
<file path=[Content_Types].xml><?xml version="1.0" encoding="utf-8"?>
<Types xmlns="http://schemas.openxmlformats.org/package/2006/content-type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filterPrivacy="1" autoCompressPictures="0"/>
  <xr:revisionPtr revIDLastSave="0" documentId="13_ncr:1_{30B79714-118C-E045-A09B-0296E06C11C1}" xr6:coauthVersionLast="47" xr6:coauthVersionMax="47" xr10:uidLastSave="{00000000-0000-0000-0000-000000000000}"/>
  <workbookProtection workbookPassword="B68B" lockStructure="1"/>
  <bookViews>
    <workbookView xWindow="2240" yWindow="500" windowWidth="25740" windowHeight="17420" firstSheet="1" activeTab="1" xr2:uid="{7D832B41-0982-874B-B7B8-565296240977}"/>
  </bookViews>
  <sheets>
    <sheet name="from the developer's desk" sheetId="22" r:id="rId1"/>
    <sheet name="details" sheetId="21" r:id="rId2"/>
    <sheet name="statement of marks" sheetId="6" r:id="rId3"/>
    <sheet name="result subject-wise" sheetId="9" r:id="rId4"/>
    <sheet name="result aggregate" sheetId="10" r:id="rId5"/>
    <sheet name="full report" sheetId="20" r:id="rId6"/>
  </sheets>
  <definedNames>
    <definedName name="_xlnm._FilterDatabase" localSheetId="1" hidden="1">details!$A$7:$G$7</definedName>
    <definedName name="_xlnm._FilterDatabase" localSheetId="5" hidden="1">'full report'!$A$1:$A$1797</definedName>
    <definedName name="_xlnm._FilterDatabase" localSheetId="4" hidden="1">'result aggregate'!$A$7:$U$106</definedName>
    <definedName name="_xlnm._FilterDatabase" localSheetId="3" hidden="1">'result subject-wise'!$A$6:$AZ$106</definedName>
    <definedName name="_xlnm._FilterDatabase" localSheetId="2" hidden="1">'statement of marks'!$A$6:$I$6</definedName>
    <definedName name="BP17DL7">'statement of marks'!$BT$17</definedName>
    <definedName name="IK">'statement of marks'!$I$126</definedName>
    <definedName name="_xlnm.Print_Titles" localSheetId="2">'statement of marks'!$A:$A,'statement of marks'!$1:$6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1148" i="20" l="1"/>
  <c r="F1109" i="20"/>
  <c r="F1070" i="20"/>
  <c r="F1031" i="20"/>
  <c r="F992" i="20"/>
  <c r="F953" i="20"/>
  <c r="F914" i="20"/>
  <c r="F875" i="20"/>
  <c r="F836" i="20"/>
  <c r="F797" i="20"/>
  <c r="F758" i="20"/>
  <c r="F719" i="20"/>
  <c r="F680" i="20"/>
  <c r="F641" i="20"/>
  <c r="F602" i="20"/>
  <c r="F563" i="20"/>
  <c r="F524" i="20"/>
  <c r="F485" i="20"/>
  <c r="F446" i="20"/>
  <c r="F407" i="20"/>
  <c r="F368" i="20"/>
  <c r="F329" i="20"/>
  <c r="F290" i="20"/>
  <c r="F251" i="20"/>
  <c r="F212" i="20"/>
  <c r="F173" i="20"/>
  <c r="F134" i="20"/>
  <c r="F95" i="20"/>
  <c r="K3895" i="20"/>
  <c r="I3895" i="20"/>
  <c r="G3895" i="20"/>
  <c r="D3895" i="20"/>
  <c r="C3895" i="20"/>
  <c r="L3879" i="20"/>
  <c r="L3878" i="20"/>
  <c r="L3877" i="20"/>
  <c r="L3876" i="20"/>
  <c r="L3875" i="20"/>
  <c r="L3874" i="20"/>
  <c r="K3856" i="20"/>
  <c r="I3856" i="20"/>
  <c r="G3856" i="20"/>
  <c r="D3856" i="20"/>
  <c r="C3856" i="20"/>
  <c r="L3840" i="20"/>
  <c r="L3839" i="20"/>
  <c r="L3838" i="20"/>
  <c r="L3837" i="20"/>
  <c r="L3836" i="20"/>
  <c r="L3835" i="20"/>
  <c r="K3817" i="20"/>
  <c r="I3817" i="20"/>
  <c r="G3817" i="20"/>
  <c r="D3817" i="20"/>
  <c r="C3817" i="20"/>
  <c r="L3801" i="20"/>
  <c r="L3800" i="20"/>
  <c r="L3799" i="20"/>
  <c r="L3798" i="20"/>
  <c r="L3797" i="20"/>
  <c r="L3796" i="20"/>
  <c r="K3778" i="20"/>
  <c r="I3778" i="20"/>
  <c r="G3778" i="20"/>
  <c r="D3778" i="20"/>
  <c r="C3778" i="20"/>
  <c r="L3762" i="20"/>
  <c r="L3761" i="20"/>
  <c r="L3760" i="20"/>
  <c r="L3759" i="20"/>
  <c r="L3758" i="20"/>
  <c r="L3757" i="20"/>
  <c r="K3739" i="20"/>
  <c r="I3739" i="20"/>
  <c r="G3739" i="20"/>
  <c r="D3739" i="20"/>
  <c r="C3739" i="20"/>
  <c r="L3723" i="20"/>
  <c r="L3722" i="20"/>
  <c r="L3721" i="20"/>
  <c r="L3720" i="20"/>
  <c r="L3719" i="20"/>
  <c r="L3718" i="20"/>
  <c r="K3700" i="20"/>
  <c r="I3700" i="20"/>
  <c r="G3700" i="20"/>
  <c r="D3700" i="20"/>
  <c r="C3700" i="20"/>
  <c r="L3684" i="20"/>
  <c r="L3683" i="20"/>
  <c r="L3682" i="20"/>
  <c r="L3681" i="20"/>
  <c r="L3680" i="20"/>
  <c r="L3679" i="20"/>
  <c r="K3661" i="20"/>
  <c r="I3661" i="20"/>
  <c r="G3661" i="20"/>
  <c r="D3661" i="20"/>
  <c r="C3661" i="20"/>
  <c r="L3645" i="20"/>
  <c r="L3644" i="20"/>
  <c r="L3643" i="20"/>
  <c r="L3642" i="20"/>
  <c r="L3641" i="20"/>
  <c r="L3640" i="20"/>
  <c r="K3622" i="20"/>
  <c r="I3622" i="20"/>
  <c r="G3622" i="20"/>
  <c r="D3622" i="20"/>
  <c r="C3622" i="20"/>
  <c r="L3606" i="20"/>
  <c r="L3605" i="20"/>
  <c r="L3604" i="20"/>
  <c r="L3603" i="20"/>
  <c r="L3602" i="20"/>
  <c r="L3601" i="20"/>
  <c r="K3583" i="20"/>
  <c r="I3583" i="20"/>
  <c r="G3583" i="20"/>
  <c r="D3583" i="20"/>
  <c r="C3583" i="20"/>
  <c r="L3567" i="20"/>
  <c r="L3566" i="20"/>
  <c r="L3565" i="20"/>
  <c r="L3564" i="20"/>
  <c r="L3563" i="20"/>
  <c r="L3562" i="20"/>
  <c r="K3544" i="20"/>
  <c r="I3544" i="20"/>
  <c r="G3544" i="20"/>
  <c r="D3544" i="20"/>
  <c r="C3544" i="20"/>
  <c r="L3528" i="20"/>
  <c r="L3527" i="20"/>
  <c r="L3526" i="20"/>
  <c r="L3525" i="20"/>
  <c r="L3524" i="20"/>
  <c r="L3523" i="20"/>
  <c r="K3505" i="20"/>
  <c r="I3505" i="20"/>
  <c r="G3505" i="20"/>
  <c r="D3505" i="20"/>
  <c r="C3505" i="20"/>
  <c r="L3489" i="20"/>
  <c r="L3488" i="20"/>
  <c r="L3487" i="20"/>
  <c r="L3486" i="20"/>
  <c r="L3485" i="20"/>
  <c r="L3484" i="20"/>
  <c r="K3466" i="20"/>
  <c r="I3466" i="20"/>
  <c r="G3466" i="20"/>
  <c r="D3466" i="20"/>
  <c r="C3466" i="20"/>
  <c r="L3450" i="20"/>
  <c r="L3449" i="20"/>
  <c r="L3448" i="20"/>
  <c r="L3447" i="20"/>
  <c r="L3446" i="20"/>
  <c r="L3445" i="20"/>
  <c r="K3427" i="20"/>
  <c r="I3427" i="20"/>
  <c r="G3427" i="20"/>
  <c r="D3427" i="20"/>
  <c r="C3427" i="20"/>
  <c r="L3411" i="20"/>
  <c r="L3410" i="20"/>
  <c r="L3409" i="20"/>
  <c r="L3408" i="20"/>
  <c r="L3407" i="20"/>
  <c r="L3406" i="20"/>
  <c r="K3388" i="20"/>
  <c r="I3388" i="20"/>
  <c r="G3388" i="20"/>
  <c r="D3388" i="20"/>
  <c r="C3388" i="20"/>
  <c r="L3372" i="20"/>
  <c r="L3371" i="20"/>
  <c r="L3370" i="20"/>
  <c r="L3369" i="20"/>
  <c r="L3368" i="20"/>
  <c r="L3367" i="20"/>
  <c r="K3349" i="20"/>
  <c r="I3349" i="20"/>
  <c r="G3349" i="20"/>
  <c r="D3349" i="20"/>
  <c r="C3349" i="20"/>
  <c r="L3333" i="20"/>
  <c r="L3332" i="20"/>
  <c r="L3331" i="20"/>
  <c r="L3330" i="20"/>
  <c r="L3329" i="20"/>
  <c r="L3328" i="20"/>
  <c r="K3310" i="20"/>
  <c r="I3310" i="20"/>
  <c r="G3310" i="20"/>
  <c r="D3310" i="20"/>
  <c r="C3310" i="20"/>
  <c r="L3294" i="20"/>
  <c r="L3293" i="20"/>
  <c r="L3292" i="20"/>
  <c r="L3291" i="20"/>
  <c r="L3290" i="20"/>
  <c r="L3289" i="20"/>
  <c r="K3271" i="20"/>
  <c r="I3271" i="20"/>
  <c r="G3271" i="20"/>
  <c r="D3271" i="20"/>
  <c r="C3271" i="20"/>
  <c r="L3255" i="20"/>
  <c r="L3254" i="20"/>
  <c r="L3253" i="20"/>
  <c r="L3252" i="20"/>
  <c r="L3251" i="20"/>
  <c r="L3250" i="20"/>
  <c r="K3232" i="20"/>
  <c r="I3232" i="20"/>
  <c r="G3232" i="20"/>
  <c r="D3232" i="20"/>
  <c r="C3232" i="20"/>
  <c r="L3216" i="20"/>
  <c r="L3215" i="20"/>
  <c r="L3214" i="20"/>
  <c r="L3213" i="20"/>
  <c r="L3212" i="20"/>
  <c r="L3211" i="20"/>
  <c r="K3193" i="20"/>
  <c r="I3193" i="20"/>
  <c r="G3193" i="20"/>
  <c r="D3193" i="20"/>
  <c r="C3193" i="20"/>
  <c r="L3177" i="20"/>
  <c r="L3176" i="20"/>
  <c r="L3175" i="20"/>
  <c r="L3174" i="20"/>
  <c r="L3173" i="20"/>
  <c r="L3172" i="20"/>
  <c r="K3154" i="20"/>
  <c r="I3154" i="20"/>
  <c r="G3154" i="20"/>
  <c r="D3154" i="20"/>
  <c r="C3154" i="20"/>
  <c r="L3138" i="20"/>
  <c r="L3137" i="20"/>
  <c r="L3136" i="20"/>
  <c r="L3135" i="20"/>
  <c r="L3134" i="20"/>
  <c r="L3133" i="20"/>
  <c r="K3115" i="20"/>
  <c r="I3115" i="20"/>
  <c r="G3115" i="20"/>
  <c r="D3115" i="20"/>
  <c r="C3115" i="20"/>
  <c r="L3099" i="20"/>
  <c r="L3098" i="20"/>
  <c r="L3097" i="20"/>
  <c r="L3096" i="20"/>
  <c r="L3095" i="20"/>
  <c r="L3094" i="20"/>
  <c r="K3076" i="20"/>
  <c r="I3076" i="20"/>
  <c r="G3076" i="20"/>
  <c r="D3076" i="20"/>
  <c r="C3076" i="20"/>
  <c r="L3060" i="20"/>
  <c r="L3059" i="20"/>
  <c r="L3058" i="20"/>
  <c r="L3057" i="20"/>
  <c r="L3056" i="20"/>
  <c r="L3055" i="20"/>
  <c r="G3900" i="20"/>
  <c r="H3890" i="20"/>
  <c r="G3890" i="20"/>
  <c r="E3890" i="20"/>
  <c r="C3890" i="20"/>
  <c r="A3889" i="20"/>
  <c r="J3887" i="20"/>
  <c r="H3887" i="20"/>
  <c r="E3887" i="20"/>
  <c r="C3887" i="20"/>
  <c r="A3886" i="20"/>
  <c r="A3885" i="20"/>
  <c r="A3884" i="20"/>
  <c r="A3883" i="20"/>
  <c r="N3881" i="20"/>
  <c r="A3879" i="20"/>
  <c r="A3877" i="20"/>
  <c r="A3875" i="20"/>
  <c r="A3874" i="20"/>
  <c r="C3869" i="20"/>
  <c r="J3865" i="20"/>
  <c r="A3863" i="20"/>
  <c r="G3861" i="20"/>
  <c r="H3851" i="20"/>
  <c r="G3851" i="20"/>
  <c r="E3851" i="20"/>
  <c r="C3851" i="20"/>
  <c r="J3851" i="20" s="1"/>
  <c r="A3850" i="20"/>
  <c r="H3848" i="20"/>
  <c r="E3848" i="20"/>
  <c r="C3848" i="20"/>
  <c r="J3848" i="20" s="1"/>
  <c r="A3847" i="20"/>
  <c r="A3846" i="20"/>
  <c r="A3845" i="20"/>
  <c r="A3844" i="20"/>
  <c r="N3842" i="20"/>
  <c r="A3840" i="20"/>
  <c r="A3838" i="20"/>
  <c r="A3836" i="20"/>
  <c r="A3835" i="20"/>
  <c r="C3830" i="20"/>
  <c r="J3826" i="20"/>
  <c r="A3824" i="20"/>
  <c r="G3822" i="20"/>
  <c r="H3812" i="20"/>
  <c r="G3812" i="20"/>
  <c r="E3812" i="20"/>
  <c r="C3812" i="20"/>
  <c r="A3811" i="20"/>
  <c r="H3809" i="20"/>
  <c r="E3809" i="20"/>
  <c r="C3809" i="20"/>
  <c r="A3808" i="20"/>
  <c r="A3807" i="20"/>
  <c r="A3806" i="20"/>
  <c r="A3805" i="20"/>
  <c r="N3803" i="20"/>
  <c r="A3801" i="20"/>
  <c r="A3799" i="20"/>
  <c r="A3797" i="20"/>
  <c r="A3796" i="20"/>
  <c r="C3791" i="20"/>
  <c r="J3787" i="20"/>
  <c r="A3785" i="20"/>
  <c r="G3783" i="20"/>
  <c r="H3773" i="20"/>
  <c r="G3773" i="20"/>
  <c r="E3773" i="20"/>
  <c r="C3773" i="20"/>
  <c r="A3772" i="20"/>
  <c r="H3770" i="20"/>
  <c r="E3770" i="20"/>
  <c r="C3770" i="20"/>
  <c r="A3769" i="20"/>
  <c r="A3768" i="20"/>
  <c r="A3767" i="20"/>
  <c r="A3766" i="20"/>
  <c r="N3764" i="20"/>
  <c r="A3762" i="20"/>
  <c r="A3760" i="20"/>
  <c r="A3758" i="20"/>
  <c r="A3757" i="20"/>
  <c r="C3752" i="20"/>
  <c r="J3748" i="20"/>
  <c r="A3746" i="20"/>
  <c r="G3744" i="20"/>
  <c r="H3734" i="20"/>
  <c r="G3734" i="20"/>
  <c r="E3734" i="20"/>
  <c r="C3734" i="20"/>
  <c r="A3733" i="20"/>
  <c r="H3731" i="20"/>
  <c r="E3731" i="20"/>
  <c r="C3731" i="20"/>
  <c r="J3731" i="20" s="1"/>
  <c r="A3730" i="20"/>
  <c r="A3729" i="20"/>
  <c r="A3728" i="20"/>
  <c r="A3727" i="20"/>
  <c r="N3725" i="20"/>
  <c r="A3723" i="20"/>
  <c r="A3721" i="20"/>
  <c r="A3719" i="20"/>
  <c r="A3718" i="20"/>
  <c r="C3713" i="20"/>
  <c r="J3709" i="20"/>
  <c r="A3707" i="20"/>
  <c r="G3705" i="20"/>
  <c r="H3695" i="20"/>
  <c r="G3695" i="20"/>
  <c r="E3695" i="20"/>
  <c r="C3695" i="20"/>
  <c r="J3695" i="20" s="1"/>
  <c r="A3694" i="20"/>
  <c r="H3692" i="20"/>
  <c r="E3692" i="20"/>
  <c r="C3692" i="20"/>
  <c r="J3692" i="20" s="1"/>
  <c r="A3691" i="20"/>
  <c r="A3690" i="20"/>
  <c r="A3689" i="20"/>
  <c r="A3688" i="20"/>
  <c r="N3686" i="20"/>
  <c r="A3684" i="20"/>
  <c r="A3682" i="20"/>
  <c r="A3680" i="20"/>
  <c r="A3679" i="20"/>
  <c r="C3674" i="20"/>
  <c r="J3670" i="20"/>
  <c r="A3668" i="20"/>
  <c r="G3666" i="20"/>
  <c r="H3656" i="20"/>
  <c r="G3656" i="20"/>
  <c r="E3656" i="20"/>
  <c r="C3656" i="20"/>
  <c r="A3655" i="20"/>
  <c r="H3653" i="20"/>
  <c r="J3653" i="20" s="1"/>
  <c r="E3653" i="20"/>
  <c r="C3653" i="20"/>
  <c r="A3652" i="20"/>
  <c r="A3651" i="20"/>
  <c r="A3650" i="20"/>
  <c r="A3649" i="20"/>
  <c r="N3647" i="20"/>
  <c r="A3645" i="20"/>
  <c r="A3643" i="20"/>
  <c r="A3641" i="20"/>
  <c r="A3640" i="20"/>
  <c r="C3635" i="20"/>
  <c r="J3631" i="20"/>
  <c r="A3629" i="20"/>
  <c r="G3627" i="20"/>
  <c r="H3617" i="20"/>
  <c r="G3617" i="20"/>
  <c r="E3617" i="20"/>
  <c r="C3617" i="20"/>
  <c r="A3616" i="20"/>
  <c r="H3614" i="20"/>
  <c r="E3614" i="20"/>
  <c r="C3614" i="20"/>
  <c r="A3613" i="20"/>
  <c r="A3612" i="20"/>
  <c r="A3611" i="20"/>
  <c r="A3610" i="20"/>
  <c r="N3608" i="20"/>
  <c r="A3606" i="20"/>
  <c r="A3604" i="20"/>
  <c r="A3602" i="20"/>
  <c r="A3601" i="20"/>
  <c r="C3596" i="20"/>
  <c r="J3592" i="20"/>
  <c r="A3590" i="20"/>
  <c r="G3588" i="20"/>
  <c r="H3578" i="20"/>
  <c r="G3578" i="20"/>
  <c r="E3578" i="20"/>
  <c r="C3578" i="20"/>
  <c r="A3577" i="20"/>
  <c r="H3575" i="20"/>
  <c r="E3575" i="20"/>
  <c r="J3575" i="20" s="1"/>
  <c r="C3575" i="20"/>
  <c r="A3574" i="20"/>
  <c r="A3573" i="20"/>
  <c r="A3572" i="20"/>
  <c r="A3571" i="20"/>
  <c r="N3569" i="20"/>
  <c r="A3567" i="20"/>
  <c r="A3565" i="20"/>
  <c r="A3563" i="20"/>
  <c r="A3562" i="20"/>
  <c r="C3557" i="20"/>
  <c r="J3553" i="20"/>
  <c r="A3551" i="20"/>
  <c r="G3549" i="20"/>
  <c r="H3539" i="20"/>
  <c r="G3539" i="20"/>
  <c r="E3539" i="20"/>
  <c r="C3539" i="20"/>
  <c r="A3538" i="20"/>
  <c r="H3536" i="20"/>
  <c r="E3536" i="20"/>
  <c r="C3536" i="20"/>
  <c r="A3535" i="20"/>
  <c r="A3534" i="20"/>
  <c r="A3533" i="20"/>
  <c r="A3532" i="20"/>
  <c r="N3530" i="20"/>
  <c r="A3528" i="20"/>
  <c r="A3526" i="20"/>
  <c r="A3524" i="20"/>
  <c r="A3523" i="20"/>
  <c r="C3518" i="20"/>
  <c r="J3514" i="20"/>
  <c r="A3512" i="20"/>
  <c r="G3510" i="20"/>
  <c r="H3500" i="20"/>
  <c r="G3500" i="20"/>
  <c r="E3500" i="20"/>
  <c r="C3500" i="20"/>
  <c r="A3499" i="20"/>
  <c r="H3497" i="20"/>
  <c r="E3497" i="20"/>
  <c r="C3497" i="20"/>
  <c r="J3497" i="20" s="1"/>
  <c r="A3496" i="20"/>
  <c r="A3495" i="20"/>
  <c r="A3494" i="20"/>
  <c r="A3493" i="20"/>
  <c r="N3491" i="20"/>
  <c r="A3489" i="20"/>
  <c r="A3487" i="20"/>
  <c r="A3485" i="20"/>
  <c r="A3484" i="20"/>
  <c r="C3479" i="20"/>
  <c r="J3475" i="20"/>
  <c r="A3473" i="20"/>
  <c r="G3471" i="20"/>
  <c r="H3461" i="20"/>
  <c r="G3461" i="20"/>
  <c r="E3461" i="20"/>
  <c r="C3461" i="20"/>
  <c r="A3460" i="20"/>
  <c r="H3458" i="20"/>
  <c r="E3458" i="20"/>
  <c r="C3458" i="20"/>
  <c r="A3457" i="20"/>
  <c r="A3456" i="20"/>
  <c r="A3455" i="20"/>
  <c r="A3454" i="20"/>
  <c r="N3452" i="20"/>
  <c r="A3450" i="20"/>
  <c r="A3448" i="20"/>
  <c r="A3446" i="20"/>
  <c r="A3445" i="20"/>
  <c r="C3440" i="20"/>
  <c r="J3436" i="20"/>
  <c r="A3434" i="20"/>
  <c r="G3432" i="20"/>
  <c r="H3422" i="20"/>
  <c r="G3422" i="20"/>
  <c r="E3422" i="20"/>
  <c r="C3422" i="20"/>
  <c r="A3421" i="20"/>
  <c r="H3419" i="20"/>
  <c r="E3419" i="20"/>
  <c r="C3419" i="20"/>
  <c r="A3418" i="20"/>
  <c r="A3417" i="20"/>
  <c r="A3416" i="20"/>
  <c r="A3415" i="20"/>
  <c r="N3413" i="20"/>
  <c r="A3411" i="20"/>
  <c r="A3409" i="20"/>
  <c r="A3407" i="20"/>
  <c r="A3406" i="20"/>
  <c r="C3401" i="20"/>
  <c r="J3397" i="20"/>
  <c r="A3395" i="20"/>
  <c r="G3393" i="20"/>
  <c r="H3383" i="20"/>
  <c r="G3383" i="20"/>
  <c r="E3383" i="20"/>
  <c r="C3383" i="20"/>
  <c r="A3382" i="20"/>
  <c r="H3380" i="20"/>
  <c r="E3380" i="20"/>
  <c r="C3380" i="20"/>
  <c r="A3379" i="20"/>
  <c r="A3378" i="20"/>
  <c r="A3377" i="20"/>
  <c r="A3376" i="20"/>
  <c r="N3374" i="20"/>
  <c r="A3372" i="20"/>
  <c r="A3370" i="20"/>
  <c r="A3368" i="20"/>
  <c r="A3367" i="20"/>
  <c r="C3362" i="20"/>
  <c r="J3358" i="20"/>
  <c r="A3356" i="20"/>
  <c r="G3354" i="20"/>
  <c r="H3344" i="20"/>
  <c r="G3344" i="20"/>
  <c r="E3344" i="20"/>
  <c r="C3344" i="20"/>
  <c r="J3344" i="20" s="1"/>
  <c r="A3343" i="20"/>
  <c r="H3341" i="20"/>
  <c r="E3341" i="20"/>
  <c r="C3341" i="20"/>
  <c r="J3341" i="20" s="1"/>
  <c r="A3340" i="20"/>
  <c r="A3339" i="20"/>
  <c r="A3338" i="20"/>
  <c r="A3337" i="20"/>
  <c r="N3335" i="20"/>
  <c r="A3333" i="20"/>
  <c r="A3331" i="20"/>
  <c r="A3329" i="20"/>
  <c r="A3328" i="20"/>
  <c r="C3323" i="20"/>
  <c r="J3319" i="20"/>
  <c r="A3317" i="20"/>
  <c r="G3315" i="20"/>
  <c r="H3305" i="20"/>
  <c r="G3305" i="20"/>
  <c r="E3305" i="20"/>
  <c r="C3305" i="20"/>
  <c r="A3304" i="20"/>
  <c r="H3302" i="20"/>
  <c r="E3302" i="20"/>
  <c r="J3302" i="20" s="1"/>
  <c r="C3302" i="20"/>
  <c r="A3301" i="20"/>
  <c r="A3300" i="20"/>
  <c r="A3299" i="20"/>
  <c r="A3298" i="20"/>
  <c r="N3296" i="20"/>
  <c r="A3294" i="20"/>
  <c r="A3292" i="20"/>
  <c r="A3290" i="20"/>
  <c r="A3289" i="20"/>
  <c r="C3284" i="20"/>
  <c r="J3280" i="20"/>
  <c r="A3278" i="20"/>
  <c r="G3276" i="20"/>
  <c r="H3266" i="20"/>
  <c r="G3266" i="20"/>
  <c r="E3266" i="20"/>
  <c r="C3266" i="20"/>
  <c r="A3265" i="20"/>
  <c r="J3263" i="20"/>
  <c r="H3263" i="20"/>
  <c r="E3263" i="20"/>
  <c r="C3263" i="20"/>
  <c r="A3262" i="20"/>
  <c r="A3261" i="20"/>
  <c r="A3260" i="20"/>
  <c r="A3259" i="20"/>
  <c r="N3257" i="20"/>
  <c r="A3255" i="20"/>
  <c r="A3253" i="20"/>
  <c r="A3251" i="20"/>
  <c r="A3250" i="20"/>
  <c r="C3245" i="20"/>
  <c r="J3241" i="20"/>
  <c r="A3239" i="20"/>
  <c r="G3237" i="20"/>
  <c r="H3227" i="20"/>
  <c r="G3227" i="20"/>
  <c r="E3227" i="20"/>
  <c r="C3227" i="20"/>
  <c r="J3227" i="20" s="1"/>
  <c r="A3226" i="20"/>
  <c r="H3224" i="20"/>
  <c r="E3224" i="20"/>
  <c r="C3224" i="20"/>
  <c r="A3223" i="20"/>
  <c r="A3222" i="20"/>
  <c r="A3221" i="20"/>
  <c r="A3220" i="20"/>
  <c r="N3218" i="20"/>
  <c r="A3216" i="20"/>
  <c r="A3214" i="20"/>
  <c r="A3212" i="20"/>
  <c r="A3211" i="20"/>
  <c r="C3206" i="20"/>
  <c r="J3202" i="20"/>
  <c r="A3200" i="20"/>
  <c r="G3198" i="20"/>
  <c r="H3188" i="20"/>
  <c r="G3188" i="20"/>
  <c r="E3188" i="20"/>
  <c r="C3188" i="20"/>
  <c r="A3187" i="20"/>
  <c r="H3185" i="20"/>
  <c r="E3185" i="20"/>
  <c r="C3185" i="20"/>
  <c r="A3184" i="20"/>
  <c r="A3183" i="20"/>
  <c r="A3182" i="20"/>
  <c r="A3181" i="20"/>
  <c r="N3179" i="20"/>
  <c r="A3177" i="20"/>
  <c r="A3175" i="20"/>
  <c r="A3173" i="20"/>
  <c r="A3172" i="20"/>
  <c r="C3167" i="20"/>
  <c r="J3163" i="20"/>
  <c r="A3161" i="20"/>
  <c r="G3159" i="20"/>
  <c r="H3149" i="20"/>
  <c r="G3149" i="20"/>
  <c r="E3149" i="20"/>
  <c r="C3149" i="20"/>
  <c r="A3148" i="20"/>
  <c r="H3146" i="20"/>
  <c r="E3146" i="20"/>
  <c r="C3146" i="20"/>
  <c r="A3145" i="20"/>
  <c r="A3144" i="20"/>
  <c r="A3143" i="20"/>
  <c r="A3142" i="20"/>
  <c r="N3140" i="20"/>
  <c r="A3138" i="20"/>
  <c r="A3136" i="20"/>
  <c r="A3134" i="20"/>
  <c r="A3133" i="20"/>
  <c r="C3128" i="20"/>
  <c r="J3124" i="20"/>
  <c r="A3122" i="20"/>
  <c r="G3120" i="20"/>
  <c r="H3110" i="20"/>
  <c r="G3110" i="20"/>
  <c r="E3110" i="20"/>
  <c r="C3110" i="20"/>
  <c r="A3109" i="20"/>
  <c r="H3107" i="20"/>
  <c r="E3107" i="20"/>
  <c r="C3107" i="20"/>
  <c r="J3107" i="20" s="1"/>
  <c r="A3106" i="20"/>
  <c r="A3105" i="20"/>
  <c r="A3104" i="20"/>
  <c r="A3103" i="20"/>
  <c r="N3101" i="20"/>
  <c r="A3099" i="20"/>
  <c r="A3097" i="20"/>
  <c r="A3095" i="20"/>
  <c r="A3094" i="20"/>
  <c r="C3089" i="20"/>
  <c r="J3085" i="20"/>
  <c r="A3083" i="20"/>
  <c r="G3081" i="20"/>
  <c r="H3071" i="20"/>
  <c r="G3071" i="20"/>
  <c r="E3071" i="20"/>
  <c r="C3071" i="20"/>
  <c r="A3070" i="20"/>
  <c r="H3068" i="20"/>
  <c r="J3068" i="20" s="1"/>
  <c r="E3068" i="20"/>
  <c r="C3068" i="20"/>
  <c r="A3067" i="20"/>
  <c r="A3066" i="20"/>
  <c r="A3065" i="20"/>
  <c r="A3064" i="20"/>
  <c r="N3062" i="20"/>
  <c r="A3060" i="20"/>
  <c r="A3058" i="20"/>
  <c r="A3056" i="20"/>
  <c r="A3055" i="20"/>
  <c r="C3050" i="20"/>
  <c r="J3046" i="20"/>
  <c r="A3044" i="20"/>
  <c r="K3037" i="20"/>
  <c r="I3037" i="20"/>
  <c r="G3037" i="20"/>
  <c r="D3037" i="20"/>
  <c r="C3037" i="20"/>
  <c r="L3021" i="20"/>
  <c r="L3020" i="20"/>
  <c r="L3019" i="20"/>
  <c r="L3018" i="20"/>
  <c r="L3017" i="20"/>
  <c r="L3016" i="20"/>
  <c r="K2998" i="20"/>
  <c r="I2998" i="20"/>
  <c r="G2998" i="20"/>
  <c r="D2998" i="20"/>
  <c r="C2998" i="20"/>
  <c r="L2982" i="20"/>
  <c r="L2981" i="20"/>
  <c r="L2980" i="20"/>
  <c r="L2979" i="20"/>
  <c r="L2978" i="20"/>
  <c r="L2977" i="20"/>
  <c r="K2959" i="20"/>
  <c r="I2959" i="20"/>
  <c r="G2959" i="20"/>
  <c r="D2959" i="20"/>
  <c r="C2959" i="20"/>
  <c r="L2943" i="20"/>
  <c r="L2942" i="20"/>
  <c r="L2941" i="20"/>
  <c r="L2940" i="20"/>
  <c r="L2939" i="20"/>
  <c r="L2938" i="20"/>
  <c r="K2920" i="20"/>
  <c r="I2920" i="20"/>
  <c r="G2920" i="20"/>
  <c r="D2920" i="20"/>
  <c r="C2920" i="20"/>
  <c r="L2904" i="20"/>
  <c r="L2903" i="20"/>
  <c r="L2902" i="20"/>
  <c r="L2901" i="20"/>
  <c r="L2900" i="20"/>
  <c r="L2899" i="20"/>
  <c r="K2881" i="20"/>
  <c r="I2881" i="20"/>
  <c r="G2881" i="20"/>
  <c r="D2881" i="20"/>
  <c r="C2881" i="20"/>
  <c r="L2865" i="20"/>
  <c r="L2864" i="20"/>
  <c r="L2863" i="20"/>
  <c r="L2862" i="20"/>
  <c r="L2861" i="20"/>
  <c r="L2860" i="20"/>
  <c r="K2842" i="20"/>
  <c r="I2842" i="20"/>
  <c r="G2842" i="20"/>
  <c r="D2842" i="20"/>
  <c r="C2842" i="20"/>
  <c r="L2826" i="20"/>
  <c r="L2825" i="20"/>
  <c r="L2824" i="20"/>
  <c r="L2823" i="20"/>
  <c r="L2822" i="20"/>
  <c r="L2821" i="20"/>
  <c r="K2803" i="20"/>
  <c r="I2803" i="20"/>
  <c r="G2803" i="20"/>
  <c r="D2803" i="20"/>
  <c r="C2803" i="20"/>
  <c r="L2787" i="20"/>
  <c r="L2786" i="20"/>
  <c r="L2785" i="20"/>
  <c r="L2784" i="20"/>
  <c r="L2783" i="20"/>
  <c r="L2782" i="20"/>
  <c r="K2764" i="20"/>
  <c r="I2764" i="20"/>
  <c r="G2764" i="20"/>
  <c r="D2764" i="20"/>
  <c r="C2764" i="20"/>
  <c r="L2748" i="20"/>
  <c r="L2747" i="20"/>
  <c r="L2746" i="20"/>
  <c r="L2745" i="20"/>
  <c r="L2744" i="20"/>
  <c r="L2743" i="20"/>
  <c r="K2725" i="20"/>
  <c r="I2725" i="20"/>
  <c r="G2725" i="20"/>
  <c r="D2725" i="20"/>
  <c r="C2725" i="20"/>
  <c r="L2709" i="20"/>
  <c r="L2708" i="20"/>
  <c r="L2707" i="20"/>
  <c r="L2706" i="20"/>
  <c r="L2705" i="20"/>
  <c r="L2704" i="20"/>
  <c r="K2686" i="20"/>
  <c r="I2686" i="20"/>
  <c r="G2686" i="20"/>
  <c r="D2686" i="20"/>
  <c r="C2686" i="20"/>
  <c r="L2670" i="20"/>
  <c r="L2669" i="20"/>
  <c r="L2668" i="20"/>
  <c r="L2667" i="20"/>
  <c r="L2666" i="20"/>
  <c r="L2665" i="20"/>
  <c r="K2647" i="20"/>
  <c r="I2647" i="20"/>
  <c r="G2647" i="20"/>
  <c r="D2647" i="20"/>
  <c r="C2647" i="20"/>
  <c r="L2631" i="20"/>
  <c r="L2630" i="20"/>
  <c r="L2629" i="20"/>
  <c r="L2628" i="20"/>
  <c r="L2627" i="20"/>
  <c r="L2626" i="20"/>
  <c r="K2608" i="20"/>
  <c r="I2608" i="20"/>
  <c r="G2608" i="20"/>
  <c r="D2608" i="20"/>
  <c r="C2608" i="20"/>
  <c r="L2592" i="20"/>
  <c r="L2591" i="20"/>
  <c r="L2590" i="20"/>
  <c r="L2589" i="20"/>
  <c r="L2588" i="20"/>
  <c r="L2587" i="20"/>
  <c r="K2569" i="20"/>
  <c r="I2569" i="20"/>
  <c r="G2569" i="20"/>
  <c r="D2569" i="20"/>
  <c r="C2569" i="20"/>
  <c r="L2553" i="20"/>
  <c r="L2552" i="20"/>
  <c r="L2551" i="20"/>
  <c r="L2550" i="20"/>
  <c r="L2549" i="20"/>
  <c r="L2548" i="20"/>
  <c r="K2530" i="20"/>
  <c r="I2530" i="20"/>
  <c r="G2530" i="20"/>
  <c r="D2530" i="20"/>
  <c r="C2530" i="20"/>
  <c r="L2514" i="20"/>
  <c r="L2513" i="20"/>
  <c r="L2512" i="20"/>
  <c r="L2511" i="20"/>
  <c r="L2510" i="20"/>
  <c r="L2509" i="20"/>
  <c r="K2491" i="20"/>
  <c r="I2491" i="20"/>
  <c r="G2491" i="20"/>
  <c r="D2491" i="20"/>
  <c r="C2491" i="20"/>
  <c r="L2475" i="20"/>
  <c r="L2474" i="20"/>
  <c r="L2473" i="20"/>
  <c r="L2472" i="20"/>
  <c r="L2471" i="20"/>
  <c r="L2470" i="20"/>
  <c r="K2452" i="20"/>
  <c r="I2452" i="20"/>
  <c r="G2452" i="20"/>
  <c r="D2452" i="20"/>
  <c r="C2452" i="20"/>
  <c r="L2436" i="20"/>
  <c r="L2435" i="20"/>
  <c r="L2434" i="20"/>
  <c r="L2433" i="20"/>
  <c r="L2432" i="20"/>
  <c r="L2431" i="20"/>
  <c r="K2413" i="20"/>
  <c r="I2413" i="20"/>
  <c r="G2413" i="20"/>
  <c r="D2413" i="20"/>
  <c r="C2413" i="20"/>
  <c r="L2397" i="20"/>
  <c r="L2396" i="20"/>
  <c r="L2395" i="20"/>
  <c r="L2394" i="20"/>
  <c r="L2393" i="20"/>
  <c r="L2392" i="20"/>
  <c r="K2374" i="20"/>
  <c r="I2374" i="20"/>
  <c r="G2374" i="20"/>
  <c r="D2374" i="20"/>
  <c r="C2374" i="20"/>
  <c r="L2358" i="20"/>
  <c r="L2357" i="20"/>
  <c r="L2356" i="20"/>
  <c r="L2355" i="20"/>
  <c r="L2354" i="20"/>
  <c r="L2353" i="20"/>
  <c r="K2335" i="20"/>
  <c r="I2335" i="20"/>
  <c r="G2335" i="20"/>
  <c r="D2335" i="20"/>
  <c r="C2335" i="20"/>
  <c r="L2319" i="20"/>
  <c r="L2318" i="20"/>
  <c r="L2317" i="20"/>
  <c r="L2316" i="20"/>
  <c r="L2315" i="20"/>
  <c r="L2314" i="20"/>
  <c r="K2296" i="20"/>
  <c r="I2296" i="20"/>
  <c r="G2296" i="20"/>
  <c r="D2296" i="20"/>
  <c r="C2296" i="20"/>
  <c r="L2280" i="20"/>
  <c r="L2279" i="20"/>
  <c r="L2278" i="20"/>
  <c r="L2277" i="20"/>
  <c r="L2276" i="20"/>
  <c r="L2275" i="20"/>
  <c r="K2257" i="20"/>
  <c r="I2257" i="20"/>
  <c r="G2257" i="20"/>
  <c r="D2257" i="20"/>
  <c r="C2257" i="20"/>
  <c r="L2241" i="20"/>
  <c r="L2240" i="20"/>
  <c r="L2239" i="20"/>
  <c r="L2238" i="20"/>
  <c r="L2237" i="20"/>
  <c r="L2236" i="20"/>
  <c r="K2218" i="20"/>
  <c r="I2218" i="20"/>
  <c r="G2218" i="20"/>
  <c r="D2218" i="20"/>
  <c r="C2218" i="20"/>
  <c r="L2202" i="20"/>
  <c r="L2201" i="20"/>
  <c r="L2200" i="20"/>
  <c r="L2199" i="20"/>
  <c r="L2198" i="20"/>
  <c r="L2197" i="20"/>
  <c r="K2179" i="20"/>
  <c r="I2179" i="20"/>
  <c r="G2179" i="20"/>
  <c r="D2179" i="20"/>
  <c r="C2179" i="20"/>
  <c r="L2163" i="20"/>
  <c r="L2162" i="20"/>
  <c r="L2161" i="20"/>
  <c r="L2160" i="20"/>
  <c r="L2159" i="20"/>
  <c r="L2158" i="20"/>
  <c r="K2140" i="20"/>
  <c r="I2140" i="20"/>
  <c r="G2140" i="20"/>
  <c r="D2140" i="20"/>
  <c r="C2140" i="20"/>
  <c r="L2124" i="20"/>
  <c r="L2123" i="20"/>
  <c r="L2122" i="20"/>
  <c r="L2121" i="20"/>
  <c r="L2120" i="20"/>
  <c r="L2119" i="20"/>
  <c r="K2101" i="20"/>
  <c r="I2101" i="20"/>
  <c r="G2101" i="20"/>
  <c r="D2101" i="20"/>
  <c r="C2101" i="20"/>
  <c r="L2085" i="20"/>
  <c r="L2084" i="20"/>
  <c r="L2083" i="20"/>
  <c r="L2082" i="20"/>
  <c r="L2081" i="20"/>
  <c r="L2080" i="20"/>
  <c r="K2062" i="20"/>
  <c r="I2062" i="20"/>
  <c r="G2062" i="20"/>
  <c r="D2062" i="20"/>
  <c r="C2062" i="20"/>
  <c r="L2046" i="20"/>
  <c r="L2045" i="20"/>
  <c r="L2044" i="20"/>
  <c r="L2043" i="20"/>
  <c r="L2042" i="20"/>
  <c r="L2041" i="20"/>
  <c r="K2023" i="20"/>
  <c r="I2023" i="20"/>
  <c r="G2023" i="20"/>
  <c r="D2023" i="20"/>
  <c r="C2023" i="20"/>
  <c r="L2007" i="20"/>
  <c r="L2006" i="20"/>
  <c r="L2005" i="20"/>
  <c r="L2004" i="20"/>
  <c r="L2003" i="20"/>
  <c r="L2002" i="20"/>
  <c r="K1984" i="20"/>
  <c r="I1984" i="20"/>
  <c r="G1984" i="20"/>
  <c r="D1984" i="20"/>
  <c r="C1984" i="20"/>
  <c r="L1968" i="20"/>
  <c r="L1967" i="20"/>
  <c r="L1966" i="20"/>
  <c r="L1965" i="20"/>
  <c r="L1964" i="20"/>
  <c r="L1963" i="20"/>
  <c r="K1945" i="20"/>
  <c r="I1945" i="20"/>
  <c r="G1945" i="20"/>
  <c r="D1945" i="20"/>
  <c r="C1945" i="20"/>
  <c r="L1929" i="20"/>
  <c r="L1928" i="20"/>
  <c r="L1927" i="20"/>
  <c r="L1926" i="20"/>
  <c r="L1925" i="20"/>
  <c r="L1924" i="20"/>
  <c r="K1906" i="20"/>
  <c r="I1906" i="20"/>
  <c r="G1906" i="20"/>
  <c r="D1906" i="20"/>
  <c r="C1906" i="20"/>
  <c r="L1890" i="20"/>
  <c r="L1889" i="20"/>
  <c r="L1888" i="20"/>
  <c r="L1887" i="20"/>
  <c r="L1886" i="20"/>
  <c r="L1885" i="20"/>
  <c r="K1867" i="20"/>
  <c r="I1867" i="20"/>
  <c r="G1867" i="20"/>
  <c r="D1867" i="20"/>
  <c r="C1867" i="20"/>
  <c r="L1851" i="20"/>
  <c r="L1850" i="20"/>
  <c r="L1849" i="20"/>
  <c r="L1848" i="20"/>
  <c r="L1847" i="20"/>
  <c r="L1846" i="20"/>
  <c r="K1828" i="20"/>
  <c r="I1828" i="20"/>
  <c r="G1828" i="20"/>
  <c r="D1828" i="20"/>
  <c r="C1828" i="20"/>
  <c r="L1812" i="20"/>
  <c r="L1811" i="20"/>
  <c r="L1810" i="20"/>
  <c r="L1809" i="20"/>
  <c r="L1808" i="20"/>
  <c r="L1807" i="20"/>
  <c r="K1789" i="20"/>
  <c r="I1789" i="20"/>
  <c r="G1789" i="20"/>
  <c r="D1789" i="20"/>
  <c r="C1789" i="20"/>
  <c r="L1773" i="20"/>
  <c r="L1772" i="20"/>
  <c r="L1771" i="20"/>
  <c r="L1770" i="20"/>
  <c r="L1769" i="20"/>
  <c r="L1768" i="20"/>
  <c r="K1750" i="20"/>
  <c r="I1750" i="20"/>
  <c r="G1750" i="20"/>
  <c r="D1750" i="20"/>
  <c r="C1750" i="20"/>
  <c r="L1734" i="20"/>
  <c r="L1733" i="20"/>
  <c r="L1732" i="20"/>
  <c r="L1731" i="20"/>
  <c r="L1730" i="20"/>
  <c r="L1729" i="20"/>
  <c r="N1619" i="20"/>
  <c r="K1711" i="20"/>
  <c r="I1711" i="20"/>
  <c r="G1711" i="20"/>
  <c r="D1711" i="20"/>
  <c r="C1711" i="20"/>
  <c r="L1695" i="20"/>
  <c r="L1694" i="20"/>
  <c r="L1693" i="20"/>
  <c r="L1692" i="20"/>
  <c r="L1691" i="20"/>
  <c r="L1690" i="20"/>
  <c r="K1672" i="20"/>
  <c r="I1672" i="20"/>
  <c r="G1672" i="20"/>
  <c r="D1672" i="20"/>
  <c r="C1672" i="20"/>
  <c r="L1656" i="20"/>
  <c r="L1655" i="20"/>
  <c r="L1654" i="20"/>
  <c r="L1653" i="20"/>
  <c r="L1652" i="20"/>
  <c r="L1651" i="20"/>
  <c r="K1633" i="20"/>
  <c r="I1633" i="20"/>
  <c r="G1633" i="20"/>
  <c r="D1633" i="20"/>
  <c r="C1633" i="20"/>
  <c r="L1617" i="20"/>
  <c r="L1616" i="20"/>
  <c r="L1615" i="20"/>
  <c r="L1614" i="20"/>
  <c r="L1613" i="20"/>
  <c r="L1612" i="20"/>
  <c r="G3042" i="20"/>
  <c r="H3032" i="20"/>
  <c r="G3032" i="20"/>
  <c r="E3032" i="20"/>
  <c r="C3032" i="20"/>
  <c r="A3031" i="20"/>
  <c r="H3029" i="20"/>
  <c r="E3029" i="20"/>
  <c r="C3029" i="20"/>
  <c r="A3028" i="20"/>
  <c r="A3027" i="20"/>
  <c r="A3026" i="20"/>
  <c r="A3025" i="20"/>
  <c r="N3023" i="20"/>
  <c r="A3021" i="20"/>
  <c r="A3019" i="20"/>
  <c r="A3017" i="20"/>
  <c r="A3016" i="20"/>
  <c r="C3011" i="20"/>
  <c r="J3007" i="20"/>
  <c r="A3005" i="20"/>
  <c r="G3003" i="20"/>
  <c r="H2993" i="20"/>
  <c r="G2993" i="20"/>
  <c r="E2993" i="20"/>
  <c r="C2993" i="20"/>
  <c r="A2992" i="20"/>
  <c r="H2990" i="20"/>
  <c r="E2990" i="20"/>
  <c r="C2990" i="20"/>
  <c r="A2989" i="20"/>
  <c r="A2988" i="20"/>
  <c r="A2987" i="20"/>
  <c r="A2986" i="20"/>
  <c r="N2984" i="20"/>
  <c r="A2982" i="20"/>
  <c r="A2980" i="20"/>
  <c r="A2978" i="20"/>
  <c r="A2977" i="20"/>
  <c r="C2972" i="20"/>
  <c r="J2968" i="20"/>
  <c r="A2966" i="20"/>
  <c r="G2964" i="20"/>
  <c r="H2954" i="20"/>
  <c r="G2954" i="20"/>
  <c r="E2954" i="20"/>
  <c r="C2954" i="20"/>
  <c r="A2953" i="20"/>
  <c r="H2951" i="20"/>
  <c r="E2951" i="20"/>
  <c r="C2951" i="20"/>
  <c r="A2950" i="20"/>
  <c r="A2949" i="20"/>
  <c r="A2948" i="20"/>
  <c r="A2947" i="20"/>
  <c r="N2945" i="20"/>
  <c r="A2943" i="20"/>
  <c r="A2941" i="20"/>
  <c r="A2939" i="20"/>
  <c r="A2938" i="20"/>
  <c r="C2933" i="20"/>
  <c r="J2929" i="20"/>
  <c r="A2927" i="20"/>
  <c r="G2925" i="20"/>
  <c r="H2915" i="20"/>
  <c r="G2915" i="20"/>
  <c r="E2915" i="20"/>
  <c r="C2915" i="20"/>
  <c r="A2914" i="20"/>
  <c r="H2912" i="20"/>
  <c r="E2912" i="20"/>
  <c r="C2912" i="20"/>
  <c r="A2911" i="20"/>
  <c r="A2910" i="20"/>
  <c r="A2909" i="20"/>
  <c r="A2908" i="20"/>
  <c r="N2906" i="20"/>
  <c r="A2904" i="20"/>
  <c r="A2902" i="20"/>
  <c r="A2900" i="20"/>
  <c r="A2899" i="20"/>
  <c r="C2894" i="20"/>
  <c r="J2890" i="20"/>
  <c r="A2888" i="20"/>
  <c r="G2886" i="20"/>
  <c r="H2876" i="20"/>
  <c r="G2876" i="20"/>
  <c r="E2876" i="20"/>
  <c r="C2876" i="20"/>
  <c r="A2875" i="20"/>
  <c r="H2873" i="20"/>
  <c r="E2873" i="20"/>
  <c r="C2873" i="20"/>
  <c r="A2872" i="20"/>
  <c r="A2871" i="20"/>
  <c r="A2870" i="20"/>
  <c r="A2869" i="20"/>
  <c r="N2867" i="20"/>
  <c r="A2865" i="20"/>
  <c r="A2863" i="20"/>
  <c r="A2861" i="20"/>
  <c r="A2860" i="20"/>
  <c r="C2855" i="20"/>
  <c r="J2851" i="20"/>
  <c r="A2849" i="20"/>
  <c r="G2847" i="20"/>
  <c r="H2837" i="20"/>
  <c r="G2837" i="20"/>
  <c r="E2837" i="20"/>
  <c r="C2837" i="20"/>
  <c r="A2836" i="20"/>
  <c r="H2834" i="20"/>
  <c r="E2834" i="20"/>
  <c r="C2834" i="20"/>
  <c r="A2833" i="20"/>
  <c r="A2832" i="20"/>
  <c r="A2831" i="20"/>
  <c r="A2830" i="20"/>
  <c r="N2828" i="20"/>
  <c r="A2826" i="20"/>
  <c r="A2824" i="20"/>
  <c r="A2822" i="20"/>
  <c r="A2821" i="20"/>
  <c r="C2816" i="20"/>
  <c r="J2812" i="20"/>
  <c r="A2810" i="20"/>
  <c r="G2808" i="20"/>
  <c r="H2798" i="20"/>
  <c r="G2798" i="20"/>
  <c r="E2798" i="20"/>
  <c r="C2798" i="20"/>
  <c r="A2797" i="20"/>
  <c r="H2795" i="20"/>
  <c r="E2795" i="20"/>
  <c r="C2795" i="20"/>
  <c r="A2794" i="20"/>
  <c r="A2793" i="20"/>
  <c r="A2792" i="20"/>
  <c r="A2791" i="20"/>
  <c r="N2789" i="20"/>
  <c r="A2787" i="20"/>
  <c r="A2785" i="20"/>
  <c r="A2783" i="20"/>
  <c r="A2782" i="20"/>
  <c r="C2777" i="20"/>
  <c r="J2773" i="20"/>
  <c r="A2771" i="20"/>
  <c r="G2769" i="20"/>
  <c r="H2759" i="20"/>
  <c r="G2759" i="20"/>
  <c r="E2759" i="20"/>
  <c r="C2759" i="20"/>
  <c r="A2758" i="20"/>
  <c r="H2756" i="20"/>
  <c r="E2756" i="20"/>
  <c r="C2756" i="20"/>
  <c r="A2755" i="20"/>
  <c r="A2754" i="20"/>
  <c r="A2753" i="20"/>
  <c r="A2752" i="20"/>
  <c r="N2750" i="20"/>
  <c r="A2748" i="20"/>
  <c r="A2746" i="20"/>
  <c r="A2744" i="20"/>
  <c r="A2743" i="20"/>
  <c r="C2738" i="20"/>
  <c r="J2734" i="20"/>
  <c r="A2732" i="20"/>
  <c r="G2730" i="20"/>
  <c r="H2720" i="20"/>
  <c r="G2720" i="20"/>
  <c r="E2720" i="20"/>
  <c r="C2720" i="20"/>
  <c r="A2719" i="20"/>
  <c r="H2717" i="20"/>
  <c r="E2717" i="20"/>
  <c r="C2717" i="20"/>
  <c r="A2716" i="20"/>
  <c r="A2715" i="20"/>
  <c r="A2714" i="20"/>
  <c r="A2713" i="20"/>
  <c r="N2711" i="20"/>
  <c r="A2709" i="20"/>
  <c r="A2707" i="20"/>
  <c r="A2705" i="20"/>
  <c r="A2704" i="20"/>
  <c r="C2699" i="20"/>
  <c r="J2695" i="20"/>
  <c r="A2693" i="20"/>
  <c r="G2691" i="20"/>
  <c r="H2681" i="20"/>
  <c r="G2681" i="20"/>
  <c r="E2681" i="20"/>
  <c r="C2681" i="20"/>
  <c r="A2680" i="20"/>
  <c r="H2678" i="20"/>
  <c r="E2678" i="20"/>
  <c r="C2678" i="20"/>
  <c r="A2677" i="20"/>
  <c r="A2676" i="20"/>
  <c r="A2675" i="20"/>
  <c r="A2674" i="20"/>
  <c r="N2672" i="20"/>
  <c r="A2670" i="20"/>
  <c r="A2668" i="20"/>
  <c r="A2666" i="20"/>
  <c r="A2665" i="20"/>
  <c r="C2660" i="20"/>
  <c r="J2656" i="20"/>
  <c r="A2654" i="20"/>
  <c r="G2652" i="20"/>
  <c r="H2642" i="20"/>
  <c r="G2642" i="20"/>
  <c r="E2642" i="20"/>
  <c r="C2642" i="20"/>
  <c r="A2641" i="20"/>
  <c r="H2639" i="20"/>
  <c r="E2639" i="20"/>
  <c r="C2639" i="20"/>
  <c r="A2638" i="20"/>
  <c r="A2637" i="20"/>
  <c r="A2636" i="20"/>
  <c r="A2635" i="20"/>
  <c r="N2633" i="20"/>
  <c r="A2631" i="20"/>
  <c r="A2629" i="20"/>
  <c r="A2627" i="20"/>
  <c r="A2626" i="20"/>
  <c r="C2621" i="20"/>
  <c r="J2617" i="20"/>
  <c r="A2615" i="20"/>
  <c r="G2613" i="20"/>
  <c r="H2603" i="20"/>
  <c r="G2603" i="20"/>
  <c r="E2603" i="20"/>
  <c r="C2603" i="20"/>
  <c r="A2602" i="20"/>
  <c r="H2600" i="20"/>
  <c r="E2600" i="20"/>
  <c r="C2600" i="20"/>
  <c r="A2599" i="20"/>
  <c r="A2598" i="20"/>
  <c r="A2597" i="20"/>
  <c r="A2596" i="20"/>
  <c r="N2594" i="20"/>
  <c r="A2592" i="20"/>
  <c r="A2590" i="20"/>
  <c r="A2588" i="20"/>
  <c r="A2587" i="20"/>
  <c r="C2582" i="20"/>
  <c r="J2578" i="20"/>
  <c r="A2576" i="20"/>
  <c r="G2574" i="20"/>
  <c r="H2564" i="20"/>
  <c r="G2564" i="20"/>
  <c r="E2564" i="20"/>
  <c r="C2564" i="20"/>
  <c r="A2563" i="20"/>
  <c r="H2561" i="20"/>
  <c r="E2561" i="20"/>
  <c r="C2561" i="20"/>
  <c r="A2560" i="20"/>
  <c r="A2559" i="20"/>
  <c r="A2558" i="20"/>
  <c r="A2557" i="20"/>
  <c r="N2555" i="20"/>
  <c r="A2553" i="20"/>
  <c r="A2551" i="20"/>
  <c r="A2549" i="20"/>
  <c r="A2548" i="20"/>
  <c r="C2543" i="20"/>
  <c r="J2539" i="20"/>
  <c r="A2537" i="20"/>
  <c r="G2535" i="20"/>
  <c r="H2525" i="20"/>
  <c r="G2525" i="20"/>
  <c r="E2525" i="20"/>
  <c r="C2525" i="20"/>
  <c r="A2524" i="20"/>
  <c r="H2522" i="20"/>
  <c r="E2522" i="20"/>
  <c r="C2522" i="20"/>
  <c r="A2521" i="20"/>
  <c r="A2520" i="20"/>
  <c r="A2519" i="20"/>
  <c r="A2518" i="20"/>
  <c r="N2516" i="20"/>
  <c r="A2514" i="20"/>
  <c r="A2512" i="20"/>
  <c r="A2510" i="20"/>
  <c r="A2509" i="20"/>
  <c r="C2504" i="20"/>
  <c r="J2500" i="20"/>
  <c r="A2498" i="20"/>
  <c r="G2496" i="20"/>
  <c r="H2486" i="20"/>
  <c r="G2486" i="20"/>
  <c r="E2486" i="20"/>
  <c r="C2486" i="20"/>
  <c r="A2485" i="20"/>
  <c r="J2483" i="20"/>
  <c r="H2483" i="20"/>
  <c r="E2483" i="20"/>
  <c r="C2483" i="20"/>
  <c r="A2482" i="20"/>
  <c r="A2481" i="20"/>
  <c r="A2480" i="20"/>
  <c r="A2479" i="20"/>
  <c r="N2477" i="20"/>
  <c r="A2475" i="20"/>
  <c r="A2473" i="20"/>
  <c r="A2471" i="20"/>
  <c r="A2470" i="20"/>
  <c r="C2465" i="20"/>
  <c r="J2461" i="20"/>
  <c r="A2459" i="20"/>
  <c r="G2457" i="20"/>
  <c r="H2447" i="20"/>
  <c r="G2447" i="20"/>
  <c r="E2447" i="20"/>
  <c r="C2447" i="20"/>
  <c r="A2446" i="20"/>
  <c r="H2444" i="20"/>
  <c r="E2444" i="20"/>
  <c r="C2444" i="20"/>
  <c r="A2443" i="20"/>
  <c r="A2442" i="20"/>
  <c r="A2441" i="20"/>
  <c r="A2440" i="20"/>
  <c r="N2438" i="20"/>
  <c r="A2436" i="20"/>
  <c r="A2434" i="20"/>
  <c r="A2432" i="20"/>
  <c r="A2431" i="20"/>
  <c r="C2426" i="20"/>
  <c r="J2422" i="20"/>
  <c r="A2420" i="20"/>
  <c r="G2418" i="20"/>
  <c r="H2408" i="20"/>
  <c r="G2408" i="20"/>
  <c r="E2408" i="20"/>
  <c r="C2408" i="20"/>
  <c r="A2407" i="20"/>
  <c r="H2405" i="20"/>
  <c r="E2405" i="20"/>
  <c r="C2405" i="20"/>
  <c r="A2404" i="20"/>
  <c r="A2403" i="20"/>
  <c r="A2402" i="20"/>
  <c r="A2401" i="20"/>
  <c r="N2399" i="20"/>
  <c r="A2397" i="20"/>
  <c r="A2395" i="20"/>
  <c r="A2393" i="20"/>
  <c r="A2392" i="20"/>
  <c r="C2387" i="20"/>
  <c r="J2383" i="20"/>
  <c r="A2381" i="20"/>
  <c r="G2379" i="20"/>
  <c r="H2369" i="20"/>
  <c r="G2369" i="20"/>
  <c r="E2369" i="20"/>
  <c r="C2369" i="20"/>
  <c r="A2368" i="20"/>
  <c r="H2366" i="20"/>
  <c r="E2366" i="20"/>
  <c r="C2366" i="20"/>
  <c r="A2365" i="20"/>
  <c r="A2364" i="20"/>
  <c r="A2363" i="20"/>
  <c r="A2362" i="20"/>
  <c r="N2360" i="20"/>
  <c r="A2358" i="20"/>
  <c r="A2356" i="20"/>
  <c r="A2354" i="20"/>
  <c r="A2353" i="20"/>
  <c r="C2348" i="20"/>
  <c r="J2344" i="20"/>
  <c r="A2342" i="20"/>
  <c r="G2340" i="20"/>
  <c r="H2330" i="20"/>
  <c r="G2330" i="20"/>
  <c r="E2330" i="20"/>
  <c r="C2330" i="20"/>
  <c r="A2329" i="20"/>
  <c r="H2327" i="20"/>
  <c r="E2327" i="20"/>
  <c r="C2327" i="20"/>
  <c r="A2326" i="20"/>
  <c r="A2325" i="20"/>
  <c r="A2324" i="20"/>
  <c r="A2323" i="20"/>
  <c r="N2321" i="20"/>
  <c r="A2319" i="20"/>
  <c r="A2317" i="20"/>
  <c r="A2315" i="20"/>
  <c r="A2314" i="20"/>
  <c r="C2309" i="20"/>
  <c r="J2305" i="20"/>
  <c r="A2303" i="20"/>
  <c r="G2301" i="20"/>
  <c r="H2291" i="20"/>
  <c r="G2291" i="20"/>
  <c r="E2291" i="20"/>
  <c r="C2291" i="20"/>
  <c r="A2290" i="20"/>
  <c r="H2288" i="20"/>
  <c r="E2288" i="20"/>
  <c r="C2288" i="20"/>
  <c r="A2287" i="20"/>
  <c r="A2286" i="20"/>
  <c r="A2285" i="20"/>
  <c r="A2284" i="20"/>
  <c r="N2282" i="20"/>
  <c r="A2280" i="20"/>
  <c r="A2278" i="20"/>
  <c r="A2276" i="20"/>
  <c r="A2275" i="20"/>
  <c r="C2270" i="20"/>
  <c r="J2266" i="20"/>
  <c r="A2264" i="20"/>
  <c r="G2262" i="20"/>
  <c r="H2252" i="20"/>
  <c r="G2252" i="20"/>
  <c r="E2252" i="20"/>
  <c r="C2252" i="20"/>
  <c r="A2251" i="20"/>
  <c r="H2249" i="20"/>
  <c r="E2249" i="20"/>
  <c r="C2249" i="20"/>
  <c r="A2248" i="20"/>
  <c r="A2247" i="20"/>
  <c r="A2246" i="20"/>
  <c r="A2245" i="20"/>
  <c r="N2243" i="20"/>
  <c r="A2241" i="20"/>
  <c r="A2239" i="20"/>
  <c r="A2237" i="20"/>
  <c r="A2236" i="20"/>
  <c r="C2231" i="20"/>
  <c r="J2227" i="20"/>
  <c r="A2225" i="20"/>
  <c r="G2223" i="20"/>
  <c r="H2213" i="20"/>
  <c r="G2213" i="20"/>
  <c r="E2213" i="20"/>
  <c r="C2213" i="20"/>
  <c r="A2212" i="20"/>
  <c r="H2210" i="20"/>
  <c r="E2210" i="20"/>
  <c r="C2210" i="20"/>
  <c r="A2209" i="20"/>
  <c r="A2208" i="20"/>
  <c r="A2207" i="20"/>
  <c r="A2206" i="20"/>
  <c r="N2204" i="20"/>
  <c r="A2202" i="20"/>
  <c r="A2200" i="20"/>
  <c r="A2198" i="20"/>
  <c r="A2197" i="20"/>
  <c r="C2192" i="20"/>
  <c r="J2188" i="20"/>
  <c r="A2186" i="20"/>
  <c r="G2184" i="20"/>
  <c r="H2174" i="20"/>
  <c r="G2174" i="20"/>
  <c r="E2174" i="20"/>
  <c r="C2174" i="20"/>
  <c r="A2173" i="20"/>
  <c r="H2171" i="20"/>
  <c r="E2171" i="20"/>
  <c r="C2171" i="20"/>
  <c r="A2170" i="20"/>
  <c r="A2169" i="20"/>
  <c r="A2168" i="20"/>
  <c r="A2167" i="20"/>
  <c r="N2165" i="20"/>
  <c r="A2163" i="20"/>
  <c r="A2161" i="20"/>
  <c r="A2159" i="20"/>
  <c r="A2158" i="20"/>
  <c r="C2153" i="20"/>
  <c r="J2149" i="20"/>
  <c r="A2147" i="20"/>
  <c r="G2145" i="20"/>
  <c r="H2135" i="20"/>
  <c r="G2135" i="20"/>
  <c r="E2135" i="20"/>
  <c r="C2135" i="20"/>
  <c r="A2134" i="20"/>
  <c r="H2132" i="20"/>
  <c r="E2132" i="20"/>
  <c r="C2132" i="20"/>
  <c r="J2132" i="20" s="1"/>
  <c r="A2131" i="20"/>
  <c r="A2130" i="20"/>
  <c r="A2129" i="20"/>
  <c r="A2128" i="20"/>
  <c r="N2126" i="20"/>
  <c r="A2124" i="20"/>
  <c r="A2122" i="20"/>
  <c r="A2120" i="20"/>
  <c r="A2119" i="20"/>
  <c r="C2114" i="20"/>
  <c r="J2110" i="20"/>
  <c r="A2108" i="20"/>
  <c r="G2106" i="20"/>
  <c r="H2096" i="20"/>
  <c r="G2096" i="20"/>
  <c r="E2096" i="20"/>
  <c r="C2096" i="20"/>
  <c r="A2095" i="20"/>
  <c r="H2093" i="20"/>
  <c r="E2093" i="20"/>
  <c r="C2093" i="20"/>
  <c r="A2092" i="20"/>
  <c r="A2091" i="20"/>
  <c r="A2090" i="20"/>
  <c r="A2089" i="20"/>
  <c r="N2087" i="20"/>
  <c r="A2085" i="20"/>
  <c r="A2083" i="20"/>
  <c r="A2081" i="20"/>
  <c r="A2080" i="20"/>
  <c r="C2075" i="20"/>
  <c r="J2071" i="20"/>
  <c r="A2069" i="20"/>
  <c r="G2067" i="20"/>
  <c r="H2057" i="20"/>
  <c r="G2057" i="20"/>
  <c r="E2057" i="20"/>
  <c r="C2057" i="20"/>
  <c r="A2056" i="20"/>
  <c r="H2054" i="20"/>
  <c r="E2054" i="20"/>
  <c r="C2054" i="20"/>
  <c r="A2053" i="20"/>
  <c r="A2052" i="20"/>
  <c r="A2051" i="20"/>
  <c r="A2050" i="20"/>
  <c r="N2048" i="20"/>
  <c r="A2046" i="20"/>
  <c r="A2044" i="20"/>
  <c r="A2042" i="20"/>
  <c r="A2041" i="20"/>
  <c r="C2036" i="20"/>
  <c r="J2032" i="20"/>
  <c r="A2030" i="20"/>
  <c r="G2028" i="20"/>
  <c r="H2018" i="20"/>
  <c r="G2018" i="20"/>
  <c r="E2018" i="20"/>
  <c r="C2018" i="20"/>
  <c r="A2017" i="20"/>
  <c r="H2015" i="20"/>
  <c r="E2015" i="20"/>
  <c r="C2015" i="20"/>
  <c r="A2014" i="20"/>
  <c r="A2013" i="20"/>
  <c r="A2012" i="20"/>
  <c r="A2011" i="20"/>
  <c r="N2009" i="20"/>
  <c r="A2007" i="20"/>
  <c r="A2005" i="20"/>
  <c r="A2003" i="20"/>
  <c r="A2002" i="20"/>
  <c r="C1997" i="20"/>
  <c r="J1993" i="20"/>
  <c r="A1991" i="20"/>
  <c r="G1989" i="20"/>
  <c r="H1979" i="20"/>
  <c r="G1979" i="20"/>
  <c r="E1979" i="20"/>
  <c r="C1979" i="20"/>
  <c r="A1978" i="20"/>
  <c r="H1976" i="20"/>
  <c r="E1976" i="20"/>
  <c r="C1976" i="20"/>
  <c r="A1975" i="20"/>
  <c r="A1974" i="20"/>
  <c r="A1973" i="20"/>
  <c r="A1972" i="20"/>
  <c r="N1970" i="20"/>
  <c r="A1968" i="20"/>
  <c r="A1966" i="20"/>
  <c r="A1964" i="20"/>
  <c r="A1963" i="20"/>
  <c r="C1958" i="20"/>
  <c r="J1954" i="20"/>
  <c r="A1952" i="20"/>
  <c r="G1950" i="20"/>
  <c r="H1940" i="20"/>
  <c r="G1940" i="20"/>
  <c r="E1940" i="20"/>
  <c r="C1940" i="20"/>
  <c r="A1939" i="20"/>
  <c r="H1937" i="20"/>
  <c r="E1937" i="20"/>
  <c r="C1937" i="20"/>
  <c r="A1936" i="20"/>
  <c r="A1935" i="20"/>
  <c r="A1934" i="20"/>
  <c r="A1933" i="20"/>
  <c r="N1931" i="20"/>
  <c r="A1929" i="20"/>
  <c r="A1927" i="20"/>
  <c r="A1925" i="20"/>
  <c r="A1924" i="20"/>
  <c r="C1919" i="20"/>
  <c r="J1915" i="20"/>
  <c r="A1913" i="20"/>
  <c r="G1911" i="20"/>
  <c r="H1901" i="20"/>
  <c r="G1901" i="20"/>
  <c r="E1901" i="20"/>
  <c r="C1901" i="20"/>
  <c r="A1900" i="20"/>
  <c r="H1898" i="20"/>
  <c r="E1898" i="20"/>
  <c r="C1898" i="20"/>
  <c r="A1897" i="20"/>
  <c r="A1896" i="20"/>
  <c r="A1895" i="20"/>
  <c r="A1894" i="20"/>
  <c r="N1892" i="20"/>
  <c r="A1890" i="20"/>
  <c r="A1888" i="20"/>
  <c r="A1886" i="20"/>
  <c r="A1885" i="20"/>
  <c r="C1880" i="20"/>
  <c r="J1876" i="20"/>
  <c r="A1874" i="20"/>
  <c r="G1872" i="20"/>
  <c r="H1862" i="20"/>
  <c r="G1862" i="20"/>
  <c r="E1862" i="20"/>
  <c r="C1862" i="20"/>
  <c r="A1861" i="20"/>
  <c r="H1859" i="20"/>
  <c r="E1859" i="20"/>
  <c r="C1859" i="20"/>
  <c r="A1858" i="20"/>
  <c r="A1857" i="20"/>
  <c r="A1856" i="20"/>
  <c r="A1855" i="20"/>
  <c r="N1853" i="20"/>
  <c r="A1851" i="20"/>
  <c r="A1849" i="20"/>
  <c r="A1847" i="20"/>
  <c r="A1846" i="20"/>
  <c r="C1841" i="20"/>
  <c r="J1837" i="20"/>
  <c r="A1835" i="20"/>
  <c r="G1833" i="20"/>
  <c r="H1823" i="20"/>
  <c r="G1823" i="20"/>
  <c r="E1823" i="20"/>
  <c r="C1823" i="20"/>
  <c r="A1822" i="20"/>
  <c r="H1820" i="20"/>
  <c r="E1820" i="20"/>
  <c r="C1820" i="20"/>
  <c r="A1819" i="20"/>
  <c r="A1818" i="20"/>
  <c r="A1817" i="20"/>
  <c r="A1816" i="20"/>
  <c r="N1814" i="20"/>
  <c r="A1812" i="20"/>
  <c r="A1810" i="20"/>
  <c r="A1808" i="20"/>
  <c r="A1807" i="20"/>
  <c r="C1802" i="20"/>
  <c r="J1798" i="20"/>
  <c r="A1796" i="20"/>
  <c r="G1794" i="20"/>
  <c r="H1784" i="20"/>
  <c r="G1784" i="20"/>
  <c r="E1784" i="20"/>
  <c r="C1784" i="20"/>
  <c r="A1783" i="20"/>
  <c r="H1781" i="20"/>
  <c r="E1781" i="20"/>
  <c r="C1781" i="20"/>
  <c r="A1780" i="20"/>
  <c r="A1779" i="20"/>
  <c r="A1778" i="20"/>
  <c r="A1777" i="20"/>
  <c r="N1775" i="20"/>
  <c r="A1773" i="20"/>
  <c r="A1771" i="20"/>
  <c r="A1769" i="20"/>
  <c r="A1768" i="20"/>
  <c r="C1763" i="20"/>
  <c r="J1759" i="20"/>
  <c r="A1757" i="20"/>
  <c r="G1755" i="20"/>
  <c r="H1745" i="20"/>
  <c r="G1745" i="20"/>
  <c r="E1745" i="20"/>
  <c r="C1745" i="20"/>
  <c r="A1744" i="20"/>
  <c r="H1742" i="20"/>
  <c r="E1742" i="20"/>
  <c r="C1742" i="20"/>
  <c r="A1741" i="20"/>
  <c r="A1740" i="20"/>
  <c r="A1739" i="20"/>
  <c r="A1738" i="20"/>
  <c r="N1736" i="20"/>
  <c r="A1734" i="20"/>
  <c r="A1732" i="20"/>
  <c r="A1730" i="20"/>
  <c r="A1729" i="20"/>
  <c r="C1724" i="20"/>
  <c r="J1720" i="20"/>
  <c r="A1718" i="20"/>
  <c r="G1716" i="20"/>
  <c r="H1706" i="20"/>
  <c r="G1706" i="20"/>
  <c r="E1706" i="20"/>
  <c r="C1706" i="20"/>
  <c r="A1705" i="20"/>
  <c r="H1703" i="20"/>
  <c r="E1703" i="20"/>
  <c r="C1703" i="20"/>
  <c r="A1702" i="20"/>
  <c r="A1701" i="20"/>
  <c r="A1700" i="20"/>
  <c r="A1699" i="20"/>
  <c r="N1697" i="20"/>
  <c r="A1695" i="20"/>
  <c r="A1693" i="20"/>
  <c r="A1691" i="20"/>
  <c r="A1690" i="20"/>
  <c r="C1685" i="20"/>
  <c r="J1681" i="20"/>
  <c r="A1679" i="20"/>
  <c r="G1677" i="20"/>
  <c r="H1667" i="20"/>
  <c r="G1667" i="20"/>
  <c r="E1667" i="20"/>
  <c r="C1667" i="20"/>
  <c r="A1666" i="20"/>
  <c r="H1664" i="20"/>
  <c r="E1664" i="20"/>
  <c r="C1664" i="20"/>
  <c r="A1663" i="20"/>
  <c r="A1662" i="20"/>
  <c r="A1661" i="20"/>
  <c r="A1660" i="20"/>
  <c r="N1658" i="20"/>
  <c r="A1656" i="20"/>
  <c r="A1654" i="20"/>
  <c r="A1652" i="20"/>
  <c r="A1651" i="20"/>
  <c r="C1646" i="20"/>
  <c r="J1642" i="20"/>
  <c r="A1640" i="20"/>
  <c r="G1638" i="20"/>
  <c r="H1628" i="20"/>
  <c r="G1628" i="20"/>
  <c r="E1628" i="20"/>
  <c r="C1628" i="20"/>
  <c r="A1627" i="20"/>
  <c r="H1625" i="20"/>
  <c r="E1625" i="20"/>
  <c r="C1625" i="20"/>
  <c r="A1624" i="20"/>
  <c r="A1623" i="20"/>
  <c r="A1622" i="20"/>
  <c r="A1621" i="20"/>
  <c r="A1617" i="20"/>
  <c r="A1615" i="20"/>
  <c r="A1613" i="20"/>
  <c r="A1612" i="20"/>
  <c r="C1607" i="20"/>
  <c r="J1603" i="20"/>
  <c r="A1601" i="20"/>
  <c r="K1594" i="20"/>
  <c r="I1594" i="20"/>
  <c r="G1594" i="20"/>
  <c r="D1594" i="20"/>
  <c r="C1594" i="20"/>
  <c r="L1578" i="20"/>
  <c r="L1577" i="20"/>
  <c r="L1576" i="20"/>
  <c r="L1575" i="20"/>
  <c r="L1574" i="20"/>
  <c r="L1573" i="20"/>
  <c r="K1555" i="20"/>
  <c r="I1555" i="20"/>
  <c r="G1555" i="20"/>
  <c r="D1555" i="20"/>
  <c r="C1555" i="20"/>
  <c r="L1539" i="20"/>
  <c r="L1538" i="20"/>
  <c r="L1537" i="20"/>
  <c r="L1536" i="20"/>
  <c r="L1535" i="20"/>
  <c r="L1534" i="20"/>
  <c r="G1599" i="20"/>
  <c r="H1589" i="20"/>
  <c r="G1589" i="20"/>
  <c r="E1589" i="20"/>
  <c r="C1589" i="20"/>
  <c r="A1588" i="20"/>
  <c r="H1586" i="20"/>
  <c r="E1586" i="20"/>
  <c r="C1586" i="20"/>
  <c r="A1585" i="20"/>
  <c r="A1584" i="20"/>
  <c r="A1583" i="20"/>
  <c r="A1582" i="20"/>
  <c r="N1580" i="20"/>
  <c r="A1578" i="20"/>
  <c r="A1576" i="20"/>
  <c r="A1574" i="20"/>
  <c r="A1573" i="20"/>
  <c r="C1568" i="20"/>
  <c r="J1564" i="20"/>
  <c r="A1562" i="20"/>
  <c r="G1560" i="20"/>
  <c r="H1550" i="20"/>
  <c r="G1550" i="20"/>
  <c r="E1550" i="20"/>
  <c r="C1550" i="20"/>
  <c r="A1549" i="20"/>
  <c r="H1547" i="20"/>
  <c r="E1547" i="20"/>
  <c r="C1547" i="20"/>
  <c r="A1546" i="20"/>
  <c r="A1545" i="20"/>
  <c r="A1544" i="20"/>
  <c r="A1543" i="20"/>
  <c r="N1541" i="20"/>
  <c r="A1539" i="20"/>
  <c r="A1537" i="20"/>
  <c r="A1535" i="20"/>
  <c r="A1534" i="20"/>
  <c r="C1529" i="20"/>
  <c r="J1525" i="20"/>
  <c r="A1523" i="20"/>
  <c r="K1516" i="20"/>
  <c r="I1516" i="20"/>
  <c r="G1516" i="20"/>
  <c r="D1516" i="20"/>
  <c r="C1516" i="20"/>
  <c r="L1500" i="20"/>
  <c r="L1499" i="20"/>
  <c r="L1498" i="20"/>
  <c r="L1497" i="20"/>
  <c r="L1496" i="20"/>
  <c r="L1495" i="20"/>
  <c r="K1477" i="20"/>
  <c r="I1477" i="20"/>
  <c r="G1477" i="20"/>
  <c r="D1477" i="20"/>
  <c r="C1477" i="20"/>
  <c r="L1461" i="20"/>
  <c r="L1460" i="20"/>
  <c r="L1459" i="20"/>
  <c r="L1458" i="20"/>
  <c r="L1457" i="20"/>
  <c r="L1456" i="20"/>
  <c r="K1438" i="20"/>
  <c r="I1438" i="20"/>
  <c r="G1438" i="20"/>
  <c r="D1438" i="20"/>
  <c r="C1438" i="20"/>
  <c r="L1422" i="20"/>
  <c r="L1421" i="20"/>
  <c r="L1420" i="20"/>
  <c r="L1419" i="20"/>
  <c r="L1418" i="20"/>
  <c r="L1417" i="20"/>
  <c r="K1399" i="20"/>
  <c r="I1399" i="20"/>
  <c r="G1399" i="20"/>
  <c r="D1399" i="20"/>
  <c r="C1399" i="20"/>
  <c r="L1383" i="20"/>
  <c r="L1382" i="20"/>
  <c r="L1381" i="20"/>
  <c r="L1380" i="20"/>
  <c r="L1379" i="20"/>
  <c r="L1378" i="20"/>
  <c r="K1360" i="20"/>
  <c r="I1360" i="20"/>
  <c r="G1360" i="20"/>
  <c r="D1360" i="20"/>
  <c r="C1360" i="20"/>
  <c r="L1344" i="20"/>
  <c r="L1343" i="20"/>
  <c r="L1342" i="20"/>
  <c r="L1341" i="20"/>
  <c r="L1340" i="20"/>
  <c r="L1339" i="20"/>
  <c r="K1321" i="20"/>
  <c r="I1321" i="20"/>
  <c r="G1321" i="20"/>
  <c r="D1321" i="20"/>
  <c r="C1321" i="20"/>
  <c r="L1305" i="20"/>
  <c r="L1304" i="20"/>
  <c r="L1303" i="20"/>
  <c r="L1302" i="20"/>
  <c r="L1301" i="20"/>
  <c r="L1300" i="20"/>
  <c r="K1282" i="20"/>
  <c r="I1282" i="20"/>
  <c r="G1282" i="20"/>
  <c r="D1282" i="20"/>
  <c r="C1282" i="20"/>
  <c r="L1266" i="20"/>
  <c r="L1265" i="20"/>
  <c r="L1264" i="20"/>
  <c r="L1263" i="20"/>
  <c r="L1262" i="20"/>
  <c r="L1261" i="20"/>
  <c r="K1243" i="20"/>
  <c r="I1243" i="20"/>
  <c r="G1243" i="20"/>
  <c r="D1243" i="20"/>
  <c r="C1243" i="20"/>
  <c r="L1227" i="20"/>
  <c r="L1226" i="20"/>
  <c r="L1225" i="20"/>
  <c r="L1224" i="20"/>
  <c r="L1223" i="20"/>
  <c r="L1222" i="20"/>
  <c r="K1204" i="20"/>
  <c r="I1204" i="20"/>
  <c r="G1204" i="20"/>
  <c r="D1204" i="20"/>
  <c r="C1204" i="20"/>
  <c r="L1188" i="20"/>
  <c r="L1187" i="20"/>
  <c r="L1186" i="20"/>
  <c r="L1185" i="20"/>
  <c r="L1184" i="20"/>
  <c r="L1183" i="20"/>
  <c r="K1165" i="20"/>
  <c r="I1165" i="20"/>
  <c r="G1165" i="20"/>
  <c r="D1165" i="20"/>
  <c r="C1165" i="20"/>
  <c r="H1161" i="20"/>
  <c r="G1161" i="20"/>
  <c r="E1161" i="20"/>
  <c r="C1161" i="20"/>
  <c r="H1158" i="20"/>
  <c r="E1158" i="20"/>
  <c r="C1158" i="20"/>
  <c r="I1155" i="20"/>
  <c r="G1155" i="20"/>
  <c r="E1155" i="20"/>
  <c r="D1155" i="20"/>
  <c r="H1155" i="20" s="1"/>
  <c r="J1155" i="20" s="1"/>
  <c r="C1155" i="20"/>
  <c r="I1154" i="20"/>
  <c r="G1154" i="20"/>
  <c r="E1154" i="20"/>
  <c r="D1154" i="20"/>
  <c r="C1154" i="20"/>
  <c r="L1149" i="20"/>
  <c r="I1149" i="20"/>
  <c r="G1149" i="20"/>
  <c r="H1149" i="20" s="1"/>
  <c r="F1149" i="20"/>
  <c r="E1149" i="20"/>
  <c r="D1149" i="20"/>
  <c r="C1149" i="20"/>
  <c r="L1148" i="20"/>
  <c r="L1147" i="20"/>
  <c r="L1146" i="20"/>
  <c r="L1145" i="20"/>
  <c r="L1144" i="20"/>
  <c r="K1126" i="20"/>
  <c r="I1126" i="20"/>
  <c r="G1126" i="20"/>
  <c r="D1126" i="20"/>
  <c r="C1126" i="20"/>
  <c r="H1122" i="20"/>
  <c r="G1122" i="20"/>
  <c r="E1122" i="20"/>
  <c r="C1122" i="20"/>
  <c r="H1119" i="20"/>
  <c r="E1119" i="20"/>
  <c r="J1119" i="20" s="1"/>
  <c r="C1119" i="20"/>
  <c r="I1116" i="20"/>
  <c r="G1116" i="20"/>
  <c r="H1116" i="20" s="1"/>
  <c r="J1116" i="20" s="1"/>
  <c r="E1116" i="20"/>
  <c r="D1116" i="20"/>
  <c r="C1116" i="20"/>
  <c r="I1115" i="20"/>
  <c r="G1115" i="20"/>
  <c r="E1115" i="20"/>
  <c r="D1115" i="20"/>
  <c r="C1115" i="20"/>
  <c r="L1110" i="20"/>
  <c r="I1110" i="20"/>
  <c r="G1110" i="20"/>
  <c r="F1110" i="20"/>
  <c r="E1110" i="20"/>
  <c r="D1110" i="20"/>
  <c r="C1110" i="20"/>
  <c r="L1109" i="20"/>
  <c r="L1108" i="20"/>
  <c r="L1107" i="20"/>
  <c r="L1106" i="20"/>
  <c r="L1105" i="20"/>
  <c r="K1087" i="20"/>
  <c r="I1087" i="20"/>
  <c r="G1087" i="20"/>
  <c r="D1087" i="20"/>
  <c r="C1087" i="20"/>
  <c r="H1083" i="20"/>
  <c r="G1083" i="20"/>
  <c r="E1083" i="20"/>
  <c r="C1083" i="20"/>
  <c r="H1080" i="20"/>
  <c r="E1080" i="20"/>
  <c r="C1080" i="20"/>
  <c r="I1077" i="20"/>
  <c r="G1077" i="20"/>
  <c r="E1077" i="20"/>
  <c r="D1077" i="20"/>
  <c r="H1077" i="20" s="1"/>
  <c r="J1077" i="20" s="1"/>
  <c r="C1077" i="20"/>
  <c r="I1076" i="20"/>
  <c r="G1076" i="20"/>
  <c r="H1076" i="20" s="1"/>
  <c r="J1076" i="20" s="1"/>
  <c r="E1076" i="20"/>
  <c r="D1076" i="20"/>
  <c r="C1076" i="20"/>
  <c r="L1071" i="20"/>
  <c r="I1071" i="20"/>
  <c r="G1071" i="20"/>
  <c r="H1071" i="20" s="1"/>
  <c r="F1071" i="20"/>
  <c r="E1071" i="20"/>
  <c r="D1071" i="20"/>
  <c r="C1071" i="20"/>
  <c r="L1070" i="20"/>
  <c r="L1069" i="20"/>
  <c r="L1068" i="20"/>
  <c r="L1067" i="20"/>
  <c r="L1066" i="20"/>
  <c r="K1048" i="20"/>
  <c r="I1048" i="20"/>
  <c r="G1048" i="20"/>
  <c r="D1048" i="20"/>
  <c r="C1048" i="20"/>
  <c r="H1044" i="20"/>
  <c r="G1044" i="20"/>
  <c r="E1044" i="20"/>
  <c r="C1044" i="20"/>
  <c r="H1041" i="20"/>
  <c r="E1041" i="20"/>
  <c r="C1041" i="20"/>
  <c r="I1038" i="20"/>
  <c r="G1038" i="20"/>
  <c r="E1038" i="20"/>
  <c r="D1038" i="20"/>
  <c r="C1038" i="20"/>
  <c r="I1037" i="20"/>
  <c r="G1037" i="20"/>
  <c r="E1037" i="20"/>
  <c r="D1037" i="20"/>
  <c r="C1037" i="20"/>
  <c r="L1032" i="20"/>
  <c r="I1032" i="20"/>
  <c r="G1032" i="20"/>
  <c r="F1032" i="20"/>
  <c r="E1032" i="20"/>
  <c r="D1032" i="20"/>
  <c r="C1032" i="20"/>
  <c r="L1031" i="20"/>
  <c r="L1030" i="20"/>
  <c r="L1029" i="20"/>
  <c r="L1028" i="20"/>
  <c r="L1027" i="20"/>
  <c r="K1009" i="20"/>
  <c r="I1009" i="20"/>
  <c r="G1009" i="20"/>
  <c r="D1009" i="20"/>
  <c r="C1009" i="20"/>
  <c r="H1005" i="20"/>
  <c r="G1005" i="20"/>
  <c r="E1005" i="20"/>
  <c r="C1005" i="20"/>
  <c r="H1002" i="20"/>
  <c r="E1002" i="20"/>
  <c r="C1002" i="20"/>
  <c r="I999" i="20"/>
  <c r="G999" i="20"/>
  <c r="E999" i="20"/>
  <c r="D999" i="20"/>
  <c r="H999" i="20" s="1"/>
  <c r="J999" i="20" s="1"/>
  <c r="C999" i="20"/>
  <c r="I998" i="20"/>
  <c r="G998" i="20"/>
  <c r="E998" i="20"/>
  <c r="D998" i="20"/>
  <c r="C998" i="20"/>
  <c r="L993" i="20"/>
  <c r="I993" i="20"/>
  <c r="G993" i="20"/>
  <c r="F993" i="20"/>
  <c r="E993" i="20"/>
  <c r="D993" i="20"/>
  <c r="C993" i="20"/>
  <c r="L992" i="20"/>
  <c r="L991" i="20"/>
  <c r="L990" i="20"/>
  <c r="L989" i="20"/>
  <c r="L988" i="20"/>
  <c r="K970" i="20"/>
  <c r="I970" i="20"/>
  <c r="G970" i="20"/>
  <c r="D970" i="20"/>
  <c r="C970" i="20"/>
  <c r="H966" i="20"/>
  <c r="G966" i="20"/>
  <c r="E966" i="20"/>
  <c r="C966" i="20"/>
  <c r="H963" i="20"/>
  <c r="E963" i="20"/>
  <c r="C963" i="20"/>
  <c r="I960" i="20"/>
  <c r="G960" i="20"/>
  <c r="H960" i="20" s="1"/>
  <c r="J960" i="20" s="1"/>
  <c r="E960" i="20"/>
  <c r="D960" i="20"/>
  <c r="C960" i="20"/>
  <c r="I959" i="20"/>
  <c r="G959" i="20"/>
  <c r="E959" i="20"/>
  <c r="D959" i="20"/>
  <c r="H959" i="20" s="1"/>
  <c r="J959" i="20" s="1"/>
  <c r="C959" i="20"/>
  <c r="L954" i="20"/>
  <c r="I954" i="20"/>
  <c r="G954" i="20"/>
  <c r="F954" i="20"/>
  <c r="E954" i="20"/>
  <c r="H954" i="20" s="1"/>
  <c r="D954" i="20"/>
  <c r="C954" i="20"/>
  <c r="L953" i="20"/>
  <c r="L952" i="20"/>
  <c r="L951" i="20"/>
  <c r="L950" i="20"/>
  <c r="L949" i="20"/>
  <c r="K931" i="20"/>
  <c r="I931" i="20"/>
  <c r="G931" i="20"/>
  <c r="D931" i="20"/>
  <c r="C931" i="20"/>
  <c r="H927" i="20"/>
  <c r="G927" i="20"/>
  <c r="E927" i="20"/>
  <c r="C927" i="20"/>
  <c r="H924" i="20"/>
  <c r="E924" i="20"/>
  <c r="C924" i="20"/>
  <c r="I921" i="20"/>
  <c r="G921" i="20"/>
  <c r="E921" i="20"/>
  <c r="D921" i="20"/>
  <c r="C921" i="20"/>
  <c r="I920" i="20"/>
  <c r="G920" i="20"/>
  <c r="H920" i="20" s="1"/>
  <c r="J920" i="20" s="1"/>
  <c r="E920" i="20"/>
  <c r="D920" i="20"/>
  <c r="C920" i="20"/>
  <c r="L915" i="20"/>
  <c r="I915" i="20"/>
  <c r="G915" i="20"/>
  <c r="F915" i="20"/>
  <c r="E915" i="20"/>
  <c r="D915" i="20"/>
  <c r="C915" i="20"/>
  <c r="L914" i="20"/>
  <c r="L913" i="20"/>
  <c r="L912" i="20"/>
  <c r="L911" i="20"/>
  <c r="L910" i="20"/>
  <c r="K892" i="20"/>
  <c r="I892" i="20"/>
  <c r="G892" i="20"/>
  <c r="D892" i="20"/>
  <c r="C892" i="20"/>
  <c r="H888" i="20"/>
  <c r="G888" i="20"/>
  <c r="E888" i="20"/>
  <c r="C888" i="20"/>
  <c r="H885" i="20"/>
  <c r="E885" i="20"/>
  <c r="C885" i="20"/>
  <c r="I882" i="20"/>
  <c r="G882" i="20"/>
  <c r="H882" i="20" s="1"/>
  <c r="J882" i="20" s="1"/>
  <c r="E882" i="20"/>
  <c r="D882" i="20"/>
  <c r="C882" i="20"/>
  <c r="I881" i="20"/>
  <c r="G881" i="20"/>
  <c r="E881" i="20"/>
  <c r="D881" i="20"/>
  <c r="H881" i="20" s="1"/>
  <c r="J881" i="20" s="1"/>
  <c r="C881" i="20"/>
  <c r="L876" i="20"/>
  <c r="I876" i="20"/>
  <c r="G876" i="20"/>
  <c r="F876" i="20"/>
  <c r="E876" i="20"/>
  <c r="H876" i="20" s="1"/>
  <c r="J876" i="20" s="1"/>
  <c r="D876" i="20"/>
  <c r="C876" i="20"/>
  <c r="L875" i="20"/>
  <c r="L874" i="20"/>
  <c r="L873" i="20"/>
  <c r="L872" i="20"/>
  <c r="L871" i="20"/>
  <c r="K853" i="20"/>
  <c r="I853" i="20"/>
  <c r="G853" i="20"/>
  <c r="D853" i="20"/>
  <c r="C853" i="20"/>
  <c r="H849" i="20"/>
  <c r="G849" i="20"/>
  <c r="E849" i="20"/>
  <c r="C849" i="20"/>
  <c r="J849" i="20" s="1"/>
  <c r="H846" i="20"/>
  <c r="E846" i="20"/>
  <c r="C846" i="20"/>
  <c r="I843" i="20"/>
  <c r="G843" i="20"/>
  <c r="E843" i="20"/>
  <c r="D843" i="20"/>
  <c r="C843" i="20"/>
  <c r="I842" i="20"/>
  <c r="G842" i="20"/>
  <c r="H842" i="20" s="1"/>
  <c r="J842" i="20" s="1"/>
  <c r="E842" i="20"/>
  <c r="D842" i="20"/>
  <c r="C842" i="20"/>
  <c r="L837" i="20"/>
  <c r="I837" i="20"/>
  <c r="G837" i="20"/>
  <c r="F837" i="20"/>
  <c r="E837" i="20"/>
  <c r="D837" i="20"/>
  <c r="C837" i="20"/>
  <c r="L836" i="20"/>
  <c r="L835" i="20"/>
  <c r="L834" i="20"/>
  <c r="L833" i="20"/>
  <c r="L832" i="20"/>
  <c r="K814" i="20"/>
  <c r="I814" i="20"/>
  <c r="G814" i="20"/>
  <c r="D814" i="20"/>
  <c r="C814" i="20"/>
  <c r="H810" i="20"/>
  <c r="G810" i="20"/>
  <c r="E810" i="20"/>
  <c r="C810" i="20"/>
  <c r="H807" i="20"/>
  <c r="E807" i="20"/>
  <c r="J807" i="20" s="1"/>
  <c r="C807" i="20"/>
  <c r="I804" i="20"/>
  <c r="G804" i="20"/>
  <c r="H804" i="20" s="1"/>
  <c r="J804" i="20" s="1"/>
  <c r="E804" i="20"/>
  <c r="D804" i="20"/>
  <c r="C804" i="20"/>
  <c r="I803" i="20"/>
  <c r="G803" i="20"/>
  <c r="E803" i="20"/>
  <c r="D803" i="20"/>
  <c r="H803" i="20" s="1"/>
  <c r="J803" i="20" s="1"/>
  <c r="C803" i="20"/>
  <c r="L798" i="20"/>
  <c r="I798" i="20"/>
  <c r="G798" i="20"/>
  <c r="F798" i="20"/>
  <c r="E798" i="20"/>
  <c r="H798" i="20" s="1"/>
  <c r="D798" i="20"/>
  <c r="C798" i="20"/>
  <c r="L797" i="20"/>
  <c r="L796" i="20"/>
  <c r="L795" i="20"/>
  <c r="L794" i="20"/>
  <c r="L793" i="20"/>
  <c r="G1521" i="20"/>
  <c r="H1511" i="20"/>
  <c r="G1511" i="20"/>
  <c r="E1511" i="20"/>
  <c r="C1511" i="20"/>
  <c r="A1510" i="20"/>
  <c r="H1508" i="20"/>
  <c r="E1508" i="20"/>
  <c r="C1508" i="20"/>
  <c r="A1507" i="20"/>
  <c r="A1506" i="20"/>
  <c r="A1505" i="20"/>
  <c r="A1504" i="20"/>
  <c r="N1502" i="20"/>
  <c r="A1500" i="20"/>
  <c r="A1498" i="20"/>
  <c r="A1496" i="20"/>
  <c r="A1495" i="20"/>
  <c r="C1490" i="20"/>
  <c r="J1486" i="20"/>
  <c r="A1484" i="20"/>
  <c r="G1482" i="20"/>
  <c r="H1472" i="20"/>
  <c r="G1472" i="20"/>
  <c r="E1472" i="20"/>
  <c r="C1472" i="20"/>
  <c r="A1471" i="20"/>
  <c r="H1469" i="20"/>
  <c r="E1469" i="20"/>
  <c r="C1469" i="20"/>
  <c r="A1468" i="20"/>
  <c r="A1467" i="20"/>
  <c r="A1466" i="20"/>
  <c r="A1465" i="20"/>
  <c r="N1463" i="20"/>
  <c r="A1461" i="20"/>
  <c r="A1459" i="20"/>
  <c r="A1457" i="20"/>
  <c r="A1456" i="20"/>
  <c r="C1451" i="20"/>
  <c r="J1447" i="20"/>
  <c r="A1445" i="20"/>
  <c r="G1443" i="20"/>
  <c r="H1433" i="20"/>
  <c r="G1433" i="20"/>
  <c r="E1433" i="20"/>
  <c r="C1433" i="20"/>
  <c r="A1432" i="20"/>
  <c r="H1430" i="20"/>
  <c r="E1430" i="20"/>
  <c r="J1430" i="20" s="1"/>
  <c r="C1430" i="20"/>
  <c r="A1429" i="20"/>
  <c r="A1428" i="20"/>
  <c r="A1427" i="20"/>
  <c r="A1426" i="20"/>
  <c r="N1424" i="20"/>
  <c r="A1422" i="20"/>
  <c r="A1420" i="20"/>
  <c r="A1418" i="20"/>
  <c r="A1417" i="20"/>
  <c r="C1412" i="20"/>
  <c r="J1408" i="20"/>
  <c r="A1406" i="20"/>
  <c r="G1404" i="20"/>
  <c r="H1394" i="20"/>
  <c r="G1394" i="20"/>
  <c r="E1394" i="20"/>
  <c r="C1394" i="20"/>
  <c r="A1393" i="20"/>
  <c r="H1391" i="20"/>
  <c r="E1391" i="20"/>
  <c r="C1391" i="20"/>
  <c r="A1390" i="20"/>
  <c r="A1389" i="20"/>
  <c r="A1388" i="20"/>
  <c r="A1387" i="20"/>
  <c r="N1385" i="20"/>
  <c r="A1383" i="20"/>
  <c r="A1381" i="20"/>
  <c r="A1379" i="20"/>
  <c r="A1378" i="20"/>
  <c r="C1373" i="20"/>
  <c r="J1369" i="20"/>
  <c r="A1367" i="20"/>
  <c r="G1365" i="20"/>
  <c r="H1355" i="20"/>
  <c r="G1355" i="20"/>
  <c r="E1355" i="20"/>
  <c r="C1355" i="20"/>
  <c r="A1354" i="20"/>
  <c r="H1352" i="20"/>
  <c r="E1352" i="20"/>
  <c r="C1352" i="20"/>
  <c r="A1351" i="20"/>
  <c r="A1350" i="20"/>
  <c r="A1349" i="20"/>
  <c r="A1348" i="20"/>
  <c r="N1346" i="20"/>
  <c r="A1344" i="20"/>
  <c r="A1342" i="20"/>
  <c r="A1340" i="20"/>
  <c r="A1339" i="20"/>
  <c r="C1334" i="20"/>
  <c r="J1330" i="20"/>
  <c r="A1328" i="20"/>
  <c r="G1326" i="20"/>
  <c r="H1316" i="20"/>
  <c r="G1316" i="20"/>
  <c r="E1316" i="20"/>
  <c r="C1316" i="20"/>
  <c r="A1315" i="20"/>
  <c r="H1313" i="20"/>
  <c r="E1313" i="20"/>
  <c r="C1313" i="20"/>
  <c r="A1312" i="20"/>
  <c r="A1311" i="20"/>
  <c r="A1310" i="20"/>
  <c r="A1309" i="20"/>
  <c r="N1307" i="20"/>
  <c r="A1305" i="20"/>
  <c r="A1303" i="20"/>
  <c r="A1301" i="20"/>
  <c r="A1300" i="20"/>
  <c r="C1295" i="20"/>
  <c r="J1291" i="20"/>
  <c r="A1289" i="20"/>
  <c r="G1287" i="20"/>
  <c r="H1277" i="20"/>
  <c r="G1277" i="20"/>
  <c r="E1277" i="20"/>
  <c r="C1277" i="20"/>
  <c r="A1276" i="20"/>
  <c r="H1274" i="20"/>
  <c r="E1274" i="20"/>
  <c r="C1274" i="20"/>
  <c r="A1273" i="20"/>
  <c r="A1272" i="20"/>
  <c r="A1271" i="20"/>
  <c r="A1270" i="20"/>
  <c r="N1268" i="20"/>
  <c r="A1266" i="20"/>
  <c r="A1264" i="20"/>
  <c r="A1262" i="20"/>
  <c r="A1261" i="20"/>
  <c r="C1256" i="20"/>
  <c r="J1252" i="20"/>
  <c r="A1250" i="20"/>
  <c r="G1248" i="20"/>
  <c r="H1238" i="20"/>
  <c r="G1238" i="20"/>
  <c r="E1238" i="20"/>
  <c r="C1238" i="20"/>
  <c r="A1237" i="20"/>
  <c r="H1235" i="20"/>
  <c r="E1235" i="20"/>
  <c r="C1235" i="20"/>
  <c r="A1234" i="20"/>
  <c r="A1233" i="20"/>
  <c r="A1232" i="20"/>
  <c r="A1231" i="20"/>
  <c r="N1229" i="20"/>
  <c r="A1227" i="20"/>
  <c r="A1225" i="20"/>
  <c r="A1223" i="20"/>
  <c r="A1222" i="20"/>
  <c r="C1217" i="20"/>
  <c r="J1213" i="20"/>
  <c r="A1211" i="20"/>
  <c r="G1209" i="20"/>
  <c r="H1199" i="20"/>
  <c r="G1199" i="20"/>
  <c r="E1199" i="20"/>
  <c r="C1199" i="20"/>
  <c r="A1198" i="20"/>
  <c r="H1196" i="20"/>
  <c r="E1196" i="20"/>
  <c r="C1196" i="20"/>
  <c r="A1195" i="20"/>
  <c r="A1194" i="20"/>
  <c r="A1193" i="20"/>
  <c r="A1192" i="20"/>
  <c r="N1190" i="20"/>
  <c r="A1188" i="20"/>
  <c r="A1186" i="20"/>
  <c r="A1184" i="20"/>
  <c r="A1183" i="20"/>
  <c r="C1178" i="20"/>
  <c r="J1174" i="20"/>
  <c r="A1172" i="20"/>
  <c r="G1170" i="20"/>
  <c r="H1160" i="20"/>
  <c r="G1160" i="20"/>
  <c r="E1160" i="20"/>
  <c r="C1160" i="20"/>
  <c r="A1159" i="20"/>
  <c r="H1157" i="20"/>
  <c r="E1157" i="20"/>
  <c r="C1157" i="20"/>
  <c r="A1156" i="20"/>
  <c r="A1155" i="20"/>
  <c r="A1154" i="20"/>
  <c r="A1153" i="20"/>
  <c r="N1151" i="20"/>
  <c r="A1149" i="20"/>
  <c r="A1147" i="20"/>
  <c r="A1145" i="20"/>
  <c r="A1144" i="20"/>
  <c r="C1139" i="20"/>
  <c r="J1135" i="20"/>
  <c r="A1133" i="20"/>
  <c r="G1131" i="20"/>
  <c r="H1121" i="20"/>
  <c r="G1121" i="20"/>
  <c r="E1121" i="20"/>
  <c r="C1121" i="20"/>
  <c r="A1120" i="20"/>
  <c r="H1118" i="20"/>
  <c r="E1118" i="20"/>
  <c r="C1118" i="20"/>
  <c r="A1117" i="20"/>
  <c r="A1116" i="20"/>
  <c r="H1115" i="20"/>
  <c r="J1115" i="20" s="1"/>
  <c r="A1115" i="20"/>
  <c r="A1114" i="20"/>
  <c r="N1112" i="20"/>
  <c r="A1110" i="20"/>
  <c r="A1108" i="20"/>
  <c r="A1106" i="20"/>
  <c r="A1105" i="20"/>
  <c r="C1100" i="20"/>
  <c r="J1096" i="20"/>
  <c r="A1094" i="20"/>
  <c r="G1092" i="20"/>
  <c r="H1082" i="20"/>
  <c r="G1082" i="20"/>
  <c r="E1082" i="20"/>
  <c r="C1082" i="20"/>
  <c r="A1081" i="20"/>
  <c r="H1079" i="20"/>
  <c r="E1079" i="20"/>
  <c r="C1079" i="20"/>
  <c r="A1078" i="20"/>
  <c r="A1077" i="20"/>
  <c r="A1076" i="20"/>
  <c r="A1075" i="20"/>
  <c r="N1073" i="20"/>
  <c r="A1071" i="20"/>
  <c r="A1069" i="20"/>
  <c r="A1067" i="20"/>
  <c r="A1066" i="20"/>
  <c r="C1061" i="20"/>
  <c r="J1057" i="20"/>
  <c r="A1055" i="20"/>
  <c r="G1053" i="20"/>
  <c r="H1043" i="20"/>
  <c r="G1043" i="20"/>
  <c r="E1043" i="20"/>
  <c r="C1043" i="20"/>
  <c r="A1042" i="20"/>
  <c r="H1040" i="20"/>
  <c r="E1040" i="20"/>
  <c r="C1040" i="20"/>
  <c r="A1039" i="20"/>
  <c r="A1038" i="20"/>
  <c r="A1037" i="20"/>
  <c r="A1036" i="20"/>
  <c r="N1034" i="20"/>
  <c r="A1032" i="20"/>
  <c r="A1030" i="20"/>
  <c r="A1028" i="20"/>
  <c r="A1027" i="20"/>
  <c r="C1022" i="20"/>
  <c r="J1018" i="20"/>
  <c r="A1016" i="20"/>
  <c r="G1014" i="20"/>
  <c r="H1004" i="20"/>
  <c r="G1004" i="20"/>
  <c r="E1004" i="20"/>
  <c r="C1004" i="20"/>
  <c r="A1003" i="20"/>
  <c r="H1001" i="20"/>
  <c r="E1001" i="20"/>
  <c r="C1001" i="20"/>
  <c r="A1000" i="20"/>
  <c r="A999" i="20"/>
  <c r="A998" i="20"/>
  <c r="A997" i="20"/>
  <c r="N995" i="20"/>
  <c r="A993" i="20"/>
  <c r="A991" i="20"/>
  <c r="A989" i="20"/>
  <c r="A988" i="20"/>
  <c r="C983" i="20"/>
  <c r="J979" i="20"/>
  <c r="A977" i="20"/>
  <c r="G975" i="20"/>
  <c r="H965" i="20"/>
  <c r="G965" i="20"/>
  <c r="E965" i="20"/>
  <c r="C965" i="20"/>
  <c r="A964" i="20"/>
  <c r="J963" i="20"/>
  <c r="H962" i="20"/>
  <c r="E962" i="20"/>
  <c r="C962" i="20"/>
  <c r="A961" i="20"/>
  <c r="A960" i="20"/>
  <c r="A959" i="20"/>
  <c r="A958" i="20"/>
  <c r="N956" i="20"/>
  <c r="A954" i="20"/>
  <c r="A952" i="20"/>
  <c r="A950" i="20"/>
  <c r="A949" i="20"/>
  <c r="C944" i="20"/>
  <c r="J940" i="20"/>
  <c r="A938" i="20"/>
  <c r="G936" i="20"/>
  <c r="J927" i="20"/>
  <c r="H926" i="20"/>
  <c r="G926" i="20"/>
  <c r="E926" i="20"/>
  <c r="C926" i="20"/>
  <c r="A925" i="20"/>
  <c r="J924" i="20"/>
  <c r="H923" i="20"/>
  <c r="E923" i="20"/>
  <c r="C923" i="20"/>
  <c r="A922" i="20"/>
  <c r="H921" i="20"/>
  <c r="J921" i="20" s="1"/>
  <c r="A921" i="20"/>
  <c r="A920" i="20"/>
  <c r="A919" i="20"/>
  <c r="N917" i="20"/>
  <c r="A915" i="20"/>
  <c r="A913" i="20"/>
  <c r="A911" i="20"/>
  <c r="A910" i="20"/>
  <c r="C905" i="20"/>
  <c r="J901" i="20"/>
  <c r="A899" i="20"/>
  <c r="G897" i="20"/>
  <c r="H887" i="20"/>
  <c r="G887" i="20"/>
  <c r="E887" i="20"/>
  <c r="C887" i="20"/>
  <c r="A886" i="20"/>
  <c r="H884" i="20"/>
  <c r="E884" i="20"/>
  <c r="C884" i="20"/>
  <c r="A883" i="20"/>
  <c r="A882" i="20"/>
  <c r="A881" i="20"/>
  <c r="A880" i="20"/>
  <c r="N878" i="20"/>
  <c r="A876" i="20"/>
  <c r="A874" i="20"/>
  <c r="A872" i="20"/>
  <c r="A871" i="20"/>
  <c r="C866" i="20"/>
  <c r="J862" i="20"/>
  <c r="A860" i="20"/>
  <c r="G858" i="20"/>
  <c r="H848" i="20"/>
  <c r="G848" i="20"/>
  <c r="E848" i="20"/>
  <c r="C848" i="20"/>
  <c r="A847" i="20"/>
  <c r="H845" i="20"/>
  <c r="E845" i="20"/>
  <c r="C845" i="20"/>
  <c r="A844" i="20"/>
  <c r="A843" i="20"/>
  <c r="A842" i="20"/>
  <c r="A841" i="20"/>
  <c r="N839" i="20"/>
  <c r="A837" i="20"/>
  <c r="A835" i="20"/>
  <c r="A833" i="20"/>
  <c r="A832" i="20"/>
  <c r="C827" i="20"/>
  <c r="J823" i="20"/>
  <c r="A821" i="20"/>
  <c r="G819" i="20"/>
  <c r="H809" i="20"/>
  <c r="G809" i="20"/>
  <c r="E809" i="20"/>
  <c r="C809" i="20"/>
  <c r="A808" i="20"/>
  <c r="H806" i="20"/>
  <c r="E806" i="20"/>
  <c r="C806" i="20"/>
  <c r="A805" i="20"/>
  <c r="A804" i="20"/>
  <c r="A803" i="20"/>
  <c r="A802" i="20"/>
  <c r="N800" i="20"/>
  <c r="A798" i="20"/>
  <c r="A796" i="20"/>
  <c r="A794" i="20"/>
  <c r="A793" i="20"/>
  <c r="C788" i="20"/>
  <c r="J784" i="20"/>
  <c r="A782" i="20"/>
  <c r="K775" i="20"/>
  <c r="I775" i="20"/>
  <c r="G775" i="20"/>
  <c r="D775" i="20"/>
  <c r="C775" i="20"/>
  <c r="H771" i="20"/>
  <c r="G771" i="20"/>
  <c r="E771" i="20"/>
  <c r="C771" i="20"/>
  <c r="H768" i="20"/>
  <c r="E768" i="20"/>
  <c r="C768" i="20"/>
  <c r="I765" i="20"/>
  <c r="G765" i="20"/>
  <c r="E765" i="20"/>
  <c r="D765" i="20"/>
  <c r="C765" i="20"/>
  <c r="I764" i="20"/>
  <c r="G764" i="20"/>
  <c r="E764" i="20"/>
  <c r="D764" i="20"/>
  <c r="C764" i="20"/>
  <c r="L759" i="20"/>
  <c r="I759" i="20"/>
  <c r="G759" i="20"/>
  <c r="F759" i="20"/>
  <c r="E759" i="20"/>
  <c r="D759" i="20"/>
  <c r="C759" i="20"/>
  <c r="L758" i="20"/>
  <c r="L757" i="20"/>
  <c r="L756" i="20"/>
  <c r="L755" i="20"/>
  <c r="L754" i="20"/>
  <c r="K736" i="20"/>
  <c r="I736" i="20"/>
  <c r="G736" i="20"/>
  <c r="D736" i="20"/>
  <c r="C736" i="20"/>
  <c r="H732" i="20"/>
  <c r="G732" i="20"/>
  <c r="E732" i="20"/>
  <c r="C732" i="20"/>
  <c r="J732" i="20" s="1"/>
  <c r="H729" i="20"/>
  <c r="E729" i="20"/>
  <c r="C729" i="20"/>
  <c r="I726" i="20"/>
  <c r="G726" i="20"/>
  <c r="E726" i="20"/>
  <c r="D726" i="20"/>
  <c r="H726" i="20" s="1"/>
  <c r="J726" i="20" s="1"/>
  <c r="C726" i="20"/>
  <c r="I725" i="20"/>
  <c r="G725" i="20"/>
  <c r="H725" i="20" s="1"/>
  <c r="J725" i="20" s="1"/>
  <c r="E725" i="20"/>
  <c r="D725" i="20"/>
  <c r="C725" i="20"/>
  <c r="L720" i="20"/>
  <c r="I720" i="20"/>
  <c r="G720" i="20"/>
  <c r="F720" i="20"/>
  <c r="E720" i="20"/>
  <c r="D720" i="20"/>
  <c r="C720" i="20"/>
  <c r="L719" i="20"/>
  <c r="L718" i="20"/>
  <c r="L717" i="20"/>
  <c r="L716" i="20"/>
  <c r="L715" i="20"/>
  <c r="K697" i="20"/>
  <c r="I697" i="20"/>
  <c r="G697" i="20"/>
  <c r="D697" i="20"/>
  <c r="C697" i="20"/>
  <c r="H693" i="20"/>
  <c r="G693" i="20"/>
  <c r="E693" i="20"/>
  <c r="C693" i="20"/>
  <c r="H690" i="20"/>
  <c r="E690" i="20"/>
  <c r="C690" i="20"/>
  <c r="I687" i="20"/>
  <c r="G687" i="20"/>
  <c r="E687" i="20"/>
  <c r="D687" i="20"/>
  <c r="C687" i="20"/>
  <c r="I686" i="20"/>
  <c r="G686" i="20"/>
  <c r="E686" i="20"/>
  <c r="D686" i="20"/>
  <c r="H686" i="20" s="1"/>
  <c r="C686" i="20"/>
  <c r="L681" i="20"/>
  <c r="I681" i="20"/>
  <c r="G681" i="20"/>
  <c r="F681" i="20"/>
  <c r="E681" i="20"/>
  <c r="D681" i="20"/>
  <c r="C681" i="20"/>
  <c r="L680" i="20"/>
  <c r="L679" i="20"/>
  <c r="L678" i="20"/>
  <c r="L677" i="20"/>
  <c r="L676" i="20"/>
  <c r="K658" i="20"/>
  <c r="I658" i="20"/>
  <c r="G658" i="20"/>
  <c r="D658" i="20"/>
  <c r="C658" i="20"/>
  <c r="H654" i="20"/>
  <c r="G654" i="20"/>
  <c r="E654" i="20"/>
  <c r="C654" i="20"/>
  <c r="J654" i="20" s="1"/>
  <c r="H651" i="20"/>
  <c r="E651" i="20"/>
  <c r="C651" i="20"/>
  <c r="I648" i="20"/>
  <c r="G648" i="20"/>
  <c r="E648" i="20"/>
  <c r="D648" i="20"/>
  <c r="H648" i="20" s="1"/>
  <c r="J648" i="20" s="1"/>
  <c r="C648" i="20"/>
  <c r="I647" i="20"/>
  <c r="G647" i="20"/>
  <c r="E647" i="20"/>
  <c r="D647" i="20"/>
  <c r="C647" i="20"/>
  <c r="L642" i="20"/>
  <c r="I642" i="20"/>
  <c r="G642" i="20"/>
  <c r="F642" i="20"/>
  <c r="E642" i="20"/>
  <c r="D642" i="20"/>
  <c r="C642" i="20"/>
  <c r="L641" i="20"/>
  <c r="L640" i="20"/>
  <c r="L639" i="20"/>
  <c r="L638" i="20"/>
  <c r="L637" i="20"/>
  <c r="K619" i="20"/>
  <c r="I619" i="20"/>
  <c r="G619" i="20"/>
  <c r="D619" i="20"/>
  <c r="C619" i="20"/>
  <c r="H615" i="20"/>
  <c r="G615" i="20"/>
  <c r="E615" i="20"/>
  <c r="C615" i="20"/>
  <c r="H612" i="20"/>
  <c r="E612" i="20"/>
  <c r="C612" i="20"/>
  <c r="I609" i="20"/>
  <c r="G609" i="20"/>
  <c r="E609" i="20"/>
  <c r="D609" i="20"/>
  <c r="C609" i="20"/>
  <c r="I608" i="20"/>
  <c r="G608" i="20"/>
  <c r="E608" i="20"/>
  <c r="D608" i="20"/>
  <c r="C608" i="20"/>
  <c r="L603" i="20"/>
  <c r="I603" i="20"/>
  <c r="G603" i="20"/>
  <c r="F603" i="20"/>
  <c r="E603" i="20"/>
  <c r="D603" i="20"/>
  <c r="C603" i="20"/>
  <c r="L602" i="20"/>
  <c r="L601" i="20"/>
  <c r="L600" i="20"/>
  <c r="L599" i="20"/>
  <c r="L598" i="20"/>
  <c r="K580" i="20"/>
  <c r="I580" i="20"/>
  <c r="G580" i="20"/>
  <c r="D580" i="20"/>
  <c r="C580" i="20"/>
  <c r="H576" i="20"/>
  <c r="G576" i="20"/>
  <c r="E576" i="20"/>
  <c r="C576" i="20"/>
  <c r="H573" i="20"/>
  <c r="E573" i="20"/>
  <c r="C573" i="20"/>
  <c r="I570" i="20"/>
  <c r="G570" i="20"/>
  <c r="E570" i="20"/>
  <c r="D570" i="20"/>
  <c r="C570" i="20"/>
  <c r="I569" i="20"/>
  <c r="G569" i="20"/>
  <c r="E569" i="20"/>
  <c r="D569" i="20"/>
  <c r="C569" i="20"/>
  <c r="L564" i="20"/>
  <c r="I564" i="20"/>
  <c r="G564" i="20"/>
  <c r="F564" i="20"/>
  <c r="E564" i="20"/>
  <c r="D564" i="20"/>
  <c r="C564" i="20"/>
  <c r="L563" i="20"/>
  <c r="L562" i="20"/>
  <c r="L561" i="20"/>
  <c r="L560" i="20"/>
  <c r="L559" i="20"/>
  <c r="K541" i="20"/>
  <c r="I541" i="20"/>
  <c r="G541" i="20"/>
  <c r="D541" i="20"/>
  <c r="C541" i="20"/>
  <c r="H537" i="20"/>
  <c r="G537" i="20"/>
  <c r="E537" i="20"/>
  <c r="C537" i="20"/>
  <c r="H534" i="20"/>
  <c r="E534" i="20"/>
  <c r="J534" i="20" s="1"/>
  <c r="C534" i="20"/>
  <c r="I531" i="20"/>
  <c r="G531" i="20"/>
  <c r="E531" i="20"/>
  <c r="D531" i="20"/>
  <c r="C531" i="20"/>
  <c r="I530" i="20"/>
  <c r="G530" i="20"/>
  <c r="E530" i="20"/>
  <c r="D530" i="20"/>
  <c r="H530" i="20" s="1"/>
  <c r="J530" i="20" s="1"/>
  <c r="C530" i="20"/>
  <c r="L525" i="20"/>
  <c r="I525" i="20"/>
  <c r="G525" i="20"/>
  <c r="F525" i="20"/>
  <c r="E525" i="20"/>
  <c r="D525" i="20"/>
  <c r="C525" i="20"/>
  <c r="L524" i="20"/>
  <c r="L523" i="20"/>
  <c r="L522" i="20"/>
  <c r="L521" i="20"/>
  <c r="L520" i="20"/>
  <c r="K502" i="20"/>
  <c r="I502" i="20"/>
  <c r="G502" i="20"/>
  <c r="D502" i="20"/>
  <c r="C502" i="20"/>
  <c r="H498" i="20"/>
  <c r="G498" i="20"/>
  <c r="E498" i="20"/>
  <c r="C498" i="20"/>
  <c r="H495" i="20"/>
  <c r="E495" i="20"/>
  <c r="C495" i="20"/>
  <c r="I492" i="20"/>
  <c r="G492" i="20"/>
  <c r="E492" i="20"/>
  <c r="D492" i="20"/>
  <c r="C492" i="20"/>
  <c r="I491" i="20"/>
  <c r="G491" i="20"/>
  <c r="E491" i="20"/>
  <c r="D491" i="20"/>
  <c r="C491" i="20"/>
  <c r="L486" i="20"/>
  <c r="I486" i="20"/>
  <c r="G486" i="20"/>
  <c r="H486" i="20" s="1"/>
  <c r="F486" i="20"/>
  <c r="E486" i="20"/>
  <c r="D486" i="20"/>
  <c r="C486" i="20"/>
  <c r="L485" i="20"/>
  <c r="L484" i="20"/>
  <c r="L483" i="20"/>
  <c r="L482" i="20"/>
  <c r="L481" i="20"/>
  <c r="K463" i="20"/>
  <c r="I463" i="20"/>
  <c r="G463" i="20"/>
  <c r="D463" i="20"/>
  <c r="C463" i="20"/>
  <c r="H459" i="20"/>
  <c r="G459" i="20"/>
  <c r="E459" i="20"/>
  <c r="C459" i="20"/>
  <c r="H456" i="20"/>
  <c r="E456" i="20"/>
  <c r="C456" i="20"/>
  <c r="I453" i="20"/>
  <c r="G453" i="20"/>
  <c r="E453" i="20"/>
  <c r="D453" i="20"/>
  <c r="C453" i="20"/>
  <c r="I452" i="20"/>
  <c r="G452" i="20"/>
  <c r="E452" i="20"/>
  <c r="D452" i="20"/>
  <c r="C452" i="20"/>
  <c r="L447" i="20"/>
  <c r="I447" i="20"/>
  <c r="G447" i="20"/>
  <c r="F447" i="20"/>
  <c r="E447" i="20"/>
  <c r="D447" i="20"/>
  <c r="C447" i="20"/>
  <c r="L446" i="20"/>
  <c r="L445" i="20"/>
  <c r="L444" i="20"/>
  <c r="L443" i="20"/>
  <c r="L442" i="20"/>
  <c r="K424" i="20"/>
  <c r="I424" i="20"/>
  <c r="G424" i="20"/>
  <c r="D424" i="20"/>
  <c r="C424" i="20"/>
  <c r="H420" i="20"/>
  <c r="G420" i="20"/>
  <c r="E420" i="20"/>
  <c r="C420" i="20"/>
  <c r="H417" i="20"/>
  <c r="E417" i="20"/>
  <c r="C417" i="20"/>
  <c r="I414" i="20"/>
  <c r="G414" i="20"/>
  <c r="E414" i="20"/>
  <c r="D414" i="20"/>
  <c r="H414" i="20" s="1"/>
  <c r="J414" i="20" s="1"/>
  <c r="C414" i="20"/>
  <c r="I413" i="20"/>
  <c r="G413" i="20"/>
  <c r="E413" i="20"/>
  <c r="D413" i="20"/>
  <c r="C413" i="20"/>
  <c r="L408" i="20"/>
  <c r="I408" i="20"/>
  <c r="G408" i="20"/>
  <c r="F408" i="20"/>
  <c r="E408" i="20"/>
  <c r="D408" i="20"/>
  <c r="C408" i="20"/>
  <c r="L407" i="20"/>
  <c r="L406" i="20"/>
  <c r="L405" i="20"/>
  <c r="L404" i="20"/>
  <c r="L403" i="20"/>
  <c r="G780" i="20"/>
  <c r="H770" i="20"/>
  <c r="G770" i="20"/>
  <c r="E770" i="20"/>
  <c r="C770" i="20"/>
  <c r="A769" i="20"/>
  <c r="H767" i="20"/>
  <c r="E767" i="20"/>
  <c r="C767" i="20"/>
  <c r="A766" i="20"/>
  <c r="A765" i="20"/>
  <c r="A764" i="20"/>
  <c r="A763" i="20"/>
  <c r="N761" i="20"/>
  <c r="A759" i="20"/>
  <c r="A757" i="20"/>
  <c r="A755" i="20"/>
  <c r="A754" i="20"/>
  <c r="C749" i="20"/>
  <c r="J745" i="20"/>
  <c r="A743" i="20"/>
  <c r="G741" i="20"/>
  <c r="H731" i="20"/>
  <c r="G731" i="20"/>
  <c r="E731" i="20"/>
  <c r="C731" i="20"/>
  <c r="A730" i="20"/>
  <c r="J729" i="20"/>
  <c r="H728" i="20"/>
  <c r="E728" i="20"/>
  <c r="C728" i="20"/>
  <c r="A727" i="20"/>
  <c r="A726" i="20"/>
  <c r="A725" i="20"/>
  <c r="A724" i="20"/>
  <c r="N722" i="20"/>
  <c r="A720" i="20"/>
  <c r="A718" i="20"/>
  <c r="A716" i="20"/>
  <c r="A715" i="20"/>
  <c r="C710" i="20"/>
  <c r="J706" i="20"/>
  <c r="A704" i="20"/>
  <c r="G702" i="20"/>
  <c r="H692" i="20"/>
  <c r="G692" i="20"/>
  <c r="E692" i="20"/>
  <c r="C692" i="20"/>
  <c r="A691" i="20"/>
  <c r="J690" i="20"/>
  <c r="H689" i="20"/>
  <c r="E689" i="20"/>
  <c r="C689" i="20"/>
  <c r="A688" i="20"/>
  <c r="A687" i="20"/>
  <c r="A686" i="20"/>
  <c r="A685" i="20"/>
  <c r="N683" i="20"/>
  <c r="A681" i="20"/>
  <c r="A679" i="20"/>
  <c r="A677" i="20"/>
  <c r="A676" i="20"/>
  <c r="C671" i="20"/>
  <c r="J667" i="20"/>
  <c r="A665" i="20"/>
  <c r="G663" i="20"/>
  <c r="H653" i="20"/>
  <c r="G653" i="20"/>
  <c r="E653" i="20"/>
  <c r="C653" i="20"/>
  <c r="A652" i="20"/>
  <c r="J651" i="20"/>
  <c r="H650" i="20"/>
  <c r="E650" i="20"/>
  <c r="C650" i="20"/>
  <c r="A649" i="20"/>
  <c r="A648" i="20"/>
  <c r="A647" i="20"/>
  <c r="A646" i="20"/>
  <c r="N644" i="20"/>
  <c r="A642" i="20"/>
  <c r="A640" i="20"/>
  <c r="A638" i="20"/>
  <c r="A637" i="20"/>
  <c r="C632" i="20"/>
  <c r="J628" i="20"/>
  <c r="A626" i="20"/>
  <c r="G624" i="20"/>
  <c r="H614" i="20"/>
  <c r="G614" i="20"/>
  <c r="E614" i="20"/>
  <c r="C614" i="20"/>
  <c r="A613" i="20"/>
  <c r="H611" i="20"/>
  <c r="E611" i="20"/>
  <c r="C611" i="20"/>
  <c r="A610" i="20"/>
  <c r="A609" i="20"/>
  <c r="A608" i="20"/>
  <c r="A607" i="20"/>
  <c r="N605" i="20"/>
  <c r="A603" i="20"/>
  <c r="A601" i="20"/>
  <c r="A599" i="20"/>
  <c r="A598" i="20"/>
  <c r="C593" i="20"/>
  <c r="J589" i="20"/>
  <c r="A587" i="20"/>
  <c r="G585" i="20"/>
  <c r="H575" i="20"/>
  <c r="G575" i="20"/>
  <c r="E575" i="20"/>
  <c r="C575" i="20"/>
  <c r="A574" i="20"/>
  <c r="H572" i="20"/>
  <c r="E572" i="20"/>
  <c r="C572" i="20"/>
  <c r="A571" i="20"/>
  <c r="A570" i="20"/>
  <c r="A569" i="20"/>
  <c r="A568" i="20"/>
  <c r="N566" i="20"/>
  <c r="A564" i="20"/>
  <c r="A562" i="20"/>
  <c r="A560" i="20"/>
  <c r="A559" i="20"/>
  <c r="C554" i="20"/>
  <c r="J550" i="20"/>
  <c r="A548" i="20"/>
  <c r="G546" i="20"/>
  <c r="H536" i="20"/>
  <c r="G536" i="20"/>
  <c r="E536" i="20"/>
  <c r="C536" i="20"/>
  <c r="A535" i="20"/>
  <c r="H533" i="20"/>
  <c r="E533" i="20"/>
  <c r="C533" i="20"/>
  <c r="A532" i="20"/>
  <c r="A531" i="20"/>
  <c r="A530" i="20"/>
  <c r="A529" i="20"/>
  <c r="N527" i="20"/>
  <c r="A525" i="20"/>
  <c r="A523" i="20"/>
  <c r="A521" i="20"/>
  <c r="A520" i="20"/>
  <c r="C515" i="20"/>
  <c r="J511" i="20"/>
  <c r="A509" i="20"/>
  <c r="G507" i="20"/>
  <c r="H497" i="20"/>
  <c r="G497" i="20"/>
  <c r="E497" i="20"/>
  <c r="C497" i="20"/>
  <c r="A496" i="20"/>
  <c r="H494" i="20"/>
  <c r="E494" i="20"/>
  <c r="C494" i="20"/>
  <c r="A493" i="20"/>
  <c r="A492" i="20"/>
  <c r="A491" i="20"/>
  <c r="A490" i="20"/>
  <c r="N488" i="20"/>
  <c r="A486" i="20"/>
  <c r="A484" i="20"/>
  <c r="A482" i="20"/>
  <c r="A481" i="20"/>
  <c r="C476" i="20"/>
  <c r="J472" i="20"/>
  <c r="A470" i="20"/>
  <c r="G468" i="20"/>
  <c r="H458" i="20"/>
  <c r="G458" i="20"/>
  <c r="E458" i="20"/>
  <c r="C458" i="20"/>
  <c r="A457" i="20"/>
  <c r="H455" i="20"/>
  <c r="E455" i="20"/>
  <c r="C455" i="20"/>
  <c r="A454" i="20"/>
  <c r="A453" i="20"/>
  <c r="A452" i="20"/>
  <c r="A451" i="20"/>
  <c r="N449" i="20"/>
  <c r="A447" i="20"/>
  <c r="A445" i="20"/>
  <c r="A443" i="20"/>
  <c r="A442" i="20"/>
  <c r="C437" i="20"/>
  <c r="J433" i="20"/>
  <c r="A431" i="20"/>
  <c r="G429" i="20"/>
  <c r="H419" i="20"/>
  <c r="G419" i="20"/>
  <c r="E419" i="20"/>
  <c r="C419" i="20"/>
  <c r="A418" i="20"/>
  <c r="H416" i="20"/>
  <c r="E416" i="20"/>
  <c r="C416" i="20"/>
  <c r="A415" i="20"/>
  <c r="A414" i="20"/>
  <c r="A413" i="20"/>
  <c r="A412" i="20"/>
  <c r="N410" i="20"/>
  <c r="A408" i="20"/>
  <c r="A406" i="20"/>
  <c r="A404" i="20"/>
  <c r="A403" i="20"/>
  <c r="C398" i="20"/>
  <c r="J394" i="20"/>
  <c r="A392" i="20"/>
  <c r="K385" i="20"/>
  <c r="I385" i="20"/>
  <c r="G385" i="20"/>
  <c r="D385" i="20"/>
  <c r="C385" i="20"/>
  <c r="H381" i="20"/>
  <c r="G381" i="20"/>
  <c r="E381" i="20"/>
  <c r="C381" i="20"/>
  <c r="H378" i="20"/>
  <c r="J378" i="20" s="1"/>
  <c r="E378" i="20"/>
  <c r="C378" i="20"/>
  <c r="I375" i="20"/>
  <c r="G375" i="20"/>
  <c r="E375" i="20"/>
  <c r="D375" i="20"/>
  <c r="C375" i="20"/>
  <c r="I374" i="20"/>
  <c r="G374" i="20"/>
  <c r="E374" i="20"/>
  <c r="D374" i="20"/>
  <c r="C374" i="20"/>
  <c r="H374" i="20" s="1"/>
  <c r="J374" i="20" s="1"/>
  <c r="L369" i="20"/>
  <c r="I369" i="20"/>
  <c r="G369" i="20"/>
  <c r="F369" i="20"/>
  <c r="E369" i="20"/>
  <c r="D369" i="20"/>
  <c r="C369" i="20"/>
  <c r="L368" i="20"/>
  <c r="L367" i="20"/>
  <c r="F367" i="20"/>
  <c r="E367" i="20"/>
  <c r="D367" i="20"/>
  <c r="C367" i="20"/>
  <c r="L366" i="20"/>
  <c r="A366" i="20"/>
  <c r="L365" i="20"/>
  <c r="F365" i="20"/>
  <c r="E365" i="20"/>
  <c r="D365" i="20"/>
  <c r="C365" i="20"/>
  <c r="L364" i="20"/>
  <c r="L359" i="20"/>
  <c r="H359" i="20"/>
  <c r="C358" i="20"/>
  <c r="C357" i="20"/>
  <c r="C356" i="20"/>
  <c r="K346" i="20"/>
  <c r="I346" i="20"/>
  <c r="G346" i="20"/>
  <c r="D346" i="20"/>
  <c r="C346" i="20"/>
  <c r="H342" i="20"/>
  <c r="G342" i="20"/>
  <c r="E342" i="20"/>
  <c r="C342" i="20"/>
  <c r="H339" i="20"/>
  <c r="E339" i="20"/>
  <c r="C339" i="20"/>
  <c r="I336" i="20"/>
  <c r="G336" i="20"/>
  <c r="E336" i="20"/>
  <c r="D336" i="20"/>
  <c r="C336" i="20"/>
  <c r="I335" i="20"/>
  <c r="G335" i="20"/>
  <c r="H335" i="20" s="1"/>
  <c r="J335" i="20" s="1"/>
  <c r="E335" i="20"/>
  <c r="D335" i="20"/>
  <c r="C335" i="20"/>
  <c r="L330" i="20"/>
  <c r="I330" i="20"/>
  <c r="G330" i="20"/>
  <c r="F330" i="20"/>
  <c r="E330" i="20"/>
  <c r="D330" i="20"/>
  <c r="C330" i="20"/>
  <c r="L329" i="20"/>
  <c r="L328" i="20"/>
  <c r="F328" i="20"/>
  <c r="E328" i="20"/>
  <c r="D328" i="20"/>
  <c r="C328" i="20"/>
  <c r="L327" i="20"/>
  <c r="A327" i="20"/>
  <c r="L326" i="20"/>
  <c r="F326" i="20"/>
  <c r="E326" i="20"/>
  <c r="D326" i="20"/>
  <c r="C326" i="20"/>
  <c r="L325" i="20"/>
  <c r="L320" i="20"/>
  <c r="H320" i="20"/>
  <c r="C319" i="20"/>
  <c r="C318" i="20"/>
  <c r="C317" i="20"/>
  <c r="K307" i="20"/>
  <c r="I307" i="20"/>
  <c r="G307" i="20"/>
  <c r="D307" i="20"/>
  <c r="C307" i="20"/>
  <c r="H303" i="20"/>
  <c r="G303" i="20"/>
  <c r="E303" i="20"/>
  <c r="C303" i="20"/>
  <c r="H300" i="20"/>
  <c r="E300" i="20"/>
  <c r="C300" i="20"/>
  <c r="I297" i="20"/>
  <c r="G297" i="20"/>
  <c r="E297" i="20"/>
  <c r="D297" i="20"/>
  <c r="C297" i="20"/>
  <c r="I296" i="20"/>
  <c r="G296" i="20"/>
  <c r="E296" i="20"/>
  <c r="D296" i="20"/>
  <c r="C296" i="20"/>
  <c r="L291" i="20"/>
  <c r="I291" i="20"/>
  <c r="G291" i="20"/>
  <c r="F291" i="20"/>
  <c r="E291" i="20"/>
  <c r="D291" i="20"/>
  <c r="H291" i="20" s="1"/>
  <c r="C291" i="20"/>
  <c r="L290" i="20"/>
  <c r="L289" i="20"/>
  <c r="F289" i="20"/>
  <c r="E289" i="20"/>
  <c r="D289" i="20"/>
  <c r="C289" i="20"/>
  <c r="L288" i="20"/>
  <c r="A288" i="20"/>
  <c r="L287" i="20"/>
  <c r="F287" i="20"/>
  <c r="E287" i="20"/>
  <c r="D287" i="20"/>
  <c r="C287" i="20"/>
  <c r="L286" i="20"/>
  <c r="L281" i="20"/>
  <c r="H281" i="20"/>
  <c r="C280" i="20"/>
  <c r="C279" i="20"/>
  <c r="C278" i="20"/>
  <c r="K268" i="20"/>
  <c r="I268" i="20"/>
  <c r="G268" i="20"/>
  <c r="D268" i="20"/>
  <c r="C268" i="20"/>
  <c r="H264" i="20"/>
  <c r="G264" i="20"/>
  <c r="E264" i="20"/>
  <c r="C264" i="20"/>
  <c r="H261" i="20"/>
  <c r="E261" i="20"/>
  <c r="C261" i="20"/>
  <c r="I258" i="20"/>
  <c r="G258" i="20"/>
  <c r="E258" i="20"/>
  <c r="D258" i="20"/>
  <c r="C258" i="20"/>
  <c r="I257" i="20"/>
  <c r="G257" i="20"/>
  <c r="E257" i="20"/>
  <c r="D257" i="20"/>
  <c r="C257" i="20"/>
  <c r="L252" i="20"/>
  <c r="I252" i="20"/>
  <c r="G252" i="20"/>
  <c r="F252" i="20"/>
  <c r="E252" i="20"/>
  <c r="D252" i="20"/>
  <c r="C252" i="20"/>
  <c r="L251" i="20"/>
  <c r="L250" i="20"/>
  <c r="F250" i="20"/>
  <c r="E250" i="20"/>
  <c r="D250" i="20"/>
  <c r="C250" i="20"/>
  <c r="L249" i="20"/>
  <c r="A249" i="20"/>
  <c r="L248" i="20"/>
  <c r="F248" i="20"/>
  <c r="E248" i="20"/>
  <c r="D248" i="20"/>
  <c r="C248" i="20"/>
  <c r="L247" i="20"/>
  <c r="L242" i="20"/>
  <c r="H242" i="20"/>
  <c r="C241" i="20"/>
  <c r="C240" i="20"/>
  <c r="C239" i="20"/>
  <c r="K229" i="20"/>
  <c r="I229" i="20"/>
  <c r="G229" i="20"/>
  <c r="D229" i="20"/>
  <c r="C229" i="20"/>
  <c r="H225" i="20"/>
  <c r="G225" i="20"/>
  <c r="E225" i="20"/>
  <c r="C225" i="20"/>
  <c r="H222" i="20"/>
  <c r="E222" i="20"/>
  <c r="C222" i="20"/>
  <c r="I219" i="20"/>
  <c r="G219" i="20"/>
  <c r="E219" i="20"/>
  <c r="D219" i="20"/>
  <c r="C219" i="20"/>
  <c r="I218" i="20"/>
  <c r="G218" i="20"/>
  <c r="E218" i="20"/>
  <c r="D218" i="20"/>
  <c r="C218" i="20"/>
  <c r="L213" i="20"/>
  <c r="I213" i="20"/>
  <c r="G213" i="20"/>
  <c r="F213" i="20"/>
  <c r="E213" i="20"/>
  <c r="D213" i="20"/>
  <c r="H213" i="20" s="1"/>
  <c r="J213" i="20" s="1"/>
  <c r="C213" i="20"/>
  <c r="L212" i="20"/>
  <c r="L211" i="20"/>
  <c r="F211" i="20"/>
  <c r="E211" i="20"/>
  <c r="D211" i="20"/>
  <c r="C211" i="20"/>
  <c r="L210" i="20"/>
  <c r="A210" i="20"/>
  <c r="L209" i="20"/>
  <c r="F209" i="20"/>
  <c r="E209" i="20"/>
  <c r="D209" i="20"/>
  <c r="C209" i="20"/>
  <c r="L208" i="20"/>
  <c r="L203" i="20"/>
  <c r="H203" i="20"/>
  <c r="C202" i="20"/>
  <c r="C201" i="20"/>
  <c r="C200" i="20"/>
  <c r="G390" i="20"/>
  <c r="H380" i="20"/>
  <c r="G380" i="20"/>
  <c r="E380" i="20"/>
  <c r="C380" i="20"/>
  <c r="A379" i="20"/>
  <c r="H377" i="20"/>
  <c r="E377" i="20"/>
  <c r="C377" i="20"/>
  <c r="A376" i="20"/>
  <c r="A375" i="20"/>
  <c r="A374" i="20"/>
  <c r="A373" i="20"/>
  <c r="N371" i="20"/>
  <c r="A369" i="20"/>
  <c r="A367" i="20"/>
  <c r="A365" i="20"/>
  <c r="A364" i="20"/>
  <c r="C359" i="20"/>
  <c r="J355" i="20"/>
  <c r="A353" i="20"/>
  <c r="G351" i="20"/>
  <c r="H341" i="20"/>
  <c r="G341" i="20"/>
  <c r="E341" i="20"/>
  <c r="C341" i="20"/>
  <c r="A340" i="20"/>
  <c r="H338" i="20"/>
  <c r="E338" i="20"/>
  <c r="C338" i="20"/>
  <c r="A337" i="20"/>
  <c r="A336" i="20"/>
  <c r="A335" i="20"/>
  <c r="A334" i="20"/>
  <c r="N332" i="20"/>
  <c r="H330" i="20"/>
  <c r="A330" i="20"/>
  <c r="A328" i="20"/>
  <c r="A326" i="20"/>
  <c r="A325" i="20"/>
  <c r="C320" i="20"/>
  <c r="J316" i="20"/>
  <c r="A314" i="20"/>
  <c r="G312" i="20"/>
  <c r="H302" i="20"/>
  <c r="G302" i="20"/>
  <c r="E302" i="20"/>
  <c r="C302" i="20"/>
  <c r="A301" i="20"/>
  <c r="H299" i="20"/>
  <c r="E299" i="20"/>
  <c r="C299" i="20"/>
  <c r="A298" i="20"/>
  <c r="A297" i="20"/>
  <c r="A296" i="20"/>
  <c r="A295" i="20"/>
  <c r="N293" i="20"/>
  <c r="A291" i="20"/>
  <c r="A289" i="20"/>
  <c r="A287" i="20"/>
  <c r="A286" i="20"/>
  <c r="C281" i="20"/>
  <c r="J277" i="20"/>
  <c r="A275" i="20"/>
  <c r="G273" i="20"/>
  <c r="H263" i="20"/>
  <c r="G263" i="20"/>
  <c r="E263" i="20"/>
  <c r="C263" i="20"/>
  <c r="A262" i="20"/>
  <c r="H260" i="20"/>
  <c r="E260" i="20"/>
  <c r="C260" i="20"/>
  <c r="A259" i="20"/>
  <c r="A258" i="20"/>
  <c r="A257" i="20"/>
  <c r="A256" i="20"/>
  <c r="N254" i="20"/>
  <c r="A252" i="20"/>
  <c r="A250" i="20"/>
  <c r="A248" i="20"/>
  <c r="A247" i="20"/>
  <c r="C242" i="20"/>
  <c r="J238" i="20"/>
  <c r="A236" i="20"/>
  <c r="G234" i="20"/>
  <c r="H224" i="20"/>
  <c r="G224" i="20"/>
  <c r="E224" i="20"/>
  <c r="C224" i="20"/>
  <c r="A223" i="20"/>
  <c r="H221" i="20"/>
  <c r="E221" i="20"/>
  <c r="C221" i="20"/>
  <c r="A220" i="20"/>
  <c r="A219" i="20"/>
  <c r="A218" i="20"/>
  <c r="A217" i="20"/>
  <c r="N215" i="20"/>
  <c r="A213" i="20"/>
  <c r="A211" i="20"/>
  <c r="A209" i="20"/>
  <c r="A208" i="20"/>
  <c r="C203" i="20"/>
  <c r="J199" i="20"/>
  <c r="A197" i="20"/>
  <c r="K190" i="20"/>
  <c r="I190" i="20"/>
  <c r="G190" i="20"/>
  <c r="D190" i="20"/>
  <c r="C190" i="20"/>
  <c r="H186" i="20"/>
  <c r="G186" i="20"/>
  <c r="J186" i="20" s="1"/>
  <c r="E186" i="20"/>
  <c r="C186" i="20"/>
  <c r="H183" i="20"/>
  <c r="E183" i="20"/>
  <c r="C183" i="20"/>
  <c r="I180" i="20"/>
  <c r="G180" i="20"/>
  <c r="H180" i="20" s="1"/>
  <c r="E180" i="20"/>
  <c r="D180" i="20"/>
  <c r="C180" i="20"/>
  <c r="I179" i="20"/>
  <c r="G179" i="20"/>
  <c r="E179" i="20"/>
  <c r="D179" i="20"/>
  <c r="C179" i="20"/>
  <c r="L174" i="20"/>
  <c r="I174" i="20"/>
  <c r="G174" i="20"/>
  <c r="F174" i="20"/>
  <c r="E174" i="20"/>
  <c r="D174" i="20"/>
  <c r="C174" i="20"/>
  <c r="L173" i="20"/>
  <c r="L172" i="20"/>
  <c r="F172" i="20"/>
  <c r="E172" i="20"/>
  <c r="D172" i="20"/>
  <c r="C172" i="20"/>
  <c r="L171" i="20"/>
  <c r="A171" i="20"/>
  <c r="L170" i="20"/>
  <c r="F170" i="20"/>
  <c r="E170" i="20"/>
  <c r="D170" i="20"/>
  <c r="C170" i="20"/>
  <c r="L169" i="20"/>
  <c r="L164" i="20"/>
  <c r="H164" i="20"/>
  <c r="C163" i="20"/>
  <c r="C162" i="20"/>
  <c r="C161" i="20"/>
  <c r="G195" i="20"/>
  <c r="H185" i="20"/>
  <c r="G185" i="20"/>
  <c r="E185" i="20"/>
  <c r="C185" i="20"/>
  <c r="A184" i="20"/>
  <c r="H182" i="20"/>
  <c r="E182" i="20"/>
  <c r="C182" i="20"/>
  <c r="A181" i="20"/>
  <c r="A180" i="20"/>
  <c r="A179" i="20"/>
  <c r="A178" i="20"/>
  <c r="N176" i="20"/>
  <c r="A174" i="20"/>
  <c r="A172" i="20"/>
  <c r="A170" i="20"/>
  <c r="A169" i="20"/>
  <c r="C164" i="20"/>
  <c r="J160" i="20"/>
  <c r="A158" i="20"/>
  <c r="K151" i="20"/>
  <c r="I151" i="20"/>
  <c r="G151" i="20"/>
  <c r="D151" i="20"/>
  <c r="C151" i="20"/>
  <c r="H147" i="20"/>
  <c r="G147" i="20"/>
  <c r="E147" i="20"/>
  <c r="C147" i="20"/>
  <c r="H144" i="20"/>
  <c r="E144" i="20"/>
  <c r="J144" i="20" s="1"/>
  <c r="C144" i="20"/>
  <c r="I141" i="20"/>
  <c r="G141" i="20"/>
  <c r="E141" i="20"/>
  <c r="D141" i="20"/>
  <c r="C141" i="20"/>
  <c r="I140" i="20"/>
  <c r="G140" i="20"/>
  <c r="E140" i="20"/>
  <c r="D140" i="20"/>
  <c r="C140" i="20"/>
  <c r="L135" i="20"/>
  <c r="I135" i="20"/>
  <c r="G135" i="20"/>
  <c r="F135" i="20"/>
  <c r="E135" i="20"/>
  <c r="D135" i="20"/>
  <c r="C135" i="20"/>
  <c r="L134" i="20"/>
  <c r="L133" i="20"/>
  <c r="F133" i="20"/>
  <c r="E133" i="20"/>
  <c r="D133" i="20"/>
  <c r="C133" i="20"/>
  <c r="L132" i="20"/>
  <c r="A132" i="20"/>
  <c r="L131" i="20"/>
  <c r="F131" i="20"/>
  <c r="E131" i="20"/>
  <c r="D131" i="20"/>
  <c r="C131" i="20"/>
  <c r="L130" i="20"/>
  <c r="L125" i="20"/>
  <c r="H125" i="20"/>
  <c r="C124" i="20"/>
  <c r="C123" i="20"/>
  <c r="C122" i="20"/>
  <c r="K112" i="20"/>
  <c r="I112" i="20"/>
  <c r="G112" i="20"/>
  <c r="D112" i="20"/>
  <c r="C112" i="20"/>
  <c r="H108" i="20"/>
  <c r="G108" i="20"/>
  <c r="E108" i="20"/>
  <c r="C108" i="20"/>
  <c r="H105" i="20"/>
  <c r="E105" i="20"/>
  <c r="C105" i="20"/>
  <c r="I102" i="20"/>
  <c r="G102" i="20"/>
  <c r="E102" i="20"/>
  <c r="D102" i="20"/>
  <c r="C102" i="20"/>
  <c r="I101" i="20"/>
  <c r="G101" i="20"/>
  <c r="E101" i="20"/>
  <c r="D101" i="20"/>
  <c r="C101" i="20"/>
  <c r="L96" i="20"/>
  <c r="I96" i="20"/>
  <c r="G96" i="20"/>
  <c r="F96" i="20"/>
  <c r="E96" i="20"/>
  <c r="D96" i="20"/>
  <c r="C96" i="20"/>
  <c r="L95" i="20"/>
  <c r="L94" i="20"/>
  <c r="F94" i="20"/>
  <c r="E94" i="20"/>
  <c r="D94" i="20"/>
  <c r="C94" i="20"/>
  <c r="L93" i="20"/>
  <c r="A93" i="20"/>
  <c r="L92" i="20"/>
  <c r="F92" i="20"/>
  <c r="E92" i="20"/>
  <c r="D92" i="20"/>
  <c r="C92" i="20"/>
  <c r="L91" i="20"/>
  <c r="L86" i="20"/>
  <c r="H86" i="20"/>
  <c r="C85" i="20"/>
  <c r="C84" i="20"/>
  <c r="C83" i="20"/>
  <c r="G156" i="20"/>
  <c r="H146" i="20"/>
  <c r="G146" i="20"/>
  <c r="E146" i="20"/>
  <c r="C146" i="20"/>
  <c r="A145" i="20"/>
  <c r="H143" i="20"/>
  <c r="E143" i="20"/>
  <c r="C143" i="20"/>
  <c r="A142" i="20"/>
  <c r="A141" i="20"/>
  <c r="A140" i="20"/>
  <c r="A139" i="20"/>
  <c r="N137" i="20"/>
  <c r="A135" i="20"/>
  <c r="A133" i="20"/>
  <c r="A131" i="20"/>
  <c r="A130" i="20"/>
  <c r="C125" i="20"/>
  <c r="J121" i="20"/>
  <c r="A119" i="20"/>
  <c r="G117" i="20"/>
  <c r="H107" i="20"/>
  <c r="G107" i="20"/>
  <c r="E107" i="20"/>
  <c r="C107" i="20"/>
  <c r="A106" i="20"/>
  <c r="H104" i="20"/>
  <c r="E104" i="20"/>
  <c r="C104" i="20"/>
  <c r="A103" i="20"/>
  <c r="A102" i="20"/>
  <c r="A101" i="20"/>
  <c r="A100" i="20"/>
  <c r="N98" i="20"/>
  <c r="A96" i="20"/>
  <c r="A94" i="20"/>
  <c r="A92" i="20"/>
  <c r="A91" i="20"/>
  <c r="C86" i="20"/>
  <c r="J82" i="20"/>
  <c r="A80" i="20"/>
  <c r="H531" i="20" l="1"/>
  <c r="J531" i="20" s="1"/>
  <c r="H681" i="20"/>
  <c r="H687" i="20"/>
  <c r="J687" i="20" s="1"/>
  <c r="J1586" i="20"/>
  <c r="J1742" i="20"/>
  <c r="J2990" i="20"/>
  <c r="J2993" i="20"/>
  <c r="J3146" i="20"/>
  <c r="J3185" i="20"/>
  <c r="J3188" i="20"/>
  <c r="J3419" i="20"/>
  <c r="J3461" i="20"/>
  <c r="J3536" i="20"/>
  <c r="J3809" i="20"/>
  <c r="J3812" i="20"/>
  <c r="J2330" i="20"/>
  <c r="J2873" i="20"/>
  <c r="J3110" i="20"/>
  <c r="J3224" i="20"/>
  <c r="J3458" i="20"/>
  <c r="J3500" i="20"/>
  <c r="J3617" i="20"/>
  <c r="J3734" i="20"/>
  <c r="J848" i="20"/>
  <c r="J2054" i="20"/>
  <c r="J2171" i="20"/>
  <c r="J2642" i="20"/>
  <c r="J3380" i="20"/>
  <c r="J3422" i="20"/>
  <c r="J3614" i="20"/>
  <c r="J3770" i="20"/>
  <c r="J3773" i="20"/>
  <c r="J3890" i="20"/>
  <c r="J3149" i="20"/>
  <c r="J3071" i="20"/>
  <c r="J3266" i="20"/>
  <c r="J3383" i="20"/>
  <c r="J3656" i="20"/>
  <c r="J3305" i="20"/>
  <c r="J3578" i="20"/>
  <c r="J3539" i="20"/>
  <c r="H843" i="20"/>
  <c r="J843" i="20" s="1"/>
  <c r="J846" i="20"/>
  <c r="J2015" i="20"/>
  <c r="J2210" i="20"/>
  <c r="J2249" i="20"/>
  <c r="J2288" i="20"/>
  <c r="J2522" i="20"/>
  <c r="J2912" i="20"/>
  <c r="J693" i="20"/>
  <c r="J2834" i="20"/>
  <c r="J3029" i="20"/>
  <c r="J3032" i="20"/>
  <c r="H102" i="20"/>
  <c r="J102" i="20" s="1"/>
  <c r="H135" i="20"/>
  <c r="H140" i="20"/>
  <c r="J140" i="20" s="1"/>
  <c r="H141" i="20"/>
  <c r="J141" i="20" s="1"/>
  <c r="J147" i="20"/>
  <c r="H258" i="20"/>
  <c r="J258" i="20" s="1"/>
  <c r="J455" i="20"/>
  <c r="J533" i="20"/>
  <c r="J689" i="20"/>
  <c r="J417" i="20"/>
  <c r="J1508" i="20"/>
  <c r="J1550" i="20"/>
  <c r="J1625" i="20"/>
  <c r="J1703" i="20"/>
  <c r="J2366" i="20"/>
  <c r="J2678" i="20"/>
  <c r="J2756" i="20"/>
  <c r="J143" i="20"/>
  <c r="J104" i="20"/>
  <c r="J107" i="20"/>
  <c r="H296" i="20"/>
  <c r="J296" i="20" s="1"/>
  <c r="H297" i="20"/>
  <c r="J297" i="20" s="1"/>
  <c r="J303" i="20"/>
  <c r="H336" i="20"/>
  <c r="J336" i="20" s="1"/>
  <c r="J339" i="20"/>
  <c r="J342" i="20"/>
  <c r="H375" i="20"/>
  <c r="H174" i="20"/>
  <c r="J183" i="20"/>
  <c r="H369" i="20"/>
  <c r="J381" i="20"/>
  <c r="J182" i="20"/>
  <c r="H179" i="20"/>
  <c r="J179" i="20" s="1"/>
  <c r="J260" i="20"/>
  <c r="J263" i="20"/>
  <c r="J338" i="20"/>
  <c r="H218" i="20"/>
  <c r="J218" i="20" s="1"/>
  <c r="H219" i="20"/>
  <c r="J219" i="20" s="1"/>
  <c r="J225" i="20"/>
  <c r="J494" i="20"/>
  <c r="J575" i="20"/>
  <c r="J537" i="20"/>
  <c r="H647" i="20"/>
  <c r="J647" i="20" s="1"/>
  <c r="J771" i="20"/>
  <c r="J884" i="20"/>
  <c r="J1316" i="20"/>
  <c r="J1352" i="20"/>
  <c r="J1511" i="20"/>
  <c r="J1664" i="20"/>
  <c r="J1784" i="20"/>
  <c r="J1823" i="20"/>
  <c r="J1862" i="20"/>
  <c r="J728" i="20"/>
  <c r="H413" i="20"/>
  <c r="J413" i="20" s="1"/>
  <c r="H452" i="20"/>
  <c r="J452" i="20" s="1"/>
  <c r="H608" i="20"/>
  <c r="J608" i="20" s="1"/>
  <c r="H998" i="20"/>
  <c r="J998" i="20" s="1"/>
  <c r="H1037" i="20"/>
  <c r="J1037" i="20" s="1"/>
  <c r="H1038" i="20"/>
  <c r="J1038" i="20" s="1"/>
  <c r="H1154" i="20"/>
  <c r="J1154" i="20" s="1"/>
  <c r="J1158" i="20"/>
  <c r="J1547" i="20"/>
  <c r="J1589" i="20"/>
  <c r="J1706" i="20"/>
  <c r="J653" i="20"/>
  <c r="J767" i="20"/>
  <c r="H564" i="20"/>
  <c r="J564" i="20" s="1"/>
  <c r="H570" i="20"/>
  <c r="J570" i="20" s="1"/>
  <c r="J573" i="20"/>
  <c r="H720" i="20"/>
  <c r="J1079" i="20"/>
  <c r="J1469" i="20"/>
  <c r="J1472" i="20"/>
  <c r="J1628" i="20"/>
  <c r="J1781" i="20"/>
  <c r="J1940" i="20"/>
  <c r="J1976" i="20"/>
  <c r="J1979" i="20"/>
  <c r="J2369" i="20"/>
  <c r="J2405" i="20"/>
  <c r="J1937" i="20"/>
  <c r="J2057" i="20"/>
  <c r="J2093" i="20"/>
  <c r="J2174" i="20"/>
  <c r="J2447" i="20"/>
  <c r="J2213" i="20"/>
  <c r="J2327" i="20"/>
  <c r="J2486" i="20"/>
  <c r="J2525" i="20"/>
  <c r="J2639" i="20"/>
  <c r="J2681" i="20"/>
  <c r="J2759" i="20"/>
  <c r="J2951" i="20"/>
  <c r="J2561" i="20"/>
  <c r="J2600" i="20"/>
  <c r="J2795" i="20"/>
  <c r="J2603" i="20"/>
  <c r="J2717" i="20"/>
  <c r="J2876" i="20"/>
  <c r="J1745" i="20"/>
  <c r="J1667" i="20"/>
  <c r="J1820" i="20"/>
  <c r="J1859" i="20"/>
  <c r="J1898" i="20"/>
  <c r="J1901" i="20"/>
  <c r="J2135" i="20"/>
  <c r="J2252" i="20"/>
  <c r="J2018" i="20"/>
  <c r="J2096" i="20"/>
  <c r="J2291" i="20"/>
  <c r="J2408" i="20"/>
  <c r="J2444" i="20"/>
  <c r="J2564" i="20"/>
  <c r="J2720" i="20"/>
  <c r="J2798" i="20"/>
  <c r="J2915" i="20"/>
  <c r="J2837" i="20"/>
  <c r="J2954" i="20"/>
  <c r="J1149" i="20"/>
  <c r="J681" i="20"/>
  <c r="J180" i="20"/>
  <c r="J375" i="20"/>
  <c r="J185" i="20"/>
  <c r="H257" i="20"/>
  <c r="J257" i="20" s="1"/>
  <c r="J264" i="20"/>
  <c r="J458" i="20"/>
  <c r="J497" i="20"/>
  <c r="H642" i="20"/>
  <c r="J642" i="20" s="1"/>
  <c r="J731" i="20"/>
  <c r="H569" i="20"/>
  <c r="J569" i="20" s="1"/>
  <c r="J299" i="20"/>
  <c r="J380" i="20"/>
  <c r="J261" i="20"/>
  <c r="J416" i="20"/>
  <c r="J536" i="20"/>
  <c r="J611" i="20"/>
  <c r="J692" i="20"/>
  <c r="H101" i="20"/>
  <c r="J101" i="20" s="1"/>
  <c r="J108" i="20"/>
  <c r="J221" i="20"/>
  <c r="J341" i="20"/>
  <c r="J146" i="20"/>
  <c r="J105" i="20"/>
  <c r="J377" i="20"/>
  <c r="J419" i="20"/>
  <c r="J614" i="20"/>
  <c r="J650" i="20"/>
  <c r="H453" i="20"/>
  <c r="J453" i="20" s="1"/>
  <c r="H491" i="20"/>
  <c r="J491" i="20" s="1"/>
  <c r="H492" i="20"/>
  <c r="J492" i="20" s="1"/>
  <c r="J495" i="20"/>
  <c r="J498" i="20"/>
  <c r="J686" i="20"/>
  <c r="J806" i="20"/>
  <c r="J923" i="20"/>
  <c r="J926" i="20"/>
  <c r="J1001" i="20"/>
  <c r="J1002" i="20"/>
  <c r="J1004" i="20"/>
  <c r="J1080" i="20"/>
  <c r="J810" i="20"/>
  <c r="J887" i="20"/>
  <c r="J770" i="20"/>
  <c r="J456" i="20"/>
  <c r="J459" i="20"/>
  <c r="H603" i="20"/>
  <c r="J603" i="20" s="1"/>
  <c r="H609" i="20"/>
  <c r="J609" i="20" s="1"/>
  <c r="J612" i="20"/>
  <c r="J615" i="20"/>
  <c r="H759" i="20"/>
  <c r="J759" i="20" s="1"/>
  <c r="H764" i="20"/>
  <c r="J764" i="20" s="1"/>
  <c r="H765" i="20"/>
  <c r="J765" i="20" s="1"/>
  <c r="J768" i="20"/>
  <c r="J809" i="20"/>
  <c r="J885" i="20"/>
  <c r="J965" i="20"/>
  <c r="J1083" i="20"/>
  <c r="J1157" i="20"/>
  <c r="J1277" i="20"/>
  <c r="J1041" i="20"/>
  <c r="J1044" i="20"/>
  <c r="J1082" i="20"/>
  <c r="J1122" i="20"/>
  <c r="J1235" i="20"/>
  <c r="J1238" i="20"/>
  <c r="J1433" i="20"/>
  <c r="J962" i="20"/>
  <c r="J1040" i="20"/>
  <c r="J1121" i="20"/>
  <c r="J1196" i="20"/>
  <c r="J1199" i="20"/>
  <c r="J1274" i="20"/>
  <c r="H915" i="20"/>
  <c r="J954" i="20"/>
  <c r="J1071" i="20"/>
  <c r="J845" i="20"/>
  <c r="J888" i="20"/>
  <c r="H993" i="20"/>
  <c r="J1043" i="20"/>
  <c r="J798" i="20"/>
  <c r="H837" i="20"/>
  <c r="J966" i="20"/>
  <c r="H1032" i="20"/>
  <c r="J1160" i="20"/>
  <c r="J1005" i="20"/>
  <c r="J1118" i="20"/>
  <c r="J1161" i="20"/>
  <c r="H1110" i="20"/>
  <c r="J1313" i="20"/>
  <c r="J1355" i="20"/>
  <c r="J1391" i="20"/>
  <c r="J1394" i="20"/>
  <c r="H408" i="20"/>
  <c r="J420" i="20"/>
  <c r="H447" i="20"/>
  <c r="J486" i="20"/>
  <c r="H525" i="20"/>
  <c r="J572" i="20"/>
  <c r="J576" i="20"/>
  <c r="J369" i="20"/>
  <c r="J330" i="20"/>
  <c r="J291" i="20"/>
  <c r="H252" i="20"/>
  <c r="J252" i="20" s="1"/>
  <c r="J302" i="20"/>
  <c r="J224" i="20"/>
  <c r="J222" i="20"/>
  <c r="J300" i="20"/>
  <c r="J174" i="20"/>
  <c r="J135" i="20"/>
  <c r="H96" i="20"/>
  <c r="K73" i="20"/>
  <c r="I73" i="20"/>
  <c r="G73" i="20"/>
  <c r="D73" i="20"/>
  <c r="C73" i="20"/>
  <c r="H69" i="20"/>
  <c r="G69" i="20"/>
  <c r="E69" i="20"/>
  <c r="C69" i="20"/>
  <c r="H66" i="20"/>
  <c r="E66" i="20"/>
  <c r="C66" i="20"/>
  <c r="I63" i="20"/>
  <c r="G63" i="20"/>
  <c r="E63" i="20"/>
  <c r="D63" i="20"/>
  <c r="C63" i="20"/>
  <c r="I62" i="20"/>
  <c r="G62" i="20"/>
  <c r="E62" i="20"/>
  <c r="D62" i="20"/>
  <c r="C62" i="20"/>
  <c r="L57" i="20"/>
  <c r="I57" i="20"/>
  <c r="G57" i="20"/>
  <c r="F57" i="20"/>
  <c r="E57" i="20"/>
  <c r="D57" i="20"/>
  <c r="C57" i="20"/>
  <c r="L56" i="20"/>
  <c r="L55" i="20"/>
  <c r="F55" i="20"/>
  <c r="E55" i="20"/>
  <c r="D55" i="20"/>
  <c r="C55" i="20"/>
  <c r="L54" i="20"/>
  <c r="A54" i="20"/>
  <c r="L53" i="20"/>
  <c r="F53" i="20"/>
  <c r="E53" i="20"/>
  <c r="D53" i="20"/>
  <c r="C53" i="20"/>
  <c r="L52" i="20"/>
  <c r="L47" i="20"/>
  <c r="H47" i="20"/>
  <c r="C46" i="20"/>
  <c r="C45" i="20"/>
  <c r="C44" i="20"/>
  <c r="M43" i="20"/>
  <c r="G78" i="20"/>
  <c r="H68" i="20"/>
  <c r="G68" i="20"/>
  <c r="E68" i="20"/>
  <c r="C68" i="20"/>
  <c r="A67" i="20"/>
  <c r="H65" i="20"/>
  <c r="E65" i="20"/>
  <c r="C65" i="20"/>
  <c r="A64" i="20"/>
  <c r="A63" i="20"/>
  <c r="A62" i="20"/>
  <c r="A61" i="20"/>
  <c r="N59" i="20"/>
  <c r="A57" i="20"/>
  <c r="A55" i="20"/>
  <c r="A53" i="20"/>
  <c r="A52" i="20"/>
  <c r="C47" i="20"/>
  <c r="J43" i="20"/>
  <c r="A41" i="20"/>
  <c r="DN8" i="6"/>
  <c r="GM8" i="6"/>
  <c r="GM6" i="6"/>
  <c r="GW8" i="6"/>
  <c r="GW6" i="6"/>
  <c r="GV8" i="6"/>
  <c r="GV6" i="6"/>
  <c r="GL8" i="6"/>
  <c r="GL6" i="6"/>
  <c r="GC8" i="6"/>
  <c r="GC6" i="6"/>
  <c r="FH8" i="6"/>
  <c r="FH6" i="6"/>
  <c r="EE6" i="6"/>
  <c r="DM8" i="6"/>
  <c r="DM6" i="6"/>
  <c r="DN6" i="6" s="1"/>
  <c r="CX6" i="6"/>
  <c r="BR6" i="6"/>
  <c r="BC6" i="6"/>
  <c r="AL6" i="6"/>
  <c r="AM6" i="6" s="1"/>
  <c r="X6" i="6"/>
  <c r="W6" i="6"/>
  <c r="AT7" i="9"/>
  <c r="AT8" i="9"/>
  <c r="AT9" i="9"/>
  <c r="AT10" i="9"/>
  <c r="AT11" i="9"/>
  <c r="AT12" i="9"/>
  <c r="AT13" i="9"/>
  <c r="AT14" i="9"/>
  <c r="AT15" i="9"/>
  <c r="AT16" i="9"/>
  <c r="AT17" i="9"/>
  <c r="AT18" i="9"/>
  <c r="AT19" i="9"/>
  <c r="AT20" i="9"/>
  <c r="AT21" i="9"/>
  <c r="AT22" i="9"/>
  <c r="AT23" i="9"/>
  <c r="AT24" i="9"/>
  <c r="AT25" i="9"/>
  <c r="AT26" i="9"/>
  <c r="AT27" i="9"/>
  <c r="AT28" i="9"/>
  <c r="AT29" i="9"/>
  <c r="AT30" i="9"/>
  <c r="AT31" i="9"/>
  <c r="AT32" i="9"/>
  <c r="AT33" i="9"/>
  <c r="AT34" i="9"/>
  <c r="AT35" i="9"/>
  <c r="AT36" i="9"/>
  <c r="AT37" i="9"/>
  <c r="AT38" i="9"/>
  <c r="AT39" i="9"/>
  <c r="AT40" i="9"/>
  <c r="AT41" i="9"/>
  <c r="AT42" i="9"/>
  <c r="AT43" i="9"/>
  <c r="AT44" i="9"/>
  <c r="AT45" i="9"/>
  <c r="AT46" i="9"/>
  <c r="AT47" i="9"/>
  <c r="AT48" i="9"/>
  <c r="AT49" i="9"/>
  <c r="AT50" i="9"/>
  <c r="AT51" i="9"/>
  <c r="AT52" i="9"/>
  <c r="AT53" i="9"/>
  <c r="AT54" i="9"/>
  <c r="AT55" i="9"/>
  <c r="AT56" i="9"/>
  <c r="AT57" i="9"/>
  <c r="AT58" i="9"/>
  <c r="AT59" i="9"/>
  <c r="AT60" i="9"/>
  <c r="AT61" i="9"/>
  <c r="AT62" i="9"/>
  <c r="AT63" i="9"/>
  <c r="AT64" i="9"/>
  <c r="AT65" i="9"/>
  <c r="AT66" i="9"/>
  <c r="AT67" i="9"/>
  <c r="AT68" i="9"/>
  <c r="AT69" i="9"/>
  <c r="AT70" i="9"/>
  <c r="AT71" i="9"/>
  <c r="AT72" i="9"/>
  <c r="AT73" i="9"/>
  <c r="AT74" i="9"/>
  <c r="AT75" i="9"/>
  <c r="AT76" i="9"/>
  <c r="AT77" i="9"/>
  <c r="AT78" i="9"/>
  <c r="AT79" i="9"/>
  <c r="AT80" i="9"/>
  <c r="AT81" i="9"/>
  <c r="AT82" i="9"/>
  <c r="AT83" i="9"/>
  <c r="AT84" i="9"/>
  <c r="AT85" i="9"/>
  <c r="AT86" i="9"/>
  <c r="AT87" i="9"/>
  <c r="AT88" i="9"/>
  <c r="AT89" i="9"/>
  <c r="AT90" i="9"/>
  <c r="AT91" i="9"/>
  <c r="AT92" i="9"/>
  <c r="AT93" i="9"/>
  <c r="AT94" i="9"/>
  <c r="AT95" i="9"/>
  <c r="AT96" i="9"/>
  <c r="AT97" i="9"/>
  <c r="AT98" i="9"/>
  <c r="AT99" i="9"/>
  <c r="AT100" i="9"/>
  <c r="AT101" i="9"/>
  <c r="AT102" i="9"/>
  <c r="AT103" i="9"/>
  <c r="AT104" i="9"/>
  <c r="AT105" i="9"/>
  <c r="AT106" i="9"/>
  <c r="N20" i="20"/>
  <c r="HY6" i="6"/>
  <c r="CO5" i="6"/>
  <c r="CG4" i="6"/>
  <c r="H17" i="6"/>
  <c r="C396" i="20" s="1"/>
  <c r="BV106" i="6"/>
  <c r="BW106" i="6"/>
  <c r="BX106" i="6"/>
  <c r="CA106" i="6" s="1"/>
  <c r="BZ106" i="6"/>
  <c r="BV99" i="6"/>
  <c r="BW99" i="6"/>
  <c r="BX99" i="6"/>
  <c r="CA99" i="6" s="1"/>
  <c r="BZ99" i="6"/>
  <c r="BV100" i="6"/>
  <c r="BW100" i="6"/>
  <c r="BX100" i="6"/>
  <c r="CA100" i="6" s="1"/>
  <c r="BZ100" i="6"/>
  <c r="BV101" i="6"/>
  <c r="BW101" i="6"/>
  <c r="BX101" i="6"/>
  <c r="BZ101" i="6"/>
  <c r="BV102" i="6"/>
  <c r="BW102" i="6"/>
  <c r="BX102" i="6"/>
  <c r="CA102" i="6" s="1"/>
  <c r="BZ102" i="6"/>
  <c r="BV103" i="6"/>
  <c r="BW103" i="6"/>
  <c r="BX103" i="6"/>
  <c r="CA103" i="6" s="1"/>
  <c r="BZ103" i="6"/>
  <c r="BV104" i="6"/>
  <c r="BW104" i="6"/>
  <c r="BX104" i="6"/>
  <c r="CA104" i="6" s="1"/>
  <c r="BZ104" i="6"/>
  <c r="BV105" i="6"/>
  <c r="BW105" i="6"/>
  <c r="BX105" i="6"/>
  <c r="BZ105" i="6"/>
  <c r="BV89" i="6"/>
  <c r="BW89" i="6"/>
  <c r="BX89" i="6"/>
  <c r="CA89" i="6" s="1"/>
  <c r="BZ89" i="6"/>
  <c r="BV90" i="6"/>
  <c r="BW90" i="6"/>
  <c r="BX90" i="6"/>
  <c r="CA90" i="6" s="1"/>
  <c r="BZ90" i="6"/>
  <c r="BV91" i="6"/>
  <c r="BW91" i="6"/>
  <c r="BX91" i="6"/>
  <c r="CA91" i="6" s="1"/>
  <c r="BZ91" i="6"/>
  <c r="BV92" i="6"/>
  <c r="BW92" i="6"/>
  <c r="BX92" i="6"/>
  <c r="CA92" i="6" s="1"/>
  <c r="BZ92" i="6"/>
  <c r="BV93" i="6"/>
  <c r="BW93" i="6"/>
  <c r="BX93" i="6"/>
  <c r="BZ93" i="6"/>
  <c r="BV94" i="6"/>
  <c r="BW94" i="6"/>
  <c r="BX94" i="6"/>
  <c r="CA94" i="6" s="1"/>
  <c r="BZ94" i="6"/>
  <c r="BV95" i="6"/>
  <c r="BW95" i="6"/>
  <c r="BX95" i="6"/>
  <c r="CA95" i="6" s="1"/>
  <c r="BZ95" i="6"/>
  <c r="BV96" i="6"/>
  <c r="BW96" i="6"/>
  <c r="BX96" i="6"/>
  <c r="CA96" i="6" s="1"/>
  <c r="BZ96" i="6"/>
  <c r="BV97" i="6"/>
  <c r="BW97" i="6"/>
  <c r="BX97" i="6"/>
  <c r="CA97" i="6" s="1"/>
  <c r="BZ97" i="6"/>
  <c r="BV98" i="6"/>
  <c r="BW98" i="6"/>
  <c r="BX98" i="6"/>
  <c r="CA98" i="6" s="1"/>
  <c r="BZ98" i="6"/>
  <c r="BV82" i="6"/>
  <c r="BW82" i="6"/>
  <c r="BX82" i="6"/>
  <c r="CA82" i="6" s="1"/>
  <c r="BZ82" i="6"/>
  <c r="BV83" i="6"/>
  <c r="BW83" i="6"/>
  <c r="BX83" i="6"/>
  <c r="CA83" i="6" s="1"/>
  <c r="BZ83" i="6"/>
  <c r="BV84" i="6"/>
  <c r="BW84" i="6"/>
  <c r="BX84" i="6"/>
  <c r="CA84" i="6" s="1"/>
  <c r="BZ84" i="6"/>
  <c r="BV85" i="6"/>
  <c r="BW85" i="6"/>
  <c r="BX85" i="6"/>
  <c r="CA85" i="6" s="1"/>
  <c r="BZ85" i="6"/>
  <c r="BV86" i="6"/>
  <c r="BW86" i="6"/>
  <c r="BX86" i="6"/>
  <c r="CA86" i="6" s="1"/>
  <c r="BZ86" i="6"/>
  <c r="BV87" i="6"/>
  <c r="BW87" i="6"/>
  <c r="BX87" i="6"/>
  <c r="CA87" i="6" s="1"/>
  <c r="BZ87" i="6"/>
  <c r="BV88" i="6"/>
  <c r="BW88" i="6"/>
  <c r="BX88" i="6"/>
  <c r="CA88" i="6" s="1"/>
  <c r="CB88" i="6" s="1"/>
  <c r="BZ88" i="6"/>
  <c r="BV56" i="6"/>
  <c r="BW56" i="6"/>
  <c r="BX56" i="6"/>
  <c r="CA56" i="6" s="1"/>
  <c r="BZ56" i="6"/>
  <c r="BV57" i="6"/>
  <c r="BW57" i="6"/>
  <c r="BX57" i="6"/>
  <c r="BZ57" i="6"/>
  <c r="BV58" i="6"/>
  <c r="BW58" i="6"/>
  <c r="BX58" i="6"/>
  <c r="BZ58" i="6"/>
  <c r="BV59" i="6"/>
  <c r="BW59" i="6"/>
  <c r="BX59" i="6"/>
  <c r="CA59" i="6" s="1"/>
  <c r="BZ59" i="6"/>
  <c r="BV60" i="6"/>
  <c r="BW60" i="6"/>
  <c r="BX60" i="6"/>
  <c r="CA60" i="6" s="1"/>
  <c r="BZ60" i="6"/>
  <c r="BV61" i="6"/>
  <c r="BW61" i="6"/>
  <c r="BX61" i="6"/>
  <c r="BZ61" i="6"/>
  <c r="BV62" i="6"/>
  <c r="BW62" i="6"/>
  <c r="BX62" i="6"/>
  <c r="CA62" i="6" s="1"/>
  <c r="BZ62" i="6"/>
  <c r="BV63" i="6"/>
  <c r="BW63" i="6"/>
  <c r="BX63" i="6"/>
  <c r="CA63" i="6" s="1"/>
  <c r="BZ63" i="6"/>
  <c r="BV64" i="6"/>
  <c r="BW64" i="6"/>
  <c r="BX64" i="6"/>
  <c r="CA64" i="6" s="1"/>
  <c r="BZ64" i="6"/>
  <c r="BV65" i="6"/>
  <c r="BW65" i="6"/>
  <c r="BX65" i="6"/>
  <c r="CA65" i="6" s="1"/>
  <c r="BZ65" i="6"/>
  <c r="BV66" i="6"/>
  <c r="BW66" i="6"/>
  <c r="BX66" i="6"/>
  <c r="CA66" i="6" s="1"/>
  <c r="BZ66" i="6"/>
  <c r="BV67" i="6"/>
  <c r="BW67" i="6"/>
  <c r="BX67" i="6"/>
  <c r="CA67" i="6" s="1"/>
  <c r="BZ67" i="6"/>
  <c r="BV68" i="6"/>
  <c r="BW68" i="6"/>
  <c r="BX68" i="6"/>
  <c r="CA68" i="6" s="1"/>
  <c r="BZ68" i="6"/>
  <c r="BV69" i="6"/>
  <c r="BW69" i="6"/>
  <c r="BX69" i="6"/>
  <c r="CA69" i="6" s="1"/>
  <c r="BZ69" i="6"/>
  <c r="BV70" i="6"/>
  <c r="BW70" i="6"/>
  <c r="BX70" i="6"/>
  <c r="CA70" i="6" s="1"/>
  <c r="BZ70" i="6"/>
  <c r="BV71" i="6"/>
  <c r="BW71" i="6"/>
  <c r="BX71" i="6"/>
  <c r="CA71" i="6" s="1"/>
  <c r="BZ71" i="6"/>
  <c r="BV72" i="6"/>
  <c r="BW72" i="6"/>
  <c r="BX72" i="6"/>
  <c r="CA72" i="6" s="1"/>
  <c r="BZ72" i="6"/>
  <c r="BV73" i="6"/>
  <c r="BW73" i="6"/>
  <c r="BX73" i="6"/>
  <c r="CA73" i="6" s="1"/>
  <c r="BZ73" i="6"/>
  <c r="BV74" i="6"/>
  <c r="BW74" i="6"/>
  <c r="BX74" i="6"/>
  <c r="CA74" i="6" s="1"/>
  <c r="BZ74" i="6"/>
  <c r="BV75" i="6"/>
  <c r="BW75" i="6"/>
  <c r="BX75" i="6"/>
  <c r="CA75" i="6" s="1"/>
  <c r="BZ75" i="6"/>
  <c r="BV76" i="6"/>
  <c r="BW76" i="6"/>
  <c r="BX76" i="6"/>
  <c r="CA76" i="6" s="1"/>
  <c r="BZ76" i="6"/>
  <c r="BV77" i="6"/>
  <c r="BW77" i="6"/>
  <c r="BX77" i="6"/>
  <c r="CA77" i="6" s="1"/>
  <c r="BZ77" i="6"/>
  <c r="BV78" i="6"/>
  <c r="BW78" i="6"/>
  <c r="BX78" i="6"/>
  <c r="CA78" i="6" s="1"/>
  <c r="BZ78" i="6"/>
  <c r="BV79" i="6"/>
  <c r="BW79" i="6"/>
  <c r="BX79" i="6"/>
  <c r="CA79" i="6" s="1"/>
  <c r="BZ79" i="6"/>
  <c r="BV80" i="6"/>
  <c r="BW80" i="6"/>
  <c r="BX80" i="6"/>
  <c r="CA80" i="6" s="1"/>
  <c r="BZ80" i="6"/>
  <c r="BV81" i="6"/>
  <c r="BW81" i="6"/>
  <c r="BX81" i="6"/>
  <c r="CA81" i="6" s="1"/>
  <c r="BZ81" i="6"/>
  <c r="BV47" i="6"/>
  <c r="BW47" i="6"/>
  <c r="BX47" i="6"/>
  <c r="CA47" i="6" s="1"/>
  <c r="BZ47" i="6"/>
  <c r="BV48" i="6"/>
  <c r="BW48" i="6"/>
  <c r="BX48" i="6"/>
  <c r="CA48" i="6" s="1"/>
  <c r="BZ48" i="6"/>
  <c r="BV49" i="6"/>
  <c r="BW49" i="6"/>
  <c r="BX49" i="6"/>
  <c r="CA49" i="6" s="1"/>
  <c r="BZ49" i="6"/>
  <c r="BV50" i="6"/>
  <c r="BW50" i="6"/>
  <c r="BX50" i="6"/>
  <c r="CA50" i="6" s="1"/>
  <c r="BZ50" i="6"/>
  <c r="BV51" i="6"/>
  <c r="BW51" i="6"/>
  <c r="BX51" i="6"/>
  <c r="CA51" i="6" s="1"/>
  <c r="BZ51" i="6"/>
  <c r="BV52" i="6"/>
  <c r="BW52" i="6"/>
  <c r="BX52" i="6"/>
  <c r="CA52" i="6" s="1"/>
  <c r="BZ52" i="6"/>
  <c r="BV53" i="6"/>
  <c r="BW53" i="6"/>
  <c r="BX53" i="6"/>
  <c r="CA53" i="6" s="1"/>
  <c r="BZ53" i="6"/>
  <c r="BV54" i="6"/>
  <c r="BW54" i="6"/>
  <c r="BX54" i="6"/>
  <c r="CA54" i="6" s="1"/>
  <c r="BZ54" i="6"/>
  <c r="BV55" i="6"/>
  <c r="BW55" i="6"/>
  <c r="BX55" i="6"/>
  <c r="CA55" i="6" s="1"/>
  <c r="BZ55" i="6"/>
  <c r="BV42" i="6"/>
  <c r="BW42" i="6"/>
  <c r="BX42" i="6"/>
  <c r="CA42" i="6" s="1"/>
  <c r="BZ42" i="6"/>
  <c r="BV43" i="6"/>
  <c r="BW43" i="6"/>
  <c r="BX43" i="6"/>
  <c r="CA43" i="6" s="1"/>
  <c r="BZ43" i="6"/>
  <c r="BV44" i="6"/>
  <c r="BW44" i="6"/>
  <c r="BX44" i="6"/>
  <c r="CA44" i="6" s="1"/>
  <c r="BZ44" i="6"/>
  <c r="BV45" i="6"/>
  <c r="BW45" i="6"/>
  <c r="BX45" i="6"/>
  <c r="CA45" i="6" s="1"/>
  <c r="BZ45" i="6"/>
  <c r="BV46" i="6"/>
  <c r="BW46" i="6"/>
  <c r="BX46" i="6"/>
  <c r="CA46" i="6" s="1"/>
  <c r="BZ46" i="6"/>
  <c r="BV37" i="6"/>
  <c r="BW37" i="6"/>
  <c r="BX37" i="6"/>
  <c r="CA37" i="6" s="1"/>
  <c r="BZ37" i="6"/>
  <c r="BV38" i="6"/>
  <c r="BW38" i="6"/>
  <c r="BX38" i="6"/>
  <c r="CA38" i="6" s="1"/>
  <c r="BZ38" i="6"/>
  <c r="BV39" i="6"/>
  <c r="BW39" i="6"/>
  <c r="BX39" i="6"/>
  <c r="CA39" i="6" s="1"/>
  <c r="BZ39" i="6"/>
  <c r="BV40" i="6"/>
  <c r="BW40" i="6"/>
  <c r="BX40" i="6"/>
  <c r="CA40" i="6" s="1"/>
  <c r="BZ40" i="6"/>
  <c r="BV41" i="6"/>
  <c r="BW41" i="6"/>
  <c r="BX41" i="6"/>
  <c r="CA41" i="6" s="1"/>
  <c r="BZ41" i="6"/>
  <c r="BV29" i="6"/>
  <c r="BW29" i="6"/>
  <c r="BX29" i="6"/>
  <c r="CA29" i="6" s="1"/>
  <c r="BZ29" i="6"/>
  <c r="BV30" i="6"/>
  <c r="BW30" i="6"/>
  <c r="BX30" i="6"/>
  <c r="BZ30" i="6"/>
  <c r="BV31" i="6"/>
  <c r="BW31" i="6"/>
  <c r="BX31" i="6"/>
  <c r="BZ31" i="6"/>
  <c r="BV32" i="6"/>
  <c r="BW32" i="6"/>
  <c r="BX32" i="6"/>
  <c r="BZ32" i="6"/>
  <c r="BV33" i="6"/>
  <c r="BW33" i="6"/>
  <c r="BX33" i="6"/>
  <c r="CA33" i="6" s="1"/>
  <c r="BZ33" i="6"/>
  <c r="BV34" i="6"/>
  <c r="BW34" i="6"/>
  <c r="BX34" i="6"/>
  <c r="CA34" i="6" s="1"/>
  <c r="BZ34" i="6"/>
  <c r="BV35" i="6"/>
  <c r="BW35" i="6"/>
  <c r="BX35" i="6"/>
  <c r="CA35" i="6" s="1"/>
  <c r="BZ35" i="6"/>
  <c r="BV36" i="6"/>
  <c r="BW36" i="6"/>
  <c r="BX36" i="6"/>
  <c r="CA36" i="6" s="1"/>
  <c r="BZ36" i="6"/>
  <c r="BV23" i="6"/>
  <c r="BW23" i="6"/>
  <c r="BX23" i="6"/>
  <c r="CA23" i="6" s="1"/>
  <c r="BZ23" i="6"/>
  <c r="BV24" i="6"/>
  <c r="BW24" i="6"/>
  <c r="BX24" i="6"/>
  <c r="CA24" i="6" s="1"/>
  <c r="BZ24" i="6"/>
  <c r="BV25" i="6"/>
  <c r="BW25" i="6"/>
  <c r="BX25" i="6"/>
  <c r="CA25" i="6" s="1"/>
  <c r="BZ25" i="6"/>
  <c r="BV26" i="6"/>
  <c r="BW26" i="6"/>
  <c r="BX26" i="6"/>
  <c r="CA26" i="6" s="1"/>
  <c r="BZ26" i="6"/>
  <c r="BV27" i="6"/>
  <c r="BW27" i="6"/>
  <c r="BX27" i="6"/>
  <c r="BZ27" i="6"/>
  <c r="BV28" i="6"/>
  <c r="BW28" i="6"/>
  <c r="BX28" i="6"/>
  <c r="BZ28" i="6"/>
  <c r="BV10" i="6"/>
  <c r="BW10" i="6"/>
  <c r="BX10" i="6"/>
  <c r="CA10" i="6" s="1"/>
  <c r="BZ10" i="6"/>
  <c r="BV11" i="6"/>
  <c r="BW11" i="6"/>
  <c r="BX11" i="6"/>
  <c r="CA11" i="6" s="1"/>
  <c r="BZ11" i="6"/>
  <c r="BV12" i="6"/>
  <c r="BW12" i="6"/>
  <c r="BX12" i="6"/>
  <c r="BZ12" i="6"/>
  <c r="BV13" i="6"/>
  <c r="BW13" i="6"/>
  <c r="BX13" i="6"/>
  <c r="CA13" i="6" s="1"/>
  <c r="BZ13" i="6"/>
  <c r="BV14" i="6"/>
  <c r="BW14" i="6"/>
  <c r="BX14" i="6"/>
  <c r="CA14" i="6" s="1"/>
  <c r="BZ14" i="6"/>
  <c r="BV15" i="6"/>
  <c r="BW15" i="6"/>
  <c r="BX15" i="6"/>
  <c r="CA15" i="6" s="1"/>
  <c r="BZ15" i="6"/>
  <c r="BV16" i="6"/>
  <c r="BW16" i="6"/>
  <c r="BX16" i="6"/>
  <c r="CA16" i="6" s="1"/>
  <c r="BZ16" i="6"/>
  <c r="BV17" i="6"/>
  <c r="BX17" i="6"/>
  <c r="BZ17" i="6"/>
  <c r="BV18" i="6"/>
  <c r="BW18" i="6"/>
  <c r="BX18" i="6"/>
  <c r="CA18" i="6" s="1"/>
  <c r="BZ18" i="6"/>
  <c r="BV19" i="6"/>
  <c r="BW19" i="6"/>
  <c r="BX19" i="6"/>
  <c r="CA19" i="6" s="1"/>
  <c r="BZ19" i="6"/>
  <c r="BV20" i="6"/>
  <c r="BW20" i="6"/>
  <c r="BX20" i="6"/>
  <c r="BZ20" i="6"/>
  <c r="BV21" i="6"/>
  <c r="BW21" i="6"/>
  <c r="BX21" i="6"/>
  <c r="BZ21" i="6"/>
  <c r="BV22" i="6"/>
  <c r="BW22" i="6"/>
  <c r="BX22" i="6"/>
  <c r="BZ22" i="6"/>
  <c r="BV8" i="6"/>
  <c r="BW8" i="6"/>
  <c r="BX8" i="6"/>
  <c r="CA8" i="6" s="1"/>
  <c r="BZ8" i="6"/>
  <c r="BV9" i="6"/>
  <c r="BW9" i="6"/>
  <c r="BX9" i="6"/>
  <c r="CA9" i="6" s="1"/>
  <c r="BZ9" i="6"/>
  <c r="BV7" i="6"/>
  <c r="BW7" i="6"/>
  <c r="BX7" i="6"/>
  <c r="CA7" i="6" s="1"/>
  <c r="BZ7" i="6"/>
  <c r="BV6" i="6"/>
  <c r="BW6" i="6"/>
  <c r="BW4" i="6"/>
  <c r="BX6" i="6"/>
  <c r="CG6" i="6"/>
  <c r="BI4" i="6"/>
  <c r="AC106" i="6"/>
  <c r="F3875" i="20" s="1"/>
  <c r="AC105" i="6"/>
  <c r="F3836" i="20" s="1"/>
  <c r="AC104" i="6"/>
  <c r="F3797" i="20" s="1"/>
  <c r="AC103" i="6"/>
  <c r="F3758" i="20" s="1"/>
  <c r="AC102" i="6"/>
  <c r="F3719" i="20" s="1"/>
  <c r="AC101" i="6"/>
  <c r="F3680" i="20" s="1"/>
  <c r="AC100" i="6"/>
  <c r="F3641" i="20" s="1"/>
  <c r="AC99" i="6"/>
  <c r="F3602" i="20" s="1"/>
  <c r="AC98" i="6"/>
  <c r="F3563" i="20" s="1"/>
  <c r="AC97" i="6"/>
  <c r="F3524" i="20" s="1"/>
  <c r="AC96" i="6"/>
  <c r="F3485" i="20" s="1"/>
  <c r="AC95" i="6"/>
  <c r="F3446" i="20" s="1"/>
  <c r="AC94" i="6"/>
  <c r="F3407" i="20" s="1"/>
  <c r="AC93" i="6"/>
  <c r="F3368" i="20" s="1"/>
  <c r="AC92" i="6"/>
  <c r="F3329" i="20" s="1"/>
  <c r="AC91" i="6"/>
  <c r="F3290" i="20" s="1"/>
  <c r="AC90" i="6"/>
  <c r="F3251" i="20" s="1"/>
  <c r="AC89" i="6"/>
  <c r="F3212" i="20" s="1"/>
  <c r="AC88" i="6"/>
  <c r="F3173" i="20" s="1"/>
  <c r="AC87" i="6"/>
  <c r="F3134" i="20" s="1"/>
  <c r="AC86" i="6"/>
  <c r="F3095" i="20" s="1"/>
  <c r="AC85" i="6"/>
  <c r="F3056" i="20" s="1"/>
  <c r="AC84" i="6"/>
  <c r="F3017" i="20" s="1"/>
  <c r="AC83" i="6"/>
  <c r="F2978" i="20" s="1"/>
  <c r="AC82" i="6"/>
  <c r="F2939" i="20" s="1"/>
  <c r="AC81" i="6"/>
  <c r="F2900" i="20" s="1"/>
  <c r="AC80" i="6"/>
  <c r="F2861" i="20" s="1"/>
  <c r="AC79" i="6"/>
  <c r="F2822" i="20" s="1"/>
  <c r="AC78" i="6"/>
  <c r="F2783" i="20" s="1"/>
  <c r="AC77" i="6"/>
  <c r="F2744" i="20" s="1"/>
  <c r="AC76" i="6"/>
  <c r="F2705" i="20" s="1"/>
  <c r="AC75" i="6"/>
  <c r="F2666" i="20" s="1"/>
  <c r="AC74" i="6"/>
  <c r="F2627" i="20" s="1"/>
  <c r="AC73" i="6"/>
  <c r="F2588" i="20" s="1"/>
  <c r="AC72" i="6"/>
  <c r="F2549" i="20" s="1"/>
  <c r="AC71" i="6"/>
  <c r="F2510" i="20" s="1"/>
  <c r="AC70" i="6"/>
  <c r="F2471" i="20" s="1"/>
  <c r="AC69" i="6"/>
  <c r="F2432" i="20" s="1"/>
  <c r="AC68" i="6"/>
  <c r="F2393" i="20" s="1"/>
  <c r="AC67" i="6"/>
  <c r="F2354" i="20" s="1"/>
  <c r="AC66" i="6"/>
  <c r="F2315" i="20" s="1"/>
  <c r="AC65" i="6"/>
  <c r="F2276" i="20" s="1"/>
  <c r="AC64" i="6"/>
  <c r="F2237" i="20" s="1"/>
  <c r="AC63" i="6"/>
  <c r="F2198" i="20" s="1"/>
  <c r="AC62" i="6"/>
  <c r="F2159" i="20" s="1"/>
  <c r="AC61" i="6"/>
  <c r="F2120" i="20" s="1"/>
  <c r="AC60" i="6"/>
  <c r="F2081" i="20" s="1"/>
  <c r="AC59" i="6"/>
  <c r="F2042" i="20" s="1"/>
  <c r="AC58" i="6"/>
  <c r="F2003" i="20" s="1"/>
  <c r="AC57" i="6"/>
  <c r="F1964" i="20" s="1"/>
  <c r="AC56" i="6"/>
  <c r="F1925" i="20" s="1"/>
  <c r="AC55" i="6"/>
  <c r="F1886" i="20" s="1"/>
  <c r="AC54" i="6"/>
  <c r="F1847" i="20" s="1"/>
  <c r="AC53" i="6"/>
  <c r="F1808" i="20" s="1"/>
  <c r="AC52" i="6"/>
  <c r="F1769" i="20" s="1"/>
  <c r="AC51" i="6"/>
  <c r="F1730" i="20" s="1"/>
  <c r="AC50" i="6"/>
  <c r="F1691" i="20" s="1"/>
  <c r="AC49" i="6"/>
  <c r="F1652" i="20" s="1"/>
  <c r="AC48" i="6"/>
  <c r="F1613" i="20" s="1"/>
  <c r="AC47" i="6"/>
  <c r="F1574" i="20" s="1"/>
  <c r="AC46" i="6"/>
  <c r="F1535" i="20" s="1"/>
  <c r="AC45" i="6"/>
  <c r="F1496" i="20" s="1"/>
  <c r="AC44" i="6"/>
  <c r="F1457" i="20" s="1"/>
  <c r="AC43" i="6"/>
  <c r="F1418" i="20" s="1"/>
  <c r="AC42" i="6"/>
  <c r="F1379" i="20" s="1"/>
  <c r="AC41" i="6"/>
  <c r="F1340" i="20" s="1"/>
  <c r="AC40" i="6"/>
  <c r="F1301" i="20" s="1"/>
  <c r="AC39" i="6"/>
  <c r="F1262" i="20" s="1"/>
  <c r="AC38" i="6"/>
  <c r="F1223" i="20" s="1"/>
  <c r="AC37" i="6"/>
  <c r="F1184" i="20" s="1"/>
  <c r="AC36" i="6"/>
  <c r="F1145" i="20" s="1"/>
  <c r="AC35" i="6"/>
  <c r="F1106" i="20" s="1"/>
  <c r="AC34" i="6"/>
  <c r="F1067" i="20" s="1"/>
  <c r="AC33" i="6"/>
  <c r="F1028" i="20" s="1"/>
  <c r="AC32" i="6"/>
  <c r="F989" i="20" s="1"/>
  <c r="AC31" i="6"/>
  <c r="F950" i="20" s="1"/>
  <c r="AC30" i="6"/>
  <c r="F911" i="20" s="1"/>
  <c r="AC29" i="6"/>
  <c r="F872" i="20" s="1"/>
  <c r="AC28" i="6"/>
  <c r="F833" i="20" s="1"/>
  <c r="AC27" i="6"/>
  <c r="F794" i="20" s="1"/>
  <c r="AC26" i="6"/>
  <c r="F755" i="20" s="1"/>
  <c r="AC25" i="6"/>
  <c r="F716" i="20" s="1"/>
  <c r="AC24" i="6"/>
  <c r="F677" i="20" s="1"/>
  <c r="AC23" i="6"/>
  <c r="F638" i="20" s="1"/>
  <c r="AC22" i="6"/>
  <c r="F599" i="20" s="1"/>
  <c r="AC21" i="6"/>
  <c r="F560" i="20" s="1"/>
  <c r="AC20" i="6"/>
  <c r="F521" i="20" s="1"/>
  <c r="AC19" i="6"/>
  <c r="F482" i="20" s="1"/>
  <c r="AC18" i="6"/>
  <c r="F443" i="20" s="1"/>
  <c r="AC17" i="6"/>
  <c r="F404" i="20" s="1"/>
  <c r="AC16" i="6"/>
  <c r="AC15" i="6"/>
  <c r="AC14" i="6"/>
  <c r="AC13" i="6"/>
  <c r="AC12" i="6"/>
  <c r="AC11" i="6"/>
  <c r="AC10" i="6"/>
  <c r="AC9" i="6"/>
  <c r="AC8" i="6"/>
  <c r="AC7" i="6"/>
  <c r="F14" i="20" s="1"/>
  <c r="AC6" i="6"/>
  <c r="AC4" i="6"/>
  <c r="AT106" i="6"/>
  <c r="F3876" i="20" s="1"/>
  <c r="AT105" i="6"/>
  <c r="F3837" i="20" s="1"/>
  <c r="AT104" i="6"/>
  <c r="F3798" i="20" s="1"/>
  <c r="AT103" i="6"/>
  <c r="F3759" i="20" s="1"/>
  <c r="AT102" i="6"/>
  <c r="F3720" i="20" s="1"/>
  <c r="AT101" i="6"/>
  <c r="F3681" i="20" s="1"/>
  <c r="AT100" i="6"/>
  <c r="F3642" i="20" s="1"/>
  <c r="AT99" i="6"/>
  <c r="F3603" i="20" s="1"/>
  <c r="AT98" i="6"/>
  <c r="F3564" i="20" s="1"/>
  <c r="AT97" i="6"/>
  <c r="F3525" i="20" s="1"/>
  <c r="AT96" i="6"/>
  <c r="F3486" i="20" s="1"/>
  <c r="AT95" i="6"/>
  <c r="F3447" i="20" s="1"/>
  <c r="AT94" i="6"/>
  <c r="F3408" i="20" s="1"/>
  <c r="AT93" i="6"/>
  <c r="F3369" i="20" s="1"/>
  <c r="AT92" i="6"/>
  <c r="F3330" i="20" s="1"/>
  <c r="AT91" i="6"/>
  <c r="F3291" i="20" s="1"/>
  <c r="AT90" i="6"/>
  <c r="F3252" i="20" s="1"/>
  <c r="AT89" i="6"/>
  <c r="F3213" i="20" s="1"/>
  <c r="AT88" i="6"/>
  <c r="F3174" i="20" s="1"/>
  <c r="AT87" i="6"/>
  <c r="F3135" i="20" s="1"/>
  <c r="AT86" i="6"/>
  <c r="F3096" i="20" s="1"/>
  <c r="AT85" i="6"/>
  <c r="F3057" i="20" s="1"/>
  <c r="AT84" i="6"/>
  <c r="F3018" i="20" s="1"/>
  <c r="AT83" i="6"/>
  <c r="F2979" i="20" s="1"/>
  <c r="AT82" i="6"/>
  <c r="F2940" i="20" s="1"/>
  <c r="AT81" i="6"/>
  <c r="F2901" i="20" s="1"/>
  <c r="AT80" i="6"/>
  <c r="F2862" i="20" s="1"/>
  <c r="AT79" i="6"/>
  <c r="F2823" i="20" s="1"/>
  <c r="AT78" i="6"/>
  <c r="F2784" i="20" s="1"/>
  <c r="AT77" i="6"/>
  <c r="F2745" i="20" s="1"/>
  <c r="AT76" i="6"/>
  <c r="F2706" i="20" s="1"/>
  <c r="AT75" i="6"/>
  <c r="F2667" i="20" s="1"/>
  <c r="AT74" i="6"/>
  <c r="F2628" i="20" s="1"/>
  <c r="AT73" i="6"/>
  <c r="F2589" i="20" s="1"/>
  <c r="AT72" i="6"/>
  <c r="F2550" i="20" s="1"/>
  <c r="AT71" i="6"/>
  <c r="F2511" i="20" s="1"/>
  <c r="AT70" i="6"/>
  <c r="F2472" i="20" s="1"/>
  <c r="AT69" i="6"/>
  <c r="F2433" i="20" s="1"/>
  <c r="AT68" i="6"/>
  <c r="F2394" i="20" s="1"/>
  <c r="AT67" i="6"/>
  <c r="F2355" i="20" s="1"/>
  <c r="AT66" i="6"/>
  <c r="F2316" i="20" s="1"/>
  <c r="AT65" i="6"/>
  <c r="F2277" i="20" s="1"/>
  <c r="AT64" i="6"/>
  <c r="F2238" i="20" s="1"/>
  <c r="AT63" i="6"/>
  <c r="F2199" i="20" s="1"/>
  <c r="AT62" i="6"/>
  <c r="F2160" i="20" s="1"/>
  <c r="AT61" i="6"/>
  <c r="F2121" i="20" s="1"/>
  <c r="AT60" i="6"/>
  <c r="F2082" i="20" s="1"/>
  <c r="AT59" i="6"/>
  <c r="F2043" i="20" s="1"/>
  <c r="AT58" i="6"/>
  <c r="F2004" i="20" s="1"/>
  <c r="AT57" i="6"/>
  <c r="F1965" i="20" s="1"/>
  <c r="AT56" i="6"/>
  <c r="F1926" i="20" s="1"/>
  <c r="AT55" i="6"/>
  <c r="F1887" i="20" s="1"/>
  <c r="AT54" i="6"/>
  <c r="F1848" i="20" s="1"/>
  <c r="AT53" i="6"/>
  <c r="F1809" i="20" s="1"/>
  <c r="AT52" i="6"/>
  <c r="F1770" i="20" s="1"/>
  <c r="AT51" i="6"/>
  <c r="F1731" i="20" s="1"/>
  <c r="AT50" i="6"/>
  <c r="F1692" i="20" s="1"/>
  <c r="AT49" i="6"/>
  <c r="F1653" i="20" s="1"/>
  <c r="AT48" i="6"/>
  <c r="F1614" i="20" s="1"/>
  <c r="AT47" i="6"/>
  <c r="F1575" i="20" s="1"/>
  <c r="AT46" i="6"/>
  <c r="F1536" i="20" s="1"/>
  <c r="AT45" i="6"/>
  <c r="F1497" i="20" s="1"/>
  <c r="AT44" i="6"/>
  <c r="F1458" i="20" s="1"/>
  <c r="AT43" i="6"/>
  <c r="F1419" i="20" s="1"/>
  <c r="AT42" i="6"/>
  <c r="F1380" i="20" s="1"/>
  <c r="AT41" i="6"/>
  <c r="F1341" i="20" s="1"/>
  <c r="AT40" i="6"/>
  <c r="F1302" i="20" s="1"/>
  <c r="AT39" i="6"/>
  <c r="F1263" i="20" s="1"/>
  <c r="AT38" i="6"/>
  <c r="F1224" i="20" s="1"/>
  <c r="AT37" i="6"/>
  <c r="F1185" i="20" s="1"/>
  <c r="AT36" i="6"/>
  <c r="F1146" i="20" s="1"/>
  <c r="AT35" i="6"/>
  <c r="F1107" i="20" s="1"/>
  <c r="AT34" i="6"/>
  <c r="F1068" i="20" s="1"/>
  <c r="AT33" i="6"/>
  <c r="F1029" i="20" s="1"/>
  <c r="AT32" i="6"/>
  <c r="F990" i="20" s="1"/>
  <c r="AT31" i="6"/>
  <c r="F951" i="20" s="1"/>
  <c r="AT30" i="6"/>
  <c r="F912" i="20" s="1"/>
  <c r="AT29" i="6"/>
  <c r="F873" i="20" s="1"/>
  <c r="AT28" i="6"/>
  <c r="F834" i="20" s="1"/>
  <c r="AT27" i="6"/>
  <c r="F795" i="20" s="1"/>
  <c r="AT26" i="6"/>
  <c r="F756" i="20" s="1"/>
  <c r="AT25" i="6"/>
  <c r="F717" i="20" s="1"/>
  <c r="AT24" i="6"/>
  <c r="F678" i="20" s="1"/>
  <c r="AT23" i="6"/>
  <c r="F639" i="20" s="1"/>
  <c r="AT22" i="6"/>
  <c r="F600" i="20" s="1"/>
  <c r="AT21" i="6"/>
  <c r="F561" i="20" s="1"/>
  <c r="AT20" i="6"/>
  <c r="F522" i="20" s="1"/>
  <c r="AT19" i="6"/>
  <c r="F483" i="20" s="1"/>
  <c r="AT18" i="6"/>
  <c r="F444" i="20" s="1"/>
  <c r="AT17" i="6"/>
  <c r="F405" i="20" s="1"/>
  <c r="AT16" i="6"/>
  <c r="F366" i="20" s="1"/>
  <c r="AT15" i="6"/>
  <c r="F327" i="20" s="1"/>
  <c r="AT14" i="6"/>
  <c r="F288" i="20" s="1"/>
  <c r="AT13" i="6"/>
  <c r="F249" i="20" s="1"/>
  <c r="AT12" i="6"/>
  <c r="F210" i="20" s="1"/>
  <c r="AT11" i="6"/>
  <c r="F171" i="20" s="1"/>
  <c r="AT10" i="6"/>
  <c r="F132" i="20" s="1"/>
  <c r="AT9" i="6"/>
  <c r="F93" i="20" s="1"/>
  <c r="AT8" i="6"/>
  <c r="F54" i="20" s="1"/>
  <c r="AT7" i="6"/>
  <c r="F15" i="20" s="1"/>
  <c r="AT6" i="6"/>
  <c r="AT4" i="6"/>
  <c r="BI106" i="6"/>
  <c r="F3877" i="20" s="1"/>
  <c r="BI105" i="6"/>
  <c r="F3838" i="20" s="1"/>
  <c r="BI104" i="6"/>
  <c r="F3799" i="20" s="1"/>
  <c r="BI103" i="6"/>
  <c r="F3760" i="20" s="1"/>
  <c r="BI102" i="6"/>
  <c r="F3721" i="20" s="1"/>
  <c r="BI101" i="6"/>
  <c r="F3682" i="20" s="1"/>
  <c r="BI100" i="6"/>
  <c r="F3643" i="20" s="1"/>
  <c r="BI99" i="6"/>
  <c r="F3604" i="20" s="1"/>
  <c r="BI98" i="6"/>
  <c r="F3565" i="20" s="1"/>
  <c r="BI97" i="6"/>
  <c r="F3526" i="20" s="1"/>
  <c r="BI96" i="6"/>
  <c r="F3487" i="20" s="1"/>
  <c r="BI95" i="6"/>
  <c r="F3448" i="20" s="1"/>
  <c r="BI94" i="6"/>
  <c r="F3409" i="20" s="1"/>
  <c r="BI93" i="6"/>
  <c r="F3370" i="20" s="1"/>
  <c r="BI92" i="6"/>
  <c r="F3331" i="20" s="1"/>
  <c r="BI91" i="6"/>
  <c r="F3292" i="20" s="1"/>
  <c r="BI90" i="6"/>
  <c r="F3253" i="20" s="1"/>
  <c r="BI89" i="6"/>
  <c r="F3214" i="20" s="1"/>
  <c r="BI88" i="6"/>
  <c r="F3175" i="20" s="1"/>
  <c r="BI87" i="6"/>
  <c r="F3136" i="20" s="1"/>
  <c r="BI86" i="6"/>
  <c r="F3097" i="20" s="1"/>
  <c r="BI85" i="6"/>
  <c r="F3058" i="20" s="1"/>
  <c r="BI84" i="6"/>
  <c r="F3019" i="20" s="1"/>
  <c r="BI83" i="6"/>
  <c r="F2980" i="20" s="1"/>
  <c r="BI82" i="6"/>
  <c r="F2941" i="20" s="1"/>
  <c r="BI81" i="6"/>
  <c r="F2902" i="20" s="1"/>
  <c r="BI80" i="6"/>
  <c r="F2863" i="20" s="1"/>
  <c r="BI79" i="6"/>
  <c r="F2824" i="20" s="1"/>
  <c r="BI78" i="6"/>
  <c r="F2785" i="20" s="1"/>
  <c r="BI77" i="6"/>
  <c r="F2746" i="20" s="1"/>
  <c r="BI76" i="6"/>
  <c r="F2707" i="20" s="1"/>
  <c r="BI75" i="6"/>
  <c r="F2668" i="20" s="1"/>
  <c r="BI74" i="6"/>
  <c r="F2629" i="20" s="1"/>
  <c r="BI73" i="6"/>
  <c r="F2590" i="20" s="1"/>
  <c r="BI72" i="6"/>
  <c r="F2551" i="20" s="1"/>
  <c r="BI71" i="6"/>
  <c r="F2512" i="20" s="1"/>
  <c r="BI70" i="6"/>
  <c r="F2473" i="20" s="1"/>
  <c r="BI69" i="6"/>
  <c r="F2434" i="20" s="1"/>
  <c r="BI68" i="6"/>
  <c r="F2395" i="20" s="1"/>
  <c r="BI67" i="6"/>
  <c r="F2356" i="20" s="1"/>
  <c r="BI66" i="6"/>
  <c r="F2317" i="20" s="1"/>
  <c r="BI65" i="6"/>
  <c r="F2278" i="20" s="1"/>
  <c r="BI64" i="6"/>
  <c r="F2239" i="20" s="1"/>
  <c r="BI63" i="6"/>
  <c r="F2200" i="20" s="1"/>
  <c r="BI62" i="6"/>
  <c r="F2161" i="20" s="1"/>
  <c r="BI61" i="6"/>
  <c r="F2122" i="20" s="1"/>
  <c r="BI60" i="6"/>
  <c r="F2083" i="20" s="1"/>
  <c r="BI59" i="6"/>
  <c r="F2044" i="20" s="1"/>
  <c r="BI58" i="6"/>
  <c r="F2005" i="20" s="1"/>
  <c r="BI57" i="6"/>
  <c r="F1966" i="20" s="1"/>
  <c r="BI56" i="6"/>
  <c r="F1927" i="20" s="1"/>
  <c r="BI55" i="6"/>
  <c r="F1888" i="20" s="1"/>
  <c r="BI54" i="6"/>
  <c r="F1849" i="20" s="1"/>
  <c r="BI53" i="6"/>
  <c r="F1810" i="20" s="1"/>
  <c r="BI52" i="6"/>
  <c r="F1771" i="20" s="1"/>
  <c r="BI51" i="6"/>
  <c r="F1732" i="20" s="1"/>
  <c r="BI50" i="6"/>
  <c r="F1693" i="20" s="1"/>
  <c r="BI49" i="6"/>
  <c r="F1654" i="20" s="1"/>
  <c r="BI48" i="6"/>
  <c r="F1615" i="20" s="1"/>
  <c r="BI47" i="6"/>
  <c r="F1576" i="20" s="1"/>
  <c r="BI46" i="6"/>
  <c r="F1537" i="20" s="1"/>
  <c r="BI45" i="6"/>
  <c r="F1498" i="20" s="1"/>
  <c r="BI44" i="6"/>
  <c r="F1459" i="20" s="1"/>
  <c r="BI43" i="6"/>
  <c r="F1420" i="20" s="1"/>
  <c r="BI42" i="6"/>
  <c r="F1381" i="20" s="1"/>
  <c r="BI41" i="6"/>
  <c r="F1342" i="20" s="1"/>
  <c r="BI40" i="6"/>
  <c r="F1303" i="20" s="1"/>
  <c r="BI39" i="6"/>
  <c r="F1264" i="20" s="1"/>
  <c r="BI38" i="6"/>
  <c r="F1225" i="20" s="1"/>
  <c r="BI37" i="6"/>
  <c r="F1186" i="20" s="1"/>
  <c r="BI36" i="6"/>
  <c r="F1147" i="20" s="1"/>
  <c r="BI35" i="6"/>
  <c r="F1108" i="20" s="1"/>
  <c r="BI34" i="6"/>
  <c r="F1069" i="20" s="1"/>
  <c r="BI33" i="6"/>
  <c r="F1030" i="20" s="1"/>
  <c r="BI32" i="6"/>
  <c r="F991" i="20" s="1"/>
  <c r="BI31" i="6"/>
  <c r="F952" i="20" s="1"/>
  <c r="BI30" i="6"/>
  <c r="F913" i="20" s="1"/>
  <c r="BI29" i="6"/>
  <c r="F874" i="20" s="1"/>
  <c r="BI28" i="6"/>
  <c r="F835" i="20" s="1"/>
  <c r="BI27" i="6"/>
  <c r="F796" i="20" s="1"/>
  <c r="BI26" i="6"/>
  <c r="F757" i="20" s="1"/>
  <c r="BI25" i="6"/>
  <c r="F718" i="20" s="1"/>
  <c r="BI24" i="6"/>
  <c r="F679" i="20" s="1"/>
  <c r="BI23" i="6"/>
  <c r="F640" i="20" s="1"/>
  <c r="BI22" i="6"/>
  <c r="F601" i="20" s="1"/>
  <c r="BI21" i="6"/>
  <c r="F562" i="20" s="1"/>
  <c r="BI20" i="6"/>
  <c r="F523" i="20" s="1"/>
  <c r="BI19" i="6"/>
  <c r="F484" i="20" s="1"/>
  <c r="BI18" i="6"/>
  <c r="F445" i="20" s="1"/>
  <c r="BI17" i="6"/>
  <c r="F406" i="20" s="1"/>
  <c r="BI16" i="6"/>
  <c r="BI15" i="6"/>
  <c r="BI14" i="6"/>
  <c r="BI13" i="6"/>
  <c r="BI12" i="6"/>
  <c r="BI11" i="6"/>
  <c r="BI10" i="6"/>
  <c r="BI9" i="6"/>
  <c r="BI8" i="6"/>
  <c r="BI7" i="6"/>
  <c r="F16" i="20" s="1"/>
  <c r="BI6" i="6"/>
  <c r="CG106" i="6"/>
  <c r="CG105" i="6"/>
  <c r="CG104" i="6"/>
  <c r="CG103" i="6"/>
  <c r="CG102" i="6"/>
  <c r="CG101" i="6"/>
  <c r="CG100" i="6"/>
  <c r="CG99" i="6"/>
  <c r="CG98" i="6"/>
  <c r="CG97" i="6"/>
  <c r="CG96" i="6"/>
  <c r="CG95" i="6"/>
  <c r="CG94" i="6"/>
  <c r="CG93" i="6"/>
  <c r="CG92" i="6"/>
  <c r="CG91" i="6"/>
  <c r="CG90" i="6"/>
  <c r="CG89" i="6"/>
  <c r="CG88" i="6"/>
  <c r="CG87" i="6"/>
  <c r="CG86" i="6"/>
  <c r="CG85" i="6"/>
  <c r="CG84" i="6"/>
  <c r="CG83" i="6"/>
  <c r="CG82" i="6"/>
  <c r="CG81" i="6"/>
  <c r="CG80" i="6"/>
  <c r="CG79" i="6"/>
  <c r="CG78" i="6"/>
  <c r="CG77" i="6"/>
  <c r="CG76" i="6"/>
  <c r="CG75" i="6"/>
  <c r="CG74" i="6"/>
  <c r="CG73" i="6"/>
  <c r="CG72" i="6"/>
  <c r="CG71" i="6"/>
  <c r="CG70" i="6"/>
  <c r="CG69" i="6"/>
  <c r="CG68" i="6"/>
  <c r="CG67" i="6"/>
  <c r="CG66" i="6"/>
  <c r="CG65" i="6"/>
  <c r="CG64" i="6"/>
  <c r="CG63" i="6"/>
  <c r="CG62" i="6"/>
  <c r="CG61" i="6"/>
  <c r="CG60" i="6"/>
  <c r="CG59" i="6"/>
  <c r="CG58" i="6"/>
  <c r="CG57" i="6"/>
  <c r="CG56" i="6"/>
  <c r="CG55" i="6"/>
  <c r="CG54" i="6"/>
  <c r="CG53" i="6"/>
  <c r="CG52" i="6"/>
  <c r="CG51" i="6"/>
  <c r="CG50" i="6"/>
  <c r="CG49" i="6"/>
  <c r="CG48" i="6"/>
  <c r="CG47" i="6"/>
  <c r="CG46" i="6"/>
  <c r="CG45" i="6"/>
  <c r="CG44" i="6"/>
  <c r="CG43" i="6"/>
  <c r="CG42" i="6"/>
  <c r="CG41" i="6"/>
  <c r="CG40" i="6"/>
  <c r="CG39" i="6"/>
  <c r="CG38" i="6"/>
  <c r="CG37" i="6"/>
  <c r="CG36" i="6"/>
  <c r="CG35" i="6"/>
  <c r="CG34" i="6"/>
  <c r="CG33" i="6"/>
  <c r="CG32" i="6"/>
  <c r="CG31" i="6"/>
  <c r="CG30" i="6"/>
  <c r="CG29" i="6"/>
  <c r="CG28" i="6"/>
  <c r="CG27" i="6"/>
  <c r="CG26" i="6"/>
  <c r="CG25" i="6"/>
  <c r="CG24" i="6"/>
  <c r="CG23" i="6"/>
  <c r="CG22" i="6"/>
  <c r="CG21" i="6"/>
  <c r="CG20" i="6"/>
  <c r="CG19" i="6"/>
  <c r="CG18" i="6"/>
  <c r="CG16" i="6"/>
  <c r="CG15" i="6"/>
  <c r="CG14" i="6"/>
  <c r="CG13" i="6"/>
  <c r="CG12" i="6"/>
  <c r="CG11" i="6"/>
  <c r="CG10" i="6"/>
  <c r="CG9" i="6"/>
  <c r="CG8" i="6"/>
  <c r="CG7" i="6"/>
  <c r="DD106" i="6"/>
  <c r="F3879" i="20" s="1"/>
  <c r="DD105" i="6"/>
  <c r="F3840" i="20" s="1"/>
  <c r="DD104" i="6"/>
  <c r="F3801" i="20" s="1"/>
  <c r="DD103" i="6"/>
  <c r="F3762" i="20" s="1"/>
  <c r="DD102" i="6"/>
  <c r="F3723" i="20" s="1"/>
  <c r="DD101" i="6"/>
  <c r="F3684" i="20" s="1"/>
  <c r="DD100" i="6"/>
  <c r="F3645" i="20" s="1"/>
  <c r="DD99" i="6"/>
  <c r="F3606" i="20" s="1"/>
  <c r="DD98" i="6"/>
  <c r="F3567" i="20" s="1"/>
  <c r="DD97" i="6"/>
  <c r="F3528" i="20" s="1"/>
  <c r="DD96" i="6"/>
  <c r="F3489" i="20" s="1"/>
  <c r="DD95" i="6"/>
  <c r="F3450" i="20" s="1"/>
  <c r="DD94" i="6"/>
  <c r="F3411" i="20" s="1"/>
  <c r="DD93" i="6"/>
  <c r="F3372" i="20" s="1"/>
  <c r="DD92" i="6"/>
  <c r="F3333" i="20" s="1"/>
  <c r="DD91" i="6"/>
  <c r="F3294" i="20" s="1"/>
  <c r="DD90" i="6"/>
  <c r="F3255" i="20" s="1"/>
  <c r="DD89" i="6"/>
  <c r="F3216" i="20" s="1"/>
  <c r="DD88" i="6"/>
  <c r="F3177" i="20" s="1"/>
  <c r="DD87" i="6"/>
  <c r="F3138" i="20" s="1"/>
  <c r="DD86" i="6"/>
  <c r="F3099" i="20" s="1"/>
  <c r="DD85" i="6"/>
  <c r="F3060" i="20" s="1"/>
  <c r="DD84" i="6"/>
  <c r="F3021" i="20" s="1"/>
  <c r="DD83" i="6"/>
  <c r="F2982" i="20" s="1"/>
  <c r="DD82" i="6"/>
  <c r="F2943" i="20" s="1"/>
  <c r="DD81" i="6"/>
  <c r="F2904" i="20" s="1"/>
  <c r="DD80" i="6"/>
  <c r="F2865" i="20" s="1"/>
  <c r="DD79" i="6"/>
  <c r="F2826" i="20" s="1"/>
  <c r="DD78" i="6"/>
  <c r="F2787" i="20" s="1"/>
  <c r="DD77" i="6"/>
  <c r="F2748" i="20" s="1"/>
  <c r="DD76" i="6"/>
  <c r="F2709" i="20" s="1"/>
  <c r="DD75" i="6"/>
  <c r="F2670" i="20" s="1"/>
  <c r="DD74" i="6"/>
  <c r="F2631" i="20" s="1"/>
  <c r="DD73" i="6"/>
  <c r="F2592" i="20" s="1"/>
  <c r="DD72" i="6"/>
  <c r="F2553" i="20" s="1"/>
  <c r="DD71" i="6"/>
  <c r="F2514" i="20" s="1"/>
  <c r="DD70" i="6"/>
  <c r="F2475" i="20" s="1"/>
  <c r="DD69" i="6"/>
  <c r="F2436" i="20" s="1"/>
  <c r="DD68" i="6"/>
  <c r="F2397" i="20" s="1"/>
  <c r="DD67" i="6"/>
  <c r="F2358" i="20" s="1"/>
  <c r="DD66" i="6"/>
  <c r="F2319" i="20" s="1"/>
  <c r="DD65" i="6"/>
  <c r="F2280" i="20" s="1"/>
  <c r="DD64" i="6"/>
  <c r="F2241" i="20" s="1"/>
  <c r="DD63" i="6"/>
  <c r="F2202" i="20" s="1"/>
  <c r="DD62" i="6"/>
  <c r="F2163" i="20" s="1"/>
  <c r="DD61" i="6"/>
  <c r="F2124" i="20" s="1"/>
  <c r="DD60" i="6"/>
  <c r="F2085" i="20" s="1"/>
  <c r="DD59" i="6"/>
  <c r="F2046" i="20" s="1"/>
  <c r="DD58" i="6"/>
  <c r="F2007" i="20" s="1"/>
  <c r="DD57" i="6"/>
  <c r="F1968" i="20" s="1"/>
  <c r="DD56" i="6"/>
  <c r="F1929" i="20" s="1"/>
  <c r="DD55" i="6"/>
  <c r="F1890" i="20" s="1"/>
  <c r="DD54" i="6"/>
  <c r="F1851" i="20" s="1"/>
  <c r="DD53" i="6"/>
  <c r="F1812" i="20" s="1"/>
  <c r="DD52" i="6"/>
  <c r="F1773" i="20" s="1"/>
  <c r="DD51" i="6"/>
  <c r="F1734" i="20" s="1"/>
  <c r="DD50" i="6"/>
  <c r="F1695" i="20" s="1"/>
  <c r="DD49" i="6"/>
  <c r="F1656" i="20" s="1"/>
  <c r="DD48" i="6"/>
  <c r="F1617" i="20" s="1"/>
  <c r="DD47" i="6"/>
  <c r="F1578" i="20" s="1"/>
  <c r="DD46" i="6"/>
  <c r="F1539" i="20" s="1"/>
  <c r="DD45" i="6"/>
  <c r="F1500" i="20" s="1"/>
  <c r="DD44" i="6"/>
  <c r="F1461" i="20" s="1"/>
  <c r="DD43" i="6"/>
  <c r="F1422" i="20" s="1"/>
  <c r="DD42" i="6"/>
  <c r="F1383" i="20" s="1"/>
  <c r="DD41" i="6"/>
  <c r="F1344" i="20" s="1"/>
  <c r="DD40" i="6"/>
  <c r="F1305" i="20" s="1"/>
  <c r="DD39" i="6"/>
  <c r="F1266" i="20" s="1"/>
  <c r="DD38" i="6"/>
  <c r="F1227" i="20" s="1"/>
  <c r="DD37" i="6"/>
  <c r="F1188" i="20" s="1"/>
  <c r="DD36" i="6"/>
  <c r="DD35" i="6"/>
  <c r="DD34" i="6"/>
  <c r="DD33" i="6"/>
  <c r="DD32" i="6"/>
  <c r="DD31" i="6"/>
  <c r="DD30" i="6"/>
  <c r="DD29" i="6"/>
  <c r="DD28" i="6"/>
  <c r="DD27" i="6"/>
  <c r="DD26" i="6"/>
  <c r="DD25" i="6"/>
  <c r="DD24" i="6"/>
  <c r="DD23" i="6"/>
  <c r="DD22" i="6"/>
  <c r="DD21" i="6"/>
  <c r="DD20" i="6"/>
  <c r="DD19" i="6"/>
  <c r="DD18" i="6"/>
  <c r="DD17" i="6"/>
  <c r="DD16" i="6"/>
  <c r="DD15" i="6"/>
  <c r="DD14" i="6"/>
  <c r="DD13" i="6"/>
  <c r="DD12" i="6"/>
  <c r="DD11" i="6"/>
  <c r="DD10" i="6"/>
  <c r="DD9" i="6"/>
  <c r="DD8" i="6"/>
  <c r="DD7" i="6"/>
  <c r="F18" i="20" s="1"/>
  <c r="DD6" i="6"/>
  <c r="DD4" i="6"/>
  <c r="N106" i="6"/>
  <c r="F3874" i="20" s="1"/>
  <c r="N105" i="6"/>
  <c r="F3835" i="20" s="1"/>
  <c r="N104" i="6"/>
  <c r="F3796" i="20" s="1"/>
  <c r="N103" i="6"/>
  <c r="F3757" i="20" s="1"/>
  <c r="N102" i="6"/>
  <c r="F3718" i="20" s="1"/>
  <c r="N101" i="6"/>
  <c r="F3679" i="20" s="1"/>
  <c r="N100" i="6"/>
  <c r="F3640" i="20" s="1"/>
  <c r="N99" i="6"/>
  <c r="F3601" i="20" s="1"/>
  <c r="N98" i="6"/>
  <c r="F3562" i="20" s="1"/>
  <c r="N97" i="6"/>
  <c r="F3523" i="20" s="1"/>
  <c r="N96" i="6"/>
  <c r="F3484" i="20" s="1"/>
  <c r="N95" i="6"/>
  <c r="F3445" i="20" s="1"/>
  <c r="N94" i="6"/>
  <c r="F3406" i="20" s="1"/>
  <c r="N93" i="6"/>
  <c r="F3367" i="20" s="1"/>
  <c r="N92" i="6"/>
  <c r="F3328" i="20" s="1"/>
  <c r="N91" i="6"/>
  <c r="F3289" i="20" s="1"/>
  <c r="N90" i="6"/>
  <c r="F3250" i="20" s="1"/>
  <c r="N89" i="6"/>
  <c r="F3211" i="20" s="1"/>
  <c r="N88" i="6"/>
  <c r="F3172" i="20" s="1"/>
  <c r="N87" i="6"/>
  <c r="F3133" i="20" s="1"/>
  <c r="N86" i="6"/>
  <c r="F3094" i="20" s="1"/>
  <c r="N85" i="6"/>
  <c r="F3055" i="20" s="1"/>
  <c r="N84" i="6"/>
  <c r="F3016" i="20" s="1"/>
  <c r="N83" i="6"/>
  <c r="F2977" i="20" s="1"/>
  <c r="N82" i="6"/>
  <c r="F2938" i="20" s="1"/>
  <c r="N81" i="6"/>
  <c r="F2899" i="20" s="1"/>
  <c r="N80" i="6"/>
  <c r="F2860" i="20" s="1"/>
  <c r="N79" i="6"/>
  <c r="F2821" i="20" s="1"/>
  <c r="N78" i="6"/>
  <c r="F2782" i="20" s="1"/>
  <c r="N77" i="6"/>
  <c r="F2743" i="20" s="1"/>
  <c r="N76" i="6"/>
  <c r="F2704" i="20" s="1"/>
  <c r="N75" i="6"/>
  <c r="F2665" i="20" s="1"/>
  <c r="N74" i="6"/>
  <c r="F2626" i="20" s="1"/>
  <c r="N73" i="6"/>
  <c r="F2587" i="20" s="1"/>
  <c r="N72" i="6"/>
  <c r="F2548" i="20" s="1"/>
  <c r="N71" i="6"/>
  <c r="F2509" i="20" s="1"/>
  <c r="N70" i="6"/>
  <c r="F2470" i="20" s="1"/>
  <c r="N69" i="6"/>
  <c r="F2431" i="20" s="1"/>
  <c r="N68" i="6"/>
  <c r="F2392" i="20" s="1"/>
  <c r="N67" i="6"/>
  <c r="F2353" i="20" s="1"/>
  <c r="N66" i="6"/>
  <c r="F2314" i="20" s="1"/>
  <c r="N65" i="6"/>
  <c r="F2275" i="20" s="1"/>
  <c r="N64" i="6"/>
  <c r="F2236" i="20" s="1"/>
  <c r="N63" i="6"/>
  <c r="F2197" i="20" s="1"/>
  <c r="N62" i="6"/>
  <c r="F2158" i="20" s="1"/>
  <c r="N61" i="6"/>
  <c r="F2119" i="20" s="1"/>
  <c r="N60" i="6"/>
  <c r="F2080" i="20" s="1"/>
  <c r="N59" i="6"/>
  <c r="F2041" i="20" s="1"/>
  <c r="N58" i="6"/>
  <c r="F2002" i="20" s="1"/>
  <c r="N57" i="6"/>
  <c r="F1963" i="20" s="1"/>
  <c r="N56" i="6"/>
  <c r="F1924" i="20" s="1"/>
  <c r="N55" i="6"/>
  <c r="F1885" i="20" s="1"/>
  <c r="N54" i="6"/>
  <c r="F1846" i="20" s="1"/>
  <c r="N53" i="6"/>
  <c r="F1807" i="20" s="1"/>
  <c r="N52" i="6"/>
  <c r="F1768" i="20" s="1"/>
  <c r="N51" i="6"/>
  <c r="F1729" i="20" s="1"/>
  <c r="N50" i="6"/>
  <c r="F1690" i="20" s="1"/>
  <c r="N49" i="6"/>
  <c r="F1651" i="20" s="1"/>
  <c r="N48" i="6"/>
  <c r="F1612" i="20" s="1"/>
  <c r="N47" i="6"/>
  <c r="F1573" i="20" s="1"/>
  <c r="N46" i="6"/>
  <c r="F1534" i="20" s="1"/>
  <c r="N45" i="6"/>
  <c r="F1495" i="20" s="1"/>
  <c r="N44" i="6"/>
  <c r="F1456" i="20" s="1"/>
  <c r="N43" i="6"/>
  <c r="F1417" i="20" s="1"/>
  <c r="N42" i="6"/>
  <c r="F1378" i="20" s="1"/>
  <c r="N41" i="6"/>
  <c r="F1339" i="20" s="1"/>
  <c r="N40" i="6"/>
  <c r="F1300" i="20" s="1"/>
  <c r="N39" i="6"/>
  <c r="F1261" i="20" s="1"/>
  <c r="N38" i="6"/>
  <c r="F1222" i="20" s="1"/>
  <c r="N37" i="6"/>
  <c r="F1183" i="20" s="1"/>
  <c r="N36" i="6"/>
  <c r="F1144" i="20" s="1"/>
  <c r="F1150" i="20" s="1"/>
  <c r="N35" i="6"/>
  <c r="F1105" i="20" s="1"/>
  <c r="F1111" i="20" s="1"/>
  <c r="N34" i="6"/>
  <c r="F1066" i="20" s="1"/>
  <c r="N33" i="6"/>
  <c r="F1027" i="20" s="1"/>
  <c r="N32" i="6"/>
  <c r="F988" i="20" s="1"/>
  <c r="F994" i="20" s="1"/>
  <c r="N31" i="6"/>
  <c r="F949" i="20" s="1"/>
  <c r="F956" i="20" s="1"/>
  <c r="N30" i="6"/>
  <c r="F910" i="20" s="1"/>
  <c r="N29" i="6"/>
  <c r="F871" i="20" s="1"/>
  <c r="N28" i="6"/>
  <c r="F832" i="20" s="1"/>
  <c r="N27" i="6"/>
  <c r="F793" i="20" s="1"/>
  <c r="N26" i="6"/>
  <c r="F754" i="20" s="1"/>
  <c r="N25" i="6"/>
  <c r="F715" i="20" s="1"/>
  <c r="F722" i="20" s="1"/>
  <c r="N24" i="6"/>
  <c r="F676" i="20" s="1"/>
  <c r="N23" i="6"/>
  <c r="F637" i="20" s="1"/>
  <c r="N22" i="6"/>
  <c r="F598" i="20" s="1"/>
  <c r="N21" i="6"/>
  <c r="F559" i="20" s="1"/>
  <c r="F565" i="20" s="1"/>
  <c r="N20" i="6"/>
  <c r="F520" i="20" s="1"/>
  <c r="N19" i="6"/>
  <c r="F481" i="20" s="1"/>
  <c r="F487" i="20" s="1"/>
  <c r="N18" i="6"/>
  <c r="F442" i="20" s="1"/>
  <c r="N17" i="6"/>
  <c r="F403" i="20" s="1"/>
  <c r="F409" i="20" s="1"/>
  <c r="N16" i="6"/>
  <c r="F364" i="20" s="1"/>
  <c r="F370" i="20" s="1"/>
  <c r="N15" i="6"/>
  <c r="F325" i="20" s="1"/>
  <c r="F332" i="20" s="1"/>
  <c r="N14" i="6"/>
  <c r="F286" i="20" s="1"/>
  <c r="N13" i="6"/>
  <c r="F247" i="20" s="1"/>
  <c r="F253" i="20" s="1"/>
  <c r="N12" i="6"/>
  <c r="F208" i="20" s="1"/>
  <c r="F215" i="20" s="1"/>
  <c r="N11" i="6"/>
  <c r="F169" i="20" s="1"/>
  <c r="N10" i="6"/>
  <c r="F130" i="20" s="1"/>
  <c r="N9" i="6"/>
  <c r="F91" i="20" s="1"/>
  <c r="N8" i="6"/>
  <c r="F52" i="20" s="1"/>
  <c r="N7" i="6"/>
  <c r="F13" i="20" s="1"/>
  <c r="N6" i="6"/>
  <c r="N4" i="6"/>
  <c r="AK8" i="9"/>
  <c r="M52" i="20" s="1"/>
  <c r="AL8" i="9"/>
  <c r="M53" i="20" s="1"/>
  <c r="AM8" i="9"/>
  <c r="M54" i="20" s="1"/>
  <c r="AN8" i="9"/>
  <c r="M55" i="20" s="1"/>
  <c r="AO8" i="9"/>
  <c r="M56" i="20" s="1"/>
  <c r="AP8" i="9"/>
  <c r="M57" i="20" s="1"/>
  <c r="AQ8" i="9"/>
  <c r="L61" i="20" s="1"/>
  <c r="AR8" i="9"/>
  <c r="L62" i="20" s="1"/>
  <c r="AS8" i="9"/>
  <c r="L63" i="20" s="1"/>
  <c r="AK9" i="9"/>
  <c r="M91" i="20" s="1"/>
  <c r="AL9" i="9"/>
  <c r="M92" i="20" s="1"/>
  <c r="AM9" i="9"/>
  <c r="M93" i="20" s="1"/>
  <c r="AN9" i="9"/>
  <c r="M94" i="20" s="1"/>
  <c r="AO9" i="9"/>
  <c r="M95" i="20" s="1"/>
  <c r="AP9" i="9"/>
  <c r="M96" i="20" s="1"/>
  <c r="AQ9" i="9"/>
  <c r="L100" i="20" s="1"/>
  <c r="AR9" i="9"/>
  <c r="L101" i="20" s="1"/>
  <c r="AS9" i="9"/>
  <c r="L102" i="20" s="1"/>
  <c r="AK10" i="9"/>
  <c r="M130" i="20" s="1"/>
  <c r="AL10" i="9"/>
  <c r="M131" i="20" s="1"/>
  <c r="AM10" i="9"/>
  <c r="M132" i="20" s="1"/>
  <c r="AN10" i="9"/>
  <c r="M133" i="20" s="1"/>
  <c r="AO10" i="9"/>
  <c r="M134" i="20" s="1"/>
  <c r="AP10" i="9"/>
  <c r="M135" i="20" s="1"/>
  <c r="AQ10" i="9"/>
  <c r="L139" i="20" s="1"/>
  <c r="AR10" i="9"/>
  <c r="L140" i="20" s="1"/>
  <c r="AS10" i="9"/>
  <c r="L141" i="20" s="1"/>
  <c r="AK11" i="9"/>
  <c r="M169" i="20" s="1"/>
  <c r="AL11" i="9"/>
  <c r="M170" i="20" s="1"/>
  <c r="AM11" i="9"/>
  <c r="M171" i="20" s="1"/>
  <c r="AN11" i="9"/>
  <c r="M172" i="20" s="1"/>
  <c r="AO11" i="9"/>
  <c r="M173" i="20" s="1"/>
  <c r="AP11" i="9"/>
  <c r="M174" i="20" s="1"/>
  <c r="AQ11" i="9"/>
  <c r="L178" i="20" s="1"/>
  <c r="AR11" i="9"/>
  <c r="L179" i="20" s="1"/>
  <c r="AS11" i="9"/>
  <c r="L180" i="20" s="1"/>
  <c r="AK12" i="9"/>
  <c r="M208" i="20" s="1"/>
  <c r="AL12" i="9"/>
  <c r="M209" i="20" s="1"/>
  <c r="AM12" i="9"/>
  <c r="M210" i="20" s="1"/>
  <c r="AN12" i="9"/>
  <c r="M211" i="20" s="1"/>
  <c r="AO12" i="9"/>
  <c r="M212" i="20" s="1"/>
  <c r="AP12" i="9"/>
  <c r="M213" i="20" s="1"/>
  <c r="AQ12" i="9"/>
  <c r="L217" i="20" s="1"/>
  <c r="AR12" i="9"/>
  <c r="L218" i="20" s="1"/>
  <c r="AS12" i="9"/>
  <c r="L219" i="20" s="1"/>
  <c r="AK13" i="9"/>
  <c r="M247" i="20" s="1"/>
  <c r="AL13" i="9"/>
  <c r="M248" i="20" s="1"/>
  <c r="AM13" i="9"/>
  <c r="M249" i="20" s="1"/>
  <c r="AN13" i="9"/>
  <c r="M250" i="20" s="1"/>
  <c r="AO13" i="9"/>
  <c r="M251" i="20" s="1"/>
  <c r="AP13" i="9"/>
  <c r="M252" i="20" s="1"/>
  <c r="AQ13" i="9"/>
  <c r="L256" i="20" s="1"/>
  <c r="AR13" i="9"/>
  <c r="L257" i="20" s="1"/>
  <c r="AS13" i="9"/>
  <c r="L258" i="20" s="1"/>
  <c r="AK14" i="9"/>
  <c r="M286" i="20" s="1"/>
  <c r="AL14" i="9"/>
  <c r="M287" i="20" s="1"/>
  <c r="AM14" i="9"/>
  <c r="M288" i="20" s="1"/>
  <c r="AN14" i="9"/>
  <c r="M289" i="20" s="1"/>
  <c r="AO14" i="9"/>
  <c r="M290" i="20" s="1"/>
  <c r="AP14" i="9"/>
  <c r="M291" i="20" s="1"/>
  <c r="AQ14" i="9"/>
  <c r="L295" i="20" s="1"/>
  <c r="AR14" i="9"/>
  <c r="L296" i="20" s="1"/>
  <c r="AS14" i="9"/>
  <c r="L297" i="20" s="1"/>
  <c r="AK15" i="9"/>
  <c r="M325" i="20" s="1"/>
  <c r="AL15" i="9"/>
  <c r="M326" i="20" s="1"/>
  <c r="AM15" i="9"/>
  <c r="M327" i="20" s="1"/>
  <c r="AN15" i="9"/>
  <c r="M328" i="20" s="1"/>
  <c r="AO15" i="9"/>
  <c r="M329" i="20" s="1"/>
  <c r="AP15" i="9"/>
  <c r="M330" i="20" s="1"/>
  <c r="AQ15" i="9"/>
  <c r="L334" i="20" s="1"/>
  <c r="AR15" i="9"/>
  <c r="L335" i="20" s="1"/>
  <c r="AS15" i="9"/>
  <c r="L336" i="20" s="1"/>
  <c r="AK16" i="9"/>
  <c r="M364" i="20" s="1"/>
  <c r="AL16" i="9"/>
  <c r="M365" i="20" s="1"/>
  <c r="AM16" i="9"/>
  <c r="M366" i="20" s="1"/>
  <c r="AN16" i="9"/>
  <c r="M367" i="20" s="1"/>
  <c r="AO16" i="9"/>
  <c r="M368" i="20" s="1"/>
  <c r="AP16" i="9"/>
  <c r="M369" i="20" s="1"/>
  <c r="AQ16" i="9"/>
  <c r="L373" i="20" s="1"/>
  <c r="AR16" i="9"/>
  <c r="L374" i="20" s="1"/>
  <c r="AS16" i="9"/>
  <c r="L375" i="20" s="1"/>
  <c r="AK17" i="9"/>
  <c r="M403" i="20" s="1"/>
  <c r="AL17" i="9"/>
  <c r="M404" i="20" s="1"/>
  <c r="AM17" i="9"/>
  <c r="M405" i="20" s="1"/>
  <c r="AN17" i="9"/>
  <c r="M406" i="20" s="1"/>
  <c r="AO17" i="9"/>
  <c r="M407" i="20" s="1"/>
  <c r="AP17" i="9"/>
  <c r="M408" i="20" s="1"/>
  <c r="AQ17" i="9"/>
  <c r="L412" i="20" s="1"/>
  <c r="AR17" i="9"/>
  <c r="L413" i="20" s="1"/>
  <c r="AS17" i="9"/>
  <c r="L414" i="20" s="1"/>
  <c r="AK18" i="9"/>
  <c r="M442" i="20" s="1"/>
  <c r="AL18" i="9"/>
  <c r="M443" i="20" s="1"/>
  <c r="AM18" i="9"/>
  <c r="M444" i="20" s="1"/>
  <c r="AN18" i="9"/>
  <c r="M445" i="20" s="1"/>
  <c r="AO18" i="9"/>
  <c r="M446" i="20" s="1"/>
  <c r="AP18" i="9"/>
  <c r="M447" i="20" s="1"/>
  <c r="AQ18" i="9"/>
  <c r="L451" i="20" s="1"/>
  <c r="AR18" i="9"/>
  <c r="L452" i="20" s="1"/>
  <c r="AS18" i="9"/>
  <c r="L453" i="20" s="1"/>
  <c r="AK19" i="9"/>
  <c r="M481" i="20" s="1"/>
  <c r="AL19" i="9"/>
  <c r="M482" i="20" s="1"/>
  <c r="AM19" i="9"/>
  <c r="M483" i="20" s="1"/>
  <c r="AN19" i="9"/>
  <c r="M484" i="20" s="1"/>
  <c r="AO19" i="9"/>
  <c r="M485" i="20" s="1"/>
  <c r="AP19" i="9"/>
  <c r="M486" i="20" s="1"/>
  <c r="AQ19" i="9"/>
  <c r="L490" i="20" s="1"/>
  <c r="AR19" i="9"/>
  <c r="L491" i="20" s="1"/>
  <c r="AS19" i="9"/>
  <c r="L492" i="20" s="1"/>
  <c r="AK20" i="9"/>
  <c r="M520" i="20" s="1"/>
  <c r="AL20" i="9"/>
  <c r="M521" i="20" s="1"/>
  <c r="AM20" i="9"/>
  <c r="M522" i="20" s="1"/>
  <c r="AN20" i="9"/>
  <c r="M523" i="20" s="1"/>
  <c r="AO20" i="9"/>
  <c r="M524" i="20" s="1"/>
  <c r="AP20" i="9"/>
  <c r="M525" i="20" s="1"/>
  <c r="AQ20" i="9"/>
  <c r="L529" i="20" s="1"/>
  <c r="AR20" i="9"/>
  <c r="L530" i="20" s="1"/>
  <c r="AS20" i="9"/>
  <c r="L531" i="20" s="1"/>
  <c r="AK21" i="9"/>
  <c r="M559" i="20" s="1"/>
  <c r="AL21" i="9"/>
  <c r="M560" i="20" s="1"/>
  <c r="AM21" i="9"/>
  <c r="M561" i="20" s="1"/>
  <c r="AN21" i="9"/>
  <c r="M562" i="20" s="1"/>
  <c r="AO21" i="9"/>
  <c r="M563" i="20" s="1"/>
  <c r="AP21" i="9"/>
  <c r="M564" i="20" s="1"/>
  <c r="AQ21" i="9"/>
  <c r="L568" i="20" s="1"/>
  <c r="AR21" i="9"/>
  <c r="L569" i="20" s="1"/>
  <c r="AS21" i="9"/>
  <c r="L570" i="20" s="1"/>
  <c r="AK22" i="9"/>
  <c r="M598" i="20" s="1"/>
  <c r="AL22" i="9"/>
  <c r="M599" i="20" s="1"/>
  <c r="AM22" i="9"/>
  <c r="M600" i="20" s="1"/>
  <c r="AN22" i="9"/>
  <c r="M601" i="20" s="1"/>
  <c r="AO22" i="9"/>
  <c r="M602" i="20" s="1"/>
  <c r="AP22" i="9"/>
  <c r="M603" i="20" s="1"/>
  <c r="AQ22" i="9"/>
  <c r="L607" i="20" s="1"/>
  <c r="AR22" i="9"/>
  <c r="L608" i="20" s="1"/>
  <c r="AS22" i="9"/>
  <c r="L609" i="20" s="1"/>
  <c r="AK23" i="9"/>
  <c r="M637" i="20" s="1"/>
  <c r="AL23" i="9"/>
  <c r="M638" i="20" s="1"/>
  <c r="AM23" i="9"/>
  <c r="M639" i="20" s="1"/>
  <c r="AN23" i="9"/>
  <c r="M640" i="20" s="1"/>
  <c r="AO23" i="9"/>
  <c r="M641" i="20" s="1"/>
  <c r="AP23" i="9"/>
  <c r="M642" i="20" s="1"/>
  <c r="AQ23" i="9"/>
  <c r="L646" i="20" s="1"/>
  <c r="AR23" i="9"/>
  <c r="L647" i="20" s="1"/>
  <c r="AS23" i="9"/>
  <c r="L648" i="20" s="1"/>
  <c r="AK24" i="9"/>
  <c r="M676" i="20" s="1"/>
  <c r="AL24" i="9"/>
  <c r="M677" i="20" s="1"/>
  <c r="AM24" i="9"/>
  <c r="M678" i="20" s="1"/>
  <c r="AN24" i="9"/>
  <c r="M679" i="20" s="1"/>
  <c r="AO24" i="9"/>
  <c r="M680" i="20" s="1"/>
  <c r="AP24" i="9"/>
  <c r="M681" i="20" s="1"/>
  <c r="AQ24" i="9"/>
  <c r="L685" i="20" s="1"/>
  <c r="AR24" i="9"/>
  <c r="L686" i="20" s="1"/>
  <c r="AS24" i="9"/>
  <c r="L687" i="20" s="1"/>
  <c r="AK25" i="9"/>
  <c r="M715" i="20" s="1"/>
  <c r="AL25" i="9"/>
  <c r="M716" i="20" s="1"/>
  <c r="AM25" i="9"/>
  <c r="M717" i="20" s="1"/>
  <c r="AN25" i="9"/>
  <c r="M718" i="20" s="1"/>
  <c r="AO25" i="9"/>
  <c r="M719" i="20" s="1"/>
  <c r="AP25" i="9"/>
  <c r="M720" i="20" s="1"/>
  <c r="AQ25" i="9"/>
  <c r="L724" i="20" s="1"/>
  <c r="AR25" i="9"/>
  <c r="L725" i="20" s="1"/>
  <c r="AS25" i="9"/>
  <c r="L726" i="20" s="1"/>
  <c r="AK26" i="9"/>
  <c r="M754" i="20" s="1"/>
  <c r="AL26" i="9"/>
  <c r="M755" i="20" s="1"/>
  <c r="AM26" i="9"/>
  <c r="M756" i="20" s="1"/>
  <c r="AN26" i="9"/>
  <c r="M757" i="20" s="1"/>
  <c r="AO26" i="9"/>
  <c r="M758" i="20" s="1"/>
  <c r="AP26" i="9"/>
  <c r="M759" i="20" s="1"/>
  <c r="AQ26" i="9"/>
  <c r="L763" i="20" s="1"/>
  <c r="AR26" i="9"/>
  <c r="L764" i="20" s="1"/>
  <c r="AS26" i="9"/>
  <c r="L765" i="20" s="1"/>
  <c r="AK27" i="9"/>
  <c r="M793" i="20" s="1"/>
  <c r="AL27" i="9"/>
  <c r="M794" i="20" s="1"/>
  <c r="AM27" i="9"/>
  <c r="M795" i="20" s="1"/>
  <c r="AN27" i="9"/>
  <c r="M796" i="20" s="1"/>
  <c r="AO27" i="9"/>
  <c r="M797" i="20" s="1"/>
  <c r="AP27" i="9"/>
  <c r="M798" i="20" s="1"/>
  <c r="AQ27" i="9"/>
  <c r="L802" i="20" s="1"/>
  <c r="AR27" i="9"/>
  <c r="L803" i="20" s="1"/>
  <c r="AS27" i="9"/>
  <c r="L804" i="20" s="1"/>
  <c r="AK28" i="9"/>
  <c r="M832" i="20" s="1"/>
  <c r="AL28" i="9"/>
  <c r="M833" i="20" s="1"/>
  <c r="AM28" i="9"/>
  <c r="M834" i="20" s="1"/>
  <c r="AN28" i="9"/>
  <c r="M835" i="20" s="1"/>
  <c r="AO28" i="9"/>
  <c r="M836" i="20" s="1"/>
  <c r="AP28" i="9"/>
  <c r="M837" i="20" s="1"/>
  <c r="AQ28" i="9"/>
  <c r="L841" i="20" s="1"/>
  <c r="AR28" i="9"/>
  <c r="L842" i="20" s="1"/>
  <c r="AS28" i="9"/>
  <c r="L843" i="20" s="1"/>
  <c r="AK29" i="9"/>
  <c r="M871" i="20" s="1"/>
  <c r="AL29" i="9"/>
  <c r="M872" i="20" s="1"/>
  <c r="AM29" i="9"/>
  <c r="M873" i="20" s="1"/>
  <c r="AN29" i="9"/>
  <c r="M874" i="20" s="1"/>
  <c r="AO29" i="9"/>
  <c r="M875" i="20" s="1"/>
  <c r="AP29" i="9"/>
  <c r="M876" i="20" s="1"/>
  <c r="AQ29" i="9"/>
  <c r="L880" i="20" s="1"/>
  <c r="AR29" i="9"/>
  <c r="L881" i="20" s="1"/>
  <c r="AS29" i="9"/>
  <c r="L882" i="20" s="1"/>
  <c r="AK30" i="9"/>
  <c r="M910" i="20" s="1"/>
  <c r="AL30" i="9"/>
  <c r="M911" i="20" s="1"/>
  <c r="AM30" i="9"/>
  <c r="M912" i="20" s="1"/>
  <c r="AN30" i="9"/>
  <c r="M913" i="20" s="1"/>
  <c r="AO30" i="9"/>
  <c r="M914" i="20" s="1"/>
  <c r="AP30" i="9"/>
  <c r="M915" i="20" s="1"/>
  <c r="AQ30" i="9"/>
  <c r="L919" i="20" s="1"/>
  <c r="AR30" i="9"/>
  <c r="L920" i="20" s="1"/>
  <c r="AS30" i="9"/>
  <c r="L921" i="20" s="1"/>
  <c r="AK31" i="9"/>
  <c r="M949" i="20" s="1"/>
  <c r="AL31" i="9"/>
  <c r="M950" i="20" s="1"/>
  <c r="AM31" i="9"/>
  <c r="M951" i="20" s="1"/>
  <c r="AN31" i="9"/>
  <c r="M952" i="20" s="1"/>
  <c r="AO31" i="9"/>
  <c r="M953" i="20" s="1"/>
  <c r="AP31" i="9"/>
  <c r="M954" i="20" s="1"/>
  <c r="AQ31" i="9"/>
  <c r="L958" i="20" s="1"/>
  <c r="AR31" i="9"/>
  <c r="L959" i="20" s="1"/>
  <c r="AS31" i="9"/>
  <c r="L960" i="20" s="1"/>
  <c r="AK32" i="9"/>
  <c r="M988" i="20" s="1"/>
  <c r="AL32" i="9"/>
  <c r="M989" i="20" s="1"/>
  <c r="AM32" i="9"/>
  <c r="M990" i="20" s="1"/>
  <c r="AN32" i="9"/>
  <c r="M991" i="20" s="1"/>
  <c r="AO32" i="9"/>
  <c r="M992" i="20" s="1"/>
  <c r="AP32" i="9"/>
  <c r="M993" i="20" s="1"/>
  <c r="AQ32" i="9"/>
  <c r="L997" i="20" s="1"/>
  <c r="AR32" i="9"/>
  <c r="L998" i="20" s="1"/>
  <c r="AS32" i="9"/>
  <c r="L999" i="20" s="1"/>
  <c r="AK33" i="9"/>
  <c r="M1027" i="20" s="1"/>
  <c r="AL33" i="9"/>
  <c r="M1028" i="20" s="1"/>
  <c r="AM33" i="9"/>
  <c r="M1029" i="20" s="1"/>
  <c r="AN33" i="9"/>
  <c r="M1030" i="20" s="1"/>
  <c r="AO33" i="9"/>
  <c r="M1031" i="20" s="1"/>
  <c r="AP33" i="9"/>
  <c r="M1032" i="20" s="1"/>
  <c r="AQ33" i="9"/>
  <c r="L1036" i="20" s="1"/>
  <c r="AR33" i="9"/>
  <c r="L1037" i="20" s="1"/>
  <c r="AS33" i="9"/>
  <c r="L1038" i="20" s="1"/>
  <c r="AK34" i="9"/>
  <c r="M1066" i="20" s="1"/>
  <c r="AL34" i="9"/>
  <c r="M1067" i="20" s="1"/>
  <c r="AM34" i="9"/>
  <c r="M1068" i="20" s="1"/>
  <c r="AN34" i="9"/>
  <c r="M1069" i="20" s="1"/>
  <c r="AO34" i="9"/>
  <c r="M1070" i="20" s="1"/>
  <c r="AP34" i="9"/>
  <c r="M1071" i="20" s="1"/>
  <c r="AQ34" i="9"/>
  <c r="L1075" i="20" s="1"/>
  <c r="AR34" i="9"/>
  <c r="L1076" i="20" s="1"/>
  <c r="AS34" i="9"/>
  <c r="L1077" i="20" s="1"/>
  <c r="AK35" i="9"/>
  <c r="M1105" i="20" s="1"/>
  <c r="AL35" i="9"/>
  <c r="M1106" i="20" s="1"/>
  <c r="AM35" i="9"/>
  <c r="M1107" i="20" s="1"/>
  <c r="AN35" i="9"/>
  <c r="M1108" i="20" s="1"/>
  <c r="AO35" i="9"/>
  <c r="M1109" i="20" s="1"/>
  <c r="AP35" i="9"/>
  <c r="M1110" i="20" s="1"/>
  <c r="AQ35" i="9"/>
  <c r="L1114" i="20" s="1"/>
  <c r="AR35" i="9"/>
  <c r="L1115" i="20" s="1"/>
  <c r="AS35" i="9"/>
  <c r="L1116" i="20" s="1"/>
  <c r="AK36" i="9"/>
  <c r="M1144" i="20" s="1"/>
  <c r="AL36" i="9"/>
  <c r="M1145" i="20" s="1"/>
  <c r="AM36" i="9"/>
  <c r="M1146" i="20" s="1"/>
  <c r="AN36" i="9"/>
  <c r="M1147" i="20" s="1"/>
  <c r="AO36" i="9"/>
  <c r="M1148" i="20" s="1"/>
  <c r="AP36" i="9"/>
  <c r="M1149" i="20" s="1"/>
  <c r="AQ36" i="9"/>
  <c r="L1153" i="20" s="1"/>
  <c r="AR36" i="9"/>
  <c r="L1154" i="20" s="1"/>
  <c r="AS36" i="9"/>
  <c r="L1155" i="20" s="1"/>
  <c r="AK37" i="9"/>
  <c r="M1183" i="20" s="1"/>
  <c r="AL37" i="9"/>
  <c r="M1184" i="20" s="1"/>
  <c r="AM37" i="9"/>
  <c r="M1185" i="20" s="1"/>
  <c r="AN37" i="9"/>
  <c r="M1186" i="20" s="1"/>
  <c r="AO37" i="9"/>
  <c r="M1187" i="20" s="1"/>
  <c r="AP37" i="9"/>
  <c r="M1188" i="20" s="1"/>
  <c r="AQ37" i="9"/>
  <c r="L1192" i="20" s="1"/>
  <c r="AR37" i="9"/>
  <c r="L1193" i="20" s="1"/>
  <c r="AS37" i="9"/>
  <c r="L1194" i="20" s="1"/>
  <c r="AK38" i="9"/>
  <c r="M1222" i="20" s="1"/>
  <c r="AL38" i="9"/>
  <c r="M1223" i="20" s="1"/>
  <c r="AM38" i="9"/>
  <c r="M1224" i="20" s="1"/>
  <c r="AN38" i="9"/>
  <c r="M1225" i="20" s="1"/>
  <c r="AO38" i="9"/>
  <c r="M1226" i="20" s="1"/>
  <c r="AP38" i="9"/>
  <c r="M1227" i="20" s="1"/>
  <c r="AQ38" i="9"/>
  <c r="L1231" i="20" s="1"/>
  <c r="AR38" i="9"/>
  <c r="L1232" i="20" s="1"/>
  <c r="AS38" i="9"/>
  <c r="L1233" i="20" s="1"/>
  <c r="AK39" i="9"/>
  <c r="M1261" i="20" s="1"/>
  <c r="AL39" i="9"/>
  <c r="M1262" i="20" s="1"/>
  <c r="AM39" i="9"/>
  <c r="M1263" i="20" s="1"/>
  <c r="AN39" i="9"/>
  <c r="M1264" i="20" s="1"/>
  <c r="AO39" i="9"/>
  <c r="M1265" i="20" s="1"/>
  <c r="AP39" i="9"/>
  <c r="M1266" i="20" s="1"/>
  <c r="AQ39" i="9"/>
  <c r="L1270" i="20" s="1"/>
  <c r="AR39" i="9"/>
  <c r="L1271" i="20" s="1"/>
  <c r="AS39" i="9"/>
  <c r="L1272" i="20" s="1"/>
  <c r="AK40" i="9"/>
  <c r="M1300" i="20" s="1"/>
  <c r="AL40" i="9"/>
  <c r="M1301" i="20" s="1"/>
  <c r="AM40" i="9"/>
  <c r="M1302" i="20" s="1"/>
  <c r="AN40" i="9"/>
  <c r="M1303" i="20" s="1"/>
  <c r="AO40" i="9"/>
  <c r="M1304" i="20" s="1"/>
  <c r="AP40" i="9"/>
  <c r="M1305" i="20" s="1"/>
  <c r="AQ40" i="9"/>
  <c r="L1309" i="20" s="1"/>
  <c r="AR40" i="9"/>
  <c r="L1310" i="20" s="1"/>
  <c r="AS40" i="9"/>
  <c r="L1311" i="20" s="1"/>
  <c r="AK41" i="9"/>
  <c r="M1339" i="20" s="1"/>
  <c r="AL41" i="9"/>
  <c r="M1340" i="20" s="1"/>
  <c r="AM41" i="9"/>
  <c r="M1341" i="20" s="1"/>
  <c r="AN41" i="9"/>
  <c r="M1342" i="20" s="1"/>
  <c r="AO41" i="9"/>
  <c r="M1343" i="20" s="1"/>
  <c r="AP41" i="9"/>
  <c r="M1344" i="20" s="1"/>
  <c r="AQ41" i="9"/>
  <c r="L1348" i="20" s="1"/>
  <c r="AR41" i="9"/>
  <c r="L1349" i="20" s="1"/>
  <c r="AS41" i="9"/>
  <c r="L1350" i="20" s="1"/>
  <c r="AK42" i="9"/>
  <c r="M1378" i="20" s="1"/>
  <c r="AL42" i="9"/>
  <c r="M1379" i="20" s="1"/>
  <c r="AM42" i="9"/>
  <c r="M1380" i="20" s="1"/>
  <c r="AN42" i="9"/>
  <c r="M1381" i="20" s="1"/>
  <c r="AO42" i="9"/>
  <c r="M1382" i="20" s="1"/>
  <c r="AP42" i="9"/>
  <c r="M1383" i="20" s="1"/>
  <c r="AQ42" i="9"/>
  <c r="L1387" i="20" s="1"/>
  <c r="AR42" i="9"/>
  <c r="L1388" i="20" s="1"/>
  <c r="AS42" i="9"/>
  <c r="L1389" i="20" s="1"/>
  <c r="AK43" i="9"/>
  <c r="M1417" i="20" s="1"/>
  <c r="AL43" i="9"/>
  <c r="M1418" i="20" s="1"/>
  <c r="AM43" i="9"/>
  <c r="M1419" i="20" s="1"/>
  <c r="AN43" i="9"/>
  <c r="M1420" i="20" s="1"/>
  <c r="AO43" i="9"/>
  <c r="M1421" i="20" s="1"/>
  <c r="AP43" i="9"/>
  <c r="M1422" i="20" s="1"/>
  <c r="AQ43" i="9"/>
  <c r="L1426" i="20" s="1"/>
  <c r="AR43" i="9"/>
  <c r="L1427" i="20" s="1"/>
  <c r="AS43" i="9"/>
  <c r="L1428" i="20" s="1"/>
  <c r="AK44" i="9"/>
  <c r="M1456" i="20" s="1"/>
  <c r="AL44" i="9"/>
  <c r="M1457" i="20" s="1"/>
  <c r="AM44" i="9"/>
  <c r="M1458" i="20" s="1"/>
  <c r="AN44" i="9"/>
  <c r="M1459" i="20" s="1"/>
  <c r="AO44" i="9"/>
  <c r="M1460" i="20" s="1"/>
  <c r="AP44" i="9"/>
  <c r="M1461" i="20" s="1"/>
  <c r="AQ44" i="9"/>
  <c r="L1465" i="20" s="1"/>
  <c r="AR44" i="9"/>
  <c r="L1466" i="20" s="1"/>
  <c r="AS44" i="9"/>
  <c r="L1467" i="20" s="1"/>
  <c r="AK45" i="9"/>
  <c r="M1495" i="20" s="1"/>
  <c r="AL45" i="9"/>
  <c r="M1496" i="20" s="1"/>
  <c r="AM45" i="9"/>
  <c r="M1497" i="20" s="1"/>
  <c r="AN45" i="9"/>
  <c r="M1498" i="20" s="1"/>
  <c r="AO45" i="9"/>
  <c r="M1499" i="20" s="1"/>
  <c r="AP45" i="9"/>
  <c r="M1500" i="20" s="1"/>
  <c r="AQ45" i="9"/>
  <c r="L1504" i="20" s="1"/>
  <c r="AR45" i="9"/>
  <c r="L1505" i="20" s="1"/>
  <c r="AS45" i="9"/>
  <c r="L1506" i="20" s="1"/>
  <c r="AK46" i="9"/>
  <c r="M1534" i="20" s="1"/>
  <c r="AL46" i="9"/>
  <c r="M1535" i="20" s="1"/>
  <c r="AM46" i="9"/>
  <c r="M1536" i="20" s="1"/>
  <c r="AN46" i="9"/>
  <c r="M1537" i="20" s="1"/>
  <c r="AO46" i="9"/>
  <c r="M1538" i="20" s="1"/>
  <c r="AP46" i="9"/>
  <c r="M1539" i="20" s="1"/>
  <c r="AQ46" i="9"/>
  <c r="L1543" i="20" s="1"/>
  <c r="AR46" i="9"/>
  <c r="L1544" i="20" s="1"/>
  <c r="AS46" i="9"/>
  <c r="L1545" i="20" s="1"/>
  <c r="AK47" i="9"/>
  <c r="M1573" i="20" s="1"/>
  <c r="AL47" i="9"/>
  <c r="M1574" i="20" s="1"/>
  <c r="AM47" i="9"/>
  <c r="M1575" i="20" s="1"/>
  <c r="AN47" i="9"/>
  <c r="M1576" i="20" s="1"/>
  <c r="AO47" i="9"/>
  <c r="M1577" i="20" s="1"/>
  <c r="AP47" i="9"/>
  <c r="M1578" i="20" s="1"/>
  <c r="AQ47" i="9"/>
  <c r="L1582" i="20" s="1"/>
  <c r="AR47" i="9"/>
  <c r="L1583" i="20" s="1"/>
  <c r="AS47" i="9"/>
  <c r="L1584" i="20" s="1"/>
  <c r="AK48" i="9"/>
  <c r="M1612" i="20" s="1"/>
  <c r="AL48" i="9"/>
  <c r="M1613" i="20" s="1"/>
  <c r="AM48" i="9"/>
  <c r="M1614" i="20" s="1"/>
  <c r="AN48" i="9"/>
  <c r="M1615" i="20" s="1"/>
  <c r="AO48" i="9"/>
  <c r="M1616" i="20" s="1"/>
  <c r="AP48" i="9"/>
  <c r="M1617" i="20" s="1"/>
  <c r="AQ48" i="9"/>
  <c r="L1621" i="20" s="1"/>
  <c r="AR48" i="9"/>
  <c r="L1622" i="20" s="1"/>
  <c r="AS48" i="9"/>
  <c r="L1623" i="20" s="1"/>
  <c r="AK49" i="9"/>
  <c r="M1651" i="20" s="1"/>
  <c r="AL49" i="9"/>
  <c r="M1652" i="20" s="1"/>
  <c r="AM49" i="9"/>
  <c r="M1653" i="20" s="1"/>
  <c r="AN49" i="9"/>
  <c r="M1654" i="20" s="1"/>
  <c r="AO49" i="9"/>
  <c r="M1655" i="20" s="1"/>
  <c r="AP49" i="9"/>
  <c r="M1656" i="20" s="1"/>
  <c r="AQ49" i="9"/>
  <c r="L1660" i="20" s="1"/>
  <c r="AR49" i="9"/>
  <c r="L1661" i="20" s="1"/>
  <c r="AS49" i="9"/>
  <c r="L1662" i="20" s="1"/>
  <c r="AK50" i="9"/>
  <c r="M1690" i="20" s="1"/>
  <c r="AL50" i="9"/>
  <c r="M1691" i="20" s="1"/>
  <c r="AM50" i="9"/>
  <c r="M1692" i="20" s="1"/>
  <c r="AN50" i="9"/>
  <c r="M1693" i="20" s="1"/>
  <c r="AO50" i="9"/>
  <c r="M1694" i="20" s="1"/>
  <c r="AP50" i="9"/>
  <c r="M1695" i="20" s="1"/>
  <c r="AQ50" i="9"/>
  <c r="L1699" i="20" s="1"/>
  <c r="AR50" i="9"/>
  <c r="L1700" i="20" s="1"/>
  <c r="AS50" i="9"/>
  <c r="L1701" i="20" s="1"/>
  <c r="AK51" i="9"/>
  <c r="M1729" i="20" s="1"/>
  <c r="AL51" i="9"/>
  <c r="M1730" i="20" s="1"/>
  <c r="AM51" i="9"/>
  <c r="M1731" i="20" s="1"/>
  <c r="AN51" i="9"/>
  <c r="M1732" i="20" s="1"/>
  <c r="AO51" i="9"/>
  <c r="M1733" i="20" s="1"/>
  <c r="AP51" i="9"/>
  <c r="M1734" i="20" s="1"/>
  <c r="AQ51" i="9"/>
  <c r="L1738" i="20" s="1"/>
  <c r="AR51" i="9"/>
  <c r="L1739" i="20" s="1"/>
  <c r="AS51" i="9"/>
  <c r="L1740" i="20" s="1"/>
  <c r="AK52" i="9"/>
  <c r="M1768" i="20" s="1"/>
  <c r="AL52" i="9"/>
  <c r="M1769" i="20" s="1"/>
  <c r="AM52" i="9"/>
  <c r="M1770" i="20" s="1"/>
  <c r="AN52" i="9"/>
  <c r="M1771" i="20" s="1"/>
  <c r="AO52" i="9"/>
  <c r="M1772" i="20" s="1"/>
  <c r="AP52" i="9"/>
  <c r="M1773" i="20" s="1"/>
  <c r="AQ52" i="9"/>
  <c r="L1777" i="20" s="1"/>
  <c r="AR52" i="9"/>
  <c r="L1778" i="20" s="1"/>
  <c r="AS52" i="9"/>
  <c r="L1779" i="20" s="1"/>
  <c r="AK53" i="9"/>
  <c r="M1807" i="20" s="1"/>
  <c r="AL53" i="9"/>
  <c r="M1808" i="20" s="1"/>
  <c r="AM53" i="9"/>
  <c r="M1809" i="20" s="1"/>
  <c r="AN53" i="9"/>
  <c r="M1810" i="20" s="1"/>
  <c r="AO53" i="9"/>
  <c r="M1811" i="20" s="1"/>
  <c r="AP53" i="9"/>
  <c r="M1812" i="20" s="1"/>
  <c r="AQ53" i="9"/>
  <c r="L1816" i="20" s="1"/>
  <c r="AR53" i="9"/>
  <c r="L1817" i="20" s="1"/>
  <c r="AS53" i="9"/>
  <c r="L1818" i="20" s="1"/>
  <c r="AK54" i="9"/>
  <c r="M1846" i="20" s="1"/>
  <c r="AL54" i="9"/>
  <c r="M1847" i="20" s="1"/>
  <c r="AM54" i="9"/>
  <c r="M1848" i="20" s="1"/>
  <c r="AN54" i="9"/>
  <c r="M1849" i="20" s="1"/>
  <c r="AO54" i="9"/>
  <c r="M1850" i="20" s="1"/>
  <c r="AP54" i="9"/>
  <c r="M1851" i="20" s="1"/>
  <c r="AQ54" i="9"/>
  <c r="L1855" i="20" s="1"/>
  <c r="AR54" i="9"/>
  <c r="L1856" i="20" s="1"/>
  <c r="AS54" i="9"/>
  <c r="L1857" i="20" s="1"/>
  <c r="AK55" i="9"/>
  <c r="M1885" i="20" s="1"/>
  <c r="AL55" i="9"/>
  <c r="M1886" i="20" s="1"/>
  <c r="AM55" i="9"/>
  <c r="M1887" i="20" s="1"/>
  <c r="AN55" i="9"/>
  <c r="M1888" i="20" s="1"/>
  <c r="AO55" i="9"/>
  <c r="M1889" i="20" s="1"/>
  <c r="AP55" i="9"/>
  <c r="M1890" i="20" s="1"/>
  <c r="AQ55" i="9"/>
  <c r="L1894" i="20" s="1"/>
  <c r="AR55" i="9"/>
  <c r="L1895" i="20" s="1"/>
  <c r="AS55" i="9"/>
  <c r="L1896" i="20" s="1"/>
  <c r="AK56" i="9"/>
  <c r="M1924" i="20" s="1"/>
  <c r="AL56" i="9"/>
  <c r="M1925" i="20" s="1"/>
  <c r="AM56" i="9"/>
  <c r="M1926" i="20" s="1"/>
  <c r="AN56" i="9"/>
  <c r="M1927" i="20" s="1"/>
  <c r="AO56" i="9"/>
  <c r="M1928" i="20" s="1"/>
  <c r="AP56" i="9"/>
  <c r="M1929" i="20" s="1"/>
  <c r="AQ56" i="9"/>
  <c r="L1933" i="20" s="1"/>
  <c r="AR56" i="9"/>
  <c r="L1934" i="20" s="1"/>
  <c r="AS56" i="9"/>
  <c r="L1935" i="20" s="1"/>
  <c r="AK57" i="9"/>
  <c r="M1963" i="20" s="1"/>
  <c r="AL57" i="9"/>
  <c r="M1964" i="20" s="1"/>
  <c r="AM57" i="9"/>
  <c r="M1965" i="20" s="1"/>
  <c r="AN57" i="9"/>
  <c r="M1966" i="20" s="1"/>
  <c r="AO57" i="9"/>
  <c r="M1967" i="20" s="1"/>
  <c r="AP57" i="9"/>
  <c r="M1968" i="20" s="1"/>
  <c r="AQ57" i="9"/>
  <c r="L1972" i="20" s="1"/>
  <c r="AR57" i="9"/>
  <c r="L1973" i="20" s="1"/>
  <c r="AS57" i="9"/>
  <c r="L1974" i="20" s="1"/>
  <c r="AK58" i="9"/>
  <c r="M2002" i="20" s="1"/>
  <c r="AL58" i="9"/>
  <c r="M2003" i="20" s="1"/>
  <c r="AM58" i="9"/>
  <c r="M2004" i="20" s="1"/>
  <c r="AN58" i="9"/>
  <c r="M2005" i="20" s="1"/>
  <c r="AO58" i="9"/>
  <c r="M2006" i="20" s="1"/>
  <c r="AP58" i="9"/>
  <c r="M2007" i="20" s="1"/>
  <c r="AQ58" i="9"/>
  <c r="L2011" i="20" s="1"/>
  <c r="AR58" i="9"/>
  <c r="L2012" i="20" s="1"/>
  <c r="AS58" i="9"/>
  <c r="L2013" i="20" s="1"/>
  <c r="AK59" i="9"/>
  <c r="M2041" i="20" s="1"/>
  <c r="AL59" i="9"/>
  <c r="M2042" i="20" s="1"/>
  <c r="AM59" i="9"/>
  <c r="M2043" i="20" s="1"/>
  <c r="AN59" i="9"/>
  <c r="M2044" i="20" s="1"/>
  <c r="AO59" i="9"/>
  <c r="M2045" i="20" s="1"/>
  <c r="AP59" i="9"/>
  <c r="M2046" i="20" s="1"/>
  <c r="AQ59" i="9"/>
  <c r="L2050" i="20" s="1"/>
  <c r="AR59" i="9"/>
  <c r="L2051" i="20" s="1"/>
  <c r="AS59" i="9"/>
  <c r="L2052" i="20" s="1"/>
  <c r="AK60" i="9"/>
  <c r="M2080" i="20" s="1"/>
  <c r="AL60" i="9"/>
  <c r="M2081" i="20" s="1"/>
  <c r="AM60" i="9"/>
  <c r="M2082" i="20" s="1"/>
  <c r="AN60" i="9"/>
  <c r="M2083" i="20" s="1"/>
  <c r="AO60" i="9"/>
  <c r="M2084" i="20" s="1"/>
  <c r="AP60" i="9"/>
  <c r="M2085" i="20" s="1"/>
  <c r="AQ60" i="9"/>
  <c r="L2089" i="20" s="1"/>
  <c r="AR60" i="9"/>
  <c r="L2090" i="20" s="1"/>
  <c r="AS60" i="9"/>
  <c r="L2091" i="20" s="1"/>
  <c r="AK61" i="9"/>
  <c r="M2119" i="20" s="1"/>
  <c r="AL61" i="9"/>
  <c r="M2120" i="20" s="1"/>
  <c r="AM61" i="9"/>
  <c r="M2121" i="20" s="1"/>
  <c r="AN61" i="9"/>
  <c r="M2122" i="20" s="1"/>
  <c r="AO61" i="9"/>
  <c r="M2123" i="20" s="1"/>
  <c r="AP61" i="9"/>
  <c r="M2124" i="20" s="1"/>
  <c r="AQ61" i="9"/>
  <c r="L2128" i="20" s="1"/>
  <c r="AR61" i="9"/>
  <c r="L2129" i="20" s="1"/>
  <c r="AS61" i="9"/>
  <c r="L2130" i="20" s="1"/>
  <c r="AK62" i="9"/>
  <c r="M2158" i="20" s="1"/>
  <c r="AL62" i="9"/>
  <c r="M2159" i="20" s="1"/>
  <c r="AM62" i="9"/>
  <c r="M2160" i="20" s="1"/>
  <c r="AN62" i="9"/>
  <c r="M2161" i="20" s="1"/>
  <c r="AO62" i="9"/>
  <c r="M2162" i="20" s="1"/>
  <c r="AP62" i="9"/>
  <c r="M2163" i="20" s="1"/>
  <c r="AQ62" i="9"/>
  <c r="L2167" i="20" s="1"/>
  <c r="AR62" i="9"/>
  <c r="L2168" i="20" s="1"/>
  <c r="AS62" i="9"/>
  <c r="L2169" i="20" s="1"/>
  <c r="AK63" i="9"/>
  <c r="M2197" i="20" s="1"/>
  <c r="AL63" i="9"/>
  <c r="M2198" i="20" s="1"/>
  <c r="AM63" i="9"/>
  <c r="M2199" i="20" s="1"/>
  <c r="AN63" i="9"/>
  <c r="M2200" i="20" s="1"/>
  <c r="AO63" i="9"/>
  <c r="M2201" i="20" s="1"/>
  <c r="AP63" i="9"/>
  <c r="M2202" i="20" s="1"/>
  <c r="AQ63" i="9"/>
  <c r="L2206" i="20" s="1"/>
  <c r="AR63" i="9"/>
  <c r="L2207" i="20" s="1"/>
  <c r="AS63" i="9"/>
  <c r="L2208" i="20" s="1"/>
  <c r="AK64" i="9"/>
  <c r="M2236" i="20" s="1"/>
  <c r="AL64" i="9"/>
  <c r="M2237" i="20" s="1"/>
  <c r="AM64" i="9"/>
  <c r="M2238" i="20" s="1"/>
  <c r="AN64" i="9"/>
  <c r="M2239" i="20" s="1"/>
  <c r="AO64" i="9"/>
  <c r="M2240" i="20" s="1"/>
  <c r="AP64" i="9"/>
  <c r="M2241" i="20" s="1"/>
  <c r="AQ64" i="9"/>
  <c r="L2245" i="20" s="1"/>
  <c r="AR64" i="9"/>
  <c r="L2246" i="20" s="1"/>
  <c r="AS64" i="9"/>
  <c r="L2247" i="20" s="1"/>
  <c r="AK65" i="9"/>
  <c r="M2275" i="20" s="1"/>
  <c r="AL65" i="9"/>
  <c r="M2276" i="20" s="1"/>
  <c r="AM65" i="9"/>
  <c r="M2277" i="20" s="1"/>
  <c r="AN65" i="9"/>
  <c r="M2278" i="20" s="1"/>
  <c r="AO65" i="9"/>
  <c r="M2279" i="20" s="1"/>
  <c r="AP65" i="9"/>
  <c r="M2280" i="20" s="1"/>
  <c r="AQ65" i="9"/>
  <c r="L2284" i="20" s="1"/>
  <c r="AR65" i="9"/>
  <c r="L2285" i="20" s="1"/>
  <c r="AS65" i="9"/>
  <c r="L2286" i="20" s="1"/>
  <c r="AK66" i="9"/>
  <c r="M2314" i="20" s="1"/>
  <c r="AL66" i="9"/>
  <c r="M2315" i="20" s="1"/>
  <c r="AM66" i="9"/>
  <c r="M2316" i="20" s="1"/>
  <c r="AN66" i="9"/>
  <c r="M2317" i="20" s="1"/>
  <c r="AO66" i="9"/>
  <c r="M2318" i="20" s="1"/>
  <c r="AP66" i="9"/>
  <c r="M2319" i="20" s="1"/>
  <c r="AQ66" i="9"/>
  <c r="L2323" i="20" s="1"/>
  <c r="AR66" i="9"/>
  <c r="L2324" i="20" s="1"/>
  <c r="AS66" i="9"/>
  <c r="L2325" i="20" s="1"/>
  <c r="AK67" i="9"/>
  <c r="M2353" i="20" s="1"/>
  <c r="AL67" i="9"/>
  <c r="M2354" i="20" s="1"/>
  <c r="AM67" i="9"/>
  <c r="M2355" i="20" s="1"/>
  <c r="AN67" i="9"/>
  <c r="M2356" i="20" s="1"/>
  <c r="AO67" i="9"/>
  <c r="M2357" i="20" s="1"/>
  <c r="AP67" i="9"/>
  <c r="M2358" i="20" s="1"/>
  <c r="AQ67" i="9"/>
  <c r="L2362" i="20" s="1"/>
  <c r="AR67" i="9"/>
  <c r="L2363" i="20" s="1"/>
  <c r="AS67" i="9"/>
  <c r="L2364" i="20" s="1"/>
  <c r="AK68" i="9"/>
  <c r="M2392" i="20" s="1"/>
  <c r="AL68" i="9"/>
  <c r="M2393" i="20" s="1"/>
  <c r="AM68" i="9"/>
  <c r="M2394" i="20" s="1"/>
  <c r="AN68" i="9"/>
  <c r="M2395" i="20" s="1"/>
  <c r="AO68" i="9"/>
  <c r="M2396" i="20" s="1"/>
  <c r="AP68" i="9"/>
  <c r="M2397" i="20" s="1"/>
  <c r="AQ68" i="9"/>
  <c r="L2401" i="20" s="1"/>
  <c r="AR68" i="9"/>
  <c r="L2402" i="20" s="1"/>
  <c r="AS68" i="9"/>
  <c r="L2403" i="20" s="1"/>
  <c r="AK69" i="9"/>
  <c r="M2431" i="20" s="1"/>
  <c r="AL69" i="9"/>
  <c r="M2432" i="20" s="1"/>
  <c r="AM69" i="9"/>
  <c r="M2433" i="20" s="1"/>
  <c r="AN69" i="9"/>
  <c r="M2434" i="20" s="1"/>
  <c r="AO69" i="9"/>
  <c r="M2435" i="20" s="1"/>
  <c r="AP69" i="9"/>
  <c r="M2436" i="20" s="1"/>
  <c r="AQ69" i="9"/>
  <c r="L2440" i="20" s="1"/>
  <c r="AR69" i="9"/>
  <c r="L2441" i="20" s="1"/>
  <c r="AS69" i="9"/>
  <c r="L2442" i="20" s="1"/>
  <c r="AK70" i="9"/>
  <c r="M2470" i="20" s="1"/>
  <c r="AL70" i="9"/>
  <c r="M2471" i="20" s="1"/>
  <c r="AM70" i="9"/>
  <c r="M2472" i="20" s="1"/>
  <c r="AN70" i="9"/>
  <c r="M2473" i="20" s="1"/>
  <c r="AO70" i="9"/>
  <c r="M2474" i="20" s="1"/>
  <c r="AP70" i="9"/>
  <c r="M2475" i="20" s="1"/>
  <c r="AQ70" i="9"/>
  <c r="L2479" i="20" s="1"/>
  <c r="AR70" i="9"/>
  <c r="L2480" i="20" s="1"/>
  <c r="AS70" i="9"/>
  <c r="L2481" i="20" s="1"/>
  <c r="AK71" i="9"/>
  <c r="M2509" i="20" s="1"/>
  <c r="AL71" i="9"/>
  <c r="M2510" i="20" s="1"/>
  <c r="AM71" i="9"/>
  <c r="M2511" i="20" s="1"/>
  <c r="AN71" i="9"/>
  <c r="M2512" i="20" s="1"/>
  <c r="AO71" i="9"/>
  <c r="M2513" i="20" s="1"/>
  <c r="AP71" i="9"/>
  <c r="M2514" i="20" s="1"/>
  <c r="AQ71" i="9"/>
  <c r="L2518" i="20" s="1"/>
  <c r="AR71" i="9"/>
  <c r="L2519" i="20" s="1"/>
  <c r="AS71" i="9"/>
  <c r="L2520" i="20" s="1"/>
  <c r="AK72" i="9"/>
  <c r="M2548" i="20" s="1"/>
  <c r="AL72" i="9"/>
  <c r="M2549" i="20" s="1"/>
  <c r="AM72" i="9"/>
  <c r="M2550" i="20" s="1"/>
  <c r="AN72" i="9"/>
  <c r="M2551" i="20" s="1"/>
  <c r="AO72" i="9"/>
  <c r="M2552" i="20" s="1"/>
  <c r="AP72" i="9"/>
  <c r="M2553" i="20" s="1"/>
  <c r="AQ72" i="9"/>
  <c r="L2557" i="20" s="1"/>
  <c r="AR72" i="9"/>
  <c r="L2558" i="20" s="1"/>
  <c r="AS72" i="9"/>
  <c r="L2559" i="20" s="1"/>
  <c r="AK73" i="9"/>
  <c r="M2587" i="20" s="1"/>
  <c r="AL73" i="9"/>
  <c r="M2588" i="20" s="1"/>
  <c r="AM73" i="9"/>
  <c r="M2589" i="20" s="1"/>
  <c r="AN73" i="9"/>
  <c r="M2590" i="20" s="1"/>
  <c r="AO73" i="9"/>
  <c r="M2591" i="20" s="1"/>
  <c r="AP73" i="9"/>
  <c r="M2592" i="20" s="1"/>
  <c r="AQ73" i="9"/>
  <c r="L2596" i="20" s="1"/>
  <c r="AR73" i="9"/>
  <c r="L2597" i="20" s="1"/>
  <c r="AS73" i="9"/>
  <c r="L2598" i="20" s="1"/>
  <c r="AK74" i="9"/>
  <c r="M2626" i="20" s="1"/>
  <c r="AL74" i="9"/>
  <c r="M2627" i="20" s="1"/>
  <c r="AM74" i="9"/>
  <c r="M2628" i="20" s="1"/>
  <c r="AN74" i="9"/>
  <c r="M2629" i="20" s="1"/>
  <c r="AO74" i="9"/>
  <c r="M2630" i="20" s="1"/>
  <c r="AP74" i="9"/>
  <c r="M2631" i="20" s="1"/>
  <c r="AQ74" i="9"/>
  <c r="L2635" i="20" s="1"/>
  <c r="AR74" i="9"/>
  <c r="L2636" i="20" s="1"/>
  <c r="AS74" i="9"/>
  <c r="L2637" i="20" s="1"/>
  <c r="AK75" i="9"/>
  <c r="M2665" i="20" s="1"/>
  <c r="AL75" i="9"/>
  <c r="M2666" i="20" s="1"/>
  <c r="AM75" i="9"/>
  <c r="M2667" i="20" s="1"/>
  <c r="AN75" i="9"/>
  <c r="M2668" i="20" s="1"/>
  <c r="AO75" i="9"/>
  <c r="M2669" i="20" s="1"/>
  <c r="AP75" i="9"/>
  <c r="M2670" i="20" s="1"/>
  <c r="AQ75" i="9"/>
  <c r="L2674" i="20" s="1"/>
  <c r="AR75" i="9"/>
  <c r="L2675" i="20" s="1"/>
  <c r="AS75" i="9"/>
  <c r="L2676" i="20" s="1"/>
  <c r="AK76" i="9"/>
  <c r="M2704" i="20" s="1"/>
  <c r="AL76" i="9"/>
  <c r="M2705" i="20" s="1"/>
  <c r="AM76" i="9"/>
  <c r="M2706" i="20" s="1"/>
  <c r="AN76" i="9"/>
  <c r="M2707" i="20" s="1"/>
  <c r="AO76" i="9"/>
  <c r="M2708" i="20" s="1"/>
  <c r="AP76" i="9"/>
  <c r="M2709" i="20" s="1"/>
  <c r="AQ76" i="9"/>
  <c r="L2713" i="20" s="1"/>
  <c r="AR76" i="9"/>
  <c r="L2714" i="20" s="1"/>
  <c r="AS76" i="9"/>
  <c r="L2715" i="20" s="1"/>
  <c r="AK77" i="9"/>
  <c r="M2743" i="20" s="1"/>
  <c r="AL77" i="9"/>
  <c r="M2744" i="20" s="1"/>
  <c r="AM77" i="9"/>
  <c r="M2745" i="20" s="1"/>
  <c r="AN77" i="9"/>
  <c r="M2746" i="20" s="1"/>
  <c r="AO77" i="9"/>
  <c r="M2747" i="20" s="1"/>
  <c r="AP77" i="9"/>
  <c r="M2748" i="20" s="1"/>
  <c r="AQ77" i="9"/>
  <c r="L2752" i="20" s="1"/>
  <c r="AR77" i="9"/>
  <c r="L2753" i="20" s="1"/>
  <c r="AS77" i="9"/>
  <c r="L2754" i="20" s="1"/>
  <c r="AK78" i="9"/>
  <c r="M2782" i="20" s="1"/>
  <c r="AL78" i="9"/>
  <c r="M2783" i="20" s="1"/>
  <c r="AM78" i="9"/>
  <c r="M2784" i="20" s="1"/>
  <c r="AN78" i="9"/>
  <c r="M2785" i="20" s="1"/>
  <c r="AO78" i="9"/>
  <c r="M2786" i="20" s="1"/>
  <c r="AP78" i="9"/>
  <c r="M2787" i="20" s="1"/>
  <c r="AQ78" i="9"/>
  <c r="L2791" i="20" s="1"/>
  <c r="AR78" i="9"/>
  <c r="L2792" i="20" s="1"/>
  <c r="AS78" i="9"/>
  <c r="L2793" i="20" s="1"/>
  <c r="AK79" i="9"/>
  <c r="M2821" i="20" s="1"/>
  <c r="AL79" i="9"/>
  <c r="M2822" i="20" s="1"/>
  <c r="AM79" i="9"/>
  <c r="M2823" i="20" s="1"/>
  <c r="AN79" i="9"/>
  <c r="M2824" i="20" s="1"/>
  <c r="AO79" i="9"/>
  <c r="M2825" i="20" s="1"/>
  <c r="AP79" i="9"/>
  <c r="M2826" i="20" s="1"/>
  <c r="AQ79" i="9"/>
  <c r="L2830" i="20" s="1"/>
  <c r="AR79" i="9"/>
  <c r="L2831" i="20" s="1"/>
  <c r="AS79" i="9"/>
  <c r="L2832" i="20" s="1"/>
  <c r="AK80" i="9"/>
  <c r="M2860" i="20" s="1"/>
  <c r="AL80" i="9"/>
  <c r="M2861" i="20" s="1"/>
  <c r="AM80" i="9"/>
  <c r="M2862" i="20" s="1"/>
  <c r="AN80" i="9"/>
  <c r="M2863" i="20" s="1"/>
  <c r="AO80" i="9"/>
  <c r="M2864" i="20" s="1"/>
  <c r="AP80" i="9"/>
  <c r="M2865" i="20" s="1"/>
  <c r="AQ80" i="9"/>
  <c r="L2869" i="20" s="1"/>
  <c r="AR80" i="9"/>
  <c r="L2870" i="20" s="1"/>
  <c r="AS80" i="9"/>
  <c r="L2871" i="20" s="1"/>
  <c r="AK81" i="9"/>
  <c r="M2899" i="20" s="1"/>
  <c r="AL81" i="9"/>
  <c r="M2900" i="20" s="1"/>
  <c r="AM81" i="9"/>
  <c r="M2901" i="20" s="1"/>
  <c r="AN81" i="9"/>
  <c r="M2902" i="20" s="1"/>
  <c r="AO81" i="9"/>
  <c r="M2903" i="20" s="1"/>
  <c r="AP81" i="9"/>
  <c r="M2904" i="20" s="1"/>
  <c r="AQ81" i="9"/>
  <c r="L2908" i="20" s="1"/>
  <c r="AR81" i="9"/>
  <c r="L2909" i="20" s="1"/>
  <c r="AS81" i="9"/>
  <c r="L2910" i="20" s="1"/>
  <c r="AK82" i="9"/>
  <c r="M2938" i="20" s="1"/>
  <c r="AL82" i="9"/>
  <c r="M2939" i="20" s="1"/>
  <c r="AM82" i="9"/>
  <c r="M2940" i="20" s="1"/>
  <c r="AN82" i="9"/>
  <c r="M2941" i="20" s="1"/>
  <c r="AO82" i="9"/>
  <c r="M2942" i="20" s="1"/>
  <c r="AP82" i="9"/>
  <c r="M2943" i="20" s="1"/>
  <c r="AQ82" i="9"/>
  <c r="L2947" i="20" s="1"/>
  <c r="AR82" i="9"/>
  <c r="L2948" i="20" s="1"/>
  <c r="AS82" i="9"/>
  <c r="L2949" i="20" s="1"/>
  <c r="AK83" i="9"/>
  <c r="M2977" i="20" s="1"/>
  <c r="AL83" i="9"/>
  <c r="M2978" i="20" s="1"/>
  <c r="AM83" i="9"/>
  <c r="M2979" i="20" s="1"/>
  <c r="AN83" i="9"/>
  <c r="M2980" i="20" s="1"/>
  <c r="AO83" i="9"/>
  <c r="M2981" i="20" s="1"/>
  <c r="AP83" i="9"/>
  <c r="M2982" i="20" s="1"/>
  <c r="AQ83" i="9"/>
  <c r="L2986" i="20" s="1"/>
  <c r="AR83" i="9"/>
  <c r="L2987" i="20" s="1"/>
  <c r="AS83" i="9"/>
  <c r="L2988" i="20" s="1"/>
  <c r="AK84" i="9"/>
  <c r="M3016" i="20" s="1"/>
  <c r="AL84" i="9"/>
  <c r="M3017" i="20" s="1"/>
  <c r="AM84" i="9"/>
  <c r="M3018" i="20" s="1"/>
  <c r="AN84" i="9"/>
  <c r="M3019" i="20" s="1"/>
  <c r="AO84" i="9"/>
  <c r="M3020" i="20" s="1"/>
  <c r="AP84" i="9"/>
  <c r="M3021" i="20" s="1"/>
  <c r="AQ84" i="9"/>
  <c r="L3025" i="20" s="1"/>
  <c r="AR84" i="9"/>
  <c r="L3026" i="20" s="1"/>
  <c r="AS84" i="9"/>
  <c r="L3027" i="20" s="1"/>
  <c r="AK85" i="9"/>
  <c r="M3055" i="20" s="1"/>
  <c r="AL85" i="9"/>
  <c r="M3056" i="20" s="1"/>
  <c r="AM85" i="9"/>
  <c r="M3057" i="20" s="1"/>
  <c r="AN85" i="9"/>
  <c r="M3058" i="20" s="1"/>
  <c r="AO85" i="9"/>
  <c r="M3059" i="20" s="1"/>
  <c r="AP85" i="9"/>
  <c r="M3060" i="20" s="1"/>
  <c r="AQ85" i="9"/>
  <c r="L3064" i="20" s="1"/>
  <c r="AR85" i="9"/>
  <c r="L3065" i="20" s="1"/>
  <c r="AS85" i="9"/>
  <c r="L3066" i="20" s="1"/>
  <c r="AK86" i="9"/>
  <c r="M3094" i="20" s="1"/>
  <c r="AL86" i="9"/>
  <c r="M3095" i="20" s="1"/>
  <c r="AM86" i="9"/>
  <c r="M3096" i="20" s="1"/>
  <c r="AN86" i="9"/>
  <c r="M3097" i="20" s="1"/>
  <c r="AO86" i="9"/>
  <c r="M3098" i="20" s="1"/>
  <c r="AP86" i="9"/>
  <c r="M3099" i="20" s="1"/>
  <c r="AQ86" i="9"/>
  <c r="L3103" i="20" s="1"/>
  <c r="AR86" i="9"/>
  <c r="L3104" i="20" s="1"/>
  <c r="AS86" i="9"/>
  <c r="L3105" i="20" s="1"/>
  <c r="AK87" i="9"/>
  <c r="M3133" i="20" s="1"/>
  <c r="AL87" i="9"/>
  <c r="M3134" i="20" s="1"/>
  <c r="AM87" i="9"/>
  <c r="M3135" i="20" s="1"/>
  <c r="AN87" i="9"/>
  <c r="M3136" i="20" s="1"/>
  <c r="AO87" i="9"/>
  <c r="M3137" i="20" s="1"/>
  <c r="AP87" i="9"/>
  <c r="M3138" i="20" s="1"/>
  <c r="AQ87" i="9"/>
  <c r="L3142" i="20" s="1"/>
  <c r="AR87" i="9"/>
  <c r="L3143" i="20" s="1"/>
  <c r="AS87" i="9"/>
  <c r="L3144" i="20" s="1"/>
  <c r="AK88" i="9"/>
  <c r="M3172" i="20" s="1"/>
  <c r="AL88" i="9"/>
  <c r="M3173" i="20" s="1"/>
  <c r="AM88" i="9"/>
  <c r="M3174" i="20" s="1"/>
  <c r="AN88" i="9"/>
  <c r="M3175" i="20" s="1"/>
  <c r="AO88" i="9"/>
  <c r="M3176" i="20" s="1"/>
  <c r="AP88" i="9"/>
  <c r="M3177" i="20" s="1"/>
  <c r="AQ88" i="9"/>
  <c r="L3181" i="20" s="1"/>
  <c r="AR88" i="9"/>
  <c r="L3182" i="20" s="1"/>
  <c r="AS88" i="9"/>
  <c r="L3183" i="20" s="1"/>
  <c r="AK89" i="9"/>
  <c r="M3211" i="20" s="1"/>
  <c r="AL89" i="9"/>
  <c r="M3212" i="20" s="1"/>
  <c r="AM89" i="9"/>
  <c r="M3213" i="20" s="1"/>
  <c r="AN89" i="9"/>
  <c r="M3214" i="20" s="1"/>
  <c r="AO89" i="9"/>
  <c r="M3215" i="20" s="1"/>
  <c r="AP89" i="9"/>
  <c r="M3216" i="20" s="1"/>
  <c r="AQ89" i="9"/>
  <c r="L3220" i="20" s="1"/>
  <c r="AR89" i="9"/>
  <c r="L3221" i="20" s="1"/>
  <c r="AS89" i="9"/>
  <c r="L3222" i="20" s="1"/>
  <c r="AK90" i="9"/>
  <c r="M3250" i="20" s="1"/>
  <c r="AL90" i="9"/>
  <c r="M3251" i="20" s="1"/>
  <c r="AM90" i="9"/>
  <c r="M3252" i="20" s="1"/>
  <c r="AN90" i="9"/>
  <c r="M3253" i="20" s="1"/>
  <c r="AO90" i="9"/>
  <c r="M3254" i="20" s="1"/>
  <c r="AP90" i="9"/>
  <c r="M3255" i="20" s="1"/>
  <c r="AQ90" i="9"/>
  <c r="L3259" i="20" s="1"/>
  <c r="AR90" i="9"/>
  <c r="L3260" i="20" s="1"/>
  <c r="AS90" i="9"/>
  <c r="L3261" i="20" s="1"/>
  <c r="AK91" i="9"/>
  <c r="M3289" i="20" s="1"/>
  <c r="AL91" i="9"/>
  <c r="M3290" i="20" s="1"/>
  <c r="AM91" i="9"/>
  <c r="M3291" i="20" s="1"/>
  <c r="AN91" i="9"/>
  <c r="M3292" i="20" s="1"/>
  <c r="AO91" i="9"/>
  <c r="M3293" i="20" s="1"/>
  <c r="AP91" i="9"/>
  <c r="M3294" i="20" s="1"/>
  <c r="AQ91" i="9"/>
  <c r="L3298" i="20" s="1"/>
  <c r="AR91" i="9"/>
  <c r="L3299" i="20" s="1"/>
  <c r="AS91" i="9"/>
  <c r="L3300" i="20" s="1"/>
  <c r="AK92" i="9"/>
  <c r="M3328" i="20" s="1"/>
  <c r="AL92" i="9"/>
  <c r="M3329" i="20" s="1"/>
  <c r="AM92" i="9"/>
  <c r="M3330" i="20" s="1"/>
  <c r="AN92" i="9"/>
  <c r="M3331" i="20" s="1"/>
  <c r="AO92" i="9"/>
  <c r="M3332" i="20" s="1"/>
  <c r="AP92" i="9"/>
  <c r="M3333" i="20" s="1"/>
  <c r="AQ92" i="9"/>
  <c r="L3337" i="20" s="1"/>
  <c r="AR92" i="9"/>
  <c r="L3338" i="20" s="1"/>
  <c r="AS92" i="9"/>
  <c r="L3339" i="20" s="1"/>
  <c r="AK93" i="9"/>
  <c r="M3367" i="20" s="1"/>
  <c r="AL93" i="9"/>
  <c r="M3368" i="20" s="1"/>
  <c r="AM93" i="9"/>
  <c r="M3369" i="20" s="1"/>
  <c r="AN93" i="9"/>
  <c r="M3370" i="20" s="1"/>
  <c r="AO93" i="9"/>
  <c r="M3371" i="20" s="1"/>
  <c r="AP93" i="9"/>
  <c r="M3372" i="20" s="1"/>
  <c r="AQ93" i="9"/>
  <c r="L3376" i="20" s="1"/>
  <c r="AR93" i="9"/>
  <c r="L3377" i="20" s="1"/>
  <c r="AS93" i="9"/>
  <c r="L3378" i="20" s="1"/>
  <c r="AK94" i="9"/>
  <c r="M3406" i="20" s="1"/>
  <c r="AL94" i="9"/>
  <c r="M3407" i="20" s="1"/>
  <c r="AM94" i="9"/>
  <c r="M3408" i="20" s="1"/>
  <c r="AN94" i="9"/>
  <c r="M3409" i="20" s="1"/>
  <c r="AO94" i="9"/>
  <c r="M3410" i="20" s="1"/>
  <c r="AP94" i="9"/>
  <c r="M3411" i="20" s="1"/>
  <c r="AQ94" i="9"/>
  <c r="L3415" i="20" s="1"/>
  <c r="AR94" i="9"/>
  <c r="L3416" i="20" s="1"/>
  <c r="AS94" i="9"/>
  <c r="L3417" i="20" s="1"/>
  <c r="AK95" i="9"/>
  <c r="M3445" i="20" s="1"/>
  <c r="AL95" i="9"/>
  <c r="M3446" i="20" s="1"/>
  <c r="AM95" i="9"/>
  <c r="M3447" i="20" s="1"/>
  <c r="AN95" i="9"/>
  <c r="M3448" i="20" s="1"/>
  <c r="AO95" i="9"/>
  <c r="M3449" i="20" s="1"/>
  <c r="AP95" i="9"/>
  <c r="M3450" i="20" s="1"/>
  <c r="AQ95" i="9"/>
  <c r="L3454" i="20" s="1"/>
  <c r="AR95" i="9"/>
  <c r="L3455" i="20" s="1"/>
  <c r="AS95" i="9"/>
  <c r="L3456" i="20" s="1"/>
  <c r="AK96" i="9"/>
  <c r="M3484" i="20" s="1"/>
  <c r="AL96" i="9"/>
  <c r="M3485" i="20" s="1"/>
  <c r="AM96" i="9"/>
  <c r="M3486" i="20" s="1"/>
  <c r="AN96" i="9"/>
  <c r="M3487" i="20" s="1"/>
  <c r="AO96" i="9"/>
  <c r="M3488" i="20" s="1"/>
  <c r="AP96" i="9"/>
  <c r="M3489" i="20" s="1"/>
  <c r="AQ96" i="9"/>
  <c r="L3493" i="20" s="1"/>
  <c r="AR96" i="9"/>
  <c r="L3494" i="20" s="1"/>
  <c r="AS96" i="9"/>
  <c r="L3495" i="20" s="1"/>
  <c r="AK97" i="9"/>
  <c r="M3523" i="20" s="1"/>
  <c r="AL97" i="9"/>
  <c r="M3524" i="20" s="1"/>
  <c r="AM97" i="9"/>
  <c r="M3525" i="20" s="1"/>
  <c r="AN97" i="9"/>
  <c r="M3526" i="20" s="1"/>
  <c r="AO97" i="9"/>
  <c r="M3527" i="20" s="1"/>
  <c r="AP97" i="9"/>
  <c r="M3528" i="20" s="1"/>
  <c r="AQ97" i="9"/>
  <c r="L3532" i="20" s="1"/>
  <c r="AR97" i="9"/>
  <c r="L3533" i="20" s="1"/>
  <c r="AS97" i="9"/>
  <c r="L3534" i="20" s="1"/>
  <c r="AK98" i="9"/>
  <c r="M3562" i="20" s="1"/>
  <c r="AL98" i="9"/>
  <c r="M3563" i="20" s="1"/>
  <c r="AM98" i="9"/>
  <c r="M3564" i="20" s="1"/>
  <c r="AN98" i="9"/>
  <c r="M3565" i="20" s="1"/>
  <c r="AO98" i="9"/>
  <c r="M3566" i="20" s="1"/>
  <c r="AP98" i="9"/>
  <c r="M3567" i="20" s="1"/>
  <c r="AQ98" i="9"/>
  <c r="L3571" i="20" s="1"/>
  <c r="AR98" i="9"/>
  <c r="L3572" i="20" s="1"/>
  <c r="AS98" i="9"/>
  <c r="L3573" i="20" s="1"/>
  <c r="AK99" i="9"/>
  <c r="M3601" i="20" s="1"/>
  <c r="AL99" i="9"/>
  <c r="M3602" i="20" s="1"/>
  <c r="AM99" i="9"/>
  <c r="M3603" i="20" s="1"/>
  <c r="AN99" i="9"/>
  <c r="M3604" i="20" s="1"/>
  <c r="AO99" i="9"/>
  <c r="M3605" i="20" s="1"/>
  <c r="AP99" i="9"/>
  <c r="M3606" i="20" s="1"/>
  <c r="AQ99" i="9"/>
  <c r="L3610" i="20" s="1"/>
  <c r="AR99" i="9"/>
  <c r="L3611" i="20" s="1"/>
  <c r="AS99" i="9"/>
  <c r="L3612" i="20" s="1"/>
  <c r="AK100" i="9"/>
  <c r="M3640" i="20" s="1"/>
  <c r="AL100" i="9"/>
  <c r="M3641" i="20" s="1"/>
  <c r="AM100" i="9"/>
  <c r="M3642" i="20" s="1"/>
  <c r="AN100" i="9"/>
  <c r="M3643" i="20" s="1"/>
  <c r="AO100" i="9"/>
  <c r="M3644" i="20" s="1"/>
  <c r="AP100" i="9"/>
  <c r="M3645" i="20" s="1"/>
  <c r="AQ100" i="9"/>
  <c r="L3649" i="20" s="1"/>
  <c r="AR100" i="9"/>
  <c r="L3650" i="20" s="1"/>
  <c r="AS100" i="9"/>
  <c r="L3651" i="20" s="1"/>
  <c r="AK101" i="9"/>
  <c r="M3679" i="20" s="1"/>
  <c r="AL101" i="9"/>
  <c r="M3680" i="20" s="1"/>
  <c r="AM101" i="9"/>
  <c r="M3681" i="20" s="1"/>
  <c r="AN101" i="9"/>
  <c r="M3682" i="20" s="1"/>
  <c r="AO101" i="9"/>
  <c r="M3683" i="20" s="1"/>
  <c r="AP101" i="9"/>
  <c r="M3684" i="20" s="1"/>
  <c r="AQ101" i="9"/>
  <c r="L3688" i="20" s="1"/>
  <c r="AR101" i="9"/>
  <c r="L3689" i="20" s="1"/>
  <c r="AS101" i="9"/>
  <c r="L3690" i="20" s="1"/>
  <c r="AK102" i="9"/>
  <c r="M3718" i="20" s="1"/>
  <c r="AL102" i="9"/>
  <c r="M3719" i="20" s="1"/>
  <c r="AM102" i="9"/>
  <c r="M3720" i="20" s="1"/>
  <c r="AN102" i="9"/>
  <c r="M3721" i="20" s="1"/>
  <c r="AO102" i="9"/>
  <c r="M3722" i="20" s="1"/>
  <c r="AP102" i="9"/>
  <c r="M3723" i="20" s="1"/>
  <c r="AQ102" i="9"/>
  <c r="L3727" i="20" s="1"/>
  <c r="AR102" i="9"/>
  <c r="L3728" i="20" s="1"/>
  <c r="AS102" i="9"/>
  <c r="L3729" i="20" s="1"/>
  <c r="AK103" i="9"/>
  <c r="M3757" i="20" s="1"/>
  <c r="AL103" i="9"/>
  <c r="M3758" i="20" s="1"/>
  <c r="AM103" i="9"/>
  <c r="M3759" i="20" s="1"/>
  <c r="AN103" i="9"/>
  <c r="M3760" i="20" s="1"/>
  <c r="AO103" i="9"/>
  <c r="M3761" i="20" s="1"/>
  <c r="AP103" i="9"/>
  <c r="M3762" i="20" s="1"/>
  <c r="AQ103" i="9"/>
  <c r="L3766" i="20" s="1"/>
  <c r="AR103" i="9"/>
  <c r="L3767" i="20" s="1"/>
  <c r="AS103" i="9"/>
  <c r="L3768" i="20" s="1"/>
  <c r="AK104" i="9"/>
  <c r="M3796" i="20" s="1"/>
  <c r="AL104" i="9"/>
  <c r="M3797" i="20" s="1"/>
  <c r="AM104" i="9"/>
  <c r="M3798" i="20" s="1"/>
  <c r="AN104" i="9"/>
  <c r="M3799" i="20" s="1"/>
  <c r="AO104" i="9"/>
  <c r="M3800" i="20" s="1"/>
  <c r="AP104" i="9"/>
  <c r="M3801" i="20" s="1"/>
  <c r="AQ104" i="9"/>
  <c r="L3805" i="20" s="1"/>
  <c r="AR104" i="9"/>
  <c r="L3806" i="20" s="1"/>
  <c r="AS104" i="9"/>
  <c r="L3807" i="20" s="1"/>
  <c r="AK105" i="9"/>
  <c r="M3835" i="20" s="1"/>
  <c r="AL105" i="9"/>
  <c r="M3836" i="20" s="1"/>
  <c r="AM105" i="9"/>
  <c r="M3837" i="20" s="1"/>
  <c r="AN105" i="9"/>
  <c r="M3838" i="20" s="1"/>
  <c r="AO105" i="9"/>
  <c r="M3839" i="20" s="1"/>
  <c r="AP105" i="9"/>
  <c r="M3840" i="20" s="1"/>
  <c r="AQ105" i="9"/>
  <c r="L3844" i="20" s="1"/>
  <c r="AR105" i="9"/>
  <c r="L3845" i="20" s="1"/>
  <c r="AS105" i="9"/>
  <c r="L3846" i="20" s="1"/>
  <c r="AK106" i="9"/>
  <c r="M3874" i="20" s="1"/>
  <c r="AL106" i="9"/>
  <c r="M3875" i="20" s="1"/>
  <c r="AM106" i="9"/>
  <c r="M3876" i="20" s="1"/>
  <c r="AN106" i="9"/>
  <c r="M3877" i="20" s="1"/>
  <c r="AO106" i="9"/>
  <c r="M3878" i="20" s="1"/>
  <c r="AP106" i="9"/>
  <c r="M3879" i="20" s="1"/>
  <c r="AQ106" i="9"/>
  <c r="L3883" i="20" s="1"/>
  <c r="AR106" i="9"/>
  <c r="L3884" i="20" s="1"/>
  <c r="AS106" i="9"/>
  <c r="L3885" i="20" s="1"/>
  <c r="AL7" i="9"/>
  <c r="AM7" i="9"/>
  <c r="AN7" i="9"/>
  <c r="AO7" i="9"/>
  <c r="AP7" i="9"/>
  <c r="AQ7" i="9"/>
  <c r="AR7" i="9"/>
  <c r="AS7" i="9"/>
  <c r="AK7" i="9"/>
  <c r="M3841" i="20" l="1"/>
  <c r="M3685" i="20"/>
  <c r="M3529" i="20"/>
  <c r="M3373" i="20"/>
  <c r="M3217" i="20"/>
  <c r="M3061" i="20"/>
  <c r="M2905" i="20"/>
  <c r="M2749" i="20"/>
  <c r="M2593" i="20"/>
  <c r="M2437" i="20"/>
  <c r="M2281" i="20"/>
  <c r="M2125" i="20"/>
  <c r="M1969" i="20"/>
  <c r="M1813" i="20"/>
  <c r="M1657" i="20"/>
  <c r="M1501" i="20"/>
  <c r="M1345" i="20"/>
  <c r="M1189" i="20"/>
  <c r="M1033" i="20"/>
  <c r="M877" i="20"/>
  <c r="M721" i="20"/>
  <c r="M565" i="20"/>
  <c r="M409" i="20"/>
  <c r="M253" i="20"/>
  <c r="M97" i="20"/>
  <c r="M3646" i="20"/>
  <c r="M3490" i="20"/>
  <c r="M3334" i="20"/>
  <c r="M3178" i="20"/>
  <c r="M3022" i="20"/>
  <c r="M2866" i="20"/>
  <c r="M2710" i="20"/>
  <c r="M2554" i="20"/>
  <c r="M2398" i="20"/>
  <c r="M2242" i="20"/>
  <c r="M2086" i="20"/>
  <c r="M1930" i="20"/>
  <c r="M1774" i="20"/>
  <c r="M1618" i="20"/>
  <c r="M1462" i="20"/>
  <c r="M1306" i="20"/>
  <c r="M1150" i="20"/>
  <c r="M994" i="20"/>
  <c r="M838" i="20"/>
  <c r="M682" i="20"/>
  <c r="M526" i="20"/>
  <c r="M370" i="20"/>
  <c r="M214" i="20"/>
  <c r="M3802" i="20"/>
  <c r="M3763" i="20"/>
  <c r="M3607" i="20"/>
  <c r="M3451" i="20"/>
  <c r="M3295" i="20"/>
  <c r="M3139" i="20"/>
  <c r="M2983" i="20"/>
  <c r="M2827" i="20"/>
  <c r="M2671" i="20"/>
  <c r="M2515" i="20"/>
  <c r="M2359" i="20"/>
  <c r="M2203" i="20"/>
  <c r="M2047" i="20"/>
  <c r="M1891" i="20"/>
  <c r="M1735" i="20"/>
  <c r="M1579" i="20"/>
  <c r="M1423" i="20"/>
  <c r="M1267" i="20"/>
  <c r="M1111" i="20"/>
  <c r="M955" i="20"/>
  <c r="M799" i="20"/>
  <c r="M643" i="20"/>
  <c r="M487" i="20"/>
  <c r="M331" i="20"/>
  <c r="M175" i="20"/>
  <c r="M3880" i="20"/>
  <c r="M3724" i="20"/>
  <c r="M3568" i="20"/>
  <c r="M3412" i="20"/>
  <c r="M3256" i="20"/>
  <c r="M3100" i="20"/>
  <c r="M2944" i="20"/>
  <c r="M2788" i="20"/>
  <c r="M2632" i="20"/>
  <c r="M2476" i="20"/>
  <c r="M2320" i="20"/>
  <c r="M2164" i="20"/>
  <c r="M2008" i="20"/>
  <c r="M1852" i="20"/>
  <c r="M1696" i="20"/>
  <c r="M1540" i="20"/>
  <c r="M1384" i="20"/>
  <c r="M1228" i="20"/>
  <c r="M1072" i="20"/>
  <c r="M916" i="20"/>
  <c r="M760" i="20"/>
  <c r="M604" i="20"/>
  <c r="M448" i="20"/>
  <c r="M292" i="20"/>
  <c r="M136" i="20"/>
  <c r="J66" i="20"/>
  <c r="CA58" i="6"/>
  <c r="CA57" i="6"/>
  <c r="F878" i="20"/>
  <c r="F877" i="20"/>
  <c r="F1034" i="20"/>
  <c r="F1033" i="20"/>
  <c r="F410" i="20"/>
  <c r="F411" i="20" s="1"/>
  <c r="F995" i="20"/>
  <c r="F996" i="20" s="1"/>
  <c r="F254" i="20"/>
  <c r="F255" i="20" s="1"/>
  <c r="F137" i="20"/>
  <c r="F136" i="20"/>
  <c r="F293" i="20"/>
  <c r="F292" i="20"/>
  <c r="F449" i="20"/>
  <c r="F448" i="20"/>
  <c r="F605" i="20"/>
  <c r="F604" i="20"/>
  <c r="F761" i="20"/>
  <c r="F760" i="20"/>
  <c r="F917" i="20"/>
  <c r="F916" i="20"/>
  <c r="F1072" i="20"/>
  <c r="F1073" i="20"/>
  <c r="F488" i="20"/>
  <c r="F489" i="20" s="1"/>
  <c r="F566" i="20"/>
  <c r="F567" i="20" s="1"/>
  <c r="F1151" i="20"/>
  <c r="F1152" i="20" s="1"/>
  <c r="F1112" i="20"/>
  <c r="F1113" i="20" s="1"/>
  <c r="F214" i="20"/>
  <c r="F216" i="20" s="1"/>
  <c r="F176" i="20"/>
  <c r="F175" i="20"/>
  <c r="F643" i="20"/>
  <c r="F644" i="20"/>
  <c r="F800" i="20"/>
  <c r="F799" i="20"/>
  <c r="F721" i="20"/>
  <c r="F723" i="20" s="1"/>
  <c r="F955" i="20"/>
  <c r="F957" i="20" s="1"/>
  <c r="F331" i="20"/>
  <c r="F333" i="20" s="1"/>
  <c r="F527" i="20"/>
  <c r="F526" i="20"/>
  <c r="F683" i="20"/>
  <c r="F682" i="20"/>
  <c r="F838" i="20"/>
  <c r="F839" i="20"/>
  <c r="F371" i="20"/>
  <c r="F372" i="20" s="1"/>
  <c r="J720" i="20"/>
  <c r="J69" i="20"/>
  <c r="J1110" i="20"/>
  <c r="J993" i="20"/>
  <c r="J1032" i="20"/>
  <c r="J915" i="20"/>
  <c r="J837" i="20"/>
  <c r="J68" i="20"/>
  <c r="M58" i="20"/>
  <c r="H62" i="20"/>
  <c r="J62" i="20" s="1"/>
  <c r="H63" i="20"/>
  <c r="J63" i="20" s="1"/>
  <c r="J525" i="20"/>
  <c r="J447" i="20"/>
  <c r="J408" i="20"/>
  <c r="J96" i="20"/>
  <c r="J65" i="20"/>
  <c r="H57" i="20"/>
  <c r="CB23" i="6"/>
  <c r="CB39" i="6"/>
  <c r="CB43" i="6"/>
  <c r="CB77" i="6"/>
  <c r="CB76" i="6"/>
  <c r="CB73" i="6"/>
  <c r="CB72" i="6"/>
  <c r="CB69" i="6"/>
  <c r="CB68" i="6"/>
  <c r="CB65" i="6"/>
  <c r="CB64" i="6"/>
  <c r="CB60" i="6"/>
  <c r="CB59" i="6"/>
  <c r="CA61" i="6"/>
  <c r="CB61" i="6" s="1"/>
  <c r="CB14" i="6"/>
  <c r="BY12" i="6"/>
  <c r="CB10" i="6"/>
  <c r="BY25" i="6"/>
  <c r="CA12" i="6"/>
  <c r="CA28" i="6"/>
  <c r="CB28" i="6" s="1"/>
  <c r="BY86" i="6"/>
  <c r="BY84" i="6"/>
  <c r="BY98" i="6"/>
  <c r="CB96" i="6"/>
  <c r="CB95" i="6"/>
  <c r="CB94" i="6"/>
  <c r="BY91" i="6"/>
  <c r="CB90" i="6"/>
  <c r="CB104" i="6"/>
  <c r="CB103" i="6"/>
  <c r="BY102" i="6"/>
  <c r="CA105" i="6"/>
  <c r="CB105" i="6" s="1"/>
  <c r="CA101" i="6"/>
  <c r="CB101" i="6" s="1"/>
  <c r="CA93" i="6"/>
  <c r="CB93" i="6" s="1"/>
  <c r="CB56" i="6"/>
  <c r="BY16" i="6"/>
  <c r="CB35" i="6"/>
  <c r="CB33" i="6"/>
  <c r="BY41" i="6"/>
  <c r="BY45" i="6"/>
  <c r="CB86" i="6"/>
  <c r="CB16" i="6"/>
  <c r="BY88" i="6"/>
  <c r="CB84" i="6"/>
  <c r="BY23" i="6"/>
  <c r="BY36" i="6"/>
  <c r="BY35" i="6"/>
  <c r="BY37" i="6"/>
  <c r="BY18" i="6"/>
  <c r="BY14" i="6"/>
  <c r="BY13" i="6"/>
  <c r="CB38" i="6"/>
  <c r="CB45" i="6"/>
  <c r="CB55" i="6"/>
  <c r="CB54" i="6"/>
  <c r="CB53" i="6"/>
  <c r="CB52" i="6"/>
  <c r="CB51" i="6"/>
  <c r="CB50" i="6"/>
  <c r="CB49" i="6"/>
  <c r="CB48" i="6"/>
  <c r="CB81" i="6"/>
  <c r="CB79" i="6"/>
  <c r="BY78" i="6"/>
  <c r="CB71" i="6"/>
  <c r="BY70" i="6"/>
  <c r="BY62" i="6"/>
  <c r="CB57" i="6"/>
  <c r="BY82" i="6"/>
  <c r="BY20" i="6"/>
  <c r="CB37" i="6"/>
  <c r="CB82" i="6"/>
  <c r="BY104" i="6"/>
  <c r="BY103" i="6"/>
  <c r="BY106" i="6"/>
  <c r="BY8" i="6"/>
  <c r="BY21" i="6"/>
  <c r="BY39" i="6"/>
  <c r="BY38" i="6"/>
  <c r="BY42" i="6"/>
  <c r="BY55" i="6"/>
  <c r="BY54" i="6"/>
  <c r="BY52" i="6"/>
  <c r="BY51" i="6"/>
  <c r="BY50" i="6"/>
  <c r="BY48" i="6"/>
  <c r="BY47" i="6"/>
  <c r="BY79" i="6"/>
  <c r="BY75" i="6"/>
  <c r="BY71" i="6"/>
  <c r="BY67" i="6"/>
  <c r="BY63" i="6"/>
  <c r="BY59" i="6"/>
  <c r="CB100" i="6"/>
  <c r="CB99" i="6"/>
  <c r="CB106" i="6"/>
  <c r="CB7" i="6"/>
  <c r="CB9" i="6"/>
  <c r="CB15" i="6"/>
  <c r="CB13" i="6"/>
  <c r="CB12" i="6"/>
  <c r="CB25" i="6"/>
  <c r="CB24" i="6"/>
  <c r="CB36" i="6"/>
  <c r="CB41" i="6"/>
  <c r="BY40" i="6"/>
  <c r="BY46" i="6"/>
  <c r="CB44" i="6"/>
  <c r="CB42" i="6"/>
  <c r="CB47" i="6"/>
  <c r="BY81" i="6"/>
  <c r="BY80" i="6"/>
  <c r="BY73" i="6"/>
  <c r="BY72" i="6"/>
  <c r="BY64" i="6"/>
  <c r="BY61" i="6"/>
  <c r="BY56" i="6"/>
  <c r="CB87" i="6"/>
  <c r="BY85" i="6"/>
  <c r="CB83" i="6"/>
  <c r="CB98" i="6"/>
  <c r="BY97" i="6"/>
  <c r="CB102" i="6"/>
  <c r="BY100" i="6"/>
  <c r="CB8" i="6"/>
  <c r="BY22" i="6"/>
  <c r="CB18" i="6"/>
  <c r="BY17" i="6"/>
  <c r="BY10" i="6"/>
  <c r="BY27" i="6"/>
  <c r="BY26" i="6"/>
  <c r="BY33" i="6"/>
  <c r="BY32" i="6"/>
  <c r="BY29" i="6"/>
  <c r="BY43" i="6"/>
  <c r="BY53" i="6"/>
  <c r="BY49" i="6"/>
  <c r="CB75" i="6"/>
  <c r="BY74" i="6"/>
  <c r="CB67" i="6"/>
  <c r="BY66" i="6"/>
  <c r="CB63" i="6"/>
  <c r="BY58" i="6"/>
  <c r="BY95" i="6"/>
  <c r="BY93" i="6"/>
  <c r="BY92" i="6"/>
  <c r="BY89" i="6"/>
  <c r="BY105" i="6"/>
  <c r="BY101" i="6"/>
  <c r="BY9" i="6"/>
  <c r="CB19" i="6"/>
  <c r="CB11" i="6"/>
  <c r="CB26" i="6"/>
  <c r="CB34" i="6"/>
  <c r="BY31" i="6"/>
  <c r="CB29" i="6"/>
  <c r="CB46" i="6"/>
  <c r="BY44" i="6"/>
  <c r="CB80" i="6"/>
  <c r="BY77" i="6"/>
  <c r="BY76" i="6"/>
  <c r="BY69" i="6"/>
  <c r="BY68" i="6"/>
  <c r="BY65" i="6"/>
  <c r="BY60" i="6"/>
  <c r="BY57" i="6"/>
  <c r="BY87" i="6"/>
  <c r="CB85" i="6"/>
  <c r="BY83" i="6"/>
  <c r="CB97" i="6"/>
  <c r="BY96" i="6"/>
  <c r="CB92" i="6"/>
  <c r="CB89" i="6"/>
  <c r="BY99" i="6"/>
  <c r="CB91" i="6"/>
  <c r="BY94" i="6"/>
  <c r="BY90" i="6"/>
  <c r="CB78" i="6"/>
  <c r="CB74" i="6"/>
  <c r="CB70" i="6"/>
  <c r="CB66" i="6"/>
  <c r="CB62" i="6"/>
  <c r="CB58" i="6"/>
  <c r="CB40" i="6"/>
  <c r="BY34" i="6"/>
  <c r="BY30" i="6"/>
  <c r="BY28" i="6"/>
  <c r="BY24" i="6"/>
  <c r="BY19" i="6"/>
  <c r="BY15" i="6"/>
  <c r="BY11" i="6"/>
  <c r="BY7" i="6"/>
  <c r="BT8" i="6"/>
  <c r="BT9" i="6"/>
  <c r="BT10" i="6"/>
  <c r="BT11" i="6"/>
  <c r="BT12" i="6"/>
  <c r="BT13" i="6"/>
  <c r="BT14" i="6"/>
  <c r="BT15" i="6"/>
  <c r="BT16" i="6"/>
  <c r="BT17" i="6"/>
  <c r="BT18" i="6"/>
  <c r="BT19" i="6"/>
  <c r="BT20" i="6"/>
  <c r="BT21" i="6"/>
  <c r="BT22" i="6"/>
  <c r="BT23" i="6"/>
  <c r="BT24" i="6"/>
  <c r="BT25" i="6"/>
  <c r="BT26" i="6"/>
  <c r="BT27" i="6"/>
  <c r="BT28" i="6"/>
  <c r="BT29" i="6"/>
  <c r="BT30" i="6"/>
  <c r="BT31" i="6"/>
  <c r="BT32" i="6"/>
  <c r="BT33" i="6"/>
  <c r="BT34" i="6"/>
  <c r="BT35" i="6"/>
  <c r="BT36" i="6"/>
  <c r="BT37" i="6"/>
  <c r="BT38" i="6"/>
  <c r="BT39" i="6"/>
  <c r="BT40" i="6"/>
  <c r="BT41" i="6"/>
  <c r="BT42" i="6"/>
  <c r="BT43" i="6"/>
  <c r="BT44" i="6"/>
  <c r="BT45" i="6"/>
  <c r="BT46" i="6"/>
  <c r="BT47" i="6"/>
  <c r="BT48" i="6"/>
  <c r="BT49" i="6"/>
  <c r="BT50" i="6"/>
  <c r="BT51" i="6"/>
  <c r="BT52" i="6"/>
  <c r="BT53" i="6"/>
  <c r="BT54" i="6"/>
  <c r="BT55" i="6"/>
  <c r="BT56" i="6"/>
  <c r="BT57" i="6"/>
  <c r="BT58" i="6"/>
  <c r="BT59" i="6"/>
  <c r="BT60" i="6"/>
  <c r="BT61" i="6"/>
  <c r="BT62" i="6"/>
  <c r="BT63" i="6"/>
  <c r="BT64" i="6"/>
  <c r="BT65" i="6"/>
  <c r="BT66" i="6"/>
  <c r="BT67" i="6"/>
  <c r="BT68" i="6"/>
  <c r="BT69" i="6"/>
  <c r="BT70" i="6"/>
  <c r="BT71" i="6"/>
  <c r="BT72" i="6"/>
  <c r="BT73" i="6"/>
  <c r="BT74" i="6"/>
  <c r="BT75" i="6"/>
  <c r="BT76" i="6"/>
  <c r="BT77" i="6"/>
  <c r="BT78" i="6"/>
  <c r="BT79" i="6"/>
  <c r="BT80" i="6"/>
  <c r="BT81" i="6"/>
  <c r="BT82" i="6"/>
  <c r="BT83" i="6"/>
  <c r="BT84" i="6"/>
  <c r="BT85" i="6"/>
  <c r="BT86" i="6"/>
  <c r="BT87" i="6"/>
  <c r="BT88" i="6"/>
  <c r="BT89" i="6"/>
  <c r="BT90" i="6"/>
  <c r="BT91" i="6"/>
  <c r="BT92" i="6"/>
  <c r="BT93" i="6"/>
  <c r="BT94" i="6"/>
  <c r="BT95" i="6"/>
  <c r="BT96" i="6"/>
  <c r="BT97" i="6"/>
  <c r="BT98" i="6"/>
  <c r="BT99" i="6"/>
  <c r="BT100" i="6"/>
  <c r="BT101" i="6"/>
  <c r="BT102" i="6"/>
  <c r="BT103" i="6"/>
  <c r="BT104" i="6"/>
  <c r="BT105" i="6"/>
  <c r="BT106" i="6"/>
  <c r="BT7" i="6"/>
  <c r="F294" i="20" l="1"/>
  <c r="F879" i="20"/>
  <c r="F762" i="20"/>
  <c r="F801" i="20"/>
  <c r="F1035" i="20"/>
  <c r="F1074" i="20"/>
  <c r="F450" i="20"/>
  <c r="F138" i="20"/>
  <c r="F528" i="20"/>
  <c r="F177" i="20"/>
  <c r="F840" i="20"/>
  <c r="F684" i="20"/>
  <c r="F645" i="20"/>
  <c r="F918" i="20"/>
  <c r="F606" i="20"/>
  <c r="J57" i="20"/>
  <c r="J3" i="6"/>
  <c r="AO8" i="6"/>
  <c r="II8" i="6" s="1"/>
  <c r="AO9" i="6"/>
  <c r="IJ9" i="6" s="1"/>
  <c r="AO10" i="6"/>
  <c r="II10" i="6" s="1"/>
  <c r="AO11" i="6"/>
  <c r="AO12" i="6"/>
  <c r="AO13" i="6"/>
  <c r="AO14" i="6"/>
  <c r="AO15" i="6"/>
  <c r="AO16" i="6"/>
  <c r="AO17" i="6"/>
  <c r="AO18" i="6"/>
  <c r="AO19" i="6"/>
  <c r="A483" i="20" s="1"/>
  <c r="AO20" i="6"/>
  <c r="A522" i="20" s="1"/>
  <c r="AO21" i="6"/>
  <c r="AO22" i="6"/>
  <c r="A600" i="20" s="1"/>
  <c r="AO23" i="6"/>
  <c r="A639" i="20" s="1"/>
  <c r="AO24" i="6"/>
  <c r="AO25" i="6"/>
  <c r="AO26" i="6"/>
  <c r="A756" i="20" s="1"/>
  <c r="AO27" i="6"/>
  <c r="A795" i="20" s="1"/>
  <c r="AO28" i="6"/>
  <c r="A834" i="20" s="1"/>
  <c r="AO29" i="6"/>
  <c r="A873" i="20" s="1"/>
  <c r="AO30" i="6"/>
  <c r="A912" i="20" s="1"/>
  <c r="AO31" i="6"/>
  <c r="AO32" i="6"/>
  <c r="A990" i="20" s="1"/>
  <c r="AO33" i="6"/>
  <c r="A1029" i="20" s="1"/>
  <c r="AO34" i="6"/>
  <c r="AO35" i="6"/>
  <c r="A1107" i="20" s="1"/>
  <c r="AO36" i="6"/>
  <c r="A1146" i="20" s="1"/>
  <c r="AO37" i="6"/>
  <c r="AO38" i="6"/>
  <c r="A1224" i="20" s="1"/>
  <c r="AO39" i="6"/>
  <c r="A1263" i="20" s="1"/>
  <c r="AO40" i="6"/>
  <c r="A1302" i="20" s="1"/>
  <c r="AO41" i="6"/>
  <c r="AO42" i="6"/>
  <c r="A1380" i="20" s="1"/>
  <c r="AO43" i="6"/>
  <c r="A1419" i="20" s="1"/>
  <c r="AO44" i="6"/>
  <c r="A1458" i="20" s="1"/>
  <c r="AO45" i="6"/>
  <c r="A1497" i="20" s="1"/>
  <c r="AO46" i="6"/>
  <c r="A1536" i="20" s="1"/>
  <c r="AO47" i="6"/>
  <c r="AO48" i="6"/>
  <c r="A1614" i="20" s="1"/>
  <c r="AO49" i="6"/>
  <c r="AO50" i="6"/>
  <c r="AO51" i="6"/>
  <c r="A1731" i="20" s="1"/>
  <c r="AO52" i="6"/>
  <c r="AO53" i="6"/>
  <c r="AO54" i="6"/>
  <c r="A1848" i="20" s="1"/>
  <c r="AO55" i="6"/>
  <c r="A1887" i="20" s="1"/>
  <c r="AO56" i="6"/>
  <c r="A1926" i="20" s="1"/>
  <c r="AO57" i="6"/>
  <c r="AO58" i="6"/>
  <c r="A2004" i="20" s="1"/>
  <c r="AO59" i="6"/>
  <c r="A2043" i="20" s="1"/>
  <c r="AO60" i="6"/>
  <c r="AO61" i="6"/>
  <c r="A2121" i="20" s="1"/>
  <c r="AO62" i="6"/>
  <c r="A2160" i="20" s="1"/>
  <c r="AO63" i="6"/>
  <c r="AO64" i="6"/>
  <c r="A2238" i="20" s="1"/>
  <c r="AO65" i="6"/>
  <c r="AO66" i="6"/>
  <c r="AO67" i="6"/>
  <c r="A2355" i="20" s="1"/>
  <c r="AO68" i="6"/>
  <c r="AO69" i="6"/>
  <c r="AO70" i="6"/>
  <c r="A2472" i="20" s="1"/>
  <c r="AO71" i="6"/>
  <c r="A2511" i="20" s="1"/>
  <c r="AO72" i="6"/>
  <c r="A2550" i="20" s="1"/>
  <c r="AO73" i="6"/>
  <c r="AO74" i="6"/>
  <c r="A2628" i="20" s="1"/>
  <c r="AO75" i="6"/>
  <c r="A2667" i="20" s="1"/>
  <c r="AO76" i="6"/>
  <c r="AO77" i="6"/>
  <c r="AO78" i="6"/>
  <c r="A2784" i="20" s="1"/>
  <c r="AO79" i="6"/>
  <c r="AO80" i="6"/>
  <c r="A2862" i="20" s="1"/>
  <c r="AO81" i="6"/>
  <c r="A2901" i="20" s="1"/>
  <c r="AO82" i="6"/>
  <c r="AO83" i="6"/>
  <c r="AO84" i="6"/>
  <c r="AO85" i="6"/>
  <c r="AO86" i="6"/>
  <c r="A3096" i="20" s="1"/>
  <c r="AO87" i="6"/>
  <c r="AO88" i="6"/>
  <c r="A3174" i="20" s="1"/>
  <c r="AO89" i="6"/>
  <c r="A3213" i="20" s="1"/>
  <c r="AO90" i="6"/>
  <c r="AO91" i="6"/>
  <c r="AO92" i="6"/>
  <c r="AO93" i="6"/>
  <c r="AO94" i="6"/>
  <c r="A3408" i="20" s="1"/>
  <c r="AO95" i="6"/>
  <c r="AO96" i="6"/>
  <c r="A3486" i="20" s="1"/>
  <c r="AO97" i="6"/>
  <c r="A3525" i="20" s="1"/>
  <c r="AO98" i="6"/>
  <c r="AO99" i="6"/>
  <c r="AO100" i="6"/>
  <c r="A3642" i="20" s="1"/>
  <c r="AO101" i="6"/>
  <c r="AO102" i="6"/>
  <c r="AO103" i="6"/>
  <c r="AO104" i="6"/>
  <c r="AO105" i="6"/>
  <c r="AO106" i="6"/>
  <c r="AO7" i="6"/>
  <c r="AN7" i="6"/>
  <c r="IK34" i="6" l="1"/>
  <c r="A1068" i="20"/>
  <c r="IK18" i="6"/>
  <c r="A444" i="20"/>
  <c r="IH25" i="6"/>
  <c r="A717" i="20"/>
  <c r="IJ21" i="6"/>
  <c r="A561" i="20"/>
  <c r="IH17" i="6"/>
  <c r="A405" i="20"/>
  <c r="IK24" i="6"/>
  <c r="A678" i="20"/>
  <c r="IJ31" i="6"/>
  <c r="A951" i="20"/>
  <c r="IK102" i="6"/>
  <c r="A3720" i="20"/>
  <c r="IJ98" i="6"/>
  <c r="A3564" i="20"/>
  <c r="IK90" i="6"/>
  <c r="A3252" i="20"/>
  <c r="IJ82" i="6"/>
  <c r="A2940" i="20"/>
  <c r="IH105" i="6"/>
  <c r="A3837" i="20"/>
  <c r="IH101" i="6"/>
  <c r="A3681" i="20"/>
  <c r="IH93" i="6"/>
  <c r="A3369" i="20"/>
  <c r="IH85" i="6"/>
  <c r="A3057" i="20"/>
  <c r="IH77" i="6"/>
  <c r="A2745" i="20"/>
  <c r="IH73" i="6"/>
  <c r="A2589" i="20"/>
  <c r="IJ69" i="6"/>
  <c r="A2433" i="20"/>
  <c r="IH65" i="6"/>
  <c r="A2277" i="20"/>
  <c r="IH57" i="6"/>
  <c r="A1965" i="20"/>
  <c r="IJ53" i="6"/>
  <c r="A1809" i="20"/>
  <c r="IH49" i="6"/>
  <c r="A1653" i="20"/>
  <c r="IH41" i="6"/>
  <c r="A1341" i="20"/>
  <c r="IJ37" i="6"/>
  <c r="A1185" i="20"/>
  <c r="II84" i="6"/>
  <c r="A3018" i="20"/>
  <c r="II76" i="6"/>
  <c r="A2706" i="20"/>
  <c r="II68" i="6"/>
  <c r="A2394" i="20"/>
  <c r="II60" i="6"/>
  <c r="A2082" i="20"/>
  <c r="II52" i="6"/>
  <c r="A1770" i="20"/>
  <c r="II104" i="6"/>
  <c r="A3798" i="20"/>
  <c r="II92" i="6"/>
  <c r="A3330" i="20"/>
  <c r="IJ103" i="6"/>
  <c r="A3759" i="20"/>
  <c r="IJ99" i="6"/>
  <c r="A3603" i="20"/>
  <c r="IJ95" i="6"/>
  <c r="A3447" i="20"/>
  <c r="IJ91" i="6"/>
  <c r="A3291" i="20"/>
  <c r="IJ87" i="6"/>
  <c r="A3135" i="20"/>
  <c r="IJ83" i="6"/>
  <c r="A2979" i="20"/>
  <c r="IJ79" i="6"/>
  <c r="A2823" i="20"/>
  <c r="IJ63" i="6"/>
  <c r="A2199" i="20"/>
  <c r="IJ47" i="6"/>
  <c r="A1575" i="20"/>
  <c r="IJ106" i="6"/>
  <c r="A3876" i="20"/>
  <c r="II66" i="6"/>
  <c r="A2316" i="20"/>
  <c r="II50" i="6"/>
  <c r="A1692" i="20"/>
  <c r="II7" i="6"/>
  <c r="A15" i="20"/>
  <c r="HZ5" i="6"/>
  <c r="A13" i="20"/>
  <c r="IH7" i="6"/>
  <c r="IK98" i="6"/>
  <c r="IJ90" i="6"/>
  <c r="IH81" i="6"/>
  <c r="IK77" i="6"/>
  <c r="II18" i="6"/>
  <c r="IK10" i="6"/>
  <c r="IK106" i="6"/>
  <c r="IH89" i="6"/>
  <c r="IK85" i="6"/>
  <c r="IK50" i="6"/>
  <c r="IH97" i="6"/>
  <c r="IK93" i="6"/>
  <c r="IK82" i="6"/>
  <c r="IK9" i="6"/>
  <c r="IK101" i="6"/>
  <c r="IJ100" i="6"/>
  <c r="IK100" i="6"/>
  <c r="IJ96" i="6"/>
  <c r="IK96" i="6"/>
  <c r="IJ88" i="6"/>
  <c r="IK88" i="6"/>
  <c r="IJ80" i="6"/>
  <c r="IK80" i="6"/>
  <c r="IH72" i="6"/>
  <c r="IJ72" i="6"/>
  <c r="II72" i="6"/>
  <c r="IH64" i="6"/>
  <c r="IJ64" i="6"/>
  <c r="IH56" i="6"/>
  <c r="IJ56" i="6"/>
  <c r="II56" i="6"/>
  <c r="IJ48" i="6"/>
  <c r="II48" i="6"/>
  <c r="IH36" i="6"/>
  <c r="IJ36" i="6"/>
  <c r="IJ28" i="6"/>
  <c r="IK28" i="6"/>
  <c r="IH20" i="6"/>
  <c r="IK20" i="6"/>
  <c r="IH12" i="6"/>
  <c r="IJ12" i="6"/>
  <c r="IK12" i="6"/>
  <c r="IK103" i="6"/>
  <c r="IH103" i="6"/>
  <c r="IK95" i="6"/>
  <c r="IH95" i="6"/>
  <c r="IK87" i="6"/>
  <c r="IH87" i="6"/>
  <c r="IK79" i="6"/>
  <c r="IH79" i="6"/>
  <c r="II71" i="6"/>
  <c r="II63" i="6"/>
  <c r="IK63" i="6"/>
  <c r="II55" i="6"/>
  <c r="IK55" i="6"/>
  <c r="II47" i="6"/>
  <c r="IK47" i="6"/>
  <c r="IK39" i="6"/>
  <c r="II31" i="6"/>
  <c r="II23" i="6"/>
  <c r="IK23" i="6"/>
  <c r="II15" i="6"/>
  <c r="IK15" i="6"/>
  <c r="IH100" i="6"/>
  <c r="II95" i="6"/>
  <c r="IK72" i="6"/>
  <c r="IH31" i="6"/>
  <c r="IH15" i="6"/>
  <c r="IH106" i="6"/>
  <c r="II106" i="6"/>
  <c r="IH98" i="6"/>
  <c r="II98" i="6"/>
  <c r="IH94" i="6"/>
  <c r="II94" i="6"/>
  <c r="IH90" i="6"/>
  <c r="II90" i="6"/>
  <c r="IH86" i="6"/>
  <c r="II86" i="6"/>
  <c r="IH82" i="6"/>
  <c r="II82" i="6"/>
  <c r="IH78" i="6"/>
  <c r="II78" i="6"/>
  <c r="IJ74" i="6"/>
  <c r="IH74" i="6"/>
  <c r="IH70" i="6"/>
  <c r="II70" i="6"/>
  <c r="IK70" i="6"/>
  <c r="IJ66" i="6"/>
  <c r="IH66" i="6"/>
  <c r="IJ62" i="6"/>
  <c r="IH62" i="6"/>
  <c r="II62" i="6"/>
  <c r="IK62" i="6"/>
  <c r="IJ58" i="6"/>
  <c r="IJ54" i="6"/>
  <c r="IH54" i="6"/>
  <c r="IK54" i="6"/>
  <c r="IH50" i="6"/>
  <c r="IJ46" i="6"/>
  <c r="IH46" i="6"/>
  <c r="II46" i="6"/>
  <c r="IJ42" i="6"/>
  <c r="IH42" i="6"/>
  <c r="IJ38" i="6"/>
  <c r="II38" i="6"/>
  <c r="IK38" i="6"/>
  <c r="IJ34" i="6"/>
  <c r="IH34" i="6"/>
  <c r="IH30" i="6"/>
  <c r="II30" i="6"/>
  <c r="IK30" i="6"/>
  <c r="IJ26" i="6"/>
  <c r="IH26" i="6"/>
  <c r="IJ22" i="6"/>
  <c r="IH22" i="6"/>
  <c r="II22" i="6"/>
  <c r="IK22" i="6"/>
  <c r="IJ18" i="6"/>
  <c r="IJ14" i="6"/>
  <c r="IH14" i="6"/>
  <c r="IK14" i="6"/>
  <c r="IK7" i="6"/>
  <c r="II96" i="6"/>
  <c r="IK94" i="6"/>
  <c r="II88" i="6"/>
  <c r="IK86" i="6"/>
  <c r="II80" i="6"/>
  <c r="IK78" i="6"/>
  <c r="IK74" i="6"/>
  <c r="IJ71" i="6"/>
  <c r="IK58" i="6"/>
  <c r="IK42" i="6"/>
  <c r="IJ39" i="6"/>
  <c r="II36" i="6"/>
  <c r="IJ23" i="6"/>
  <c r="II20" i="6"/>
  <c r="IJ104" i="6"/>
  <c r="IK104" i="6"/>
  <c r="IJ92" i="6"/>
  <c r="IK92" i="6"/>
  <c r="IJ84" i="6"/>
  <c r="IK84" i="6"/>
  <c r="IH76" i="6"/>
  <c r="IJ76" i="6"/>
  <c r="IK76" i="6"/>
  <c r="IJ68" i="6"/>
  <c r="IK68" i="6"/>
  <c r="IH60" i="6"/>
  <c r="IK60" i="6"/>
  <c r="IH52" i="6"/>
  <c r="IJ52" i="6"/>
  <c r="IK52" i="6"/>
  <c r="IH44" i="6"/>
  <c r="IJ44" i="6"/>
  <c r="IK44" i="6"/>
  <c r="IH40" i="6"/>
  <c r="II40" i="6"/>
  <c r="IH32" i="6"/>
  <c r="IJ32" i="6"/>
  <c r="II32" i="6"/>
  <c r="IH24" i="6"/>
  <c r="IJ24" i="6"/>
  <c r="IH16" i="6"/>
  <c r="IJ16" i="6"/>
  <c r="II16" i="6"/>
  <c r="IK8" i="6"/>
  <c r="II100" i="6"/>
  <c r="II28" i="6"/>
  <c r="II12" i="6"/>
  <c r="IK99" i="6"/>
  <c r="IH99" i="6"/>
  <c r="IK91" i="6"/>
  <c r="IH91" i="6"/>
  <c r="IK83" i="6"/>
  <c r="IH83" i="6"/>
  <c r="II75" i="6"/>
  <c r="IK75" i="6"/>
  <c r="IH75" i="6"/>
  <c r="IJ75" i="6"/>
  <c r="II67" i="6"/>
  <c r="IK67" i="6"/>
  <c r="IH67" i="6"/>
  <c r="IJ67" i="6"/>
  <c r="IK59" i="6"/>
  <c r="IH59" i="6"/>
  <c r="IJ59" i="6"/>
  <c r="II51" i="6"/>
  <c r="IH51" i="6"/>
  <c r="IJ51" i="6"/>
  <c r="II43" i="6"/>
  <c r="IK43" i="6"/>
  <c r="IJ43" i="6"/>
  <c r="II35" i="6"/>
  <c r="IK35" i="6"/>
  <c r="IH35" i="6"/>
  <c r="II27" i="6"/>
  <c r="IK27" i="6"/>
  <c r="IH27" i="6"/>
  <c r="IJ27" i="6"/>
  <c r="IK19" i="6"/>
  <c r="IH19" i="6"/>
  <c r="IJ19" i="6"/>
  <c r="II11" i="6"/>
  <c r="IH11" i="6"/>
  <c r="IJ11" i="6"/>
  <c r="IJ8" i="6"/>
  <c r="II103" i="6"/>
  <c r="IH92" i="6"/>
  <c r="II87" i="6"/>
  <c r="IH84" i="6"/>
  <c r="II79" i="6"/>
  <c r="IH47" i="6"/>
  <c r="IK40" i="6"/>
  <c r="IH102" i="6"/>
  <c r="II102" i="6"/>
  <c r="II105" i="6"/>
  <c r="IJ105" i="6"/>
  <c r="II101" i="6"/>
  <c r="IJ101" i="6"/>
  <c r="II97" i="6"/>
  <c r="IJ97" i="6"/>
  <c r="II93" i="6"/>
  <c r="IJ93" i="6"/>
  <c r="II89" i="6"/>
  <c r="IJ89" i="6"/>
  <c r="II85" i="6"/>
  <c r="IJ85" i="6"/>
  <c r="II81" i="6"/>
  <c r="IJ81" i="6"/>
  <c r="II77" i="6"/>
  <c r="IJ77" i="6"/>
  <c r="IK73" i="6"/>
  <c r="II73" i="6"/>
  <c r="IJ73" i="6"/>
  <c r="IK69" i="6"/>
  <c r="IH69" i="6"/>
  <c r="IK65" i="6"/>
  <c r="II65" i="6"/>
  <c r="II61" i="6"/>
  <c r="IH61" i="6"/>
  <c r="IK57" i="6"/>
  <c r="II57" i="6"/>
  <c r="IJ57" i="6"/>
  <c r="IK53" i="6"/>
  <c r="II53" i="6"/>
  <c r="IK49" i="6"/>
  <c r="IJ49" i="6"/>
  <c r="IK45" i="6"/>
  <c r="II45" i="6"/>
  <c r="IH45" i="6"/>
  <c r="II41" i="6"/>
  <c r="IJ41" i="6"/>
  <c r="IK37" i="6"/>
  <c r="II37" i="6"/>
  <c r="IH37" i="6"/>
  <c r="IK33" i="6"/>
  <c r="II33" i="6"/>
  <c r="IJ33" i="6"/>
  <c r="IK29" i="6"/>
  <c r="IH29" i="6"/>
  <c r="IK25" i="6"/>
  <c r="II25" i="6"/>
  <c r="II21" i="6"/>
  <c r="IH21" i="6"/>
  <c r="IK17" i="6"/>
  <c r="II17" i="6"/>
  <c r="IJ17" i="6"/>
  <c r="IK13" i="6"/>
  <c r="II13" i="6"/>
  <c r="IJ7" i="6"/>
  <c r="IH10" i="6"/>
  <c r="IH9" i="6"/>
  <c r="IK105" i="6"/>
  <c r="IH104" i="6"/>
  <c r="IJ102" i="6"/>
  <c r="II99" i="6"/>
  <c r="IK97" i="6"/>
  <c r="IH96" i="6"/>
  <c r="IJ94" i="6"/>
  <c r="II91" i="6"/>
  <c r="IK89" i="6"/>
  <c r="IH88" i="6"/>
  <c r="IJ86" i="6"/>
  <c r="II83" i="6"/>
  <c r="IK81" i="6"/>
  <c r="IH80" i="6"/>
  <c r="IJ78" i="6"/>
  <c r="II74" i="6"/>
  <c r="IH71" i="6"/>
  <c r="IK64" i="6"/>
  <c r="IJ61" i="6"/>
  <c r="II58" i="6"/>
  <c r="IH55" i="6"/>
  <c r="IK48" i="6"/>
  <c r="II42" i="6"/>
  <c r="IH39" i="6"/>
  <c r="IK32" i="6"/>
  <c r="IJ29" i="6"/>
  <c r="II26" i="6"/>
  <c r="IJ13" i="6"/>
  <c r="B8" i="6"/>
  <c r="C8" i="6"/>
  <c r="D8" i="6"/>
  <c r="E8" i="6"/>
  <c r="F8" i="6"/>
  <c r="G8" i="6"/>
  <c r="H8" i="6"/>
  <c r="I8" i="6"/>
  <c r="J8" i="6"/>
  <c r="C52" i="20" s="1"/>
  <c r="K8" i="6"/>
  <c r="D52" i="20" s="1"/>
  <c r="L8" i="6"/>
  <c r="E52" i="20" s="1"/>
  <c r="O8" i="6"/>
  <c r="G52" i="20" s="1"/>
  <c r="Q8" i="6"/>
  <c r="Y8" i="6"/>
  <c r="Z8" i="6"/>
  <c r="AA8" i="6"/>
  <c r="AD8" i="6"/>
  <c r="G53" i="20" s="1"/>
  <c r="H53" i="20" s="1"/>
  <c r="AF8" i="6"/>
  <c r="AN8" i="6"/>
  <c r="AP8" i="6"/>
  <c r="C54" i="20" s="1"/>
  <c r="AQ8" i="6"/>
  <c r="D54" i="20" s="1"/>
  <c r="AR8" i="6"/>
  <c r="E54" i="20" s="1"/>
  <c r="AU8" i="6"/>
  <c r="G54" i="20" s="1"/>
  <c r="AW8" i="6"/>
  <c r="BE8" i="6"/>
  <c r="BF8" i="6"/>
  <c r="BG8" i="6"/>
  <c r="BJ8" i="6"/>
  <c r="G55" i="20" s="1"/>
  <c r="H55" i="20" s="1"/>
  <c r="BL8" i="6"/>
  <c r="CC8" i="6"/>
  <c r="CD8" i="6"/>
  <c r="CE8" i="6"/>
  <c r="CH8" i="6"/>
  <c r="CJ8" i="6"/>
  <c r="CZ8" i="6"/>
  <c r="DA8" i="6"/>
  <c r="DB8" i="6"/>
  <c r="DE8" i="6"/>
  <c r="DG8" i="6"/>
  <c r="DS8" i="6"/>
  <c r="C61" i="20" s="1"/>
  <c r="DT8" i="6"/>
  <c r="D61" i="20" s="1"/>
  <c r="DU8" i="6"/>
  <c r="E61" i="20" s="1"/>
  <c r="DW8" i="6"/>
  <c r="G61" i="20" s="1"/>
  <c r="H61" i="20" s="1"/>
  <c r="DY8" i="6"/>
  <c r="EG8" i="6"/>
  <c r="EH8" i="6"/>
  <c r="EJ8" i="6"/>
  <c r="EK8" i="6"/>
  <c r="EM8" i="6"/>
  <c r="EN8" i="6"/>
  <c r="ES8" i="6"/>
  <c r="ET8" i="6"/>
  <c r="EX8" i="6"/>
  <c r="EY8" i="6"/>
  <c r="FJ8" i="6"/>
  <c r="FK8" i="6"/>
  <c r="FL8" i="6"/>
  <c r="FN8" i="6"/>
  <c r="FO8" i="6"/>
  <c r="FR8" i="6" s="1"/>
  <c r="FS8" i="6"/>
  <c r="FT8" i="6"/>
  <c r="GE8" i="6"/>
  <c r="GF8" i="6"/>
  <c r="GG8" i="6"/>
  <c r="GN8" i="6"/>
  <c r="GO8" i="6"/>
  <c r="GP8" i="6"/>
  <c r="GQ8" i="6"/>
  <c r="B9" i="6"/>
  <c r="C9" i="6"/>
  <c r="D9" i="6"/>
  <c r="E9" i="6"/>
  <c r="F9" i="6"/>
  <c r="G9" i="6"/>
  <c r="H9" i="6"/>
  <c r="I9" i="6"/>
  <c r="J9" i="6"/>
  <c r="C91" i="20" s="1"/>
  <c r="K9" i="6"/>
  <c r="D91" i="20" s="1"/>
  <c r="L9" i="6"/>
  <c r="E91" i="20" s="1"/>
  <c r="O9" i="6"/>
  <c r="G91" i="20" s="1"/>
  <c r="Q9" i="6"/>
  <c r="I91" i="20" s="1"/>
  <c r="Y9" i="6"/>
  <c r="Z9" i="6"/>
  <c r="AA9" i="6"/>
  <c r="AD9" i="6"/>
  <c r="G92" i="20" s="1"/>
  <c r="H92" i="20" s="1"/>
  <c r="AF9" i="6"/>
  <c r="I92" i="20" s="1"/>
  <c r="AN9" i="6"/>
  <c r="AP9" i="6"/>
  <c r="C93" i="20" s="1"/>
  <c r="AQ9" i="6"/>
  <c r="D93" i="20" s="1"/>
  <c r="AR9" i="6"/>
  <c r="E93" i="20" s="1"/>
  <c r="AU9" i="6"/>
  <c r="G93" i="20" s="1"/>
  <c r="AW9" i="6"/>
  <c r="I93" i="20" s="1"/>
  <c r="BE9" i="6"/>
  <c r="BF9" i="6"/>
  <c r="BG9" i="6"/>
  <c r="BJ9" i="6"/>
  <c r="G94" i="20" s="1"/>
  <c r="H94" i="20" s="1"/>
  <c r="BL9" i="6"/>
  <c r="I94" i="20" s="1"/>
  <c r="CC9" i="6"/>
  <c r="CD9" i="6"/>
  <c r="CE9" i="6"/>
  <c r="CH9" i="6"/>
  <c r="CJ9" i="6"/>
  <c r="CZ9" i="6"/>
  <c r="DA9" i="6"/>
  <c r="DB9" i="6"/>
  <c r="DE9" i="6"/>
  <c r="DG9" i="6"/>
  <c r="DS9" i="6"/>
  <c r="C100" i="20" s="1"/>
  <c r="DT9" i="6"/>
  <c r="D100" i="20" s="1"/>
  <c r="DU9" i="6"/>
  <c r="E100" i="20" s="1"/>
  <c r="DW9" i="6"/>
  <c r="G100" i="20" s="1"/>
  <c r="H100" i="20" s="1"/>
  <c r="DY9" i="6"/>
  <c r="I100" i="20" s="1"/>
  <c r="EG9" i="6"/>
  <c r="EH9" i="6"/>
  <c r="EJ9" i="6"/>
  <c r="EK9" i="6"/>
  <c r="EM9" i="6"/>
  <c r="EN9" i="6"/>
  <c r="ES9" i="6"/>
  <c r="ET9" i="6"/>
  <c r="EX9" i="6"/>
  <c r="EY9" i="6"/>
  <c r="FJ9" i="6"/>
  <c r="FK9" i="6"/>
  <c r="FL9" i="6"/>
  <c r="FN9" i="6"/>
  <c r="FO9" i="6"/>
  <c r="FS9" i="6"/>
  <c r="FT9" i="6"/>
  <c r="GE9" i="6"/>
  <c r="GF9" i="6"/>
  <c r="GG9" i="6"/>
  <c r="GN9" i="6"/>
  <c r="GO9" i="6"/>
  <c r="GP9" i="6"/>
  <c r="GQ9" i="6"/>
  <c r="B10" i="6"/>
  <c r="C10" i="6"/>
  <c r="D10" i="6"/>
  <c r="E10" i="6"/>
  <c r="F10" i="6"/>
  <c r="G10" i="6"/>
  <c r="H10" i="6"/>
  <c r="I10" i="6"/>
  <c r="J10" i="6"/>
  <c r="C130" i="20" s="1"/>
  <c r="K10" i="6"/>
  <c r="D130" i="20" s="1"/>
  <c r="L10" i="6"/>
  <c r="E130" i="20" s="1"/>
  <c r="O10" i="6"/>
  <c r="G130" i="20" s="1"/>
  <c r="Q10" i="6"/>
  <c r="I130" i="20" s="1"/>
  <c r="Y10" i="6"/>
  <c r="Z10" i="6"/>
  <c r="AA10" i="6"/>
  <c r="AD10" i="6"/>
  <c r="G131" i="20" s="1"/>
  <c r="H131" i="20" s="1"/>
  <c r="AF10" i="6"/>
  <c r="I131" i="20" s="1"/>
  <c r="AN10" i="6"/>
  <c r="AP10" i="6"/>
  <c r="C132" i="20" s="1"/>
  <c r="AQ10" i="6"/>
  <c r="D132" i="20" s="1"/>
  <c r="AR10" i="6"/>
  <c r="E132" i="20" s="1"/>
  <c r="AU10" i="6"/>
  <c r="G132" i="20" s="1"/>
  <c r="AW10" i="6"/>
  <c r="I132" i="20" s="1"/>
  <c r="BE10" i="6"/>
  <c r="BF10" i="6"/>
  <c r="BG10" i="6"/>
  <c r="BJ10" i="6"/>
  <c r="G133" i="20" s="1"/>
  <c r="H133" i="20" s="1"/>
  <c r="BL10" i="6"/>
  <c r="I133" i="20" s="1"/>
  <c r="CC10" i="6"/>
  <c r="CD10" i="6"/>
  <c r="CE10" i="6"/>
  <c r="CH10" i="6"/>
  <c r="CJ10" i="6"/>
  <c r="CZ10" i="6"/>
  <c r="DA10" i="6"/>
  <c r="DB10" i="6"/>
  <c r="DE10" i="6"/>
  <c r="DG10" i="6"/>
  <c r="DS10" i="6"/>
  <c r="C139" i="20" s="1"/>
  <c r="DT10" i="6"/>
  <c r="D139" i="20" s="1"/>
  <c r="DU10" i="6"/>
  <c r="E139" i="20" s="1"/>
  <c r="DW10" i="6"/>
  <c r="G139" i="20" s="1"/>
  <c r="DY10" i="6"/>
  <c r="I139" i="20" s="1"/>
  <c r="EG10" i="6"/>
  <c r="EH10" i="6"/>
  <c r="EJ10" i="6"/>
  <c r="EK10" i="6"/>
  <c r="EM10" i="6"/>
  <c r="EN10" i="6"/>
  <c r="ES10" i="6"/>
  <c r="ET10" i="6"/>
  <c r="EX10" i="6"/>
  <c r="EY10" i="6"/>
  <c r="FJ10" i="6"/>
  <c r="FK10" i="6"/>
  <c r="FL10" i="6"/>
  <c r="FN10" i="6"/>
  <c r="FO10" i="6"/>
  <c r="FR10" i="6" s="1"/>
  <c r="FS10" i="6"/>
  <c r="FT10" i="6"/>
  <c r="GE10" i="6"/>
  <c r="GF10" i="6"/>
  <c r="GG10" i="6"/>
  <c r="GN10" i="6"/>
  <c r="GO10" i="6"/>
  <c r="GP10" i="6"/>
  <c r="GQ10" i="6"/>
  <c r="B11" i="6"/>
  <c r="C11" i="6"/>
  <c r="D11" i="6"/>
  <c r="E11" i="6"/>
  <c r="F11" i="6"/>
  <c r="G11" i="6"/>
  <c r="H11" i="6"/>
  <c r="I11" i="6"/>
  <c r="J11" i="6"/>
  <c r="C169" i="20" s="1"/>
  <c r="K11" i="6"/>
  <c r="D169" i="20" s="1"/>
  <c r="L11" i="6"/>
  <c r="E169" i="20" s="1"/>
  <c r="O11" i="6"/>
  <c r="G169" i="20" s="1"/>
  <c r="Q11" i="6"/>
  <c r="I169" i="20" s="1"/>
  <c r="Y11" i="6"/>
  <c r="Z11" i="6"/>
  <c r="AA11" i="6"/>
  <c r="AD11" i="6"/>
  <c r="G170" i="20" s="1"/>
  <c r="H170" i="20" s="1"/>
  <c r="AF11" i="6"/>
  <c r="I170" i="20" s="1"/>
  <c r="AN11" i="6"/>
  <c r="AP11" i="6"/>
  <c r="C171" i="20" s="1"/>
  <c r="AQ11" i="6"/>
  <c r="D171" i="20" s="1"/>
  <c r="AR11" i="6"/>
  <c r="E171" i="20" s="1"/>
  <c r="AU11" i="6"/>
  <c r="G171" i="20" s="1"/>
  <c r="AW11" i="6"/>
  <c r="I171" i="20" s="1"/>
  <c r="BE11" i="6"/>
  <c r="BF11" i="6"/>
  <c r="BG11" i="6"/>
  <c r="BJ11" i="6"/>
  <c r="G172" i="20" s="1"/>
  <c r="H172" i="20" s="1"/>
  <c r="BL11" i="6"/>
  <c r="I172" i="20" s="1"/>
  <c r="CC11" i="6"/>
  <c r="CD11" i="6"/>
  <c r="CE11" i="6"/>
  <c r="CH11" i="6"/>
  <c r="CJ11" i="6"/>
  <c r="CZ11" i="6"/>
  <c r="DA11" i="6"/>
  <c r="DB11" i="6"/>
  <c r="DE11" i="6"/>
  <c r="DG11" i="6"/>
  <c r="DS11" i="6"/>
  <c r="C178" i="20" s="1"/>
  <c r="DT11" i="6"/>
  <c r="D178" i="20" s="1"/>
  <c r="DU11" i="6"/>
  <c r="E178" i="20" s="1"/>
  <c r="DW11" i="6"/>
  <c r="G178" i="20" s="1"/>
  <c r="DY11" i="6"/>
  <c r="I178" i="20" s="1"/>
  <c r="EG11" i="6"/>
  <c r="EH11" i="6"/>
  <c r="EJ11" i="6"/>
  <c r="EK11" i="6"/>
  <c r="EM11" i="6"/>
  <c r="EN11" i="6"/>
  <c r="ES11" i="6"/>
  <c r="ET11" i="6"/>
  <c r="EX11" i="6"/>
  <c r="EY11" i="6"/>
  <c r="FJ11" i="6"/>
  <c r="FK11" i="6"/>
  <c r="FL11" i="6"/>
  <c r="FN11" i="6"/>
  <c r="FO11" i="6"/>
  <c r="FR11" i="6" s="1"/>
  <c r="FS11" i="6"/>
  <c r="FT11" i="6"/>
  <c r="GE11" i="6"/>
  <c r="GF11" i="6"/>
  <c r="GG11" i="6"/>
  <c r="GN11" i="6"/>
  <c r="GO11" i="6"/>
  <c r="GP11" i="6"/>
  <c r="GQ11" i="6"/>
  <c r="B12" i="6"/>
  <c r="C12" i="6"/>
  <c r="D12" i="6"/>
  <c r="E12" i="6"/>
  <c r="F12" i="6"/>
  <c r="G12" i="6"/>
  <c r="H12" i="6"/>
  <c r="I12" i="6"/>
  <c r="J12" i="6"/>
  <c r="C208" i="20" s="1"/>
  <c r="K12" i="6"/>
  <c r="D208" i="20" s="1"/>
  <c r="L12" i="6"/>
  <c r="E208" i="20" s="1"/>
  <c r="O12" i="6"/>
  <c r="G208" i="20" s="1"/>
  <c r="Q12" i="6"/>
  <c r="I208" i="20" s="1"/>
  <c r="Y12" i="6"/>
  <c r="Z12" i="6"/>
  <c r="AA12" i="6"/>
  <c r="AD12" i="6"/>
  <c r="G209" i="20" s="1"/>
  <c r="H209" i="20" s="1"/>
  <c r="AF12" i="6"/>
  <c r="I209" i="20" s="1"/>
  <c r="AN12" i="6"/>
  <c r="AP12" i="6"/>
  <c r="C210" i="20" s="1"/>
  <c r="AQ12" i="6"/>
  <c r="D210" i="20" s="1"/>
  <c r="AR12" i="6"/>
  <c r="E210" i="20" s="1"/>
  <c r="AU12" i="6"/>
  <c r="G210" i="20" s="1"/>
  <c r="AW12" i="6"/>
  <c r="I210" i="20" s="1"/>
  <c r="BE12" i="6"/>
  <c r="BF12" i="6"/>
  <c r="BG12" i="6"/>
  <c r="BJ12" i="6"/>
  <c r="G211" i="20" s="1"/>
  <c r="H211" i="20" s="1"/>
  <c r="BL12" i="6"/>
  <c r="I211" i="20" s="1"/>
  <c r="CC12" i="6"/>
  <c r="CD12" i="6"/>
  <c r="CE12" i="6"/>
  <c r="CH12" i="6"/>
  <c r="CJ12" i="6"/>
  <c r="CZ12" i="6"/>
  <c r="DA12" i="6"/>
  <c r="DB12" i="6"/>
  <c r="DE12" i="6"/>
  <c r="DG12" i="6"/>
  <c r="DS12" i="6"/>
  <c r="C217" i="20" s="1"/>
  <c r="DT12" i="6"/>
  <c r="D217" i="20" s="1"/>
  <c r="DU12" i="6"/>
  <c r="E217" i="20" s="1"/>
  <c r="DW12" i="6"/>
  <c r="G217" i="20" s="1"/>
  <c r="DY12" i="6"/>
  <c r="I217" i="20" s="1"/>
  <c r="EG12" i="6"/>
  <c r="EH12" i="6"/>
  <c r="EJ12" i="6"/>
  <c r="EK12" i="6"/>
  <c r="EM12" i="6"/>
  <c r="EN12" i="6"/>
  <c r="ES12" i="6"/>
  <c r="ET12" i="6"/>
  <c r="EX12" i="6"/>
  <c r="EY12" i="6"/>
  <c r="FJ12" i="6"/>
  <c r="FK12" i="6"/>
  <c r="FL12" i="6"/>
  <c r="FN12" i="6"/>
  <c r="FO12" i="6"/>
  <c r="FR12" i="6" s="1"/>
  <c r="FS12" i="6"/>
  <c r="FT12" i="6"/>
  <c r="GE12" i="6"/>
  <c r="GF12" i="6"/>
  <c r="GG12" i="6"/>
  <c r="GN12" i="6"/>
  <c r="GO12" i="6"/>
  <c r="GP12" i="6"/>
  <c r="GQ12" i="6"/>
  <c r="B13" i="6"/>
  <c r="C13" i="6"/>
  <c r="D13" i="6"/>
  <c r="E13" i="6"/>
  <c r="F13" i="6"/>
  <c r="G13" i="6"/>
  <c r="H13" i="6"/>
  <c r="I13" i="6"/>
  <c r="J13" i="6"/>
  <c r="C247" i="20" s="1"/>
  <c r="K13" i="6"/>
  <c r="D247" i="20" s="1"/>
  <c r="L13" i="6"/>
  <c r="E247" i="20" s="1"/>
  <c r="O13" i="6"/>
  <c r="G247" i="20" s="1"/>
  <c r="Q13" i="6"/>
  <c r="I247" i="20" s="1"/>
  <c r="Y13" i="6"/>
  <c r="Z13" i="6"/>
  <c r="AA13" i="6"/>
  <c r="AD13" i="6"/>
  <c r="G248" i="20" s="1"/>
  <c r="H248" i="20" s="1"/>
  <c r="AF13" i="6"/>
  <c r="I248" i="20" s="1"/>
  <c r="AN13" i="6"/>
  <c r="AP13" i="6"/>
  <c r="C249" i="20" s="1"/>
  <c r="AQ13" i="6"/>
  <c r="D249" i="20" s="1"/>
  <c r="AR13" i="6"/>
  <c r="E249" i="20" s="1"/>
  <c r="AU13" i="6"/>
  <c r="G249" i="20" s="1"/>
  <c r="AW13" i="6"/>
  <c r="I249" i="20" s="1"/>
  <c r="BE13" i="6"/>
  <c r="BF13" i="6"/>
  <c r="BG13" i="6"/>
  <c r="BJ13" i="6"/>
  <c r="G250" i="20" s="1"/>
  <c r="H250" i="20" s="1"/>
  <c r="BL13" i="6"/>
  <c r="I250" i="20" s="1"/>
  <c r="CC13" i="6"/>
  <c r="CD13" i="6"/>
  <c r="CE13" i="6"/>
  <c r="CH13" i="6"/>
  <c r="CJ13" i="6"/>
  <c r="CZ13" i="6"/>
  <c r="DA13" i="6"/>
  <c r="DB13" i="6"/>
  <c r="DE13" i="6"/>
  <c r="DG13" i="6"/>
  <c r="DS13" i="6"/>
  <c r="C256" i="20" s="1"/>
  <c r="DT13" i="6"/>
  <c r="D256" i="20" s="1"/>
  <c r="DU13" i="6"/>
  <c r="E256" i="20" s="1"/>
  <c r="DW13" i="6"/>
  <c r="G256" i="20" s="1"/>
  <c r="DY13" i="6"/>
  <c r="I256" i="20" s="1"/>
  <c r="EG13" i="6"/>
  <c r="EH13" i="6"/>
  <c r="EJ13" i="6"/>
  <c r="EK13" i="6"/>
  <c r="EM13" i="6"/>
  <c r="EN13" i="6"/>
  <c r="ES13" i="6"/>
  <c r="ET13" i="6"/>
  <c r="EX13" i="6"/>
  <c r="EY13" i="6"/>
  <c r="FJ13" i="6"/>
  <c r="FK13" i="6"/>
  <c r="FL13" i="6"/>
  <c r="FN13" i="6"/>
  <c r="FO13" i="6"/>
  <c r="FR13" i="6" s="1"/>
  <c r="FS13" i="6"/>
  <c r="FT13" i="6"/>
  <c r="GE13" i="6"/>
  <c r="GF13" i="6"/>
  <c r="GG13" i="6"/>
  <c r="GN13" i="6"/>
  <c r="GO13" i="6"/>
  <c r="GP13" i="6"/>
  <c r="GQ13" i="6"/>
  <c r="B14" i="6"/>
  <c r="C14" i="6"/>
  <c r="D14" i="6"/>
  <c r="E14" i="6"/>
  <c r="F14" i="6"/>
  <c r="G14" i="6"/>
  <c r="H14" i="6"/>
  <c r="I14" i="6"/>
  <c r="J14" i="6"/>
  <c r="C286" i="20" s="1"/>
  <c r="K14" i="6"/>
  <c r="D286" i="20" s="1"/>
  <c r="L14" i="6"/>
  <c r="E286" i="20" s="1"/>
  <c r="O14" i="6"/>
  <c r="G286" i="20" s="1"/>
  <c r="Q14" i="6"/>
  <c r="I286" i="20" s="1"/>
  <c r="Y14" i="6"/>
  <c r="Z14" i="6"/>
  <c r="AA14" i="6"/>
  <c r="AD14" i="6"/>
  <c r="G287" i="20" s="1"/>
  <c r="H287" i="20" s="1"/>
  <c r="AF14" i="6"/>
  <c r="I287" i="20" s="1"/>
  <c r="AN14" i="6"/>
  <c r="AP14" i="6"/>
  <c r="C288" i="20" s="1"/>
  <c r="AQ14" i="6"/>
  <c r="D288" i="20" s="1"/>
  <c r="AR14" i="6"/>
  <c r="E288" i="20" s="1"/>
  <c r="AU14" i="6"/>
  <c r="G288" i="20" s="1"/>
  <c r="AW14" i="6"/>
  <c r="I288" i="20" s="1"/>
  <c r="BE14" i="6"/>
  <c r="BF14" i="6"/>
  <c r="BG14" i="6"/>
  <c r="BJ14" i="6"/>
  <c r="G289" i="20" s="1"/>
  <c r="H289" i="20" s="1"/>
  <c r="BL14" i="6"/>
  <c r="I289" i="20" s="1"/>
  <c r="CC14" i="6"/>
  <c r="CD14" i="6"/>
  <c r="CE14" i="6"/>
  <c r="CH14" i="6"/>
  <c r="CJ14" i="6"/>
  <c r="CZ14" i="6"/>
  <c r="DA14" i="6"/>
  <c r="DB14" i="6"/>
  <c r="DE14" i="6"/>
  <c r="DG14" i="6"/>
  <c r="DS14" i="6"/>
  <c r="C295" i="20" s="1"/>
  <c r="DT14" i="6"/>
  <c r="D295" i="20" s="1"/>
  <c r="DU14" i="6"/>
  <c r="E295" i="20" s="1"/>
  <c r="DW14" i="6"/>
  <c r="G295" i="20" s="1"/>
  <c r="DY14" i="6"/>
  <c r="I295" i="20" s="1"/>
  <c r="EG14" i="6"/>
  <c r="EH14" i="6"/>
  <c r="EJ14" i="6"/>
  <c r="EK14" i="6"/>
  <c r="EM14" i="6"/>
  <c r="EN14" i="6"/>
  <c r="ES14" i="6"/>
  <c r="ET14" i="6"/>
  <c r="EX14" i="6"/>
  <c r="EY14" i="6"/>
  <c r="FJ14" i="6"/>
  <c r="FK14" i="6"/>
  <c r="FL14" i="6"/>
  <c r="FN14" i="6"/>
  <c r="FO14" i="6"/>
  <c r="FR14" i="6" s="1"/>
  <c r="FS14" i="6"/>
  <c r="FT14" i="6"/>
  <c r="GE14" i="6"/>
  <c r="GF14" i="6"/>
  <c r="GG14" i="6"/>
  <c r="GN14" i="6"/>
  <c r="GO14" i="6"/>
  <c r="GP14" i="6"/>
  <c r="GQ14" i="6"/>
  <c r="B15" i="6"/>
  <c r="C15" i="6"/>
  <c r="D15" i="6"/>
  <c r="E15" i="6"/>
  <c r="F15" i="6"/>
  <c r="G15" i="6"/>
  <c r="H15" i="6"/>
  <c r="I15" i="6"/>
  <c r="J15" i="6"/>
  <c r="C325" i="20" s="1"/>
  <c r="K15" i="6"/>
  <c r="D325" i="20" s="1"/>
  <c r="L15" i="6"/>
  <c r="E325" i="20" s="1"/>
  <c r="O15" i="6"/>
  <c r="G325" i="20" s="1"/>
  <c r="Q15" i="6"/>
  <c r="I325" i="20" s="1"/>
  <c r="Y15" i="6"/>
  <c r="Z15" i="6"/>
  <c r="AA15" i="6"/>
  <c r="AD15" i="6"/>
  <c r="G326" i="20" s="1"/>
  <c r="H326" i="20" s="1"/>
  <c r="AF15" i="6"/>
  <c r="I326" i="20" s="1"/>
  <c r="AN15" i="6"/>
  <c r="AP15" i="6"/>
  <c r="C327" i="20" s="1"/>
  <c r="AQ15" i="6"/>
  <c r="D327" i="20" s="1"/>
  <c r="AR15" i="6"/>
  <c r="E327" i="20" s="1"/>
  <c r="AU15" i="6"/>
  <c r="G327" i="20" s="1"/>
  <c r="AW15" i="6"/>
  <c r="I327" i="20" s="1"/>
  <c r="BE15" i="6"/>
  <c r="BF15" i="6"/>
  <c r="BG15" i="6"/>
  <c r="BJ15" i="6"/>
  <c r="G328" i="20" s="1"/>
  <c r="H328" i="20" s="1"/>
  <c r="BL15" i="6"/>
  <c r="I328" i="20" s="1"/>
  <c r="CC15" i="6"/>
  <c r="CD15" i="6"/>
  <c r="CE15" i="6"/>
  <c r="CH15" i="6"/>
  <c r="CJ15" i="6"/>
  <c r="CZ15" i="6"/>
  <c r="DA15" i="6"/>
  <c r="DB15" i="6"/>
  <c r="DE15" i="6"/>
  <c r="DG15" i="6"/>
  <c r="DS15" i="6"/>
  <c r="C334" i="20" s="1"/>
  <c r="DT15" i="6"/>
  <c r="D334" i="20" s="1"/>
  <c r="DU15" i="6"/>
  <c r="E334" i="20" s="1"/>
  <c r="DW15" i="6"/>
  <c r="G334" i="20" s="1"/>
  <c r="DY15" i="6"/>
  <c r="I334" i="20" s="1"/>
  <c r="EG15" i="6"/>
  <c r="EH15" i="6"/>
  <c r="EJ15" i="6"/>
  <c r="EK15" i="6"/>
  <c r="EM15" i="6"/>
  <c r="EN15" i="6"/>
  <c r="ES15" i="6"/>
  <c r="ET15" i="6"/>
  <c r="EX15" i="6"/>
  <c r="EY15" i="6"/>
  <c r="FJ15" i="6"/>
  <c r="FK15" i="6"/>
  <c r="FL15" i="6"/>
  <c r="FN15" i="6"/>
  <c r="FO15" i="6"/>
  <c r="FR15" i="6" s="1"/>
  <c r="FS15" i="6"/>
  <c r="FT15" i="6"/>
  <c r="GE15" i="6"/>
  <c r="GF15" i="6"/>
  <c r="GG15" i="6"/>
  <c r="GN15" i="6"/>
  <c r="GO15" i="6"/>
  <c r="GP15" i="6"/>
  <c r="GQ15" i="6"/>
  <c r="B16" i="6"/>
  <c r="C16" i="6"/>
  <c r="D16" i="6"/>
  <c r="E16" i="6"/>
  <c r="F16" i="6"/>
  <c r="G16" i="6"/>
  <c r="H16" i="6"/>
  <c r="I16" i="6"/>
  <c r="J16" i="6"/>
  <c r="C364" i="20" s="1"/>
  <c r="K16" i="6"/>
  <c r="D364" i="20" s="1"/>
  <c r="L16" i="6"/>
  <c r="E364" i="20" s="1"/>
  <c r="O16" i="6"/>
  <c r="G364" i="20" s="1"/>
  <c r="Q16" i="6"/>
  <c r="I364" i="20" s="1"/>
  <c r="Y16" i="6"/>
  <c r="Z16" i="6"/>
  <c r="AA16" i="6"/>
  <c r="AD16" i="6"/>
  <c r="G365" i="20" s="1"/>
  <c r="H365" i="20" s="1"/>
  <c r="AF16" i="6"/>
  <c r="I365" i="20" s="1"/>
  <c r="AN16" i="6"/>
  <c r="AP16" i="6"/>
  <c r="C366" i="20" s="1"/>
  <c r="AQ16" i="6"/>
  <c r="D366" i="20" s="1"/>
  <c r="AR16" i="6"/>
  <c r="E366" i="20" s="1"/>
  <c r="AU16" i="6"/>
  <c r="G366" i="20" s="1"/>
  <c r="AW16" i="6"/>
  <c r="I366" i="20" s="1"/>
  <c r="BE16" i="6"/>
  <c r="BF16" i="6"/>
  <c r="BG16" i="6"/>
  <c r="BJ16" i="6"/>
  <c r="G367" i="20" s="1"/>
  <c r="H367" i="20" s="1"/>
  <c r="BL16" i="6"/>
  <c r="I367" i="20" s="1"/>
  <c r="CC16" i="6"/>
  <c r="CD16" i="6"/>
  <c r="CE16" i="6"/>
  <c r="CH16" i="6"/>
  <c r="CJ16" i="6"/>
  <c r="CZ16" i="6"/>
  <c r="DA16" i="6"/>
  <c r="DB16" i="6"/>
  <c r="DE16" i="6"/>
  <c r="DG16" i="6"/>
  <c r="DS16" i="6"/>
  <c r="C373" i="20" s="1"/>
  <c r="DT16" i="6"/>
  <c r="D373" i="20" s="1"/>
  <c r="DU16" i="6"/>
  <c r="E373" i="20" s="1"/>
  <c r="DW16" i="6"/>
  <c r="G373" i="20" s="1"/>
  <c r="DY16" i="6"/>
  <c r="I373" i="20" s="1"/>
  <c r="EG16" i="6"/>
  <c r="EH16" i="6"/>
  <c r="EJ16" i="6"/>
  <c r="EK16" i="6"/>
  <c r="EM16" i="6"/>
  <c r="EN16" i="6"/>
  <c r="ES16" i="6"/>
  <c r="ET16" i="6"/>
  <c r="EX16" i="6"/>
  <c r="EY16" i="6"/>
  <c r="FJ16" i="6"/>
  <c r="FK16" i="6"/>
  <c r="FL16" i="6"/>
  <c r="FN16" i="6"/>
  <c r="FO16" i="6"/>
  <c r="FR16" i="6" s="1"/>
  <c r="FS16" i="6"/>
  <c r="FT16" i="6"/>
  <c r="GE16" i="6"/>
  <c r="GF16" i="6"/>
  <c r="GG16" i="6"/>
  <c r="GN16" i="6"/>
  <c r="GO16" i="6"/>
  <c r="GP16" i="6"/>
  <c r="GQ16" i="6"/>
  <c r="B17" i="6"/>
  <c r="C17" i="6"/>
  <c r="D17" i="6"/>
  <c r="E17" i="6"/>
  <c r="H398" i="20" s="1"/>
  <c r="F17" i="6"/>
  <c r="L398" i="20" s="1"/>
  <c r="G17" i="6"/>
  <c r="C395" i="20" s="1"/>
  <c r="I17" i="6"/>
  <c r="C397" i="20" s="1"/>
  <c r="J17" i="6"/>
  <c r="C403" i="20" s="1"/>
  <c r="K17" i="6"/>
  <c r="D403" i="20" s="1"/>
  <c r="L17" i="6"/>
  <c r="E403" i="20" s="1"/>
  <c r="O17" i="6"/>
  <c r="G403" i="20" s="1"/>
  <c r="Q17" i="6"/>
  <c r="I403" i="20" s="1"/>
  <c r="Y17" i="6"/>
  <c r="C404" i="20" s="1"/>
  <c r="Z17" i="6"/>
  <c r="D404" i="20" s="1"/>
  <c r="AA17" i="6"/>
  <c r="E404" i="20" s="1"/>
  <c r="AD17" i="6"/>
  <c r="G404" i="20" s="1"/>
  <c r="H404" i="20" s="1"/>
  <c r="AF17" i="6"/>
  <c r="I404" i="20" s="1"/>
  <c r="J404" i="20" s="1"/>
  <c r="AN17" i="6"/>
  <c r="AP17" i="6"/>
  <c r="C405" i="20" s="1"/>
  <c r="AQ17" i="6"/>
  <c r="D405" i="20" s="1"/>
  <c r="AR17" i="6"/>
  <c r="E405" i="20" s="1"/>
  <c r="AU17" i="6"/>
  <c r="G405" i="20" s="1"/>
  <c r="AW17" i="6"/>
  <c r="I405" i="20" s="1"/>
  <c r="BE17" i="6"/>
  <c r="C406" i="20" s="1"/>
  <c r="BF17" i="6"/>
  <c r="D406" i="20" s="1"/>
  <c r="BG17" i="6"/>
  <c r="E406" i="20" s="1"/>
  <c r="BJ17" i="6"/>
  <c r="G406" i="20" s="1"/>
  <c r="H406" i="20" s="1"/>
  <c r="BL17" i="6"/>
  <c r="I406" i="20" s="1"/>
  <c r="CC17" i="6"/>
  <c r="CD17" i="6"/>
  <c r="CE17" i="6"/>
  <c r="CH17" i="6"/>
  <c r="CJ17" i="6"/>
  <c r="CZ17" i="6"/>
  <c r="DA17" i="6"/>
  <c r="DB17" i="6"/>
  <c r="DE17" i="6"/>
  <c r="DG17" i="6"/>
  <c r="DS17" i="6"/>
  <c r="C412" i="20" s="1"/>
  <c r="DT17" i="6"/>
  <c r="D412" i="20" s="1"/>
  <c r="DU17" i="6"/>
  <c r="E412" i="20" s="1"/>
  <c r="DW17" i="6"/>
  <c r="G412" i="20" s="1"/>
  <c r="DY17" i="6"/>
  <c r="I412" i="20" s="1"/>
  <c r="EG17" i="6"/>
  <c r="EH17" i="6"/>
  <c r="EJ17" i="6"/>
  <c r="EK17" i="6"/>
  <c r="EM17" i="6"/>
  <c r="EN17" i="6"/>
  <c r="ES17" i="6"/>
  <c r="ET17" i="6"/>
  <c r="EX17" i="6"/>
  <c r="EY17" i="6"/>
  <c r="FJ17" i="6"/>
  <c r="FK17" i="6"/>
  <c r="FL17" i="6"/>
  <c r="FN17" i="6"/>
  <c r="FO17" i="6"/>
  <c r="FR17" i="6" s="1"/>
  <c r="FS17" i="6"/>
  <c r="FT17" i="6"/>
  <c r="GE17" i="6"/>
  <c r="GF17" i="6"/>
  <c r="GG17" i="6"/>
  <c r="GN17" i="6"/>
  <c r="GO17" i="6"/>
  <c r="GP17" i="6"/>
  <c r="GQ17" i="6"/>
  <c r="B18" i="6"/>
  <c r="C18" i="6"/>
  <c r="D18" i="6"/>
  <c r="M433" i="20" s="1"/>
  <c r="E18" i="6"/>
  <c r="H437" i="20" s="1"/>
  <c r="F18" i="6"/>
  <c r="L437" i="20" s="1"/>
  <c r="G18" i="6"/>
  <c r="C434" i="20" s="1"/>
  <c r="H18" i="6"/>
  <c r="C435" i="20" s="1"/>
  <c r="I18" i="6"/>
  <c r="C436" i="20" s="1"/>
  <c r="J18" i="6"/>
  <c r="C442" i="20" s="1"/>
  <c r="K18" i="6"/>
  <c r="D442" i="20" s="1"/>
  <c r="L18" i="6"/>
  <c r="E442" i="20" s="1"/>
  <c r="O18" i="6"/>
  <c r="G442" i="20" s="1"/>
  <c r="Q18" i="6"/>
  <c r="I442" i="20" s="1"/>
  <c r="Y18" i="6"/>
  <c r="C443" i="20" s="1"/>
  <c r="Z18" i="6"/>
  <c r="D443" i="20" s="1"/>
  <c r="AA18" i="6"/>
  <c r="E443" i="20" s="1"/>
  <c r="AD18" i="6"/>
  <c r="G443" i="20" s="1"/>
  <c r="H443" i="20" s="1"/>
  <c r="AF18" i="6"/>
  <c r="I443" i="20" s="1"/>
  <c r="J443" i="20" s="1"/>
  <c r="AN18" i="6"/>
  <c r="AP18" i="6"/>
  <c r="C444" i="20" s="1"/>
  <c r="AQ18" i="6"/>
  <c r="D444" i="20" s="1"/>
  <c r="AR18" i="6"/>
  <c r="E444" i="20" s="1"/>
  <c r="AU18" i="6"/>
  <c r="G444" i="20" s="1"/>
  <c r="AW18" i="6"/>
  <c r="I444" i="20" s="1"/>
  <c r="BE18" i="6"/>
  <c r="C445" i="20" s="1"/>
  <c r="BF18" i="6"/>
  <c r="D445" i="20" s="1"/>
  <c r="BG18" i="6"/>
  <c r="E445" i="20" s="1"/>
  <c r="BJ18" i="6"/>
  <c r="G445" i="20" s="1"/>
  <c r="H445" i="20" s="1"/>
  <c r="BL18" i="6"/>
  <c r="I445" i="20" s="1"/>
  <c r="CC18" i="6"/>
  <c r="CD18" i="6"/>
  <c r="CE18" i="6"/>
  <c r="CH18" i="6"/>
  <c r="CJ18" i="6"/>
  <c r="CZ18" i="6"/>
  <c r="DA18" i="6"/>
  <c r="DB18" i="6"/>
  <c r="DE18" i="6"/>
  <c r="DG18" i="6"/>
  <c r="DS18" i="6"/>
  <c r="C451" i="20" s="1"/>
  <c r="DT18" i="6"/>
  <c r="D451" i="20" s="1"/>
  <c r="DU18" i="6"/>
  <c r="E451" i="20" s="1"/>
  <c r="DW18" i="6"/>
  <c r="G451" i="20" s="1"/>
  <c r="DY18" i="6"/>
  <c r="I451" i="20" s="1"/>
  <c r="EG18" i="6"/>
  <c r="EH18" i="6"/>
  <c r="EJ18" i="6"/>
  <c r="EK18" i="6"/>
  <c r="EM18" i="6"/>
  <c r="EN18" i="6"/>
  <c r="ES18" i="6"/>
  <c r="ET18" i="6"/>
  <c r="EX18" i="6"/>
  <c r="EY18" i="6"/>
  <c r="FJ18" i="6"/>
  <c r="FK18" i="6"/>
  <c r="FL18" i="6"/>
  <c r="FN18" i="6"/>
  <c r="FO18" i="6"/>
  <c r="FR18" i="6" s="1"/>
  <c r="FS18" i="6"/>
  <c r="FT18" i="6"/>
  <c r="GE18" i="6"/>
  <c r="GF18" i="6"/>
  <c r="GG18" i="6"/>
  <c r="GN18" i="6"/>
  <c r="GO18" i="6"/>
  <c r="GP18" i="6"/>
  <c r="GQ18" i="6"/>
  <c r="B19" i="6"/>
  <c r="C19" i="6"/>
  <c r="D19" i="6"/>
  <c r="M472" i="20" s="1"/>
  <c r="E19" i="6"/>
  <c r="H476" i="20" s="1"/>
  <c r="F19" i="6"/>
  <c r="L476" i="20" s="1"/>
  <c r="G19" i="6"/>
  <c r="C473" i="20" s="1"/>
  <c r="H19" i="6"/>
  <c r="C474" i="20" s="1"/>
  <c r="I19" i="6"/>
  <c r="C475" i="20" s="1"/>
  <c r="J19" i="6"/>
  <c r="C481" i="20" s="1"/>
  <c r="K19" i="6"/>
  <c r="D481" i="20" s="1"/>
  <c r="L19" i="6"/>
  <c r="E481" i="20" s="1"/>
  <c r="O19" i="6"/>
  <c r="G481" i="20" s="1"/>
  <c r="Q19" i="6"/>
  <c r="I481" i="20" s="1"/>
  <c r="Y19" i="6"/>
  <c r="C482" i="20" s="1"/>
  <c r="Z19" i="6"/>
  <c r="D482" i="20" s="1"/>
  <c r="AA19" i="6"/>
  <c r="E482" i="20" s="1"/>
  <c r="AD19" i="6"/>
  <c r="G482" i="20" s="1"/>
  <c r="H482" i="20" s="1"/>
  <c r="AF19" i="6"/>
  <c r="I482" i="20" s="1"/>
  <c r="AN19" i="6"/>
  <c r="AP19" i="6"/>
  <c r="C483" i="20" s="1"/>
  <c r="AQ19" i="6"/>
  <c r="D483" i="20" s="1"/>
  <c r="AR19" i="6"/>
  <c r="E483" i="20" s="1"/>
  <c r="AU19" i="6"/>
  <c r="G483" i="20" s="1"/>
  <c r="AW19" i="6"/>
  <c r="I483" i="20" s="1"/>
  <c r="BE19" i="6"/>
  <c r="C484" i="20" s="1"/>
  <c r="BF19" i="6"/>
  <c r="D484" i="20" s="1"/>
  <c r="BG19" i="6"/>
  <c r="E484" i="20" s="1"/>
  <c r="BJ19" i="6"/>
  <c r="G484" i="20" s="1"/>
  <c r="H484" i="20" s="1"/>
  <c r="BL19" i="6"/>
  <c r="I484" i="20" s="1"/>
  <c r="CC19" i="6"/>
  <c r="CD19" i="6"/>
  <c r="CE19" i="6"/>
  <c r="CH19" i="6"/>
  <c r="CJ19" i="6"/>
  <c r="CZ19" i="6"/>
  <c r="DA19" i="6"/>
  <c r="DB19" i="6"/>
  <c r="DE19" i="6"/>
  <c r="DG19" i="6"/>
  <c r="DS19" i="6"/>
  <c r="C490" i="20" s="1"/>
  <c r="DT19" i="6"/>
  <c r="D490" i="20" s="1"/>
  <c r="DU19" i="6"/>
  <c r="E490" i="20" s="1"/>
  <c r="DW19" i="6"/>
  <c r="G490" i="20" s="1"/>
  <c r="DY19" i="6"/>
  <c r="I490" i="20" s="1"/>
  <c r="EG19" i="6"/>
  <c r="EH19" i="6"/>
  <c r="EJ19" i="6"/>
  <c r="EK19" i="6"/>
  <c r="EM19" i="6"/>
  <c r="EN19" i="6"/>
  <c r="ES19" i="6"/>
  <c r="ET19" i="6"/>
  <c r="EX19" i="6"/>
  <c r="EY19" i="6"/>
  <c r="FJ19" i="6"/>
  <c r="FK19" i="6"/>
  <c r="FL19" i="6"/>
  <c r="FN19" i="6"/>
  <c r="FO19" i="6"/>
  <c r="FR19" i="6" s="1"/>
  <c r="FS19" i="6"/>
  <c r="FT19" i="6"/>
  <c r="GE19" i="6"/>
  <c r="GF19" i="6"/>
  <c r="GG19" i="6"/>
  <c r="GN19" i="6"/>
  <c r="GO19" i="6"/>
  <c r="GP19" i="6"/>
  <c r="GQ19" i="6"/>
  <c r="B20" i="6"/>
  <c r="C20" i="6"/>
  <c r="D20" i="6"/>
  <c r="M511" i="20" s="1"/>
  <c r="E20" i="6"/>
  <c r="H515" i="20" s="1"/>
  <c r="F20" i="6"/>
  <c r="L515" i="20" s="1"/>
  <c r="G20" i="6"/>
  <c r="C512" i="20" s="1"/>
  <c r="H20" i="6"/>
  <c r="C513" i="20" s="1"/>
  <c r="I20" i="6"/>
  <c r="C514" i="20" s="1"/>
  <c r="J20" i="6"/>
  <c r="C520" i="20" s="1"/>
  <c r="K20" i="6"/>
  <c r="D520" i="20" s="1"/>
  <c r="L20" i="6"/>
  <c r="E520" i="20" s="1"/>
  <c r="O20" i="6"/>
  <c r="G520" i="20" s="1"/>
  <c r="Q20" i="6"/>
  <c r="I520" i="20" s="1"/>
  <c r="Y20" i="6"/>
  <c r="C521" i="20" s="1"/>
  <c r="Z20" i="6"/>
  <c r="D521" i="20" s="1"/>
  <c r="AA20" i="6"/>
  <c r="E521" i="20" s="1"/>
  <c r="AD20" i="6"/>
  <c r="G521" i="20" s="1"/>
  <c r="H521" i="20" s="1"/>
  <c r="AF20" i="6"/>
  <c r="I521" i="20" s="1"/>
  <c r="AN20" i="6"/>
  <c r="AP20" i="6"/>
  <c r="C522" i="20" s="1"/>
  <c r="AQ20" i="6"/>
  <c r="D522" i="20" s="1"/>
  <c r="AR20" i="6"/>
  <c r="E522" i="20" s="1"/>
  <c r="AU20" i="6"/>
  <c r="G522" i="20" s="1"/>
  <c r="AW20" i="6"/>
  <c r="I522" i="20" s="1"/>
  <c r="BE20" i="6"/>
  <c r="C523" i="20" s="1"/>
  <c r="BF20" i="6"/>
  <c r="D523" i="20" s="1"/>
  <c r="BG20" i="6"/>
  <c r="E523" i="20" s="1"/>
  <c r="BJ20" i="6"/>
  <c r="G523" i="20" s="1"/>
  <c r="H523" i="20" s="1"/>
  <c r="BL20" i="6"/>
  <c r="I523" i="20" s="1"/>
  <c r="CC20" i="6"/>
  <c r="CD20" i="6"/>
  <c r="CE20" i="6"/>
  <c r="CH20" i="6"/>
  <c r="CJ20" i="6"/>
  <c r="CZ20" i="6"/>
  <c r="DA20" i="6"/>
  <c r="DB20" i="6"/>
  <c r="DE20" i="6"/>
  <c r="DG20" i="6"/>
  <c r="DS20" i="6"/>
  <c r="C529" i="20" s="1"/>
  <c r="H529" i="20" s="1"/>
  <c r="DT20" i="6"/>
  <c r="D529" i="20" s="1"/>
  <c r="DU20" i="6"/>
  <c r="E529" i="20" s="1"/>
  <c r="DW20" i="6"/>
  <c r="G529" i="20" s="1"/>
  <c r="DY20" i="6"/>
  <c r="I529" i="20" s="1"/>
  <c r="EG20" i="6"/>
  <c r="EH20" i="6"/>
  <c r="EJ20" i="6"/>
  <c r="EK20" i="6"/>
  <c r="EM20" i="6"/>
  <c r="EN20" i="6"/>
  <c r="ES20" i="6"/>
  <c r="ET20" i="6"/>
  <c r="EX20" i="6"/>
  <c r="EY20" i="6"/>
  <c r="FJ20" i="6"/>
  <c r="FK20" i="6"/>
  <c r="FL20" i="6"/>
  <c r="FN20" i="6"/>
  <c r="FO20" i="6"/>
  <c r="FR20" i="6" s="1"/>
  <c r="FS20" i="6"/>
  <c r="FT20" i="6"/>
  <c r="GE20" i="6"/>
  <c r="GF20" i="6"/>
  <c r="GG20" i="6"/>
  <c r="GN20" i="6"/>
  <c r="GO20" i="6"/>
  <c r="GP20" i="6"/>
  <c r="GQ20" i="6"/>
  <c r="B21" i="6"/>
  <c r="C21" i="6"/>
  <c r="D21" i="6"/>
  <c r="M550" i="20" s="1"/>
  <c r="E21" i="6"/>
  <c r="H554" i="20" s="1"/>
  <c r="F21" i="6"/>
  <c r="L554" i="20" s="1"/>
  <c r="G21" i="6"/>
  <c r="C551" i="20" s="1"/>
  <c r="H21" i="6"/>
  <c r="C552" i="20" s="1"/>
  <c r="I21" i="6"/>
  <c r="C553" i="20" s="1"/>
  <c r="J21" i="6"/>
  <c r="C559" i="20" s="1"/>
  <c r="K21" i="6"/>
  <c r="D559" i="20" s="1"/>
  <c r="L21" i="6"/>
  <c r="E559" i="20" s="1"/>
  <c r="O21" i="6"/>
  <c r="G559" i="20" s="1"/>
  <c r="Q21" i="6"/>
  <c r="I559" i="20" s="1"/>
  <c r="Y21" i="6"/>
  <c r="C560" i="20" s="1"/>
  <c r="Z21" i="6"/>
  <c r="D560" i="20" s="1"/>
  <c r="AA21" i="6"/>
  <c r="E560" i="20" s="1"/>
  <c r="AD21" i="6"/>
  <c r="G560" i="20" s="1"/>
  <c r="H560" i="20" s="1"/>
  <c r="AF21" i="6"/>
  <c r="I560" i="20" s="1"/>
  <c r="J560" i="20" s="1"/>
  <c r="AN21" i="6"/>
  <c r="AP21" i="6"/>
  <c r="C561" i="20" s="1"/>
  <c r="AQ21" i="6"/>
  <c r="D561" i="20" s="1"/>
  <c r="AR21" i="6"/>
  <c r="E561" i="20" s="1"/>
  <c r="AU21" i="6"/>
  <c r="G561" i="20" s="1"/>
  <c r="AW21" i="6"/>
  <c r="I561" i="20" s="1"/>
  <c r="BE21" i="6"/>
  <c r="C562" i="20" s="1"/>
  <c r="BF21" i="6"/>
  <c r="D562" i="20" s="1"/>
  <c r="BG21" i="6"/>
  <c r="E562" i="20" s="1"/>
  <c r="BJ21" i="6"/>
  <c r="G562" i="20" s="1"/>
  <c r="H562" i="20" s="1"/>
  <c r="BL21" i="6"/>
  <c r="I562" i="20" s="1"/>
  <c r="CC21" i="6"/>
  <c r="CD21" i="6"/>
  <c r="CE21" i="6"/>
  <c r="CH21" i="6"/>
  <c r="CJ21" i="6"/>
  <c r="CZ21" i="6"/>
  <c r="DA21" i="6"/>
  <c r="DB21" i="6"/>
  <c r="DE21" i="6"/>
  <c r="DG21" i="6"/>
  <c r="DS21" i="6"/>
  <c r="C568" i="20" s="1"/>
  <c r="DT21" i="6"/>
  <c r="D568" i="20" s="1"/>
  <c r="DU21" i="6"/>
  <c r="E568" i="20" s="1"/>
  <c r="DW21" i="6"/>
  <c r="G568" i="20" s="1"/>
  <c r="DY21" i="6"/>
  <c r="I568" i="20" s="1"/>
  <c r="EG21" i="6"/>
  <c r="EH21" i="6"/>
  <c r="EJ21" i="6"/>
  <c r="EK21" i="6"/>
  <c r="EM21" i="6"/>
  <c r="EN21" i="6"/>
  <c r="ES21" i="6"/>
  <c r="ET21" i="6"/>
  <c r="EX21" i="6"/>
  <c r="EY21" i="6"/>
  <c r="FJ21" i="6"/>
  <c r="FK21" i="6"/>
  <c r="FL21" i="6"/>
  <c r="FN21" i="6"/>
  <c r="FO21" i="6"/>
  <c r="FR21" i="6" s="1"/>
  <c r="FS21" i="6"/>
  <c r="FT21" i="6"/>
  <c r="GE21" i="6"/>
  <c r="GF21" i="6"/>
  <c r="GG21" i="6"/>
  <c r="GN21" i="6"/>
  <c r="GO21" i="6"/>
  <c r="GP21" i="6"/>
  <c r="GQ21" i="6"/>
  <c r="B22" i="6"/>
  <c r="C22" i="6"/>
  <c r="D22" i="6"/>
  <c r="M589" i="20" s="1"/>
  <c r="E22" i="6"/>
  <c r="H593" i="20" s="1"/>
  <c r="F22" i="6"/>
  <c r="L593" i="20" s="1"/>
  <c r="G22" i="6"/>
  <c r="C590" i="20" s="1"/>
  <c r="H22" i="6"/>
  <c r="C591" i="20" s="1"/>
  <c r="I22" i="6"/>
  <c r="C592" i="20" s="1"/>
  <c r="J22" i="6"/>
  <c r="C598" i="20" s="1"/>
  <c r="K22" i="6"/>
  <c r="D598" i="20" s="1"/>
  <c r="L22" i="6"/>
  <c r="E598" i="20" s="1"/>
  <c r="O22" i="6"/>
  <c r="G598" i="20" s="1"/>
  <c r="Q22" i="6"/>
  <c r="I598" i="20" s="1"/>
  <c r="Y22" i="6"/>
  <c r="C599" i="20" s="1"/>
  <c r="Z22" i="6"/>
  <c r="D599" i="20" s="1"/>
  <c r="AA22" i="6"/>
  <c r="E599" i="20" s="1"/>
  <c r="AD22" i="6"/>
  <c r="G599" i="20" s="1"/>
  <c r="H599" i="20" s="1"/>
  <c r="AF22" i="6"/>
  <c r="I599" i="20" s="1"/>
  <c r="AN22" i="6"/>
  <c r="AP22" i="6"/>
  <c r="C600" i="20" s="1"/>
  <c r="AQ22" i="6"/>
  <c r="D600" i="20" s="1"/>
  <c r="AR22" i="6"/>
  <c r="E600" i="20" s="1"/>
  <c r="AU22" i="6"/>
  <c r="G600" i="20" s="1"/>
  <c r="AW22" i="6"/>
  <c r="I600" i="20" s="1"/>
  <c r="BE22" i="6"/>
  <c r="C601" i="20" s="1"/>
  <c r="BF22" i="6"/>
  <c r="D601" i="20" s="1"/>
  <c r="BG22" i="6"/>
  <c r="E601" i="20" s="1"/>
  <c r="BJ22" i="6"/>
  <c r="G601" i="20" s="1"/>
  <c r="H601" i="20" s="1"/>
  <c r="BL22" i="6"/>
  <c r="I601" i="20" s="1"/>
  <c r="CC22" i="6"/>
  <c r="CD22" i="6"/>
  <c r="CE22" i="6"/>
  <c r="CH22" i="6"/>
  <c r="CJ22" i="6"/>
  <c r="CZ22" i="6"/>
  <c r="DA22" i="6"/>
  <c r="DB22" i="6"/>
  <c r="DE22" i="6"/>
  <c r="DG22" i="6"/>
  <c r="DS22" i="6"/>
  <c r="C607" i="20" s="1"/>
  <c r="DT22" i="6"/>
  <c r="D607" i="20" s="1"/>
  <c r="DU22" i="6"/>
  <c r="E607" i="20" s="1"/>
  <c r="DW22" i="6"/>
  <c r="G607" i="20" s="1"/>
  <c r="DY22" i="6"/>
  <c r="I607" i="20" s="1"/>
  <c r="EG22" i="6"/>
  <c r="EH22" i="6"/>
  <c r="EJ22" i="6"/>
  <c r="EK22" i="6"/>
  <c r="EM22" i="6"/>
  <c r="EN22" i="6"/>
  <c r="ES22" i="6"/>
  <c r="ET22" i="6"/>
  <c r="EX22" i="6"/>
  <c r="EY22" i="6"/>
  <c r="FJ22" i="6"/>
  <c r="FK22" i="6"/>
  <c r="FL22" i="6"/>
  <c r="FN22" i="6"/>
  <c r="FO22" i="6"/>
  <c r="FS22" i="6"/>
  <c r="FT22" i="6"/>
  <c r="GE22" i="6"/>
  <c r="GF22" i="6"/>
  <c r="GG22" i="6"/>
  <c r="GN22" i="6"/>
  <c r="GO22" i="6"/>
  <c r="GP22" i="6"/>
  <c r="GQ22" i="6"/>
  <c r="B23" i="6"/>
  <c r="C23" i="6"/>
  <c r="D23" i="6"/>
  <c r="M628" i="20" s="1"/>
  <c r="E23" i="6"/>
  <c r="H632" i="20" s="1"/>
  <c r="F23" i="6"/>
  <c r="L632" i="20" s="1"/>
  <c r="G23" i="6"/>
  <c r="C629" i="20" s="1"/>
  <c r="H23" i="6"/>
  <c r="C630" i="20" s="1"/>
  <c r="I23" i="6"/>
  <c r="C631" i="20" s="1"/>
  <c r="J23" i="6"/>
  <c r="C637" i="20" s="1"/>
  <c r="K23" i="6"/>
  <c r="D637" i="20" s="1"/>
  <c r="L23" i="6"/>
  <c r="E637" i="20" s="1"/>
  <c r="O23" i="6"/>
  <c r="G637" i="20" s="1"/>
  <c r="Q23" i="6"/>
  <c r="I637" i="20" s="1"/>
  <c r="Y23" i="6"/>
  <c r="C638" i="20" s="1"/>
  <c r="Z23" i="6"/>
  <c r="D638" i="20" s="1"/>
  <c r="AA23" i="6"/>
  <c r="E638" i="20" s="1"/>
  <c r="AD23" i="6"/>
  <c r="G638" i="20" s="1"/>
  <c r="H638" i="20" s="1"/>
  <c r="AF23" i="6"/>
  <c r="I638" i="20" s="1"/>
  <c r="AN23" i="6"/>
  <c r="AP23" i="6"/>
  <c r="C639" i="20" s="1"/>
  <c r="AQ23" i="6"/>
  <c r="D639" i="20" s="1"/>
  <c r="AR23" i="6"/>
  <c r="E639" i="20" s="1"/>
  <c r="AU23" i="6"/>
  <c r="G639" i="20" s="1"/>
  <c r="AW23" i="6"/>
  <c r="I639" i="20" s="1"/>
  <c r="BE23" i="6"/>
  <c r="C640" i="20" s="1"/>
  <c r="BF23" i="6"/>
  <c r="D640" i="20" s="1"/>
  <c r="BG23" i="6"/>
  <c r="E640" i="20" s="1"/>
  <c r="BJ23" i="6"/>
  <c r="G640" i="20" s="1"/>
  <c r="H640" i="20" s="1"/>
  <c r="BL23" i="6"/>
  <c r="I640" i="20" s="1"/>
  <c r="CC23" i="6"/>
  <c r="CD23" i="6"/>
  <c r="CE23" i="6"/>
  <c r="CH23" i="6"/>
  <c r="CJ23" i="6"/>
  <c r="CZ23" i="6"/>
  <c r="DA23" i="6"/>
  <c r="DB23" i="6"/>
  <c r="DE23" i="6"/>
  <c r="DG23" i="6"/>
  <c r="DS23" i="6"/>
  <c r="C646" i="20" s="1"/>
  <c r="DT23" i="6"/>
  <c r="D646" i="20" s="1"/>
  <c r="DU23" i="6"/>
  <c r="E646" i="20" s="1"/>
  <c r="DW23" i="6"/>
  <c r="G646" i="20" s="1"/>
  <c r="DY23" i="6"/>
  <c r="I646" i="20" s="1"/>
  <c r="EG23" i="6"/>
  <c r="EH23" i="6"/>
  <c r="EJ23" i="6"/>
  <c r="EK23" i="6"/>
  <c r="EM23" i="6"/>
  <c r="EN23" i="6"/>
  <c r="ES23" i="6"/>
  <c r="ET23" i="6"/>
  <c r="EX23" i="6"/>
  <c r="EY23" i="6"/>
  <c r="FJ23" i="6"/>
  <c r="FK23" i="6"/>
  <c r="FL23" i="6"/>
  <c r="FN23" i="6"/>
  <c r="FO23" i="6"/>
  <c r="FS23" i="6"/>
  <c r="FT23" i="6"/>
  <c r="GE23" i="6"/>
  <c r="GF23" i="6"/>
  <c r="GG23" i="6"/>
  <c r="GN23" i="6"/>
  <c r="GO23" i="6"/>
  <c r="GP23" i="6"/>
  <c r="GQ23" i="6"/>
  <c r="B24" i="6"/>
  <c r="C24" i="6"/>
  <c r="D24" i="6"/>
  <c r="M667" i="20" s="1"/>
  <c r="E24" i="6"/>
  <c r="H671" i="20" s="1"/>
  <c r="F24" i="6"/>
  <c r="L671" i="20" s="1"/>
  <c r="G24" i="6"/>
  <c r="C668" i="20" s="1"/>
  <c r="H24" i="6"/>
  <c r="C669" i="20" s="1"/>
  <c r="I24" i="6"/>
  <c r="C670" i="20" s="1"/>
  <c r="J24" i="6"/>
  <c r="C676" i="20" s="1"/>
  <c r="K24" i="6"/>
  <c r="D676" i="20" s="1"/>
  <c r="L24" i="6"/>
  <c r="E676" i="20" s="1"/>
  <c r="O24" i="6"/>
  <c r="G676" i="20" s="1"/>
  <c r="Q24" i="6"/>
  <c r="I676" i="20" s="1"/>
  <c r="Y24" i="6"/>
  <c r="C677" i="20" s="1"/>
  <c r="Z24" i="6"/>
  <c r="D677" i="20" s="1"/>
  <c r="AA24" i="6"/>
  <c r="E677" i="20" s="1"/>
  <c r="AD24" i="6"/>
  <c r="G677" i="20" s="1"/>
  <c r="H677" i="20" s="1"/>
  <c r="AF24" i="6"/>
  <c r="I677" i="20" s="1"/>
  <c r="AN24" i="6"/>
  <c r="AP24" i="6"/>
  <c r="C678" i="20" s="1"/>
  <c r="AQ24" i="6"/>
  <c r="D678" i="20" s="1"/>
  <c r="AR24" i="6"/>
  <c r="E678" i="20" s="1"/>
  <c r="AU24" i="6"/>
  <c r="G678" i="20" s="1"/>
  <c r="AW24" i="6"/>
  <c r="I678" i="20" s="1"/>
  <c r="BE24" i="6"/>
  <c r="C679" i="20" s="1"/>
  <c r="BF24" i="6"/>
  <c r="D679" i="20" s="1"/>
  <c r="BG24" i="6"/>
  <c r="E679" i="20" s="1"/>
  <c r="BJ24" i="6"/>
  <c r="G679" i="20" s="1"/>
  <c r="H679" i="20" s="1"/>
  <c r="BL24" i="6"/>
  <c r="I679" i="20" s="1"/>
  <c r="CC24" i="6"/>
  <c r="CD24" i="6"/>
  <c r="CE24" i="6"/>
  <c r="CH24" i="6"/>
  <c r="CJ24" i="6"/>
  <c r="CZ24" i="6"/>
  <c r="DA24" i="6"/>
  <c r="DB24" i="6"/>
  <c r="DE24" i="6"/>
  <c r="DG24" i="6"/>
  <c r="DS24" i="6"/>
  <c r="C685" i="20" s="1"/>
  <c r="H685" i="20" s="1"/>
  <c r="DT24" i="6"/>
  <c r="D685" i="20" s="1"/>
  <c r="DU24" i="6"/>
  <c r="E685" i="20" s="1"/>
  <c r="DW24" i="6"/>
  <c r="G685" i="20" s="1"/>
  <c r="DY24" i="6"/>
  <c r="I685" i="20" s="1"/>
  <c r="EG24" i="6"/>
  <c r="EH24" i="6"/>
  <c r="EJ24" i="6"/>
  <c r="EK24" i="6"/>
  <c r="EM24" i="6"/>
  <c r="EN24" i="6"/>
  <c r="ES24" i="6"/>
  <c r="ET24" i="6"/>
  <c r="EX24" i="6"/>
  <c r="EY24" i="6"/>
  <c r="FJ24" i="6"/>
  <c r="FK24" i="6"/>
  <c r="FL24" i="6"/>
  <c r="FN24" i="6"/>
  <c r="FO24" i="6"/>
  <c r="FS24" i="6"/>
  <c r="FT24" i="6"/>
  <c r="GE24" i="6"/>
  <c r="GF24" i="6"/>
  <c r="GG24" i="6"/>
  <c r="GN24" i="6"/>
  <c r="GO24" i="6"/>
  <c r="GP24" i="6"/>
  <c r="GQ24" i="6"/>
  <c r="B25" i="6"/>
  <c r="C25" i="6"/>
  <c r="D25" i="6"/>
  <c r="M706" i="20" s="1"/>
  <c r="E25" i="6"/>
  <c r="H710" i="20" s="1"/>
  <c r="F25" i="6"/>
  <c r="L710" i="20" s="1"/>
  <c r="G25" i="6"/>
  <c r="C707" i="20" s="1"/>
  <c r="H25" i="6"/>
  <c r="C708" i="20" s="1"/>
  <c r="I25" i="6"/>
  <c r="C709" i="20" s="1"/>
  <c r="J25" i="6"/>
  <c r="C715" i="20" s="1"/>
  <c r="K25" i="6"/>
  <c r="D715" i="20" s="1"/>
  <c r="L25" i="6"/>
  <c r="E715" i="20" s="1"/>
  <c r="O25" i="6"/>
  <c r="G715" i="20" s="1"/>
  <c r="Q25" i="6"/>
  <c r="I715" i="20" s="1"/>
  <c r="Y25" i="6"/>
  <c r="C716" i="20" s="1"/>
  <c r="Z25" i="6"/>
  <c r="D716" i="20" s="1"/>
  <c r="AA25" i="6"/>
  <c r="E716" i="20" s="1"/>
  <c r="AD25" i="6"/>
  <c r="G716" i="20" s="1"/>
  <c r="H716" i="20" s="1"/>
  <c r="AF25" i="6"/>
  <c r="I716" i="20" s="1"/>
  <c r="AN25" i="6"/>
  <c r="AP25" i="6"/>
  <c r="C717" i="20" s="1"/>
  <c r="AQ25" i="6"/>
  <c r="D717" i="20" s="1"/>
  <c r="AR25" i="6"/>
  <c r="E717" i="20" s="1"/>
  <c r="AU25" i="6"/>
  <c r="G717" i="20" s="1"/>
  <c r="AW25" i="6"/>
  <c r="I717" i="20" s="1"/>
  <c r="BE25" i="6"/>
  <c r="C718" i="20" s="1"/>
  <c r="BF25" i="6"/>
  <c r="D718" i="20" s="1"/>
  <c r="BG25" i="6"/>
  <c r="E718" i="20" s="1"/>
  <c r="BJ25" i="6"/>
  <c r="G718" i="20" s="1"/>
  <c r="H718" i="20" s="1"/>
  <c r="BL25" i="6"/>
  <c r="I718" i="20" s="1"/>
  <c r="CC25" i="6"/>
  <c r="CD25" i="6"/>
  <c r="CE25" i="6"/>
  <c r="CH25" i="6"/>
  <c r="CJ25" i="6"/>
  <c r="CZ25" i="6"/>
  <c r="DA25" i="6"/>
  <c r="DB25" i="6"/>
  <c r="DE25" i="6"/>
  <c r="DG25" i="6"/>
  <c r="DS25" i="6"/>
  <c r="C724" i="20" s="1"/>
  <c r="DT25" i="6"/>
  <c r="D724" i="20" s="1"/>
  <c r="DU25" i="6"/>
  <c r="E724" i="20" s="1"/>
  <c r="DW25" i="6"/>
  <c r="G724" i="20" s="1"/>
  <c r="DY25" i="6"/>
  <c r="I724" i="20" s="1"/>
  <c r="EG25" i="6"/>
  <c r="EH25" i="6"/>
  <c r="EJ25" i="6"/>
  <c r="EK25" i="6"/>
  <c r="EM25" i="6"/>
  <c r="EN25" i="6"/>
  <c r="ES25" i="6"/>
  <c r="ET25" i="6"/>
  <c r="EX25" i="6"/>
  <c r="EY25" i="6"/>
  <c r="FJ25" i="6"/>
  <c r="FK25" i="6"/>
  <c r="FL25" i="6"/>
  <c r="FN25" i="6"/>
  <c r="FO25" i="6"/>
  <c r="FS25" i="6"/>
  <c r="FT25" i="6"/>
  <c r="GE25" i="6"/>
  <c r="GF25" i="6"/>
  <c r="GG25" i="6"/>
  <c r="GN25" i="6"/>
  <c r="GO25" i="6"/>
  <c r="GP25" i="6"/>
  <c r="GQ25" i="6"/>
  <c r="B26" i="6"/>
  <c r="C26" i="6"/>
  <c r="D26" i="6"/>
  <c r="M745" i="20" s="1"/>
  <c r="E26" i="6"/>
  <c r="H749" i="20" s="1"/>
  <c r="F26" i="6"/>
  <c r="L749" i="20" s="1"/>
  <c r="G26" i="6"/>
  <c r="C746" i="20" s="1"/>
  <c r="H26" i="6"/>
  <c r="C747" i="20" s="1"/>
  <c r="I26" i="6"/>
  <c r="C748" i="20" s="1"/>
  <c r="J26" i="6"/>
  <c r="C754" i="20" s="1"/>
  <c r="K26" i="6"/>
  <c r="D754" i="20" s="1"/>
  <c r="L26" i="6"/>
  <c r="E754" i="20" s="1"/>
  <c r="O26" i="6"/>
  <c r="G754" i="20" s="1"/>
  <c r="Q26" i="6"/>
  <c r="I754" i="20" s="1"/>
  <c r="Y26" i="6"/>
  <c r="C755" i="20" s="1"/>
  <c r="Z26" i="6"/>
  <c r="D755" i="20" s="1"/>
  <c r="AA26" i="6"/>
  <c r="E755" i="20" s="1"/>
  <c r="AD26" i="6"/>
  <c r="G755" i="20" s="1"/>
  <c r="H755" i="20" s="1"/>
  <c r="AF26" i="6"/>
  <c r="I755" i="20" s="1"/>
  <c r="AN26" i="6"/>
  <c r="AP26" i="6"/>
  <c r="C756" i="20" s="1"/>
  <c r="AQ26" i="6"/>
  <c r="D756" i="20" s="1"/>
  <c r="AR26" i="6"/>
  <c r="E756" i="20" s="1"/>
  <c r="AU26" i="6"/>
  <c r="G756" i="20" s="1"/>
  <c r="AW26" i="6"/>
  <c r="I756" i="20" s="1"/>
  <c r="BE26" i="6"/>
  <c r="C757" i="20" s="1"/>
  <c r="BF26" i="6"/>
  <c r="D757" i="20" s="1"/>
  <c r="BG26" i="6"/>
  <c r="E757" i="20" s="1"/>
  <c r="BJ26" i="6"/>
  <c r="G757" i="20" s="1"/>
  <c r="H757" i="20" s="1"/>
  <c r="BL26" i="6"/>
  <c r="I757" i="20" s="1"/>
  <c r="CC26" i="6"/>
  <c r="CD26" i="6"/>
  <c r="CE26" i="6"/>
  <c r="CH26" i="6"/>
  <c r="CJ26" i="6"/>
  <c r="CZ26" i="6"/>
  <c r="DA26" i="6"/>
  <c r="DB26" i="6"/>
  <c r="DE26" i="6"/>
  <c r="DG26" i="6"/>
  <c r="DS26" i="6"/>
  <c r="C763" i="20" s="1"/>
  <c r="DT26" i="6"/>
  <c r="D763" i="20" s="1"/>
  <c r="DU26" i="6"/>
  <c r="E763" i="20" s="1"/>
  <c r="DW26" i="6"/>
  <c r="G763" i="20" s="1"/>
  <c r="DY26" i="6"/>
  <c r="I763" i="20" s="1"/>
  <c r="EG26" i="6"/>
  <c r="EH26" i="6"/>
  <c r="EJ26" i="6"/>
  <c r="EK26" i="6"/>
  <c r="EM26" i="6"/>
  <c r="EN26" i="6"/>
  <c r="ES26" i="6"/>
  <c r="ET26" i="6"/>
  <c r="EX26" i="6"/>
  <c r="EY26" i="6"/>
  <c r="FJ26" i="6"/>
  <c r="FK26" i="6"/>
  <c r="FL26" i="6"/>
  <c r="FN26" i="6"/>
  <c r="FO26" i="6"/>
  <c r="FS26" i="6"/>
  <c r="FT26" i="6"/>
  <c r="GE26" i="6"/>
  <c r="GF26" i="6"/>
  <c r="GG26" i="6"/>
  <c r="GN26" i="6"/>
  <c r="GO26" i="6"/>
  <c r="GP26" i="6"/>
  <c r="GQ26" i="6"/>
  <c r="B27" i="6"/>
  <c r="C27" i="6"/>
  <c r="D27" i="6"/>
  <c r="M784" i="20" s="1"/>
  <c r="E27" i="6"/>
  <c r="H788" i="20" s="1"/>
  <c r="F27" i="6"/>
  <c r="L788" i="20" s="1"/>
  <c r="G27" i="6"/>
  <c r="C785" i="20" s="1"/>
  <c r="H27" i="6"/>
  <c r="C786" i="20" s="1"/>
  <c r="I27" i="6"/>
  <c r="C787" i="20" s="1"/>
  <c r="J27" i="6"/>
  <c r="C793" i="20" s="1"/>
  <c r="K27" i="6"/>
  <c r="D793" i="20" s="1"/>
  <c r="L27" i="6"/>
  <c r="E793" i="20" s="1"/>
  <c r="O27" i="6"/>
  <c r="G793" i="20" s="1"/>
  <c r="Q27" i="6"/>
  <c r="I793" i="20" s="1"/>
  <c r="Y27" i="6"/>
  <c r="C794" i="20" s="1"/>
  <c r="Z27" i="6"/>
  <c r="D794" i="20" s="1"/>
  <c r="AA27" i="6"/>
  <c r="E794" i="20" s="1"/>
  <c r="AD27" i="6"/>
  <c r="G794" i="20" s="1"/>
  <c r="H794" i="20" s="1"/>
  <c r="AF27" i="6"/>
  <c r="I794" i="20" s="1"/>
  <c r="AN27" i="6"/>
  <c r="AP27" i="6"/>
  <c r="C795" i="20" s="1"/>
  <c r="AQ27" i="6"/>
  <c r="D795" i="20" s="1"/>
  <c r="AR27" i="6"/>
  <c r="E795" i="20" s="1"/>
  <c r="AU27" i="6"/>
  <c r="G795" i="20" s="1"/>
  <c r="AW27" i="6"/>
  <c r="I795" i="20" s="1"/>
  <c r="BE27" i="6"/>
  <c r="C796" i="20" s="1"/>
  <c r="BF27" i="6"/>
  <c r="D796" i="20" s="1"/>
  <c r="BG27" i="6"/>
  <c r="E796" i="20" s="1"/>
  <c r="BJ27" i="6"/>
  <c r="G796" i="20" s="1"/>
  <c r="H796" i="20" s="1"/>
  <c r="BL27" i="6"/>
  <c r="I796" i="20" s="1"/>
  <c r="CC27" i="6"/>
  <c r="CD27" i="6"/>
  <c r="CE27" i="6"/>
  <c r="CH27" i="6"/>
  <c r="CJ27" i="6"/>
  <c r="CZ27" i="6"/>
  <c r="DA27" i="6"/>
  <c r="DB27" i="6"/>
  <c r="DE27" i="6"/>
  <c r="DG27" i="6"/>
  <c r="DS27" i="6"/>
  <c r="C802" i="20" s="1"/>
  <c r="DT27" i="6"/>
  <c r="D802" i="20" s="1"/>
  <c r="DU27" i="6"/>
  <c r="E802" i="20" s="1"/>
  <c r="DW27" i="6"/>
  <c r="G802" i="20" s="1"/>
  <c r="DY27" i="6"/>
  <c r="I802" i="20" s="1"/>
  <c r="EG27" i="6"/>
  <c r="EH27" i="6"/>
  <c r="EJ27" i="6"/>
  <c r="EK27" i="6"/>
  <c r="EM27" i="6"/>
  <c r="EN27" i="6"/>
  <c r="ES27" i="6"/>
  <c r="ET27" i="6"/>
  <c r="EX27" i="6"/>
  <c r="EY27" i="6"/>
  <c r="FJ27" i="6"/>
  <c r="FK27" i="6"/>
  <c r="FL27" i="6"/>
  <c r="FN27" i="6"/>
  <c r="FO27" i="6"/>
  <c r="FR27" i="6" s="1"/>
  <c r="FS27" i="6"/>
  <c r="FT27" i="6"/>
  <c r="GE27" i="6"/>
  <c r="GF27" i="6"/>
  <c r="GG27" i="6"/>
  <c r="GN27" i="6"/>
  <c r="GO27" i="6"/>
  <c r="GP27" i="6"/>
  <c r="GQ27" i="6"/>
  <c r="B28" i="6"/>
  <c r="C28" i="6"/>
  <c r="D28" i="6"/>
  <c r="M823" i="20" s="1"/>
  <c r="E28" i="6"/>
  <c r="H827" i="20" s="1"/>
  <c r="F28" i="6"/>
  <c r="L827" i="20" s="1"/>
  <c r="G28" i="6"/>
  <c r="C824" i="20" s="1"/>
  <c r="H28" i="6"/>
  <c r="C825" i="20" s="1"/>
  <c r="I28" i="6"/>
  <c r="C826" i="20" s="1"/>
  <c r="J28" i="6"/>
  <c r="C832" i="20" s="1"/>
  <c r="K28" i="6"/>
  <c r="D832" i="20" s="1"/>
  <c r="L28" i="6"/>
  <c r="E832" i="20" s="1"/>
  <c r="O28" i="6"/>
  <c r="G832" i="20" s="1"/>
  <c r="Q28" i="6"/>
  <c r="I832" i="20" s="1"/>
  <c r="Y28" i="6"/>
  <c r="C833" i="20" s="1"/>
  <c r="Z28" i="6"/>
  <c r="D833" i="20" s="1"/>
  <c r="AA28" i="6"/>
  <c r="E833" i="20" s="1"/>
  <c r="AD28" i="6"/>
  <c r="G833" i="20" s="1"/>
  <c r="H833" i="20" s="1"/>
  <c r="AF28" i="6"/>
  <c r="I833" i="20" s="1"/>
  <c r="AN28" i="6"/>
  <c r="AP28" i="6"/>
  <c r="C834" i="20" s="1"/>
  <c r="AQ28" i="6"/>
  <c r="D834" i="20" s="1"/>
  <c r="AR28" i="6"/>
  <c r="E834" i="20" s="1"/>
  <c r="AU28" i="6"/>
  <c r="G834" i="20" s="1"/>
  <c r="AW28" i="6"/>
  <c r="I834" i="20" s="1"/>
  <c r="BE28" i="6"/>
  <c r="C835" i="20" s="1"/>
  <c r="BF28" i="6"/>
  <c r="D835" i="20" s="1"/>
  <c r="BG28" i="6"/>
  <c r="E835" i="20" s="1"/>
  <c r="BJ28" i="6"/>
  <c r="G835" i="20" s="1"/>
  <c r="H835" i="20" s="1"/>
  <c r="BL28" i="6"/>
  <c r="I835" i="20" s="1"/>
  <c r="CC28" i="6"/>
  <c r="CD28" i="6"/>
  <c r="CE28" i="6"/>
  <c r="CH28" i="6"/>
  <c r="CJ28" i="6"/>
  <c r="CZ28" i="6"/>
  <c r="DA28" i="6"/>
  <c r="DB28" i="6"/>
  <c r="DE28" i="6"/>
  <c r="DG28" i="6"/>
  <c r="DS28" i="6"/>
  <c r="C841" i="20" s="1"/>
  <c r="DT28" i="6"/>
  <c r="D841" i="20" s="1"/>
  <c r="DU28" i="6"/>
  <c r="E841" i="20" s="1"/>
  <c r="DW28" i="6"/>
  <c r="G841" i="20" s="1"/>
  <c r="DY28" i="6"/>
  <c r="I841" i="20" s="1"/>
  <c r="EG28" i="6"/>
  <c r="EH28" i="6"/>
  <c r="EJ28" i="6"/>
  <c r="EK28" i="6"/>
  <c r="EM28" i="6"/>
  <c r="EN28" i="6"/>
  <c r="ES28" i="6"/>
  <c r="ET28" i="6"/>
  <c r="EX28" i="6"/>
  <c r="EY28" i="6"/>
  <c r="FJ28" i="6"/>
  <c r="FK28" i="6"/>
  <c r="FL28" i="6"/>
  <c r="FN28" i="6"/>
  <c r="FO28" i="6"/>
  <c r="FS28" i="6"/>
  <c r="FT28" i="6"/>
  <c r="GE28" i="6"/>
  <c r="GF28" i="6"/>
  <c r="GG28" i="6"/>
  <c r="GN28" i="6"/>
  <c r="GO28" i="6"/>
  <c r="GP28" i="6"/>
  <c r="GQ28" i="6"/>
  <c r="B29" i="6"/>
  <c r="C29" i="6"/>
  <c r="D29" i="6"/>
  <c r="M862" i="20" s="1"/>
  <c r="E29" i="6"/>
  <c r="H866" i="20" s="1"/>
  <c r="F29" i="6"/>
  <c r="L866" i="20" s="1"/>
  <c r="G29" i="6"/>
  <c r="C863" i="20" s="1"/>
  <c r="H29" i="6"/>
  <c r="C864" i="20" s="1"/>
  <c r="I29" i="6"/>
  <c r="C865" i="20" s="1"/>
  <c r="J29" i="6"/>
  <c r="C871" i="20" s="1"/>
  <c r="K29" i="6"/>
  <c r="D871" i="20" s="1"/>
  <c r="L29" i="6"/>
  <c r="E871" i="20" s="1"/>
  <c r="O29" i="6"/>
  <c r="G871" i="20" s="1"/>
  <c r="Q29" i="6"/>
  <c r="I871" i="20" s="1"/>
  <c r="Y29" i="6"/>
  <c r="C872" i="20" s="1"/>
  <c r="Z29" i="6"/>
  <c r="D872" i="20" s="1"/>
  <c r="AA29" i="6"/>
  <c r="E872" i="20" s="1"/>
  <c r="AD29" i="6"/>
  <c r="G872" i="20" s="1"/>
  <c r="H872" i="20" s="1"/>
  <c r="AF29" i="6"/>
  <c r="I872" i="20" s="1"/>
  <c r="AN29" i="6"/>
  <c r="AP29" i="6"/>
  <c r="C873" i="20" s="1"/>
  <c r="AQ29" i="6"/>
  <c r="D873" i="20" s="1"/>
  <c r="AR29" i="6"/>
  <c r="E873" i="20" s="1"/>
  <c r="AU29" i="6"/>
  <c r="G873" i="20" s="1"/>
  <c r="AW29" i="6"/>
  <c r="I873" i="20" s="1"/>
  <c r="BE29" i="6"/>
  <c r="C874" i="20" s="1"/>
  <c r="BF29" i="6"/>
  <c r="D874" i="20" s="1"/>
  <c r="BG29" i="6"/>
  <c r="E874" i="20" s="1"/>
  <c r="BJ29" i="6"/>
  <c r="G874" i="20" s="1"/>
  <c r="H874" i="20" s="1"/>
  <c r="BL29" i="6"/>
  <c r="I874" i="20" s="1"/>
  <c r="CC29" i="6"/>
  <c r="CD29" i="6"/>
  <c r="CE29" i="6"/>
  <c r="CH29" i="6"/>
  <c r="CJ29" i="6"/>
  <c r="CZ29" i="6"/>
  <c r="DA29" i="6"/>
  <c r="DB29" i="6"/>
  <c r="DE29" i="6"/>
  <c r="DG29" i="6"/>
  <c r="DS29" i="6"/>
  <c r="C880" i="20" s="1"/>
  <c r="DT29" i="6"/>
  <c r="D880" i="20" s="1"/>
  <c r="DU29" i="6"/>
  <c r="E880" i="20" s="1"/>
  <c r="DW29" i="6"/>
  <c r="G880" i="20" s="1"/>
  <c r="DY29" i="6"/>
  <c r="I880" i="20" s="1"/>
  <c r="EG29" i="6"/>
  <c r="EH29" i="6"/>
  <c r="EJ29" i="6"/>
  <c r="EK29" i="6"/>
  <c r="EM29" i="6"/>
  <c r="EN29" i="6"/>
  <c r="ES29" i="6"/>
  <c r="ET29" i="6"/>
  <c r="EX29" i="6"/>
  <c r="EY29" i="6"/>
  <c r="FJ29" i="6"/>
  <c r="FK29" i="6"/>
  <c r="FL29" i="6"/>
  <c r="FN29" i="6"/>
  <c r="FO29" i="6"/>
  <c r="FR29" i="6" s="1"/>
  <c r="FS29" i="6"/>
  <c r="FT29" i="6"/>
  <c r="GE29" i="6"/>
  <c r="GF29" i="6"/>
  <c r="GG29" i="6"/>
  <c r="GN29" i="6"/>
  <c r="GO29" i="6"/>
  <c r="GP29" i="6"/>
  <c r="GQ29" i="6"/>
  <c r="B30" i="6"/>
  <c r="C30" i="6"/>
  <c r="D30" i="6"/>
  <c r="M901" i="20" s="1"/>
  <c r="E30" i="6"/>
  <c r="H905" i="20" s="1"/>
  <c r="F30" i="6"/>
  <c r="L905" i="20" s="1"/>
  <c r="G30" i="6"/>
  <c r="C902" i="20" s="1"/>
  <c r="H30" i="6"/>
  <c r="C903" i="20" s="1"/>
  <c r="I30" i="6"/>
  <c r="C904" i="20" s="1"/>
  <c r="J30" i="6"/>
  <c r="C910" i="20" s="1"/>
  <c r="K30" i="6"/>
  <c r="D910" i="20" s="1"/>
  <c r="L30" i="6"/>
  <c r="E910" i="20" s="1"/>
  <c r="O30" i="6"/>
  <c r="G910" i="20" s="1"/>
  <c r="Q30" i="6"/>
  <c r="I910" i="20" s="1"/>
  <c r="Y30" i="6"/>
  <c r="C911" i="20" s="1"/>
  <c r="Z30" i="6"/>
  <c r="D911" i="20" s="1"/>
  <c r="AA30" i="6"/>
  <c r="E911" i="20" s="1"/>
  <c r="AD30" i="6"/>
  <c r="G911" i="20" s="1"/>
  <c r="H911" i="20" s="1"/>
  <c r="AF30" i="6"/>
  <c r="I911" i="20" s="1"/>
  <c r="AN30" i="6"/>
  <c r="AP30" i="6"/>
  <c r="C912" i="20" s="1"/>
  <c r="AQ30" i="6"/>
  <c r="D912" i="20" s="1"/>
  <c r="AR30" i="6"/>
  <c r="E912" i="20" s="1"/>
  <c r="AU30" i="6"/>
  <c r="G912" i="20" s="1"/>
  <c r="AW30" i="6"/>
  <c r="I912" i="20" s="1"/>
  <c r="BE30" i="6"/>
  <c r="C913" i="20" s="1"/>
  <c r="BF30" i="6"/>
  <c r="D913" i="20" s="1"/>
  <c r="BG30" i="6"/>
  <c r="E913" i="20" s="1"/>
  <c r="BJ30" i="6"/>
  <c r="G913" i="20" s="1"/>
  <c r="H913" i="20" s="1"/>
  <c r="BL30" i="6"/>
  <c r="I913" i="20" s="1"/>
  <c r="CC30" i="6"/>
  <c r="CD30" i="6"/>
  <c r="CE30" i="6"/>
  <c r="CH30" i="6"/>
  <c r="CJ30" i="6"/>
  <c r="CZ30" i="6"/>
  <c r="DA30" i="6"/>
  <c r="DB30" i="6"/>
  <c r="DE30" i="6"/>
  <c r="DG30" i="6"/>
  <c r="DS30" i="6"/>
  <c r="C919" i="20" s="1"/>
  <c r="DT30" i="6"/>
  <c r="D919" i="20" s="1"/>
  <c r="DU30" i="6"/>
  <c r="E919" i="20" s="1"/>
  <c r="DW30" i="6"/>
  <c r="G919" i="20" s="1"/>
  <c r="DY30" i="6"/>
  <c r="I919" i="20" s="1"/>
  <c r="EG30" i="6"/>
  <c r="EH30" i="6"/>
  <c r="EJ30" i="6"/>
  <c r="EK30" i="6"/>
  <c r="EM30" i="6"/>
  <c r="EN30" i="6"/>
  <c r="ES30" i="6"/>
  <c r="ET30" i="6"/>
  <c r="EX30" i="6"/>
  <c r="EY30" i="6"/>
  <c r="FJ30" i="6"/>
  <c r="FK30" i="6"/>
  <c r="FL30" i="6"/>
  <c r="FN30" i="6"/>
  <c r="FO30" i="6"/>
  <c r="FS30" i="6"/>
  <c r="FT30" i="6"/>
  <c r="GE30" i="6"/>
  <c r="GF30" i="6"/>
  <c r="GG30" i="6"/>
  <c r="GN30" i="6"/>
  <c r="GO30" i="6"/>
  <c r="GP30" i="6"/>
  <c r="GQ30" i="6"/>
  <c r="B31" i="6"/>
  <c r="C31" i="6"/>
  <c r="D31" i="6"/>
  <c r="M940" i="20" s="1"/>
  <c r="E31" i="6"/>
  <c r="H944" i="20" s="1"/>
  <c r="F31" i="6"/>
  <c r="L944" i="20" s="1"/>
  <c r="G31" i="6"/>
  <c r="C941" i="20" s="1"/>
  <c r="H31" i="6"/>
  <c r="C942" i="20" s="1"/>
  <c r="I31" i="6"/>
  <c r="C943" i="20" s="1"/>
  <c r="J31" i="6"/>
  <c r="C949" i="20" s="1"/>
  <c r="K31" i="6"/>
  <c r="D949" i="20" s="1"/>
  <c r="L31" i="6"/>
  <c r="E949" i="20" s="1"/>
  <c r="O31" i="6"/>
  <c r="G949" i="20" s="1"/>
  <c r="Q31" i="6"/>
  <c r="I949" i="20" s="1"/>
  <c r="Y31" i="6"/>
  <c r="C950" i="20" s="1"/>
  <c r="Z31" i="6"/>
  <c r="D950" i="20" s="1"/>
  <c r="AA31" i="6"/>
  <c r="E950" i="20" s="1"/>
  <c r="AD31" i="6"/>
  <c r="G950" i="20" s="1"/>
  <c r="H950" i="20" s="1"/>
  <c r="AF31" i="6"/>
  <c r="I950" i="20" s="1"/>
  <c r="AN31" i="6"/>
  <c r="AP31" i="6"/>
  <c r="C951" i="20" s="1"/>
  <c r="AQ31" i="6"/>
  <c r="D951" i="20" s="1"/>
  <c r="AR31" i="6"/>
  <c r="E951" i="20" s="1"/>
  <c r="AU31" i="6"/>
  <c r="G951" i="20" s="1"/>
  <c r="AW31" i="6"/>
  <c r="I951" i="20" s="1"/>
  <c r="BE31" i="6"/>
  <c r="C952" i="20" s="1"/>
  <c r="BF31" i="6"/>
  <c r="D952" i="20" s="1"/>
  <c r="BG31" i="6"/>
  <c r="E952" i="20" s="1"/>
  <c r="BJ31" i="6"/>
  <c r="G952" i="20" s="1"/>
  <c r="H952" i="20" s="1"/>
  <c r="BL31" i="6"/>
  <c r="I952" i="20" s="1"/>
  <c r="CC31" i="6"/>
  <c r="CD31" i="6"/>
  <c r="CE31" i="6"/>
  <c r="CH31" i="6"/>
  <c r="CJ31" i="6"/>
  <c r="CZ31" i="6"/>
  <c r="DA31" i="6"/>
  <c r="DB31" i="6"/>
  <c r="DE31" i="6"/>
  <c r="DG31" i="6"/>
  <c r="DS31" i="6"/>
  <c r="C958" i="20" s="1"/>
  <c r="DT31" i="6"/>
  <c r="D958" i="20" s="1"/>
  <c r="DU31" i="6"/>
  <c r="E958" i="20" s="1"/>
  <c r="DW31" i="6"/>
  <c r="G958" i="20" s="1"/>
  <c r="DY31" i="6"/>
  <c r="I958" i="20" s="1"/>
  <c r="EG31" i="6"/>
  <c r="EH31" i="6"/>
  <c r="EJ31" i="6"/>
  <c r="EK31" i="6"/>
  <c r="EM31" i="6"/>
  <c r="EN31" i="6"/>
  <c r="ES31" i="6"/>
  <c r="ET31" i="6"/>
  <c r="EX31" i="6"/>
  <c r="EY31" i="6"/>
  <c r="FJ31" i="6"/>
  <c r="FK31" i="6"/>
  <c r="FL31" i="6"/>
  <c r="FN31" i="6"/>
  <c r="FO31" i="6"/>
  <c r="FR31" i="6" s="1"/>
  <c r="FS31" i="6"/>
  <c r="FT31" i="6"/>
  <c r="GE31" i="6"/>
  <c r="GF31" i="6"/>
  <c r="GG31" i="6"/>
  <c r="GN31" i="6"/>
  <c r="GO31" i="6"/>
  <c r="GP31" i="6"/>
  <c r="GQ31" i="6"/>
  <c r="B32" i="6"/>
  <c r="C32" i="6"/>
  <c r="D32" i="6"/>
  <c r="M979" i="20" s="1"/>
  <c r="E32" i="6"/>
  <c r="H983" i="20" s="1"/>
  <c r="F32" i="6"/>
  <c r="L983" i="20" s="1"/>
  <c r="G32" i="6"/>
  <c r="C980" i="20" s="1"/>
  <c r="H32" i="6"/>
  <c r="C981" i="20" s="1"/>
  <c r="I32" i="6"/>
  <c r="C982" i="20" s="1"/>
  <c r="J32" i="6"/>
  <c r="C988" i="20" s="1"/>
  <c r="K32" i="6"/>
  <c r="D988" i="20" s="1"/>
  <c r="L32" i="6"/>
  <c r="E988" i="20" s="1"/>
  <c r="O32" i="6"/>
  <c r="G988" i="20" s="1"/>
  <c r="Q32" i="6"/>
  <c r="I988" i="20" s="1"/>
  <c r="Y32" i="6"/>
  <c r="C989" i="20" s="1"/>
  <c r="Z32" i="6"/>
  <c r="D989" i="20" s="1"/>
  <c r="AA32" i="6"/>
  <c r="E989" i="20" s="1"/>
  <c r="AD32" i="6"/>
  <c r="G989" i="20" s="1"/>
  <c r="H989" i="20" s="1"/>
  <c r="AF32" i="6"/>
  <c r="I989" i="20" s="1"/>
  <c r="AN32" i="6"/>
  <c r="AP32" i="6"/>
  <c r="C990" i="20" s="1"/>
  <c r="AQ32" i="6"/>
  <c r="D990" i="20" s="1"/>
  <c r="AR32" i="6"/>
  <c r="E990" i="20" s="1"/>
  <c r="AU32" i="6"/>
  <c r="G990" i="20" s="1"/>
  <c r="AW32" i="6"/>
  <c r="I990" i="20" s="1"/>
  <c r="BE32" i="6"/>
  <c r="C991" i="20" s="1"/>
  <c r="BF32" i="6"/>
  <c r="D991" i="20" s="1"/>
  <c r="BG32" i="6"/>
  <c r="E991" i="20" s="1"/>
  <c r="BJ32" i="6"/>
  <c r="G991" i="20" s="1"/>
  <c r="H991" i="20" s="1"/>
  <c r="BL32" i="6"/>
  <c r="I991" i="20" s="1"/>
  <c r="CC32" i="6"/>
  <c r="CD32" i="6"/>
  <c r="CE32" i="6"/>
  <c r="CH32" i="6"/>
  <c r="CJ32" i="6"/>
  <c r="CZ32" i="6"/>
  <c r="DA32" i="6"/>
  <c r="DB32" i="6"/>
  <c r="DE32" i="6"/>
  <c r="DG32" i="6"/>
  <c r="DS32" i="6"/>
  <c r="C997" i="20" s="1"/>
  <c r="DT32" i="6"/>
  <c r="D997" i="20" s="1"/>
  <c r="DU32" i="6"/>
  <c r="E997" i="20" s="1"/>
  <c r="DW32" i="6"/>
  <c r="G997" i="20" s="1"/>
  <c r="DY32" i="6"/>
  <c r="I997" i="20" s="1"/>
  <c r="EG32" i="6"/>
  <c r="EH32" i="6"/>
  <c r="EJ32" i="6"/>
  <c r="EK32" i="6"/>
  <c r="EM32" i="6"/>
  <c r="EN32" i="6"/>
  <c r="ES32" i="6"/>
  <c r="ET32" i="6"/>
  <c r="EX32" i="6"/>
  <c r="EY32" i="6"/>
  <c r="FJ32" i="6"/>
  <c r="FK32" i="6"/>
  <c r="FL32" i="6"/>
  <c r="FN32" i="6"/>
  <c r="FO32" i="6"/>
  <c r="FS32" i="6"/>
  <c r="FT32" i="6"/>
  <c r="GE32" i="6"/>
  <c r="GF32" i="6"/>
  <c r="GG32" i="6"/>
  <c r="GN32" i="6"/>
  <c r="GO32" i="6"/>
  <c r="GP32" i="6"/>
  <c r="GQ32" i="6"/>
  <c r="B33" i="6"/>
  <c r="C33" i="6"/>
  <c r="D33" i="6"/>
  <c r="M1018" i="20" s="1"/>
  <c r="E33" i="6"/>
  <c r="H1022" i="20" s="1"/>
  <c r="F33" i="6"/>
  <c r="L1022" i="20" s="1"/>
  <c r="G33" i="6"/>
  <c r="C1019" i="20" s="1"/>
  <c r="H33" i="6"/>
  <c r="C1020" i="20" s="1"/>
  <c r="I33" i="6"/>
  <c r="C1021" i="20" s="1"/>
  <c r="J33" i="6"/>
  <c r="C1027" i="20" s="1"/>
  <c r="K33" i="6"/>
  <c r="D1027" i="20" s="1"/>
  <c r="L33" i="6"/>
  <c r="E1027" i="20" s="1"/>
  <c r="O33" i="6"/>
  <c r="G1027" i="20" s="1"/>
  <c r="Q33" i="6"/>
  <c r="I1027" i="20" s="1"/>
  <c r="Y33" i="6"/>
  <c r="C1028" i="20" s="1"/>
  <c r="Z33" i="6"/>
  <c r="D1028" i="20" s="1"/>
  <c r="AA33" i="6"/>
  <c r="E1028" i="20" s="1"/>
  <c r="AD33" i="6"/>
  <c r="G1028" i="20" s="1"/>
  <c r="H1028" i="20" s="1"/>
  <c r="AF33" i="6"/>
  <c r="I1028" i="20" s="1"/>
  <c r="AN33" i="6"/>
  <c r="AP33" i="6"/>
  <c r="C1029" i="20" s="1"/>
  <c r="AQ33" i="6"/>
  <c r="D1029" i="20" s="1"/>
  <c r="AR33" i="6"/>
  <c r="E1029" i="20" s="1"/>
  <c r="AU33" i="6"/>
  <c r="G1029" i="20" s="1"/>
  <c r="AW33" i="6"/>
  <c r="I1029" i="20" s="1"/>
  <c r="BE33" i="6"/>
  <c r="C1030" i="20" s="1"/>
  <c r="BF33" i="6"/>
  <c r="D1030" i="20" s="1"/>
  <c r="BG33" i="6"/>
  <c r="E1030" i="20" s="1"/>
  <c r="BJ33" i="6"/>
  <c r="G1030" i="20" s="1"/>
  <c r="H1030" i="20" s="1"/>
  <c r="BL33" i="6"/>
  <c r="I1030" i="20" s="1"/>
  <c r="CC33" i="6"/>
  <c r="CD33" i="6"/>
  <c r="CE33" i="6"/>
  <c r="CH33" i="6"/>
  <c r="CJ33" i="6"/>
  <c r="CZ33" i="6"/>
  <c r="DA33" i="6"/>
  <c r="DB33" i="6"/>
  <c r="DE33" i="6"/>
  <c r="DG33" i="6"/>
  <c r="DS33" i="6"/>
  <c r="C1036" i="20" s="1"/>
  <c r="DT33" i="6"/>
  <c r="D1036" i="20" s="1"/>
  <c r="DU33" i="6"/>
  <c r="E1036" i="20" s="1"/>
  <c r="DW33" i="6"/>
  <c r="G1036" i="20" s="1"/>
  <c r="DY33" i="6"/>
  <c r="I1036" i="20" s="1"/>
  <c r="EG33" i="6"/>
  <c r="EH33" i="6"/>
  <c r="EJ33" i="6"/>
  <c r="EK33" i="6"/>
  <c r="EM33" i="6"/>
  <c r="EN33" i="6"/>
  <c r="ES33" i="6"/>
  <c r="ET33" i="6"/>
  <c r="EX33" i="6"/>
  <c r="EY33" i="6"/>
  <c r="FJ33" i="6"/>
  <c r="FK33" i="6"/>
  <c r="FL33" i="6"/>
  <c r="FN33" i="6"/>
  <c r="FO33" i="6"/>
  <c r="FR33" i="6" s="1"/>
  <c r="FS33" i="6"/>
  <c r="FT33" i="6"/>
  <c r="GE33" i="6"/>
  <c r="GF33" i="6"/>
  <c r="GG33" i="6"/>
  <c r="GN33" i="6"/>
  <c r="GO33" i="6"/>
  <c r="GP33" i="6"/>
  <c r="GQ33" i="6"/>
  <c r="B34" i="6"/>
  <c r="C34" i="6"/>
  <c r="D34" i="6"/>
  <c r="M1057" i="20" s="1"/>
  <c r="E34" i="6"/>
  <c r="H1061" i="20" s="1"/>
  <c r="F34" i="6"/>
  <c r="L1061" i="20" s="1"/>
  <c r="G34" i="6"/>
  <c r="C1058" i="20" s="1"/>
  <c r="H34" i="6"/>
  <c r="C1059" i="20" s="1"/>
  <c r="I34" i="6"/>
  <c r="C1060" i="20" s="1"/>
  <c r="J34" i="6"/>
  <c r="C1066" i="20" s="1"/>
  <c r="K34" i="6"/>
  <c r="D1066" i="20" s="1"/>
  <c r="L34" i="6"/>
  <c r="E1066" i="20" s="1"/>
  <c r="O34" i="6"/>
  <c r="G1066" i="20" s="1"/>
  <c r="Q34" i="6"/>
  <c r="I1066" i="20" s="1"/>
  <c r="Y34" i="6"/>
  <c r="C1067" i="20" s="1"/>
  <c r="Z34" i="6"/>
  <c r="D1067" i="20" s="1"/>
  <c r="AA34" i="6"/>
  <c r="E1067" i="20" s="1"/>
  <c r="AD34" i="6"/>
  <c r="G1067" i="20" s="1"/>
  <c r="H1067" i="20" s="1"/>
  <c r="AF34" i="6"/>
  <c r="I1067" i="20" s="1"/>
  <c r="AN34" i="6"/>
  <c r="AP34" i="6"/>
  <c r="C1068" i="20" s="1"/>
  <c r="AQ34" i="6"/>
  <c r="D1068" i="20" s="1"/>
  <c r="AR34" i="6"/>
  <c r="E1068" i="20" s="1"/>
  <c r="AU34" i="6"/>
  <c r="G1068" i="20" s="1"/>
  <c r="AW34" i="6"/>
  <c r="I1068" i="20" s="1"/>
  <c r="BE34" i="6"/>
  <c r="C1069" i="20" s="1"/>
  <c r="BF34" i="6"/>
  <c r="D1069" i="20" s="1"/>
  <c r="BG34" i="6"/>
  <c r="E1069" i="20" s="1"/>
  <c r="BJ34" i="6"/>
  <c r="G1069" i="20" s="1"/>
  <c r="H1069" i="20" s="1"/>
  <c r="BL34" i="6"/>
  <c r="I1069" i="20" s="1"/>
  <c r="CC34" i="6"/>
  <c r="CD34" i="6"/>
  <c r="CE34" i="6"/>
  <c r="CH34" i="6"/>
  <c r="CJ34" i="6"/>
  <c r="CZ34" i="6"/>
  <c r="DA34" i="6"/>
  <c r="DB34" i="6"/>
  <c r="DE34" i="6"/>
  <c r="DG34" i="6"/>
  <c r="DS34" i="6"/>
  <c r="C1075" i="20" s="1"/>
  <c r="DT34" i="6"/>
  <c r="D1075" i="20" s="1"/>
  <c r="DU34" i="6"/>
  <c r="E1075" i="20" s="1"/>
  <c r="DW34" i="6"/>
  <c r="G1075" i="20" s="1"/>
  <c r="DY34" i="6"/>
  <c r="I1075" i="20" s="1"/>
  <c r="EG34" i="6"/>
  <c r="EH34" i="6"/>
  <c r="EJ34" i="6"/>
  <c r="EK34" i="6"/>
  <c r="EM34" i="6"/>
  <c r="EN34" i="6"/>
  <c r="ES34" i="6"/>
  <c r="ET34" i="6"/>
  <c r="EX34" i="6"/>
  <c r="EY34" i="6"/>
  <c r="FJ34" i="6"/>
  <c r="FK34" i="6"/>
  <c r="FL34" i="6"/>
  <c r="FN34" i="6"/>
  <c r="FO34" i="6"/>
  <c r="FR34" i="6" s="1"/>
  <c r="FS34" i="6"/>
  <c r="FT34" i="6"/>
  <c r="GE34" i="6"/>
  <c r="GF34" i="6"/>
  <c r="GG34" i="6"/>
  <c r="GN34" i="6"/>
  <c r="GO34" i="6"/>
  <c r="GP34" i="6"/>
  <c r="GQ34" i="6"/>
  <c r="B35" i="6"/>
  <c r="C35" i="6"/>
  <c r="D35" i="6"/>
  <c r="M1096" i="20" s="1"/>
  <c r="E35" i="6"/>
  <c r="H1100" i="20" s="1"/>
  <c r="F35" i="6"/>
  <c r="L1100" i="20" s="1"/>
  <c r="G35" i="6"/>
  <c r="C1097" i="20" s="1"/>
  <c r="H35" i="6"/>
  <c r="C1098" i="20" s="1"/>
  <c r="I35" i="6"/>
  <c r="C1099" i="20" s="1"/>
  <c r="J35" i="6"/>
  <c r="C1105" i="20" s="1"/>
  <c r="K35" i="6"/>
  <c r="D1105" i="20" s="1"/>
  <c r="L35" i="6"/>
  <c r="E1105" i="20" s="1"/>
  <c r="O35" i="6"/>
  <c r="G1105" i="20" s="1"/>
  <c r="Q35" i="6"/>
  <c r="I1105" i="20" s="1"/>
  <c r="Y35" i="6"/>
  <c r="C1106" i="20" s="1"/>
  <c r="Z35" i="6"/>
  <c r="D1106" i="20" s="1"/>
  <c r="AA35" i="6"/>
  <c r="E1106" i="20" s="1"/>
  <c r="AD35" i="6"/>
  <c r="G1106" i="20" s="1"/>
  <c r="H1106" i="20" s="1"/>
  <c r="AF35" i="6"/>
  <c r="I1106" i="20" s="1"/>
  <c r="AN35" i="6"/>
  <c r="AP35" i="6"/>
  <c r="C1107" i="20" s="1"/>
  <c r="AQ35" i="6"/>
  <c r="D1107" i="20" s="1"/>
  <c r="AR35" i="6"/>
  <c r="E1107" i="20" s="1"/>
  <c r="AU35" i="6"/>
  <c r="G1107" i="20" s="1"/>
  <c r="AW35" i="6"/>
  <c r="I1107" i="20" s="1"/>
  <c r="BE35" i="6"/>
  <c r="C1108" i="20" s="1"/>
  <c r="BF35" i="6"/>
  <c r="D1108" i="20" s="1"/>
  <c r="BG35" i="6"/>
  <c r="E1108" i="20" s="1"/>
  <c r="BJ35" i="6"/>
  <c r="G1108" i="20" s="1"/>
  <c r="H1108" i="20" s="1"/>
  <c r="BL35" i="6"/>
  <c r="I1108" i="20" s="1"/>
  <c r="CC35" i="6"/>
  <c r="CD35" i="6"/>
  <c r="CE35" i="6"/>
  <c r="CH35" i="6"/>
  <c r="CJ35" i="6"/>
  <c r="CZ35" i="6"/>
  <c r="DA35" i="6"/>
  <c r="DB35" i="6"/>
  <c r="DE35" i="6"/>
  <c r="DG35" i="6"/>
  <c r="DS35" i="6"/>
  <c r="C1114" i="20" s="1"/>
  <c r="DT35" i="6"/>
  <c r="D1114" i="20" s="1"/>
  <c r="DU35" i="6"/>
  <c r="E1114" i="20" s="1"/>
  <c r="DW35" i="6"/>
  <c r="G1114" i="20" s="1"/>
  <c r="DY35" i="6"/>
  <c r="I1114" i="20" s="1"/>
  <c r="EG35" i="6"/>
  <c r="EH35" i="6"/>
  <c r="EJ35" i="6"/>
  <c r="EK35" i="6"/>
  <c r="EM35" i="6"/>
  <c r="EN35" i="6"/>
  <c r="ES35" i="6"/>
  <c r="ET35" i="6"/>
  <c r="EX35" i="6"/>
  <c r="EY35" i="6"/>
  <c r="FJ35" i="6"/>
  <c r="FK35" i="6"/>
  <c r="FL35" i="6"/>
  <c r="FN35" i="6"/>
  <c r="FO35" i="6"/>
  <c r="FR35" i="6" s="1"/>
  <c r="FS35" i="6"/>
  <c r="FT35" i="6"/>
  <c r="GE35" i="6"/>
  <c r="GF35" i="6"/>
  <c r="GG35" i="6"/>
  <c r="GN35" i="6"/>
  <c r="GO35" i="6"/>
  <c r="GP35" i="6"/>
  <c r="GQ35" i="6"/>
  <c r="B36" i="6"/>
  <c r="C36" i="6"/>
  <c r="D36" i="6"/>
  <c r="M1135" i="20" s="1"/>
  <c r="E36" i="6"/>
  <c r="H1139" i="20" s="1"/>
  <c r="F36" i="6"/>
  <c r="L1139" i="20" s="1"/>
  <c r="G36" i="6"/>
  <c r="C1136" i="20" s="1"/>
  <c r="H36" i="6"/>
  <c r="C1137" i="20" s="1"/>
  <c r="I36" i="6"/>
  <c r="C1138" i="20" s="1"/>
  <c r="J36" i="6"/>
  <c r="C1144" i="20" s="1"/>
  <c r="K36" i="6"/>
  <c r="D1144" i="20" s="1"/>
  <c r="L36" i="6"/>
  <c r="E1144" i="20" s="1"/>
  <c r="O36" i="6"/>
  <c r="G1144" i="20" s="1"/>
  <c r="Q36" i="6"/>
  <c r="I1144" i="20" s="1"/>
  <c r="Y36" i="6"/>
  <c r="C1145" i="20" s="1"/>
  <c r="Z36" i="6"/>
  <c r="D1145" i="20" s="1"/>
  <c r="AA36" i="6"/>
  <c r="E1145" i="20" s="1"/>
  <c r="AD36" i="6"/>
  <c r="G1145" i="20" s="1"/>
  <c r="H1145" i="20" s="1"/>
  <c r="AF36" i="6"/>
  <c r="I1145" i="20" s="1"/>
  <c r="AN36" i="6"/>
  <c r="AP36" i="6"/>
  <c r="C1146" i="20" s="1"/>
  <c r="AQ36" i="6"/>
  <c r="D1146" i="20" s="1"/>
  <c r="AR36" i="6"/>
  <c r="E1146" i="20" s="1"/>
  <c r="AU36" i="6"/>
  <c r="G1146" i="20" s="1"/>
  <c r="AW36" i="6"/>
  <c r="I1146" i="20" s="1"/>
  <c r="BE36" i="6"/>
  <c r="C1147" i="20" s="1"/>
  <c r="BF36" i="6"/>
  <c r="D1147" i="20" s="1"/>
  <c r="BG36" i="6"/>
  <c r="E1147" i="20" s="1"/>
  <c r="BJ36" i="6"/>
  <c r="G1147" i="20" s="1"/>
  <c r="H1147" i="20" s="1"/>
  <c r="BL36" i="6"/>
  <c r="I1147" i="20" s="1"/>
  <c r="CC36" i="6"/>
  <c r="CD36" i="6"/>
  <c r="CE36" i="6"/>
  <c r="CH36" i="6"/>
  <c r="CJ36" i="6"/>
  <c r="CZ36" i="6"/>
  <c r="DA36" i="6"/>
  <c r="DB36" i="6"/>
  <c r="DE36" i="6"/>
  <c r="DG36" i="6"/>
  <c r="DS36" i="6"/>
  <c r="C1153" i="20" s="1"/>
  <c r="DT36" i="6"/>
  <c r="D1153" i="20" s="1"/>
  <c r="DU36" i="6"/>
  <c r="E1153" i="20" s="1"/>
  <c r="DW36" i="6"/>
  <c r="G1153" i="20" s="1"/>
  <c r="DY36" i="6"/>
  <c r="I1153" i="20" s="1"/>
  <c r="EG36" i="6"/>
  <c r="EH36" i="6"/>
  <c r="EJ36" i="6"/>
  <c r="EK36" i="6"/>
  <c r="EM36" i="6"/>
  <c r="EN36" i="6"/>
  <c r="ES36" i="6"/>
  <c r="ET36" i="6"/>
  <c r="EX36" i="6"/>
  <c r="EY36" i="6"/>
  <c r="FJ36" i="6"/>
  <c r="FK36" i="6"/>
  <c r="FL36" i="6"/>
  <c r="FN36" i="6"/>
  <c r="FO36" i="6"/>
  <c r="FR36" i="6" s="1"/>
  <c r="FS36" i="6"/>
  <c r="FT36" i="6"/>
  <c r="GE36" i="6"/>
  <c r="GF36" i="6"/>
  <c r="GG36" i="6"/>
  <c r="GN36" i="6"/>
  <c r="GO36" i="6"/>
  <c r="GP36" i="6"/>
  <c r="GQ36" i="6"/>
  <c r="B37" i="6"/>
  <c r="C37" i="6"/>
  <c r="D37" i="6"/>
  <c r="E37" i="6"/>
  <c r="H1178" i="20" s="1"/>
  <c r="F37" i="6"/>
  <c r="L1178" i="20" s="1"/>
  <c r="G37" i="6"/>
  <c r="C1175" i="20" s="1"/>
  <c r="H37" i="6"/>
  <c r="C1176" i="20" s="1"/>
  <c r="I37" i="6"/>
  <c r="C1177" i="20" s="1"/>
  <c r="J37" i="6"/>
  <c r="C1183" i="20" s="1"/>
  <c r="K37" i="6"/>
  <c r="D1183" i="20" s="1"/>
  <c r="L37" i="6"/>
  <c r="E1183" i="20" s="1"/>
  <c r="O37" i="6"/>
  <c r="G1183" i="20" s="1"/>
  <c r="Q37" i="6"/>
  <c r="I1183" i="20" s="1"/>
  <c r="Y37" i="6"/>
  <c r="C1184" i="20" s="1"/>
  <c r="Z37" i="6"/>
  <c r="D1184" i="20" s="1"/>
  <c r="AA37" i="6"/>
  <c r="E1184" i="20" s="1"/>
  <c r="AD37" i="6"/>
  <c r="G1184" i="20" s="1"/>
  <c r="H1184" i="20" s="1"/>
  <c r="AF37" i="6"/>
  <c r="I1184" i="20" s="1"/>
  <c r="AN37" i="6"/>
  <c r="AP37" i="6"/>
  <c r="C1185" i="20" s="1"/>
  <c r="AQ37" i="6"/>
  <c r="D1185" i="20" s="1"/>
  <c r="AR37" i="6"/>
  <c r="E1185" i="20" s="1"/>
  <c r="AU37" i="6"/>
  <c r="G1185" i="20" s="1"/>
  <c r="AW37" i="6"/>
  <c r="I1185" i="20" s="1"/>
  <c r="BE37" i="6"/>
  <c r="C1186" i="20" s="1"/>
  <c r="BF37" i="6"/>
  <c r="D1186" i="20" s="1"/>
  <c r="BG37" i="6"/>
  <c r="E1186" i="20" s="1"/>
  <c r="BJ37" i="6"/>
  <c r="G1186" i="20" s="1"/>
  <c r="BL37" i="6"/>
  <c r="I1186" i="20" s="1"/>
  <c r="CC37" i="6"/>
  <c r="CD37" i="6"/>
  <c r="CE37" i="6"/>
  <c r="CH37" i="6"/>
  <c r="CJ37" i="6"/>
  <c r="CZ37" i="6"/>
  <c r="C1188" i="20" s="1"/>
  <c r="DA37" i="6"/>
  <c r="D1188" i="20" s="1"/>
  <c r="DB37" i="6"/>
  <c r="E1188" i="20" s="1"/>
  <c r="DE37" i="6"/>
  <c r="G1188" i="20" s="1"/>
  <c r="DG37" i="6"/>
  <c r="I1188" i="20" s="1"/>
  <c r="DS37" i="6"/>
  <c r="C1192" i="20" s="1"/>
  <c r="DT37" i="6"/>
  <c r="D1192" i="20" s="1"/>
  <c r="DU37" i="6"/>
  <c r="E1192" i="20" s="1"/>
  <c r="DW37" i="6"/>
  <c r="G1192" i="20" s="1"/>
  <c r="H1192" i="20" s="1"/>
  <c r="DY37" i="6"/>
  <c r="I1192" i="20" s="1"/>
  <c r="EG37" i="6"/>
  <c r="EH37" i="6"/>
  <c r="EJ37" i="6"/>
  <c r="EK37" i="6"/>
  <c r="EM37" i="6"/>
  <c r="EN37" i="6"/>
  <c r="ES37" i="6"/>
  <c r="ET37" i="6"/>
  <c r="EX37" i="6"/>
  <c r="EY37" i="6"/>
  <c r="FJ37" i="6"/>
  <c r="C1194" i="20" s="1"/>
  <c r="FK37" i="6"/>
  <c r="D1194" i="20" s="1"/>
  <c r="FL37" i="6"/>
  <c r="E1194" i="20" s="1"/>
  <c r="FN37" i="6"/>
  <c r="FO37" i="6"/>
  <c r="FR37" i="6" s="1"/>
  <c r="FS37" i="6"/>
  <c r="FT37" i="6"/>
  <c r="GE37" i="6"/>
  <c r="C1197" i="20" s="1"/>
  <c r="GF37" i="6"/>
  <c r="E1197" i="20" s="1"/>
  <c r="GG37" i="6"/>
  <c r="H1197" i="20" s="1"/>
  <c r="J1197" i="20" s="1"/>
  <c r="GN37" i="6"/>
  <c r="C1200" i="20" s="1"/>
  <c r="GO37" i="6"/>
  <c r="E1200" i="20" s="1"/>
  <c r="GP37" i="6"/>
  <c r="G1200" i="20" s="1"/>
  <c r="GQ37" i="6"/>
  <c r="H1200" i="20" s="1"/>
  <c r="J1200" i="20" s="1"/>
  <c r="B38" i="6"/>
  <c r="C38" i="6"/>
  <c r="D38" i="6"/>
  <c r="E38" i="6"/>
  <c r="H1217" i="20" s="1"/>
  <c r="F38" i="6"/>
  <c r="L1217" i="20" s="1"/>
  <c r="G38" i="6"/>
  <c r="C1214" i="20" s="1"/>
  <c r="H38" i="6"/>
  <c r="C1215" i="20" s="1"/>
  <c r="I38" i="6"/>
  <c r="C1216" i="20" s="1"/>
  <c r="J38" i="6"/>
  <c r="C1222" i="20" s="1"/>
  <c r="K38" i="6"/>
  <c r="D1222" i="20" s="1"/>
  <c r="L38" i="6"/>
  <c r="E1222" i="20" s="1"/>
  <c r="O38" i="6"/>
  <c r="G1222" i="20" s="1"/>
  <c r="Q38" i="6"/>
  <c r="I1222" i="20" s="1"/>
  <c r="Y38" i="6"/>
  <c r="C1223" i="20" s="1"/>
  <c r="Z38" i="6"/>
  <c r="D1223" i="20" s="1"/>
  <c r="AA38" i="6"/>
  <c r="E1223" i="20" s="1"/>
  <c r="AD38" i="6"/>
  <c r="G1223" i="20" s="1"/>
  <c r="AF38" i="6"/>
  <c r="I1223" i="20" s="1"/>
  <c r="AN38" i="6"/>
  <c r="AP38" i="6"/>
  <c r="C1224" i="20" s="1"/>
  <c r="AQ38" i="6"/>
  <c r="D1224" i="20" s="1"/>
  <c r="AR38" i="6"/>
  <c r="E1224" i="20" s="1"/>
  <c r="AU38" i="6"/>
  <c r="G1224" i="20" s="1"/>
  <c r="AW38" i="6"/>
  <c r="I1224" i="20" s="1"/>
  <c r="BE38" i="6"/>
  <c r="C1225" i="20" s="1"/>
  <c r="BF38" i="6"/>
  <c r="D1225" i="20" s="1"/>
  <c r="BG38" i="6"/>
  <c r="E1225" i="20" s="1"/>
  <c r="BJ38" i="6"/>
  <c r="G1225" i="20" s="1"/>
  <c r="BL38" i="6"/>
  <c r="I1225" i="20" s="1"/>
  <c r="CC38" i="6"/>
  <c r="CD38" i="6"/>
  <c r="CE38" i="6"/>
  <c r="CH38" i="6"/>
  <c r="CJ38" i="6"/>
  <c r="CZ38" i="6"/>
  <c r="C1227" i="20" s="1"/>
  <c r="DA38" i="6"/>
  <c r="D1227" i="20" s="1"/>
  <c r="DB38" i="6"/>
  <c r="E1227" i="20" s="1"/>
  <c r="DE38" i="6"/>
  <c r="G1227" i="20" s="1"/>
  <c r="DG38" i="6"/>
  <c r="I1227" i="20" s="1"/>
  <c r="DS38" i="6"/>
  <c r="C1231" i="20" s="1"/>
  <c r="DT38" i="6"/>
  <c r="D1231" i="20" s="1"/>
  <c r="DU38" i="6"/>
  <c r="E1231" i="20" s="1"/>
  <c r="DW38" i="6"/>
  <c r="G1231" i="20" s="1"/>
  <c r="H1231" i="20" s="1"/>
  <c r="DY38" i="6"/>
  <c r="I1231" i="20" s="1"/>
  <c r="EG38" i="6"/>
  <c r="EH38" i="6"/>
  <c r="EJ38" i="6"/>
  <c r="EK38" i="6"/>
  <c r="EM38" i="6"/>
  <c r="EN38" i="6"/>
  <c r="ES38" i="6"/>
  <c r="ET38" i="6"/>
  <c r="EX38" i="6"/>
  <c r="EY38" i="6"/>
  <c r="FJ38" i="6"/>
  <c r="C1233" i="20" s="1"/>
  <c r="FK38" i="6"/>
  <c r="D1233" i="20" s="1"/>
  <c r="FL38" i="6"/>
  <c r="E1233" i="20" s="1"/>
  <c r="FN38" i="6"/>
  <c r="FO38" i="6"/>
  <c r="FR38" i="6" s="1"/>
  <c r="FS38" i="6"/>
  <c r="FT38" i="6"/>
  <c r="GE38" i="6"/>
  <c r="C1236" i="20" s="1"/>
  <c r="GF38" i="6"/>
  <c r="E1236" i="20" s="1"/>
  <c r="GG38" i="6"/>
  <c r="H1236" i="20" s="1"/>
  <c r="J1236" i="20" s="1"/>
  <c r="GN38" i="6"/>
  <c r="C1239" i="20" s="1"/>
  <c r="GO38" i="6"/>
  <c r="E1239" i="20" s="1"/>
  <c r="GP38" i="6"/>
  <c r="G1239" i="20" s="1"/>
  <c r="GQ38" i="6"/>
  <c r="H1239" i="20" s="1"/>
  <c r="J1239" i="20" s="1"/>
  <c r="B39" i="6"/>
  <c r="C39" i="6"/>
  <c r="D39" i="6"/>
  <c r="E39" i="6"/>
  <c r="H1256" i="20" s="1"/>
  <c r="F39" i="6"/>
  <c r="L1256" i="20" s="1"/>
  <c r="G39" i="6"/>
  <c r="C1253" i="20" s="1"/>
  <c r="H39" i="6"/>
  <c r="C1254" i="20" s="1"/>
  <c r="I39" i="6"/>
  <c r="C1255" i="20" s="1"/>
  <c r="J39" i="6"/>
  <c r="C1261" i="20" s="1"/>
  <c r="K39" i="6"/>
  <c r="D1261" i="20" s="1"/>
  <c r="L39" i="6"/>
  <c r="E1261" i="20" s="1"/>
  <c r="O39" i="6"/>
  <c r="G1261" i="20" s="1"/>
  <c r="Q39" i="6"/>
  <c r="I1261" i="20" s="1"/>
  <c r="Y39" i="6"/>
  <c r="C1262" i="20" s="1"/>
  <c r="Z39" i="6"/>
  <c r="D1262" i="20" s="1"/>
  <c r="AA39" i="6"/>
  <c r="E1262" i="20" s="1"/>
  <c r="AD39" i="6"/>
  <c r="G1262" i="20" s="1"/>
  <c r="H1262" i="20" s="1"/>
  <c r="AF39" i="6"/>
  <c r="I1262" i="20" s="1"/>
  <c r="AN39" i="6"/>
  <c r="AP39" i="6"/>
  <c r="C1263" i="20" s="1"/>
  <c r="AQ39" i="6"/>
  <c r="D1263" i="20" s="1"/>
  <c r="AR39" i="6"/>
  <c r="E1263" i="20" s="1"/>
  <c r="AU39" i="6"/>
  <c r="G1263" i="20" s="1"/>
  <c r="AW39" i="6"/>
  <c r="I1263" i="20" s="1"/>
  <c r="BE39" i="6"/>
  <c r="C1264" i="20" s="1"/>
  <c r="BF39" i="6"/>
  <c r="D1264" i="20" s="1"/>
  <c r="BG39" i="6"/>
  <c r="E1264" i="20" s="1"/>
  <c r="BJ39" i="6"/>
  <c r="G1264" i="20" s="1"/>
  <c r="BL39" i="6"/>
  <c r="I1264" i="20" s="1"/>
  <c r="CC39" i="6"/>
  <c r="CD39" i="6"/>
  <c r="CE39" i="6"/>
  <c r="CH39" i="6"/>
  <c r="CJ39" i="6"/>
  <c r="CZ39" i="6"/>
  <c r="C1266" i="20" s="1"/>
  <c r="DA39" i="6"/>
  <c r="D1266" i="20" s="1"/>
  <c r="DB39" i="6"/>
  <c r="E1266" i="20" s="1"/>
  <c r="DE39" i="6"/>
  <c r="G1266" i="20" s="1"/>
  <c r="DG39" i="6"/>
  <c r="I1266" i="20" s="1"/>
  <c r="DS39" i="6"/>
  <c r="C1270" i="20" s="1"/>
  <c r="DT39" i="6"/>
  <c r="D1270" i="20" s="1"/>
  <c r="DU39" i="6"/>
  <c r="E1270" i="20" s="1"/>
  <c r="DW39" i="6"/>
  <c r="G1270" i="20" s="1"/>
  <c r="DY39" i="6"/>
  <c r="I1270" i="20" s="1"/>
  <c r="EG39" i="6"/>
  <c r="EH39" i="6"/>
  <c r="EJ39" i="6"/>
  <c r="EK39" i="6"/>
  <c r="EM39" i="6"/>
  <c r="EN39" i="6"/>
  <c r="ES39" i="6"/>
  <c r="ET39" i="6"/>
  <c r="EX39" i="6"/>
  <c r="EY39" i="6"/>
  <c r="FJ39" i="6"/>
  <c r="C1272" i="20" s="1"/>
  <c r="FK39" i="6"/>
  <c r="D1272" i="20" s="1"/>
  <c r="FL39" i="6"/>
  <c r="E1272" i="20" s="1"/>
  <c r="FN39" i="6"/>
  <c r="FO39" i="6"/>
  <c r="FR39" i="6" s="1"/>
  <c r="FS39" i="6"/>
  <c r="FT39" i="6"/>
  <c r="GE39" i="6"/>
  <c r="C1275" i="20" s="1"/>
  <c r="GF39" i="6"/>
  <c r="E1275" i="20" s="1"/>
  <c r="GG39" i="6"/>
  <c r="H1275" i="20" s="1"/>
  <c r="J1275" i="20" s="1"/>
  <c r="GN39" i="6"/>
  <c r="C1278" i="20" s="1"/>
  <c r="GO39" i="6"/>
  <c r="E1278" i="20" s="1"/>
  <c r="GP39" i="6"/>
  <c r="G1278" i="20" s="1"/>
  <c r="GQ39" i="6"/>
  <c r="H1278" i="20" s="1"/>
  <c r="J1278" i="20" s="1"/>
  <c r="B40" i="6"/>
  <c r="C40" i="6"/>
  <c r="D40" i="6"/>
  <c r="E40" i="6"/>
  <c r="H1295" i="20" s="1"/>
  <c r="F40" i="6"/>
  <c r="L1295" i="20" s="1"/>
  <c r="G40" i="6"/>
  <c r="C1292" i="20" s="1"/>
  <c r="H40" i="6"/>
  <c r="C1293" i="20" s="1"/>
  <c r="I40" i="6"/>
  <c r="C1294" i="20" s="1"/>
  <c r="J40" i="6"/>
  <c r="C1300" i="20" s="1"/>
  <c r="K40" i="6"/>
  <c r="D1300" i="20" s="1"/>
  <c r="L40" i="6"/>
  <c r="E1300" i="20" s="1"/>
  <c r="O40" i="6"/>
  <c r="G1300" i="20" s="1"/>
  <c r="Q40" i="6"/>
  <c r="I1300" i="20" s="1"/>
  <c r="Y40" i="6"/>
  <c r="C1301" i="20" s="1"/>
  <c r="Z40" i="6"/>
  <c r="D1301" i="20" s="1"/>
  <c r="AA40" i="6"/>
  <c r="E1301" i="20" s="1"/>
  <c r="AD40" i="6"/>
  <c r="G1301" i="20" s="1"/>
  <c r="H1301" i="20" s="1"/>
  <c r="AF40" i="6"/>
  <c r="I1301" i="20" s="1"/>
  <c r="AN40" i="6"/>
  <c r="AP40" i="6"/>
  <c r="C1302" i="20" s="1"/>
  <c r="AQ40" i="6"/>
  <c r="D1302" i="20" s="1"/>
  <c r="AR40" i="6"/>
  <c r="E1302" i="20" s="1"/>
  <c r="AU40" i="6"/>
  <c r="G1302" i="20" s="1"/>
  <c r="AW40" i="6"/>
  <c r="I1302" i="20" s="1"/>
  <c r="BE40" i="6"/>
  <c r="C1303" i="20" s="1"/>
  <c r="BF40" i="6"/>
  <c r="D1303" i="20" s="1"/>
  <c r="BG40" i="6"/>
  <c r="E1303" i="20" s="1"/>
  <c r="BJ40" i="6"/>
  <c r="G1303" i="20" s="1"/>
  <c r="BL40" i="6"/>
  <c r="I1303" i="20" s="1"/>
  <c r="CC40" i="6"/>
  <c r="CD40" i="6"/>
  <c r="CE40" i="6"/>
  <c r="CH40" i="6"/>
  <c r="CJ40" i="6"/>
  <c r="CZ40" i="6"/>
  <c r="C1305" i="20" s="1"/>
  <c r="DA40" i="6"/>
  <c r="D1305" i="20" s="1"/>
  <c r="DB40" i="6"/>
  <c r="E1305" i="20" s="1"/>
  <c r="DE40" i="6"/>
  <c r="G1305" i="20" s="1"/>
  <c r="DG40" i="6"/>
  <c r="I1305" i="20" s="1"/>
  <c r="DS40" i="6"/>
  <c r="C1309" i="20" s="1"/>
  <c r="DT40" i="6"/>
  <c r="D1309" i="20" s="1"/>
  <c r="DU40" i="6"/>
  <c r="E1309" i="20" s="1"/>
  <c r="DW40" i="6"/>
  <c r="G1309" i="20" s="1"/>
  <c r="DY40" i="6"/>
  <c r="I1309" i="20" s="1"/>
  <c r="EG40" i="6"/>
  <c r="EH40" i="6"/>
  <c r="EJ40" i="6"/>
  <c r="EK40" i="6"/>
  <c r="EM40" i="6"/>
  <c r="EN40" i="6"/>
  <c r="ES40" i="6"/>
  <c r="ET40" i="6"/>
  <c r="EX40" i="6"/>
  <c r="EY40" i="6"/>
  <c r="FJ40" i="6"/>
  <c r="C1311" i="20" s="1"/>
  <c r="FK40" i="6"/>
  <c r="D1311" i="20" s="1"/>
  <c r="FL40" i="6"/>
  <c r="E1311" i="20" s="1"/>
  <c r="FN40" i="6"/>
  <c r="FO40" i="6"/>
  <c r="FR40" i="6" s="1"/>
  <c r="FS40" i="6"/>
  <c r="FT40" i="6"/>
  <c r="GE40" i="6"/>
  <c r="C1314" i="20" s="1"/>
  <c r="GF40" i="6"/>
  <c r="E1314" i="20" s="1"/>
  <c r="GG40" i="6"/>
  <c r="H1314" i="20" s="1"/>
  <c r="J1314" i="20" s="1"/>
  <c r="GN40" i="6"/>
  <c r="C1317" i="20" s="1"/>
  <c r="GO40" i="6"/>
  <c r="E1317" i="20" s="1"/>
  <c r="GP40" i="6"/>
  <c r="G1317" i="20" s="1"/>
  <c r="GQ40" i="6"/>
  <c r="H1317" i="20" s="1"/>
  <c r="J1317" i="20" s="1"/>
  <c r="B41" i="6"/>
  <c r="C41" i="6"/>
  <c r="D41" i="6"/>
  <c r="M1330" i="20" s="1"/>
  <c r="E41" i="6"/>
  <c r="H1334" i="20" s="1"/>
  <c r="F41" i="6"/>
  <c r="L1334" i="20" s="1"/>
  <c r="G41" i="6"/>
  <c r="C1331" i="20" s="1"/>
  <c r="H41" i="6"/>
  <c r="C1332" i="20" s="1"/>
  <c r="I41" i="6"/>
  <c r="C1333" i="20" s="1"/>
  <c r="J41" i="6"/>
  <c r="C1339" i="20" s="1"/>
  <c r="K41" i="6"/>
  <c r="D1339" i="20" s="1"/>
  <c r="L41" i="6"/>
  <c r="E1339" i="20" s="1"/>
  <c r="O41" i="6"/>
  <c r="G1339" i="20" s="1"/>
  <c r="Q41" i="6"/>
  <c r="I1339" i="20" s="1"/>
  <c r="Y41" i="6"/>
  <c r="C1340" i="20" s="1"/>
  <c r="Z41" i="6"/>
  <c r="D1340" i="20" s="1"/>
  <c r="AA41" i="6"/>
  <c r="E1340" i="20" s="1"/>
  <c r="AD41" i="6"/>
  <c r="G1340" i="20" s="1"/>
  <c r="H1340" i="20" s="1"/>
  <c r="AF41" i="6"/>
  <c r="I1340" i="20" s="1"/>
  <c r="AN41" i="6"/>
  <c r="AP41" i="6"/>
  <c r="C1341" i="20" s="1"/>
  <c r="AQ41" i="6"/>
  <c r="D1341" i="20" s="1"/>
  <c r="AR41" i="6"/>
  <c r="E1341" i="20" s="1"/>
  <c r="AU41" i="6"/>
  <c r="G1341" i="20" s="1"/>
  <c r="AW41" i="6"/>
  <c r="I1341" i="20" s="1"/>
  <c r="BE41" i="6"/>
  <c r="C1342" i="20" s="1"/>
  <c r="BF41" i="6"/>
  <c r="D1342" i="20" s="1"/>
  <c r="BG41" i="6"/>
  <c r="E1342" i="20" s="1"/>
  <c r="BJ41" i="6"/>
  <c r="G1342" i="20" s="1"/>
  <c r="BL41" i="6"/>
  <c r="I1342" i="20" s="1"/>
  <c r="CC41" i="6"/>
  <c r="CD41" i="6"/>
  <c r="CE41" i="6"/>
  <c r="CH41" i="6"/>
  <c r="CJ41" i="6"/>
  <c r="CZ41" i="6"/>
  <c r="C1344" i="20" s="1"/>
  <c r="DA41" i="6"/>
  <c r="D1344" i="20" s="1"/>
  <c r="DB41" i="6"/>
  <c r="E1344" i="20" s="1"/>
  <c r="DE41" i="6"/>
  <c r="G1344" i="20" s="1"/>
  <c r="DG41" i="6"/>
  <c r="I1344" i="20" s="1"/>
  <c r="DS41" i="6"/>
  <c r="C1348" i="20" s="1"/>
  <c r="DT41" i="6"/>
  <c r="D1348" i="20" s="1"/>
  <c r="DU41" i="6"/>
  <c r="E1348" i="20" s="1"/>
  <c r="DW41" i="6"/>
  <c r="G1348" i="20" s="1"/>
  <c r="DY41" i="6"/>
  <c r="I1348" i="20" s="1"/>
  <c r="EG41" i="6"/>
  <c r="EH41" i="6"/>
  <c r="EJ41" i="6"/>
  <c r="EK41" i="6"/>
  <c r="EM41" i="6"/>
  <c r="EN41" i="6"/>
  <c r="ES41" i="6"/>
  <c r="ET41" i="6"/>
  <c r="EX41" i="6"/>
  <c r="EY41" i="6"/>
  <c r="FJ41" i="6"/>
  <c r="C1350" i="20" s="1"/>
  <c r="FK41" i="6"/>
  <c r="D1350" i="20" s="1"/>
  <c r="FL41" i="6"/>
  <c r="E1350" i="20" s="1"/>
  <c r="FN41" i="6"/>
  <c r="FO41" i="6"/>
  <c r="FR41" i="6" s="1"/>
  <c r="FS41" i="6"/>
  <c r="FT41" i="6"/>
  <c r="GE41" i="6"/>
  <c r="C1353" i="20" s="1"/>
  <c r="GF41" i="6"/>
  <c r="E1353" i="20" s="1"/>
  <c r="GG41" i="6"/>
  <c r="H1353" i="20" s="1"/>
  <c r="J1353" i="20" s="1"/>
  <c r="GN41" i="6"/>
  <c r="C1356" i="20" s="1"/>
  <c r="GO41" i="6"/>
  <c r="E1356" i="20" s="1"/>
  <c r="GP41" i="6"/>
  <c r="G1356" i="20" s="1"/>
  <c r="GQ41" i="6"/>
  <c r="H1356" i="20" s="1"/>
  <c r="J1356" i="20" s="1"/>
  <c r="B42" i="6"/>
  <c r="C42" i="6"/>
  <c r="D42" i="6"/>
  <c r="M1369" i="20" s="1"/>
  <c r="E42" i="6"/>
  <c r="H1373" i="20" s="1"/>
  <c r="F42" i="6"/>
  <c r="L1373" i="20" s="1"/>
  <c r="G42" i="6"/>
  <c r="C1370" i="20" s="1"/>
  <c r="H42" i="6"/>
  <c r="C1371" i="20" s="1"/>
  <c r="I42" i="6"/>
  <c r="C1372" i="20" s="1"/>
  <c r="J42" i="6"/>
  <c r="C1378" i="20" s="1"/>
  <c r="K42" i="6"/>
  <c r="D1378" i="20" s="1"/>
  <c r="L42" i="6"/>
  <c r="E1378" i="20" s="1"/>
  <c r="O42" i="6"/>
  <c r="G1378" i="20" s="1"/>
  <c r="Q42" i="6"/>
  <c r="I1378" i="20" s="1"/>
  <c r="Y42" i="6"/>
  <c r="C1379" i="20" s="1"/>
  <c r="Z42" i="6"/>
  <c r="D1379" i="20" s="1"/>
  <c r="AA42" i="6"/>
  <c r="E1379" i="20" s="1"/>
  <c r="AD42" i="6"/>
  <c r="G1379" i="20" s="1"/>
  <c r="H1379" i="20" s="1"/>
  <c r="AF42" i="6"/>
  <c r="I1379" i="20" s="1"/>
  <c r="AN42" i="6"/>
  <c r="AP42" i="6"/>
  <c r="C1380" i="20" s="1"/>
  <c r="AQ42" i="6"/>
  <c r="D1380" i="20" s="1"/>
  <c r="AR42" i="6"/>
  <c r="E1380" i="20" s="1"/>
  <c r="AU42" i="6"/>
  <c r="G1380" i="20" s="1"/>
  <c r="AW42" i="6"/>
  <c r="I1380" i="20" s="1"/>
  <c r="BE42" i="6"/>
  <c r="C1381" i="20" s="1"/>
  <c r="BF42" i="6"/>
  <c r="D1381" i="20" s="1"/>
  <c r="BG42" i="6"/>
  <c r="E1381" i="20" s="1"/>
  <c r="BJ42" i="6"/>
  <c r="G1381" i="20" s="1"/>
  <c r="BL42" i="6"/>
  <c r="I1381" i="20" s="1"/>
  <c r="CC42" i="6"/>
  <c r="CD42" i="6"/>
  <c r="CE42" i="6"/>
  <c r="CH42" i="6"/>
  <c r="CJ42" i="6"/>
  <c r="CZ42" i="6"/>
  <c r="C1383" i="20" s="1"/>
  <c r="DA42" i="6"/>
  <c r="D1383" i="20" s="1"/>
  <c r="DB42" i="6"/>
  <c r="E1383" i="20" s="1"/>
  <c r="DE42" i="6"/>
  <c r="G1383" i="20" s="1"/>
  <c r="DG42" i="6"/>
  <c r="I1383" i="20" s="1"/>
  <c r="DS42" i="6"/>
  <c r="C1387" i="20" s="1"/>
  <c r="DT42" i="6"/>
  <c r="D1387" i="20" s="1"/>
  <c r="DU42" i="6"/>
  <c r="E1387" i="20" s="1"/>
  <c r="DW42" i="6"/>
  <c r="G1387" i="20" s="1"/>
  <c r="DY42" i="6"/>
  <c r="I1387" i="20" s="1"/>
  <c r="EG42" i="6"/>
  <c r="EH42" i="6"/>
  <c r="EJ42" i="6"/>
  <c r="EK42" i="6"/>
  <c r="EM42" i="6"/>
  <c r="EN42" i="6"/>
  <c r="ES42" i="6"/>
  <c r="ET42" i="6"/>
  <c r="EX42" i="6"/>
  <c r="EY42" i="6"/>
  <c r="FJ42" i="6"/>
  <c r="C1389" i="20" s="1"/>
  <c r="FK42" i="6"/>
  <c r="D1389" i="20" s="1"/>
  <c r="FL42" i="6"/>
  <c r="E1389" i="20" s="1"/>
  <c r="FN42" i="6"/>
  <c r="FO42" i="6"/>
  <c r="FR42" i="6" s="1"/>
  <c r="FS42" i="6"/>
  <c r="FT42" i="6"/>
  <c r="GE42" i="6"/>
  <c r="C1392" i="20" s="1"/>
  <c r="GF42" i="6"/>
  <c r="E1392" i="20" s="1"/>
  <c r="GG42" i="6"/>
  <c r="H1392" i="20" s="1"/>
  <c r="J1392" i="20" s="1"/>
  <c r="GN42" i="6"/>
  <c r="C1395" i="20" s="1"/>
  <c r="GO42" i="6"/>
  <c r="E1395" i="20" s="1"/>
  <c r="GP42" i="6"/>
  <c r="G1395" i="20" s="1"/>
  <c r="GQ42" i="6"/>
  <c r="H1395" i="20" s="1"/>
  <c r="J1395" i="20" s="1"/>
  <c r="B43" i="6"/>
  <c r="C43" i="6"/>
  <c r="D43" i="6"/>
  <c r="M1408" i="20" s="1"/>
  <c r="E43" i="6"/>
  <c r="H1412" i="20" s="1"/>
  <c r="F43" i="6"/>
  <c r="L1412" i="20" s="1"/>
  <c r="G43" i="6"/>
  <c r="C1409" i="20" s="1"/>
  <c r="H43" i="6"/>
  <c r="C1410" i="20" s="1"/>
  <c r="I43" i="6"/>
  <c r="C1411" i="20" s="1"/>
  <c r="J43" i="6"/>
  <c r="C1417" i="20" s="1"/>
  <c r="K43" i="6"/>
  <c r="D1417" i="20" s="1"/>
  <c r="L43" i="6"/>
  <c r="E1417" i="20" s="1"/>
  <c r="O43" i="6"/>
  <c r="G1417" i="20" s="1"/>
  <c r="Q43" i="6"/>
  <c r="I1417" i="20" s="1"/>
  <c r="Y43" i="6"/>
  <c r="C1418" i="20" s="1"/>
  <c r="Z43" i="6"/>
  <c r="D1418" i="20" s="1"/>
  <c r="AA43" i="6"/>
  <c r="E1418" i="20" s="1"/>
  <c r="AD43" i="6"/>
  <c r="G1418" i="20" s="1"/>
  <c r="H1418" i="20" s="1"/>
  <c r="AF43" i="6"/>
  <c r="I1418" i="20" s="1"/>
  <c r="AN43" i="6"/>
  <c r="AP43" i="6"/>
  <c r="C1419" i="20" s="1"/>
  <c r="AQ43" i="6"/>
  <c r="D1419" i="20" s="1"/>
  <c r="AR43" i="6"/>
  <c r="E1419" i="20" s="1"/>
  <c r="AU43" i="6"/>
  <c r="G1419" i="20" s="1"/>
  <c r="AW43" i="6"/>
  <c r="I1419" i="20" s="1"/>
  <c r="BE43" i="6"/>
  <c r="C1420" i="20" s="1"/>
  <c r="BF43" i="6"/>
  <c r="D1420" i="20" s="1"/>
  <c r="BG43" i="6"/>
  <c r="E1420" i="20" s="1"/>
  <c r="BJ43" i="6"/>
  <c r="G1420" i="20" s="1"/>
  <c r="BL43" i="6"/>
  <c r="I1420" i="20" s="1"/>
  <c r="CC43" i="6"/>
  <c r="CD43" i="6"/>
  <c r="CE43" i="6"/>
  <c r="CH43" i="6"/>
  <c r="CJ43" i="6"/>
  <c r="CZ43" i="6"/>
  <c r="C1422" i="20" s="1"/>
  <c r="DA43" i="6"/>
  <c r="D1422" i="20" s="1"/>
  <c r="DB43" i="6"/>
  <c r="E1422" i="20" s="1"/>
  <c r="DE43" i="6"/>
  <c r="G1422" i="20" s="1"/>
  <c r="DG43" i="6"/>
  <c r="I1422" i="20" s="1"/>
  <c r="DS43" i="6"/>
  <c r="C1426" i="20" s="1"/>
  <c r="DT43" i="6"/>
  <c r="D1426" i="20" s="1"/>
  <c r="DU43" i="6"/>
  <c r="E1426" i="20" s="1"/>
  <c r="DW43" i="6"/>
  <c r="G1426" i="20" s="1"/>
  <c r="DY43" i="6"/>
  <c r="I1426" i="20" s="1"/>
  <c r="EG43" i="6"/>
  <c r="EH43" i="6"/>
  <c r="EJ43" i="6"/>
  <c r="EK43" i="6"/>
  <c r="EM43" i="6"/>
  <c r="EN43" i="6"/>
  <c r="ES43" i="6"/>
  <c r="ET43" i="6"/>
  <c r="EX43" i="6"/>
  <c r="EY43" i="6"/>
  <c r="FJ43" i="6"/>
  <c r="C1428" i="20" s="1"/>
  <c r="FK43" i="6"/>
  <c r="D1428" i="20" s="1"/>
  <c r="FL43" i="6"/>
  <c r="E1428" i="20" s="1"/>
  <c r="FN43" i="6"/>
  <c r="FO43" i="6"/>
  <c r="FR43" i="6" s="1"/>
  <c r="FS43" i="6"/>
  <c r="FT43" i="6"/>
  <c r="GE43" i="6"/>
  <c r="C1431" i="20" s="1"/>
  <c r="GF43" i="6"/>
  <c r="E1431" i="20" s="1"/>
  <c r="GG43" i="6"/>
  <c r="H1431" i="20" s="1"/>
  <c r="J1431" i="20" s="1"/>
  <c r="GN43" i="6"/>
  <c r="C1434" i="20" s="1"/>
  <c r="GO43" i="6"/>
  <c r="E1434" i="20" s="1"/>
  <c r="GP43" i="6"/>
  <c r="G1434" i="20" s="1"/>
  <c r="GQ43" i="6"/>
  <c r="H1434" i="20" s="1"/>
  <c r="J1434" i="20" s="1"/>
  <c r="B44" i="6"/>
  <c r="C44" i="6"/>
  <c r="D44" i="6"/>
  <c r="M1447" i="20" s="1"/>
  <c r="E44" i="6"/>
  <c r="H1451" i="20" s="1"/>
  <c r="F44" i="6"/>
  <c r="L1451" i="20" s="1"/>
  <c r="G44" i="6"/>
  <c r="C1448" i="20" s="1"/>
  <c r="H44" i="6"/>
  <c r="C1449" i="20" s="1"/>
  <c r="I44" i="6"/>
  <c r="C1450" i="20" s="1"/>
  <c r="J44" i="6"/>
  <c r="C1456" i="20" s="1"/>
  <c r="K44" i="6"/>
  <c r="D1456" i="20" s="1"/>
  <c r="L44" i="6"/>
  <c r="E1456" i="20" s="1"/>
  <c r="O44" i="6"/>
  <c r="G1456" i="20" s="1"/>
  <c r="Q44" i="6"/>
  <c r="I1456" i="20" s="1"/>
  <c r="Y44" i="6"/>
  <c r="C1457" i="20" s="1"/>
  <c r="Z44" i="6"/>
  <c r="D1457" i="20" s="1"/>
  <c r="AA44" i="6"/>
  <c r="E1457" i="20" s="1"/>
  <c r="AD44" i="6"/>
  <c r="G1457" i="20" s="1"/>
  <c r="H1457" i="20" s="1"/>
  <c r="AF44" i="6"/>
  <c r="I1457" i="20" s="1"/>
  <c r="AN44" i="6"/>
  <c r="AP44" i="6"/>
  <c r="C1458" i="20" s="1"/>
  <c r="AQ44" i="6"/>
  <c r="D1458" i="20" s="1"/>
  <c r="AR44" i="6"/>
  <c r="E1458" i="20" s="1"/>
  <c r="AU44" i="6"/>
  <c r="G1458" i="20" s="1"/>
  <c r="AW44" i="6"/>
  <c r="I1458" i="20" s="1"/>
  <c r="BE44" i="6"/>
  <c r="C1459" i="20" s="1"/>
  <c r="BF44" i="6"/>
  <c r="D1459" i="20" s="1"/>
  <c r="BG44" i="6"/>
  <c r="E1459" i="20" s="1"/>
  <c r="BJ44" i="6"/>
  <c r="G1459" i="20" s="1"/>
  <c r="BL44" i="6"/>
  <c r="I1459" i="20" s="1"/>
  <c r="CC44" i="6"/>
  <c r="CD44" i="6"/>
  <c r="CE44" i="6"/>
  <c r="CH44" i="6"/>
  <c r="CJ44" i="6"/>
  <c r="CZ44" i="6"/>
  <c r="C1461" i="20" s="1"/>
  <c r="DA44" i="6"/>
  <c r="D1461" i="20" s="1"/>
  <c r="DB44" i="6"/>
  <c r="E1461" i="20" s="1"/>
  <c r="DE44" i="6"/>
  <c r="G1461" i="20" s="1"/>
  <c r="DG44" i="6"/>
  <c r="I1461" i="20" s="1"/>
  <c r="DS44" i="6"/>
  <c r="C1465" i="20" s="1"/>
  <c r="DT44" i="6"/>
  <c r="D1465" i="20" s="1"/>
  <c r="DU44" i="6"/>
  <c r="E1465" i="20" s="1"/>
  <c r="DW44" i="6"/>
  <c r="G1465" i="20" s="1"/>
  <c r="DY44" i="6"/>
  <c r="I1465" i="20" s="1"/>
  <c r="EG44" i="6"/>
  <c r="EH44" i="6"/>
  <c r="EJ44" i="6"/>
  <c r="EK44" i="6"/>
  <c r="EM44" i="6"/>
  <c r="EN44" i="6"/>
  <c r="ES44" i="6"/>
  <c r="ET44" i="6"/>
  <c r="EX44" i="6"/>
  <c r="EY44" i="6"/>
  <c r="FJ44" i="6"/>
  <c r="C1467" i="20" s="1"/>
  <c r="FK44" i="6"/>
  <c r="D1467" i="20" s="1"/>
  <c r="FL44" i="6"/>
  <c r="E1467" i="20" s="1"/>
  <c r="FN44" i="6"/>
  <c r="FO44" i="6"/>
  <c r="FR44" i="6" s="1"/>
  <c r="FS44" i="6"/>
  <c r="FT44" i="6"/>
  <c r="GE44" i="6"/>
  <c r="C1470" i="20" s="1"/>
  <c r="GF44" i="6"/>
  <c r="E1470" i="20" s="1"/>
  <c r="GG44" i="6"/>
  <c r="H1470" i="20" s="1"/>
  <c r="J1470" i="20" s="1"/>
  <c r="GN44" i="6"/>
  <c r="C1473" i="20" s="1"/>
  <c r="GO44" i="6"/>
  <c r="E1473" i="20" s="1"/>
  <c r="GP44" i="6"/>
  <c r="G1473" i="20" s="1"/>
  <c r="GQ44" i="6"/>
  <c r="H1473" i="20" s="1"/>
  <c r="J1473" i="20" s="1"/>
  <c r="B45" i="6"/>
  <c r="C45" i="6"/>
  <c r="D45" i="6"/>
  <c r="M1486" i="20" s="1"/>
  <c r="E45" i="6"/>
  <c r="H1490" i="20" s="1"/>
  <c r="F45" i="6"/>
  <c r="L1490" i="20" s="1"/>
  <c r="G45" i="6"/>
  <c r="C1487" i="20" s="1"/>
  <c r="H45" i="6"/>
  <c r="C1488" i="20" s="1"/>
  <c r="I45" i="6"/>
  <c r="C1489" i="20" s="1"/>
  <c r="J45" i="6"/>
  <c r="C1495" i="20" s="1"/>
  <c r="K45" i="6"/>
  <c r="D1495" i="20" s="1"/>
  <c r="L45" i="6"/>
  <c r="E1495" i="20" s="1"/>
  <c r="O45" i="6"/>
  <c r="G1495" i="20" s="1"/>
  <c r="Q45" i="6"/>
  <c r="I1495" i="20" s="1"/>
  <c r="Y45" i="6"/>
  <c r="C1496" i="20" s="1"/>
  <c r="Z45" i="6"/>
  <c r="D1496" i="20" s="1"/>
  <c r="AA45" i="6"/>
  <c r="E1496" i="20" s="1"/>
  <c r="AD45" i="6"/>
  <c r="G1496" i="20" s="1"/>
  <c r="H1496" i="20" s="1"/>
  <c r="AF45" i="6"/>
  <c r="I1496" i="20" s="1"/>
  <c r="AN45" i="6"/>
  <c r="AP45" i="6"/>
  <c r="C1497" i="20" s="1"/>
  <c r="AQ45" i="6"/>
  <c r="D1497" i="20" s="1"/>
  <c r="AR45" i="6"/>
  <c r="E1497" i="20" s="1"/>
  <c r="AU45" i="6"/>
  <c r="G1497" i="20" s="1"/>
  <c r="AW45" i="6"/>
  <c r="I1497" i="20" s="1"/>
  <c r="BE45" i="6"/>
  <c r="C1498" i="20" s="1"/>
  <c r="BF45" i="6"/>
  <c r="D1498" i="20" s="1"/>
  <c r="BG45" i="6"/>
  <c r="E1498" i="20" s="1"/>
  <c r="BJ45" i="6"/>
  <c r="G1498" i="20" s="1"/>
  <c r="BL45" i="6"/>
  <c r="I1498" i="20" s="1"/>
  <c r="CC45" i="6"/>
  <c r="CD45" i="6"/>
  <c r="CE45" i="6"/>
  <c r="CH45" i="6"/>
  <c r="CJ45" i="6"/>
  <c r="CZ45" i="6"/>
  <c r="C1500" i="20" s="1"/>
  <c r="DA45" i="6"/>
  <c r="D1500" i="20" s="1"/>
  <c r="DB45" i="6"/>
  <c r="E1500" i="20" s="1"/>
  <c r="DE45" i="6"/>
  <c r="G1500" i="20" s="1"/>
  <c r="DG45" i="6"/>
  <c r="I1500" i="20" s="1"/>
  <c r="DS45" i="6"/>
  <c r="C1504" i="20" s="1"/>
  <c r="DT45" i="6"/>
  <c r="D1504" i="20" s="1"/>
  <c r="DU45" i="6"/>
  <c r="E1504" i="20" s="1"/>
  <c r="DW45" i="6"/>
  <c r="G1504" i="20" s="1"/>
  <c r="DY45" i="6"/>
  <c r="I1504" i="20" s="1"/>
  <c r="EG45" i="6"/>
  <c r="EH45" i="6"/>
  <c r="EJ45" i="6"/>
  <c r="EK45" i="6"/>
  <c r="EM45" i="6"/>
  <c r="EN45" i="6"/>
  <c r="ES45" i="6"/>
  <c r="ET45" i="6"/>
  <c r="EX45" i="6"/>
  <c r="EY45" i="6"/>
  <c r="FJ45" i="6"/>
  <c r="C1506" i="20" s="1"/>
  <c r="FK45" i="6"/>
  <c r="D1506" i="20" s="1"/>
  <c r="FL45" i="6"/>
  <c r="E1506" i="20" s="1"/>
  <c r="FN45" i="6"/>
  <c r="FO45" i="6"/>
  <c r="FR45" i="6" s="1"/>
  <c r="FS45" i="6"/>
  <c r="FT45" i="6"/>
  <c r="GE45" i="6"/>
  <c r="C1509" i="20" s="1"/>
  <c r="GF45" i="6"/>
  <c r="E1509" i="20" s="1"/>
  <c r="GG45" i="6"/>
  <c r="H1509" i="20" s="1"/>
  <c r="J1509" i="20" s="1"/>
  <c r="GN45" i="6"/>
  <c r="C1512" i="20" s="1"/>
  <c r="GO45" i="6"/>
  <c r="E1512" i="20" s="1"/>
  <c r="GP45" i="6"/>
  <c r="G1512" i="20" s="1"/>
  <c r="GQ45" i="6"/>
  <c r="H1512" i="20" s="1"/>
  <c r="J1512" i="20" s="1"/>
  <c r="B46" i="6"/>
  <c r="C46" i="6"/>
  <c r="D46" i="6"/>
  <c r="M1525" i="20" s="1"/>
  <c r="E46" i="6"/>
  <c r="H1529" i="20" s="1"/>
  <c r="F46" i="6"/>
  <c r="L1529" i="20" s="1"/>
  <c r="G46" i="6"/>
  <c r="C1526" i="20" s="1"/>
  <c r="H46" i="6"/>
  <c r="C1527" i="20" s="1"/>
  <c r="I46" i="6"/>
  <c r="C1528" i="20" s="1"/>
  <c r="J46" i="6"/>
  <c r="C1534" i="20" s="1"/>
  <c r="K46" i="6"/>
  <c r="D1534" i="20" s="1"/>
  <c r="L46" i="6"/>
  <c r="E1534" i="20" s="1"/>
  <c r="O46" i="6"/>
  <c r="G1534" i="20" s="1"/>
  <c r="Q46" i="6"/>
  <c r="I1534" i="20" s="1"/>
  <c r="Y46" i="6"/>
  <c r="C1535" i="20" s="1"/>
  <c r="Z46" i="6"/>
  <c r="D1535" i="20" s="1"/>
  <c r="AA46" i="6"/>
  <c r="E1535" i="20" s="1"/>
  <c r="AD46" i="6"/>
  <c r="G1535" i="20" s="1"/>
  <c r="H1535" i="20" s="1"/>
  <c r="AF46" i="6"/>
  <c r="I1535" i="20" s="1"/>
  <c r="AN46" i="6"/>
  <c r="AP46" i="6"/>
  <c r="C1536" i="20" s="1"/>
  <c r="AQ46" i="6"/>
  <c r="D1536" i="20" s="1"/>
  <c r="AR46" i="6"/>
  <c r="E1536" i="20" s="1"/>
  <c r="AU46" i="6"/>
  <c r="G1536" i="20" s="1"/>
  <c r="AW46" i="6"/>
  <c r="I1536" i="20" s="1"/>
  <c r="BE46" i="6"/>
  <c r="C1537" i="20" s="1"/>
  <c r="BF46" i="6"/>
  <c r="D1537" i="20" s="1"/>
  <c r="BG46" i="6"/>
  <c r="E1537" i="20" s="1"/>
  <c r="BJ46" i="6"/>
  <c r="G1537" i="20" s="1"/>
  <c r="BL46" i="6"/>
  <c r="I1537" i="20" s="1"/>
  <c r="CC46" i="6"/>
  <c r="CD46" i="6"/>
  <c r="CE46" i="6"/>
  <c r="CH46" i="6"/>
  <c r="CJ46" i="6"/>
  <c r="CZ46" i="6"/>
  <c r="C1539" i="20" s="1"/>
  <c r="DA46" i="6"/>
  <c r="D1539" i="20" s="1"/>
  <c r="DB46" i="6"/>
  <c r="E1539" i="20" s="1"/>
  <c r="DE46" i="6"/>
  <c r="G1539" i="20" s="1"/>
  <c r="DG46" i="6"/>
  <c r="I1539" i="20" s="1"/>
  <c r="DS46" i="6"/>
  <c r="C1543" i="20" s="1"/>
  <c r="DT46" i="6"/>
  <c r="D1543" i="20" s="1"/>
  <c r="DU46" i="6"/>
  <c r="E1543" i="20" s="1"/>
  <c r="DW46" i="6"/>
  <c r="G1543" i="20" s="1"/>
  <c r="DY46" i="6"/>
  <c r="I1543" i="20" s="1"/>
  <c r="EG46" i="6"/>
  <c r="EH46" i="6"/>
  <c r="EJ46" i="6"/>
  <c r="EK46" i="6"/>
  <c r="EM46" i="6"/>
  <c r="EN46" i="6"/>
  <c r="ES46" i="6"/>
  <c r="ET46" i="6"/>
  <c r="EX46" i="6"/>
  <c r="EY46" i="6"/>
  <c r="FJ46" i="6"/>
  <c r="C1545" i="20" s="1"/>
  <c r="FK46" i="6"/>
  <c r="D1545" i="20" s="1"/>
  <c r="FL46" i="6"/>
  <c r="E1545" i="20" s="1"/>
  <c r="FN46" i="6"/>
  <c r="FO46" i="6"/>
  <c r="FR46" i="6" s="1"/>
  <c r="FS46" i="6"/>
  <c r="FT46" i="6"/>
  <c r="GE46" i="6"/>
  <c r="C1548" i="20" s="1"/>
  <c r="GF46" i="6"/>
  <c r="E1548" i="20" s="1"/>
  <c r="GG46" i="6"/>
  <c r="H1548" i="20" s="1"/>
  <c r="J1548" i="20" s="1"/>
  <c r="GN46" i="6"/>
  <c r="C1551" i="20" s="1"/>
  <c r="GO46" i="6"/>
  <c r="E1551" i="20" s="1"/>
  <c r="GP46" i="6"/>
  <c r="G1551" i="20" s="1"/>
  <c r="GQ46" i="6"/>
  <c r="H1551" i="20" s="1"/>
  <c r="J1551" i="20" s="1"/>
  <c r="B47" i="6"/>
  <c r="C47" i="6"/>
  <c r="D47" i="6"/>
  <c r="M1564" i="20" s="1"/>
  <c r="E47" i="6"/>
  <c r="H1568" i="20" s="1"/>
  <c r="F47" i="6"/>
  <c r="L1568" i="20" s="1"/>
  <c r="G47" i="6"/>
  <c r="C1565" i="20" s="1"/>
  <c r="H47" i="6"/>
  <c r="C1566" i="20" s="1"/>
  <c r="I47" i="6"/>
  <c r="C1567" i="20" s="1"/>
  <c r="J47" i="6"/>
  <c r="C1573" i="20" s="1"/>
  <c r="K47" i="6"/>
  <c r="D1573" i="20" s="1"/>
  <c r="L47" i="6"/>
  <c r="E1573" i="20" s="1"/>
  <c r="O47" i="6"/>
  <c r="G1573" i="20" s="1"/>
  <c r="Q47" i="6"/>
  <c r="I1573" i="20" s="1"/>
  <c r="Y47" i="6"/>
  <c r="C1574" i="20" s="1"/>
  <c r="Z47" i="6"/>
  <c r="D1574" i="20" s="1"/>
  <c r="AA47" i="6"/>
  <c r="E1574" i="20" s="1"/>
  <c r="AD47" i="6"/>
  <c r="G1574" i="20" s="1"/>
  <c r="H1574" i="20" s="1"/>
  <c r="AF47" i="6"/>
  <c r="I1574" i="20" s="1"/>
  <c r="AN47" i="6"/>
  <c r="AP47" i="6"/>
  <c r="C1575" i="20" s="1"/>
  <c r="AQ47" i="6"/>
  <c r="D1575" i="20" s="1"/>
  <c r="AR47" i="6"/>
  <c r="E1575" i="20" s="1"/>
  <c r="AU47" i="6"/>
  <c r="G1575" i="20" s="1"/>
  <c r="AW47" i="6"/>
  <c r="I1575" i="20" s="1"/>
  <c r="BE47" i="6"/>
  <c r="C1576" i="20" s="1"/>
  <c r="BF47" i="6"/>
  <c r="D1576" i="20" s="1"/>
  <c r="BG47" i="6"/>
  <c r="E1576" i="20" s="1"/>
  <c r="BJ47" i="6"/>
  <c r="G1576" i="20" s="1"/>
  <c r="BL47" i="6"/>
  <c r="I1576" i="20" s="1"/>
  <c r="CC47" i="6"/>
  <c r="CD47" i="6"/>
  <c r="CE47" i="6"/>
  <c r="CH47" i="6"/>
  <c r="CJ47" i="6"/>
  <c r="CZ47" i="6"/>
  <c r="C1578" i="20" s="1"/>
  <c r="DA47" i="6"/>
  <c r="D1578" i="20" s="1"/>
  <c r="DB47" i="6"/>
  <c r="E1578" i="20" s="1"/>
  <c r="DE47" i="6"/>
  <c r="G1578" i="20" s="1"/>
  <c r="DG47" i="6"/>
  <c r="I1578" i="20" s="1"/>
  <c r="DS47" i="6"/>
  <c r="C1582" i="20" s="1"/>
  <c r="DT47" i="6"/>
  <c r="D1582" i="20" s="1"/>
  <c r="DU47" i="6"/>
  <c r="E1582" i="20" s="1"/>
  <c r="DW47" i="6"/>
  <c r="G1582" i="20" s="1"/>
  <c r="DY47" i="6"/>
  <c r="I1582" i="20" s="1"/>
  <c r="EG47" i="6"/>
  <c r="EH47" i="6"/>
  <c r="EJ47" i="6"/>
  <c r="EK47" i="6"/>
  <c r="EM47" i="6"/>
  <c r="EN47" i="6"/>
  <c r="ES47" i="6"/>
  <c r="ET47" i="6"/>
  <c r="EX47" i="6"/>
  <c r="EY47" i="6"/>
  <c r="FJ47" i="6"/>
  <c r="C1584" i="20" s="1"/>
  <c r="FK47" i="6"/>
  <c r="D1584" i="20" s="1"/>
  <c r="FL47" i="6"/>
  <c r="E1584" i="20" s="1"/>
  <c r="FN47" i="6"/>
  <c r="FO47" i="6"/>
  <c r="FR47" i="6" s="1"/>
  <c r="FS47" i="6"/>
  <c r="FT47" i="6"/>
  <c r="GE47" i="6"/>
  <c r="C1587" i="20" s="1"/>
  <c r="GF47" i="6"/>
  <c r="E1587" i="20" s="1"/>
  <c r="GG47" i="6"/>
  <c r="H1587" i="20" s="1"/>
  <c r="J1587" i="20" s="1"/>
  <c r="GN47" i="6"/>
  <c r="C1590" i="20" s="1"/>
  <c r="GO47" i="6"/>
  <c r="E1590" i="20" s="1"/>
  <c r="GP47" i="6"/>
  <c r="G1590" i="20" s="1"/>
  <c r="GQ47" i="6"/>
  <c r="H1590" i="20" s="1"/>
  <c r="J1590" i="20" s="1"/>
  <c r="B48" i="6"/>
  <c r="C48" i="6"/>
  <c r="D48" i="6"/>
  <c r="M1603" i="20" s="1"/>
  <c r="E48" i="6"/>
  <c r="H1607" i="20" s="1"/>
  <c r="F48" i="6"/>
  <c r="L1607" i="20" s="1"/>
  <c r="G48" i="6"/>
  <c r="C1604" i="20" s="1"/>
  <c r="H48" i="6"/>
  <c r="C1605" i="20" s="1"/>
  <c r="I48" i="6"/>
  <c r="C1606" i="20" s="1"/>
  <c r="J48" i="6"/>
  <c r="C1612" i="20" s="1"/>
  <c r="K48" i="6"/>
  <c r="D1612" i="20" s="1"/>
  <c r="L48" i="6"/>
  <c r="E1612" i="20" s="1"/>
  <c r="O48" i="6"/>
  <c r="G1612" i="20" s="1"/>
  <c r="Q48" i="6"/>
  <c r="I1612" i="20" s="1"/>
  <c r="Y48" i="6"/>
  <c r="C1613" i="20" s="1"/>
  <c r="Z48" i="6"/>
  <c r="D1613" i="20" s="1"/>
  <c r="AA48" i="6"/>
  <c r="E1613" i="20" s="1"/>
  <c r="AD48" i="6"/>
  <c r="G1613" i="20" s="1"/>
  <c r="H1613" i="20" s="1"/>
  <c r="AF48" i="6"/>
  <c r="I1613" i="20" s="1"/>
  <c r="AN48" i="6"/>
  <c r="AP48" i="6"/>
  <c r="C1614" i="20" s="1"/>
  <c r="AQ48" i="6"/>
  <c r="D1614" i="20" s="1"/>
  <c r="AR48" i="6"/>
  <c r="E1614" i="20" s="1"/>
  <c r="AU48" i="6"/>
  <c r="G1614" i="20" s="1"/>
  <c r="AW48" i="6"/>
  <c r="I1614" i="20" s="1"/>
  <c r="BE48" i="6"/>
  <c r="C1615" i="20" s="1"/>
  <c r="BF48" i="6"/>
  <c r="D1615" i="20" s="1"/>
  <c r="BG48" i="6"/>
  <c r="E1615" i="20" s="1"/>
  <c r="BJ48" i="6"/>
  <c r="G1615" i="20" s="1"/>
  <c r="BL48" i="6"/>
  <c r="I1615" i="20" s="1"/>
  <c r="CC48" i="6"/>
  <c r="CD48" i="6"/>
  <c r="CE48" i="6"/>
  <c r="CH48" i="6"/>
  <c r="CJ48" i="6"/>
  <c r="CZ48" i="6"/>
  <c r="C1617" i="20" s="1"/>
  <c r="DA48" i="6"/>
  <c r="D1617" i="20" s="1"/>
  <c r="DB48" i="6"/>
  <c r="E1617" i="20" s="1"/>
  <c r="DE48" i="6"/>
  <c r="G1617" i="20" s="1"/>
  <c r="DG48" i="6"/>
  <c r="I1617" i="20" s="1"/>
  <c r="DS48" i="6"/>
  <c r="C1621" i="20" s="1"/>
  <c r="DT48" i="6"/>
  <c r="D1621" i="20" s="1"/>
  <c r="DU48" i="6"/>
  <c r="E1621" i="20" s="1"/>
  <c r="DW48" i="6"/>
  <c r="G1621" i="20" s="1"/>
  <c r="DY48" i="6"/>
  <c r="I1621" i="20" s="1"/>
  <c r="EG48" i="6"/>
  <c r="EH48" i="6"/>
  <c r="EJ48" i="6"/>
  <c r="EK48" i="6"/>
  <c r="EM48" i="6"/>
  <c r="EN48" i="6"/>
  <c r="ES48" i="6"/>
  <c r="ET48" i="6"/>
  <c r="EX48" i="6"/>
  <c r="EY48" i="6"/>
  <c r="FJ48" i="6"/>
  <c r="C1623" i="20" s="1"/>
  <c r="FK48" i="6"/>
  <c r="D1623" i="20" s="1"/>
  <c r="FL48" i="6"/>
  <c r="E1623" i="20" s="1"/>
  <c r="FN48" i="6"/>
  <c r="FO48" i="6"/>
  <c r="FR48" i="6" s="1"/>
  <c r="FS48" i="6"/>
  <c r="FT48" i="6"/>
  <c r="GE48" i="6"/>
  <c r="C1626" i="20" s="1"/>
  <c r="GF48" i="6"/>
  <c r="E1626" i="20" s="1"/>
  <c r="GG48" i="6"/>
  <c r="H1626" i="20" s="1"/>
  <c r="J1626" i="20" s="1"/>
  <c r="GN48" i="6"/>
  <c r="C1629" i="20" s="1"/>
  <c r="GO48" i="6"/>
  <c r="E1629" i="20" s="1"/>
  <c r="GP48" i="6"/>
  <c r="G1629" i="20" s="1"/>
  <c r="GQ48" i="6"/>
  <c r="H1629" i="20" s="1"/>
  <c r="J1629" i="20" s="1"/>
  <c r="B49" i="6"/>
  <c r="C49" i="6"/>
  <c r="D49" i="6"/>
  <c r="M1642" i="20" s="1"/>
  <c r="E49" i="6"/>
  <c r="H1646" i="20" s="1"/>
  <c r="F49" i="6"/>
  <c r="L1646" i="20" s="1"/>
  <c r="G49" i="6"/>
  <c r="C1643" i="20" s="1"/>
  <c r="H49" i="6"/>
  <c r="C1644" i="20" s="1"/>
  <c r="I49" i="6"/>
  <c r="C1645" i="20" s="1"/>
  <c r="J49" i="6"/>
  <c r="C1651" i="20" s="1"/>
  <c r="K49" i="6"/>
  <c r="D1651" i="20" s="1"/>
  <c r="L49" i="6"/>
  <c r="E1651" i="20" s="1"/>
  <c r="O49" i="6"/>
  <c r="G1651" i="20" s="1"/>
  <c r="Q49" i="6"/>
  <c r="I1651" i="20" s="1"/>
  <c r="Y49" i="6"/>
  <c r="C1652" i="20" s="1"/>
  <c r="Z49" i="6"/>
  <c r="D1652" i="20" s="1"/>
  <c r="AA49" i="6"/>
  <c r="E1652" i="20" s="1"/>
  <c r="AD49" i="6"/>
  <c r="G1652" i="20" s="1"/>
  <c r="H1652" i="20" s="1"/>
  <c r="AF49" i="6"/>
  <c r="I1652" i="20" s="1"/>
  <c r="AN49" i="6"/>
  <c r="AP49" i="6"/>
  <c r="C1653" i="20" s="1"/>
  <c r="AQ49" i="6"/>
  <c r="D1653" i="20" s="1"/>
  <c r="AR49" i="6"/>
  <c r="E1653" i="20" s="1"/>
  <c r="AU49" i="6"/>
  <c r="G1653" i="20" s="1"/>
  <c r="AW49" i="6"/>
  <c r="I1653" i="20" s="1"/>
  <c r="BE49" i="6"/>
  <c r="C1654" i="20" s="1"/>
  <c r="BF49" i="6"/>
  <c r="D1654" i="20" s="1"/>
  <c r="BG49" i="6"/>
  <c r="E1654" i="20" s="1"/>
  <c r="BJ49" i="6"/>
  <c r="G1654" i="20" s="1"/>
  <c r="BL49" i="6"/>
  <c r="I1654" i="20" s="1"/>
  <c r="CC49" i="6"/>
  <c r="CD49" i="6"/>
  <c r="CE49" i="6"/>
  <c r="CH49" i="6"/>
  <c r="CJ49" i="6"/>
  <c r="CZ49" i="6"/>
  <c r="C1656" i="20" s="1"/>
  <c r="DA49" i="6"/>
  <c r="D1656" i="20" s="1"/>
  <c r="DB49" i="6"/>
  <c r="E1656" i="20" s="1"/>
  <c r="DE49" i="6"/>
  <c r="G1656" i="20" s="1"/>
  <c r="DG49" i="6"/>
  <c r="I1656" i="20" s="1"/>
  <c r="DS49" i="6"/>
  <c r="C1660" i="20" s="1"/>
  <c r="DT49" i="6"/>
  <c r="D1660" i="20" s="1"/>
  <c r="DU49" i="6"/>
  <c r="E1660" i="20" s="1"/>
  <c r="DW49" i="6"/>
  <c r="G1660" i="20" s="1"/>
  <c r="DY49" i="6"/>
  <c r="I1660" i="20" s="1"/>
  <c r="EG49" i="6"/>
  <c r="EH49" i="6"/>
  <c r="EJ49" i="6"/>
  <c r="EK49" i="6"/>
  <c r="EM49" i="6"/>
  <c r="EN49" i="6"/>
  <c r="ES49" i="6"/>
  <c r="ET49" i="6"/>
  <c r="EX49" i="6"/>
  <c r="EY49" i="6"/>
  <c r="FJ49" i="6"/>
  <c r="C1662" i="20" s="1"/>
  <c r="FK49" i="6"/>
  <c r="D1662" i="20" s="1"/>
  <c r="FL49" i="6"/>
  <c r="E1662" i="20" s="1"/>
  <c r="FN49" i="6"/>
  <c r="FO49" i="6"/>
  <c r="FR49" i="6" s="1"/>
  <c r="FS49" i="6"/>
  <c r="FT49" i="6"/>
  <c r="GE49" i="6"/>
  <c r="C1665" i="20" s="1"/>
  <c r="GF49" i="6"/>
  <c r="E1665" i="20" s="1"/>
  <c r="GG49" i="6"/>
  <c r="H1665" i="20" s="1"/>
  <c r="J1665" i="20" s="1"/>
  <c r="GN49" i="6"/>
  <c r="C1668" i="20" s="1"/>
  <c r="GO49" i="6"/>
  <c r="E1668" i="20" s="1"/>
  <c r="GP49" i="6"/>
  <c r="G1668" i="20" s="1"/>
  <c r="GQ49" i="6"/>
  <c r="H1668" i="20" s="1"/>
  <c r="J1668" i="20" s="1"/>
  <c r="B50" i="6"/>
  <c r="C50" i="6"/>
  <c r="D50" i="6"/>
  <c r="M1681" i="20" s="1"/>
  <c r="E50" i="6"/>
  <c r="H1685" i="20" s="1"/>
  <c r="F50" i="6"/>
  <c r="L1685" i="20" s="1"/>
  <c r="G50" i="6"/>
  <c r="C1682" i="20" s="1"/>
  <c r="H50" i="6"/>
  <c r="C1683" i="20" s="1"/>
  <c r="I50" i="6"/>
  <c r="C1684" i="20" s="1"/>
  <c r="J50" i="6"/>
  <c r="C1690" i="20" s="1"/>
  <c r="K50" i="6"/>
  <c r="D1690" i="20" s="1"/>
  <c r="L50" i="6"/>
  <c r="E1690" i="20" s="1"/>
  <c r="O50" i="6"/>
  <c r="G1690" i="20" s="1"/>
  <c r="Q50" i="6"/>
  <c r="I1690" i="20" s="1"/>
  <c r="Y50" i="6"/>
  <c r="C1691" i="20" s="1"/>
  <c r="Z50" i="6"/>
  <c r="D1691" i="20" s="1"/>
  <c r="AA50" i="6"/>
  <c r="E1691" i="20" s="1"/>
  <c r="AD50" i="6"/>
  <c r="G1691" i="20" s="1"/>
  <c r="AF50" i="6"/>
  <c r="I1691" i="20" s="1"/>
  <c r="AN50" i="6"/>
  <c r="AP50" i="6"/>
  <c r="C1692" i="20" s="1"/>
  <c r="AQ50" i="6"/>
  <c r="D1692" i="20" s="1"/>
  <c r="AR50" i="6"/>
  <c r="E1692" i="20" s="1"/>
  <c r="AU50" i="6"/>
  <c r="G1692" i="20" s="1"/>
  <c r="AW50" i="6"/>
  <c r="I1692" i="20" s="1"/>
  <c r="BE50" i="6"/>
  <c r="C1693" i="20" s="1"/>
  <c r="BF50" i="6"/>
  <c r="D1693" i="20" s="1"/>
  <c r="BG50" i="6"/>
  <c r="E1693" i="20" s="1"/>
  <c r="BJ50" i="6"/>
  <c r="G1693" i="20" s="1"/>
  <c r="BL50" i="6"/>
  <c r="I1693" i="20" s="1"/>
  <c r="CC50" i="6"/>
  <c r="CD50" i="6"/>
  <c r="CE50" i="6"/>
  <c r="CH50" i="6"/>
  <c r="CJ50" i="6"/>
  <c r="CZ50" i="6"/>
  <c r="C1695" i="20" s="1"/>
  <c r="DA50" i="6"/>
  <c r="D1695" i="20" s="1"/>
  <c r="DB50" i="6"/>
  <c r="E1695" i="20" s="1"/>
  <c r="DE50" i="6"/>
  <c r="G1695" i="20" s="1"/>
  <c r="DG50" i="6"/>
  <c r="I1695" i="20" s="1"/>
  <c r="DS50" i="6"/>
  <c r="C1699" i="20" s="1"/>
  <c r="DT50" i="6"/>
  <c r="D1699" i="20" s="1"/>
  <c r="DU50" i="6"/>
  <c r="E1699" i="20" s="1"/>
  <c r="DW50" i="6"/>
  <c r="G1699" i="20" s="1"/>
  <c r="DY50" i="6"/>
  <c r="I1699" i="20" s="1"/>
  <c r="EG50" i="6"/>
  <c r="EH50" i="6"/>
  <c r="EJ50" i="6"/>
  <c r="EK50" i="6"/>
  <c r="EM50" i="6"/>
  <c r="EN50" i="6"/>
  <c r="ES50" i="6"/>
  <c r="ET50" i="6"/>
  <c r="EX50" i="6"/>
  <c r="EY50" i="6"/>
  <c r="FJ50" i="6"/>
  <c r="C1701" i="20" s="1"/>
  <c r="FK50" i="6"/>
  <c r="D1701" i="20" s="1"/>
  <c r="FL50" i="6"/>
  <c r="E1701" i="20" s="1"/>
  <c r="FN50" i="6"/>
  <c r="FO50" i="6"/>
  <c r="FR50" i="6" s="1"/>
  <c r="FS50" i="6"/>
  <c r="FT50" i="6"/>
  <c r="GE50" i="6"/>
  <c r="C1704" i="20" s="1"/>
  <c r="GF50" i="6"/>
  <c r="E1704" i="20" s="1"/>
  <c r="GG50" i="6"/>
  <c r="H1704" i="20" s="1"/>
  <c r="J1704" i="20" s="1"/>
  <c r="GN50" i="6"/>
  <c r="C1707" i="20" s="1"/>
  <c r="GO50" i="6"/>
  <c r="E1707" i="20" s="1"/>
  <c r="GP50" i="6"/>
  <c r="G1707" i="20" s="1"/>
  <c r="GQ50" i="6"/>
  <c r="H1707" i="20" s="1"/>
  <c r="J1707" i="20" s="1"/>
  <c r="B51" i="6"/>
  <c r="C51" i="6"/>
  <c r="D51" i="6"/>
  <c r="M1720" i="20" s="1"/>
  <c r="E51" i="6"/>
  <c r="H1724" i="20" s="1"/>
  <c r="F51" i="6"/>
  <c r="L1724" i="20" s="1"/>
  <c r="G51" i="6"/>
  <c r="C1721" i="20" s="1"/>
  <c r="H51" i="6"/>
  <c r="C1722" i="20" s="1"/>
  <c r="I51" i="6"/>
  <c r="C1723" i="20" s="1"/>
  <c r="J51" i="6"/>
  <c r="C1729" i="20" s="1"/>
  <c r="K51" i="6"/>
  <c r="D1729" i="20" s="1"/>
  <c r="L51" i="6"/>
  <c r="E1729" i="20" s="1"/>
  <c r="O51" i="6"/>
  <c r="G1729" i="20" s="1"/>
  <c r="Q51" i="6"/>
  <c r="I1729" i="20" s="1"/>
  <c r="Y51" i="6"/>
  <c r="C1730" i="20" s="1"/>
  <c r="Z51" i="6"/>
  <c r="D1730" i="20" s="1"/>
  <c r="AA51" i="6"/>
  <c r="E1730" i="20" s="1"/>
  <c r="AD51" i="6"/>
  <c r="G1730" i="20" s="1"/>
  <c r="AF51" i="6"/>
  <c r="I1730" i="20" s="1"/>
  <c r="AN51" i="6"/>
  <c r="AP51" i="6"/>
  <c r="C1731" i="20" s="1"/>
  <c r="AQ51" i="6"/>
  <c r="D1731" i="20" s="1"/>
  <c r="AR51" i="6"/>
  <c r="E1731" i="20" s="1"/>
  <c r="AU51" i="6"/>
  <c r="G1731" i="20" s="1"/>
  <c r="AW51" i="6"/>
  <c r="I1731" i="20" s="1"/>
  <c r="BE51" i="6"/>
  <c r="C1732" i="20" s="1"/>
  <c r="BF51" i="6"/>
  <c r="D1732" i="20" s="1"/>
  <c r="BG51" i="6"/>
  <c r="E1732" i="20" s="1"/>
  <c r="BJ51" i="6"/>
  <c r="G1732" i="20" s="1"/>
  <c r="BL51" i="6"/>
  <c r="I1732" i="20" s="1"/>
  <c r="CC51" i="6"/>
  <c r="CD51" i="6"/>
  <c r="CE51" i="6"/>
  <c r="CH51" i="6"/>
  <c r="CJ51" i="6"/>
  <c r="CZ51" i="6"/>
  <c r="C1734" i="20" s="1"/>
  <c r="DA51" i="6"/>
  <c r="D1734" i="20" s="1"/>
  <c r="DB51" i="6"/>
  <c r="E1734" i="20" s="1"/>
  <c r="DE51" i="6"/>
  <c r="G1734" i="20" s="1"/>
  <c r="DG51" i="6"/>
  <c r="I1734" i="20" s="1"/>
  <c r="DS51" i="6"/>
  <c r="C1738" i="20" s="1"/>
  <c r="DT51" i="6"/>
  <c r="D1738" i="20" s="1"/>
  <c r="DU51" i="6"/>
  <c r="E1738" i="20" s="1"/>
  <c r="DW51" i="6"/>
  <c r="G1738" i="20" s="1"/>
  <c r="DY51" i="6"/>
  <c r="I1738" i="20" s="1"/>
  <c r="EG51" i="6"/>
  <c r="EH51" i="6"/>
  <c r="EJ51" i="6"/>
  <c r="EK51" i="6"/>
  <c r="EM51" i="6"/>
  <c r="EN51" i="6"/>
  <c r="ES51" i="6"/>
  <c r="ET51" i="6"/>
  <c r="EX51" i="6"/>
  <c r="EY51" i="6"/>
  <c r="FJ51" i="6"/>
  <c r="C1740" i="20" s="1"/>
  <c r="FK51" i="6"/>
  <c r="D1740" i="20" s="1"/>
  <c r="FL51" i="6"/>
  <c r="E1740" i="20" s="1"/>
  <c r="FN51" i="6"/>
  <c r="FO51" i="6"/>
  <c r="FR51" i="6" s="1"/>
  <c r="FS51" i="6"/>
  <c r="FT51" i="6"/>
  <c r="GE51" i="6"/>
  <c r="C1743" i="20" s="1"/>
  <c r="GF51" i="6"/>
  <c r="E1743" i="20" s="1"/>
  <c r="GG51" i="6"/>
  <c r="H1743" i="20" s="1"/>
  <c r="J1743" i="20" s="1"/>
  <c r="GN51" i="6"/>
  <c r="C1746" i="20" s="1"/>
  <c r="GO51" i="6"/>
  <c r="E1746" i="20" s="1"/>
  <c r="GP51" i="6"/>
  <c r="G1746" i="20" s="1"/>
  <c r="GQ51" i="6"/>
  <c r="H1746" i="20" s="1"/>
  <c r="J1746" i="20" s="1"/>
  <c r="B52" i="6"/>
  <c r="C52" i="6"/>
  <c r="D52" i="6"/>
  <c r="M1759" i="20" s="1"/>
  <c r="E52" i="6"/>
  <c r="H1763" i="20" s="1"/>
  <c r="F52" i="6"/>
  <c r="L1763" i="20" s="1"/>
  <c r="G52" i="6"/>
  <c r="C1760" i="20" s="1"/>
  <c r="H52" i="6"/>
  <c r="C1761" i="20" s="1"/>
  <c r="I52" i="6"/>
  <c r="C1762" i="20" s="1"/>
  <c r="J52" i="6"/>
  <c r="C1768" i="20" s="1"/>
  <c r="K52" i="6"/>
  <c r="D1768" i="20" s="1"/>
  <c r="L52" i="6"/>
  <c r="E1768" i="20" s="1"/>
  <c r="O52" i="6"/>
  <c r="G1768" i="20" s="1"/>
  <c r="Q52" i="6"/>
  <c r="I1768" i="20" s="1"/>
  <c r="Y52" i="6"/>
  <c r="C1769" i="20" s="1"/>
  <c r="Z52" i="6"/>
  <c r="D1769" i="20" s="1"/>
  <c r="AA52" i="6"/>
  <c r="E1769" i="20" s="1"/>
  <c r="AD52" i="6"/>
  <c r="G1769" i="20" s="1"/>
  <c r="AF52" i="6"/>
  <c r="I1769" i="20" s="1"/>
  <c r="AN52" i="6"/>
  <c r="AP52" i="6"/>
  <c r="C1770" i="20" s="1"/>
  <c r="AQ52" i="6"/>
  <c r="D1770" i="20" s="1"/>
  <c r="AR52" i="6"/>
  <c r="E1770" i="20" s="1"/>
  <c r="AU52" i="6"/>
  <c r="G1770" i="20" s="1"/>
  <c r="AW52" i="6"/>
  <c r="I1770" i="20" s="1"/>
  <c r="BE52" i="6"/>
  <c r="C1771" i="20" s="1"/>
  <c r="BF52" i="6"/>
  <c r="D1771" i="20" s="1"/>
  <c r="BG52" i="6"/>
  <c r="E1771" i="20" s="1"/>
  <c r="BJ52" i="6"/>
  <c r="G1771" i="20" s="1"/>
  <c r="BL52" i="6"/>
  <c r="I1771" i="20" s="1"/>
  <c r="CC52" i="6"/>
  <c r="CD52" i="6"/>
  <c r="CE52" i="6"/>
  <c r="CH52" i="6"/>
  <c r="CJ52" i="6"/>
  <c r="CZ52" i="6"/>
  <c r="C1773" i="20" s="1"/>
  <c r="DA52" i="6"/>
  <c r="D1773" i="20" s="1"/>
  <c r="DB52" i="6"/>
  <c r="E1773" i="20" s="1"/>
  <c r="DE52" i="6"/>
  <c r="G1773" i="20" s="1"/>
  <c r="DG52" i="6"/>
  <c r="I1773" i="20" s="1"/>
  <c r="DS52" i="6"/>
  <c r="C1777" i="20" s="1"/>
  <c r="DT52" i="6"/>
  <c r="D1777" i="20" s="1"/>
  <c r="DU52" i="6"/>
  <c r="E1777" i="20" s="1"/>
  <c r="DW52" i="6"/>
  <c r="G1777" i="20" s="1"/>
  <c r="DY52" i="6"/>
  <c r="I1777" i="20" s="1"/>
  <c r="EG52" i="6"/>
  <c r="EH52" i="6"/>
  <c r="EJ52" i="6"/>
  <c r="EK52" i="6"/>
  <c r="EM52" i="6"/>
  <c r="EN52" i="6"/>
  <c r="ES52" i="6"/>
  <c r="ET52" i="6"/>
  <c r="EX52" i="6"/>
  <c r="EY52" i="6"/>
  <c r="FJ52" i="6"/>
  <c r="C1779" i="20" s="1"/>
  <c r="FK52" i="6"/>
  <c r="D1779" i="20" s="1"/>
  <c r="FL52" i="6"/>
  <c r="E1779" i="20" s="1"/>
  <c r="FN52" i="6"/>
  <c r="FO52" i="6"/>
  <c r="FR52" i="6" s="1"/>
  <c r="FS52" i="6"/>
  <c r="FT52" i="6"/>
  <c r="GE52" i="6"/>
  <c r="C1782" i="20" s="1"/>
  <c r="GF52" i="6"/>
  <c r="E1782" i="20" s="1"/>
  <c r="GG52" i="6"/>
  <c r="H1782" i="20" s="1"/>
  <c r="J1782" i="20" s="1"/>
  <c r="GN52" i="6"/>
  <c r="C1785" i="20" s="1"/>
  <c r="GO52" i="6"/>
  <c r="E1785" i="20" s="1"/>
  <c r="GP52" i="6"/>
  <c r="G1785" i="20" s="1"/>
  <c r="GQ52" i="6"/>
  <c r="H1785" i="20" s="1"/>
  <c r="J1785" i="20" s="1"/>
  <c r="B53" i="6"/>
  <c r="C53" i="6"/>
  <c r="D53" i="6"/>
  <c r="M1798" i="20" s="1"/>
  <c r="E53" i="6"/>
  <c r="H1802" i="20" s="1"/>
  <c r="F53" i="6"/>
  <c r="L1802" i="20" s="1"/>
  <c r="G53" i="6"/>
  <c r="C1799" i="20" s="1"/>
  <c r="H53" i="6"/>
  <c r="C1800" i="20" s="1"/>
  <c r="I53" i="6"/>
  <c r="C1801" i="20" s="1"/>
  <c r="J53" i="6"/>
  <c r="C1807" i="20" s="1"/>
  <c r="K53" i="6"/>
  <c r="D1807" i="20" s="1"/>
  <c r="L53" i="6"/>
  <c r="E1807" i="20" s="1"/>
  <c r="O53" i="6"/>
  <c r="G1807" i="20" s="1"/>
  <c r="Q53" i="6"/>
  <c r="I1807" i="20" s="1"/>
  <c r="Y53" i="6"/>
  <c r="C1808" i="20" s="1"/>
  <c r="Z53" i="6"/>
  <c r="D1808" i="20" s="1"/>
  <c r="AA53" i="6"/>
  <c r="E1808" i="20" s="1"/>
  <c r="AD53" i="6"/>
  <c r="G1808" i="20" s="1"/>
  <c r="AF53" i="6"/>
  <c r="I1808" i="20" s="1"/>
  <c r="AN53" i="6"/>
  <c r="AP53" i="6"/>
  <c r="C1809" i="20" s="1"/>
  <c r="AQ53" i="6"/>
  <c r="D1809" i="20" s="1"/>
  <c r="AR53" i="6"/>
  <c r="E1809" i="20" s="1"/>
  <c r="AU53" i="6"/>
  <c r="G1809" i="20" s="1"/>
  <c r="AW53" i="6"/>
  <c r="I1809" i="20" s="1"/>
  <c r="BE53" i="6"/>
  <c r="C1810" i="20" s="1"/>
  <c r="BF53" i="6"/>
  <c r="D1810" i="20" s="1"/>
  <c r="BG53" i="6"/>
  <c r="E1810" i="20" s="1"/>
  <c r="BJ53" i="6"/>
  <c r="G1810" i="20" s="1"/>
  <c r="BL53" i="6"/>
  <c r="I1810" i="20" s="1"/>
  <c r="CC53" i="6"/>
  <c r="CD53" i="6"/>
  <c r="CE53" i="6"/>
  <c r="CH53" i="6"/>
  <c r="CJ53" i="6"/>
  <c r="CZ53" i="6"/>
  <c r="C1812" i="20" s="1"/>
  <c r="DA53" i="6"/>
  <c r="D1812" i="20" s="1"/>
  <c r="DB53" i="6"/>
  <c r="E1812" i="20" s="1"/>
  <c r="DE53" i="6"/>
  <c r="G1812" i="20" s="1"/>
  <c r="DG53" i="6"/>
  <c r="I1812" i="20" s="1"/>
  <c r="DS53" i="6"/>
  <c r="C1816" i="20" s="1"/>
  <c r="DT53" i="6"/>
  <c r="D1816" i="20" s="1"/>
  <c r="DU53" i="6"/>
  <c r="E1816" i="20" s="1"/>
  <c r="DW53" i="6"/>
  <c r="G1816" i="20" s="1"/>
  <c r="DY53" i="6"/>
  <c r="I1816" i="20" s="1"/>
  <c r="EG53" i="6"/>
  <c r="EH53" i="6"/>
  <c r="EJ53" i="6"/>
  <c r="EK53" i="6"/>
  <c r="EM53" i="6"/>
  <c r="EN53" i="6"/>
  <c r="ES53" i="6"/>
  <c r="ET53" i="6"/>
  <c r="EX53" i="6"/>
  <c r="EY53" i="6"/>
  <c r="FJ53" i="6"/>
  <c r="C1818" i="20" s="1"/>
  <c r="FK53" i="6"/>
  <c r="D1818" i="20" s="1"/>
  <c r="FL53" i="6"/>
  <c r="E1818" i="20" s="1"/>
  <c r="FN53" i="6"/>
  <c r="FO53" i="6"/>
  <c r="FR53" i="6" s="1"/>
  <c r="FS53" i="6"/>
  <c r="FT53" i="6"/>
  <c r="GE53" i="6"/>
  <c r="C1821" i="20" s="1"/>
  <c r="GF53" i="6"/>
  <c r="E1821" i="20" s="1"/>
  <c r="GG53" i="6"/>
  <c r="H1821" i="20" s="1"/>
  <c r="J1821" i="20" s="1"/>
  <c r="GN53" i="6"/>
  <c r="C1824" i="20" s="1"/>
  <c r="GO53" i="6"/>
  <c r="E1824" i="20" s="1"/>
  <c r="GP53" i="6"/>
  <c r="G1824" i="20" s="1"/>
  <c r="GQ53" i="6"/>
  <c r="H1824" i="20" s="1"/>
  <c r="J1824" i="20" s="1"/>
  <c r="B54" i="6"/>
  <c r="C54" i="6"/>
  <c r="D54" i="6"/>
  <c r="M1837" i="20" s="1"/>
  <c r="E54" i="6"/>
  <c r="H1841" i="20" s="1"/>
  <c r="F54" i="6"/>
  <c r="L1841" i="20" s="1"/>
  <c r="G54" i="6"/>
  <c r="C1838" i="20" s="1"/>
  <c r="H54" i="6"/>
  <c r="C1839" i="20" s="1"/>
  <c r="I54" i="6"/>
  <c r="C1840" i="20" s="1"/>
  <c r="J54" i="6"/>
  <c r="C1846" i="20" s="1"/>
  <c r="K54" i="6"/>
  <c r="D1846" i="20" s="1"/>
  <c r="L54" i="6"/>
  <c r="E1846" i="20" s="1"/>
  <c r="O54" i="6"/>
  <c r="G1846" i="20" s="1"/>
  <c r="Q54" i="6"/>
  <c r="I1846" i="20" s="1"/>
  <c r="Y54" i="6"/>
  <c r="C1847" i="20" s="1"/>
  <c r="Z54" i="6"/>
  <c r="D1847" i="20" s="1"/>
  <c r="AA54" i="6"/>
  <c r="E1847" i="20" s="1"/>
  <c r="AD54" i="6"/>
  <c r="G1847" i="20" s="1"/>
  <c r="AF54" i="6"/>
  <c r="I1847" i="20" s="1"/>
  <c r="AN54" i="6"/>
  <c r="AP54" i="6"/>
  <c r="C1848" i="20" s="1"/>
  <c r="AQ54" i="6"/>
  <c r="D1848" i="20" s="1"/>
  <c r="AR54" i="6"/>
  <c r="E1848" i="20" s="1"/>
  <c r="AU54" i="6"/>
  <c r="G1848" i="20" s="1"/>
  <c r="AW54" i="6"/>
  <c r="I1848" i="20" s="1"/>
  <c r="BE54" i="6"/>
  <c r="C1849" i="20" s="1"/>
  <c r="BF54" i="6"/>
  <c r="D1849" i="20" s="1"/>
  <c r="BG54" i="6"/>
  <c r="E1849" i="20" s="1"/>
  <c r="BJ54" i="6"/>
  <c r="G1849" i="20" s="1"/>
  <c r="BL54" i="6"/>
  <c r="I1849" i="20" s="1"/>
  <c r="CC54" i="6"/>
  <c r="CD54" i="6"/>
  <c r="CE54" i="6"/>
  <c r="CH54" i="6"/>
  <c r="CJ54" i="6"/>
  <c r="CZ54" i="6"/>
  <c r="C1851" i="20" s="1"/>
  <c r="DA54" i="6"/>
  <c r="D1851" i="20" s="1"/>
  <c r="DB54" i="6"/>
  <c r="E1851" i="20" s="1"/>
  <c r="DE54" i="6"/>
  <c r="G1851" i="20" s="1"/>
  <c r="DG54" i="6"/>
  <c r="I1851" i="20" s="1"/>
  <c r="DS54" i="6"/>
  <c r="C1855" i="20" s="1"/>
  <c r="DT54" i="6"/>
  <c r="D1855" i="20" s="1"/>
  <c r="DU54" i="6"/>
  <c r="E1855" i="20" s="1"/>
  <c r="DW54" i="6"/>
  <c r="G1855" i="20" s="1"/>
  <c r="DY54" i="6"/>
  <c r="I1855" i="20" s="1"/>
  <c r="EG54" i="6"/>
  <c r="EH54" i="6"/>
  <c r="EJ54" i="6"/>
  <c r="EK54" i="6"/>
  <c r="EM54" i="6"/>
  <c r="EN54" i="6"/>
  <c r="ES54" i="6"/>
  <c r="ET54" i="6"/>
  <c r="EX54" i="6"/>
  <c r="EY54" i="6"/>
  <c r="FJ54" i="6"/>
  <c r="C1857" i="20" s="1"/>
  <c r="FK54" i="6"/>
  <c r="D1857" i="20" s="1"/>
  <c r="FL54" i="6"/>
  <c r="E1857" i="20" s="1"/>
  <c r="FN54" i="6"/>
  <c r="FO54" i="6"/>
  <c r="FR54" i="6" s="1"/>
  <c r="FS54" i="6"/>
  <c r="FT54" i="6"/>
  <c r="GE54" i="6"/>
  <c r="C1860" i="20" s="1"/>
  <c r="GF54" i="6"/>
  <c r="E1860" i="20" s="1"/>
  <c r="GG54" i="6"/>
  <c r="H1860" i="20" s="1"/>
  <c r="J1860" i="20" s="1"/>
  <c r="GN54" i="6"/>
  <c r="C1863" i="20" s="1"/>
  <c r="GO54" i="6"/>
  <c r="E1863" i="20" s="1"/>
  <c r="GP54" i="6"/>
  <c r="G1863" i="20" s="1"/>
  <c r="GQ54" i="6"/>
  <c r="H1863" i="20" s="1"/>
  <c r="J1863" i="20" s="1"/>
  <c r="B55" i="6"/>
  <c r="C55" i="6"/>
  <c r="D55" i="6"/>
  <c r="M1876" i="20" s="1"/>
  <c r="E55" i="6"/>
  <c r="H1880" i="20" s="1"/>
  <c r="F55" i="6"/>
  <c r="L1880" i="20" s="1"/>
  <c r="G55" i="6"/>
  <c r="C1877" i="20" s="1"/>
  <c r="H55" i="6"/>
  <c r="C1878" i="20" s="1"/>
  <c r="I55" i="6"/>
  <c r="C1879" i="20" s="1"/>
  <c r="J55" i="6"/>
  <c r="C1885" i="20" s="1"/>
  <c r="K55" i="6"/>
  <c r="D1885" i="20" s="1"/>
  <c r="L55" i="6"/>
  <c r="E1885" i="20" s="1"/>
  <c r="O55" i="6"/>
  <c r="G1885" i="20" s="1"/>
  <c r="Q55" i="6"/>
  <c r="I1885" i="20" s="1"/>
  <c r="Y55" i="6"/>
  <c r="C1886" i="20" s="1"/>
  <c r="Z55" i="6"/>
  <c r="D1886" i="20" s="1"/>
  <c r="AA55" i="6"/>
  <c r="E1886" i="20" s="1"/>
  <c r="AD55" i="6"/>
  <c r="G1886" i="20" s="1"/>
  <c r="AF55" i="6"/>
  <c r="I1886" i="20" s="1"/>
  <c r="AN55" i="6"/>
  <c r="AP55" i="6"/>
  <c r="C1887" i="20" s="1"/>
  <c r="AQ55" i="6"/>
  <c r="D1887" i="20" s="1"/>
  <c r="AR55" i="6"/>
  <c r="E1887" i="20" s="1"/>
  <c r="AU55" i="6"/>
  <c r="G1887" i="20" s="1"/>
  <c r="AW55" i="6"/>
  <c r="I1887" i="20" s="1"/>
  <c r="BE55" i="6"/>
  <c r="C1888" i="20" s="1"/>
  <c r="BF55" i="6"/>
  <c r="D1888" i="20" s="1"/>
  <c r="BG55" i="6"/>
  <c r="E1888" i="20" s="1"/>
  <c r="BJ55" i="6"/>
  <c r="G1888" i="20" s="1"/>
  <c r="BL55" i="6"/>
  <c r="I1888" i="20" s="1"/>
  <c r="CC55" i="6"/>
  <c r="CD55" i="6"/>
  <c r="CE55" i="6"/>
  <c r="CH55" i="6"/>
  <c r="CJ55" i="6"/>
  <c r="CZ55" i="6"/>
  <c r="C1890" i="20" s="1"/>
  <c r="DA55" i="6"/>
  <c r="D1890" i="20" s="1"/>
  <c r="DB55" i="6"/>
  <c r="E1890" i="20" s="1"/>
  <c r="DE55" i="6"/>
  <c r="G1890" i="20" s="1"/>
  <c r="DG55" i="6"/>
  <c r="I1890" i="20" s="1"/>
  <c r="DS55" i="6"/>
  <c r="C1894" i="20" s="1"/>
  <c r="DT55" i="6"/>
  <c r="D1894" i="20" s="1"/>
  <c r="DU55" i="6"/>
  <c r="E1894" i="20" s="1"/>
  <c r="DW55" i="6"/>
  <c r="G1894" i="20" s="1"/>
  <c r="DY55" i="6"/>
  <c r="I1894" i="20" s="1"/>
  <c r="EG55" i="6"/>
  <c r="EH55" i="6"/>
  <c r="EJ55" i="6"/>
  <c r="EK55" i="6"/>
  <c r="EM55" i="6"/>
  <c r="EN55" i="6"/>
  <c r="ES55" i="6"/>
  <c r="ET55" i="6"/>
  <c r="EX55" i="6"/>
  <c r="EY55" i="6"/>
  <c r="FJ55" i="6"/>
  <c r="C1896" i="20" s="1"/>
  <c r="FK55" i="6"/>
  <c r="D1896" i="20" s="1"/>
  <c r="FL55" i="6"/>
  <c r="E1896" i="20" s="1"/>
  <c r="FN55" i="6"/>
  <c r="FO55" i="6"/>
  <c r="FR55" i="6" s="1"/>
  <c r="FS55" i="6"/>
  <c r="FT55" i="6"/>
  <c r="GE55" i="6"/>
  <c r="C1899" i="20" s="1"/>
  <c r="GF55" i="6"/>
  <c r="E1899" i="20" s="1"/>
  <c r="GG55" i="6"/>
  <c r="H1899" i="20" s="1"/>
  <c r="J1899" i="20" s="1"/>
  <c r="GN55" i="6"/>
  <c r="C1902" i="20" s="1"/>
  <c r="GO55" i="6"/>
  <c r="E1902" i="20" s="1"/>
  <c r="GP55" i="6"/>
  <c r="G1902" i="20" s="1"/>
  <c r="GQ55" i="6"/>
  <c r="H1902" i="20" s="1"/>
  <c r="J1902" i="20" s="1"/>
  <c r="B56" i="6"/>
  <c r="C56" i="6"/>
  <c r="D56" i="6"/>
  <c r="M1915" i="20" s="1"/>
  <c r="E56" i="6"/>
  <c r="H1919" i="20" s="1"/>
  <c r="F56" i="6"/>
  <c r="L1919" i="20" s="1"/>
  <c r="G56" i="6"/>
  <c r="C1916" i="20" s="1"/>
  <c r="H56" i="6"/>
  <c r="C1917" i="20" s="1"/>
  <c r="I56" i="6"/>
  <c r="C1918" i="20" s="1"/>
  <c r="J56" i="6"/>
  <c r="C1924" i="20" s="1"/>
  <c r="K56" i="6"/>
  <c r="D1924" i="20" s="1"/>
  <c r="L56" i="6"/>
  <c r="E1924" i="20" s="1"/>
  <c r="O56" i="6"/>
  <c r="G1924" i="20" s="1"/>
  <c r="Q56" i="6"/>
  <c r="I1924" i="20" s="1"/>
  <c r="Y56" i="6"/>
  <c r="C1925" i="20" s="1"/>
  <c r="Z56" i="6"/>
  <c r="D1925" i="20" s="1"/>
  <c r="AA56" i="6"/>
  <c r="E1925" i="20" s="1"/>
  <c r="AD56" i="6"/>
  <c r="G1925" i="20" s="1"/>
  <c r="AF56" i="6"/>
  <c r="I1925" i="20" s="1"/>
  <c r="AN56" i="6"/>
  <c r="AP56" i="6"/>
  <c r="C1926" i="20" s="1"/>
  <c r="AQ56" i="6"/>
  <c r="D1926" i="20" s="1"/>
  <c r="AR56" i="6"/>
  <c r="E1926" i="20" s="1"/>
  <c r="AU56" i="6"/>
  <c r="G1926" i="20" s="1"/>
  <c r="AW56" i="6"/>
  <c r="I1926" i="20" s="1"/>
  <c r="BE56" i="6"/>
  <c r="C1927" i="20" s="1"/>
  <c r="BF56" i="6"/>
  <c r="D1927" i="20" s="1"/>
  <c r="BG56" i="6"/>
  <c r="E1927" i="20" s="1"/>
  <c r="BJ56" i="6"/>
  <c r="G1927" i="20" s="1"/>
  <c r="BL56" i="6"/>
  <c r="I1927" i="20" s="1"/>
  <c r="CC56" i="6"/>
  <c r="CD56" i="6"/>
  <c r="CE56" i="6"/>
  <c r="CH56" i="6"/>
  <c r="CJ56" i="6"/>
  <c r="CZ56" i="6"/>
  <c r="C1929" i="20" s="1"/>
  <c r="DA56" i="6"/>
  <c r="D1929" i="20" s="1"/>
  <c r="DB56" i="6"/>
  <c r="E1929" i="20" s="1"/>
  <c r="DE56" i="6"/>
  <c r="G1929" i="20" s="1"/>
  <c r="DG56" i="6"/>
  <c r="I1929" i="20" s="1"/>
  <c r="DS56" i="6"/>
  <c r="C1933" i="20" s="1"/>
  <c r="DT56" i="6"/>
  <c r="D1933" i="20" s="1"/>
  <c r="DU56" i="6"/>
  <c r="E1933" i="20" s="1"/>
  <c r="DW56" i="6"/>
  <c r="G1933" i="20" s="1"/>
  <c r="DY56" i="6"/>
  <c r="I1933" i="20" s="1"/>
  <c r="EG56" i="6"/>
  <c r="EH56" i="6"/>
  <c r="EJ56" i="6"/>
  <c r="EK56" i="6"/>
  <c r="EM56" i="6"/>
  <c r="EN56" i="6"/>
  <c r="ES56" i="6"/>
  <c r="ET56" i="6"/>
  <c r="EX56" i="6"/>
  <c r="EY56" i="6"/>
  <c r="FJ56" i="6"/>
  <c r="C1935" i="20" s="1"/>
  <c r="FK56" i="6"/>
  <c r="D1935" i="20" s="1"/>
  <c r="FL56" i="6"/>
  <c r="E1935" i="20" s="1"/>
  <c r="FN56" i="6"/>
  <c r="FO56" i="6"/>
  <c r="FR56" i="6" s="1"/>
  <c r="FS56" i="6"/>
  <c r="FT56" i="6"/>
  <c r="GE56" i="6"/>
  <c r="C1938" i="20" s="1"/>
  <c r="GF56" i="6"/>
  <c r="E1938" i="20" s="1"/>
  <c r="GG56" i="6"/>
  <c r="H1938" i="20" s="1"/>
  <c r="J1938" i="20" s="1"/>
  <c r="GN56" i="6"/>
  <c r="C1941" i="20" s="1"/>
  <c r="GO56" i="6"/>
  <c r="E1941" i="20" s="1"/>
  <c r="GP56" i="6"/>
  <c r="G1941" i="20" s="1"/>
  <c r="GQ56" i="6"/>
  <c r="H1941" i="20" s="1"/>
  <c r="J1941" i="20" s="1"/>
  <c r="B57" i="6"/>
  <c r="C57" i="6"/>
  <c r="D57" i="6"/>
  <c r="M1954" i="20" s="1"/>
  <c r="E57" i="6"/>
  <c r="H1958" i="20" s="1"/>
  <c r="F57" i="6"/>
  <c r="L1958" i="20" s="1"/>
  <c r="G57" i="6"/>
  <c r="C1955" i="20" s="1"/>
  <c r="H57" i="6"/>
  <c r="C1956" i="20" s="1"/>
  <c r="I57" i="6"/>
  <c r="C1957" i="20" s="1"/>
  <c r="J57" i="6"/>
  <c r="C1963" i="20" s="1"/>
  <c r="K57" i="6"/>
  <c r="D1963" i="20" s="1"/>
  <c r="L57" i="6"/>
  <c r="E1963" i="20" s="1"/>
  <c r="O57" i="6"/>
  <c r="G1963" i="20" s="1"/>
  <c r="Q57" i="6"/>
  <c r="I1963" i="20" s="1"/>
  <c r="Y57" i="6"/>
  <c r="C1964" i="20" s="1"/>
  <c r="Z57" i="6"/>
  <c r="D1964" i="20" s="1"/>
  <c r="AA57" i="6"/>
  <c r="E1964" i="20" s="1"/>
  <c r="AD57" i="6"/>
  <c r="G1964" i="20" s="1"/>
  <c r="AF57" i="6"/>
  <c r="I1964" i="20" s="1"/>
  <c r="AN57" i="6"/>
  <c r="AP57" i="6"/>
  <c r="C1965" i="20" s="1"/>
  <c r="AQ57" i="6"/>
  <c r="D1965" i="20" s="1"/>
  <c r="AR57" i="6"/>
  <c r="E1965" i="20" s="1"/>
  <c r="AU57" i="6"/>
  <c r="G1965" i="20" s="1"/>
  <c r="AW57" i="6"/>
  <c r="I1965" i="20" s="1"/>
  <c r="BE57" i="6"/>
  <c r="C1966" i="20" s="1"/>
  <c r="BF57" i="6"/>
  <c r="D1966" i="20" s="1"/>
  <c r="BG57" i="6"/>
  <c r="E1966" i="20" s="1"/>
  <c r="BJ57" i="6"/>
  <c r="G1966" i="20" s="1"/>
  <c r="BL57" i="6"/>
  <c r="I1966" i="20" s="1"/>
  <c r="CC57" i="6"/>
  <c r="CD57" i="6"/>
  <c r="CE57" i="6"/>
  <c r="CH57" i="6"/>
  <c r="CJ57" i="6"/>
  <c r="CZ57" i="6"/>
  <c r="C1968" i="20" s="1"/>
  <c r="DA57" i="6"/>
  <c r="D1968" i="20" s="1"/>
  <c r="DB57" i="6"/>
  <c r="E1968" i="20" s="1"/>
  <c r="DE57" i="6"/>
  <c r="G1968" i="20" s="1"/>
  <c r="DG57" i="6"/>
  <c r="I1968" i="20" s="1"/>
  <c r="DS57" i="6"/>
  <c r="C1972" i="20" s="1"/>
  <c r="DT57" i="6"/>
  <c r="D1972" i="20" s="1"/>
  <c r="DU57" i="6"/>
  <c r="E1972" i="20" s="1"/>
  <c r="DW57" i="6"/>
  <c r="G1972" i="20" s="1"/>
  <c r="DY57" i="6"/>
  <c r="I1972" i="20" s="1"/>
  <c r="EG57" i="6"/>
  <c r="EH57" i="6"/>
  <c r="EJ57" i="6"/>
  <c r="EK57" i="6"/>
  <c r="EM57" i="6"/>
  <c r="EN57" i="6"/>
  <c r="ES57" i="6"/>
  <c r="ET57" i="6"/>
  <c r="EX57" i="6"/>
  <c r="EY57" i="6"/>
  <c r="FJ57" i="6"/>
  <c r="C1974" i="20" s="1"/>
  <c r="FK57" i="6"/>
  <c r="D1974" i="20" s="1"/>
  <c r="FL57" i="6"/>
  <c r="E1974" i="20" s="1"/>
  <c r="FN57" i="6"/>
  <c r="FO57" i="6"/>
  <c r="FR57" i="6" s="1"/>
  <c r="FS57" i="6"/>
  <c r="FT57" i="6"/>
  <c r="GE57" i="6"/>
  <c r="C1977" i="20" s="1"/>
  <c r="GF57" i="6"/>
  <c r="E1977" i="20" s="1"/>
  <c r="GG57" i="6"/>
  <c r="H1977" i="20" s="1"/>
  <c r="J1977" i="20" s="1"/>
  <c r="GN57" i="6"/>
  <c r="C1980" i="20" s="1"/>
  <c r="GO57" i="6"/>
  <c r="E1980" i="20" s="1"/>
  <c r="GP57" i="6"/>
  <c r="G1980" i="20" s="1"/>
  <c r="GQ57" i="6"/>
  <c r="H1980" i="20" s="1"/>
  <c r="J1980" i="20" s="1"/>
  <c r="B58" i="6"/>
  <c r="C58" i="6"/>
  <c r="D58" i="6"/>
  <c r="M1993" i="20" s="1"/>
  <c r="E58" i="6"/>
  <c r="H1997" i="20" s="1"/>
  <c r="F58" i="6"/>
  <c r="L1997" i="20" s="1"/>
  <c r="G58" i="6"/>
  <c r="C1994" i="20" s="1"/>
  <c r="H58" i="6"/>
  <c r="C1995" i="20" s="1"/>
  <c r="I58" i="6"/>
  <c r="C1996" i="20" s="1"/>
  <c r="J58" i="6"/>
  <c r="C2002" i="20" s="1"/>
  <c r="K58" i="6"/>
  <c r="D2002" i="20" s="1"/>
  <c r="L58" i="6"/>
  <c r="E2002" i="20" s="1"/>
  <c r="O58" i="6"/>
  <c r="G2002" i="20" s="1"/>
  <c r="Q58" i="6"/>
  <c r="I2002" i="20" s="1"/>
  <c r="Y58" i="6"/>
  <c r="C2003" i="20" s="1"/>
  <c r="Z58" i="6"/>
  <c r="D2003" i="20" s="1"/>
  <c r="AA58" i="6"/>
  <c r="E2003" i="20" s="1"/>
  <c r="AD58" i="6"/>
  <c r="G2003" i="20" s="1"/>
  <c r="AF58" i="6"/>
  <c r="I2003" i="20" s="1"/>
  <c r="AN58" i="6"/>
  <c r="AP58" i="6"/>
  <c r="C2004" i="20" s="1"/>
  <c r="AQ58" i="6"/>
  <c r="D2004" i="20" s="1"/>
  <c r="AR58" i="6"/>
  <c r="E2004" i="20" s="1"/>
  <c r="AU58" i="6"/>
  <c r="G2004" i="20" s="1"/>
  <c r="AW58" i="6"/>
  <c r="I2004" i="20" s="1"/>
  <c r="BE58" i="6"/>
  <c r="C2005" i="20" s="1"/>
  <c r="BF58" i="6"/>
  <c r="D2005" i="20" s="1"/>
  <c r="BG58" i="6"/>
  <c r="E2005" i="20" s="1"/>
  <c r="BJ58" i="6"/>
  <c r="G2005" i="20" s="1"/>
  <c r="BL58" i="6"/>
  <c r="I2005" i="20" s="1"/>
  <c r="CC58" i="6"/>
  <c r="CD58" i="6"/>
  <c r="CE58" i="6"/>
  <c r="CH58" i="6"/>
  <c r="CJ58" i="6"/>
  <c r="CZ58" i="6"/>
  <c r="C2007" i="20" s="1"/>
  <c r="DA58" i="6"/>
  <c r="D2007" i="20" s="1"/>
  <c r="DB58" i="6"/>
  <c r="E2007" i="20" s="1"/>
  <c r="DE58" i="6"/>
  <c r="G2007" i="20" s="1"/>
  <c r="DG58" i="6"/>
  <c r="I2007" i="20" s="1"/>
  <c r="DS58" i="6"/>
  <c r="C2011" i="20" s="1"/>
  <c r="DT58" i="6"/>
  <c r="D2011" i="20" s="1"/>
  <c r="DU58" i="6"/>
  <c r="E2011" i="20" s="1"/>
  <c r="DW58" i="6"/>
  <c r="G2011" i="20" s="1"/>
  <c r="DY58" i="6"/>
  <c r="I2011" i="20" s="1"/>
  <c r="EG58" i="6"/>
  <c r="EH58" i="6"/>
  <c r="EJ58" i="6"/>
  <c r="EK58" i="6"/>
  <c r="EM58" i="6"/>
  <c r="EN58" i="6"/>
  <c r="ES58" i="6"/>
  <c r="ET58" i="6"/>
  <c r="EX58" i="6"/>
  <c r="EY58" i="6"/>
  <c r="FJ58" i="6"/>
  <c r="C2013" i="20" s="1"/>
  <c r="FK58" i="6"/>
  <c r="D2013" i="20" s="1"/>
  <c r="FL58" i="6"/>
  <c r="E2013" i="20" s="1"/>
  <c r="FN58" i="6"/>
  <c r="FO58" i="6"/>
  <c r="FR58" i="6" s="1"/>
  <c r="FS58" i="6"/>
  <c r="FT58" i="6"/>
  <c r="GE58" i="6"/>
  <c r="C2016" i="20" s="1"/>
  <c r="GF58" i="6"/>
  <c r="E2016" i="20" s="1"/>
  <c r="GG58" i="6"/>
  <c r="H2016" i="20" s="1"/>
  <c r="J2016" i="20" s="1"/>
  <c r="GN58" i="6"/>
  <c r="C2019" i="20" s="1"/>
  <c r="GO58" i="6"/>
  <c r="E2019" i="20" s="1"/>
  <c r="GP58" i="6"/>
  <c r="G2019" i="20" s="1"/>
  <c r="GQ58" i="6"/>
  <c r="H2019" i="20" s="1"/>
  <c r="J2019" i="20" s="1"/>
  <c r="B59" i="6"/>
  <c r="C59" i="6"/>
  <c r="D59" i="6"/>
  <c r="M2032" i="20" s="1"/>
  <c r="E59" i="6"/>
  <c r="H2036" i="20" s="1"/>
  <c r="F59" i="6"/>
  <c r="L2036" i="20" s="1"/>
  <c r="G59" i="6"/>
  <c r="C2033" i="20" s="1"/>
  <c r="H59" i="6"/>
  <c r="C2034" i="20" s="1"/>
  <c r="I59" i="6"/>
  <c r="C2035" i="20" s="1"/>
  <c r="J59" i="6"/>
  <c r="C2041" i="20" s="1"/>
  <c r="K59" i="6"/>
  <c r="D2041" i="20" s="1"/>
  <c r="L59" i="6"/>
  <c r="E2041" i="20" s="1"/>
  <c r="O59" i="6"/>
  <c r="G2041" i="20" s="1"/>
  <c r="Q59" i="6"/>
  <c r="I2041" i="20" s="1"/>
  <c r="Y59" i="6"/>
  <c r="C2042" i="20" s="1"/>
  <c r="Z59" i="6"/>
  <c r="D2042" i="20" s="1"/>
  <c r="AA59" i="6"/>
  <c r="E2042" i="20" s="1"/>
  <c r="AD59" i="6"/>
  <c r="G2042" i="20" s="1"/>
  <c r="H2042" i="20" s="1"/>
  <c r="AF59" i="6"/>
  <c r="I2042" i="20" s="1"/>
  <c r="AN59" i="6"/>
  <c r="AP59" i="6"/>
  <c r="C2043" i="20" s="1"/>
  <c r="AQ59" i="6"/>
  <c r="D2043" i="20" s="1"/>
  <c r="AR59" i="6"/>
  <c r="E2043" i="20" s="1"/>
  <c r="AU59" i="6"/>
  <c r="G2043" i="20" s="1"/>
  <c r="AW59" i="6"/>
  <c r="I2043" i="20" s="1"/>
  <c r="BE59" i="6"/>
  <c r="C2044" i="20" s="1"/>
  <c r="BF59" i="6"/>
  <c r="D2044" i="20" s="1"/>
  <c r="BG59" i="6"/>
  <c r="E2044" i="20" s="1"/>
  <c r="BJ59" i="6"/>
  <c r="G2044" i="20" s="1"/>
  <c r="BL59" i="6"/>
  <c r="I2044" i="20" s="1"/>
  <c r="CC59" i="6"/>
  <c r="CD59" i="6"/>
  <c r="CE59" i="6"/>
  <c r="CH59" i="6"/>
  <c r="CJ59" i="6"/>
  <c r="CZ59" i="6"/>
  <c r="C2046" i="20" s="1"/>
  <c r="DA59" i="6"/>
  <c r="D2046" i="20" s="1"/>
  <c r="DB59" i="6"/>
  <c r="E2046" i="20" s="1"/>
  <c r="DE59" i="6"/>
  <c r="G2046" i="20" s="1"/>
  <c r="DG59" i="6"/>
  <c r="I2046" i="20" s="1"/>
  <c r="DS59" i="6"/>
  <c r="C2050" i="20" s="1"/>
  <c r="DT59" i="6"/>
  <c r="D2050" i="20" s="1"/>
  <c r="DU59" i="6"/>
  <c r="E2050" i="20" s="1"/>
  <c r="DW59" i="6"/>
  <c r="G2050" i="20" s="1"/>
  <c r="DY59" i="6"/>
  <c r="I2050" i="20" s="1"/>
  <c r="EG59" i="6"/>
  <c r="EH59" i="6"/>
  <c r="EJ59" i="6"/>
  <c r="EK59" i="6"/>
  <c r="EM59" i="6"/>
  <c r="EN59" i="6"/>
  <c r="ES59" i="6"/>
  <c r="ET59" i="6"/>
  <c r="EX59" i="6"/>
  <c r="EY59" i="6"/>
  <c r="FJ59" i="6"/>
  <c r="C2052" i="20" s="1"/>
  <c r="FK59" i="6"/>
  <c r="D2052" i="20" s="1"/>
  <c r="FL59" i="6"/>
  <c r="E2052" i="20" s="1"/>
  <c r="FN59" i="6"/>
  <c r="FO59" i="6"/>
  <c r="FR59" i="6" s="1"/>
  <c r="FS59" i="6"/>
  <c r="FT59" i="6"/>
  <c r="GE59" i="6"/>
  <c r="C2055" i="20" s="1"/>
  <c r="GF59" i="6"/>
  <c r="E2055" i="20" s="1"/>
  <c r="GG59" i="6"/>
  <c r="H2055" i="20" s="1"/>
  <c r="J2055" i="20" s="1"/>
  <c r="GN59" i="6"/>
  <c r="C2058" i="20" s="1"/>
  <c r="GO59" i="6"/>
  <c r="E2058" i="20" s="1"/>
  <c r="GP59" i="6"/>
  <c r="G2058" i="20" s="1"/>
  <c r="GQ59" i="6"/>
  <c r="H2058" i="20" s="1"/>
  <c r="J2058" i="20" s="1"/>
  <c r="B60" i="6"/>
  <c r="C60" i="6"/>
  <c r="D60" i="6"/>
  <c r="M2071" i="20" s="1"/>
  <c r="E60" i="6"/>
  <c r="H2075" i="20" s="1"/>
  <c r="F60" i="6"/>
  <c r="L2075" i="20" s="1"/>
  <c r="G60" i="6"/>
  <c r="C2072" i="20" s="1"/>
  <c r="H60" i="6"/>
  <c r="C2073" i="20" s="1"/>
  <c r="I60" i="6"/>
  <c r="C2074" i="20" s="1"/>
  <c r="J60" i="6"/>
  <c r="C2080" i="20" s="1"/>
  <c r="K60" i="6"/>
  <c r="D2080" i="20" s="1"/>
  <c r="L60" i="6"/>
  <c r="E2080" i="20" s="1"/>
  <c r="O60" i="6"/>
  <c r="G2080" i="20" s="1"/>
  <c r="Q60" i="6"/>
  <c r="I2080" i="20" s="1"/>
  <c r="Y60" i="6"/>
  <c r="C2081" i="20" s="1"/>
  <c r="Z60" i="6"/>
  <c r="D2081" i="20" s="1"/>
  <c r="AA60" i="6"/>
  <c r="E2081" i="20" s="1"/>
  <c r="AD60" i="6"/>
  <c r="G2081" i="20" s="1"/>
  <c r="H2081" i="20" s="1"/>
  <c r="AF60" i="6"/>
  <c r="I2081" i="20" s="1"/>
  <c r="AN60" i="6"/>
  <c r="AP60" i="6"/>
  <c r="C2082" i="20" s="1"/>
  <c r="AQ60" i="6"/>
  <c r="D2082" i="20" s="1"/>
  <c r="AR60" i="6"/>
  <c r="E2082" i="20" s="1"/>
  <c r="AU60" i="6"/>
  <c r="G2082" i="20" s="1"/>
  <c r="AW60" i="6"/>
  <c r="I2082" i="20" s="1"/>
  <c r="BE60" i="6"/>
  <c r="C2083" i="20" s="1"/>
  <c r="BF60" i="6"/>
  <c r="D2083" i="20" s="1"/>
  <c r="BG60" i="6"/>
  <c r="E2083" i="20" s="1"/>
  <c r="BJ60" i="6"/>
  <c r="G2083" i="20" s="1"/>
  <c r="BL60" i="6"/>
  <c r="I2083" i="20" s="1"/>
  <c r="CC60" i="6"/>
  <c r="CD60" i="6"/>
  <c r="CE60" i="6"/>
  <c r="CH60" i="6"/>
  <c r="CJ60" i="6"/>
  <c r="CZ60" i="6"/>
  <c r="C2085" i="20" s="1"/>
  <c r="DA60" i="6"/>
  <c r="D2085" i="20" s="1"/>
  <c r="DB60" i="6"/>
  <c r="E2085" i="20" s="1"/>
  <c r="DE60" i="6"/>
  <c r="G2085" i="20" s="1"/>
  <c r="DG60" i="6"/>
  <c r="I2085" i="20" s="1"/>
  <c r="DS60" i="6"/>
  <c r="C2089" i="20" s="1"/>
  <c r="DT60" i="6"/>
  <c r="D2089" i="20" s="1"/>
  <c r="DU60" i="6"/>
  <c r="E2089" i="20" s="1"/>
  <c r="DW60" i="6"/>
  <c r="G2089" i="20" s="1"/>
  <c r="DY60" i="6"/>
  <c r="I2089" i="20" s="1"/>
  <c r="EG60" i="6"/>
  <c r="EH60" i="6"/>
  <c r="EJ60" i="6"/>
  <c r="EK60" i="6"/>
  <c r="EM60" i="6"/>
  <c r="EN60" i="6"/>
  <c r="ES60" i="6"/>
  <c r="ET60" i="6"/>
  <c r="EX60" i="6"/>
  <c r="EY60" i="6"/>
  <c r="FJ60" i="6"/>
  <c r="C2091" i="20" s="1"/>
  <c r="FK60" i="6"/>
  <c r="D2091" i="20" s="1"/>
  <c r="FL60" i="6"/>
  <c r="E2091" i="20" s="1"/>
  <c r="FN60" i="6"/>
  <c r="FO60" i="6"/>
  <c r="FR60" i="6" s="1"/>
  <c r="FS60" i="6"/>
  <c r="FT60" i="6"/>
  <c r="GE60" i="6"/>
  <c r="C2094" i="20" s="1"/>
  <c r="GF60" i="6"/>
  <c r="E2094" i="20" s="1"/>
  <c r="GG60" i="6"/>
  <c r="H2094" i="20" s="1"/>
  <c r="J2094" i="20" s="1"/>
  <c r="GN60" i="6"/>
  <c r="C2097" i="20" s="1"/>
  <c r="GO60" i="6"/>
  <c r="E2097" i="20" s="1"/>
  <c r="GP60" i="6"/>
  <c r="G2097" i="20" s="1"/>
  <c r="GQ60" i="6"/>
  <c r="H2097" i="20" s="1"/>
  <c r="J2097" i="20" s="1"/>
  <c r="B61" i="6"/>
  <c r="C61" i="6"/>
  <c r="D61" i="6"/>
  <c r="M2110" i="20" s="1"/>
  <c r="E61" i="6"/>
  <c r="H2114" i="20" s="1"/>
  <c r="F61" i="6"/>
  <c r="L2114" i="20" s="1"/>
  <c r="G61" i="6"/>
  <c r="C2111" i="20" s="1"/>
  <c r="H61" i="6"/>
  <c r="C2112" i="20" s="1"/>
  <c r="I61" i="6"/>
  <c r="C2113" i="20" s="1"/>
  <c r="J61" i="6"/>
  <c r="C2119" i="20" s="1"/>
  <c r="K61" i="6"/>
  <c r="D2119" i="20" s="1"/>
  <c r="L61" i="6"/>
  <c r="E2119" i="20" s="1"/>
  <c r="O61" i="6"/>
  <c r="G2119" i="20" s="1"/>
  <c r="Q61" i="6"/>
  <c r="I2119" i="20" s="1"/>
  <c r="Y61" i="6"/>
  <c r="C2120" i="20" s="1"/>
  <c r="Z61" i="6"/>
  <c r="D2120" i="20" s="1"/>
  <c r="AA61" i="6"/>
  <c r="E2120" i="20" s="1"/>
  <c r="AD61" i="6"/>
  <c r="G2120" i="20" s="1"/>
  <c r="H2120" i="20" s="1"/>
  <c r="AF61" i="6"/>
  <c r="I2120" i="20" s="1"/>
  <c r="AN61" i="6"/>
  <c r="AP61" i="6"/>
  <c r="C2121" i="20" s="1"/>
  <c r="AQ61" i="6"/>
  <c r="D2121" i="20" s="1"/>
  <c r="AR61" i="6"/>
  <c r="E2121" i="20" s="1"/>
  <c r="AU61" i="6"/>
  <c r="G2121" i="20" s="1"/>
  <c r="AW61" i="6"/>
  <c r="I2121" i="20" s="1"/>
  <c r="BE61" i="6"/>
  <c r="C2122" i="20" s="1"/>
  <c r="BF61" i="6"/>
  <c r="D2122" i="20" s="1"/>
  <c r="BG61" i="6"/>
  <c r="E2122" i="20" s="1"/>
  <c r="BJ61" i="6"/>
  <c r="G2122" i="20" s="1"/>
  <c r="BL61" i="6"/>
  <c r="I2122" i="20" s="1"/>
  <c r="CC61" i="6"/>
  <c r="CD61" i="6"/>
  <c r="CE61" i="6"/>
  <c r="CH61" i="6"/>
  <c r="CJ61" i="6"/>
  <c r="CZ61" i="6"/>
  <c r="C2124" i="20" s="1"/>
  <c r="DA61" i="6"/>
  <c r="D2124" i="20" s="1"/>
  <c r="DB61" i="6"/>
  <c r="E2124" i="20" s="1"/>
  <c r="DE61" i="6"/>
  <c r="G2124" i="20" s="1"/>
  <c r="DG61" i="6"/>
  <c r="I2124" i="20" s="1"/>
  <c r="DS61" i="6"/>
  <c r="C2128" i="20" s="1"/>
  <c r="DT61" i="6"/>
  <c r="D2128" i="20" s="1"/>
  <c r="DU61" i="6"/>
  <c r="E2128" i="20" s="1"/>
  <c r="DW61" i="6"/>
  <c r="G2128" i="20" s="1"/>
  <c r="DY61" i="6"/>
  <c r="I2128" i="20" s="1"/>
  <c r="EG61" i="6"/>
  <c r="EH61" i="6"/>
  <c r="EJ61" i="6"/>
  <c r="EK61" i="6"/>
  <c r="EM61" i="6"/>
  <c r="EN61" i="6"/>
  <c r="ES61" i="6"/>
  <c r="ET61" i="6"/>
  <c r="EX61" i="6"/>
  <c r="EY61" i="6"/>
  <c r="FJ61" i="6"/>
  <c r="C2130" i="20" s="1"/>
  <c r="FK61" i="6"/>
  <c r="D2130" i="20" s="1"/>
  <c r="FL61" i="6"/>
  <c r="E2130" i="20" s="1"/>
  <c r="FN61" i="6"/>
  <c r="FO61" i="6"/>
  <c r="FR61" i="6" s="1"/>
  <c r="FS61" i="6"/>
  <c r="FT61" i="6"/>
  <c r="GE61" i="6"/>
  <c r="C2133" i="20" s="1"/>
  <c r="GF61" i="6"/>
  <c r="E2133" i="20" s="1"/>
  <c r="GG61" i="6"/>
  <c r="H2133" i="20" s="1"/>
  <c r="J2133" i="20" s="1"/>
  <c r="GN61" i="6"/>
  <c r="C2136" i="20" s="1"/>
  <c r="GO61" i="6"/>
  <c r="E2136" i="20" s="1"/>
  <c r="GP61" i="6"/>
  <c r="G2136" i="20" s="1"/>
  <c r="GQ61" i="6"/>
  <c r="H2136" i="20" s="1"/>
  <c r="J2136" i="20" s="1"/>
  <c r="B62" i="6"/>
  <c r="C62" i="6"/>
  <c r="D62" i="6"/>
  <c r="M2149" i="20" s="1"/>
  <c r="E62" i="6"/>
  <c r="H2153" i="20" s="1"/>
  <c r="F62" i="6"/>
  <c r="L2153" i="20" s="1"/>
  <c r="G62" i="6"/>
  <c r="C2150" i="20" s="1"/>
  <c r="H62" i="6"/>
  <c r="C2151" i="20" s="1"/>
  <c r="I62" i="6"/>
  <c r="C2152" i="20" s="1"/>
  <c r="J62" i="6"/>
  <c r="C2158" i="20" s="1"/>
  <c r="K62" i="6"/>
  <c r="D2158" i="20" s="1"/>
  <c r="L62" i="6"/>
  <c r="E2158" i="20" s="1"/>
  <c r="O62" i="6"/>
  <c r="G2158" i="20" s="1"/>
  <c r="Q62" i="6"/>
  <c r="I2158" i="20" s="1"/>
  <c r="Y62" i="6"/>
  <c r="C2159" i="20" s="1"/>
  <c r="Z62" i="6"/>
  <c r="D2159" i="20" s="1"/>
  <c r="AA62" i="6"/>
  <c r="E2159" i="20" s="1"/>
  <c r="AD62" i="6"/>
  <c r="G2159" i="20" s="1"/>
  <c r="AF62" i="6"/>
  <c r="I2159" i="20" s="1"/>
  <c r="AN62" i="6"/>
  <c r="AP62" i="6"/>
  <c r="C2160" i="20" s="1"/>
  <c r="AQ62" i="6"/>
  <c r="D2160" i="20" s="1"/>
  <c r="AR62" i="6"/>
  <c r="E2160" i="20" s="1"/>
  <c r="AU62" i="6"/>
  <c r="G2160" i="20" s="1"/>
  <c r="AW62" i="6"/>
  <c r="I2160" i="20" s="1"/>
  <c r="BE62" i="6"/>
  <c r="C2161" i="20" s="1"/>
  <c r="BF62" i="6"/>
  <c r="D2161" i="20" s="1"/>
  <c r="BG62" i="6"/>
  <c r="E2161" i="20" s="1"/>
  <c r="BJ62" i="6"/>
  <c r="G2161" i="20" s="1"/>
  <c r="BL62" i="6"/>
  <c r="I2161" i="20" s="1"/>
  <c r="CC62" i="6"/>
  <c r="CD62" i="6"/>
  <c r="CE62" i="6"/>
  <c r="CH62" i="6"/>
  <c r="CJ62" i="6"/>
  <c r="CZ62" i="6"/>
  <c r="C2163" i="20" s="1"/>
  <c r="DA62" i="6"/>
  <c r="D2163" i="20" s="1"/>
  <c r="DB62" i="6"/>
  <c r="E2163" i="20" s="1"/>
  <c r="DE62" i="6"/>
  <c r="G2163" i="20" s="1"/>
  <c r="DG62" i="6"/>
  <c r="I2163" i="20" s="1"/>
  <c r="DS62" i="6"/>
  <c r="C2167" i="20" s="1"/>
  <c r="DT62" i="6"/>
  <c r="D2167" i="20" s="1"/>
  <c r="DU62" i="6"/>
  <c r="E2167" i="20" s="1"/>
  <c r="DW62" i="6"/>
  <c r="G2167" i="20" s="1"/>
  <c r="DY62" i="6"/>
  <c r="I2167" i="20" s="1"/>
  <c r="EG62" i="6"/>
  <c r="EH62" i="6"/>
  <c r="EJ62" i="6"/>
  <c r="EK62" i="6"/>
  <c r="EM62" i="6"/>
  <c r="EN62" i="6"/>
  <c r="ES62" i="6"/>
  <c r="ET62" i="6"/>
  <c r="EX62" i="6"/>
  <c r="EY62" i="6"/>
  <c r="FJ62" i="6"/>
  <c r="C2169" i="20" s="1"/>
  <c r="FK62" i="6"/>
  <c r="D2169" i="20" s="1"/>
  <c r="FL62" i="6"/>
  <c r="E2169" i="20" s="1"/>
  <c r="FN62" i="6"/>
  <c r="FO62" i="6"/>
  <c r="FR62" i="6" s="1"/>
  <c r="FS62" i="6"/>
  <c r="FT62" i="6"/>
  <c r="GE62" i="6"/>
  <c r="C2172" i="20" s="1"/>
  <c r="GF62" i="6"/>
  <c r="E2172" i="20" s="1"/>
  <c r="GG62" i="6"/>
  <c r="H2172" i="20" s="1"/>
  <c r="J2172" i="20" s="1"/>
  <c r="GN62" i="6"/>
  <c r="C2175" i="20" s="1"/>
  <c r="GO62" i="6"/>
  <c r="E2175" i="20" s="1"/>
  <c r="GP62" i="6"/>
  <c r="G2175" i="20" s="1"/>
  <c r="GQ62" i="6"/>
  <c r="H2175" i="20" s="1"/>
  <c r="J2175" i="20" s="1"/>
  <c r="B63" i="6"/>
  <c r="C63" i="6"/>
  <c r="D63" i="6"/>
  <c r="M2188" i="20" s="1"/>
  <c r="E63" i="6"/>
  <c r="H2192" i="20" s="1"/>
  <c r="F63" i="6"/>
  <c r="L2192" i="20" s="1"/>
  <c r="G63" i="6"/>
  <c r="C2189" i="20" s="1"/>
  <c r="H63" i="6"/>
  <c r="C2190" i="20" s="1"/>
  <c r="I63" i="6"/>
  <c r="C2191" i="20" s="1"/>
  <c r="J63" i="6"/>
  <c r="C2197" i="20" s="1"/>
  <c r="K63" i="6"/>
  <c r="D2197" i="20" s="1"/>
  <c r="L63" i="6"/>
  <c r="E2197" i="20" s="1"/>
  <c r="O63" i="6"/>
  <c r="G2197" i="20" s="1"/>
  <c r="Q63" i="6"/>
  <c r="I2197" i="20" s="1"/>
  <c r="Y63" i="6"/>
  <c r="C2198" i="20" s="1"/>
  <c r="Z63" i="6"/>
  <c r="D2198" i="20" s="1"/>
  <c r="AA63" i="6"/>
  <c r="E2198" i="20" s="1"/>
  <c r="AD63" i="6"/>
  <c r="G2198" i="20" s="1"/>
  <c r="AF63" i="6"/>
  <c r="I2198" i="20" s="1"/>
  <c r="AN63" i="6"/>
  <c r="AP63" i="6"/>
  <c r="C2199" i="20" s="1"/>
  <c r="AQ63" i="6"/>
  <c r="D2199" i="20" s="1"/>
  <c r="AR63" i="6"/>
  <c r="E2199" i="20" s="1"/>
  <c r="AU63" i="6"/>
  <c r="G2199" i="20" s="1"/>
  <c r="AW63" i="6"/>
  <c r="I2199" i="20" s="1"/>
  <c r="BE63" i="6"/>
  <c r="C2200" i="20" s="1"/>
  <c r="BF63" i="6"/>
  <c r="D2200" i="20" s="1"/>
  <c r="BG63" i="6"/>
  <c r="E2200" i="20" s="1"/>
  <c r="BJ63" i="6"/>
  <c r="G2200" i="20" s="1"/>
  <c r="BL63" i="6"/>
  <c r="I2200" i="20" s="1"/>
  <c r="CC63" i="6"/>
  <c r="CD63" i="6"/>
  <c r="CE63" i="6"/>
  <c r="CH63" i="6"/>
  <c r="CJ63" i="6"/>
  <c r="CZ63" i="6"/>
  <c r="C2202" i="20" s="1"/>
  <c r="DA63" i="6"/>
  <c r="D2202" i="20" s="1"/>
  <c r="DB63" i="6"/>
  <c r="E2202" i="20" s="1"/>
  <c r="DE63" i="6"/>
  <c r="G2202" i="20" s="1"/>
  <c r="DG63" i="6"/>
  <c r="I2202" i="20" s="1"/>
  <c r="DS63" i="6"/>
  <c r="C2206" i="20" s="1"/>
  <c r="DT63" i="6"/>
  <c r="D2206" i="20" s="1"/>
  <c r="DU63" i="6"/>
  <c r="E2206" i="20" s="1"/>
  <c r="DW63" i="6"/>
  <c r="G2206" i="20" s="1"/>
  <c r="DY63" i="6"/>
  <c r="I2206" i="20" s="1"/>
  <c r="EG63" i="6"/>
  <c r="EH63" i="6"/>
  <c r="EJ63" i="6"/>
  <c r="EK63" i="6"/>
  <c r="EM63" i="6"/>
  <c r="EN63" i="6"/>
  <c r="ES63" i="6"/>
  <c r="ET63" i="6"/>
  <c r="EX63" i="6"/>
  <c r="EY63" i="6"/>
  <c r="FJ63" i="6"/>
  <c r="C2208" i="20" s="1"/>
  <c r="FK63" i="6"/>
  <c r="D2208" i="20" s="1"/>
  <c r="FL63" i="6"/>
  <c r="E2208" i="20" s="1"/>
  <c r="FN63" i="6"/>
  <c r="FO63" i="6"/>
  <c r="FR63" i="6" s="1"/>
  <c r="FS63" i="6"/>
  <c r="FT63" i="6"/>
  <c r="GE63" i="6"/>
  <c r="C2211" i="20" s="1"/>
  <c r="GF63" i="6"/>
  <c r="E2211" i="20" s="1"/>
  <c r="GG63" i="6"/>
  <c r="H2211" i="20" s="1"/>
  <c r="J2211" i="20" s="1"/>
  <c r="GN63" i="6"/>
  <c r="C2214" i="20" s="1"/>
  <c r="GO63" i="6"/>
  <c r="E2214" i="20" s="1"/>
  <c r="GP63" i="6"/>
  <c r="G2214" i="20" s="1"/>
  <c r="GQ63" i="6"/>
  <c r="H2214" i="20" s="1"/>
  <c r="J2214" i="20" s="1"/>
  <c r="B64" i="6"/>
  <c r="C64" i="6"/>
  <c r="D64" i="6"/>
  <c r="M2227" i="20" s="1"/>
  <c r="E64" i="6"/>
  <c r="H2231" i="20" s="1"/>
  <c r="F64" i="6"/>
  <c r="L2231" i="20" s="1"/>
  <c r="G64" i="6"/>
  <c r="C2228" i="20" s="1"/>
  <c r="H64" i="6"/>
  <c r="C2229" i="20" s="1"/>
  <c r="I64" i="6"/>
  <c r="C2230" i="20" s="1"/>
  <c r="J64" i="6"/>
  <c r="C2236" i="20" s="1"/>
  <c r="K64" i="6"/>
  <c r="D2236" i="20" s="1"/>
  <c r="L64" i="6"/>
  <c r="E2236" i="20" s="1"/>
  <c r="O64" i="6"/>
  <c r="G2236" i="20" s="1"/>
  <c r="Q64" i="6"/>
  <c r="I2236" i="20" s="1"/>
  <c r="Y64" i="6"/>
  <c r="C2237" i="20" s="1"/>
  <c r="Z64" i="6"/>
  <c r="D2237" i="20" s="1"/>
  <c r="AA64" i="6"/>
  <c r="E2237" i="20" s="1"/>
  <c r="AD64" i="6"/>
  <c r="G2237" i="20" s="1"/>
  <c r="H2237" i="20" s="1"/>
  <c r="AF64" i="6"/>
  <c r="I2237" i="20" s="1"/>
  <c r="AN64" i="6"/>
  <c r="AP64" i="6"/>
  <c r="C2238" i="20" s="1"/>
  <c r="AQ64" i="6"/>
  <c r="D2238" i="20" s="1"/>
  <c r="AR64" i="6"/>
  <c r="E2238" i="20" s="1"/>
  <c r="AU64" i="6"/>
  <c r="G2238" i="20" s="1"/>
  <c r="AW64" i="6"/>
  <c r="I2238" i="20" s="1"/>
  <c r="BE64" i="6"/>
  <c r="C2239" i="20" s="1"/>
  <c r="BF64" i="6"/>
  <c r="D2239" i="20" s="1"/>
  <c r="BG64" i="6"/>
  <c r="E2239" i="20" s="1"/>
  <c r="BJ64" i="6"/>
  <c r="G2239" i="20" s="1"/>
  <c r="BL64" i="6"/>
  <c r="I2239" i="20" s="1"/>
  <c r="CC64" i="6"/>
  <c r="CD64" i="6"/>
  <c r="CE64" i="6"/>
  <c r="CH64" i="6"/>
  <c r="CJ64" i="6"/>
  <c r="CZ64" i="6"/>
  <c r="C2241" i="20" s="1"/>
  <c r="DA64" i="6"/>
  <c r="D2241" i="20" s="1"/>
  <c r="DB64" i="6"/>
  <c r="E2241" i="20" s="1"/>
  <c r="DE64" i="6"/>
  <c r="G2241" i="20" s="1"/>
  <c r="DG64" i="6"/>
  <c r="I2241" i="20" s="1"/>
  <c r="DS64" i="6"/>
  <c r="C2245" i="20" s="1"/>
  <c r="DT64" i="6"/>
  <c r="D2245" i="20" s="1"/>
  <c r="DU64" i="6"/>
  <c r="E2245" i="20" s="1"/>
  <c r="DW64" i="6"/>
  <c r="G2245" i="20" s="1"/>
  <c r="DY64" i="6"/>
  <c r="I2245" i="20" s="1"/>
  <c r="EG64" i="6"/>
  <c r="EH64" i="6"/>
  <c r="EJ64" i="6"/>
  <c r="EK64" i="6"/>
  <c r="EM64" i="6"/>
  <c r="EN64" i="6"/>
  <c r="ES64" i="6"/>
  <c r="ET64" i="6"/>
  <c r="EX64" i="6"/>
  <c r="EY64" i="6"/>
  <c r="FJ64" i="6"/>
  <c r="C2247" i="20" s="1"/>
  <c r="FK64" i="6"/>
  <c r="D2247" i="20" s="1"/>
  <c r="FL64" i="6"/>
  <c r="E2247" i="20" s="1"/>
  <c r="FN64" i="6"/>
  <c r="FO64" i="6"/>
  <c r="FR64" i="6" s="1"/>
  <c r="FS64" i="6"/>
  <c r="FT64" i="6"/>
  <c r="GE64" i="6"/>
  <c r="C2250" i="20" s="1"/>
  <c r="GF64" i="6"/>
  <c r="E2250" i="20" s="1"/>
  <c r="GG64" i="6"/>
  <c r="H2250" i="20" s="1"/>
  <c r="J2250" i="20" s="1"/>
  <c r="GN64" i="6"/>
  <c r="C2253" i="20" s="1"/>
  <c r="GO64" i="6"/>
  <c r="E2253" i="20" s="1"/>
  <c r="GP64" i="6"/>
  <c r="G2253" i="20" s="1"/>
  <c r="GQ64" i="6"/>
  <c r="H2253" i="20" s="1"/>
  <c r="J2253" i="20" s="1"/>
  <c r="B65" i="6"/>
  <c r="C65" i="6"/>
  <c r="D65" i="6"/>
  <c r="M2266" i="20" s="1"/>
  <c r="E65" i="6"/>
  <c r="H2270" i="20" s="1"/>
  <c r="F65" i="6"/>
  <c r="L2270" i="20" s="1"/>
  <c r="G65" i="6"/>
  <c r="C2267" i="20" s="1"/>
  <c r="H65" i="6"/>
  <c r="C2268" i="20" s="1"/>
  <c r="I65" i="6"/>
  <c r="C2269" i="20" s="1"/>
  <c r="J65" i="6"/>
  <c r="C2275" i="20" s="1"/>
  <c r="K65" i="6"/>
  <c r="D2275" i="20" s="1"/>
  <c r="L65" i="6"/>
  <c r="E2275" i="20" s="1"/>
  <c r="O65" i="6"/>
  <c r="G2275" i="20" s="1"/>
  <c r="Q65" i="6"/>
  <c r="I2275" i="20" s="1"/>
  <c r="Y65" i="6"/>
  <c r="C2276" i="20" s="1"/>
  <c r="Z65" i="6"/>
  <c r="D2276" i="20" s="1"/>
  <c r="AA65" i="6"/>
  <c r="E2276" i="20" s="1"/>
  <c r="AD65" i="6"/>
  <c r="G2276" i="20" s="1"/>
  <c r="H2276" i="20" s="1"/>
  <c r="AF65" i="6"/>
  <c r="I2276" i="20" s="1"/>
  <c r="AN65" i="6"/>
  <c r="AP65" i="6"/>
  <c r="C2277" i="20" s="1"/>
  <c r="AQ65" i="6"/>
  <c r="D2277" i="20" s="1"/>
  <c r="AR65" i="6"/>
  <c r="E2277" i="20" s="1"/>
  <c r="AU65" i="6"/>
  <c r="G2277" i="20" s="1"/>
  <c r="AW65" i="6"/>
  <c r="I2277" i="20" s="1"/>
  <c r="BE65" i="6"/>
  <c r="C2278" i="20" s="1"/>
  <c r="BF65" i="6"/>
  <c r="D2278" i="20" s="1"/>
  <c r="BG65" i="6"/>
  <c r="E2278" i="20" s="1"/>
  <c r="BJ65" i="6"/>
  <c r="G2278" i="20" s="1"/>
  <c r="BL65" i="6"/>
  <c r="I2278" i="20" s="1"/>
  <c r="CC65" i="6"/>
  <c r="CD65" i="6"/>
  <c r="CE65" i="6"/>
  <c r="CH65" i="6"/>
  <c r="CJ65" i="6"/>
  <c r="CZ65" i="6"/>
  <c r="C2280" i="20" s="1"/>
  <c r="DA65" i="6"/>
  <c r="D2280" i="20" s="1"/>
  <c r="DB65" i="6"/>
  <c r="E2280" i="20" s="1"/>
  <c r="DE65" i="6"/>
  <c r="G2280" i="20" s="1"/>
  <c r="DG65" i="6"/>
  <c r="I2280" i="20" s="1"/>
  <c r="DS65" i="6"/>
  <c r="C2284" i="20" s="1"/>
  <c r="DT65" i="6"/>
  <c r="D2284" i="20" s="1"/>
  <c r="DU65" i="6"/>
  <c r="E2284" i="20" s="1"/>
  <c r="DW65" i="6"/>
  <c r="G2284" i="20" s="1"/>
  <c r="DY65" i="6"/>
  <c r="I2284" i="20" s="1"/>
  <c r="EG65" i="6"/>
  <c r="EH65" i="6"/>
  <c r="EJ65" i="6"/>
  <c r="EK65" i="6"/>
  <c r="EM65" i="6"/>
  <c r="EN65" i="6"/>
  <c r="ES65" i="6"/>
  <c r="ET65" i="6"/>
  <c r="EX65" i="6"/>
  <c r="EY65" i="6"/>
  <c r="FJ65" i="6"/>
  <c r="C2286" i="20" s="1"/>
  <c r="FK65" i="6"/>
  <c r="D2286" i="20" s="1"/>
  <c r="FL65" i="6"/>
  <c r="E2286" i="20" s="1"/>
  <c r="FN65" i="6"/>
  <c r="FO65" i="6"/>
  <c r="FR65" i="6" s="1"/>
  <c r="FS65" i="6"/>
  <c r="FT65" i="6"/>
  <c r="GE65" i="6"/>
  <c r="C2289" i="20" s="1"/>
  <c r="GF65" i="6"/>
  <c r="E2289" i="20" s="1"/>
  <c r="GG65" i="6"/>
  <c r="H2289" i="20" s="1"/>
  <c r="J2289" i="20" s="1"/>
  <c r="GN65" i="6"/>
  <c r="C2292" i="20" s="1"/>
  <c r="GO65" i="6"/>
  <c r="E2292" i="20" s="1"/>
  <c r="GP65" i="6"/>
  <c r="G2292" i="20" s="1"/>
  <c r="GQ65" i="6"/>
  <c r="H2292" i="20" s="1"/>
  <c r="J2292" i="20" s="1"/>
  <c r="B66" i="6"/>
  <c r="C66" i="6"/>
  <c r="D66" i="6"/>
  <c r="M2305" i="20" s="1"/>
  <c r="E66" i="6"/>
  <c r="H2309" i="20" s="1"/>
  <c r="F66" i="6"/>
  <c r="L2309" i="20" s="1"/>
  <c r="G66" i="6"/>
  <c r="C2306" i="20" s="1"/>
  <c r="H66" i="6"/>
  <c r="C2307" i="20" s="1"/>
  <c r="I66" i="6"/>
  <c r="C2308" i="20" s="1"/>
  <c r="J66" i="6"/>
  <c r="C2314" i="20" s="1"/>
  <c r="K66" i="6"/>
  <c r="D2314" i="20" s="1"/>
  <c r="L66" i="6"/>
  <c r="E2314" i="20" s="1"/>
  <c r="O66" i="6"/>
  <c r="G2314" i="20" s="1"/>
  <c r="Q66" i="6"/>
  <c r="I2314" i="20" s="1"/>
  <c r="Y66" i="6"/>
  <c r="C2315" i="20" s="1"/>
  <c r="Z66" i="6"/>
  <c r="D2315" i="20" s="1"/>
  <c r="AA66" i="6"/>
  <c r="E2315" i="20" s="1"/>
  <c r="AD66" i="6"/>
  <c r="G2315" i="20" s="1"/>
  <c r="H2315" i="20" s="1"/>
  <c r="AF66" i="6"/>
  <c r="I2315" i="20" s="1"/>
  <c r="AN66" i="6"/>
  <c r="AP66" i="6"/>
  <c r="C2316" i="20" s="1"/>
  <c r="AQ66" i="6"/>
  <c r="D2316" i="20" s="1"/>
  <c r="AR66" i="6"/>
  <c r="E2316" i="20" s="1"/>
  <c r="AU66" i="6"/>
  <c r="G2316" i="20" s="1"/>
  <c r="AW66" i="6"/>
  <c r="I2316" i="20" s="1"/>
  <c r="BE66" i="6"/>
  <c r="C2317" i="20" s="1"/>
  <c r="BF66" i="6"/>
  <c r="D2317" i="20" s="1"/>
  <c r="BG66" i="6"/>
  <c r="E2317" i="20" s="1"/>
  <c r="BJ66" i="6"/>
  <c r="G2317" i="20" s="1"/>
  <c r="BL66" i="6"/>
  <c r="I2317" i="20" s="1"/>
  <c r="CC66" i="6"/>
  <c r="CD66" i="6"/>
  <c r="CE66" i="6"/>
  <c r="CH66" i="6"/>
  <c r="CJ66" i="6"/>
  <c r="CZ66" i="6"/>
  <c r="C2319" i="20" s="1"/>
  <c r="DA66" i="6"/>
  <c r="D2319" i="20" s="1"/>
  <c r="DB66" i="6"/>
  <c r="E2319" i="20" s="1"/>
  <c r="DE66" i="6"/>
  <c r="G2319" i="20" s="1"/>
  <c r="DG66" i="6"/>
  <c r="I2319" i="20" s="1"/>
  <c r="DS66" i="6"/>
  <c r="C2323" i="20" s="1"/>
  <c r="DT66" i="6"/>
  <c r="D2323" i="20" s="1"/>
  <c r="DU66" i="6"/>
  <c r="E2323" i="20" s="1"/>
  <c r="DW66" i="6"/>
  <c r="G2323" i="20" s="1"/>
  <c r="DY66" i="6"/>
  <c r="I2323" i="20" s="1"/>
  <c r="EG66" i="6"/>
  <c r="EH66" i="6"/>
  <c r="EJ66" i="6"/>
  <c r="EK66" i="6"/>
  <c r="EM66" i="6"/>
  <c r="EN66" i="6"/>
  <c r="ES66" i="6"/>
  <c r="ET66" i="6"/>
  <c r="EX66" i="6"/>
  <c r="EY66" i="6"/>
  <c r="FJ66" i="6"/>
  <c r="C2325" i="20" s="1"/>
  <c r="FK66" i="6"/>
  <c r="D2325" i="20" s="1"/>
  <c r="FL66" i="6"/>
  <c r="E2325" i="20" s="1"/>
  <c r="FN66" i="6"/>
  <c r="FO66" i="6"/>
  <c r="FR66" i="6" s="1"/>
  <c r="FS66" i="6"/>
  <c r="FT66" i="6"/>
  <c r="GE66" i="6"/>
  <c r="C2328" i="20" s="1"/>
  <c r="GF66" i="6"/>
  <c r="E2328" i="20" s="1"/>
  <c r="GG66" i="6"/>
  <c r="H2328" i="20" s="1"/>
  <c r="J2328" i="20" s="1"/>
  <c r="GN66" i="6"/>
  <c r="C2331" i="20" s="1"/>
  <c r="GO66" i="6"/>
  <c r="E2331" i="20" s="1"/>
  <c r="GP66" i="6"/>
  <c r="G2331" i="20" s="1"/>
  <c r="GQ66" i="6"/>
  <c r="H2331" i="20" s="1"/>
  <c r="J2331" i="20" s="1"/>
  <c r="B67" i="6"/>
  <c r="C67" i="6"/>
  <c r="D67" i="6"/>
  <c r="M2344" i="20" s="1"/>
  <c r="E67" i="6"/>
  <c r="H2348" i="20" s="1"/>
  <c r="F67" i="6"/>
  <c r="L2348" i="20" s="1"/>
  <c r="G67" i="6"/>
  <c r="C2345" i="20" s="1"/>
  <c r="H67" i="6"/>
  <c r="C2346" i="20" s="1"/>
  <c r="I67" i="6"/>
  <c r="C2347" i="20" s="1"/>
  <c r="J67" i="6"/>
  <c r="C2353" i="20" s="1"/>
  <c r="K67" i="6"/>
  <c r="D2353" i="20" s="1"/>
  <c r="L67" i="6"/>
  <c r="E2353" i="20" s="1"/>
  <c r="O67" i="6"/>
  <c r="G2353" i="20" s="1"/>
  <c r="Q67" i="6"/>
  <c r="I2353" i="20" s="1"/>
  <c r="Y67" i="6"/>
  <c r="C2354" i="20" s="1"/>
  <c r="Z67" i="6"/>
  <c r="D2354" i="20" s="1"/>
  <c r="AA67" i="6"/>
  <c r="E2354" i="20" s="1"/>
  <c r="AD67" i="6"/>
  <c r="G2354" i="20" s="1"/>
  <c r="H2354" i="20" s="1"/>
  <c r="AF67" i="6"/>
  <c r="I2354" i="20" s="1"/>
  <c r="AN67" i="6"/>
  <c r="AP67" i="6"/>
  <c r="C2355" i="20" s="1"/>
  <c r="AQ67" i="6"/>
  <c r="D2355" i="20" s="1"/>
  <c r="AR67" i="6"/>
  <c r="E2355" i="20" s="1"/>
  <c r="AU67" i="6"/>
  <c r="G2355" i="20" s="1"/>
  <c r="AW67" i="6"/>
  <c r="I2355" i="20" s="1"/>
  <c r="BE67" i="6"/>
  <c r="C2356" i="20" s="1"/>
  <c r="BF67" i="6"/>
  <c r="D2356" i="20" s="1"/>
  <c r="BG67" i="6"/>
  <c r="E2356" i="20" s="1"/>
  <c r="BJ67" i="6"/>
  <c r="G2356" i="20" s="1"/>
  <c r="BL67" i="6"/>
  <c r="I2356" i="20" s="1"/>
  <c r="CC67" i="6"/>
  <c r="CD67" i="6"/>
  <c r="CE67" i="6"/>
  <c r="CH67" i="6"/>
  <c r="CJ67" i="6"/>
  <c r="CZ67" i="6"/>
  <c r="C2358" i="20" s="1"/>
  <c r="DA67" i="6"/>
  <c r="D2358" i="20" s="1"/>
  <c r="DB67" i="6"/>
  <c r="E2358" i="20" s="1"/>
  <c r="DE67" i="6"/>
  <c r="G2358" i="20" s="1"/>
  <c r="DG67" i="6"/>
  <c r="I2358" i="20" s="1"/>
  <c r="DS67" i="6"/>
  <c r="C2362" i="20" s="1"/>
  <c r="DT67" i="6"/>
  <c r="D2362" i="20" s="1"/>
  <c r="DU67" i="6"/>
  <c r="E2362" i="20" s="1"/>
  <c r="DW67" i="6"/>
  <c r="G2362" i="20" s="1"/>
  <c r="DY67" i="6"/>
  <c r="I2362" i="20" s="1"/>
  <c r="EG67" i="6"/>
  <c r="EH67" i="6"/>
  <c r="EJ67" i="6"/>
  <c r="EK67" i="6"/>
  <c r="EM67" i="6"/>
  <c r="EN67" i="6"/>
  <c r="ES67" i="6"/>
  <c r="ET67" i="6"/>
  <c r="EX67" i="6"/>
  <c r="EY67" i="6"/>
  <c r="FJ67" i="6"/>
  <c r="C2364" i="20" s="1"/>
  <c r="FK67" i="6"/>
  <c r="D2364" i="20" s="1"/>
  <c r="FL67" i="6"/>
  <c r="E2364" i="20" s="1"/>
  <c r="FN67" i="6"/>
  <c r="FO67" i="6"/>
  <c r="FR67" i="6" s="1"/>
  <c r="FS67" i="6"/>
  <c r="FT67" i="6"/>
  <c r="GE67" i="6"/>
  <c r="C2367" i="20" s="1"/>
  <c r="GF67" i="6"/>
  <c r="E2367" i="20" s="1"/>
  <c r="GG67" i="6"/>
  <c r="H2367" i="20" s="1"/>
  <c r="J2367" i="20" s="1"/>
  <c r="GN67" i="6"/>
  <c r="C2370" i="20" s="1"/>
  <c r="GO67" i="6"/>
  <c r="E2370" i="20" s="1"/>
  <c r="GP67" i="6"/>
  <c r="G2370" i="20" s="1"/>
  <c r="GQ67" i="6"/>
  <c r="H2370" i="20" s="1"/>
  <c r="J2370" i="20" s="1"/>
  <c r="B68" i="6"/>
  <c r="C68" i="6"/>
  <c r="D68" i="6"/>
  <c r="M2383" i="20" s="1"/>
  <c r="E68" i="6"/>
  <c r="H2387" i="20" s="1"/>
  <c r="F68" i="6"/>
  <c r="L2387" i="20" s="1"/>
  <c r="G68" i="6"/>
  <c r="C2384" i="20" s="1"/>
  <c r="H68" i="6"/>
  <c r="C2385" i="20" s="1"/>
  <c r="I68" i="6"/>
  <c r="C2386" i="20" s="1"/>
  <c r="J68" i="6"/>
  <c r="C2392" i="20" s="1"/>
  <c r="K68" i="6"/>
  <c r="D2392" i="20" s="1"/>
  <c r="L68" i="6"/>
  <c r="E2392" i="20" s="1"/>
  <c r="O68" i="6"/>
  <c r="G2392" i="20" s="1"/>
  <c r="Q68" i="6"/>
  <c r="I2392" i="20" s="1"/>
  <c r="Y68" i="6"/>
  <c r="C2393" i="20" s="1"/>
  <c r="Z68" i="6"/>
  <c r="D2393" i="20" s="1"/>
  <c r="AA68" i="6"/>
  <c r="E2393" i="20" s="1"/>
  <c r="AD68" i="6"/>
  <c r="G2393" i="20" s="1"/>
  <c r="AF68" i="6"/>
  <c r="I2393" i="20" s="1"/>
  <c r="AN68" i="6"/>
  <c r="AP68" i="6"/>
  <c r="C2394" i="20" s="1"/>
  <c r="AQ68" i="6"/>
  <c r="D2394" i="20" s="1"/>
  <c r="AR68" i="6"/>
  <c r="E2394" i="20" s="1"/>
  <c r="AU68" i="6"/>
  <c r="G2394" i="20" s="1"/>
  <c r="AW68" i="6"/>
  <c r="I2394" i="20" s="1"/>
  <c r="BE68" i="6"/>
  <c r="C2395" i="20" s="1"/>
  <c r="BF68" i="6"/>
  <c r="D2395" i="20" s="1"/>
  <c r="BG68" i="6"/>
  <c r="E2395" i="20" s="1"/>
  <c r="BJ68" i="6"/>
  <c r="G2395" i="20" s="1"/>
  <c r="BL68" i="6"/>
  <c r="I2395" i="20" s="1"/>
  <c r="CC68" i="6"/>
  <c r="CD68" i="6"/>
  <c r="CE68" i="6"/>
  <c r="CH68" i="6"/>
  <c r="CJ68" i="6"/>
  <c r="CZ68" i="6"/>
  <c r="C2397" i="20" s="1"/>
  <c r="DA68" i="6"/>
  <c r="D2397" i="20" s="1"/>
  <c r="DB68" i="6"/>
  <c r="E2397" i="20" s="1"/>
  <c r="DE68" i="6"/>
  <c r="G2397" i="20" s="1"/>
  <c r="DG68" i="6"/>
  <c r="I2397" i="20" s="1"/>
  <c r="DS68" i="6"/>
  <c r="C2401" i="20" s="1"/>
  <c r="DT68" i="6"/>
  <c r="D2401" i="20" s="1"/>
  <c r="DU68" i="6"/>
  <c r="E2401" i="20" s="1"/>
  <c r="DW68" i="6"/>
  <c r="G2401" i="20" s="1"/>
  <c r="DY68" i="6"/>
  <c r="I2401" i="20" s="1"/>
  <c r="EG68" i="6"/>
  <c r="EH68" i="6"/>
  <c r="EJ68" i="6"/>
  <c r="EK68" i="6"/>
  <c r="EM68" i="6"/>
  <c r="EN68" i="6"/>
  <c r="ES68" i="6"/>
  <c r="ET68" i="6"/>
  <c r="EX68" i="6"/>
  <c r="EY68" i="6"/>
  <c r="FJ68" i="6"/>
  <c r="C2403" i="20" s="1"/>
  <c r="FK68" i="6"/>
  <c r="D2403" i="20" s="1"/>
  <c r="FL68" i="6"/>
  <c r="E2403" i="20" s="1"/>
  <c r="FN68" i="6"/>
  <c r="FO68" i="6"/>
  <c r="FR68" i="6" s="1"/>
  <c r="FS68" i="6"/>
  <c r="FT68" i="6"/>
  <c r="GE68" i="6"/>
  <c r="C2406" i="20" s="1"/>
  <c r="GF68" i="6"/>
  <c r="E2406" i="20" s="1"/>
  <c r="GG68" i="6"/>
  <c r="H2406" i="20" s="1"/>
  <c r="J2406" i="20" s="1"/>
  <c r="GN68" i="6"/>
  <c r="C2409" i="20" s="1"/>
  <c r="GO68" i="6"/>
  <c r="E2409" i="20" s="1"/>
  <c r="GP68" i="6"/>
  <c r="G2409" i="20" s="1"/>
  <c r="GQ68" i="6"/>
  <c r="H2409" i="20" s="1"/>
  <c r="J2409" i="20" s="1"/>
  <c r="B69" i="6"/>
  <c r="C69" i="6"/>
  <c r="D69" i="6"/>
  <c r="M2422" i="20" s="1"/>
  <c r="E69" i="6"/>
  <c r="H2426" i="20" s="1"/>
  <c r="F69" i="6"/>
  <c r="L2426" i="20" s="1"/>
  <c r="G69" i="6"/>
  <c r="C2423" i="20" s="1"/>
  <c r="H69" i="6"/>
  <c r="C2424" i="20" s="1"/>
  <c r="I69" i="6"/>
  <c r="C2425" i="20" s="1"/>
  <c r="J69" i="6"/>
  <c r="C2431" i="20" s="1"/>
  <c r="K69" i="6"/>
  <c r="D2431" i="20" s="1"/>
  <c r="L69" i="6"/>
  <c r="E2431" i="20" s="1"/>
  <c r="O69" i="6"/>
  <c r="G2431" i="20" s="1"/>
  <c r="Q69" i="6"/>
  <c r="I2431" i="20" s="1"/>
  <c r="Y69" i="6"/>
  <c r="C2432" i="20" s="1"/>
  <c r="Z69" i="6"/>
  <c r="D2432" i="20" s="1"/>
  <c r="AA69" i="6"/>
  <c r="E2432" i="20" s="1"/>
  <c r="AD69" i="6"/>
  <c r="G2432" i="20" s="1"/>
  <c r="AF69" i="6"/>
  <c r="I2432" i="20" s="1"/>
  <c r="AN69" i="6"/>
  <c r="AP69" i="6"/>
  <c r="C2433" i="20" s="1"/>
  <c r="AQ69" i="6"/>
  <c r="D2433" i="20" s="1"/>
  <c r="AR69" i="6"/>
  <c r="E2433" i="20" s="1"/>
  <c r="AU69" i="6"/>
  <c r="G2433" i="20" s="1"/>
  <c r="AW69" i="6"/>
  <c r="I2433" i="20" s="1"/>
  <c r="BE69" i="6"/>
  <c r="C2434" i="20" s="1"/>
  <c r="BF69" i="6"/>
  <c r="D2434" i="20" s="1"/>
  <c r="BG69" i="6"/>
  <c r="E2434" i="20" s="1"/>
  <c r="BJ69" i="6"/>
  <c r="G2434" i="20" s="1"/>
  <c r="BL69" i="6"/>
  <c r="I2434" i="20" s="1"/>
  <c r="CC69" i="6"/>
  <c r="CD69" i="6"/>
  <c r="CE69" i="6"/>
  <c r="CH69" i="6"/>
  <c r="CJ69" i="6"/>
  <c r="CZ69" i="6"/>
  <c r="C2436" i="20" s="1"/>
  <c r="DA69" i="6"/>
  <c r="D2436" i="20" s="1"/>
  <c r="DB69" i="6"/>
  <c r="E2436" i="20" s="1"/>
  <c r="DE69" i="6"/>
  <c r="G2436" i="20" s="1"/>
  <c r="DG69" i="6"/>
  <c r="I2436" i="20" s="1"/>
  <c r="DS69" i="6"/>
  <c r="C2440" i="20" s="1"/>
  <c r="DT69" i="6"/>
  <c r="D2440" i="20" s="1"/>
  <c r="DU69" i="6"/>
  <c r="E2440" i="20" s="1"/>
  <c r="DW69" i="6"/>
  <c r="G2440" i="20" s="1"/>
  <c r="DY69" i="6"/>
  <c r="I2440" i="20" s="1"/>
  <c r="EG69" i="6"/>
  <c r="EH69" i="6"/>
  <c r="EJ69" i="6"/>
  <c r="EK69" i="6"/>
  <c r="EM69" i="6"/>
  <c r="EN69" i="6"/>
  <c r="ES69" i="6"/>
  <c r="ET69" i="6"/>
  <c r="EX69" i="6"/>
  <c r="EY69" i="6"/>
  <c r="FJ69" i="6"/>
  <c r="C2442" i="20" s="1"/>
  <c r="FK69" i="6"/>
  <c r="D2442" i="20" s="1"/>
  <c r="FL69" i="6"/>
  <c r="E2442" i="20" s="1"/>
  <c r="FN69" i="6"/>
  <c r="FO69" i="6"/>
  <c r="FR69" i="6" s="1"/>
  <c r="FS69" i="6"/>
  <c r="FT69" i="6"/>
  <c r="GE69" i="6"/>
  <c r="C2445" i="20" s="1"/>
  <c r="GF69" i="6"/>
  <c r="E2445" i="20" s="1"/>
  <c r="GG69" i="6"/>
  <c r="H2445" i="20" s="1"/>
  <c r="J2445" i="20" s="1"/>
  <c r="GN69" i="6"/>
  <c r="C2448" i="20" s="1"/>
  <c r="GO69" i="6"/>
  <c r="E2448" i="20" s="1"/>
  <c r="GP69" i="6"/>
  <c r="G2448" i="20" s="1"/>
  <c r="GQ69" i="6"/>
  <c r="H2448" i="20" s="1"/>
  <c r="J2448" i="20" s="1"/>
  <c r="B70" i="6"/>
  <c r="C70" i="6"/>
  <c r="D70" i="6"/>
  <c r="M2461" i="20" s="1"/>
  <c r="E70" i="6"/>
  <c r="H2465" i="20" s="1"/>
  <c r="F70" i="6"/>
  <c r="L2465" i="20" s="1"/>
  <c r="G70" i="6"/>
  <c r="C2462" i="20" s="1"/>
  <c r="H70" i="6"/>
  <c r="C2463" i="20" s="1"/>
  <c r="I70" i="6"/>
  <c r="C2464" i="20" s="1"/>
  <c r="J70" i="6"/>
  <c r="C2470" i="20" s="1"/>
  <c r="K70" i="6"/>
  <c r="D2470" i="20" s="1"/>
  <c r="L70" i="6"/>
  <c r="E2470" i="20" s="1"/>
  <c r="O70" i="6"/>
  <c r="G2470" i="20" s="1"/>
  <c r="Q70" i="6"/>
  <c r="I2470" i="20" s="1"/>
  <c r="Y70" i="6"/>
  <c r="C2471" i="20" s="1"/>
  <c r="Z70" i="6"/>
  <c r="D2471" i="20" s="1"/>
  <c r="AA70" i="6"/>
  <c r="E2471" i="20" s="1"/>
  <c r="AD70" i="6"/>
  <c r="G2471" i="20" s="1"/>
  <c r="AF70" i="6"/>
  <c r="I2471" i="20" s="1"/>
  <c r="AN70" i="6"/>
  <c r="AP70" i="6"/>
  <c r="C2472" i="20" s="1"/>
  <c r="AQ70" i="6"/>
  <c r="D2472" i="20" s="1"/>
  <c r="AR70" i="6"/>
  <c r="E2472" i="20" s="1"/>
  <c r="AU70" i="6"/>
  <c r="G2472" i="20" s="1"/>
  <c r="AW70" i="6"/>
  <c r="I2472" i="20" s="1"/>
  <c r="BE70" i="6"/>
  <c r="C2473" i="20" s="1"/>
  <c r="BF70" i="6"/>
  <c r="D2473" i="20" s="1"/>
  <c r="BG70" i="6"/>
  <c r="E2473" i="20" s="1"/>
  <c r="BJ70" i="6"/>
  <c r="G2473" i="20" s="1"/>
  <c r="BL70" i="6"/>
  <c r="I2473" i="20" s="1"/>
  <c r="CC70" i="6"/>
  <c r="CD70" i="6"/>
  <c r="CE70" i="6"/>
  <c r="CH70" i="6"/>
  <c r="CJ70" i="6"/>
  <c r="CZ70" i="6"/>
  <c r="C2475" i="20" s="1"/>
  <c r="DA70" i="6"/>
  <c r="D2475" i="20" s="1"/>
  <c r="DB70" i="6"/>
  <c r="E2475" i="20" s="1"/>
  <c r="DE70" i="6"/>
  <c r="G2475" i="20" s="1"/>
  <c r="DG70" i="6"/>
  <c r="I2475" i="20" s="1"/>
  <c r="DS70" i="6"/>
  <c r="C2479" i="20" s="1"/>
  <c r="DT70" i="6"/>
  <c r="D2479" i="20" s="1"/>
  <c r="DU70" i="6"/>
  <c r="E2479" i="20" s="1"/>
  <c r="DW70" i="6"/>
  <c r="G2479" i="20" s="1"/>
  <c r="DY70" i="6"/>
  <c r="I2479" i="20" s="1"/>
  <c r="EG70" i="6"/>
  <c r="EH70" i="6"/>
  <c r="EJ70" i="6"/>
  <c r="EK70" i="6"/>
  <c r="EM70" i="6"/>
  <c r="EN70" i="6"/>
  <c r="ES70" i="6"/>
  <c r="ET70" i="6"/>
  <c r="EX70" i="6"/>
  <c r="EY70" i="6"/>
  <c r="FJ70" i="6"/>
  <c r="C2481" i="20" s="1"/>
  <c r="FK70" i="6"/>
  <c r="D2481" i="20" s="1"/>
  <c r="FL70" i="6"/>
  <c r="E2481" i="20" s="1"/>
  <c r="FN70" i="6"/>
  <c r="FO70" i="6"/>
  <c r="FR70" i="6" s="1"/>
  <c r="FS70" i="6"/>
  <c r="FT70" i="6"/>
  <c r="GE70" i="6"/>
  <c r="C2484" i="20" s="1"/>
  <c r="GF70" i="6"/>
  <c r="E2484" i="20" s="1"/>
  <c r="GG70" i="6"/>
  <c r="H2484" i="20" s="1"/>
  <c r="J2484" i="20" s="1"/>
  <c r="GN70" i="6"/>
  <c r="C2487" i="20" s="1"/>
  <c r="GO70" i="6"/>
  <c r="E2487" i="20" s="1"/>
  <c r="GP70" i="6"/>
  <c r="G2487" i="20" s="1"/>
  <c r="GQ70" i="6"/>
  <c r="H2487" i="20" s="1"/>
  <c r="J2487" i="20" s="1"/>
  <c r="B71" i="6"/>
  <c r="C71" i="6"/>
  <c r="D71" i="6"/>
  <c r="M2500" i="20" s="1"/>
  <c r="E71" i="6"/>
  <c r="H2504" i="20" s="1"/>
  <c r="F71" i="6"/>
  <c r="L2504" i="20" s="1"/>
  <c r="G71" i="6"/>
  <c r="C2501" i="20" s="1"/>
  <c r="H71" i="6"/>
  <c r="C2502" i="20" s="1"/>
  <c r="I71" i="6"/>
  <c r="C2503" i="20" s="1"/>
  <c r="J71" i="6"/>
  <c r="C2509" i="20" s="1"/>
  <c r="K71" i="6"/>
  <c r="D2509" i="20" s="1"/>
  <c r="L71" i="6"/>
  <c r="E2509" i="20" s="1"/>
  <c r="O71" i="6"/>
  <c r="G2509" i="20" s="1"/>
  <c r="Q71" i="6"/>
  <c r="I2509" i="20" s="1"/>
  <c r="Y71" i="6"/>
  <c r="C2510" i="20" s="1"/>
  <c r="Z71" i="6"/>
  <c r="D2510" i="20" s="1"/>
  <c r="AA71" i="6"/>
  <c r="E2510" i="20" s="1"/>
  <c r="AD71" i="6"/>
  <c r="G2510" i="20" s="1"/>
  <c r="AF71" i="6"/>
  <c r="I2510" i="20" s="1"/>
  <c r="AN71" i="6"/>
  <c r="AP71" i="6"/>
  <c r="C2511" i="20" s="1"/>
  <c r="AQ71" i="6"/>
  <c r="D2511" i="20" s="1"/>
  <c r="AR71" i="6"/>
  <c r="E2511" i="20" s="1"/>
  <c r="AU71" i="6"/>
  <c r="G2511" i="20" s="1"/>
  <c r="AW71" i="6"/>
  <c r="I2511" i="20" s="1"/>
  <c r="BE71" i="6"/>
  <c r="C2512" i="20" s="1"/>
  <c r="BF71" i="6"/>
  <c r="D2512" i="20" s="1"/>
  <c r="BG71" i="6"/>
  <c r="E2512" i="20" s="1"/>
  <c r="BJ71" i="6"/>
  <c r="G2512" i="20" s="1"/>
  <c r="BL71" i="6"/>
  <c r="I2512" i="20" s="1"/>
  <c r="CC71" i="6"/>
  <c r="CD71" i="6"/>
  <c r="CE71" i="6"/>
  <c r="CH71" i="6"/>
  <c r="CJ71" i="6"/>
  <c r="CZ71" i="6"/>
  <c r="C2514" i="20" s="1"/>
  <c r="DA71" i="6"/>
  <c r="D2514" i="20" s="1"/>
  <c r="DB71" i="6"/>
  <c r="E2514" i="20" s="1"/>
  <c r="DE71" i="6"/>
  <c r="G2514" i="20" s="1"/>
  <c r="DG71" i="6"/>
  <c r="I2514" i="20" s="1"/>
  <c r="DS71" i="6"/>
  <c r="C2518" i="20" s="1"/>
  <c r="DT71" i="6"/>
  <c r="D2518" i="20" s="1"/>
  <c r="DU71" i="6"/>
  <c r="E2518" i="20" s="1"/>
  <c r="DW71" i="6"/>
  <c r="G2518" i="20" s="1"/>
  <c r="DY71" i="6"/>
  <c r="I2518" i="20" s="1"/>
  <c r="EG71" i="6"/>
  <c r="EH71" i="6"/>
  <c r="EJ71" i="6"/>
  <c r="EK71" i="6"/>
  <c r="EM71" i="6"/>
  <c r="EN71" i="6"/>
  <c r="ES71" i="6"/>
  <c r="ET71" i="6"/>
  <c r="EX71" i="6"/>
  <c r="EY71" i="6"/>
  <c r="FJ71" i="6"/>
  <c r="C2520" i="20" s="1"/>
  <c r="FK71" i="6"/>
  <c r="D2520" i="20" s="1"/>
  <c r="FL71" i="6"/>
  <c r="E2520" i="20" s="1"/>
  <c r="FN71" i="6"/>
  <c r="FO71" i="6"/>
  <c r="FR71" i="6" s="1"/>
  <c r="FS71" i="6"/>
  <c r="FT71" i="6"/>
  <c r="GE71" i="6"/>
  <c r="C2523" i="20" s="1"/>
  <c r="GF71" i="6"/>
  <c r="E2523" i="20" s="1"/>
  <c r="GG71" i="6"/>
  <c r="H2523" i="20" s="1"/>
  <c r="J2523" i="20" s="1"/>
  <c r="GN71" i="6"/>
  <c r="C2526" i="20" s="1"/>
  <c r="GO71" i="6"/>
  <c r="E2526" i="20" s="1"/>
  <c r="GP71" i="6"/>
  <c r="G2526" i="20" s="1"/>
  <c r="GQ71" i="6"/>
  <c r="H2526" i="20" s="1"/>
  <c r="J2526" i="20" s="1"/>
  <c r="B72" i="6"/>
  <c r="C72" i="6"/>
  <c r="D72" i="6"/>
  <c r="M2539" i="20" s="1"/>
  <c r="E72" i="6"/>
  <c r="H2543" i="20" s="1"/>
  <c r="F72" i="6"/>
  <c r="L2543" i="20" s="1"/>
  <c r="G72" i="6"/>
  <c r="C2540" i="20" s="1"/>
  <c r="H72" i="6"/>
  <c r="C2541" i="20" s="1"/>
  <c r="I72" i="6"/>
  <c r="C2542" i="20" s="1"/>
  <c r="J72" i="6"/>
  <c r="C2548" i="20" s="1"/>
  <c r="K72" i="6"/>
  <c r="D2548" i="20" s="1"/>
  <c r="L72" i="6"/>
  <c r="E2548" i="20" s="1"/>
  <c r="O72" i="6"/>
  <c r="G2548" i="20" s="1"/>
  <c r="Q72" i="6"/>
  <c r="I2548" i="20" s="1"/>
  <c r="Y72" i="6"/>
  <c r="C2549" i="20" s="1"/>
  <c r="Z72" i="6"/>
  <c r="D2549" i="20" s="1"/>
  <c r="AA72" i="6"/>
  <c r="E2549" i="20" s="1"/>
  <c r="AD72" i="6"/>
  <c r="G2549" i="20" s="1"/>
  <c r="AF72" i="6"/>
  <c r="I2549" i="20" s="1"/>
  <c r="AN72" i="6"/>
  <c r="AP72" i="6"/>
  <c r="C2550" i="20" s="1"/>
  <c r="AQ72" i="6"/>
  <c r="D2550" i="20" s="1"/>
  <c r="AR72" i="6"/>
  <c r="E2550" i="20" s="1"/>
  <c r="AU72" i="6"/>
  <c r="G2550" i="20" s="1"/>
  <c r="AW72" i="6"/>
  <c r="I2550" i="20" s="1"/>
  <c r="BE72" i="6"/>
  <c r="C2551" i="20" s="1"/>
  <c r="BF72" i="6"/>
  <c r="D2551" i="20" s="1"/>
  <c r="BG72" i="6"/>
  <c r="E2551" i="20" s="1"/>
  <c r="BJ72" i="6"/>
  <c r="G2551" i="20" s="1"/>
  <c r="BL72" i="6"/>
  <c r="I2551" i="20" s="1"/>
  <c r="CC72" i="6"/>
  <c r="CD72" i="6"/>
  <c r="CE72" i="6"/>
  <c r="CH72" i="6"/>
  <c r="CJ72" i="6"/>
  <c r="CZ72" i="6"/>
  <c r="C2553" i="20" s="1"/>
  <c r="DA72" i="6"/>
  <c r="D2553" i="20" s="1"/>
  <c r="DB72" i="6"/>
  <c r="E2553" i="20" s="1"/>
  <c r="DE72" i="6"/>
  <c r="G2553" i="20" s="1"/>
  <c r="DG72" i="6"/>
  <c r="I2553" i="20" s="1"/>
  <c r="DS72" i="6"/>
  <c r="C2557" i="20" s="1"/>
  <c r="DT72" i="6"/>
  <c r="D2557" i="20" s="1"/>
  <c r="DU72" i="6"/>
  <c r="E2557" i="20" s="1"/>
  <c r="DW72" i="6"/>
  <c r="G2557" i="20" s="1"/>
  <c r="DY72" i="6"/>
  <c r="I2557" i="20" s="1"/>
  <c r="EG72" i="6"/>
  <c r="EH72" i="6"/>
  <c r="EJ72" i="6"/>
  <c r="EK72" i="6"/>
  <c r="EM72" i="6"/>
  <c r="EN72" i="6"/>
  <c r="ES72" i="6"/>
  <c r="ET72" i="6"/>
  <c r="EX72" i="6"/>
  <c r="EY72" i="6"/>
  <c r="FJ72" i="6"/>
  <c r="C2559" i="20" s="1"/>
  <c r="FK72" i="6"/>
  <c r="D2559" i="20" s="1"/>
  <c r="FL72" i="6"/>
  <c r="E2559" i="20" s="1"/>
  <c r="FN72" i="6"/>
  <c r="FO72" i="6"/>
  <c r="FR72" i="6" s="1"/>
  <c r="FS72" i="6"/>
  <c r="FT72" i="6"/>
  <c r="GE72" i="6"/>
  <c r="C2562" i="20" s="1"/>
  <c r="GF72" i="6"/>
  <c r="E2562" i="20" s="1"/>
  <c r="GG72" i="6"/>
  <c r="H2562" i="20" s="1"/>
  <c r="J2562" i="20" s="1"/>
  <c r="GN72" i="6"/>
  <c r="C2565" i="20" s="1"/>
  <c r="GO72" i="6"/>
  <c r="E2565" i="20" s="1"/>
  <c r="GP72" i="6"/>
  <c r="G2565" i="20" s="1"/>
  <c r="GQ72" i="6"/>
  <c r="H2565" i="20" s="1"/>
  <c r="J2565" i="20" s="1"/>
  <c r="B73" i="6"/>
  <c r="C73" i="6"/>
  <c r="D73" i="6"/>
  <c r="M2578" i="20" s="1"/>
  <c r="E73" i="6"/>
  <c r="H2582" i="20" s="1"/>
  <c r="F73" i="6"/>
  <c r="L2582" i="20" s="1"/>
  <c r="G73" i="6"/>
  <c r="C2579" i="20" s="1"/>
  <c r="H73" i="6"/>
  <c r="C2580" i="20" s="1"/>
  <c r="I73" i="6"/>
  <c r="C2581" i="20" s="1"/>
  <c r="J73" i="6"/>
  <c r="C2587" i="20" s="1"/>
  <c r="K73" i="6"/>
  <c r="D2587" i="20" s="1"/>
  <c r="L73" i="6"/>
  <c r="E2587" i="20" s="1"/>
  <c r="O73" i="6"/>
  <c r="G2587" i="20" s="1"/>
  <c r="Q73" i="6"/>
  <c r="I2587" i="20" s="1"/>
  <c r="Y73" i="6"/>
  <c r="C2588" i="20" s="1"/>
  <c r="Z73" i="6"/>
  <c r="D2588" i="20" s="1"/>
  <c r="AA73" i="6"/>
  <c r="E2588" i="20" s="1"/>
  <c r="AD73" i="6"/>
  <c r="G2588" i="20" s="1"/>
  <c r="H2588" i="20" s="1"/>
  <c r="AF73" i="6"/>
  <c r="I2588" i="20" s="1"/>
  <c r="AN73" i="6"/>
  <c r="AP73" i="6"/>
  <c r="C2589" i="20" s="1"/>
  <c r="AQ73" i="6"/>
  <c r="D2589" i="20" s="1"/>
  <c r="AR73" i="6"/>
  <c r="E2589" i="20" s="1"/>
  <c r="AU73" i="6"/>
  <c r="G2589" i="20" s="1"/>
  <c r="AW73" i="6"/>
  <c r="I2589" i="20" s="1"/>
  <c r="BE73" i="6"/>
  <c r="C2590" i="20" s="1"/>
  <c r="BF73" i="6"/>
  <c r="D2590" i="20" s="1"/>
  <c r="BG73" i="6"/>
  <c r="E2590" i="20" s="1"/>
  <c r="BJ73" i="6"/>
  <c r="G2590" i="20" s="1"/>
  <c r="BL73" i="6"/>
  <c r="I2590" i="20" s="1"/>
  <c r="CC73" i="6"/>
  <c r="CD73" i="6"/>
  <c r="CE73" i="6"/>
  <c r="CH73" i="6"/>
  <c r="CJ73" i="6"/>
  <c r="CZ73" i="6"/>
  <c r="C2592" i="20" s="1"/>
  <c r="DA73" i="6"/>
  <c r="D2592" i="20" s="1"/>
  <c r="DB73" i="6"/>
  <c r="E2592" i="20" s="1"/>
  <c r="DE73" i="6"/>
  <c r="G2592" i="20" s="1"/>
  <c r="DG73" i="6"/>
  <c r="I2592" i="20" s="1"/>
  <c r="DS73" i="6"/>
  <c r="C2596" i="20" s="1"/>
  <c r="DT73" i="6"/>
  <c r="D2596" i="20" s="1"/>
  <c r="DU73" i="6"/>
  <c r="E2596" i="20" s="1"/>
  <c r="DW73" i="6"/>
  <c r="G2596" i="20" s="1"/>
  <c r="DY73" i="6"/>
  <c r="I2596" i="20" s="1"/>
  <c r="EG73" i="6"/>
  <c r="EH73" i="6"/>
  <c r="EJ73" i="6"/>
  <c r="EK73" i="6"/>
  <c r="EM73" i="6"/>
  <c r="EN73" i="6"/>
  <c r="ES73" i="6"/>
  <c r="ET73" i="6"/>
  <c r="EX73" i="6"/>
  <c r="EY73" i="6"/>
  <c r="FJ73" i="6"/>
  <c r="C2598" i="20" s="1"/>
  <c r="FK73" i="6"/>
  <c r="D2598" i="20" s="1"/>
  <c r="FL73" i="6"/>
  <c r="E2598" i="20" s="1"/>
  <c r="FN73" i="6"/>
  <c r="FO73" i="6"/>
  <c r="FS73" i="6"/>
  <c r="FT73" i="6"/>
  <c r="GE73" i="6"/>
  <c r="C2601" i="20" s="1"/>
  <c r="GF73" i="6"/>
  <c r="E2601" i="20" s="1"/>
  <c r="GG73" i="6"/>
  <c r="H2601" i="20" s="1"/>
  <c r="J2601" i="20" s="1"/>
  <c r="GN73" i="6"/>
  <c r="C2604" i="20" s="1"/>
  <c r="GO73" i="6"/>
  <c r="E2604" i="20" s="1"/>
  <c r="GP73" i="6"/>
  <c r="G2604" i="20" s="1"/>
  <c r="GQ73" i="6"/>
  <c r="H2604" i="20" s="1"/>
  <c r="J2604" i="20" s="1"/>
  <c r="B74" i="6"/>
  <c r="C74" i="6"/>
  <c r="D74" i="6"/>
  <c r="M2617" i="20" s="1"/>
  <c r="E74" i="6"/>
  <c r="H2621" i="20" s="1"/>
  <c r="F74" i="6"/>
  <c r="L2621" i="20" s="1"/>
  <c r="G74" i="6"/>
  <c r="C2618" i="20" s="1"/>
  <c r="H74" i="6"/>
  <c r="C2619" i="20" s="1"/>
  <c r="I74" i="6"/>
  <c r="C2620" i="20" s="1"/>
  <c r="J74" i="6"/>
  <c r="C2626" i="20" s="1"/>
  <c r="K74" i="6"/>
  <c r="D2626" i="20" s="1"/>
  <c r="L74" i="6"/>
  <c r="E2626" i="20" s="1"/>
  <c r="O74" i="6"/>
  <c r="G2626" i="20" s="1"/>
  <c r="Q74" i="6"/>
  <c r="I2626" i="20" s="1"/>
  <c r="Y74" i="6"/>
  <c r="C2627" i="20" s="1"/>
  <c r="Z74" i="6"/>
  <c r="D2627" i="20" s="1"/>
  <c r="AA74" i="6"/>
  <c r="E2627" i="20" s="1"/>
  <c r="AD74" i="6"/>
  <c r="G2627" i="20" s="1"/>
  <c r="AF74" i="6"/>
  <c r="I2627" i="20" s="1"/>
  <c r="AN74" i="6"/>
  <c r="AP74" i="6"/>
  <c r="C2628" i="20" s="1"/>
  <c r="AQ74" i="6"/>
  <c r="D2628" i="20" s="1"/>
  <c r="AR74" i="6"/>
  <c r="E2628" i="20" s="1"/>
  <c r="AU74" i="6"/>
  <c r="G2628" i="20" s="1"/>
  <c r="AW74" i="6"/>
  <c r="I2628" i="20" s="1"/>
  <c r="BE74" i="6"/>
  <c r="C2629" i="20" s="1"/>
  <c r="BF74" i="6"/>
  <c r="D2629" i="20" s="1"/>
  <c r="BG74" i="6"/>
  <c r="E2629" i="20" s="1"/>
  <c r="BJ74" i="6"/>
  <c r="G2629" i="20" s="1"/>
  <c r="BL74" i="6"/>
  <c r="I2629" i="20" s="1"/>
  <c r="CC74" i="6"/>
  <c r="CD74" i="6"/>
  <c r="CE74" i="6"/>
  <c r="CH74" i="6"/>
  <c r="CJ74" i="6"/>
  <c r="CZ74" i="6"/>
  <c r="C2631" i="20" s="1"/>
  <c r="DA74" i="6"/>
  <c r="D2631" i="20" s="1"/>
  <c r="DB74" i="6"/>
  <c r="E2631" i="20" s="1"/>
  <c r="DE74" i="6"/>
  <c r="G2631" i="20" s="1"/>
  <c r="DG74" i="6"/>
  <c r="I2631" i="20" s="1"/>
  <c r="DS74" i="6"/>
  <c r="C2635" i="20" s="1"/>
  <c r="DT74" i="6"/>
  <c r="D2635" i="20" s="1"/>
  <c r="DU74" i="6"/>
  <c r="E2635" i="20" s="1"/>
  <c r="DW74" i="6"/>
  <c r="G2635" i="20" s="1"/>
  <c r="DY74" i="6"/>
  <c r="I2635" i="20" s="1"/>
  <c r="EG74" i="6"/>
  <c r="EH74" i="6"/>
  <c r="EJ74" i="6"/>
  <c r="EK74" i="6"/>
  <c r="EM74" i="6"/>
  <c r="EN74" i="6"/>
  <c r="ES74" i="6"/>
  <c r="ET74" i="6"/>
  <c r="EX74" i="6"/>
  <c r="EY74" i="6"/>
  <c r="FJ74" i="6"/>
  <c r="C2637" i="20" s="1"/>
  <c r="FK74" i="6"/>
  <c r="D2637" i="20" s="1"/>
  <c r="FL74" i="6"/>
  <c r="E2637" i="20" s="1"/>
  <c r="FN74" i="6"/>
  <c r="FO74" i="6"/>
  <c r="FR74" i="6" s="1"/>
  <c r="FS74" i="6"/>
  <c r="FT74" i="6"/>
  <c r="GE74" i="6"/>
  <c r="C2640" i="20" s="1"/>
  <c r="GF74" i="6"/>
  <c r="E2640" i="20" s="1"/>
  <c r="GG74" i="6"/>
  <c r="H2640" i="20" s="1"/>
  <c r="J2640" i="20" s="1"/>
  <c r="GN74" i="6"/>
  <c r="C2643" i="20" s="1"/>
  <c r="GO74" i="6"/>
  <c r="E2643" i="20" s="1"/>
  <c r="GP74" i="6"/>
  <c r="G2643" i="20" s="1"/>
  <c r="GQ74" i="6"/>
  <c r="H2643" i="20" s="1"/>
  <c r="J2643" i="20" s="1"/>
  <c r="B75" i="6"/>
  <c r="C75" i="6"/>
  <c r="D75" i="6"/>
  <c r="M2656" i="20" s="1"/>
  <c r="E75" i="6"/>
  <c r="H2660" i="20" s="1"/>
  <c r="F75" i="6"/>
  <c r="L2660" i="20" s="1"/>
  <c r="G75" i="6"/>
  <c r="C2657" i="20" s="1"/>
  <c r="H75" i="6"/>
  <c r="C2658" i="20" s="1"/>
  <c r="I75" i="6"/>
  <c r="C2659" i="20" s="1"/>
  <c r="J75" i="6"/>
  <c r="C2665" i="20" s="1"/>
  <c r="K75" i="6"/>
  <c r="D2665" i="20" s="1"/>
  <c r="L75" i="6"/>
  <c r="E2665" i="20" s="1"/>
  <c r="O75" i="6"/>
  <c r="G2665" i="20" s="1"/>
  <c r="Q75" i="6"/>
  <c r="I2665" i="20" s="1"/>
  <c r="Y75" i="6"/>
  <c r="C2666" i="20" s="1"/>
  <c r="Z75" i="6"/>
  <c r="D2666" i="20" s="1"/>
  <c r="AA75" i="6"/>
  <c r="E2666" i="20" s="1"/>
  <c r="AD75" i="6"/>
  <c r="G2666" i="20" s="1"/>
  <c r="AF75" i="6"/>
  <c r="I2666" i="20" s="1"/>
  <c r="AN75" i="6"/>
  <c r="AP75" i="6"/>
  <c r="C2667" i="20" s="1"/>
  <c r="AQ75" i="6"/>
  <c r="D2667" i="20" s="1"/>
  <c r="AR75" i="6"/>
  <c r="E2667" i="20" s="1"/>
  <c r="AU75" i="6"/>
  <c r="G2667" i="20" s="1"/>
  <c r="AW75" i="6"/>
  <c r="I2667" i="20" s="1"/>
  <c r="BE75" i="6"/>
  <c r="C2668" i="20" s="1"/>
  <c r="BF75" i="6"/>
  <c r="D2668" i="20" s="1"/>
  <c r="BG75" i="6"/>
  <c r="E2668" i="20" s="1"/>
  <c r="BJ75" i="6"/>
  <c r="G2668" i="20" s="1"/>
  <c r="BL75" i="6"/>
  <c r="I2668" i="20" s="1"/>
  <c r="CC75" i="6"/>
  <c r="CD75" i="6"/>
  <c r="CE75" i="6"/>
  <c r="CH75" i="6"/>
  <c r="CJ75" i="6"/>
  <c r="CZ75" i="6"/>
  <c r="C2670" i="20" s="1"/>
  <c r="DA75" i="6"/>
  <c r="D2670" i="20" s="1"/>
  <c r="DB75" i="6"/>
  <c r="E2670" i="20" s="1"/>
  <c r="DE75" i="6"/>
  <c r="G2670" i="20" s="1"/>
  <c r="DG75" i="6"/>
  <c r="I2670" i="20" s="1"/>
  <c r="DS75" i="6"/>
  <c r="C2674" i="20" s="1"/>
  <c r="DT75" i="6"/>
  <c r="D2674" i="20" s="1"/>
  <c r="DU75" i="6"/>
  <c r="E2674" i="20" s="1"/>
  <c r="DW75" i="6"/>
  <c r="G2674" i="20" s="1"/>
  <c r="DY75" i="6"/>
  <c r="I2674" i="20" s="1"/>
  <c r="EG75" i="6"/>
  <c r="EH75" i="6"/>
  <c r="EJ75" i="6"/>
  <c r="EK75" i="6"/>
  <c r="EM75" i="6"/>
  <c r="EN75" i="6"/>
  <c r="ES75" i="6"/>
  <c r="ET75" i="6"/>
  <c r="EX75" i="6"/>
  <c r="EY75" i="6"/>
  <c r="FJ75" i="6"/>
  <c r="C2676" i="20" s="1"/>
  <c r="FK75" i="6"/>
  <c r="D2676" i="20" s="1"/>
  <c r="FL75" i="6"/>
  <c r="E2676" i="20" s="1"/>
  <c r="FN75" i="6"/>
  <c r="FO75" i="6"/>
  <c r="FR75" i="6" s="1"/>
  <c r="FS75" i="6"/>
  <c r="FT75" i="6"/>
  <c r="GE75" i="6"/>
  <c r="C2679" i="20" s="1"/>
  <c r="GF75" i="6"/>
  <c r="E2679" i="20" s="1"/>
  <c r="GG75" i="6"/>
  <c r="H2679" i="20" s="1"/>
  <c r="J2679" i="20" s="1"/>
  <c r="GN75" i="6"/>
  <c r="C2682" i="20" s="1"/>
  <c r="GO75" i="6"/>
  <c r="E2682" i="20" s="1"/>
  <c r="GP75" i="6"/>
  <c r="G2682" i="20" s="1"/>
  <c r="GQ75" i="6"/>
  <c r="H2682" i="20" s="1"/>
  <c r="J2682" i="20" s="1"/>
  <c r="B76" i="6"/>
  <c r="C76" i="6"/>
  <c r="D76" i="6"/>
  <c r="M2695" i="20" s="1"/>
  <c r="E76" i="6"/>
  <c r="H2699" i="20" s="1"/>
  <c r="F76" i="6"/>
  <c r="L2699" i="20" s="1"/>
  <c r="G76" i="6"/>
  <c r="C2696" i="20" s="1"/>
  <c r="H76" i="6"/>
  <c r="C2697" i="20" s="1"/>
  <c r="I76" i="6"/>
  <c r="C2698" i="20" s="1"/>
  <c r="J76" i="6"/>
  <c r="C2704" i="20" s="1"/>
  <c r="K76" i="6"/>
  <c r="D2704" i="20" s="1"/>
  <c r="L76" i="6"/>
  <c r="E2704" i="20" s="1"/>
  <c r="O76" i="6"/>
  <c r="G2704" i="20" s="1"/>
  <c r="Q76" i="6"/>
  <c r="I2704" i="20" s="1"/>
  <c r="Y76" i="6"/>
  <c r="C2705" i="20" s="1"/>
  <c r="Z76" i="6"/>
  <c r="D2705" i="20" s="1"/>
  <c r="AA76" i="6"/>
  <c r="E2705" i="20" s="1"/>
  <c r="AD76" i="6"/>
  <c r="G2705" i="20" s="1"/>
  <c r="AF76" i="6"/>
  <c r="I2705" i="20" s="1"/>
  <c r="AN76" i="6"/>
  <c r="AP76" i="6"/>
  <c r="C2706" i="20" s="1"/>
  <c r="AQ76" i="6"/>
  <c r="D2706" i="20" s="1"/>
  <c r="AR76" i="6"/>
  <c r="E2706" i="20" s="1"/>
  <c r="AU76" i="6"/>
  <c r="G2706" i="20" s="1"/>
  <c r="AW76" i="6"/>
  <c r="I2706" i="20" s="1"/>
  <c r="BE76" i="6"/>
  <c r="C2707" i="20" s="1"/>
  <c r="BF76" i="6"/>
  <c r="D2707" i="20" s="1"/>
  <c r="BG76" i="6"/>
  <c r="E2707" i="20" s="1"/>
  <c r="BJ76" i="6"/>
  <c r="G2707" i="20" s="1"/>
  <c r="BL76" i="6"/>
  <c r="I2707" i="20" s="1"/>
  <c r="CC76" i="6"/>
  <c r="CD76" i="6"/>
  <c r="CE76" i="6"/>
  <c r="CH76" i="6"/>
  <c r="CJ76" i="6"/>
  <c r="CZ76" i="6"/>
  <c r="C2709" i="20" s="1"/>
  <c r="DA76" i="6"/>
  <c r="D2709" i="20" s="1"/>
  <c r="DB76" i="6"/>
  <c r="E2709" i="20" s="1"/>
  <c r="DE76" i="6"/>
  <c r="G2709" i="20" s="1"/>
  <c r="DG76" i="6"/>
  <c r="I2709" i="20" s="1"/>
  <c r="DS76" i="6"/>
  <c r="C2713" i="20" s="1"/>
  <c r="DT76" i="6"/>
  <c r="D2713" i="20" s="1"/>
  <c r="DU76" i="6"/>
  <c r="E2713" i="20" s="1"/>
  <c r="DW76" i="6"/>
  <c r="G2713" i="20" s="1"/>
  <c r="DY76" i="6"/>
  <c r="I2713" i="20" s="1"/>
  <c r="EG76" i="6"/>
  <c r="EH76" i="6"/>
  <c r="EJ76" i="6"/>
  <c r="EK76" i="6"/>
  <c r="EM76" i="6"/>
  <c r="EN76" i="6"/>
  <c r="ES76" i="6"/>
  <c r="ET76" i="6"/>
  <c r="EX76" i="6"/>
  <c r="EY76" i="6"/>
  <c r="FJ76" i="6"/>
  <c r="C2715" i="20" s="1"/>
  <c r="FK76" i="6"/>
  <c r="D2715" i="20" s="1"/>
  <c r="FL76" i="6"/>
  <c r="E2715" i="20" s="1"/>
  <c r="FN76" i="6"/>
  <c r="FO76" i="6"/>
  <c r="FR76" i="6" s="1"/>
  <c r="FS76" i="6"/>
  <c r="FT76" i="6"/>
  <c r="GE76" i="6"/>
  <c r="C2718" i="20" s="1"/>
  <c r="GF76" i="6"/>
  <c r="E2718" i="20" s="1"/>
  <c r="GG76" i="6"/>
  <c r="H2718" i="20" s="1"/>
  <c r="J2718" i="20" s="1"/>
  <c r="GN76" i="6"/>
  <c r="C2721" i="20" s="1"/>
  <c r="GO76" i="6"/>
  <c r="E2721" i="20" s="1"/>
  <c r="GP76" i="6"/>
  <c r="G2721" i="20" s="1"/>
  <c r="GQ76" i="6"/>
  <c r="H2721" i="20" s="1"/>
  <c r="J2721" i="20" s="1"/>
  <c r="B77" i="6"/>
  <c r="C77" i="6"/>
  <c r="D77" i="6"/>
  <c r="M2734" i="20" s="1"/>
  <c r="E77" i="6"/>
  <c r="H2738" i="20" s="1"/>
  <c r="F77" i="6"/>
  <c r="L2738" i="20" s="1"/>
  <c r="G77" i="6"/>
  <c r="C2735" i="20" s="1"/>
  <c r="H77" i="6"/>
  <c r="C2736" i="20" s="1"/>
  <c r="I77" i="6"/>
  <c r="C2737" i="20" s="1"/>
  <c r="J77" i="6"/>
  <c r="C2743" i="20" s="1"/>
  <c r="K77" i="6"/>
  <c r="D2743" i="20" s="1"/>
  <c r="L77" i="6"/>
  <c r="E2743" i="20" s="1"/>
  <c r="O77" i="6"/>
  <c r="G2743" i="20" s="1"/>
  <c r="Q77" i="6"/>
  <c r="I2743" i="20" s="1"/>
  <c r="Y77" i="6"/>
  <c r="C2744" i="20" s="1"/>
  <c r="Z77" i="6"/>
  <c r="D2744" i="20" s="1"/>
  <c r="AA77" i="6"/>
  <c r="E2744" i="20" s="1"/>
  <c r="AD77" i="6"/>
  <c r="G2744" i="20" s="1"/>
  <c r="AF77" i="6"/>
  <c r="I2744" i="20" s="1"/>
  <c r="AN77" i="6"/>
  <c r="AP77" i="6"/>
  <c r="C2745" i="20" s="1"/>
  <c r="AQ77" i="6"/>
  <c r="D2745" i="20" s="1"/>
  <c r="AR77" i="6"/>
  <c r="E2745" i="20" s="1"/>
  <c r="AU77" i="6"/>
  <c r="G2745" i="20" s="1"/>
  <c r="AW77" i="6"/>
  <c r="I2745" i="20" s="1"/>
  <c r="BE77" i="6"/>
  <c r="C2746" i="20" s="1"/>
  <c r="BF77" i="6"/>
  <c r="D2746" i="20" s="1"/>
  <c r="BG77" i="6"/>
  <c r="E2746" i="20" s="1"/>
  <c r="BJ77" i="6"/>
  <c r="G2746" i="20" s="1"/>
  <c r="BL77" i="6"/>
  <c r="I2746" i="20" s="1"/>
  <c r="CC77" i="6"/>
  <c r="CD77" i="6"/>
  <c r="CE77" i="6"/>
  <c r="CH77" i="6"/>
  <c r="CJ77" i="6"/>
  <c r="CZ77" i="6"/>
  <c r="C2748" i="20" s="1"/>
  <c r="DA77" i="6"/>
  <c r="D2748" i="20" s="1"/>
  <c r="DB77" i="6"/>
  <c r="E2748" i="20" s="1"/>
  <c r="DE77" i="6"/>
  <c r="G2748" i="20" s="1"/>
  <c r="DG77" i="6"/>
  <c r="I2748" i="20" s="1"/>
  <c r="DS77" i="6"/>
  <c r="C2752" i="20" s="1"/>
  <c r="DT77" i="6"/>
  <c r="D2752" i="20" s="1"/>
  <c r="DU77" i="6"/>
  <c r="E2752" i="20" s="1"/>
  <c r="DW77" i="6"/>
  <c r="G2752" i="20" s="1"/>
  <c r="DY77" i="6"/>
  <c r="I2752" i="20" s="1"/>
  <c r="EG77" i="6"/>
  <c r="EH77" i="6"/>
  <c r="EJ77" i="6"/>
  <c r="EK77" i="6"/>
  <c r="EM77" i="6"/>
  <c r="EN77" i="6"/>
  <c r="ES77" i="6"/>
  <c r="ET77" i="6"/>
  <c r="EX77" i="6"/>
  <c r="EY77" i="6"/>
  <c r="FJ77" i="6"/>
  <c r="C2754" i="20" s="1"/>
  <c r="FK77" i="6"/>
  <c r="D2754" i="20" s="1"/>
  <c r="FL77" i="6"/>
  <c r="E2754" i="20" s="1"/>
  <c r="FN77" i="6"/>
  <c r="FO77" i="6"/>
  <c r="FR77" i="6" s="1"/>
  <c r="FS77" i="6"/>
  <c r="FT77" i="6"/>
  <c r="GE77" i="6"/>
  <c r="C2757" i="20" s="1"/>
  <c r="GF77" i="6"/>
  <c r="E2757" i="20" s="1"/>
  <c r="GG77" i="6"/>
  <c r="H2757" i="20" s="1"/>
  <c r="J2757" i="20" s="1"/>
  <c r="GN77" i="6"/>
  <c r="C2760" i="20" s="1"/>
  <c r="GO77" i="6"/>
  <c r="E2760" i="20" s="1"/>
  <c r="GP77" i="6"/>
  <c r="G2760" i="20" s="1"/>
  <c r="GQ77" i="6"/>
  <c r="H2760" i="20" s="1"/>
  <c r="J2760" i="20" s="1"/>
  <c r="B78" i="6"/>
  <c r="C78" i="6"/>
  <c r="D78" i="6"/>
  <c r="M2773" i="20" s="1"/>
  <c r="E78" i="6"/>
  <c r="H2777" i="20" s="1"/>
  <c r="F78" i="6"/>
  <c r="L2777" i="20" s="1"/>
  <c r="G78" i="6"/>
  <c r="C2774" i="20" s="1"/>
  <c r="H78" i="6"/>
  <c r="C2775" i="20" s="1"/>
  <c r="I78" i="6"/>
  <c r="C2776" i="20" s="1"/>
  <c r="J78" i="6"/>
  <c r="C2782" i="20" s="1"/>
  <c r="K78" i="6"/>
  <c r="D2782" i="20" s="1"/>
  <c r="L78" i="6"/>
  <c r="E2782" i="20" s="1"/>
  <c r="O78" i="6"/>
  <c r="G2782" i="20" s="1"/>
  <c r="Q78" i="6"/>
  <c r="I2782" i="20" s="1"/>
  <c r="Y78" i="6"/>
  <c r="C2783" i="20" s="1"/>
  <c r="Z78" i="6"/>
  <c r="D2783" i="20" s="1"/>
  <c r="AA78" i="6"/>
  <c r="E2783" i="20" s="1"/>
  <c r="AD78" i="6"/>
  <c r="G2783" i="20" s="1"/>
  <c r="AF78" i="6"/>
  <c r="I2783" i="20" s="1"/>
  <c r="AN78" i="6"/>
  <c r="AP78" i="6"/>
  <c r="C2784" i="20" s="1"/>
  <c r="AQ78" i="6"/>
  <c r="D2784" i="20" s="1"/>
  <c r="AR78" i="6"/>
  <c r="E2784" i="20" s="1"/>
  <c r="AU78" i="6"/>
  <c r="G2784" i="20" s="1"/>
  <c r="AW78" i="6"/>
  <c r="I2784" i="20" s="1"/>
  <c r="BE78" i="6"/>
  <c r="C2785" i="20" s="1"/>
  <c r="BF78" i="6"/>
  <c r="D2785" i="20" s="1"/>
  <c r="BG78" i="6"/>
  <c r="E2785" i="20" s="1"/>
  <c r="BJ78" i="6"/>
  <c r="G2785" i="20" s="1"/>
  <c r="BL78" i="6"/>
  <c r="I2785" i="20" s="1"/>
  <c r="CC78" i="6"/>
  <c r="CD78" i="6"/>
  <c r="CE78" i="6"/>
  <c r="CH78" i="6"/>
  <c r="CJ78" i="6"/>
  <c r="CZ78" i="6"/>
  <c r="C2787" i="20" s="1"/>
  <c r="DA78" i="6"/>
  <c r="D2787" i="20" s="1"/>
  <c r="DB78" i="6"/>
  <c r="E2787" i="20" s="1"/>
  <c r="DE78" i="6"/>
  <c r="G2787" i="20" s="1"/>
  <c r="DG78" i="6"/>
  <c r="I2787" i="20" s="1"/>
  <c r="DS78" i="6"/>
  <c r="C2791" i="20" s="1"/>
  <c r="DT78" i="6"/>
  <c r="D2791" i="20" s="1"/>
  <c r="DU78" i="6"/>
  <c r="E2791" i="20" s="1"/>
  <c r="DW78" i="6"/>
  <c r="G2791" i="20" s="1"/>
  <c r="DY78" i="6"/>
  <c r="I2791" i="20" s="1"/>
  <c r="EG78" i="6"/>
  <c r="EH78" i="6"/>
  <c r="EJ78" i="6"/>
  <c r="EK78" i="6"/>
  <c r="EM78" i="6"/>
  <c r="EN78" i="6"/>
  <c r="ES78" i="6"/>
  <c r="ET78" i="6"/>
  <c r="EX78" i="6"/>
  <c r="EY78" i="6"/>
  <c r="FJ78" i="6"/>
  <c r="C2793" i="20" s="1"/>
  <c r="FK78" i="6"/>
  <c r="D2793" i="20" s="1"/>
  <c r="FL78" i="6"/>
  <c r="E2793" i="20" s="1"/>
  <c r="FN78" i="6"/>
  <c r="FO78" i="6"/>
  <c r="FR78" i="6" s="1"/>
  <c r="FS78" i="6"/>
  <c r="FT78" i="6"/>
  <c r="GE78" i="6"/>
  <c r="C2796" i="20" s="1"/>
  <c r="GF78" i="6"/>
  <c r="E2796" i="20" s="1"/>
  <c r="GG78" i="6"/>
  <c r="H2796" i="20" s="1"/>
  <c r="J2796" i="20" s="1"/>
  <c r="GN78" i="6"/>
  <c r="C2799" i="20" s="1"/>
  <c r="GO78" i="6"/>
  <c r="E2799" i="20" s="1"/>
  <c r="GP78" i="6"/>
  <c r="G2799" i="20" s="1"/>
  <c r="GQ78" i="6"/>
  <c r="H2799" i="20" s="1"/>
  <c r="J2799" i="20" s="1"/>
  <c r="B79" i="6"/>
  <c r="C79" i="6"/>
  <c r="D79" i="6"/>
  <c r="M2812" i="20" s="1"/>
  <c r="E79" i="6"/>
  <c r="H2816" i="20" s="1"/>
  <c r="F79" i="6"/>
  <c r="L2816" i="20" s="1"/>
  <c r="G79" i="6"/>
  <c r="C2813" i="20" s="1"/>
  <c r="H79" i="6"/>
  <c r="C2814" i="20" s="1"/>
  <c r="I79" i="6"/>
  <c r="C2815" i="20" s="1"/>
  <c r="J79" i="6"/>
  <c r="C2821" i="20" s="1"/>
  <c r="K79" i="6"/>
  <c r="D2821" i="20" s="1"/>
  <c r="L79" i="6"/>
  <c r="E2821" i="20" s="1"/>
  <c r="O79" i="6"/>
  <c r="G2821" i="20" s="1"/>
  <c r="Q79" i="6"/>
  <c r="I2821" i="20" s="1"/>
  <c r="Y79" i="6"/>
  <c r="C2822" i="20" s="1"/>
  <c r="Z79" i="6"/>
  <c r="D2822" i="20" s="1"/>
  <c r="AA79" i="6"/>
  <c r="E2822" i="20" s="1"/>
  <c r="AD79" i="6"/>
  <c r="G2822" i="20" s="1"/>
  <c r="AF79" i="6"/>
  <c r="I2822" i="20" s="1"/>
  <c r="AN79" i="6"/>
  <c r="AP79" i="6"/>
  <c r="C2823" i="20" s="1"/>
  <c r="AQ79" i="6"/>
  <c r="D2823" i="20" s="1"/>
  <c r="AR79" i="6"/>
  <c r="E2823" i="20" s="1"/>
  <c r="AU79" i="6"/>
  <c r="G2823" i="20" s="1"/>
  <c r="AW79" i="6"/>
  <c r="I2823" i="20" s="1"/>
  <c r="BE79" i="6"/>
  <c r="C2824" i="20" s="1"/>
  <c r="BF79" i="6"/>
  <c r="D2824" i="20" s="1"/>
  <c r="BG79" i="6"/>
  <c r="E2824" i="20" s="1"/>
  <c r="BJ79" i="6"/>
  <c r="G2824" i="20" s="1"/>
  <c r="BL79" i="6"/>
  <c r="I2824" i="20" s="1"/>
  <c r="CC79" i="6"/>
  <c r="CD79" i="6"/>
  <c r="CE79" i="6"/>
  <c r="CH79" i="6"/>
  <c r="CJ79" i="6"/>
  <c r="CZ79" i="6"/>
  <c r="C2826" i="20" s="1"/>
  <c r="DA79" i="6"/>
  <c r="D2826" i="20" s="1"/>
  <c r="DB79" i="6"/>
  <c r="E2826" i="20" s="1"/>
  <c r="DE79" i="6"/>
  <c r="G2826" i="20" s="1"/>
  <c r="DG79" i="6"/>
  <c r="I2826" i="20" s="1"/>
  <c r="DS79" i="6"/>
  <c r="C2830" i="20" s="1"/>
  <c r="DT79" i="6"/>
  <c r="D2830" i="20" s="1"/>
  <c r="DU79" i="6"/>
  <c r="E2830" i="20" s="1"/>
  <c r="DW79" i="6"/>
  <c r="G2830" i="20" s="1"/>
  <c r="DY79" i="6"/>
  <c r="I2830" i="20" s="1"/>
  <c r="EG79" i="6"/>
  <c r="EH79" i="6"/>
  <c r="EJ79" i="6"/>
  <c r="EK79" i="6"/>
  <c r="EM79" i="6"/>
  <c r="EN79" i="6"/>
  <c r="ES79" i="6"/>
  <c r="ET79" i="6"/>
  <c r="EX79" i="6"/>
  <c r="EY79" i="6"/>
  <c r="FJ79" i="6"/>
  <c r="C2832" i="20" s="1"/>
  <c r="FK79" i="6"/>
  <c r="D2832" i="20" s="1"/>
  <c r="FL79" i="6"/>
  <c r="E2832" i="20" s="1"/>
  <c r="FN79" i="6"/>
  <c r="FO79" i="6"/>
  <c r="FR79" i="6" s="1"/>
  <c r="FS79" i="6"/>
  <c r="FT79" i="6"/>
  <c r="GE79" i="6"/>
  <c r="C2835" i="20" s="1"/>
  <c r="GF79" i="6"/>
  <c r="E2835" i="20" s="1"/>
  <c r="GG79" i="6"/>
  <c r="H2835" i="20" s="1"/>
  <c r="J2835" i="20" s="1"/>
  <c r="GN79" i="6"/>
  <c r="C2838" i="20" s="1"/>
  <c r="GO79" i="6"/>
  <c r="E2838" i="20" s="1"/>
  <c r="GP79" i="6"/>
  <c r="G2838" i="20" s="1"/>
  <c r="GQ79" i="6"/>
  <c r="H2838" i="20" s="1"/>
  <c r="J2838" i="20" s="1"/>
  <c r="B80" i="6"/>
  <c r="C80" i="6"/>
  <c r="D80" i="6"/>
  <c r="M2851" i="20" s="1"/>
  <c r="E80" i="6"/>
  <c r="H2855" i="20" s="1"/>
  <c r="F80" i="6"/>
  <c r="L2855" i="20" s="1"/>
  <c r="G80" i="6"/>
  <c r="C2852" i="20" s="1"/>
  <c r="H80" i="6"/>
  <c r="C2853" i="20" s="1"/>
  <c r="I80" i="6"/>
  <c r="C2854" i="20" s="1"/>
  <c r="J80" i="6"/>
  <c r="C2860" i="20" s="1"/>
  <c r="K80" i="6"/>
  <c r="D2860" i="20" s="1"/>
  <c r="L80" i="6"/>
  <c r="E2860" i="20" s="1"/>
  <c r="O80" i="6"/>
  <c r="G2860" i="20" s="1"/>
  <c r="Q80" i="6"/>
  <c r="I2860" i="20" s="1"/>
  <c r="Y80" i="6"/>
  <c r="C2861" i="20" s="1"/>
  <c r="Z80" i="6"/>
  <c r="D2861" i="20" s="1"/>
  <c r="AA80" i="6"/>
  <c r="E2861" i="20" s="1"/>
  <c r="AD80" i="6"/>
  <c r="G2861" i="20" s="1"/>
  <c r="AF80" i="6"/>
  <c r="I2861" i="20" s="1"/>
  <c r="AN80" i="6"/>
  <c r="AP80" i="6"/>
  <c r="C2862" i="20" s="1"/>
  <c r="AQ80" i="6"/>
  <c r="D2862" i="20" s="1"/>
  <c r="AR80" i="6"/>
  <c r="E2862" i="20" s="1"/>
  <c r="AU80" i="6"/>
  <c r="G2862" i="20" s="1"/>
  <c r="AW80" i="6"/>
  <c r="I2862" i="20" s="1"/>
  <c r="BE80" i="6"/>
  <c r="C2863" i="20" s="1"/>
  <c r="BF80" i="6"/>
  <c r="D2863" i="20" s="1"/>
  <c r="BG80" i="6"/>
  <c r="E2863" i="20" s="1"/>
  <c r="BJ80" i="6"/>
  <c r="G2863" i="20" s="1"/>
  <c r="BL80" i="6"/>
  <c r="I2863" i="20" s="1"/>
  <c r="CC80" i="6"/>
  <c r="CD80" i="6"/>
  <c r="CE80" i="6"/>
  <c r="CH80" i="6"/>
  <c r="CJ80" i="6"/>
  <c r="CZ80" i="6"/>
  <c r="C2865" i="20" s="1"/>
  <c r="DA80" i="6"/>
  <c r="D2865" i="20" s="1"/>
  <c r="DB80" i="6"/>
  <c r="E2865" i="20" s="1"/>
  <c r="DE80" i="6"/>
  <c r="G2865" i="20" s="1"/>
  <c r="DG80" i="6"/>
  <c r="I2865" i="20" s="1"/>
  <c r="DS80" i="6"/>
  <c r="C2869" i="20" s="1"/>
  <c r="DT80" i="6"/>
  <c r="D2869" i="20" s="1"/>
  <c r="DU80" i="6"/>
  <c r="E2869" i="20" s="1"/>
  <c r="DW80" i="6"/>
  <c r="G2869" i="20" s="1"/>
  <c r="DY80" i="6"/>
  <c r="I2869" i="20" s="1"/>
  <c r="EG80" i="6"/>
  <c r="EH80" i="6"/>
  <c r="EJ80" i="6"/>
  <c r="EK80" i="6"/>
  <c r="EM80" i="6"/>
  <c r="EN80" i="6"/>
  <c r="ES80" i="6"/>
  <c r="ET80" i="6"/>
  <c r="EX80" i="6"/>
  <c r="EY80" i="6"/>
  <c r="FJ80" i="6"/>
  <c r="C2871" i="20" s="1"/>
  <c r="FK80" i="6"/>
  <c r="D2871" i="20" s="1"/>
  <c r="FL80" i="6"/>
  <c r="E2871" i="20" s="1"/>
  <c r="FN80" i="6"/>
  <c r="FO80" i="6"/>
  <c r="FR80" i="6" s="1"/>
  <c r="FS80" i="6"/>
  <c r="FT80" i="6"/>
  <c r="GE80" i="6"/>
  <c r="C2874" i="20" s="1"/>
  <c r="GF80" i="6"/>
  <c r="E2874" i="20" s="1"/>
  <c r="GG80" i="6"/>
  <c r="H2874" i="20" s="1"/>
  <c r="J2874" i="20" s="1"/>
  <c r="GN80" i="6"/>
  <c r="C2877" i="20" s="1"/>
  <c r="GO80" i="6"/>
  <c r="E2877" i="20" s="1"/>
  <c r="GP80" i="6"/>
  <c r="G2877" i="20" s="1"/>
  <c r="GQ80" i="6"/>
  <c r="H2877" i="20" s="1"/>
  <c r="J2877" i="20" s="1"/>
  <c r="B81" i="6"/>
  <c r="C81" i="6"/>
  <c r="D81" i="6"/>
  <c r="M2890" i="20" s="1"/>
  <c r="E81" i="6"/>
  <c r="H2894" i="20" s="1"/>
  <c r="F81" i="6"/>
  <c r="L2894" i="20" s="1"/>
  <c r="G81" i="6"/>
  <c r="C2891" i="20" s="1"/>
  <c r="H81" i="6"/>
  <c r="C2892" i="20" s="1"/>
  <c r="I81" i="6"/>
  <c r="C2893" i="20" s="1"/>
  <c r="J81" i="6"/>
  <c r="C2899" i="20" s="1"/>
  <c r="K81" i="6"/>
  <c r="D2899" i="20" s="1"/>
  <c r="L81" i="6"/>
  <c r="E2899" i="20" s="1"/>
  <c r="O81" i="6"/>
  <c r="G2899" i="20" s="1"/>
  <c r="Q81" i="6"/>
  <c r="I2899" i="20" s="1"/>
  <c r="Y81" i="6"/>
  <c r="C2900" i="20" s="1"/>
  <c r="Z81" i="6"/>
  <c r="D2900" i="20" s="1"/>
  <c r="AA81" i="6"/>
  <c r="E2900" i="20" s="1"/>
  <c r="AD81" i="6"/>
  <c r="G2900" i="20" s="1"/>
  <c r="AF81" i="6"/>
  <c r="I2900" i="20" s="1"/>
  <c r="AN81" i="6"/>
  <c r="AP81" i="6"/>
  <c r="C2901" i="20" s="1"/>
  <c r="AQ81" i="6"/>
  <c r="D2901" i="20" s="1"/>
  <c r="AR81" i="6"/>
  <c r="E2901" i="20" s="1"/>
  <c r="AU81" i="6"/>
  <c r="G2901" i="20" s="1"/>
  <c r="AW81" i="6"/>
  <c r="I2901" i="20" s="1"/>
  <c r="BE81" i="6"/>
  <c r="C2902" i="20" s="1"/>
  <c r="BF81" i="6"/>
  <c r="D2902" i="20" s="1"/>
  <c r="BG81" i="6"/>
  <c r="E2902" i="20" s="1"/>
  <c r="BJ81" i="6"/>
  <c r="G2902" i="20" s="1"/>
  <c r="BL81" i="6"/>
  <c r="I2902" i="20" s="1"/>
  <c r="CC81" i="6"/>
  <c r="CD81" i="6"/>
  <c r="CE81" i="6"/>
  <c r="CH81" i="6"/>
  <c r="CJ81" i="6"/>
  <c r="CZ81" i="6"/>
  <c r="C2904" i="20" s="1"/>
  <c r="DA81" i="6"/>
  <c r="D2904" i="20" s="1"/>
  <c r="DB81" i="6"/>
  <c r="E2904" i="20" s="1"/>
  <c r="DE81" i="6"/>
  <c r="G2904" i="20" s="1"/>
  <c r="DG81" i="6"/>
  <c r="I2904" i="20" s="1"/>
  <c r="DS81" i="6"/>
  <c r="C2908" i="20" s="1"/>
  <c r="DT81" i="6"/>
  <c r="D2908" i="20" s="1"/>
  <c r="DU81" i="6"/>
  <c r="E2908" i="20" s="1"/>
  <c r="DW81" i="6"/>
  <c r="G2908" i="20" s="1"/>
  <c r="DY81" i="6"/>
  <c r="I2908" i="20" s="1"/>
  <c r="EG81" i="6"/>
  <c r="EH81" i="6"/>
  <c r="EJ81" i="6"/>
  <c r="EK81" i="6"/>
  <c r="EM81" i="6"/>
  <c r="EN81" i="6"/>
  <c r="ES81" i="6"/>
  <c r="ET81" i="6"/>
  <c r="EX81" i="6"/>
  <c r="EY81" i="6"/>
  <c r="FJ81" i="6"/>
  <c r="C2910" i="20" s="1"/>
  <c r="FK81" i="6"/>
  <c r="D2910" i="20" s="1"/>
  <c r="FL81" i="6"/>
  <c r="E2910" i="20" s="1"/>
  <c r="FN81" i="6"/>
  <c r="FO81" i="6"/>
  <c r="FR81" i="6" s="1"/>
  <c r="FS81" i="6"/>
  <c r="FT81" i="6"/>
  <c r="GE81" i="6"/>
  <c r="C2913" i="20" s="1"/>
  <c r="GF81" i="6"/>
  <c r="E2913" i="20" s="1"/>
  <c r="GG81" i="6"/>
  <c r="H2913" i="20" s="1"/>
  <c r="J2913" i="20" s="1"/>
  <c r="GN81" i="6"/>
  <c r="C2916" i="20" s="1"/>
  <c r="GO81" i="6"/>
  <c r="E2916" i="20" s="1"/>
  <c r="GP81" i="6"/>
  <c r="G2916" i="20" s="1"/>
  <c r="GQ81" i="6"/>
  <c r="H2916" i="20" s="1"/>
  <c r="J2916" i="20" s="1"/>
  <c r="B82" i="6"/>
  <c r="C82" i="6"/>
  <c r="D82" i="6"/>
  <c r="M2929" i="20" s="1"/>
  <c r="E82" i="6"/>
  <c r="H2933" i="20" s="1"/>
  <c r="F82" i="6"/>
  <c r="L2933" i="20" s="1"/>
  <c r="G82" i="6"/>
  <c r="C2930" i="20" s="1"/>
  <c r="H82" i="6"/>
  <c r="C2931" i="20" s="1"/>
  <c r="I82" i="6"/>
  <c r="C2932" i="20" s="1"/>
  <c r="J82" i="6"/>
  <c r="C2938" i="20" s="1"/>
  <c r="K82" i="6"/>
  <c r="D2938" i="20" s="1"/>
  <c r="L82" i="6"/>
  <c r="E2938" i="20" s="1"/>
  <c r="O82" i="6"/>
  <c r="G2938" i="20" s="1"/>
  <c r="Q82" i="6"/>
  <c r="I2938" i="20" s="1"/>
  <c r="Y82" i="6"/>
  <c r="C2939" i="20" s="1"/>
  <c r="Z82" i="6"/>
  <c r="D2939" i="20" s="1"/>
  <c r="AA82" i="6"/>
  <c r="E2939" i="20" s="1"/>
  <c r="AD82" i="6"/>
  <c r="G2939" i="20" s="1"/>
  <c r="AF82" i="6"/>
  <c r="I2939" i="20" s="1"/>
  <c r="AN82" i="6"/>
  <c r="AP82" i="6"/>
  <c r="C2940" i="20" s="1"/>
  <c r="AQ82" i="6"/>
  <c r="D2940" i="20" s="1"/>
  <c r="AR82" i="6"/>
  <c r="E2940" i="20" s="1"/>
  <c r="AU82" i="6"/>
  <c r="G2940" i="20" s="1"/>
  <c r="AW82" i="6"/>
  <c r="I2940" i="20" s="1"/>
  <c r="BE82" i="6"/>
  <c r="C2941" i="20" s="1"/>
  <c r="BF82" i="6"/>
  <c r="D2941" i="20" s="1"/>
  <c r="BG82" i="6"/>
  <c r="E2941" i="20" s="1"/>
  <c r="BJ82" i="6"/>
  <c r="G2941" i="20" s="1"/>
  <c r="BL82" i="6"/>
  <c r="I2941" i="20" s="1"/>
  <c r="CC82" i="6"/>
  <c r="CD82" i="6"/>
  <c r="CE82" i="6"/>
  <c r="CH82" i="6"/>
  <c r="CJ82" i="6"/>
  <c r="CZ82" i="6"/>
  <c r="C2943" i="20" s="1"/>
  <c r="DA82" i="6"/>
  <c r="D2943" i="20" s="1"/>
  <c r="DB82" i="6"/>
  <c r="E2943" i="20" s="1"/>
  <c r="DE82" i="6"/>
  <c r="G2943" i="20" s="1"/>
  <c r="DG82" i="6"/>
  <c r="I2943" i="20" s="1"/>
  <c r="DS82" i="6"/>
  <c r="C2947" i="20" s="1"/>
  <c r="DT82" i="6"/>
  <c r="D2947" i="20" s="1"/>
  <c r="DU82" i="6"/>
  <c r="E2947" i="20" s="1"/>
  <c r="DW82" i="6"/>
  <c r="G2947" i="20" s="1"/>
  <c r="DY82" i="6"/>
  <c r="I2947" i="20" s="1"/>
  <c r="EG82" i="6"/>
  <c r="EH82" i="6"/>
  <c r="EJ82" i="6"/>
  <c r="EK82" i="6"/>
  <c r="EM82" i="6"/>
  <c r="EN82" i="6"/>
  <c r="ES82" i="6"/>
  <c r="ET82" i="6"/>
  <c r="EX82" i="6"/>
  <c r="EY82" i="6"/>
  <c r="FJ82" i="6"/>
  <c r="C2949" i="20" s="1"/>
  <c r="FK82" i="6"/>
  <c r="D2949" i="20" s="1"/>
  <c r="FL82" i="6"/>
  <c r="E2949" i="20" s="1"/>
  <c r="FN82" i="6"/>
  <c r="FO82" i="6"/>
  <c r="FR82" i="6" s="1"/>
  <c r="FS82" i="6"/>
  <c r="FT82" i="6"/>
  <c r="GE82" i="6"/>
  <c r="C2952" i="20" s="1"/>
  <c r="GF82" i="6"/>
  <c r="E2952" i="20" s="1"/>
  <c r="GG82" i="6"/>
  <c r="H2952" i="20" s="1"/>
  <c r="J2952" i="20" s="1"/>
  <c r="GN82" i="6"/>
  <c r="C2955" i="20" s="1"/>
  <c r="GO82" i="6"/>
  <c r="E2955" i="20" s="1"/>
  <c r="GP82" i="6"/>
  <c r="G2955" i="20" s="1"/>
  <c r="GQ82" i="6"/>
  <c r="H2955" i="20" s="1"/>
  <c r="J2955" i="20" s="1"/>
  <c r="B83" i="6"/>
  <c r="C83" i="6"/>
  <c r="D83" i="6"/>
  <c r="M2968" i="20" s="1"/>
  <c r="E83" i="6"/>
  <c r="H2972" i="20" s="1"/>
  <c r="F83" i="6"/>
  <c r="L2972" i="20" s="1"/>
  <c r="G83" i="6"/>
  <c r="C2969" i="20" s="1"/>
  <c r="H83" i="6"/>
  <c r="C2970" i="20" s="1"/>
  <c r="I83" i="6"/>
  <c r="C2971" i="20" s="1"/>
  <c r="J83" i="6"/>
  <c r="C2977" i="20" s="1"/>
  <c r="K83" i="6"/>
  <c r="D2977" i="20" s="1"/>
  <c r="L83" i="6"/>
  <c r="E2977" i="20" s="1"/>
  <c r="O83" i="6"/>
  <c r="G2977" i="20" s="1"/>
  <c r="Q83" i="6"/>
  <c r="I2977" i="20" s="1"/>
  <c r="Y83" i="6"/>
  <c r="C2978" i="20" s="1"/>
  <c r="Z83" i="6"/>
  <c r="D2978" i="20" s="1"/>
  <c r="AA83" i="6"/>
  <c r="E2978" i="20" s="1"/>
  <c r="AD83" i="6"/>
  <c r="G2978" i="20" s="1"/>
  <c r="AF83" i="6"/>
  <c r="I2978" i="20" s="1"/>
  <c r="AN83" i="6"/>
  <c r="AP83" i="6"/>
  <c r="C2979" i="20" s="1"/>
  <c r="AQ83" i="6"/>
  <c r="D2979" i="20" s="1"/>
  <c r="AR83" i="6"/>
  <c r="E2979" i="20" s="1"/>
  <c r="AU83" i="6"/>
  <c r="G2979" i="20" s="1"/>
  <c r="AW83" i="6"/>
  <c r="I2979" i="20" s="1"/>
  <c r="BE83" i="6"/>
  <c r="C2980" i="20" s="1"/>
  <c r="BF83" i="6"/>
  <c r="D2980" i="20" s="1"/>
  <c r="BG83" i="6"/>
  <c r="E2980" i="20" s="1"/>
  <c r="BJ83" i="6"/>
  <c r="G2980" i="20" s="1"/>
  <c r="BL83" i="6"/>
  <c r="I2980" i="20" s="1"/>
  <c r="CC83" i="6"/>
  <c r="CD83" i="6"/>
  <c r="CE83" i="6"/>
  <c r="CH83" i="6"/>
  <c r="CJ83" i="6"/>
  <c r="CZ83" i="6"/>
  <c r="C2982" i="20" s="1"/>
  <c r="DA83" i="6"/>
  <c r="D2982" i="20" s="1"/>
  <c r="DB83" i="6"/>
  <c r="E2982" i="20" s="1"/>
  <c r="DE83" i="6"/>
  <c r="G2982" i="20" s="1"/>
  <c r="DG83" i="6"/>
  <c r="I2982" i="20" s="1"/>
  <c r="DS83" i="6"/>
  <c r="C2986" i="20" s="1"/>
  <c r="DT83" i="6"/>
  <c r="D2986" i="20" s="1"/>
  <c r="DU83" i="6"/>
  <c r="E2986" i="20" s="1"/>
  <c r="DW83" i="6"/>
  <c r="G2986" i="20" s="1"/>
  <c r="DY83" i="6"/>
  <c r="I2986" i="20" s="1"/>
  <c r="EG83" i="6"/>
  <c r="EH83" i="6"/>
  <c r="EJ83" i="6"/>
  <c r="EK83" i="6"/>
  <c r="EM83" i="6"/>
  <c r="EN83" i="6"/>
  <c r="ES83" i="6"/>
  <c r="ET83" i="6"/>
  <c r="EX83" i="6"/>
  <c r="EY83" i="6"/>
  <c r="FJ83" i="6"/>
  <c r="C2988" i="20" s="1"/>
  <c r="FK83" i="6"/>
  <c r="D2988" i="20" s="1"/>
  <c r="FL83" i="6"/>
  <c r="E2988" i="20" s="1"/>
  <c r="FN83" i="6"/>
  <c r="FO83" i="6"/>
  <c r="FR83" i="6" s="1"/>
  <c r="FS83" i="6"/>
  <c r="FT83" i="6"/>
  <c r="GE83" i="6"/>
  <c r="C2991" i="20" s="1"/>
  <c r="GF83" i="6"/>
  <c r="E2991" i="20" s="1"/>
  <c r="GG83" i="6"/>
  <c r="H2991" i="20" s="1"/>
  <c r="J2991" i="20" s="1"/>
  <c r="GN83" i="6"/>
  <c r="C2994" i="20" s="1"/>
  <c r="GO83" i="6"/>
  <c r="E2994" i="20" s="1"/>
  <c r="GP83" i="6"/>
  <c r="G2994" i="20" s="1"/>
  <c r="GQ83" i="6"/>
  <c r="H2994" i="20" s="1"/>
  <c r="J2994" i="20" s="1"/>
  <c r="B84" i="6"/>
  <c r="C84" i="6"/>
  <c r="D84" i="6"/>
  <c r="M3007" i="20" s="1"/>
  <c r="E84" i="6"/>
  <c r="H3011" i="20" s="1"/>
  <c r="F84" i="6"/>
  <c r="L3011" i="20" s="1"/>
  <c r="G84" i="6"/>
  <c r="C3008" i="20" s="1"/>
  <c r="H84" i="6"/>
  <c r="C3009" i="20" s="1"/>
  <c r="I84" i="6"/>
  <c r="C3010" i="20" s="1"/>
  <c r="J84" i="6"/>
  <c r="C3016" i="20" s="1"/>
  <c r="K84" i="6"/>
  <c r="D3016" i="20" s="1"/>
  <c r="L84" i="6"/>
  <c r="E3016" i="20" s="1"/>
  <c r="O84" i="6"/>
  <c r="G3016" i="20" s="1"/>
  <c r="Q84" i="6"/>
  <c r="I3016" i="20" s="1"/>
  <c r="Y84" i="6"/>
  <c r="C3017" i="20" s="1"/>
  <c r="Z84" i="6"/>
  <c r="D3017" i="20" s="1"/>
  <c r="AA84" i="6"/>
  <c r="E3017" i="20" s="1"/>
  <c r="AD84" i="6"/>
  <c r="G3017" i="20" s="1"/>
  <c r="AF84" i="6"/>
  <c r="I3017" i="20" s="1"/>
  <c r="AN84" i="6"/>
  <c r="AP84" i="6"/>
  <c r="C3018" i="20" s="1"/>
  <c r="AQ84" i="6"/>
  <c r="D3018" i="20" s="1"/>
  <c r="AR84" i="6"/>
  <c r="E3018" i="20" s="1"/>
  <c r="AU84" i="6"/>
  <c r="G3018" i="20" s="1"/>
  <c r="AW84" i="6"/>
  <c r="I3018" i="20" s="1"/>
  <c r="BE84" i="6"/>
  <c r="C3019" i="20" s="1"/>
  <c r="BF84" i="6"/>
  <c r="D3019" i="20" s="1"/>
  <c r="BG84" i="6"/>
  <c r="E3019" i="20" s="1"/>
  <c r="BJ84" i="6"/>
  <c r="G3019" i="20" s="1"/>
  <c r="BL84" i="6"/>
  <c r="I3019" i="20" s="1"/>
  <c r="CC84" i="6"/>
  <c r="CD84" i="6"/>
  <c r="CE84" i="6"/>
  <c r="CH84" i="6"/>
  <c r="CJ84" i="6"/>
  <c r="CZ84" i="6"/>
  <c r="C3021" i="20" s="1"/>
  <c r="DA84" i="6"/>
  <c r="D3021" i="20" s="1"/>
  <c r="DB84" i="6"/>
  <c r="E3021" i="20" s="1"/>
  <c r="DE84" i="6"/>
  <c r="G3021" i="20" s="1"/>
  <c r="DG84" i="6"/>
  <c r="I3021" i="20" s="1"/>
  <c r="DS84" i="6"/>
  <c r="C3025" i="20" s="1"/>
  <c r="DT84" i="6"/>
  <c r="D3025" i="20" s="1"/>
  <c r="DU84" i="6"/>
  <c r="E3025" i="20" s="1"/>
  <c r="DW84" i="6"/>
  <c r="G3025" i="20" s="1"/>
  <c r="DY84" i="6"/>
  <c r="I3025" i="20" s="1"/>
  <c r="EG84" i="6"/>
  <c r="EH84" i="6"/>
  <c r="EJ84" i="6"/>
  <c r="EK84" i="6"/>
  <c r="EM84" i="6"/>
  <c r="EN84" i="6"/>
  <c r="ES84" i="6"/>
  <c r="ET84" i="6"/>
  <c r="EX84" i="6"/>
  <c r="EY84" i="6"/>
  <c r="FJ84" i="6"/>
  <c r="C3027" i="20" s="1"/>
  <c r="FK84" i="6"/>
  <c r="D3027" i="20" s="1"/>
  <c r="FL84" i="6"/>
  <c r="E3027" i="20" s="1"/>
  <c r="FN84" i="6"/>
  <c r="FO84" i="6"/>
  <c r="FR84" i="6" s="1"/>
  <c r="FS84" i="6"/>
  <c r="FT84" i="6"/>
  <c r="GE84" i="6"/>
  <c r="C3030" i="20" s="1"/>
  <c r="GF84" i="6"/>
  <c r="E3030" i="20" s="1"/>
  <c r="GG84" i="6"/>
  <c r="H3030" i="20" s="1"/>
  <c r="J3030" i="20" s="1"/>
  <c r="GN84" i="6"/>
  <c r="C3033" i="20" s="1"/>
  <c r="GO84" i="6"/>
  <c r="E3033" i="20" s="1"/>
  <c r="GP84" i="6"/>
  <c r="G3033" i="20" s="1"/>
  <c r="GQ84" i="6"/>
  <c r="H3033" i="20" s="1"/>
  <c r="J3033" i="20" s="1"/>
  <c r="B85" i="6"/>
  <c r="C85" i="6"/>
  <c r="D85" i="6"/>
  <c r="M3046" i="20" s="1"/>
  <c r="E85" i="6"/>
  <c r="H3050" i="20" s="1"/>
  <c r="F85" i="6"/>
  <c r="L3050" i="20" s="1"/>
  <c r="G85" i="6"/>
  <c r="C3047" i="20" s="1"/>
  <c r="H85" i="6"/>
  <c r="C3048" i="20" s="1"/>
  <c r="I85" i="6"/>
  <c r="C3049" i="20" s="1"/>
  <c r="J85" i="6"/>
  <c r="C3055" i="20" s="1"/>
  <c r="K85" i="6"/>
  <c r="D3055" i="20" s="1"/>
  <c r="L85" i="6"/>
  <c r="E3055" i="20" s="1"/>
  <c r="O85" i="6"/>
  <c r="G3055" i="20" s="1"/>
  <c r="Q85" i="6"/>
  <c r="I3055" i="20" s="1"/>
  <c r="Y85" i="6"/>
  <c r="C3056" i="20" s="1"/>
  <c r="Z85" i="6"/>
  <c r="D3056" i="20" s="1"/>
  <c r="AA85" i="6"/>
  <c r="E3056" i="20" s="1"/>
  <c r="AD85" i="6"/>
  <c r="G3056" i="20" s="1"/>
  <c r="H3056" i="20" s="1"/>
  <c r="AF85" i="6"/>
  <c r="I3056" i="20" s="1"/>
  <c r="AN85" i="6"/>
  <c r="AP85" i="6"/>
  <c r="C3057" i="20" s="1"/>
  <c r="AQ85" i="6"/>
  <c r="D3057" i="20" s="1"/>
  <c r="AR85" i="6"/>
  <c r="E3057" i="20" s="1"/>
  <c r="AU85" i="6"/>
  <c r="G3057" i="20" s="1"/>
  <c r="AW85" i="6"/>
  <c r="I3057" i="20" s="1"/>
  <c r="BE85" i="6"/>
  <c r="C3058" i="20" s="1"/>
  <c r="BF85" i="6"/>
  <c r="D3058" i="20" s="1"/>
  <c r="BG85" i="6"/>
  <c r="E3058" i="20" s="1"/>
  <c r="BJ85" i="6"/>
  <c r="G3058" i="20" s="1"/>
  <c r="BL85" i="6"/>
  <c r="I3058" i="20" s="1"/>
  <c r="CC85" i="6"/>
  <c r="CD85" i="6"/>
  <c r="CE85" i="6"/>
  <c r="CH85" i="6"/>
  <c r="CJ85" i="6"/>
  <c r="CZ85" i="6"/>
  <c r="C3060" i="20" s="1"/>
  <c r="DA85" i="6"/>
  <c r="D3060" i="20" s="1"/>
  <c r="DB85" i="6"/>
  <c r="E3060" i="20" s="1"/>
  <c r="DE85" i="6"/>
  <c r="G3060" i="20" s="1"/>
  <c r="DG85" i="6"/>
  <c r="I3060" i="20" s="1"/>
  <c r="DS85" i="6"/>
  <c r="C3064" i="20" s="1"/>
  <c r="DT85" i="6"/>
  <c r="D3064" i="20" s="1"/>
  <c r="DU85" i="6"/>
  <c r="E3064" i="20" s="1"/>
  <c r="DW85" i="6"/>
  <c r="G3064" i="20" s="1"/>
  <c r="DY85" i="6"/>
  <c r="I3064" i="20" s="1"/>
  <c r="EG85" i="6"/>
  <c r="EH85" i="6"/>
  <c r="EJ85" i="6"/>
  <c r="EK85" i="6"/>
  <c r="EM85" i="6"/>
  <c r="EN85" i="6"/>
  <c r="ES85" i="6"/>
  <c r="ET85" i="6"/>
  <c r="EX85" i="6"/>
  <c r="EY85" i="6"/>
  <c r="FJ85" i="6"/>
  <c r="C3066" i="20" s="1"/>
  <c r="FK85" i="6"/>
  <c r="D3066" i="20" s="1"/>
  <c r="FL85" i="6"/>
  <c r="E3066" i="20" s="1"/>
  <c r="FN85" i="6"/>
  <c r="FO85" i="6"/>
  <c r="FR85" i="6" s="1"/>
  <c r="FS85" i="6"/>
  <c r="FT85" i="6"/>
  <c r="GE85" i="6"/>
  <c r="C3069" i="20" s="1"/>
  <c r="GF85" i="6"/>
  <c r="E3069" i="20" s="1"/>
  <c r="GG85" i="6"/>
  <c r="H3069" i="20" s="1"/>
  <c r="J3069" i="20" s="1"/>
  <c r="GN85" i="6"/>
  <c r="C3072" i="20" s="1"/>
  <c r="GO85" i="6"/>
  <c r="E3072" i="20" s="1"/>
  <c r="GP85" i="6"/>
  <c r="G3072" i="20" s="1"/>
  <c r="GQ85" i="6"/>
  <c r="H3072" i="20" s="1"/>
  <c r="J3072" i="20" s="1"/>
  <c r="B86" i="6"/>
  <c r="C86" i="6"/>
  <c r="D86" i="6"/>
  <c r="M3085" i="20" s="1"/>
  <c r="E86" i="6"/>
  <c r="H3089" i="20" s="1"/>
  <c r="F86" i="6"/>
  <c r="L3089" i="20" s="1"/>
  <c r="G86" i="6"/>
  <c r="C3086" i="20" s="1"/>
  <c r="H86" i="6"/>
  <c r="C3087" i="20" s="1"/>
  <c r="I86" i="6"/>
  <c r="C3088" i="20" s="1"/>
  <c r="J86" i="6"/>
  <c r="C3094" i="20" s="1"/>
  <c r="K86" i="6"/>
  <c r="D3094" i="20" s="1"/>
  <c r="L86" i="6"/>
  <c r="E3094" i="20" s="1"/>
  <c r="O86" i="6"/>
  <c r="G3094" i="20" s="1"/>
  <c r="Q86" i="6"/>
  <c r="I3094" i="20" s="1"/>
  <c r="Y86" i="6"/>
  <c r="C3095" i="20" s="1"/>
  <c r="Z86" i="6"/>
  <c r="D3095" i="20" s="1"/>
  <c r="AA86" i="6"/>
  <c r="E3095" i="20" s="1"/>
  <c r="AD86" i="6"/>
  <c r="G3095" i="20" s="1"/>
  <c r="H3095" i="20" s="1"/>
  <c r="AF86" i="6"/>
  <c r="I3095" i="20" s="1"/>
  <c r="AN86" i="6"/>
  <c r="AP86" i="6"/>
  <c r="C3096" i="20" s="1"/>
  <c r="AQ86" i="6"/>
  <c r="D3096" i="20" s="1"/>
  <c r="AR86" i="6"/>
  <c r="E3096" i="20" s="1"/>
  <c r="AU86" i="6"/>
  <c r="G3096" i="20" s="1"/>
  <c r="AW86" i="6"/>
  <c r="I3096" i="20" s="1"/>
  <c r="BE86" i="6"/>
  <c r="C3097" i="20" s="1"/>
  <c r="BF86" i="6"/>
  <c r="D3097" i="20" s="1"/>
  <c r="BG86" i="6"/>
  <c r="E3097" i="20" s="1"/>
  <c r="BJ86" i="6"/>
  <c r="G3097" i="20" s="1"/>
  <c r="BL86" i="6"/>
  <c r="I3097" i="20" s="1"/>
  <c r="CC86" i="6"/>
  <c r="CD86" i="6"/>
  <c r="CE86" i="6"/>
  <c r="CH86" i="6"/>
  <c r="CJ86" i="6"/>
  <c r="CZ86" i="6"/>
  <c r="C3099" i="20" s="1"/>
  <c r="DA86" i="6"/>
  <c r="D3099" i="20" s="1"/>
  <c r="DB86" i="6"/>
  <c r="E3099" i="20" s="1"/>
  <c r="DE86" i="6"/>
  <c r="G3099" i="20" s="1"/>
  <c r="DG86" i="6"/>
  <c r="I3099" i="20" s="1"/>
  <c r="DS86" i="6"/>
  <c r="C3103" i="20" s="1"/>
  <c r="DT86" i="6"/>
  <c r="D3103" i="20" s="1"/>
  <c r="DU86" i="6"/>
  <c r="E3103" i="20" s="1"/>
  <c r="DW86" i="6"/>
  <c r="G3103" i="20" s="1"/>
  <c r="DY86" i="6"/>
  <c r="I3103" i="20" s="1"/>
  <c r="EG86" i="6"/>
  <c r="EH86" i="6"/>
  <c r="EJ86" i="6"/>
  <c r="EK86" i="6"/>
  <c r="EM86" i="6"/>
  <c r="EN86" i="6"/>
  <c r="ES86" i="6"/>
  <c r="ET86" i="6"/>
  <c r="EX86" i="6"/>
  <c r="EY86" i="6"/>
  <c r="FJ86" i="6"/>
  <c r="C3105" i="20" s="1"/>
  <c r="FK86" i="6"/>
  <c r="D3105" i="20" s="1"/>
  <c r="FL86" i="6"/>
  <c r="E3105" i="20" s="1"/>
  <c r="FN86" i="6"/>
  <c r="FO86" i="6"/>
  <c r="FR86" i="6" s="1"/>
  <c r="FS86" i="6"/>
  <c r="FT86" i="6"/>
  <c r="GE86" i="6"/>
  <c r="C3108" i="20" s="1"/>
  <c r="GF86" i="6"/>
  <c r="E3108" i="20" s="1"/>
  <c r="GG86" i="6"/>
  <c r="H3108" i="20" s="1"/>
  <c r="J3108" i="20" s="1"/>
  <c r="GN86" i="6"/>
  <c r="C3111" i="20" s="1"/>
  <c r="GO86" i="6"/>
  <c r="E3111" i="20" s="1"/>
  <c r="GP86" i="6"/>
  <c r="G3111" i="20" s="1"/>
  <c r="GQ86" i="6"/>
  <c r="H3111" i="20" s="1"/>
  <c r="J3111" i="20" s="1"/>
  <c r="B87" i="6"/>
  <c r="C87" i="6"/>
  <c r="D87" i="6"/>
  <c r="M3124" i="20" s="1"/>
  <c r="E87" i="6"/>
  <c r="H3128" i="20" s="1"/>
  <c r="F87" i="6"/>
  <c r="L3128" i="20" s="1"/>
  <c r="G87" i="6"/>
  <c r="C3125" i="20" s="1"/>
  <c r="H87" i="6"/>
  <c r="C3126" i="20" s="1"/>
  <c r="I87" i="6"/>
  <c r="C3127" i="20" s="1"/>
  <c r="J87" i="6"/>
  <c r="C3133" i="20" s="1"/>
  <c r="K87" i="6"/>
  <c r="D3133" i="20" s="1"/>
  <c r="L87" i="6"/>
  <c r="E3133" i="20" s="1"/>
  <c r="O87" i="6"/>
  <c r="G3133" i="20" s="1"/>
  <c r="Q87" i="6"/>
  <c r="I3133" i="20" s="1"/>
  <c r="Y87" i="6"/>
  <c r="C3134" i="20" s="1"/>
  <c r="Z87" i="6"/>
  <c r="D3134" i="20" s="1"/>
  <c r="AA87" i="6"/>
  <c r="E3134" i="20" s="1"/>
  <c r="AD87" i="6"/>
  <c r="G3134" i="20" s="1"/>
  <c r="AF87" i="6"/>
  <c r="I3134" i="20" s="1"/>
  <c r="AN87" i="6"/>
  <c r="AP87" i="6"/>
  <c r="C3135" i="20" s="1"/>
  <c r="AQ87" i="6"/>
  <c r="D3135" i="20" s="1"/>
  <c r="AR87" i="6"/>
  <c r="E3135" i="20" s="1"/>
  <c r="AU87" i="6"/>
  <c r="G3135" i="20" s="1"/>
  <c r="AW87" i="6"/>
  <c r="I3135" i="20" s="1"/>
  <c r="BE87" i="6"/>
  <c r="C3136" i="20" s="1"/>
  <c r="BF87" i="6"/>
  <c r="D3136" i="20" s="1"/>
  <c r="BG87" i="6"/>
  <c r="E3136" i="20" s="1"/>
  <c r="BJ87" i="6"/>
  <c r="G3136" i="20" s="1"/>
  <c r="BL87" i="6"/>
  <c r="I3136" i="20" s="1"/>
  <c r="CC87" i="6"/>
  <c r="CD87" i="6"/>
  <c r="CE87" i="6"/>
  <c r="CH87" i="6"/>
  <c r="CJ87" i="6"/>
  <c r="CZ87" i="6"/>
  <c r="C3138" i="20" s="1"/>
  <c r="DA87" i="6"/>
  <c r="D3138" i="20" s="1"/>
  <c r="DB87" i="6"/>
  <c r="E3138" i="20" s="1"/>
  <c r="DE87" i="6"/>
  <c r="G3138" i="20" s="1"/>
  <c r="DG87" i="6"/>
  <c r="I3138" i="20" s="1"/>
  <c r="DS87" i="6"/>
  <c r="C3142" i="20" s="1"/>
  <c r="DT87" i="6"/>
  <c r="D3142" i="20" s="1"/>
  <c r="DU87" i="6"/>
  <c r="E3142" i="20" s="1"/>
  <c r="DW87" i="6"/>
  <c r="G3142" i="20" s="1"/>
  <c r="DY87" i="6"/>
  <c r="I3142" i="20" s="1"/>
  <c r="EG87" i="6"/>
  <c r="EH87" i="6"/>
  <c r="EJ87" i="6"/>
  <c r="EK87" i="6"/>
  <c r="EM87" i="6"/>
  <c r="EN87" i="6"/>
  <c r="ES87" i="6"/>
  <c r="ET87" i="6"/>
  <c r="EX87" i="6"/>
  <c r="EY87" i="6"/>
  <c r="FJ87" i="6"/>
  <c r="C3144" i="20" s="1"/>
  <c r="FK87" i="6"/>
  <c r="D3144" i="20" s="1"/>
  <c r="FL87" i="6"/>
  <c r="E3144" i="20" s="1"/>
  <c r="FN87" i="6"/>
  <c r="FO87" i="6"/>
  <c r="FR87" i="6" s="1"/>
  <c r="FS87" i="6"/>
  <c r="FT87" i="6"/>
  <c r="GE87" i="6"/>
  <c r="C3147" i="20" s="1"/>
  <c r="GF87" i="6"/>
  <c r="E3147" i="20" s="1"/>
  <c r="GG87" i="6"/>
  <c r="H3147" i="20" s="1"/>
  <c r="J3147" i="20" s="1"/>
  <c r="GN87" i="6"/>
  <c r="C3150" i="20" s="1"/>
  <c r="GO87" i="6"/>
  <c r="E3150" i="20" s="1"/>
  <c r="GP87" i="6"/>
  <c r="G3150" i="20" s="1"/>
  <c r="GQ87" i="6"/>
  <c r="H3150" i="20" s="1"/>
  <c r="J3150" i="20" s="1"/>
  <c r="B88" i="6"/>
  <c r="C88" i="6"/>
  <c r="D88" i="6"/>
  <c r="M3163" i="20" s="1"/>
  <c r="E88" i="6"/>
  <c r="H3167" i="20" s="1"/>
  <c r="F88" i="6"/>
  <c r="L3167" i="20" s="1"/>
  <c r="G88" i="6"/>
  <c r="C3164" i="20" s="1"/>
  <c r="H88" i="6"/>
  <c r="C3165" i="20" s="1"/>
  <c r="I88" i="6"/>
  <c r="C3166" i="20" s="1"/>
  <c r="J88" i="6"/>
  <c r="C3172" i="20" s="1"/>
  <c r="K88" i="6"/>
  <c r="D3172" i="20" s="1"/>
  <c r="L88" i="6"/>
  <c r="E3172" i="20" s="1"/>
  <c r="O88" i="6"/>
  <c r="G3172" i="20" s="1"/>
  <c r="Q88" i="6"/>
  <c r="I3172" i="20" s="1"/>
  <c r="Y88" i="6"/>
  <c r="C3173" i="20" s="1"/>
  <c r="Z88" i="6"/>
  <c r="D3173" i="20" s="1"/>
  <c r="AA88" i="6"/>
  <c r="E3173" i="20" s="1"/>
  <c r="AD88" i="6"/>
  <c r="G3173" i="20" s="1"/>
  <c r="H3173" i="20" s="1"/>
  <c r="AF88" i="6"/>
  <c r="I3173" i="20" s="1"/>
  <c r="AN88" i="6"/>
  <c r="AP88" i="6"/>
  <c r="C3174" i="20" s="1"/>
  <c r="AQ88" i="6"/>
  <c r="D3174" i="20" s="1"/>
  <c r="AR88" i="6"/>
  <c r="E3174" i="20" s="1"/>
  <c r="AU88" i="6"/>
  <c r="G3174" i="20" s="1"/>
  <c r="AW88" i="6"/>
  <c r="I3174" i="20" s="1"/>
  <c r="BE88" i="6"/>
  <c r="C3175" i="20" s="1"/>
  <c r="BF88" i="6"/>
  <c r="D3175" i="20" s="1"/>
  <c r="BG88" i="6"/>
  <c r="E3175" i="20" s="1"/>
  <c r="BJ88" i="6"/>
  <c r="G3175" i="20" s="1"/>
  <c r="BL88" i="6"/>
  <c r="I3175" i="20" s="1"/>
  <c r="CC88" i="6"/>
  <c r="CD88" i="6"/>
  <c r="CE88" i="6"/>
  <c r="CH88" i="6"/>
  <c r="CJ88" i="6"/>
  <c r="CZ88" i="6"/>
  <c r="C3177" i="20" s="1"/>
  <c r="DA88" i="6"/>
  <c r="D3177" i="20" s="1"/>
  <c r="DB88" i="6"/>
  <c r="E3177" i="20" s="1"/>
  <c r="DE88" i="6"/>
  <c r="G3177" i="20" s="1"/>
  <c r="DG88" i="6"/>
  <c r="I3177" i="20" s="1"/>
  <c r="DS88" i="6"/>
  <c r="C3181" i="20" s="1"/>
  <c r="DT88" i="6"/>
  <c r="D3181" i="20" s="1"/>
  <c r="DU88" i="6"/>
  <c r="E3181" i="20" s="1"/>
  <c r="DW88" i="6"/>
  <c r="G3181" i="20" s="1"/>
  <c r="DY88" i="6"/>
  <c r="I3181" i="20" s="1"/>
  <c r="EG88" i="6"/>
  <c r="EH88" i="6"/>
  <c r="EJ88" i="6"/>
  <c r="EK88" i="6"/>
  <c r="EM88" i="6"/>
  <c r="EN88" i="6"/>
  <c r="ES88" i="6"/>
  <c r="ET88" i="6"/>
  <c r="EX88" i="6"/>
  <c r="EY88" i="6"/>
  <c r="FJ88" i="6"/>
  <c r="C3183" i="20" s="1"/>
  <c r="FK88" i="6"/>
  <c r="D3183" i="20" s="1"/>
  <c r="FL88" i="6"/>
  <c r="E3183" i="20" s="1"/>
  <c r="FN88" i="6"/>
  <c r="FO88" i="6"/>
  <c r="FR88" i="6" s="1"/>
  <c r="FS88" i="6"/>
  <c r="FT88" i="6"/>
  <c r="GE88" i="6"/>
  <c r="C3186" i="20" s="1"/>
  <c r="GF88" i="6"/>
  <c r="E3186" i="20" s="1"/>
  <c r="GG88" i="6"/>
  <c r="H3186" i="20" s="1"/>
  <c r="J3186" i="20" s="1"/>
  <c r="GN88" i="6"/>
  <c r="C3189" i="20" s="1"/>
  <c r="GO88" i="6"/>
  <c r="E3189" i="20" s="1"/>
  <c r="GP88" i="6"/>
  <c r="G3189" i="20" s="1"/>
  <c r="GQ88" i="6"/>
  <c r="H3189" i="20" s="1"/>
  <c r="B89" i="6"/>
  <c r="C89" i="6"/>
  <c r="D89" i="6"/>
  <c r="M3202" i="20" s="1"/>
  <c r="E89" i="6"/>
  <c r="H3206" i="20" s="1"/>
  <c r="F89" i="6"/>
  <c r="L3206" i="20" s="1"/>
  <c r="G89" i="6"/>
  <c r="C3203" i="20" s="1"/>
  <c r="H89" i="6"/>
  <c r="C3204" i="20" s="1"/>
  <c r="I89" i="6"/>
  <c r="C3205" i="20" s="1"/>
  <c r="J89" i="6"/>
  <c r="C3211" i="20" s="1"/>
  <c r="K89" i="6"/>
  <c r="D3211" i="20" s="1"/>
  <c r="L89" i="6"/>
  <c r="E3211" i="20" s="1"/>
  <c r="O89" i="6"/>
  <c r="G3211" i="20" s="1"/>
  <c r="Q89" i="6"/>
  <c r="I3211" i="20" s="1"/>
  <c r="Y89" i="6"/>
  <c r="C3212" i="20" s="1"/>
  <c r="Z89" i="6"/>
  <c r="D3212" i="20" s="1"/>
  <c r="AA89" i="6"/>
  <c r="E3212" i="20" s="1"/>
  <c r="AD89" i="6"/>
  <c r="G3212" i="20" s="1"/>
  <c r="AF89" i="6"/>
  <c r="I3212" i="20" s="1"/>
  <c r="AN89" i="6"/>
  <c r="AP89" i="6"/>
  <c r="C3213" i="20" s="1"/>
  <c r="AQ89" i="6"/>
  <c r="D3213" i="20" s="1"/>
  <c r="AR89" i="6"/>
  <c r="E3213" i="20" s="1"/>
  <c r="AU89" i="6"/>
  <c r="G3213" i="20" s="1"/>
  <c r="AW89" i="6"/>
  <c r="I3213" i="20" s="1"/>
  <c r="BE89" i="6"/>
  <c r="C3214" i="20" s="1"/>
  <c r="BF89" i="6"/>
  <c r="D3214" i="20" s="1"/>
  <c r="BG89" i="6"/>
  <c r="E3214" i="20" s="1"/>
  <c r="BJ89" i="6"/>
  <c r="G3214" i="20" s="1"/>
  <c r="BL89" i="6"/>
  <c r="I3214" i="20" s="1"/>
  <c r="CC89" i="6"/>
  <c r="CD89" i="6"/>
  <c r="CE89" i="6"/>
  <c r="CH89" i="6"/>
  <c r="CJ89" i="6"/>
  <c r="CZ89" i="6"/>
  <c r="C3216" i="20" s="1"/>
  <c r="DA89" i="6"/>
  <c r="D3216" i="20" s="1"/>
  <c r="DB89" i="6"/>
  <c r="E3216" i="20" s="1"/>
  <c r="DE89" i="6"/>
  <c r="G3216" i="20" s="1"/>
  <c r="DG89" i="6"/>
  <c r="I3216" i="20" s="1"/>
  <c r="DS89" i="6"/>
  <c r="C3220" i="20" s="1"/>
  <c r="DT89" i="6"/>
  <c r="D3220" i="20" s="1"/>
  <c r="DU89" i="6"/>
  <c r="E3220" i="20" s="1"/>
  <c r="DW89" i="6"/>
  <c r="G3220" i="20" s="1"/>
  <c r="DY89" i="6"/>
  <c r="I3220" i="20" s="1"/>
  <c r="EG89" i="6"/>
  <c r="EH89" i="6"/>
  <c r="EJ89" i="6"/>
  <c r="EK89" i="6"/>
  <c r="EM89" i="6"/>
  <c r="EN89" i="6"/>
  <c r="ES89" i="6"/>
  <c r="ET89" i="6"/>
  <c r="EX89" i="6"/>
  <c r="EY89" i="6"/>
  <c r="FJ89" i="6"/>
  <c r="C3222" i="20" s="1"/>
  <c r="FK89" i="6"/>
  <c r="D3222" i="20" s="1"/>
  <c r="FL89" i="6"/>
  <c r="E3222" i="20" s="1"/>
  <c r="FN89" i="6"/>
  <c r="FO89" i="6"/>
  <c r="FR89" i="6" s="1"/>
  <c r="FS89" i="6"/>
  <c r="FT89" i="6"/>
  <c r="GE89" i="6"/>
  <c r="C3225" i="20" s="1"/>
  <c r="GF89" i="6"/>
  <c r="E3225" i="20" s="1"/>
  <c r="GG89" i="6"/>
  <c r="H3225" i="20" s="1"/>
  <c r="GN89" i="6"/>
  <c r="C3228" i="20" s="1"/>
  <c r="GO89" i="6"/>
  <c r="E3228" i="20" s="1"/>
  <c r="GP89" i="6"/>
  <c r="G3228" i="20" s="1"/>
  <c r="GQ89" i="6"/>
  <c r="H3228" i="20" s="1"/>
  <c r="J3228" i="20" s="1"/>
  <c r="B90" i="6"/>
  <c r="C90" i="6"/>
  <c r="D90" i="6"/>
  <c r="M3241" i="20" s="1"/>
  <c r="E90" i="6"/>
  <c r="H3245" i="20" s="1"/>
  <c r="F90" i="6"/>
  <c r="L3245" i="20" s="1"/>
  <c r="G90" i="6"/>
  <c r="C3242" i="20" s="1"/>
  <c r="H90" i="6"/>
  <c r="C3243" i="20" s="1"/>
  <c r="I90" i="6"/>
  <c r="C3244" i="20" s="1"/>
  <c r="J90" i="6"/>
  <c r="C3250" i="20" s="1"/>
  <c r="K90" i="6"/>
  <c r="D3250" i="20" s="1"/>
  <c r="L90" i="6"/>
  <c r="E3250" i="20" s="1"/>
  <c r="O90" i="6"/>
  <c r="G3250" i="20" s="1"/>
  <c r="Q90" i="6"/>
  <c r="I3250" i="20" s="1"/>
  <c r="Y90" i="6"/>
  <c r="C3251" i="20" s="1"/>
  <c r="Z90" i="6"/>
  <c r="D3251" i="20" s="1"/>
  <c r="AA90" i="6"/>
  <c r="E3251" i="20" s="1"/>
  <c r="AD90" i="6"/>
  <c r="G3251" i="20" s="1"/>
  <c r="AF90" i="6"/>
  <c r="I3251" i="20" s="1"/>
  <c r="AN90" i="6"/>
  <c r="AP90" i="6"/>
  <c r="C3252" i="20" s="1"/>
  <c r="AQ90" i="6"/>
  <c r="D3252" i="20" s="1"/>
  <c r="AR90" i="6"/>
  <c r="E3252" i="20" s="1"/>
  <c r="AU90" i="6"/>
  <c r="G3252" i="20" s="1"/>
  <c r="AW90" i="6"/>
  <c r="I3252" i="20" s="1"/>
  <c r="BE90" i="6"/>
  <c r="C3253" i="20" s="1"/>
  <c r="BF90" i="6"/>
  <c r="D3253" i="20" s="1"/>
  <c r="BG90" i="6"/>
  <c r="E3253" i="20" s="1"/>
  <c r="BJ90" i="6"/>
  <c r="G3253" i="20" s="1"/>
  <c r="BL90" i="6"/>
  <c r="I3253" i="20" s="1"/>
  <c r="CC90" i="6"/>
  <c r="CD90" i="6"/>
  <c r="CE90" i="6"/>
  <c r="CH90" i="6"/>
  <c r="CJ90" i="6"/>
  <c r="CZ90" i="6"/>
  <c r="C3255" i="20" s="1"/>
  <c r="DA90" i="6"/>
  <c r="D3255" i="20" s="1"/>
  <c r="DB90" i="6"/>
  <c r="E3255" i="20" s="1"/>
  <c r="DE90" i="6"/>
  <c r="G3255" i="20" s="1"/>
  <c r="DG90" i="6"/>
  <c r="I3255" i="20" s="1"/>
  <c r="DS90" i="6"/>
  <c r="C3259" i="20" s="1"/>
  <c r="DT90" i="6"/>
  <c r="D3259" i="20" s="1"/>
  <c r="DU90" i="6"/>
  <c r="E3259" i="20" s="1"/>
  <c r="DW90" i="6"/>
  <c r="G3259" i="20" s="1"/>
  <c r="DY90" i="6"/>
  <c r="I3259" i="20" s="1"/>
  <c r="EG90" i="6"/>
  <c r="EH90" i="6"/>
  <c r="EJ90" i="6"/>
  <c r="EK90" i="6"/>
  <c r="EM90" i="6"/>
  <c r="EN90" i="6"/>
  <c r="ES90" i="6"/>
  <c r="ET90" i="6"/>
  <c r="EX90" i="6"/>
  <c r="EY90" i="6"/>
  <c r="FJ90" i="6"/>
  <c r="C3261" i="20" s="1"/>
  <c r="FK90" i="6"/>
  <c r="D3261" i="20" s="1"/>
  <c r="FL90" i="6"/>
  <c r="E3261" i="20" s="1"/>
  <c r="FN90" i="6"/>
  <c r="FO90" i="6"/>
  <c r="FR90" i="6" s="1"/>
  <c r="FS90" i="6"/>
  <c r="FT90" i="6"/>
  <c r="GE90" i="6"/>
  <c r="C3264" i="20" s="1"/>
  <c r="GF90" i="6"/>
  <c r="E3264" i="20" s="1"/>
  <c r="GG90" i="6"/>
  <c r="H3264" i="20" s="1"/>
  <c r="J3264" i="20" s="1"/>
  <c r="GN90" i="6"/>
  <c r="C3267" i="20" s="1"/>
  <c r="GO90" i="6"/>
  <c r="E3267" i="20" s="1"/>
  <c r="GP90" i="6"/>
  <c r="G3267" i="20" s="1"/>
  <c r="GQ90" i="6"/>
  <c r="H3267" i="20" s="1"/>
  <c r="J3267" i="20" s="1"/>
  <c r="B91" i="6"/>
  <c r="C91" i="6"/>
  <c r="D91" i="6"/>
  <c r="M3280" i="20" s="1"/>
  <c r="E91" i="6"/>
  <c r="H3284" i="20" s="1"/>
  <c r="F91" i="6"/>
  <c r="L3284" i="20" s="1"/>
  <c r="G91" i="6"/>
  <c r="C3281" i="20" s="1"/>
  <c r="H91" i="6"/>
  <c r="C3282" i="20" s="1"/>
  <c r="I91" i="6"/>
  <c r="C3283" i="20" s="1"/>
  <c r="J91" i="6"/>
  <c r="C3289" i="20" s="1"/>
  <c r="K91" i="6"/>
  <c r="D3289" i="20" s="1"/>
  <c r="L91" i="6"/>
  <c r="E3289" i="20" s="1"/>
  <c r="O91" i="6"/>
  <c r="G3289" i="20" s="1"/>
  <c r="Q91" i="6"/>
  <c r="I3289" i="20" s="1"/>
  <c r="Y91" i="6"/>
  <c r="C3290" i="20" s="1"/>
  <c r="Z91" i="6"/>
  <c r="D3290" i="20" s="1"/>
  <c r="AA91" i="6"/>
  <c r="E3290" i="20" s="1"/>
  <c r="AD91" i="6"/>
  <c r="G3290" i="20" s="1"/>
  <c r="H3290" i="20" s="1"/>
  <c r="AF91" i="6"/>
  <c r="I3290" i="20" s="1"/>
  <c r="AN91" i="6"/>
  <c r="AP91" i="6"/>
  <c r="C3291" i="20" s="1"/>
  <c r="AQ91" i="6"/>
  <c r="D3291" i="20" s="1"/>
  <c r="AR91" i="6"/>
  <c r="E3291" i="20" s="1"/>
  <c r="AU91" i="6"/>
  <c r="G3291" i="20" s="1"/>
  <c r="AW91" i="6"/>
  <c r="I3291" i="20" s="1"/>
  <c r="BE91" i="6"/>
  <c r="C3292" i="20" s="1"/>
  <c r="BF91" i="6"/>
  <c r="D3292" i="20" s="1"/>
  <c r="BG91" i="6"/>
  <c r="E3292" i="20" s="1"/>
  <c r="BJ91" i="6"/>
  <c r="G3292" i="20" s="1"/>
  <c r="BL91" i="6"/>
  <c r="I3292" i="20" s="1"/>
  <c r="CC91" i="6"/>
  <c r="CD91" i="6"/>
  <c r="CE91" i="6"/>
  <c r="CH91" i="6"/>
  <c r="CJ91" i="6"/>
  <c r="CZ91" i="6"/>
  <c r="C3294" i="20" s="1"/>
  <c r="DA91" i="6"/>
  <c r="D3294" i="20" s="1"/>
  <c r="DB91" i="6"/>
  <c r="E3294" i="20" s="1"/>
  <c r="DE91" i="6"/>
  <c r="G3294" i="20" s="1"/>
  <c r="DG91" i="6"/>
  <c r="I3294" i="20" s="1"/>
  <c r="DS91" i="6"/>
  <c r="C3298" i="20" s="1"/>
  <c r="DT91" i="6"/>
  <c r="D3298" i="20" s="1"/>
  <c r="DU91" i="6"/>
  <c r="E3298" i="20" s="1"/>
  <c r="DW91" i="6"/>
  <c r="G3298" i="20" s="1"/>
  <c r="DY91" i="6"/>
  <c r="I3298" i="20" s="1"/>
  <c r="EG91" i="6"/>
  <c r="EH91" i="6"/>
  <c r="EJ91" i="6"/>
  <c r="EK91" i="6"/>
  <c r="EM91" i="6"/>
  <c r="EN91" i="6"/>
  <c r="ES91" i="6"/>
  <c r="ET91" i="6"/>
  <c r="EX91" i="6"/>
  <c r="EY91" i="6"/>
  <c r="FJ91" i="6"/>
  <c r="C3300" i="20" s="1"/>
  <c r="FK91" i="6"/>
  <c r="D3300" i="20" s="1"/>
  <c r="FL91" i="6"/>
  <c r="E3300" i="20" s="1"/>
  <c r="FN91" i="6"/>
  <c r="FO91" i="6"/>
  <c r="FR91" i="6" s="1"/>
  <c r="FS91" i="6"/>
  <c r="FT91" i="6"/>
  <c r="GE91" i="6"/>
  <c r="C3303" i="20" s="1"/>
  <c r="GF91" i="6"/>
  <c r="E3303" i="20" s="1"/>
  <c r="GG91" i="6"/>
  <c r="H3303" i="20" s="1"/>
  <c r="J3303" i="20" s="1"/>
  <c r="GN91" i="6"/>
  <c r="C3306" i="20" s="1"/>
  <c r="GO91" i="6"/>
  <c r="E3306" i="20" s="1"/>
  <c r="GP91" i="6"/>
  <c r="G3306" i="20" s="1"/>
  <c r="GQ91" i="6"/>
  <c r="H3306" i="20" s="1"/>
  <c r="J3306" i="20" s="1"/>
  <c r="B92" i="6"/>
  <c r="C92" i="6"/>
  <c r="D92" i="6"/>
  <c r="M3319" i="20" s="1"/>
  <c r="E92" i="6"/>
  <c r="H3323" i="20" s="1"/>
  <c r="F92" i="6"/>
  <c r="L3323" i="20" s="1"/>
  <c r="G92" i="6"/>
  <c r="C3320" i="20" s="1"/>
  <c r="H92" i="6"/>
  <c r="C3321" i="20" s="1"/>
  <c r="I92" i="6"/>
  <c r="C3322" i="20" s="1"/>
  <c r="J92" i="6"/>
  <c r="C3328" i="20" s="1"/>
  <c r="K92" i="6"/>
  <c r="D3328" i="20" s="1"/>
  <c r="L92" i="6"/>
  <c r="E3328" i="20" s="1"/>
  <c r="O92" i="6"/>
  <c r="G3328" i="20" s="1"/>
  <c r="Q92" i="6"/>
  <c r="I3328" i="20" s="1"/>
  <c r="Y92" i="6"/>
  <c r="C3329" i="20" s="1"/>
  <c r="Z92" i="6"/>
  <c r="D3329" i="20" s="1"/>
  <c r="AA92" i="6"/>
  <c r="E3329" i="20" s="1"/>
  <c r="AD92" i="6"/>
  <c r="G3329" i="20" s="1"/>
  <c r="H3329" i="20" s="1"/>
  <c r="AF92" i="6"/>
  <c r="I3329" i="20" s="1"/>
  <c r="AN92" i="6"/>
  <c r="AP92" i="6"/>
  <c r="C3330" i="20" s="1"/>
  <c r="AQ92" i="6"/>
  <c r="D3330" i="20" s="1"/>
  <c r="AR92" i="6"/>
  <c r="E3330" i="20" s="1"/>
  <c r="AU92" i="6"/>
  <c r="G3330" i="20" s="1"/>
  <c r="AW92" i="6"/>
  <c r="I3330" i="20" s="1"/>
  <c r="BE92" i="6"/>
  <c r="C3331" i="20" s="1"/>
  <c r="BF92" i="6"/>
  <c r="D3331" i="20" s="1"/>
  <c r="BG92" i="6"/>
  <c r="E3331" i="20" s="1"/>
  <c r="BJ92" i="6"/>
  <c r="G3331" i="20" s="1"/>
  <c r="BL92" i="6"/>
  <c r="I3331" i="20" s="1"/>
  <c r="CC92" i="6"/>
  <c r="CD92" i="6"/>
  <c r="CE92" i="6"/>
  <c r="CH92" i="6"/>
  <c r="CJ92" i="6"/>
  <c r="CZ92" i="6"/>
  <c r="C3333" i="20" s="1"/>
  <c r="DA92" i="6"/>
  <c r="D3333" i="20" s="1"/>
  <c r="DB92" i="6"/>
  <c r="E3333" i="20" s="1"/>
  <c r="DE92" i="6"/>
  <c r="G3333" i="20" s="1"/>
  <c r="DG92" i="6"/>
  <c r="I3333" i="20" s="1"/>
  <c r="DS92" i="6"/>
  <c r="C3337" i="20" s="1"/>
  <c r="DT92" i="6"/>
  <c r="D3337" i="20" s="1"/>
  <c r="DU92" i="6"/>
  <c r="E3337" i="20" s="1"/>
  <c r="DW92" i="6"/>
  <c r="G3337" i="20" s="1"/>
  <c r="DY92" i="6"/>
  <c r="I3337" i="20" s="1"/>
  <c r="EG92" i="6"/>
  <c r="EH92" i="6"/>
  <c r="EJ92" i="6"/>
  <c r="EK92" i="6"/>
  <c r="EM92" i="6"/>
  <c r="EN92" i="6"/>
  <c r="ES92" i="6"/>
  <c r="ET92" i="6"/>
  <c r="EX92" i="6"/>
  <c r="EY92" i="6"/>
  <c r="FJ92" i="6"/>
  <c r="C3339" i="20" s="1"/>
  <c r="FK92" i="6"/>
  <c r="D3339" i="20" s="1"/>
  <c r="FL92" i="6"/>
  <c r="E3339" i="20" s="1"/>
  <c r="FN92" i="6"/>
  <c r="FO92" i="6"/>
  <c r="FR92" i="6" s="1"/>
  <c r="FS92" i="6"/>
  <c r="FT92" i="6"/>
  <c r="GE92" i="6"/>
  <c r="C3342" i="20" s="1"/>
  <c r="GF92" i="6"/>
  <c r="E3342" i="20" s="1"/>
  <c r="GG92" i="6"/>
  <c r="H3342" i="20" s="1"/>
  <c r="J3342" i="20" s="1"/>
  <c r="GN92" i="6"/>
  <c r="C3345" i="20" s="1"/>
  <c r="GO92" i="6"/>
  <c r="E3345" i="20" s="1"/>
  <c r="GP92" i="6"/>
  <c r="G3345" i="20" s="1"/>
  <c r="GQ92" i="6"/>
  <c r="H3345" i="20" s="1"/>
  <c r="J3345" i="20" s="1"/>
  <c r="B93" i="6"/>
  <c r="C93" i="6"/>
  <c r="D93" i="6"/>
  <c r="M3358" i="20" s="1"/>
  <c r="E93" i="6"/>
  <c r="H3362" i="20" s="1"/>
  <c r="F93" i="6"/>
  <c r="L3362" i="20" s="1"/>
  <c r="G93" i="6"/>
  <c r="C3359" i="20" s="1"/>
  <c r="H93" i="6"/>
  <c r="C3360" i="20" s="1"/>
  <c r="I93" i="6"/>
  <c r="C3361" i="20" s="1"/>
  <c r="J93" i="6"/>
  <c r="C3367" i="20" s="1"/>
  <c r="K93" i="6"/>
  <c r="D3367" i="20" s="1"/>
  <c r="L93" i="6"/>
  <c r="E3367" i="20" s="1"/>
  <c r="O93" i="6"/>
  <c r="G3367" i="20" s="1"/>
  <c r="Q93" i="6"/>
  <c r="I3367" i="20" s="1"/>
  <c r="Y93" i="6"/>
  <c r="C3368" i="20" s="1"/>
  <c r="Z93" i="6"/>
  <c r="D3368" i="20" s="1"/>
  <c r="AA93" i="6"/>
  <c r="E3368" i="20" s="1"/>
  <c r="AD93" i="6"/>
  <c r="G3368" i="20" s="1"/>
  <c r="H3368" i="20" s="1"/>
  <c r="AF93" i="6"/>
  <c r="I3368" i="20" s="1"/>
  <c r="AN93" i="6"/>
  <c r="AP93" i="6"/>
  <c r="C3369" i="20" s="1"/>
  <c r="AQ93" i="6"/>
  <c r="D3369" i="20" s="1"/>
  <c r="AR93" i="6"/>
  <c r="E3369" i="20" s="1"/>
  <c r="AU93" i="6"/>
  <c r="G3369" i="20" s="1"/>
  <c r="AW93" i="6"/>
  <c r="I3369" i="20" s="1"/>
  <c r="BE93" i="6"/>
  <c r="C3370" i="20" s="1"/>
  <c r="BF93" i="6"/>
  <c r="D3370" i="20" s="1"/>
  <c r="BG93" i="6"/>
  <c r="E3370" i="20" s="1"/>
  <c r="BJ93" i="6"/>
  <c r="G3370" i="20" s="1"/>
  <c r="BL93" i="6"/>
  <c r="I3370" i="20" s="1"/>
  <c r="CC93" i="6"/>
  <c r="CD93" i="6"/>
  <c r="CE93" i="6"/>
  <c r="CH93" i="6"/>
  <c r="CJ93" i="6"/>
  <c r="CZ93" i="6"/>
  <c r="C3372" i="20" s="1"/>
  <c r="DA93" i="6"/>
  <c r="D3372" i="20" s="1"/>
  <c r="DB93" i="6"/>
  <c r="E3372" i="20" s="1"/>
  <c r="DE93" i="6"/>
  <c r="G3372" i="20" s="1"/>
  <c r="DG93" i="6"/>
  <c r="I3372" i="20" s="1"/>
  <c r="DS93" i="6"/>
  <c r="C3376" i="20" s="1"/>
  <c r="DT93" i="6"/>
  <c r="D3376" i="20" s="1"/>
  <c r="DU93" i="6"/>
  <c r="E3376" i="20" s="1"/>
  <c r="DW93" i="6"/>
  <c r="G3376" i="20" s="1"/>
  <c r="DY93" i="6"/>
  <c r="I3376" i="20" s="1"/>
  <c r="EG93" i="6"/>
  <c r="EH93" i="6"/>
  <c r="EJ93" i="6"/>
  <c r="EK93" i="6"/>
  <c r="EM93" i="6"/>
  <c r="EN93" i="6"/>
  <c r="ES93" i="6"/>
  <c r="ET93" i="6"/>
  <c r="EX93" i="6"/>
  <c r="EY93" i="6"/>
  <c r="FJ93" i="6"/>
  <c r="C3378" i="20" s="1"/>
  <c r="FK93" i="6"/>
  <c r="D3378" i="20" s="1"/>
  <c r="FL93" i="6"/>
  <c r="E3378" i="20" s="1"/>
  <c r="FN93" i="6"/>
  <c r="FO93" i="6"/>
  <c r="FR93" i="6" s="1"/>
  <c r="FS93" i="6"/>
  <c r="FT93" i="6"/>
  <c r="GE93" i="6"/>
  <c r="C3381" i="20" s="1"/>
  <c r="GF93" i="6"/>
  <c r="E3381" i="20" s="1"/>
  <c r="GG93" i="6"/>
  <c r="H3381" i="20" s="1"/>
  <c r="J3381" i="20" s="1"/>
  <c r="GN93" i="6"/>
  <c r="C3384" i="20" s="1"/>
  <c r="GO93" i="6"/>
  <c r="E3384" i="20" s="1"/>
  <c r="GP93" i="6"/>
  <c r="G3384" i="20" s="1"/>
  <c r="GQ93" i="6"/>
  <c r="H3384" i="20" s="1"/>
  <c r="B94" i="6"/>
  <c r="C94" i="6"/>
  <c r="D94" i="6"/>
  <c r="M3397" i="20" s="1"/>
  <c r="E94" i="6"/>
  <c r="H3401" i="20" s="1"/>
  <c r="F94" i="6"/>
  <c r="L3401" i="20" s="1"/>
  <c r="G94" i="6"/>
  <c r="C3398" i="20" s="1"/>
  <c r="H94" i="6"/>
  <c r="C3399" i="20" s="1"/>
  <c r="I94" i="6"/>
  <c r="C3400" i="20" s="1"/>
  <c r="J94" i="6"/>
  <c r="C3406" i="20" s="1"/>
  <c r="K94" i="6"/>
  <c r="D3406" i="20" s="1"/>
  <c r="L94" i="6"/>
  <c r="E3406" i="20" s="1"/>
  <c r="O94" i="6"/>
  <c r="G3406" i="20" s="1"/>
  <c r="Q94" i="6"/>
  <c r="I3406" i="20" s="1"/>
  <c r="Y94" i="6"/>
  <c r="C3407" i="20" s="1"/>
  <c r="Z94" i="6"/>
  <c r="D3407" i="20" s="1"/>
  <c r="AA94" i="6"/>
  <c r="E3407" i="20" s="1"/>
  <c r="AD94" i="6"/>
  <c r="G3407" i="20" s="1"/>
  <c r="H3407" i="20" s="1"/>
  <c r="AF94" i="6"/>
  <c r="I3407" i="20" s="1"/>
  <c r="AN94" i="6"/>
  <c r="AP94" i="6"/>
  <c r="C3408" i="20" s="1"/>
  <c r="AQ94" i="6"/>
  <c r="D3408" i="20" s="1"/>
  <c r="AR94" i="6"/>
  <c r="E3408" i="20" s="1"/>
  <c r="AU94" i="6"/>
  <c r="G3408" i="20" s="1"/>
  <c r="AW94" i="6"/>
  <c r="I3408" i="20" s="1"/>
  <c r="BE94" i="6"/>
  <c r="C3409" i="20" s="1"/>
  <c r="BF94" i="6"/>
  <c r="D3409" i="20" s="1"/>
  <c r="BG94" i="6"/>
  <c r="E3409" i="20" s="1"/>
  <c r="BJ94" i="6"/>
  <c r="G3409" i="20" s="1"/>
  <c r="BL94" i="6"/>
  <c r="I3409" i="20" s="1"/>
  <c r="CC94" i="6"/>
  <c r="CD94" i="6"/>
  <c r="CE94" i="6"/>
  <c r="CH94" i="6"/>
  <c r="CJ94" i="6"/>
  <c r="CZ94" i="6"/>
  <c r="C3411" i="20" s="1"/>
  <c r="DA94" i="6"/>
  <c r="D3411" i="20" s="1"/>
  <c r="DB94" i="6"/>
  <c r="E3411" i="20" s="1"/>
  <c r="DE94" i="6"/>
  <c r="G3411" i="20" s="1"/>
  <c r="DG94" i="6"/>
  <c r="I3411" i="20" s="1"/>
  <c r="DS94" i="6"/>
  <c r="C3415" i="20" s="1"/>
  <c r="DT94" i="6"/>
  <c r="D3415" i="20" s="1"/>
  <c r="DU94" i="6"/>
  <c r="E3415" i="20" s="1"/>
  <c r="DW94" i="6"/>
  <c r="G3415" i="20" s="1"/>
  <c r="DY94" i="6"/>
  <c r="I3415" i="20" s="1"/>
  <c r="EG94" i="6"/>
  <c r="EH94" i="6"/>
  <c r="EJ94" i="6"/>
  <c r="EK94" i="6"/>
  <c r="EM94" i="6"/>
  <c r="EN94" i="6"/>
  <c r="ES94" i="6"/>
  <c r="ET94" i="6"/>
  <c r="EX94" i="6"/>
  <c r="EY94" i="6"/>
  <c r="FJ94" i="6"/>
  <c r="C3417" i="20" s="1"/>
  <c r="FK94" i="6"/>
  <c r="D3417" i="20" s="1"/>
  <c r="FL94" i="6"/>
  <c r="E3417" i="20" s="1"/>
  <c r="FN94" i="6"/>
  <c r="FO94" i="6"/>
  <c r="FR94" i="6" s="1"/>
  <c r="FS94" i="6"/>
  <c r="FT94" i="6"/>
  <c r="GE94" i="6"/>
  <c r="C3420" i="20" s="1"/>
  <c r="GF94" i="6"/>
  <c r="E3420" i="20" s="1"/>
  <c r="GG94" i="6"/>
  <c r="H3420" i="20" s="1"/>
  <c r="J3420" i="20" s="1"/>
  <c r="GN94" i="6"/>
  <c r="C3423" i="20" s="1"/>
  <c r="GO94" i="6"/>
  <c r="E3423" i="20" s="1"/>
  <c r="GP94" i="6"/>
  <c r="G3423" i="20" s="1"/>
  <c r="GQ94" i="6"/>
  <c r="H3423" i="20" s="1"/>
  <c r="J3423" i="20" s="1"/>
  <c r="B95" i="6"/>
  <c r="C95" i="6"/>
  <c r="D95" i="6"/>
  <c r="M3436" i="20" s="1"/>
  <c r="E95" i="6"/>
  <c r="H3440" i="20" s="1"/>
  <c r="F95" i="6"/>
  <c r="L3440" i="20" s="1"/>
  <c r="G95" i="6"/>
  <c r="C3437" i="20" s="1"/>
  <c r="H95" i="6"/>
  <c r="C3438" i="20" s="1"/>
  <c r="I95" i="6"/>
  <c r="C3439" i="20" s="1"/>
  <c r="J95" i="6"/>
  <c r="C3445" i="20" s="1"/>
  <c r="K95" i="6"/>
  <c r="D3445" i="20" s="1"/>
  <c r="L95" i="6"/>
  <c r="E3445" i="20" s="1"/>
  <c r="O95" i="6"/>
  <c r="G3445" i="20" s="1"/>
  <c r="Q95" i="6"/>
  <c r="I3445" i="20" s="1"/>
  <c r="Y95" i="6"/>
  <c r="C3446" i="20" s="1"/>
  <c r="Z95" i="6"/>
  <c r="D3446" i="20" s="1"/>
  <c r="AA95" i="6"/>
  <c r="E3446" i="20" s="1"/>
  <c r="AD95" i="6"/>
  <c r="G3446" i="20" s="1"/>
  <c r="AF95" i="6"/>
  <c r="I3446" i="20" s="1"/>
  <c r="AN95" i="6"/>
  <c r="AP95" i="6"/>
  <c r="C3447" i="20" s="1"/>
  <c r="AQ95" i="6"/>
  <c r="D3447" i="20" s="1"/>
  <c r="AR95" i="6"/>
  <c r="E3447" i="20" s="1"/>
  <c r="AU95" i="6"/>
  <c r="G3447" i="20" s="1"/>
  <c r="AW95" i="6"/>
  <c r="I3447" i="20" s="1"/>
  <c r="BE95" i="6"/>
  <c r="C3448" i="20" s="1"/>
  <c r="BF95" i="6"/>
  <c r="D3448" i="20" s="1"/>
  <c r="BG95" i="6"/>
  <c r="E3448" i="20" s="1"/>
  <c r="BJ95" i="6"/>
  <c r="G3448" i="20" s="1"/>
  <c r="BL95" i="6"/>
  <c r="I3448" i="20" s="1"/>
  <c r="CC95" i="6"/>
  <c r="CD95" i="6"/>
  <c r="CE95" i="6"/>
  <c r="CH95" i="6"/>
  <c r="CJ95" i="6"/>
  <c r="CZ95" i="6"/>
  <c r="C3450" i="20" s="1"/>
  <c r="DA95" i="6"/>
  <c r="D3450" i="20" s="1"/>
  <c r="DB95" i="6"/>
  <c r="E3450" i="20" s="1"/>
  <c r="DE95" i="6"/>
  <c r="G3450" i="20" s="1"/>
  <c r="DG95" i="6"/>
  <c r="I3450" i="20" s="1"/>
  <c r="DS95" i="6"/>
  <c r="C3454" i="20" s="1"/>
  <c r="DT95" i="6"/>
  <c r="D3454" i="20" s="1"/>
  <c r="DU95" i="6"/>
  <c r="E3454" i="20" s="1"/>
  <c r="DW95" i="6"/>
  <c r="G3454" i="20" s="1"/>
  <c r="DY95" i="6"/>
  <c r="I3454" i="20" s="1"/>
  <c r="EG95" i="6"/>
  <c r="EH95" i="6"/>
  <c r="EJ95" i="6"/>
  <c r="EK95" i="6"/>
  <c r="EM95" i="6"/>
  <c r="EN95" i="6"/>
  <c r="ES95" i="6"/>
  <c r="ET95" i="6"/>
  <c r="EX95" i="6"/>
  <c r="EY95" i="6"/>
  <c r="FJ95" i="6"/>
  <c r="C3456" i="20" s="1"/>
  <c r="FK95" i="6"/>
  <c r="D3456" i="20" s="1"/>
  <c r="FL95" i="6"/>
  <c r="E3456" i="20" s="1"/>
  <c r="FN95" i="6"/>
  <c r="FO95" i="6"/>
  <c r="FR95" i="6" s="1"/>
  <c r="FS95" i="6"/>
  <c r="FT95" i="6"/>
  <c r="GE95" i="6"/>
  <c r="C3459" i="20" s="1"/>
  <c r="GF95" i="6"/>
  <c r="E3459" i="20" s="1"/>
  <c r="GG95" i="6"/>
  <c r="H3459" i="20" s="1"/>
  <c r="J3459" i="20" s="1"/>
  <c r="GN95" i="6"/>
  <c r="C3462" i="20" s="1"/>
  <c r="GO95" i="6"/>
  <c r="E3462" i="20" s="1"/>
  <c r="GP95" i="6"/>
  <c r="G3462" i="20" s="1"/>
  <c r="GQ95" i="6"/>
  <c r="H3462" i="20" s="1"/>
  <c r="J3462" i="20" s="1"/>
  <c r="B96" i="6"/>
  <c r="C96" i="6"/>
  <c r="D96" i="6"/>
  <c r="M3475" i="20" s="1"/>
  <c r="E96" i="6"/>
  <c r="H3479" i="20" s="1"/>
  <c r="F96" i="6"/>
  <c r="L3479" i="20" s="1"/>
  <c r="G96" i="6"/>
  <c r="C3476" i="20" s="1"/>
  <c r="H96" i="6"/>
  <c r="C3477" i="20" s="1"/>
  <c r="I96" i="6"/>
  <c r="C3478" i="20" s="1"/>
  <c r="J96" i="6"/>
  <c r="C3484" i="20" s="1"/>
  <c r="K96" i="6"/>
  <c r="D3484" i="20" s="1"/>
  <c r="L96" i="6"/>
  <c r="E3484" i="20" s="1"/>
  <c r="O96" i="6"/>
  <c r="G3484" i="20" s="1"/>
  <c r="Q96" i="6"/>
  <c r="I3484" i="20" s="1"/>
  <c r="Y96" i="6"/>
  <c r="C3485" i="20" s="1"/>
  <c r="Z96" i="6"/>
  <c r="D3485" i="20" s="1"/>
  <c r="AA96" i="6"/>
  <c r="E3485" i="20" s="1"/>
  <c r="AD96" i="6"/>
  <c r="G3485" i="20" s="1"/>
  <c r="AF96" i="6"/>
  <c r="I3485" i="20" s="1"/>
  <c r="AN96" i="6"/>
  <c r="AP96" i="6"/>
  <c r="C3486" i="20" s="1"/>
  <c r="AQ96" i="6"/>
  <c r="D3486" i="20" s="1"/>
  <c r="AR96" i="6"/>
  <c r="E3486" i="20" s="1"/>
  <c r="AU96" i="6"/>
  <c r="G3486" i="20" s="1"/>
  <c r="AW96" i="6"/>
  <c r="I3486" i="20" s="1"/>
  <c r="BE96" i="6"/>
  <c r="C3487" i="20" s="1"/>
  <c r="BF96" i="6"/>
  <c r="D3487" i="20" s="1"/>
  <c r="BG96" i="6"/>
  <c r="E3487" i="20" s="1"/>
  <c r="BJ96" i="6"/>
  <c r="G3487" i="20" s="1"/>
  <c r="BL96" i="6"/>
  <c r="I3487" i="20" s="1"/>
  <c r="CC96" i="6"/>
  <c r="CD96" i="6"/>
  <c r="CE96" i="6"/>
  <c r="CH96" i="6"/>
  <c r="CJ96" i="6"/>
  <c r="CZ96" i="6"/>
  <c r="C3489" i="20" s="1"/>
  <c r="DA96" i="6"/>
  <c r="D3489" i="20" s="1"/>
  <c r="DB96" i="6"/>
  <c r="E3489" i="20" s="1"/>
  <c r="DE96" i="6"/>
  <c r="G3489" i="20" s="1"/>
  <c r="DG96" i="6"/>
  <c r="I3489" i="20" s="1"/>
  <c r="DS96" i="6"/>
  <c r="C3493" i="20" s="1"/>
  <c r="DT96" i="6"/>
  <c r="D3493" i="20" s="1"/>
  <c r="DU96" i="6"/>
  <c r="E3493" i="20" s="1"/>
  <c r="DW96" i="6"/>
  <c r="G3493" i="20" s="1"/>
  <c r="DY96" i="6"/>
  <c r="I3493" i="20" s="1"/>
  <c r="EG96" i="6"/>
  <c r="EH96" i="6"/>
  <c r="EJ96" i="6"/>
  <c r="EK96" i="6"/>
  <c r="EM96" i="6"/>
  <c r="EN96" i="6"/>
  <c r="ES96" i="6"/>
  <c r="ET96" i="6"/>
  <c r="EX96" i="6"/>
  <c r="EY96" i="6"/>
  <c r="FJ96" i="6"/>
  <c r="C3495" i="20" s="1"/>
  <c r="FK96" i="6"/>
  <c r="D3495" i="20" s="1"/>
  <c r="FL96" i="6"/>
  <c r="E3495" i="20" s="1"/>
  <c r="FN96" i="6"/>
  <c r="FO96" i="6"/>
  <c r="FR96" i="6" s="1"/>
  <c r="FS96" i="6"/>
  <c r="FT96" i="6"/>
  <c r="GE96" i="6"/>
  <c r="C3498" i="20" s="1"/>
  <c r="GF96" i="6"/>
  <c r="E3498" i="20" s="1"/>
  <c r="GG96" i="6"/>
  <c r="H3498" i="20" s="1"/>
  <c r="J3498" i="20" s="1"/>
  <c r="GN96" i="6"/>
  <c r="C3501" i="20" s="1"/>
  <c r="GO96" i="6"/>
  <c r="E3501" i="20" s="1"/>
  <c r="GP96" i="6"/>
  <c r="G3501" i="20" s="1"/>
  <c r="GQ96" i="6"/>
  <c r="H3501" i="20" s="1"/>
  <c r="J3501" i="20" s="1"/>
  <c r="B97" i="6"/>
  <c r="C97" i="6"/>
  <c r="D97" i="6"/>
  <c r="M3514" i="20" s="1"/>
  <c r="E97" i="6"/>
  <c r="H3518" i="20" s="1"/>
  <c r="F97" i="6"/>
  <c r="L3518" i="20" s="1"/>
  <c r="G97" i="6"/>
  <c r="C3515" i="20" s="1"/>
  <c r="H97" i="6"/>
  <c r="C3516" i="20" s="1"/>
  <c r="I97" i="6"/>
  <c r="C3517" i="20" s="1"/>
  <c r="J97" i="6"/>
  <c r="C3523" i="20" s="1"/>
  <c r="K97" i="6"/>
  <c r="D3523" i="20" s="1"/>
  <c r="L97" i="6"/>
  <c r="E3523" i="20" s="1"/>
  <c r="O97" i="6"/>
  <c r="G3523" i="20" s="1"/>
  <c r="Q97" i="6"/>
  <c r="I3523" i="20" s="1"/>
  <c r="Y97" i="6"/>
  <c r="C3524" i="20" s="1"/>
  <c r="Z97" i="6"/>
  <c r="D3524" i="20" s="1"/>
  <c r="AA97" i="6"/>
  <c r="E3524" i="20" s="1"/>
  <c r="AD97" i="6"/>
  <c r="G3524" i="20" s="1"/>
  <c r="H3524" i="20" s="1"/>
  <c r="AF97" i="6"/>
  <c r="I3524" i="20" s="1"/>
  <c r="AN97" i="6"/>
  <c r="AP97" i="6"/>
  <c r="C3525" i="20" s="1"/>
  <c r="AQ97" i="6"/>
  <c r="D3525" i="20" s="1"/>
  <c r="AR97" i="6"/>
  <c r="E3525" i="20" s="1"/>
  <c r="AU97" i="6"/>
  <c r="G3525" i="20" s="1"/>
  <c r="AW97" i="6"/>
  <c r="I3525" i="20" s="1"/>
  <c r="BE97" i="6"/>
  <c r="C3526" i="20" s="1"/>
  <c r="BF97" i="6"/>
  <c r="D3526" i="20" s="1"/>
  <c r="BG97" i="6"/>
  <c r="E3526" i="20" s="1"/>
  <c r="BJ97" i="6"/>
  <c r="G3526" i="20" s="1"/>
  <c r="BL97" i="6"/>
  <c r="I3526" i="20" s="1"/>
  <c r="CC97" i="6"/>
  <c r="CD97" i="6"/>
  <c r="CE97" i="6"/>
  <c r="CH97" i="6"/>
  <c r="CJ97" i="6"/>
  <c r="CZ97" i="6"/>
  <c r="C3528" i="20" s="1"/>
  <c r="DA97" i="6"/>
  <c r="D3528" i="20" s="1"/>
  <c r="DB97" i="6"/>
  <c r="E3528" i="20" s="1"/>
  <c r="DE97" i="6"/>
  <c r="G3528" i="20" s="1"/>
  <c r="DG97" i="6"/>
  <c r="I3528" i="20" s="1"/>
  <c r="DS97" i="6"/>
  <c r="C3532" i="20" s="1"/>
  <c r="DT97" i="6"/>
  <c r="D3532" i="20" s="1"/>
  <c r="DU97" i="6"/>
  <c r="E3532" i="20" s="1"/>
  <c r="DW97" i="6"/>
  <c r="G3532" i="20" s="1"/>
  <c r="DY97" i="6"/>
  <c r="I3532" i="20" s="1"/>
  <c r="EG97" i="6"/>
  <c r="EH97" i="6"/>
  <c r="EJ97" i="6"/>
  <c r="EK97" i="6"/>
  <c r="EM97" i="6"/>
  <c r="EN97" i="6"/>
  <c r="ES97" i="6"/>
  <c r="ET97" i="6"/>
  <c r="EX97" i="6"/>
  <c r="EY97" i="6"/>
  <c r="FJ97" i="6"/>
  <c r="C3534" i="20" s="1"/>
  <c r="FK97" i="6"/>
  <c r="D3534" i="20" s="1"/>
  <c r="FL97" i="6"/>
  <c r="E3534" i="20" s="1"/>
  <c r="FN97" i="6"/>
  <c r="FO97" i="6"/>
  <c r="FR97" i="6" s="1"/>
  <c r="FS97" i="6"/>
  <c r="FT97" i="6"/>
  <c r="GE97" i="6"/>
  <c r="C3537" i="20" s="1"/>
  <c r="GF97" i="6"/>
  <c r="E3537" i="20" s="1"/>
  <c r="GG97" i="6"/>
  <c r="H3537" i="20" s="1"/>
  <c r="J3537" i="20" s="1"/>
  <c r="GN97" i="6"/>
  <c r="C3540" i="20" s="1"/>
  <c r="GO97" i="6"/>
  <c r="E3540" i="20" s="1"/>
  <c r="GP97" i="6"/>
  <c r="G3540" i="20" s="1"/>
  <c r="GQ97" i="6"/>
  <c r="H3540" i="20" s="1"/>
  <c r="J3540" i="20" s="1"/>
  <c r="B98" i="6"/>
  <c r="C98" i="6"/>
  <c r="D98" i="6"/>
  <c r="M3553" i="20" s="1"/>
  <c r="E98" i="6"/>
  <c r="H3557" i="20" s="1"/>
  <c r="F98" i="6"/>
  <c r="L3557" i="20" s="1"/>
  <c r="G98" i="6"/>
  <c r="C3554" i="20" s="1"/>
  <c r="H98" i="6"/>
  <c r="C3555" i="20" s="1"/>
  <c r="I98" i="6"/>
  <c r="C3556" i="20" s="1"/>
  <c r="J98" i="6"/>
  <c r="C3562" i="20" s="1"/>
  <c r="K98" i="6"/>
  <c r="D3562" i="20" s="1"/>
  <c r="L98" i="6"/>
  <c r="E3562" i="20" s="1"/>
  <c r="O98" i="6"/>
  <c r="G3562" i="20" s="1"/>
  <c r="Q98" i="6"/>
  <c r="I3562" i="20" s="1"/>
  <c r="Y98" i="6"/>
  <c r="C3563" i="20" s="1"/>
  <c r="Z98" i="6"/>
  <c r="D3563" i="20" s="1"/>
  <c r="AA98" i="6"/>
  <c r="E3563" i="20" s="1"/>
  <c r="AD98" i="6"/>
  <c r="G3563" i="20" s="1"/>
  <c r="AF98" i="6"/>
  <c r="I3563" i="20" s="1"/>
  <c r="AN98" i="6"/>
  <c r="AP98" i="6"/>
  <c r="C3564" i="20" s="1"/>
  <c r="AQ98" i="6"/>
  <c r="D3564" i="20" s="1"/>
  <c r="AR98" i="6"/>
  <c r="E3564" i="20" s="1"/>
  <c r="AU98" i="6"/>
  <c r="G3564" i="20" s="1"/>
  <c r="AW98" i="6"/>
  <c r="I3564" i="20" s="1"/>
  <c r="BE98" i="6"/>
  <c r="C3565" i="20" s="1"/>
  <c r="BF98" i="6"/>
  <c r="D3565" i="20" s="1"/>
  <c r="BG98" i="6"/>
  <c r="E3565" i="20" s="1"/>
  <c r="BJ98" i="6"/>
  <c r="G3565" i="20" s="1"/>
  <c r="BL98" i="6"/>
  <c r="I3565" i="20" s="1"/>
  <c r="CC98" i="6"/>
  <c r="CD98" i="6"/>
  <c r="CE98" i="6"/>
  <c r="CH98" i="6"/>
  <c r="CJ98" i="6"/>
  <c r="CZ98" i="6"/>
  <c r="C3567" i="20" s="1"/>
  <c r="DA98" i="6"/>
  <c r="D3567" i="20" s="1"/>
  <c r="DB98" i="6"/>
  <c r="E3567" i="20" s="1"/>
  <c r="DE98" i="6"/>
  <c r="G3567" i="20" s="1"/>
  <c r="DG98" i="6"/>
  <c r="I3567" i="20" s="1"/>
  <c r="DS98" i="6"/>
  <c r="C3571" i="20" s="1"/>
  <c r="DT98" i="6"/>
  <c r="D3571" i="20" s="1"/>
  <c r="DU98" i="6"/>
  <c r="E3571" i="20" s="1"/>
  <c r="DW98" i="6"/>
  <c r="G3571" i="20" s="1"/>
  <c r="DY98" i="6"/>
  <c r="I3571" i="20" s="1"/>
  <c r="EG98" i="6"/>
  <c r="EH98" i="6"/>
  <c r="EJ98" i="6"/>
  <c r="EK98" i="6"/>
  <c r="EM98" i="6"/>
  <c r="EN98" i="6"/>
  <c r="ES98" i="6"/>
  <c r="ET98" i="6"/>
  <c r="EX98" i="6"/>
  <c r="EY98" i="6"/>
  <c r="FJ98" i="6"/>
  <c r="C3573" i="20" s="1"/>
  <c r="FK98" i="6"/>
  <c r="D3573" i="20" s="1"/>
  <c r="FL98" i="6"/>
  <c r="E3573" i="20" s="1"/>
  <c r="FN98" i="6"/>
  <c r="FO98" i="6"/>
  <c r="FR98" i="6" s="1"/>
  <c r="FS98" i="6"/>
  <c r="FT98" i="6"/>
  <c r="GE98" i="6"/>
  <c r="C3576" i="20" s="1"/>
  <c r="GF98" i="6"/>
  <c r="E3576" i="20" s="1"/>
  <c r="GG98" i="6"/>
  <c r="H3576" i="20" s="1"/>
  <c r="J3576" i="20" s="1"/>
  <c r="GN98" i="6"/>
  <c r="C3579" i="20" s="1"/>
  <c r="GO98" i="6"/>
  <c r="E3579" i="20" s="1"/>
  <c r="GP98" i="6"/>
  <c r="G3579" i="20" s="1"/>
  <c r="GQ98" i="6"/>
  <c r="H3579" i="20" s="1"/>
  <c r="J3579" i="20" s="1"/>
  <c r="B99" i="6"/>
  <c r="C99" i="6"/>
  <c r="D99" i="6"/>
  <c r="M3592" i="20" s="1"/>
  <c r="E99" i="6"/>
  <c r="H3596" i="20" s="1"/>
  <c r="F99" i="6"/>
  <c r="L3596" i="20" s="1"/>
  <c r="G99" i="6"/>
  <c r="C3593" i="20" s="1"/>
  <c r="H99" i="6"/>
  <c r="C3594" i="20" s="1"/>
  <c r="I99" i="6"/>
  <c r="C3595" i="20" s="1"/>
  <c r="J99" i="6"/>
  <c r="C3601" i="20" s="1"/>
  <c r="K99" i="6"/>
  <c r="D3601" i="20" s="1"/>
  <c r="L99" i="6"/>
  <c r="E3601" i="20" s="1"/>
  <c r="O99" i="6"/>
  <c r="G3601" i="20" s="1"/>
  <c r="Q99" i="6"/>
  <c r="I3601" i="20" s="1"/>
  <c r="Y99" i="6"/>
  <c r="C3602" i="20" s="1"/>
  <c r="Z99" i="6"/>
  <c r="D3602" i="20" s="1"/>
  <c r="AA99" i="6"/>
  <c r="E3602" i="20" s="1"/>
  <c r="AD99" i="6"/>
  <c r="G3602" i="20" s="1"/>
  <c r="H3602" i="20" s="1"/>
  <c r="AF99" i="6"/>
  <c r="I3602" i="20" s="1"/>
  <c r="AN99" i="6"/>
  <c r="AP99" i="6"/>
  <c r="C3603" i="20" s="1"/>
  <c r="AQ99" i="6"/>
  <c r="D3603" i="20" s="1"/>
  <c r="AR99" i="6"/>
  <c r="E3603" i="20" s="1"/>
  <c r="AU99" i="6"/>
  <c r="G3603" i="20" s="1"/>
  <c r="AW99" i="6"/>
  <c r="I3603" i="20" s="1"/>
  <c r="BE99" i="6"/>
  <c r="C3604" i="20" s="1"/>
  <c r="BF99" i="6"/>
  <c r="D3604" i="20" s="1"/>
  <c r="BG99" i="6"/>
  <c r="E3604" i="20" s="1"/>
  <c r="BJ99" i="6"/>
  <c r="G3604" i="20" s="1"/>
  <c r="BL99" i="6"/>
  <c r="I3604" i="20" s="1"/>
  <c r="CC99" i="6"/>
  <c r="CD99" i="6"/>
  <c r="CE99" i="6"/>
  <c r="CH99" i="6"/>
  <c r="CJ99" i="6"/>
  <c r="CZ99" i="6"/>
  <c r="C3606" i="20" s="1"/>
  <c r="DA99" i="6"/>
  <c r="D3606" i="20" s="1"/>
  <c r="DB99" i="6"/>
  <c r="E3606" i="20" s="1"/>
  <c r="DE99" i="6"/>
  <c r="G3606" i="20" s="1"/>
  <c r="DG99" i="6"/>
  <c r="I3606" i="20" s="1"/>
  <c r="DS99" i="6"/>
  <c r="C3610" i="20" s="1"/>
  <c r="DT99" i="6"/>
  <c r="D3610" i="20" s="1"/>
  <c r="DU99" i="6"/>
  <c r="E3610" i="20" s="1"/>
  <c r="DW99" i="6"/>
  <c r="G3610" i="20" s="1"/>
  <c r="DY99" i="6"/>
  <c r="I3610" i="20" s="1"/>
  <c r="EG99" i="6"/>
  <c r="EH99" i="6"/>
  <c r="EJ99" i="6"/>
  <c r="EK99" i="6"/>
  <c r="EM99" i="6"/>
  <c r="EN99" i="6"/>
  <c r="ES99" i="6"/>
  <c r="ET99" i="6"/>
  <c r="EX99" i="6"/>
  <c r="EY99" i="6"/>
  <c r="FJ99" i="6"/>
  <c r="C3612" i="20" s="1"/>
  <c r="FK99" i="6"/>
  <c r="D3612" i="20" s="1"/>
  <c r="FL99" i="6"/>
  <c r="E3612" i="20" s="1"/>
  <c r="FN99" i="6"/>
  <c r="FO99" i="6"/>
  <c r="FR99" i="6" s="1"/>
  <c r="FS99" i="6"/>
  <c r="FT99" i="6"/>
  <c r="GE99" i="6"/>
  <c r="C3615" i="20" s="1"/>
  <c r="GF99" i="6"/>
  <c r="E3615" i="20" s="1"/>
  <c r="GG99" i="6"/>
  <c r="H3615" i="20" s="1"/>
  <c r="J3615" i="20" s="1"/>
  <c r="GN99" i="6"/>
  <c r="C3618" i="20" s="1"/>
  <c r="GO99" i="6"/>
  <c r="E3618" i="20" s="1"/>
  <c r="GP99" i="6"/>
  <c r="G3618" i="20" s="1"/>
  <c r="GQ99" i="6"/>
  <c r="H3618" i="20" s="1"/>
  <c r="J3618" i="20" s="1"/>
  <c r="B100" i="6"/>
  <c r="C100" i="6"/>
  <c r="D100" i="6"/>
  <c r="M3631" i="20" s="1"/>
  <c r="E100" i="6"/>
  <c r="H3635" i="20" s="1"/>
  <c r="F100" i="6"/>
  <c r="L3635" i="20" s="1"/>
  <c r="G100" i="6"/>
  <c r="C3632" i="20" s="1"/>
  <c r="H100" i="6"/>
  <c r="C3633" i="20" s="1"/>
  <c r="I100" i="6"/>
  <c r="C3634" i="20" s="1"/>
  <c r="J100" i="6"/>
  <c r="C3640" i="20" s="1"/>
  <c r="K100" i="6"/>
  <c r="D3640" i="20" s="1"/>
  <c r="L100" i="6"/>
  <c r="E3640" i="20" s="1"/>
  <c r="O100" i="6"/>
  <c r="G3640" i="20" s="1"/>
  <c r="Q100" i="6"/>
  <c r="I3640" i="20" s="1"/>
  <c r="Y100" i="6"/>
  <c r="C3641" i="20" s="1"/>
  <c r="Z100" i="6"/>
  <c r="D3641" i="20" s="1"/>
  <c r="AA100" i="6"/>
  <c r="E3641" i="20" s="1"/>
  <c r="AD100" i="6"/>
  <c r="G3641" i="20" s="1"/>
  <c r="H3641" i="20" s="1"/>
  <c r="AF100" i="6"/>
  <c r="I3641" i="20" s="1"/>
  <c r="AN100" i="6"/>
  <c r="AP100" i="6"/>
  <c r="C3642" i="20" s="1"/>
  <c r="AQ100" i="6"/>
  <c r="D3642" i="20" s="1"/>
  <c r="AR100" i="6"/>
  <c r="E3642" i="20" s="1"/>
  <c r="AU100" i="6"/>
  <c r="G3642" i="20" s="1"/>
  <c r="AW100" i="6"/>
  <c r="I3642" i="20" s="1"/>
  <c r="BE100" i="6"/>
  <c r="C3643" i="20" s="1"/>
  <c r="BF100" i="6"/>
  <c r="D3643" i="20" s="1"/>
  <c r="BG100" i="6"/>
  <c r="E3643" i="20" s="1"/>
  <c r="BJ100" i="6"/>
  <c r="G3643" i="20" s="1"/>
  <c r="BL100" i="6"/>
  <c r="I3643" i="20" s="1"/>
  <c r="CC100" i="6"/>
  <c r="CD100" i="6"/>
  <c r="CE100" i="6"/>
  <c r="CH100" i="6"/>
  <c r="CJ100" i="6"/>
  <c r="CZ100" i="6"/>
  <c r="C3645" i="20" s="1"/>
  <c r="DA100" i="6"/>
  <c r="D3645" i="20" s="1"/>
  <c r="DB100" i="6"/>
  <c r="E3645" i="20" s="1"/>
  <c r="DE100" i="6"/>
  <c r="G3645" i="20" s="1"/>
  <c r="DG100" i="6"/>
  <c r="I3645" i="20" s="1"/>
  <c r="DS100" i="6"/>
  <c r="C3649" i="20" s="1"/>
  <c r="DT100" i="6"/>
  <c r="D3649" i="20" s="1"/>
  <c r="DU100" i="6"/>
  <c r="E3649" i="20" s="1"/>
  <c r="DW100" i="6"/>
  <c r="G3649" i="20" s="1"/>
  <c r="DY100" i="6"/>
  <c r="I3649" i="20" s="1"/>
  <c r="EG100" i="6"/>
  <c r="EH100" i="6"/>
  <c r="EJ100" i="6"/>
  <c r="EK100" i="6"/>
  <c r="EM100" i="6"/>
  <c r="EN100" i="6"/>
  <c r="ES100" i="6"/>
  <c r="ET100" i="6"/>
  <c r="EX100" i="6"/>
  <c r="EY100" i="6"/>
  <c r="FJ100" i="6"/>
  <c r="C3651" i="20" s="1"/>
  <c r="FK100" i="6"/>
  <c r="D3651" i="20" s="1"/>
  <c r="FL100" i="6"/>
  <c r="E3651" i="20" s="1"/>
  <c r="FN100" i="6"/>
  <c r="FO100" i="6"/>
  <c r="FR100" i="6" s="1"/>
  <c r="FS100" i="6"/>
  <c r="FT100" i="6"/>
  <c r="GE100" i="6"/>
  <c r="C3654" i="20" s="1"/>
  <c r="GF100" i="6"/>
  <c r="E3654" i="20" s="1"/>
  <c r="GG100" i="6"/>
  <c r="H3654" i="20" s="1"/>
  <c r="J3654" i="20" s="1"/>
  <c r="GN100" i="6"/>
  <c r="C3657" i="20" s="1"/>
  <c r="GO100" i="6"/>
  <c r="E3657" i="20" s="1"/>
  <c r="GP100" i="6"/>
  <c r="G3657" i="20" s="1"/>
  <c r="GQ100" i="6"/>
  <c r="H3657" i="20" s="1"/>
  <c r="J3657" i="20" s="1"/>
  <c r="B101" i="6"/>
  <c r="C101" i="6"/>
  <c r="D101" i="6"/>
  <c r="M3670" i="20" s="1"/>
  <c r="E101" i="6"/>
  <c r="H3674" i="20" s="1"/>
  <c r="F101" i="6"/>
  <c r="L3674" i="20" s="1"/>
  <c r="G101" i="6"/>
  <c r="C3671" i="20" s="1"/>
  <c r="H101" i="6"/>
  <c r="C3672" i="20" s="1"/>
  <c r="I101" i="6"/>
  <c r="C3673" i="20" s="1"/>
  <c r="J101" i="6"/>
  <c r="C3679" i="20" s="1"/>
  <c r="K101" i="6"/>
  <c r="D3679" i="20" s="1"/>
  <c r="L101" i="6"/>
  <c r="E3679" i="20" s="1"/>
  <c r="O101" i="6"/>
  <c r="G3679" i="20" s="1"/>
  <c r="Q101" i="6"/>
  <c r="I3679" i="20" s="1"/>
  <c r="Y101" i="6"/>
  <c r="C3680" i="20" s="1"/>
  <c r="Z101" i="6"/>
  <c r="D3680" i="20" s="1"/>
  <c r="AA101" i="6"/>
  <c r="E3680" i="20" s="1"/>
  <c r="AD101" i="6"/>
  <c r="G3680" i="20" s="1"/>
  <c r="H3680" i="20" s="1"/>
  <c r="AF101" i="6"/>
  <c r="I3680" i="20" s="1"/>
  <c r="AN101" i="6"/>
  <c r="AP101" i="6"/>
  <c r="C3681" i="20" s="1"/>
  <c r="AQ101" i="6"/>
  <c r="D3681" i="20" s="1"/>
  <c r="AR101" i="6"/>
  <c r="E3681" i="20" s="1"/>
  <c r="AU101" i="6"/>
  <c r="G3681" i="20" s="1"/>
  <c r="AW101" i="6"/>
  <c r="I3681" i="20" s="1"/>
  <c r="BE101" i="6"/>
  <c r="C3682" i="20" s="1"/>
  <c r="BF101" i="6"/>
  <c r="D3682" i="20" s="1"/>
  <c r="BG101" i="6"/>
  <c r="E3682" i="20" s="1"/>
  <c r="BJ101" i="6"/>
  <c r="G3682" i="20" s="1"/>
  <c r="BL101" i="6"/>
  <c r="I3682" i="20" s="1"/>
  <c r="CC101" i="6"/>
  <c r="CD101" i="6"/>
  <c r="CE101" i="6"/>
  <c r="CH101" i="6"/>
  <c r="CJ101" i="6"/>
  <c r="CZ101" i="6"/>
  <c r="C3684" i="20" s="1"/>
  <c r="DA101" i="6"/>
  <c r="D3684" i="20" s="1"/>
  <c r="DB101" i="6"/>
  <c r="E3684" i="20" s="1"/>
  <c r="DE101" i="6"/>
  <c r="G3684" i="20" s="1"/>
  <c r="DG101" i="6"/>
  <c r="I3684" i="20" s="1"/>
  <c r="DS101" i="6"/>
  <c r="C3688" i="20" s="1"/>
  <c r="DT101" i="6"/>
  <c r="D3688" i="20" s="1"/>
  <c r="DU101" i="6"/>
  <c r="E3688" i="20" s="1"/>
  <c r="DW101" i="6"/>
  <c r="G3688" i="20" s="1"/>
  <c r="DY101" i="6"/>
  <c r="I3688" i="20" s="1"/>
  <c r="EG101" i="6"/>
  <c r="EH101" i="6"/>
  <c r="EJ101" i="6"/>
  <c r="EK101" i="6"/>
  <c r="EM101" i="6"/>
  <c r="EN101" i="6"/>
  <c r="ES101" i="6"/>
  <c r="ET101" i="6"/>
  <c r="EX101" i="6"/>
  <c r="EY101" i="6"/>
  <c r="FJ101" i="6"/>
  <c r="C3690" i="20" s="1"/>
  <c r="FK101" i="6"/>
  <c r="D3690" i="20" s="1"/>
  <c r="FL101" i="6"/>
  <c r="E3690" i="20" s="1"/>
  <c r="FN101" i="6"/>
  <c r="FO101" i="6"/>
  <c r="FR101" i="6" s="1"/>
  <c r="FS101" i="6"/>
  <c r="FT101" i="6"/>
  <c r="GE101" i="6"/>
  <c r="C3693" i="20" s="1"/>
  <c r="GF101" i="6"/>
  <c r="E3693" i="20" s="1"/>
  <c r="GG101" i="6"/>
  <c r="H3693" i="20" s="1"/>
  <c r="J3693" i="20" s="1"/>
  <c r="GN101" i="6"/>
  <c r="C3696" i="20" s="1"/>
  <c r="GO101" i="6"/>
  <c r="E3696" i="20" s="1"/>
  <c r="GP101" i="6"/>
  <c r="G3696" i="20" s="1"/>
  <c r="GQ101" i="6"/>
  <c r="H3696" i="20" s="1"/>
  <c r="J3696" i="20" s="1"/>
  <c r="B102" i="6"/>
  <c r="C102" i="6"/>
  <c r="D102" i="6"/>
  <c r="M3709" i="20" s="1"/>
  <c r="E102" i="6"/>
  <c r="H3713" i="20" s="1"/>
  <c r="F102" i="6"/>
  <c r="L3713" i="20" s="1"/>
  <c r="G102" i="6"/>
  <c r="C3710" i="20" s="1"/>
  <c r="H102" i="6"/>
  <c r="C3711" i="20" s="1"/>
  <c r="I102" i="6"/>
  <c r="C3712" i="20" s="1"/>
  <c r="J102" i="6"/>
  <c r="C3718" i="20" s="1"/>
  <c r="K102" i="6"/>
  <c r="D3718" i="20" s="1"/>
  <c r="L102" i="6"/>
  <c r="E3718" i="20" s="1"/>
  <c r="O102" i="6"/>
  <c r="G3718" i="20" s="1"/>
  <c r="Q102" i="6"/>
  <c r="I3718" i="20" s="1"/>
  <c r="Y102" i="6"/>
  <c r="C3719" i="20" s="1"/>
  <c r="Z102" i="6"/>
  <c r="D3719" i="20" s="1"/>
  <c r="AA102" i="6"/>
  <c r="E3719" i="20" s="1"/>
  <c r="AD102" i="6"/>
  <c r="G3719" i="20" s="1"/>
  <c r="H3719" i="20" s="1"/>
  <c r="AF102" i="6"/>
  <c r="I3719" i="20" s="1"/>
  <c r="AN102" i="6"/>
  <c r="AP102" i="6"/>
  <c r="C3720" i="20" s="1"/>
  <c r="AQ102" i="6"/>
  <c r="D3720" i="20" s="1"/>
  <c r="AR102" i="6"/>
  <c r="E3720" i="20" s="1"/>
  <c r="AU102" i="6"/>
  <c r="G3720" i="20" s="1"/>
  <c r="AW102" i="6"/>
  <c r="I3720" i="20" s="1"/>
  <c r="BE102" i="6"/>
  <c r="C3721" i="20" s="1"/>
  <c r="BF102" i="6"/>
  <c r="D3721" i="20" s="1"/>
  <c r="BG102" i="6"/>
  <c r="E3721" i="20" s="1"/>
  <c r="BJ102" i="6"/>
  <c r="G3721" i="20" s="1"/>
  <c r="BL102" i="6"/>
  <c r="I3721" i="20" s="1"/>
  <c r="CC102" i="6"/>
  <c r="CD102" i="6"/>
  <c r="CE102" i="6"/>
  <c r="CH102" i="6"/>
  <c r="CJ102" i="6"/>
  <c r="CZ102" i="6"/>
  <c r="C3723" i="20" s="1"/>
  <c r="DA102" i="6"/>
  <c r="D3723" i="20" s="1"/>
  <c r="DB102" i="6"/>
  <c r="E3723" i="20" s="1"/>
  <c r="DE102" i="6"/>
  <c r="G3723" i="20" s="1"/>
  <c r="DG102" i="6"/>
  <c r="I3723" i="20" s="1"/>
  <c r="DS102" i="6"/>
  <c r="C3727" i="20" s="1"/>
  <c r="DT102" i="6"/>
  <c r="D3727" i="20" s="1"/>
  <c r="DU102" i="6"/>
  <c r="E3727" i="20" s="1"/>
  <c r="DW102" i="6"/>
  <c r="G3727" i="20" s="1"/>
  <c r="DY102" i="6"/>
  <c r="I3727" i="20" s="1"/>
  <c r="EG102" i="6"/>
  <c r="EH102" i="6"/>
  <c r="EJ102" i="6"/>
  <c r="EK102" i="6"/>
  <c r="EM102" i="6"/>
  <c r="EN102" i="6"/>
  <c r="ES102" i="6"/>
  <c r="ET102" i="6"/>
  <c r="EX102" i="6"/>
  <c r="EY102" i="6"/>
  <c r="FJ102" i="6"/>
  <c r="C3729" i="20" s="1"/>
  <c r="FK102" i="6"/>
  <c r="D3729" i="20" s="1"/>
  <c r="FL102" i="6"/>
  <c r="E3729" i="20" s="1"/>
  <c r="FN102" i="6"/>
  <c r="FO102" i="6"/>
  <c r="FR102" i="6" s="1"/>
  <c r="FS102" i="6"/>
  <c r="FT102" i="6"/>
  <c r="GE102" i="6"/>
  <c r="C3732" i="20" s="1"/>
  <c r="GF102" i="6"/>
  <c r="E3732" i="20" s="1"/>
  <c r="GG102" i="6"/>
  <c r="H3732" i="20" s="1"/>
  <c r="J3732" i="20" s="1"/>
  <c r="GN102" i="6"/>
  <c r="C3735" i="20" s="1"/>
  <c r="GO102" i="6"/>
  <c r="E3735" i="20" s="1"/>
  <c r="GP102" i="6"/>
  <c r="G3735" i="20" s="1"/>
  <c r="GQ102" i="6"/>
  <c r="H3735" i="20" s="1"/>
  <c r="J3735" i="20" s="1"/>
  <c r="B103" i="6"/>
  <c r="C103" i="6"/>
  <c r="D103" i="6"/>
  <c r="M3748" i="20" s="1"/>
  <c r="E103" i="6"/>
  <c r="H3752" i="20" s="1"/>
  <c r="F103" i="6"/>
  <c r="L3752" i="20" s="1"/>
  <c r="G103" i="6"/>
  <c r="C3749" i="20" s="1"/>
  <c r="H103" i="6"/>
  <c r="C3750" i="20" s="1"/>
  <c r="I103" i="6"/>
  <c r="C3751" i="20" s="1"/>
  <c r="J103" i="6"/>
  <c r="C3757" i="20" s="1"/>
  <c r="K103" i="6"/>
  <c r="D3757" i="20" s="1"/>
  <c r="L103" i="6"/>
  <c r="E3757" i="20" s="1"/>
  <c r="O103" i="6"/>
  <c r="G3757" i="20" s="1"/>
  <c r="Q103" i="6"/>
  <c r="I3757" i="20" s="1"/>
  <c r="Y103" i="6"/>
  <c r="C3758" i="20" s="1"/>
  <c r="Z103" i="6"/>
  <c r="D3758" i="20" s="1"/>
  <c r="AA103" i="6"/>
  <c r="E3758" i="20" s="1"/>
  <c r="AD103" i="6"/>
  <c r="G3758" i="20" s="1"/>
  <c r="H3758" i="20" s="1"/>
  <c r="AF103" i="6"/>
  <c r="I3758" i="20" s="1"/>
  <c r="AN103" i="6"/>
  <c r="AP103" i="6"/>
  <c r="C3759" i="20" s="1"/>
  <c r="AQ103" i="6"/>
  <c r="D3759" i="20" s="1"/>
  <c r="AR103" i="6"/>
  <c r="E3759" i="20" s="1"/>
  <c r="AU103" i="6"/>
  <c r="G3759" i="20" s="1"/>
  <c r="AW103" i="6"/>
  <c r="I3759" i="20" s="1"/>
  <c r="BE103" i="6"/>
  <c r="C3760" i="20" s="1"/>
  <c r="BF103" i="6"/>
  <c r="D3760" i="20" s="1"/>
  <c r="BG103" i="6"/>
  <c r="E3760" i="20" s="1"/>
  <c r="BJ103" i="6"/>
  <c r="G3760" i="20" s="1"/>
  <c r="BL103" i="6"/>
  <c r="I3760" i="20" s="1"/>
  <c r="CC103" i="6"/>
  <c r="CD103" i="6"/>
  <c r="CE103" i="6"/>
  <c r="CH103" i="6"/>
  <c r="CJ103" i="6"/>
  <c r="CZ103" i="6"/>
  <c r="C3762" i="20" s="1"/>
  <c r="DA103" i="6"/>
  <c r="D3762" i="20" s="1"/>
  <c r="DB103" i="6"/>
  <c r="E3762" i="20" s="1"/>
  <c r="DE103" i="6"/>
  <c r="G3762" i="20" s="1"/>
  <c r="DG103" i="6"/>
  <c r="I3762" i="20" s="1"/>
  <c r="DS103" i="6"/>
  <c r="C3766" i="20" s="1"/>
  <c r="DT103" i="6"/>
  <c r="D3766" i="20" s="1"/>
  <c r="DU103" i="6"/>
  <c r="E3766" i="20" s="1"/>
  <c r="DW103" i="6"/>
  <c r="G3766" i="20" s="1"/>
  <c r="DY103" i="6"/>
  <c r="I3766" i="20" s="1"/>
  <c r="EG103" i="6"/>
  <c r="EH103" i="6"/>
  <c r="EJ103" i="6"/>
  <c r="EK103" i="6"/>
  <c r="EM103" i="6"/>
  <c r="EN103" i="6"/>
  <c r="ES103" i="6"/>
  <c r="ET103" i="6"/>
  <c r="EX103" i="6"/>
  <c r="EY103" i="6"/>
  <c r="FJ103" i="6"/>
  <c r="C3768" i="20" s="1"/>
  <c r="FK103" i="6"/>
  <c r="D3768" i="20" s="1"/>
  <c r="FL103" i="6"/>
  <c r="E3768" i="20" s="1"/>
  <c r="FN103" i="6"/>
  <c r="FO103" i="6"/>
  <c r="FR103" i="6" s="1"/>
  <c r="FS103" i="6"/>
  <c r="FT103" i="6"/>
  <c r="GE103" i="6"/>
  <c r="C3771" i="20" s="1"/>
  <c r="GF103" i="6"/>
  <c r="E3771" i="20" s="1"/>
  <c r="GG103" i="6"/>
  <c r="H3771" i="20" s="1"/>
  <c r="J3771" i="20" s="1"/>
  <c r="GN103" i="6"/>
  <c r="C3774" i="20" s="1"/>
  <c r="GO103" i="6"/>
  <c r="E3774" i="20" s="1"/>
  <c r="GP103" i="6"/>
  <c r="G3774" i="20" s="1"/>
  <c r="GQ103" i="6"/>
  <c r="H3774" i="20" s="1"/>
  <c r="J3774" i="20" s="1"/>
  <c r="B104" i="6"/>
  <c r="C104" i="6"/>
  <c r="D104" i="6"/>
  <c r="M3787" i="20" s="1"/>
  <c r="E104" i="6"/>
  <c r="H3791" i="20" s="1"/>
  <c r="F104" i="6"/>
  <c r="L3791" i="20" s="1"/>
  <c r="G104" i="6"/>
  <c r="C3788" i="20" s="1"/>
  <c r="H104" i="6"/>
  <c r="C3789" i="20" s="1"/>
  <c r="I104" i="6"/>
  <c r="C3790" i="20" s="1"/>
  <c r="J104" i="6"/>
  <c r="C3796" i="20" s="1"/>
  <c r="K104" i="6"/>
  <c r="D3796" i="20" s="1"/>
  <c r="L104" i="6"/>
  <c r="E3796" i="20" s="1"/>
  <c r="O104" i="6"/>
  <c r="G3796" i="20" s="1"/>
  <c r="Q104" i="6"/>
  <c r="I3796" i="20" s="1"/>
  <c r="Y104" i="6"/>
  <c r="C3797" i="20" s="1"/>
  <c r="Z104" i="6"/>
  <c r="D3797" i="20" s="1"/>
  <c r="AA104" i="6"/>
  <c r="E3797" i="20" s="1"/>
  <c r="AD104" i="6"/>
  <c r="G3797" i="20" s="1"/>
  <c r="H3797" i="20" s="1"/>
  <c r="AF104" i="6"/>
  <c r="I3797" i="20" s="1"/>
  <c r="AN104" i="6"/>
  <c r="AP104" i="6"/>
  <c r="C3798" i="20" s="1"/>
  <c r="AQ104" i="6"/>
  <c r="D3798" i="20" s="1"/>
  <c r="AR104" i="6"/>
  <c r="E3798" i="20" s="1"/>
  <c r="AU104" i="6"/>
  <c r="G3798" i="20" s="1"/>
  <c r="AW104" i="6"/>
  <c r="I3798" i="20" s="1"/>
  <c r="BE104" i="6"/>
  <c r="C3799" i="20" s="1"/>
  <c r="BF104" i="6"/>
  <c r="D3799" i="20" s="1"/>
  <c r="BG104" i="6"/>
  <c r="E3799" i="20" s="1"/>
  <c r="BJ104" i="6"/>
  <c r="G3799" i="20" s="1"/>
  <c r="BL104" i="6"/>
  <c r="I3799" i="20" s="1"/>
  <c r="CC104" i="6"/>
  <c r="CD104" i="6"/>
  <c r="CE104" i="6"/>
  <c r="CH104" i="6"/>
  <c r="CJ104" i="6"/>
  <c r="CZ104" i="6"/>
  <c r="C3801" i="20" s="1"/>
  <c r="DA104" i="6"/>
  <c r="D3801" i="20" s="1"/>
  <c r="DB104" i="6"/>
  <c r="E3801" i="20" s="1"/>
  <c r="DE104" i="6"/>
  <c r="G3801" i="20" s="1"/>
  <c r="DG104" i="6"/>
  <c r="I3801" i="20" s="1"/>
  <c r="DS104" i="6"/>
  <c r="C3805" i="20" s="1"/>
  <c r="DT104" i="6"/>
  <c r="D3805" i="20" s="1"/>
  <c r="DU104" i="6"/>
  <c r="E3805" i="20" s="1"/>
  <c r="DW104" i="6"/>
  <c r="G3805" i="20" s="1"/>
  <c r="DY104" i="6"/>
  <c r="I3805" i="20" s="1"/>
  <c r="EG104" i="6"/>
  <c r="EH104" i="6"/>
  <c r="EJ104" i="6"/>
  <c r="EK104" i="6"/>
  <c r="EM104" i="6"/>
  <c r="EN104" i="6"/>
  <c r="ES104" i="6"/>
  <c r="ET104" i="6"/>
  <c r="EX104" i="6"/>
  <c r="EY104" i="6"/>
  <c r="FJ104" i="6"/>
  <c r="C3807" i="20" s="1"/>
  <c r="FK104" i="6"/>
  <c r="D3807" i="20" s="1"/>
  <c r="FL104" i="6"/>
  <c r="E3807" i="20" s="1"/>
  <c r="FN104" i="6"/>
  <c r="FO104" i="6"/>
  <c r="FR104" i="6" s="1"/>
  <c r="FS104" i="6"/>
  <c r="FT104" i="6"/>
  <c r="GE104" i="6"/>
  <c r="C3810" i="20" s="1"/>
  <c r="GF104" i="6"/>
  <c r="E3810" i="20" s="1"/>
  <c r="GG104" i="6"/>
  <c r="H3810" i="20" s="1"/>
  <c r="J3810" i="20" s="1"/>
  <c r="GN104" i="6"/>
  <c r="C3813" i="20" s="1"/>
  <c r="GO104" i="6"/>
  <c r="E3813" i="20" s="1"/>
  <c r="GP104" i="6"/>
  <c r="G3813" i="20" s="1"/>
  <c r="GQ104" i="6"/>
  <c r="H3813" i="20" s="1"/>
  <c r="J3813" i="20" s="1"/>
  <c r="B105" i="6"/>
  <c r="C105" i="6"/>
  <c r="D105" i="6"/>
  <c r="M3826" i="20" s="1"/>
  <c r="E105" i="6"/>
  <c r="H3830" i="20" s="1"/>
  <c r="F105" i="6"/>
  <c r="L3830" i="20" s="1"/>
  <c r="G105" i="6"/>
  <c r="C3827" i="20" s="1"/>
  <c r="H105" i="6"/>
  <c r="C3828" i="20" s="1"/>
  <c r="I105" i="6"/>
  <c r="C3829" i="20" s="1"/>
  <c r="J105" i="6"/>
  <c r="C3835" i="20" s="1"/>
  <c r="K105" i="6"/>
  <c r="D3835" i="20" s="1"/>
  <c r="L105" i="6"/>
  <c r="E3835" i="20" s="1"/>
  <c r="O105" i="6"/>
  <c r="G3835" i="20" s="1"/>
  <c r="Q105" i="6"/>
  <c r="I3835" i="20" s="1"/>
  <c r="Y105" i="6"/>
  <c r="C3836" i="20" s="1"/>
  <c r="Z105" i="6"/>
  <c r="D3836" i="20" s="1"/>
  <c r="AA105" i="6"/>
  <c r="E3836" i="20" s="1"/>
  <c r="AD105" i="6"/>
  <c r="G3836" i="20" s="1"/>
  <c r="H3836" i="20" s="1"/>
  <c r="AF105" i="6"/>
  <c r="I3836" i="20" s="1"/>
  <c r="AN105" i="6"/>
  <c r="AP105" i="6"/>
  <c r="C3837" i="20" s="1"/>
  <c r="AQ105" i="6"/>
  <c r="D3837" i="20" s="1"/>
  <c r="AR105" i="6"/>
  <c r="E3837" i="20" s="1"/>
  <c r="AU105" i="6"/>
  <c r="G3837" i="20" s="1"/>
  <c r="AW105" i="6"/>
  <c r="I3837" i="20" s="1"/>
  <c r="BE105" i="6"/>
  <c r="C3838" i="20" s="1"/>
  <c r="BF105" i="6"/>
  <c r="D3838" i="20" s="1"/>
  <c r="BG105" i="6"/>
  <c r="E3838" i="20" s="1"/>
  <c r="BJ105" i="6"/>
  <c r="G3838" i="20" s="1"/>
  <c r="BL105" i="6"/>
  <c r="I3838" i="20" s="1"/>
  <c r="CC105" i="6"/>
  <c r="CD105" i="6"/>
  <c r="CE105" i="6"/>
  <c r="CH105" i="6"/>
  <c r="CJ105" i="6"/>
  <c r="CZ105" i="6"/>
  <c r="C3840" i="20" s="1"/>
  <c r="DA105" i="6"/>
  <c r="D3840" i="20" s="1"/>
  <c r="DB105" i="6"/>
  <c r="E3840" i="20" s="1"/>
  <c r="DE105" i="6"/>
  <c r="G3840" i="20" s="1"/>
  <c r="DG105" i="6"/>
  <c r="I3840" i="20" s="1"/>
  <c r="DS105" i="6"/>
  <c r="C3844" i="20" s="1"/>
  <c r="DT105" i="6"/>
  <c r="D3844" i="20" s="1"/>
  <c r="DU105" i="6"/>
  <c r="E3844" i="20" s="1"/>
  <c r="DW105" i="6"/>
  <c r="G3844" i="20" s="1"/>
  <c r="DY105" i="6"/>
  <c r="I3844" i="20" s="1"/>
  <c r="EG105" i="6"/>
  <c r="EH105" i="6"/>
  <c r="EJ105" i="6"/>
  <c r="EK105" i="6"/>
  <c r="EM105" i="6"/>
  <c r="EN105" i="6"/>
  <c r="ES105" i="6"/>
  <c r="ET105" i="6"/>
  <c r="EX105" i="6"/>
  <c r="EY105" i="6"/>
  <c r="FJ105" i="6"/>
  <c r="C3846" i="20" s="1"/>
  <c r="FK105" i="6"/>
  <c r="D3846" i="20" s="1"/>
  <c r="FL105" i="6"/>
  <c r="E3846" i="20" s="1"/>
  <c r="FN105" i="6"/>
  <c r="FO105" i="6"/>
  <c r="FR105" i="6" s="1"/>
  <c r="FS105" i="6"/>
  <c r="FT105" i="6"/>
  <c r="GE105" i="6"/>
  <c r="C3849" i="20" s="1"/>
  <c r="GF105" i="6"/>
  <c r="E3849" i="20" s="1"/>
  <c r="GG105" i="6"/>
  <c r="H3849" i="20" s="1"/>
  <c r="J3849" i="20" s="1"/>
  <c r="GN105" i="6"/>
  <c r="C3852" i="20" s="1"/>
  <c r="GO105" i="6"/>
  <c r="E3852" i="20" s="1"/>
  <c r="GP105" i="6"/>
  <c r="G3852" i="20" s="1"/>
  <c r="GQ105" i="6"/>
  <c r="H3852" i="20" s="1"/>
  <c r="J3852" i="20" s="1"/>
  <c r="B106" i="6"/>
  <c r="C106" i="6"/>
  <c r="D106" i="6"/>
  <c r="M3865" i="20" s="1"/>
  <c r="E106" i="6"/>
  <c r="H3869" i="20" s="1"/>
  <c r="F106" i="6"/>
  <c r="L3869" i="20" s="1"/>
  <c r="G106" i="6"/>
  <c r="C3866" i="20" s="1"/>
  <c r="H106" i="6"/>
  <c r="C3867" i="20" s="1"/>
  <c r="I106" i="6"/>
  <c r="C3868" i="20" s="1"/>
  <c r="J106" i="6"/>
  <c r="C3874" i="20" s="1"/>
  <c r="K106" i="6"/>
  <c r="D3874" i="20" s="1"/>
  <c r="L106" i="6"/>
  <c r="E3874" i="20" s="1"/>
  <c r="O106" i="6"/>
  <c r="G3874" i="20" s="1"/>
  <c r="Q106" i="6"/>
  <c r="I3874" i="20" s="1"/>
  <c r="Y106" i="6"/>
  <c r="C3875" i="20" s="1"/>
  <c r="Z106" i="6"/>
  <c r="D3875" i="20" s="1"/>
  <c r="AA106" i="6"/>
  <c r="E3875" i="20" s="1"/>
  <c r="AD106" i="6"/>
  <c r="G3875" i="20" s="1"/>
  <c r="H3875" i="20" s="1"/>
  <c r="AF106" i="6"/>
  <c r="I3875" i="20" s="1"/>
  <c r="AN106" i="6"/>
  <c r="AP106" i="6"/>
  <c r="C3876" i="20" s="1"/>
  <c r="AQ106" i="6"/>
  <c r="D3876" i="20" s="1"/>
  <c r="AR106" i="6"/>
  <c r="E3876" i="20" s="1"/>
  <c r="AU106" i="6"/>
  <c r="G3876" i="20" s="1"/>
  <c r="AW106" i="6"/>
  <c r="I3876" i="20" s="1"/>
  <c r="BE106" i="6"/>
  <c r="C3877" i="20" s="1"/>
  <c r="BF106" i="6"/>
  <c r="D3877" i="20" s="1"/>
  <c r="BG106" i="6"/>
  <c r="E3877" i="20" s="1"/>
  <c r="BJ106" i="6"/>
  <c r="G3877" i="20" s="1"/>
  <c r="BL106" i="6"/>
  <c r="I3877" i="20" s="1"/>
  <c r="CC106" i="6"/>
  <c r="CD106" i="6"/>
  <c r="CE106" i="6"/>
  <c r="CH106" i="6"/>
  <c r="CJ106" i="6"/>
  <c r="CZ106" i="6"/>
  <c r="C3879" i="20" s="1"/>
  <c r="DA106" i="6"/>
  <c r="D3879" i="20" s="1"/>
  <c r="DB106" i="6"/>
  <c r="E3879" i="20" s="1"/>
  <c r="DE106" i="6"/>
  <c r="G3879" i="20" s="1"/>
  <c r="DG106" i="6"/>
  <c r="I3879" i="20" s="1"/>
  <c r="DS106" i="6"/>
  <c r="C3883" i="20" s="1"/>
  <c r="DT106" i="6"/>
  <c r="D3883" i="20" s="1"/>
  <c r="DU106" i="6"/>
  <c r="E3883" i="20" s="1"/>
  <c r="DW106" i="6"/>
  <c r="G3883" i="20" s="1"/>
  <c r="DY106" i="6"/>
  <c r="I3883" i="20" s="1"/>
  <c r="EG106" i="6"/>
  <c r="EH106" i="6"/>
  <c r="EJ106" i="6"/>
  <c r="EK106" i="6"/>
  <c r="EM106" i="6"/>
  <c r="EN106" i="6"/>
  <c r="ES106" i="6"/>
  <c r="ET106" i="6"/>
  <c r="EX106" i="6"/>
  <c r="EY106" i="6"/>
  <c r="FJ106" i="6"/>
  <c r="C3885" i="20" s="1"/>
  <c r="FK106" i="6"/>
  <c r="D3885" i="20" s="1"/>
  <c r="FL106" i="6"/>
  <c r="E3885" i="20" s="1"/>
  <c r="FN106" i="6"/>
  <c r="FO106" i="6"/>
  <c r="FR106" i="6" s="1"/>
  <c r="FS106" i="6"/>
  <c r="FT106" i="6"/>
  <c r="GE106" i="6"/>
  <c r="C3888" i="20" s="1"/>
  <c r="GF106" i="6"/>
  <c r="E3888" i="20" s="1"/>
  <c r="GG106" i="6"/>
  <c r="H3888" i="20" s="1"/>
  <c r="J3888" i="20" s="1"/>
  <c r="GN106" i="6"/>
  <c r="C3891" i="20" s="1"/>
  <c r="GO106" i="6"/>
  <c r="E3891" i="20" s="1"/>
  <c r="GP106" i="6"/>
  <c r="G3891" i="20" s="1"/>
  <c r="GQ106" i="6"/>
  <c r="H3891" i="20" s="1"/>
  <c r="J3891" i="20" s="1"/>
  <c r="J3384" i="20" l="1"/>
  <c r="J3225" i="20"/>
  <c r="J3189" i="20"/>
  <c r="J1270" i="20"/>
  <c r="J1192" i="20"/>
  <c r="H1270" i="20"/>
  <c r="H1966" i="20"/>
  <c r="H1927" i="20"/>
  <c r="H1888" i="20"/>
  <c r="H1849" i="20"/>
  <c r="J1849" i="20" s="1"/>
  <c r="H1810" i="20"/>
  <c r="H1771" i="20"/>
  <c r="H1732" i="20"/>
  <c r="H1693" i="20"/>
  <c r="J1693" i="20" s="1"/>
  <c r="H1654" i="20"/>
  <c r="H1420" i="20"/>
  <c r="H1381" i="20"/>
  <c r="J1381" i="20" s="1"/>
  <c r="H1342" i="20"/>
  <c r="J1342" i="20" s="1"/>
  <c r="H1303" i="20"/>
  <c r="H1264" i="20"/>
  <c r="H1225" i="20"/>
  <c r="J1225" i="20" s="1"/>
  <c r="H1186" i="20"/>
  <c r="J1186" i="20" s="1"/>
  <c r="H3876" i="20"/>
  <c r="H3837" i="20"/>
  <c r="H3798" i="20"/>
  <c r="J3798" i="20" s="1"/>
  <c r="H3759" i="20"/>
  <c r="J3759" i="20" s="1"/>
  <c r="H3720" i="20"/>
  <c r="H3681" i="20"/>
  <c r="H3642" i="20"/>
  <c r="J3642" i="20" s="1"/>
  <c r="H3603" i="20"/>
  <c r="J3603" i="20" s="1"/>
  <c r="H3564" i="20"/>
  <c r="H3525" i="20"/>
  <c r="H3486" i="20"/>
  <c r="J3486" i="20" s="1"/>
  <c r="H3447" i="20"/>
  <c r="J3447" i="20" s="1"/>
  <c r="H3408" i="20"/>
  <c r="H3369" i="20"/>
  <c r="H3330" i="20"/>
  <c r="J3330" i="20" s="1"/>
  <c r="H3291" i="20"/>
  <c r="J3291" i="20" s="1"/>
  <c r="H3252" i="20"/>
  <c r="H3213" i="20"/>
  <c r="H3174" i="20"/>
  <c r="J3174" i="20" s="1"/>
  <c r="H3135" i="20"/>
  <c r="J3135" i="20" s="1"/>
  <c r="H3096" i="20"/>
  <c r="H3057" i="20"/>
  <c r="H3018" i="20"/>
  <c r="J3018" i="20" s="1"/>
  <c r="H2979" i="20"/>
  <c r="J2979" i="20" s="1"/>
  <c r="H2940" i="20"/>
  <c r="H2901" i="20"/>
  <c r="H2862" i="20"/>
  <c r="J2862" i="20" s="1"/>
  <c r="H2823" i="20"/>
  <c r="J2823" i="20" s="1"/>
  <c r="H2784" i="20"/>
  <c r="H2745" i="20"/>
  <c r="H2706" i="20"/>
  <c r="J2706" i="20" s="1"/>
  <c r="H2667" i="20"/>
  <c r="J2667" i="20" s="1"/>
  <c r="H2628" i="20"/>
  <c r="H2589" i="20"/>
  <c r="H2550" i="20"/>
  <c r="J2550" i="20" s="1"/>
  <c r="H2511" i="20"/>
  <c r="J2511" i="20" s="1"/>
  <c r="H2472" i="20"/>
  <c r="H2433" i="20"/>
  <c r="H2394" i="20"/>
  <c r="J2394" i="20" s="1"/>
  <c r="H2355" i="20"/>
  <c r="J2355" i="20" s="1"/>
  <c r="H2316" i="20"/>
  <c r="H2277" i="20"/>
  <c r="H2238" i="20"/>
  <c r="H373" i="20"/>
  <c r="H334" i="20"/>
  <c r="H295" i="20"/>
  <c r="H256" i="20"/>
  <c r="H217" i="20"/>
  <c r="H178" i="20"/>
  <c r="H171" i="20"/>
  <c r="H139" i="20"/>
  <c r="H132" i="20"/>
  <c r="J132" i="20" s="1"/>
  <c r="H93" i="20"/>
  <c r="J93" i="20" s="1"/>
  <c r="H54" i="20"/>
  <c r="J716" i="20"/>
  <c r="J599" i="20"/>
  <c r="J562" i="20"/>
  <c r="J3329" i="20"/>
  <c r="J2238" i="20"/>
  <c r="J1301" i="20"/>
  <c r="J1145" i="20"/>
  <c r="J1106" i="20"/>
  <c r="J1067" i="20"/>
  <c r="J1028" i="20"/>
  <c r="J989" i="20"/>
  <c r="J950" i="20"/>
  <c r="J911" i="20"/>
  <c r="J872" i="20"/>
  <c r="J833" i="20"/>
  <c r="J794" i="20"/>
  <c r="J755" i="20"/>
  <c r="J677" i="20"/>
  <c r="J679" i="20"/>
  <c r="J638" i="20"/>
  <c r="J640" i="20"/>
  <c r="J601" i="20"/>
  <c r="J521" i="20"/>
  <c r="J523" i="20"/>
  <c r="J482" i="20"/>
  <c r="J484" i="20"/>
  <c r="J445" i="20"/>
  <c r="J406" i="20"/>
  <c r="H3879" i="20"/>
  <c r="H3840" i="20"/>
  <c r="H3801" i="20"/>
  <c r="H3762" i="20"/>
  <c r="H3723" i="20"/>
  <c r="J3723" i="20" s="1"/>
  <c r="H3684" i="20"/>
  <c r="H3645" i="20"/>
  <c r="J3645" i="20" s="1"/>
  <c r="H3606" i="20"/>
  <c r="H3567" i="20"/>
  <c r="H3528" i="20"/>
  <c r="H3489" i="20"/>
  <c r="J3489" i="20" s="1"/>
  <c r="H3450" i="20"/>
  <c r="J3450" i="20" s="1"/>
  <c r="H3411" i="20"/>
  <c r="H3372" i="20"/>
  <c r="H3333" i="20"/>
  <c r="H3294" i="20"/>
  <c r="J3294" i="20" s="1"/>
  <c r="H3255" i="20"/>
  <c r="H3216" i="20"/>
  <c r="H3177" i="20"/>
  <c r="H3138" i="20"/>
  <c r="H3099" i="20"/>
  <c r="J3099" i="20" s="1"/>
  <c r="H3060" i="20"/>
  <c r="H3021" i="20"/>
  <c r="H2982" i="20"/>
  <c r="H2943" i="20"/>
  <c r="H2904" i="20"/>
  <c r="H2865" i="20"/>
  <c r="H2826" i="20"/>
  <c r="H2787" i="20"/>
  <c r="H2748" i="20"/>
  <c r="H2709" i="20"/>
  <c r="J2709" i="20" s="1"/>
  <c r="H2670" i="20"/>
  <c r="H2631" i="20"/>
  <c r="H2592" i="20"/>
  <c r="H2553" i="20"/>
  <c r="H2514" i="20"/>
  <c r="H2475" i="20"/>
  <c r="H2436" i="20"/>
  <c r="H2397" i="20"/>
  <c r="H2358" i="20"/>
  <c r="H2319" i="20"/>
  <c r="H2280" i="20"/>
  <c r="H2241" i="20"/>
  <c r="H2202" i="20"/>
  <c r="H2163" i="20"/>
  <c r="H2124" i="20"/>
  <c r="H2085" i="20"/>
  <c r="H2046" i="20"/>
  <c r="H2007" i="20"/>
  <c r="H1968" i="20"/>
  <c r="H1929" i="20"/>
  <c r="H1890" i="20"/>
  <c r="H1851" i="20"/>
  <c r="H1812" i="20"/>
  <c r="H1773" i="20"/>
  <c r="H1734" i="20"/>
  <c r="H1695" i="20"/>
  <c r="H1656" i="20"/>
  <c r="H1617" i="20"/>
  <c r="H1578" i="20"/>
  <c r="H1539" i="20"/>
  <c r="H1500" i="20"/>
  <c r="H1461" i="20"/>
  <c r="H1422" i="20"/>
  <c r="H1383" i="20"/>
  <c r="H1344" i="20"/>
  <c r="H1305" i="20"/>
  <c r="H1266" i="20"/>
  <c r="H1227" i="20"/>
  <c r="H1188" i="20"/>
  <c r="J3801" i="20"/>
  <c r="J3177" i="20"/>
  <c r="J2787" i="20"/>
  <c r="H3877" i="20"/>
  <c r="H3838" i="20"/>
  <c r="H3799" i="20"/>
  <c r="J3799" i="20" s="1"/>
  <c r="H3760" i="20"/>
  <c r="J3760" i="20" s="1"/>
  <c r="H3721" i="20"/>
  <c r="J3721" i="20" s="1"/>
  <c r="H3682" i="20"/>
  <c r="J3682" i="20" s="1"/>
  <c r="H3643" i="20"/>
  <c r="J3643" i="20" s="1"/>
  <c r="H3604" i="20"/>
  <c r="J3604" i="20" s="1"/>
  <c r="H3565" i="20"/>
  <c r="H3526" i="20"/>
  <c r="J3526" i="20" s="1"/>
  <c r="H3487" i="20"/>
  <c r="J3487" i="20" s="1"/>
  <c r="H3448" i="20"/>
  <c r="J3448" i="20" s="1"/>
  <c r="H3409" i="20"/>
  <c r="H3370" i="20"/>
  <c r="J3370" i="20" s="1"/>
  <c r="H3331" i="20"/>
  <c r="J3331" i="20" s="1"/>
  <c r="H3292" i="20"/>
  <c r="J3292" i="20" s="1"/>
  <c r="H3253" i="20"/>
  <c r="H3214" i="20"/>
  <c r="J3214" i="20" s="1"/>
  <c r="H3175" i="20"/>
  <c r="J3175" i="20" s="1"/>
  <c r="H3136" i="20"/>
  <c r="J3136" i="20" s="1"/>
  <c r="H3097" i="20"/>
  <c r="H3058" i="20"/>
  <c r="H3019" i="20"/>
  <c r="J3019" i="20" s="1"/>
  <c r="H2980" i="20"/>
  <c r="J2980" i="20" s="1"/>
  <c r="H2941" i="20"/>
  <c r="H2902" i="20"/>
  <c r="J2902" i="20" s="1"/>
  <c r="H2863" i="20"/>
  <c r="J2863" i="20" s="1"/>
  <c r="H2824" i="20"/>
  <c r="J2824" i="20" s="1"/>
  <c r="H2785" i="20"/>
  <c r="H2746" i="20"/>
  <c r="J2746" i="20" s="1"/>
  <c r="H2707" i="20"/>
  <c r="J2707" i="20" s="1"/>
  <c r="H2668" i="20"/>
  <c r="J2668" i="20" s="1"/>
  <c r="H2629" i="20"/>
  <c r="H2590" i="20"/>
  <c r="J2590" i="20" s="1"/>
  <c r="H2551" i="20"/>
  <c r="J2551" i="20" s="1"/>
  <c r="H2512" i="20"/>
  <c r="H2473" i="20"/>
  <c r="H2434" i="20"/>
  <c r="J2434" i="20" s="1"/>
  <c r="H2395" i="20"/>
  <c r="J2395" i="20" s="1"/>
  <c r="H2356" i="20"/>
  <c r="J2356" i="20" s="1"/>
  <c r="H2317" i="20"/>
  <c r="H2278" i="20"/>
  <c r="H2239" i="20"/>
  <c r="J2239" i="20" s="1"/>
  <c r="H2200" i="20"/>
  <c r="J2200" i="20" s="1"/>
  <c r="H2161" i="20"/>
  <c r="J2161" i="20" s="1"/>
  <c r="H2122" i="20"/>
  <c r="H2083" i="20"/>
  <c r="J2083" i="20" s="1"/>
  <c r="H2044" i="20"/>
  <c r="H2005" i="20"/>
  <c r="J2005" i="20" s="1"/>
  <c r="H1615" i="20"/>
  <c r="H1576" i="20"/>
  <c r="H1537" i="20"/>
  <c r="J1537" i="20" s="1"/>
  <c r="H1498" i="20"/>
  <c r="J1498" i="20" s="1"/>
  <c r="H1459" i="20"/>
  <c r="J1459" i="20" s="1"/>
  <c r="J3838" i="20"/>
  <c r="J3877" i="20"/>
  <c r="J3565" i="20"/>
  <c r="J3409" i="20"/>
  <c r="J3253" i="20"/>
  <c r="J3097" i="20"/>
  <c r="J3058" i="20"/>
  <c r="J2941" i="20"/>
  <c r="J2785" i="20"/>
  <c r="J2629" i="20"/>
  <c r="J2512" i="20"/>
  <c r="J2473" i="20"/>
  <c r="J2317" i="20"/>
  <c r="J2278" i="20"/>
  <c r="J2122" i="20"/>
  <c r="J2044" i="20"/>
  <c r="J1966" i="20"/>
  <c r="J1927" i="20"/>
  <c r="J1888" i="20"/>
  <c r="J1810" i="20"/>
  <c r="J1771" i="20"/>
  <c r="J1732" i="20"/>
  <c r="J1654" i="20"/>
  <c r="J1615" i="20"/>
  <c r="J1576" i="20"/>
  <c r="J1420" i="20"/>
  <c r="J1303" i="20"/>
  <c r="J1264" i="20"/>
  <c r="J3875" i="20"/>
  <c r="J3836" i="20"/>
  <c r="J3797" i="20"/>
  <c r="J3758" i="20"/>
  <c r="J3719" i="20"/>
  <c r="J3680" i="20"/>
  <c r="J3641" i="20"/>
  <c r="J3602" i="20"/>
  <c r="J3524" i="20"/>
  <c r="J3407" i="20"/>
  <c r="J3368" i="20"/>
  <c r="J3290" i="20"/>
  <c r="J3173" i="20"/>
  <c r="J3095" i="20"/>
  <c r="J3056" i="20"/>
  <c r="J2588" i="20"/>
  <c r="J2354" i="20"/>
  <c r="J2315" i="20"/>
  <c r="J2276" i="20"/>
  <c r="J2237" i="20"/>
  <c r="J2120" i="20"/>
  <c r="J2081" i="20"/>
  <c r="J2042" i="20"/>
  <c r="J1652" i="20"/>
  <c r="J1613" i="20"/>
  <c r="J1574" i="20"/>
  <c r="J1535" i="20"/>
  <c r="J1496" i="20"/>
  <c r="J1457" i="20"/>
  <c r="J1418" i="20"/>
  <c r="J1379" i="20"/>
  <c r="J1340" i="20"/>
  <c r="J1262" i="20"/>
  <c r="J1184" i="20"/>
  <c r="H3563" i="20"/>
  <c r="J3563" i="20" s="1"/>
  <c r="H3485" i="20"/>
  <c r="J3485" i="20" s="1"/>
  <c r="H3446" i="20"/>
  <c r="J3446" i="20" s="1"/>
  <c r="H3251" i="20"/>
  <c r="J3251" i="20" s="1"/>
  <c r="H3212" i="20"/>
  <c r="J3212" i="20" s="1"/>
  <c r="H3134" i="20"/>
  <c r="J3134" i="20" s="1"/>
  <c r="H3017" i="20"/>
  <c r="J3017" i="20" s="1"/>
  <c r="H2978" i="20"/>
  <c r="J2978" i="20" s="1"/>
  <c r="H2939" i="20"/>
  <c r="J2939" i="20" s="1"/>
  <c r="H2900" i="20"/>
  <c r="J2900" i="20" s="1"/>
  <c r="H2861" i="20"/>
  <c r="J2861" i="20" s="1"/>
  <c r="H2822" i="20"/>
  <c r="J2822" i="20" s="1"/>
  <c r="H2783" i="20"/>
  <c r="J2783" i="20" s="1"/>
  <c r="H2744" i="20"/>
  <c r="J2744" i="20" s="1"/>
  <c r="H2705" i="20"/>
  <c r="J2705" i="20" s="1"/>
  <c r="H2666" i="20"/>
  <c r="J2666" i="20" s="1"/>
  <c r="H2627" i="20"/>
  <c r="J2627" i="20" s="1"/>
  <c r="H2549" i="20"/>
  <c r="J2549" i="20" s="1"/>
  <c r="H2510" i="20"/>
  <c r="J2510" i="20" s="1"/>
  <c r="H2471" i="20"/>
  <c r="J2471" i="20" s="1"/>
  <c r="H2432" i="20"/>
  <c r="J2432" i="20" s="1"/>
  <c r="H2393" i="20"/>
  <c r="J2393" i="20" s="1"/>
  <c r="H2198" i="20"/>
  <c r="J2198" i="20" s="1"/>
  <c r="H2159" i="20"/>
  <c r="J2159" i="20" s="1"/>
  <c r="H2003" i="20"/>
  <c r="J2003" i="20" s="1"/>
  <c r="H1964" i="20"/>
  <c r="J1964" i="20" s="1"/>
  <c r="H1925" i="20"/>
  <c r="J1925" i="20" s="1"/>
  <c r="H1886" i="20"/>
  <c r="J1886" i="20" s="1"/>
  <c r="H1847" i="20"/>
  <c r="J1847" i="20" s="1"/>
  <c r="H1808" i="20"/>
  <c r="J1808" i="20" s="1"/>
  <c r="H1769" i="20"/>
  <c r="J1769" i="20" s="1"/>
  <c r="H1730" i="20"/>
  <c r="J1730" i="20" s="1"/>
  <c r="H1691" i="20"/>
  <c r="J1691" i="20" s="1"/>
  <c r="H1223" i="20"/>
  <c r="J1223" i="20" s="1"/>
  <c r="J365" i="20"/>
  <c r="J326" i="20"/>
  <c r="J287" i="20"/>
  <c r="J248" i="20"/>
  <c r="J209" i="20"/>
  <c r="J170" i="20"/>
  <c r="J131" i="20"/>
  <c r="J92" i="20"/>
  <c r="J373" i="20"/>
  <c r="J334" i="20"/>
  <c r="J295" i="20"/>
  <c r="J256" i="20"/>
  <c r="J217" i="20"/>
  <c r="J178" i="20"/>
  <c r="J139" i="20"/>
  <c r="J367" i="20"/>
  <c r="J328" i="20"/>
  <c r="J289" i="20"/>
  <c r="J250" i="20"/>
  <c r="J211" i="20"/>
  <c r="J172" i="20"/>
  <c r="J133" i="20"/>
  <c r="J94" i="20"/>
  <c r="J1147" i="20"/>
  <c r="J1108" i="20"/>
  <c r="J1069" i="20"/>
  <c r="J1030" i="20"/>
  <c r="J991" i="20"/>
  <c r="J952" i="20"/>
  <c r="J913" i="20"/>
  <c r="J874" i="20"/>
  <c r="J835" i="20"/>
  <c r="J796" i="20"/>
  <c r="J757" i="20"/>
  <c r="J718" i="20"/>
  <c r="I55" i="20"/>
  <c r="J55" i="20" s="1"/>
  <c r="I53" i="20"/>
  <c r="J53" i="20" s="1"/>
  <c r="J1231" i="20"/>
  <c r="H3883" i="20"/>
  <c r="J3883" i="20" s="1"/>
  <c r="H3844" i="20"/>
  <c r="J3844" i="20" s="1"/>
  <c r="H3805" i="20"/>
  <c r="J3805" i="20" s="1"/>
  <c r="H3766" i="20"/>
  <c r="J3766" i="20" s="1"/>
  <c r="H3727" i="20"/>
  <c r="H3688" i="20"/>
  <c r="J3688" i="20" s="1"/>
  <c r="H3649" i="20"/>
  <c r="J3649" i="20" s="1"/>
  <c r="H3610" i="20"/>
  <c r="J3610" i="20" s="1"/>
  <c r="H3571" i="20"/>
  <c r="J3571" i="20" s="1"/>
  <c r="H3532" i="20"/>
  <c r="J3532" i="20" s="1"/>
  <c r="H3493" i="20"/>
  <c r="J3493" i="20" s="1"/>
  <c r="H3454" i="20"/>
  <c r="J3454" i="20" s="1"/>
  <c r="H3415" i="20"/>
  <c r="J3415" i="20" s="1"/>
  <c r="H3376" i="20"/>
  <c r="J3376" i="20" s="1"/>
  <c r="H3337" i="20"/>
  <c r="J3337" i="20" s="1"/>
  <c r="H3298" i="20"/>
  <c r="J3298" i="20" s="1"/>
  <c r="H3259" i="20"/>
  <c r="J3259" i="20" s="1"/>
  <c r="H3220" i="20"/>
  <c r="H3181" i="20"/>
  <c r="H3142" i="20"/>
  <c r="J3142" i="20" s="1"/>
  <c r="H3103" i="20"/>
  <c r="J3103" i="20" s="1"/>
  <c r="H3064" i="20"/>
  <c r="J3064" i="20" s="1"/>
  <c r="H3025" i="20"/>
  <c r="J3025" i="20" s="1"/>
  <c r="H2986" i="20"/>
  <c r="J2986" i="20" s="1"/>
  <c r="H2947" i="20"/>
  <c r="J2947" i="20" s="1"/>
  <c r="H2908" i="20"/>
  <c r="J2908" i="20" s="1"/>
  <c r="H2869" i="20"/>
  <c r="J2869" i="20" s="1"/>
  <c r="H2830" i="20"/>
  <c r="J2830" i="20" s="1"/>
  <c r="H2791" i="20"/>
  <c r="J2791" i="20" s="1"/>
  <c r="H2752" i="20"/>
  <c r="J2752" i="20" s="1"/>
  <c r="H2713" i="20"/>
  <c r="J2713" i="20" s="1"/>
  <c r="H2674" i="20"/>
  <c r="J2674" i="20" s="1"/>
  <c r="H2635" i="20"/>
  <c r="J2635" i="20" s="1"/>
  <c r="H2596" i="20"/>
  <c r="J2596" i="20" s="1"/>
  <c r="H2557" i="20"/>
  <c r="J2557" i="20" s="1"/>
  <c r="H2518" i="20"/>
  <c r="J2518" i="20" s="1"/>
  <c r="H2479" i="20"/>
  <c r="J2479" i="20" s="1"/>
  <c r="H2440" i="20"/>
  <c r="J2440" i="20" s="1"/>
  <c r="H2401" i="20"/>
  <c r="J2401" i="20" s="1"/>
  <c r="H2362" i="20"/>
  <c r="J2362" i="20" s="1"/>
  <c r="H2323" i="20"/>
  <c r="J2323" i="20" s="1"/>
  <c r="H2284" i="20"/>
  <c r="J2284" i="20" s="1"/>
  <c r="H2245" i="20"/>
  <c r="J2245" i="20" s="1"/>
  <c r="H2206" i="20"/>
  <c r="J2206" i="20" s="1"/>
  <c r="H2167" i="20"/>
  <c r="J2167" i="20" s="1"/>
  <c r="H2128" i="20"/>
  <c r="J2128" i="20" s="1"/>
  <c r="H2089" i="20"/>
  <c r="J2089" i="20" s="1"/>
  <c r="H2050" i="20"/>
  <c r="J2050" i="20" s="1"/>
  <c r="H2011" i="20"/>
  <c r="J2011" i="20" s="1"/>
  <c r="H1972" i="20"/>
  <c r="J1972" i="20" s="1"/>
  <c r="H1933" i="20"/>
  <c r="J1933" i="20" s="1"/>
  <c r="H1894" i="20"/>
  <c r="J1894" i="20" s="1"/>
  <c r="H1855" i="20"/>
  <c r="J1855" i="20" s="1"/>
  <c r="H1816" i="20"/>
  <c r="J1816" i="20" s="1"/>
  <c r="H1777" i="20"/>
  <c r="J1777" i="20" s="1"/>
  <c r="H1738" i="20"/>
  <c r="J1738" i="20" s="1"/>
  <c r="H1699" i="20"/>
  <c r="J1699" i="20" s="1"/>
  <c r="H1660" i="20"/>
  <c r="J1660" i="20" s="1"/>
  <c r="H1621" i="20"/>
  <c r="J1621" i="20" s="1"/>
  <c r="H1582" i="20"/>
  <c r="J1582" i="20" s="1"/>
  <c r="H1543" i="20"/>
  <c r="J1543" i="20" s="1"/>
  <c r="H1504" i="20"/>
  <c r="J1504" i="20" s="1"/>
  <c r="H1465" i="20"/>
  <c r="J1465" i="20" s="1"/>
  <c r="H1426" i="20"/>
  <c r="J1426" i="20" s="1"/>
  <c r="H1387" i="20"/>
  <c r="J1387" i="20" s="1"/>
  <c r="H1348" i="20"/>
  <c r="J1348" i="20" s="1"/>
  <c r="H1309" i="20"/>
  <c r="J1309" i="20" s="1"/>
  <c r="J3727" i="20"/>
  <c r="J3220" i="20"/>
  <c r="J3181" i="20"/>
  <c r="J685" i="20"/>
  <c r="J529" i="20"/>
  <c r="H1153" i="20"/>
  <c r="J1153" i="20" s="1"/>
  <c r="H1114" i="20"/>
  <c r="J1114" i="20" s="1"/>
  <c r="H1075" i="20"/>
  <c r="J1075" i="20" s="1"/>
  <c r="H1036" i="20"/>
  <c r="J1036" i="20" s="1"/>
  <c r="H997" i="20"/>
  <c r="J997" i="20" s="1"/>
  <c r="H958" i="20"/>
  <c r="J958" i="20" s="1"/>
  <c r="H919" i="20"/>
  <c r="J919" i="20" s="1"/>
  <c r="H880" i="20"/>
  <c r="J880" i="20" s="1"/>
  <c r="H841" i="20"/>
  <c r="J841" i="20" s="1"/>
  <c r="H802" i="20"/>
  <c r="J802" i="20" s="1"/>
  <c r="H763" i="20"/>
  <c r="J763" i="20" s="1"/>
  <c r="H724" i="20"/>
  <c r="J724" i="20" s="1"/>
  <c r="H646" i="20"/>
  <c r="J646" i="20" s="1"/>
  <c r="H607" i="20"/>
  <c r="J607" i="20" s="1"/>
  <c r="H568" i="20"/>
  <c r="J568" i="20" s="1"/>
  <c r="H490" i="20"/>
  <c r="J490" i="20" s="1"/>
  <c r="H451" i="20"/>
  <c r="J451" i="20" s="1"/>
  <c r="H412" i="20"/>
  <c r="J412" i="20" s="1"/>
  <c r="J100" i="20"/>
  <c r="I61" i="20"/>
  <c r="J61" i="20" s="1"/>
  <c r="J3876" i="20"/>
  <c r="J3837" i="20"/>
  <c r="J3720" i="20"/>
  <c r="J3681" i="20"/>
  <c r="J3564" i="20"/>
  <c r="J3525" i="20"/>
  <c r="J3408" i="20"/>
  <c r="J3369" i="20"/>
  <c r="J3252" i="20"/>
  <c r="J3213" i="20"/>
  <c r="J3096" i="20"/>
  <c r="J3057" i="20"/>
  <c r="J2940" i="20"/>
  <c r="J2901" i="20"/>
  <c r="J2784" i="20"/>
  <c r="J2745" i="20"/>
  <c r="J2628" i="20"/>
  <c r="J2589" i="20"/>
  <c r="J2472" i="20"/>
  <c r="J2433" i="20"/>
  <c r="J2316" i="20"/>
  <c r="J2277" i="20"/>
  <c r="H366" i="20"/>
  <c r="J366" i="20" s="1"/>
  <c r="H327" i="20"/>
  <c r="J327" i="20" s="1"/>
  <c r="H288" i="20"/>
  <c r="J288" i="20" s="1"/>
  <c r="H249" i="20"/>
  <c r="J249" i="20" s="1"/>
  <c r="H210" i="20"/>
  <c r="J210" i="20" s="1"/>
  <c r="J171" i="20"/>
  <c r="H2199" i="20"/>
  <c r="J2199" i="20" s="1"/>
  <c r="H2160" i="20"/>
  <c r="J2160" i="20" s="1"/>
  <c r="H2121" i="20"/>
  <c r="J2121" i="20" s="1"/>
  <c r="H2082" i="20"/>
  <c r="J2082" i="20" s="1"/>
  <c r="H2043" i="20"/>
  <c r="J2043" i="20" s="1"/>
  <c r="H2004" i="20"/>
  <c r="J2004" i="20" s="1"/>
  <c r="H1965" i="20"/>
  <c r="J1965" i="20" s="1"/>
  <c r="H1926" i="20"/>
  <c r="J1926" i="20" s="1"/>
  <c r="H1887" i="20"/>
  <c r="J1887" i="20" s="1"/>
  <c r="H1848" i="20"/>
  <c r="J1848" i="20" s="1"/>
  <c r="H1809" i="20"/>
  <c r="J1809" i="20" s="1"/>
  <c r="H1770" i="20"/>
  <c r="J1770" i="20" s="1"/>
  <c r="H1731" i="20"/>
  <c r="J1731" i="20" s="1"/>
  <c r="H1692" i="20"/>
  <c r="J1692" i="20" s="1"/>
  <c r="H1653" i="20"/>
  <c r="J1653" i="20" s="1"/>
  <c r="H1614" i="20"/>
  <c r="J1614" i="20" s="1"/>
  <c r="H1575" i="20"/>
  <c r="J1575" i="20" s="1"/>
  <c r="H1536" i="20"/>
  <c r="J1536" i="20" s="1"/>
  <c r="H1497" i="20"/>
  <c r="J1497" i="20" s="1"/>
  <c r="H1458" i="20"/>
  <c r="J1458" i="20" s="1"/>
  <c r="H1419" i="20"/>
  <c r="J1419" i="20" s="1"/>
  <c r="H1380" i="20"/>
  <c r="J1380" i="20" s="1"/>
  <c r="H1341" i="20"/>
  <c r="J1341" i="20" s="1"/>
  <c r="H1302" i="20"/>
  <c r="J1302" i="20" s="1"/>
  <c r="H1263" i="20"/>
  <c r="J1263" i="20" s="1"/>
  <c r="H1224" i="20"/>
  <c r="J1224" i="20" s="1"/>
  <c r="H1185" i="20"/>
  <c r="J1185" i="20" s="1"/>
  <c r="H1146" i="20"/>
  <c r="J1146" i="20" s="1"/>
  <c r="H1107" i="20"/>
  <c r="J1107" i="20" s="1"/>
  <c r="H1068" i="20"/>
  <c r="J1068" i="20" s="1"/>
  <c r="H1029" i="20"/>
  <c r="J1029" i="20" s="1"/>
  <c r="H990" i="20"/>
  <c r="J990" i="20" s="1"/>
  <c r="H951" i="20"/>
  <c r="J951" i="20" s="1"/>
  <c r="H912" i="20"/>
  <c r="J912" i="20" s="1"/>
  <c r="H873" i="20"/>
  <c r="J873" i="20" s="1"/>
  <c r="H834" i="20"/>
  <c r="J834" i="20" s="1"/>
  <c r="H795" i="20"/>
  <c r="J795" i="20" s="1"/>
  <c r="H756" i="20"/>
  <c r="J756" i="20" s="1"/>
  <c r="H717" i="20"/>
  <c r="J717" i="20" s="1"/>
  <c r="H678" i="20"/>
  <c r="J678" i="20" s="1"/>
  <c r="H639" i="20"/>
  <c r="J639" i="20" s="1"/>
  <c r="H600" i="20"/>
  <c r="J600" i="20" s="1"/>
  <c r="H561" i="20"/>
  <c r="J561" i="20" s="1"/>
  <c r="H522" i="20"/>
  <c r="J522" i="20" s="1"/>
  <c r="H483" i="20"/>
  <c r="J483" i="20" s="1"/>
  <c r="H444" i="20"/>
  <c r="J444" i="20" s="1"/>
  <c r="H405" i="20"/>
  <c r="J405" i="20" s="1"/>
  <c r="I54" i="20"/>
  <c r="J54" i="20" s="1"/>
  <c r="H3874" i="20"/>
  <c r="J3874" i="20" s="1"/>
  <c r="H3835" i="20"/>
  <c r="J3835" i="20" s="1"/>
  <c r="H3796" i="20"/>
  <c r="J3796" i="20" s="1"/>
  <c r="H3757" i="20"/>
  <c r="H3718" i="20"/>
  <c r="J3718" i="20" s="1"/>
  <c r="H3679" i="20"/>
  <c r="J3679" i="20" s="1"/>
  <c r="H3640" i="20"/>
  <c r="J3640" i="20" s="1"/>
  <c r="H3601" i="20"/>
  <c r="J3601" i="20" s="1"/>
  <c r="H3562" i="20"/>
  <c r="J3562" i="20" s="1"/>
  <c r="H3523" i="20"/>
  <c r="J3523" i="20" s="1"/>
  <c r="H3484" i="20"/>
  <c r="J3484" i="20" s="1"/>
  <c r="H3445" i="20"/>
  <c r="H3406" i="20"/>
  <c r="J3406" i="20" s="1"/>
  <c r="H3367" i="20"/>
  <c r="H3328" i="20"/>
  <c r="J3328" i="20" s="1"/>
  <c r="H3289" i="20"/>
  <c r="J3289" i="20" s="1"/>
  <c r="H3250" i="20"/>
  <c r="J3250" i="20" s="1"/>
  <c r="H3211" i="20"/>
  <c r="J3211" i="20" s="1"/>
  <c r="H3172" i="20"/>
  <c r="J3172" i="20" s="1"/>
  <c r="H3133" i="20"/>
  <c r="J3133" i="20" s="1"/>
  <c r="H3094" i="20"/>
  <c r="H3055" i="20"/>
  <c r="J3055" i="20" s="1"/>
  <c r="H3016" i="20"/>
  <c r="J3016" i="20" s="1"/>
  <c r="H2977" i="20"/>
  <c r="H2938" i="20"/>
  <c r="J2938" i="20" s="1"/>
  <c r="H2899" i="20"/>
  <c r="J2899" i="20" s="1"/>
  <c r="H2860" i="20"/>
  <c r="J2860" i="20" s="1"/>
  <c r="H2821" i="20"/>
  <c r="J2821" i="20" s="1"/>
  <c r="H2782" i="20"/>
  <c r="J2782" i="20" s="1"/>
  <c r="H2743" i="20"/>
  <c r="J2743" i="20" s="1"/>
  <c r="H2704" i="20"/>
  <c r="J2704" i="20" s="1"/>
  <c r="H2665" i="20"/>
  <c r="H2626" i="20"/>
  <c r="J2626" i="20" s="1"/>
  <c r="H2587" i="20"/>
  <c r="J2587" i="20" s="1"/>
  <c r="H2548" i="20"/>
  <c r="J2548" i="20" s="1"/>
  <c r="H2509" i="20"/>
  <c r="J2509" i="20" s="1"/>
  <c r="H2470" i="20"/>
  <c r="J2470" i="20" s="1"/>
  <c r="H2431" i="20"/>
  <c r="H2392" i="20"/>
  <c r="H2353" i="20"/>
  <c r="J2353" i="20" s="1"/>
  <c r="H2314" i="20"/>
  <c r="J2314" i="20" s="1"/>
  <c r="H2275" i="20"/>
  <c r="J2275" i="20" s="1"/>
  <c r="H2236" i="20"/>
  <c r="J2236" i="20" s="1"/>
  <c r="H2197" i="20"/>
  <c r="J2197" i="20" s="1"/>
  <c r="H2158" i="20"/>
  <c r="J2158" i="20" s="1"/>
  <c r="H2119" i="20"/>
  <c r="J2119" i="20" s="1"/>
  <c r="H2080" i="20"/>
  <c r="J2080" i="20" s="1"/>
  <c r="H2041" i="20"/>
  <c r="J2041" i="20" s="1"/>
  <c r="H2002" i="20"/>
  <c r="J2002" i="20" s="1"/>
  <c r="H1963" i="20"/>
  <c r="J1963" i="20" s="1"/>
  <c r="H1924" i="20"/>
  <c r="J1924" i="20" s="1"/>
  <c r="H1885" i="20"/>
  <c r="J1885" i="20" s="1"/>
  <c r="H1846" i="20"/>
  <c r="J1846" i="20" s="1"/>
  <c r="H1807" i="20"/>
  <c r="H1768" i="20"/>
  <c r="J1768" i="20" s="1"/>
  <c r="H1729" i="20"/>
  <c r="H1690" i="20"/>
  <c r="H1651" i="20"/>
  <c r="J1651" i="20" s="1"/>
  <c r="H1612" i="20"/>
  <c r="J1612" i="20" s="1"/>
  <c r="H1573" i="20"/>
  <c r="H1534" i="20"/>
  <c r="J1534" i="20" s="1"/>
  <c r="H1495" i="20"/>
  <c r="H1456" i="20"/>
  <c r="J1456" i="20" s="1"/>
  <c r="H1417" i="20"/>
  <c r="H1378" i="20"/>
  <c r="H1339" i="20"/>
  <c r="J1339" i="20" s="1"/>
  <c r="H1300" i="20"/>
  <c r="J1300" i="20" s="1"/>
  <c r="H1261" i="20"/>
  <c r="H1222" i="20"/>
  <c r="J1222" i="20" s="1"/>
  <c r="H1183" i="20"/>
  <c r="J1183" i="20" s="1"/>
  <c r="J3757" i="20"/>
  <c r="J3445" i="20"/>
  <c r="J3367" i="20"/>
  <c r="J3094" i="20"/>
  <c r="J2977" i="20"/>
  <c r="J2665" i="20"/>
  <c r="J2431" i="20"/>
  <c r="J2392" i="20"/>
  <c r="J1807" i="20"/>
  <c r="J1729" i="20"/>
  <c r="J1690" i="20"/>
  <c r="J1573" i="20"/>
  <c r="J1495" i="20"/>
  <c r="J1417" i="20"/>
  <c r="J1378" i="20"/>
  <c r="J1261" i="20"/>
  <c r="H364" i="20"/>
  <c r="H208" i="20"/>
  <c r="H91" i="20"/>
  <c r="H1144" i="20"/>
  <c r="H1105" i="20"/>
  <c r="H1066" i="20"/>
  <c r="H1027" i="20"/>
  <c r="J1027" i="20" s="1"/>
  <c r="H988" i="20"/>
  <c r="H949" i="20"/>
  <c r="H910" i="20"/>
  <c r="H871" i="20"/>
  <c r="H832" i="20"/>
  <c r="H793" i="20"/>
  <c r="H754" i="20"/>
  <c r="H715" i="20"/>
  <c r="H676" i="20"/>
  <c r="H637" i="20"/>
  <c r="H598" i="20"/>
  <c r="H559" i="20"/>
  <c r="H520" i="20"/>
  <c r="H481" i="20"/>
  <c r="H442" i="20"/>
  <c r="H403" i="20"/>
  <c r="H286" i="20"/>
  <c r="H130" i="20"/>
  <c r="J910" i="20"/>
  <c r="H325" i="20"/>
  <c r="H247" i="20"/>
  <c r="H169" i="20"/>
  <c r="H52" i="20"/>
  <c r="J169" i="20"/>
  <c r="I52" i="20"/>
  <c r="M1291" i="20"/>
  <c r="M1252" i="20"/>
  <c r="M1213" i="20"/>
  <c r="M1174" i="20"/>
  <c r="M394" i="20"/>
  <c r="M355" i="20"/>
  <c r="M316" i="20"/>
  <c r="M277" i="20"/>
  <c r="M238" i="20"/>
  <c r="M199" i="20"/>
  <c r="M160" i="20"/>
  <c r="M121" i="20"/>
  <c r="M82" i="20"/>
  <c r="GK21" i="6"/>
  <c r="EA25" i="6"/>
  <c r="EQ106" i="6"/>
  <c r="EW106" i="6" s="1"/>
  <c r="FB106" i="6" s="1"/>
  <c r="EA24" i="6"/>
  <c r="EZ21" i="6"/>
  <c r="FP58" i="6"/>
  <c r="G2013" i="20" s="1"/>
  <c r="H2013" i="20" s="1"/>
  <c r="FW18" i="6"/>
  <c r="FW10" i="6"/>
  <c r="EI100" i="6"/>
  <c r="C3650" i="20" s="1"/>
  <c r="EL28" i="6"/>
  <c r="EO48" i="6"/>
  <c r="E1622" i="20" s="1"/>
  <c r="EP80" i="6"/>
  <c r="EV80" i="6" s="1"/>
  <c r="FA80" i="6" s="1"/>
  <c r="EI101" i="6"/>
  <c r="C3689" i="20" s="1"/>
  <c r="GR100" i="6"/>
  <c r="BQ100" i="6"/>
  <c r="EI96" i="6"/>
  <c r="C3494" i="20" s="1"/>
  <c r="FW91" i="6"/>
  <c r="DC106" i="6"/>
  <c r="DF106" i="6" s="1"/>
  <c r="DH106" i="6" s="1"/>
  <c r="BH106" i="6"/>
  <c r="BK106" i="6" s="1"/>
  <c r="BM106" i="6" s="1"/>
  <c r="EI76" i="6"/>
  <c r="C2714" i="20" s="1"/>
  <c r="GK62" i="6"/>
  <c r="FP69" i="6"/>
  <c r="EU68" i="6"/>
  <c r="G2402" i="20" s="1"/>
  <c r="EL64" i="6"/>
  <c r="D2246" i="20" s="1"/>
  <c r="CF55" i="6"/>
  <c r="AS36" i="6"/>
  <c r="AV36" i="6" s="1"/>
  <c r="AX36" i="6" s="1"/>
  <c r="AB32" i="6"/>
  <c r="AE32" i="6" s="1"/>
  <c r="AG32" i="6" s="1"/>
  <c r="AK30" i="6"/>
  <c r="M19" i="6"/>
  <c r="P19" i="6" s="1"/>
  <c r="R19" i="6" s="1"/>
  <c r="BB16" i="6"/>
  <c r="FU38" i="6"/>
  <c r="I1233" i="20" s="1"/>
  <c r="EO45" i="6"/>
  <c r="E1505" i="20" s="1"/>
  <c r="EL66" i="6"/>
  <c r="D2324" i="20" s="1"/>
  <c r="DC55" i="6"/>
  <c r="M26" i="6"/>
  <c r="P26" i="6" s="1"/>
  <c r="R26" i="6" s="1"/>
  <c r="GU105" i="6"/>
  <c r="GK37" i="6"/>
  <c r="EL29" i="6"/>
  <c r="GK59" i="6"/>
  <c r="EZ56" i="6"/>
  <c r="I1934" i="20" s="1"/>
  <c r="FP47" i="6"/>
  <c r="EU46" i="6"/>
  <c r="G1544" i="20" s="1"/>
  <c r="FU45" i="6"/>
  <c r="I1506" i="20" s="1"/>
  <c r="EO44" i="6"/>
  <c r="E1466" i="20" s="1"/>
  <c r="EZ37" i="6"/>
  <c r="I1193" i="20" s="1"/>
  <c r="DF55" i="6"/>
  <c r="DH55" i="6" s="1"/>
  <c r="FU40" i="6"/>
  <c r="I1311" i="20" s="1"/>
  <c r="EU38" i="6"/>
  <c r="G1232" i="20" s="1"/>
  <c r="GK35" i="6"/>
  <c r="EU34" i="6"/>
  <c r="EL34" i="6"/>
  <c r="EZ32" i="6"/>
  <c r="GK30" i="6"/>
  <c r="EU22" i="6"/>
  <c r="EU9" i="6"/>
  <c r="EZ91" i="6"/>
  <c r="I3299" i="20" s="1"/>
  <c r="EU84" i="6"/>
  <c r="G3026" i="20" s="1"/>
  <c r="GK84" i="6"/>
  <c r="EP81" i="6"/>
  <c r="EV81" i="6" s="1"/>
  <c r="FA81" i="6" s="1"/>
  <c r="DV79" i="6"/>
  <c r="DX79" i="6" s="1"/>
  <c r="EZ78" i="6"/>
  <c r="I2792" i="20" s="1"/>
  <c r="EU76" i="6"/>
  <c r="G2714" i="20" s="1"/>
  <c r="EZ74" i="6"/>
  <c r="I2636" i="20" s="1"/>
  <c r="EI74" i="6"/>
  <c r="C2636" i="20" s="1"/>
  <c r="EU90" i="6"/>
  <c r="G3260" i="20" s="1"/>
  <c r="FU85" i="6"/>
  <c r="I3066" i="20" s="1"/>
  <c r="V85" i="6"/>
  <c r="EI84" i="6"/>
  <c r="C3026" i="20" s="1"/>
  <c r="EL82" i="6"/>
  <c r="D2948" i="20" s="1"/>
  <c r="EA81" i="6"/>
  <c r="EP67" i="6"/>
  <c r="EV67" i="6" s="1"/>
  <c r="FA67" i="6" s="1"/>
  <c r="FW63" i="6"/>
  <c r="GK60" i="6"/>
  <c r="EU55" i="6"/>
  <c r="G1895" i="20" s="1"/>
  <c r="EZ54" i="6"/>
  <c r="I1856" i="20" s="1"/>
  <c r="EL48" i="6"/>
  <c r="D1622" i="20" s="1"/>
  <c r="FU39" i="6"/>
  <c r="I1272" i="20" s="1"/>
  <c r="EO29" i="6"/>
  <c r="ED14" i="6"/>
  <c r="FW11" i="6"/>
  <c r="EZ8" i="6"/>
  <c r="EL65" i="6"/>
  <c r="D2285" i="20" s="1"/>
  <c r="EU62" i="6"/>
  <c r="G2168" i="20" s="1"/>
  <c r="FP59" i="6"/>
  <c r="G2052" i="20" s="1"/>
  <c r="H2052" i="20" s="1"/>
  <c r="EZ53" i="6"/>
  <c r="I1817" i="20" s="1"/>
  <c r="FP52" i="6"/>
  <c r="FW47" i="6"/>
  <c r="FW43" i="6"/>
  <c r="FM43" i="6"/>
  <c r="FQ43" i="6" s="1"/>
  <c r="FV43" i="6" s="1"/>
  <c r="DC43" i="6"/>
  <c r="DF43" i="6" s="1"/>
  <c r="DH43" i="6" s="1"/>
  <c r="AK43" i="6"/>
  <c r="FM38" i="6"/>
  <c r="FQ38" i="6" s="1"/>
  <c r="FV38" i="6" s="1"/>
  <c r="EA103" i="6"/>
  <c r="EZ98" i="6"/>
  <c r="I3572" i="20" s="1"/>
  <c r="EO98" i="6"/>
  <c r="E3572" i="20" s="1"/>
  <c r="EI98" i="6"/>
  <c r="C3572" i="20" s="1"/>
  <c r="EI90" i="6"/>
  <c r="C3260" i="20" s="1"/>
  <c r="EP79" i="6"/>
  <c r="EV79" i="6" s="1"/>
  <c r="FA79" i="6" s="1"/>
  <c r="EZ70" i="6"/>
  <c r="I2480" i="20" s="1"/>
  <c r="GR58" i="6"/>
  <c r="EZ58" i="6"/>
  <c r="I2012" i="20" s="1"/>
  <c r="FU55" i="6"/>
  <c r="I1896" i="20" s="1"/>
  <c r="GK46" i="6"/>
  <c r="EI22" i="6"/>
  <c r="FW17" i="6"/>
  <c r="EI105" i="6"/>
  <c r="C3845" i="20" s="1"/>
  <c r="BH96" i="6"/>
  <c r="BK96" i="6" s="1"/>
  <c r="BM96" i="6" s="1"/>
  <c r="EA105" i="6"/>
  <c r="EZ104" i="6"/>
  <c r="I3806" i="20" s="1"/>
  <c r="EU102" i="6"/>
  <c r="G3728" i="20" s="1"/>
  <c r="GK99" i="6"/>
  <c r="FP99" i="6"/>
  <c r="FU97" i="6"/>
  <c r="I3534" i="20" s="1"/>
  <c r="FM97" i="6"/>
  <c r="FQ97" i="6" s="1"/>
  <c r="FV97" i="6" s="1"/>
  <c r="FU87" i="6"/>
  <c r="I3144" i="20" s="1"/>
  <c r="EB87" i="6"/>
  <c r="EO86" i="6"/>
  <c r="E3104" i="20" s="1"/>
  <c r="EI86" i="6"/>
  <c r="C3104" i="20" s="1"/>
  <c r="EO104" i="6"/>
  <c r="E3806" i="20" s="1"/>
  <c r="EU105" i="6"/>
  <c r="G3845" i="20" s="1"/>
  <c r="GU103" i="6"/>
  <c r="CF102" i="6"/>
  <c r="CI102" i="6" s="1"/>
  <c r="CK102" i="6" s="1"/>
  <c r="CO102" i="6" s="1"/>
  <c r="M102" i="6"/>
  <c r="P102" i="6" s="1"/>
  <c r="R102" i="6" s="1"/>
  <c r="GU101" i="6"/>
  <c r="CF101" i="6"/>
  <c r="CI101" i="6" s="1"/>
  <c r="CK101" i="6" s="1"/>
  <c r="CO101" i="6" s="1"/>
  <c r="EQ83" i="6"/>
  <c r="EW83" i="6" s="1"/>
  <c r="FB83" i="6" s="1"/>
  <c r="DV75" i="6"/>
  <c r="DX75" i="6" s="1"/>
  <c r="DZ75" i="6" s="1"/>
  <c r="GK63" i="6"/>
  <c r="EO59" i="6"/>
  <c r="E2051" i="20" s="1"/>
  <c r="FU56" i="6"/>
  <c r="I1935" i="20" s="1"/>
  <c r="DC54" i="6"/>
  <c r="DF54" i="6" s="1"/>
  <c r="DH54" i="6" s="1"/>
  <c r="AK49" i="6"/>
  <c r="FU42" i="6"/>
  <c r="I1389" i="20" s="1"/>
  <c r="AK40" i="6"/>
  <c r="EA35" i="6"/>
  <c r="AS35" i="6"/>
  <c r="AV35" i="6" s="1"/>
  <c r="AX35" i="6" s="1"/>
  <c r="EL23" i="6"/>
  <c r="GK16" i="6"/>
  <c r="GK15" i="6"/>
  <c r="FW15" i="6"/>
  <c r="CF13" i="6"/>
  <c r="CI13" i="6" s="1"/>
  <c r="CK13" i="6" s="1"/>
  <c r="CO13" i="6" s="1"/>
  <c r="HY13" i="6" s="1"/>
  <c r="GU12" i="6"/>
  <c r="EU12" i="6"/>
  <c r="FU11" i="6"/>
  <c r="EO10" i="6"/>
  <c r="CF8" i="6"/>
  <c r="CI8" i="6" s="1"/>
  <c r="CK8" i="6" s="1"/>
  <c r="CO8" i="6" s="1"/>
  <c r="F56" i="20" s="1"/>
  <c r="V8" i="6"/>
  <c r="AB103" i="6"/>
  <c r="AE103" i="6" s="1"/>
  <c r="AG103" i="6" s="1"/>
  <c r="EO102" i="6"/>
  <c r="E3728" i="20" s="1"/>
  <c r="EI102" i="6"/>
  <c r="C3728" i="20" s="1"/>
  <c r="FW100" i="6"/>
  <c r="EU97" i="6"/>
  <c r="G3533" i="20" s="1"/>
  <c r="GK91" i="6"/>
  <c r="FP91" i="6"/>
  <c r="G3300" i="20" s="1"/>
  <c r="H3300" i="20" s="1"/>
  <c r="DC91" i="6"/>
  <c r="DF91" i="6" s="1"/>
  <c r="DH91" i="6" s="1"/>
  <c r="EU89" i="6"/>
  <c r="G3221" i="20" s="1"/>
  <c r="FW87" i="6"/>
  <c r="EL83" i="6"/>
  <c r="D2987" i="20" s="1"/>
  <c r="EA83" i="6"/>
  <c r="EI82" i="6"/>
  <c r="C2948" i="20" s="1"/>
  <c r="EA78" i="6"/>
  <c r="EZ77" i="6"/>
  <c r="I2753" i="20" s="1"/>
  <c r="CF76" i="6"/>
  <c r="CI76" i="6" s="1"/>
  <c r="CK76" i="6" s="1"/>
  <c r="CO76" i="6" s="1"/>
  <c r="EO73" i="6"/>
  <c r="E2597" i="20" s="1"/>
  <c r="EB73" i="6"/>
  <c r="CF73" i="6"/>
  <c r="CI73" i="6" s="1"/>
  <c r="CK73" i="6" s="1"/>
  <c r="CO73" i="6" s="1"/>
  <c r="FM62" i="6"/>
  <c r="FQ62" i="6" s="1"/>
  <c r="FV62" i="6" s="1"/>
  <c r="GR57" i="6"/>
  <c r="GR56" i="6"/>
  <c r="FU51" i="6"/>
  <c r="I1740" i="20" s="1"/>
  <c r="EZ51" i="6"/>
  <c r="I1739" i="20" s="1"/>
  <c r="FU48" i="6"/>
  <c r="I1623" i="20" s="1"/>
  <c r="FU44" i="6"/>
  <c r="I1467" i="20" s="1"/>
  <c r="EU42" i="6"/>
  <c r="G1388" i="20" s="1"/>
  <c r="FU41" i="6"/>
  <c r="I1350" i="20" s="1"/>
  <c r="EA40" i="6"/>
  <c r="FW38" i="6"/>
  <c r="GK36" i="6"/>
  <c r="FW36" i="6"/>
  <c r="FP33" i="6"/>
  <c r="GB33" i="6" s="1"/>
  <c r="EZ31" i="6"/>
  <c r="EO31" i="6"/>
  <c r="FU29" i="6"/>
  <c r="EO28" i="6"/>
  <c r="FP27" i="6"/>
  <c r="GB27" i="6" s="1"/>
  <c r="EI27" i="6"/>
  <c r="FU26" i="6"/>
  <c r="EI25" i="6"/>
  <c r="EL24" i="6"/>
  <c r="FU23" i="6"/>
  <c r="AB20" i="6"/>
  <c r="AE20" i="6" s="1"/>
  <c r="AG20" i="6" s="1"/>
  <c r="FU19" i="6"/>
  <c r="GR18" i="6"/>
  <c r="BQ18" i="6"/>
  <c r="FU16" i="6"/>
  <c r="FM16" i="6"/>
  <c r="FQ16" i="6" s="1"/>
  <c r="FV16" i="6" s="1"/>
  <c r="EZ15" i="6"/>
  <c r="GU14" i="6"/>
  <c r="EZ12" i="6"/>
  <c r="EI12" i="6"/>
  <c r="AK11" i="6"/>
  <c r="EU10" i="6"/>
  <c r="EL10" i="6"/>
  <c r="EA9" i="6"/>
  <c r="CF100" i="6"/>
  <c r="CI100" i="6" s="1"/>
  <c r="CK100" i="6" s="1"/>
  <c r="CO100" i="6" s="1"/>
  <c r="EL99" i="6"/>
  <c r="D3611" i="20" s="1"/>
  <c r="CF99" i="6"/>
  <c r="CI99" i="6" s="1"/>
  <c r="CK99" i="6" s="1"/>
  <c r="CO99" i="6" s="1"/>
  <c r="FW96" i="6"/>
  <c r="DC93" i="6"/>
  <c r="DF93" i="6" s="1"/>
  <c r="DH93" i="6" s="1"/>
  <c r="DV92" i="6"/>
  <c r="DX92" i="6" s="1"/>
  <c r="EB89" i="6"/>
  <c r="EZ87" i="6"/>
  <c r="I3143" i="20" s="1"/>
  <c r="FW83" i="6"/>
  <c r="ED82" i="6"/>
  <c r="EZ75" i="6"/>
  <c r="I2675" i="20" s="1"/>
  <c r="GH74" i="6"/>
  <c r="ED70" i="6"/>
  <c r="FW68" i="6"/>
  <c r="DL68" i="6"/>
  <c r="FW64" i="6"/>
  <c r="EZ60" i="6"/>
  <c r="I2090" i="20" s="1"/>
  <c r="EO60" i="6"/>
  <c r="E2090" i="20" s="1"/>
  <c r="FU57" i="6"/>
  <c r="I1974" i="20" s="1"/>
  <c r="FW48" i="6"/>
  <c r="AK48" i="6"/>
  <c r="FU46" i="6"/>
  <c r="I1545" i="20" s="1"/>
  <c r="FW44" i="6"/>
  <c r="AS42" i="6"/>
  <c r="AV42" i="6" s="1"/>
  <c r="AX42" i="6" s="1"/>
  <c r="FW41" i="6"/>
  <c r="EL40" i="6"/>
  <c r="D1310" i="20" s="1"/>
  <c r="BB38" i="6"/>
  <c r="AK38" i="6"/>
  <c r="AK29" i="6"/>
  <c r="FW27" i="6"/>
  <c r="GU22" i="6"/>
  <c r="AB22" i="6"/>
  <c r="AE22" i="6" s="1"/>
  <c r="AG22" i="6" s="1"/>
  <c r="DV14" i="6"/>
  <c r="DX14" i="6" s="1"/>
  <c r="DZ14" i="6" s="1"/>
  <c r="FW13" i="6"/>
  <c r="EU13" i="6"/>
  <c r="EZ11" i="6"/>
  <c r="FU8" i="6"/>
  <c r="EQ85" i="6"/>
  <c r="DZ79" i="6"/>
  <c r="EU104" i="6"/>
  <c r="G3806" i="20" s="1"/>
  <c r="EB104" i="6"/>
  <c r="EQ102" i="6"/>
  <c r="EW102" i="6" s="1"/>
  <c r="FB102" i="6" s="1"/>
  <c r="V99" i="6"/>
  <c r="EI97" i="6"/>
  <c r="C3533" i="20" s="1"/>
  <c r="EO95" i="6"/>
  <c r="E3455" i="20" s="1"/>
  <c r="EI95" i="6"/>
  <c r="C3455" i="20" s="1"/>
  <c r="CF95" i="6"/>
  <c r="CI95" i="6" s="1"/>
  <c r="CK95" i="6" s="1"/>
  <c r="CO95" i="6" s="1"/>
  <c r="BQ95" i="6"/>
  <c r="EA94" i="6"/>
  <c r="GU93" i="6"/>
  <c r="EI93" i="6"/>
  <c r="C3377" i="20" s="1"/>
  <c r="BQ93" i="6"/>
  <c r="GU92" i="6"/>
  <c r="EU88" i="6"/>
  <c r="G3182" i="20" s="1"/>
  <c r="FM87" i="6"/>
  <c r="FQ87" i="6" s="1"/>
  <c r="FV87" i="6" s="1"/>
  <c r="EU87" i="6"/>
  <c r="G3143" i="20" s="1"/>
  <c r="EL87" i="6"/>
  <c r="D3143" i="20" s="1"/>
  <c r="EU86" i="6"/>
  <c r="G3104" i="20" s="1"/>
  <c r="H3104" i="20" s="1"/>
  <c r="EL86" i="6"/>
  <c r="D3104" i="20" s="1"/>
  <c r="EZ85" i="6"/>
  <c r="I3065" i="20" s="1"/>
  <c r="EL84" i="6"/>
  <c r="D3026" i="20" s="1"/>
  <c r="GK83" i="6"/>
  <c r="FU82" i="6"/>
  <c r="I2949" i="20" s="1"/>
  <c r="FP81" i="6"/>
  <c r="G2910" i="20" s="1"/>
  <c r="H2910" i="20" s="1"/>
  <c r="EL81" i="6"/>
  <c r="D2909" i="20" s="1"/>
  <c r="GK79" i="6"/>
  <c r="FP79" i="6"/>
  <c r="FP78" i="6"/>
  <c r="G2793" i="20" s="1"/>
  <c r="H2793" i="20" s="1"/>
  <c r="DV78" i="6"/>
  <c r="DX78" i="6" s="1"/>
  <c r="DZ78" i="6" s="1"/>
  <c r="EL76" i="6"/>
  <c r="D2714" i="20" s="1"/>
  <c r="FU73" i="6"/>
  <c r="I2598" i="20" s="1"/>
  <c r="GR70" i="6"/>
  <c r="EI69" i="6"/>
  <c r="C2441" i="20" s="1"/>
  <c r="FP68" i="6"/>
  <c r="EO68" i="6"/>
  <c r="E2402" i="20" s="1"/>
  <c r="DL61" i="6"/>
  <c r="CF103" i="6"/>
  <c r="CI103" i="6" s="1"/>
  <c r="CK103" i="6" s="1"/>
  <c r="CO103" i="6" s="1"/>
  <c r="V103" i="6"/>
  <c r="EA99" i="6"/>
  <c r="M99" i="6"/>
  <c r="P99" i="6" s="1"/>
  <c r="R99" i="6" s="1"/>
  <c r="DC98" i="6"/>
  <c r="DF98" i="6" s="1"/>
  <c r="DH98" i="6" s="1"/>
  <c r="FW94" i="6"/>
  <c r="FM94" i="6"/>
  <c r="FQ94" i="6" s="1"/>
  <c r="FV94" i="6" s="1"/>
  <c r="DC94" i="6"/>
  <c r="DF94" i="6" s="1"/>
  <c r="DH94" i="6" s="1"/>
  <c r="DC88" i="6"/>
  <c r="DF88" i="6" s="1"/>
  <c r="DH88" i="6" s="1"/>
  <c r="GR87" i="6"/>
  <c r="EQ84" i="6"/>
  <c r="EW84" i="6" s="1"/>
  <c r="FB84" i="6" s="1"/>
  <c r="ED80" i="6"/>
  <c r="CF80" i="6"/>
  <c r="CI80" i="6" s="1"/>
  <c r="CK80" i="6" s="1"/>
  <c r="CO80" i="6" s="1"/>
  <c r="DC75" i="6"/>
  <c r="DF75" i="6" s="1"/>
  <c r="DH75" i="6" s="1"/>
  <c r="BH105" i="6"/>
  <c r="BK105" i="6" s="1"/>
  <c r="BM105" i="6" s="1"/>
  <c r="EA106" i="6"/>
  <c r="GK105" i="6"/>
  <c r="FP105" i="6"/>
  <c r="BQ104" i="6"/>
  <c r="AS104" i="6"/>
  <c r="AV104" i="6" s="1"/>
  <c r="AX104" i="6" s="1"/>
  <c r="M104" i="6"/>
  <c r="P104" i="6" s="1"/>
  <c r="R104" i="6" s="1"/>
  <c r="FU103" i="6"/>
  <c r="I3768" i="20" s="1"/>
  <c r="FM103" i="6"/>
  <c r="FQ103" i="6" s="1"/>
  <c r="FV103" i="6" s="1"/>
  <c r="EL103" i="6"/>
  <c r="D3767" i="20" s="1"/>
  <c r="FU101" i="6"/>
  <c r="I3690" i="20" s="1"/>
  <c r="EU101" i="6"/>
  <c r="G3689" i="20" s="1"/>
  <c r="EL101" i="6"/>
  <c r="D3689" i="20" s="1"/>
  <c r="EA101" i="6"/>
  <c r="BH100" i="6"/>
  <c r="BK100" i="6" s="1"/>
  <c r="BM100" i="6" s="1"/>
  <c r="GU99" i="6"/>
  <c r="EQ98" i="6"/>
  <c r="EW98" i="6" s="1"/>
  <c r="FB98" i="6" s="1"/>
  <c r="CF98" i="6"/>
  <c r="CI98" i="6" s="1"/>
  <c r="CK98" i="6" s="1"/>
  <c r="CO98" i="6" s="1"/>
  <c r="AS98" i="6"/>
  <c r="AV98" i="6" s="1"/>
  <c r="AX98" i="6" s="1"/>
  <c r="EL97" i="6"/>
  <c r="D3533" i="20" s="1"/>
  <c r="EA97" i="6"/>
  <c r="BQ96" i="6"/>
  <c r="M96" i="6"/>
  <c r="P96" i="6" s="1"/>
  <c r="R96" i="6" s="1"/>
  <c r="EO92" i="6"/>
  <c r="E3338" i="20" s="1"/>
  <c r="EI92" i="6"/>
  <c r="C3338" i="20" s="1"/>
  <c r="DC90" i="6"/>
  <c r="DF90" i="6" s="1"/>
  <c r="DH90" i="6" s="1"/>
  <c r="FP89" i="6"/>
  <c r="EI89" i="6"/>
  <c r="C3221" i="20" s="1"/>
  <c r="DC89" i="6"/>
  <c r="DF89" i="6" s="1"/>
  <c r="DH89" i="6" s="1"/>
  <c r="EI88" i="6"/>
  <c r="C3182" i="20" s="1"/>
  <c r="GK86" i="6"/>
  <c r="CF86" i="6"/>
  <c r="CI86" i="6" s="1"/>
  <c r="CK86" i="6" s="1"/>
  <c r="EL85" i="6"/>
  <c r="D3065" i="20" s="1"/>
  <c r="M85" i="6"/>
  <c r="P85" i="6" s="1"/>
  <c r="R85" i="6" s="1"/>
  <c r="EP83" i="6"/>
  <c r="EV83" i="6" s="1"/>
  <c r="FA83" i="6" s="1"/>
  <c r="GK80" i="6"/>
  <c r="FP80" i="6"/>
  <c r="ED79" i="6"/>
  <c r="BB78" i="6"/>
  <c r="GK76" i="6"/>
  <c r="AS76" i="6"/>
  <c r="AV76" i="6" s="1"/>
  <c r="AX76" i="6" s="1"/>
  <c r="FU75" i="6"/>
  <c r="I2676" i="20" s="1"/>
  <c r="FP72" i="6"/>
  <c r="EO72" i="6"/>
  <c r="E2558" i="20" s="1"/>
  <c r="EB72" i="6"/>
  <c r="GH69" i="6"/>
  <c r="EU69" i="6"/>
  <c r="G2441" i="20" s="1"/>
  <c r="EL69" i="6"/>
  <c r="D2441" i="20" s="1"/>
  <c r="ED68" i="6"/>
  <c r="DC57" i="6"/>
  <c r="DF57" i="6" s="1"/>
  <c r="DH57" i="6" s="1"/>
  <c r="EB56" i="6"/>
  <c r="CF54" i="6"/>
  <c r="CI54" i="6" s="1"/>
  <c r="CK54" i="6" s="1"/>
  <c r="CO54" i="6" s="1"/>
  <c r="FW49" i="6"/>
  <c r="EP48" i="6"/>
  <c r="FW46" i="6"/>
  <c r="FM46" i="6"/>
  <c r="FQ46" i="6" s="1"/>
  <c r="FV46" i="6" s="1"/>
  <c r="FW42" i="6"/>
  <c r="AK41" i="6"/>
  <c r="EQ39" i="6"/>
  <c r="EW39" i="6" s="1"/>
  <c r="FB39" i="6" s="1"/>
  <c r="FW37" i="6"/>
  <c r="EP37" i="6"/>
  <c r="EV37" i="6" s="1"/>
  <c r="FA37" i="6" s="1"/>
  <c r="BB36" i="6"/>
  <c r="DL32" i="6"/>
  <c r="BB30" i="6"/>
  <c r="EP20" i="6"/>
  <c r="EI65" i="6"/>
  <c r="C2285" i="20" s="1"/>
  <c r="GH64" i="6"/>
  <c r="BB63" i="6"/>
  <c r="EZ61" i="6"/>
  <c r="I2129" i="20" s="1"/>
  <c r="EU60" i="6"/>
  <c r="G2090" i="20" s="1"/>
  <c r="FU59" i="6"/>
  <c r="I2052" i="20" s="1"/>
  <c r="J2052" i="20" s="1"/>
  <c r="FP57" i="6"/>
  <c r="FP55" i="6"/>
  <c r="EZ55" i="6"/>
  <c r="I1895" i="20" s="1"/>
  <c r="EO55" i="6"/>
  <c r="E1895" i="20" s="1"/>
  <c r="DL55" i="6"/>
  <c r="GR54" i="6"/>
  <c r="EQ54" i="6"/>
  <c r="EB53" i="6"/>
  <c r="DL52" i="6"/>
  <c r="FU50" i="6"/>
  <c r="I1701" i="20" s="1"/>
  <c r="BB50" i="6"/>
  <c r="GK49" i="6"/>
  <c r="FU47" i="6"/>
  <c r="I1584" i="20" s="1"/>
  <c r="FP46" i="6"/>
  <c r="G1545" i="20" s="1"/>
  <c r="H1545" i="20" s="1"/>
  <c r="GK45" i="6"/>
  <c r="EL45" i="6"/>
  <c r="D1505" i="20" s="1"/>
  <c r="FU43" i="6"/>
  <c r="I1428" i="20" s="1"/>
  <c r="AB43" i="6"/>
  <c r="AE43" i="6" s="1"/>
  <c r="AG43" i="6" s="1"/>
  <c r="GK42" i="6"/>
  <c r="EO42" i="6"/>
  <c r="E1388" i="20" s="1"/>
  <c r="BH42" i="6"/>
  <c r="BK42" i="6" s="1"/>
  <c r="BM42" i="6" s="1"/>
  <c r="EO41" i="6"/>
  <c r="E1349" i="20" s="1"/>
  <c r="EI41" i="6"/>
  <c r="C1349" i="20" s="1"/>
  <c r="AB41" i="6"/>
  <c r="AE41" i="6" s="1"/>
  <c r="AG41" i="6" s="1"/>
  <c r="FW40" i="6"/>
  <c r="FM40" i="6"/>
  <c r="FQ40" i="6" s="1"/>
  <c r="FV40" i="6" s="1"/>
  <c r="EZ39" i="6"/>
  <c r="I1271" i="20" s="1"/>
  <c r="EO39" i="6"/>
  <c r="E1271" i="20" s="1"/>
  <c r="GK38" i="6"/>
  <c r="EO37" i="6"/>
  <c r="E1193" i="20" s="1"/>
  <c r="FU36" i="6"/>
  <c r="EZ33" i="6"/>
  <c r="EO33" i="6"/>
  <c r="EA33" i="6"/>
  <c r="EA31" i="6"/>
  <c r="GR30" i="6"/>
  <c r="M30" i="6"/>
  <c r="P30" i="6" s="1"/>
  <c r="R30" i="6" s="1"/>
  <c r="BH28" i="6"/>
  <c r="BK28" i="6" s="1"/>
  <c r="BM28" i="6" s="1"/>
  <c r="AS28" i="6"/>
  <c r="AV28" i="6" s="1"/>
  <c r="AX28" i="6" s="1"/>
  <c r="EU27" i="6"/>
  <c r="EI26" i="6"/>
  <c r="EU25" i="6"/>
  <c r="GU24" i="6"/>
  <c r="FP21" i="6"/>
  <c r="GB21" i="6" s="1"/>
  <c r="GK20" i="6"/>
  <c r="BB20" i="6"/>
  <c r="FW19" i="6"/>
  <c r="AK19" i="6"/>
  <c r="GK17" i="6"/>
  <c r="GH14" i="6"/>
  <c r="FW14" i="6"/>
  <c r="EL14" i="6"/>
  <c r="GK11" i="6"/>
  <c r="ED11" i="6"/>
  <c r="BQ8" i="6"/>
  <c r="M8" i="6"/>
  <c r="P8" i="6" s="1"/>
  <c r="R8" i="6" s="1"/>
  <c r="EP49" i="6"/>
  <c r="EA26" i="6"/>
  <c r="AS26" i="6"/>
  <c r="AV26" i="6" s="1"/>
  <c r="AX26" i="6" s="1"/>
  <c r="BH24" i="6"/>
  <c r="BK24" i="6" s="1"/>
  <c r="BM24" i="6" s="1"/>
  <c r="V22" i="6"/>
  <c r="FM21" i="6"/>
  <c r="FQ21" i="6" s="1"/>
  <c r="FV21" i="6" s="1"/>
  <c r="DC21" i="6"/>
  <c r="DF21" i="6" s="1"/>
  <c r="DH21" i="6" s="1"/>
  <c r="ED20" i="6"/>
  <c r="AB13" i="6"/>
  <c r="AE13" i="6" s="1"/>
  <c r="AG13" i="6" s="1"/>
  <c r="AB12" i="6"/>
  <c r="AE12" i="6" s="1"/>
  <c r="AG12" i="6" s="1"/>
  <c r="EP11" i="6"/>
  <c r="BB11" i="6"/>
  <c r="EI66" i="6"/>
  <c r="C2324" i="20" s="1"/>
  <c r="EU65" i="6"/>
  <c r="G2285" i="20" s="1"/>
  <c r="EU63" i="6"/>
  <c r="G2207" i="20" s="1"/>
  <c r="FP62" i="6"/>
  <c r="G2169" i="20" s="1"/>
  <c r="H2169" i="20" s="1"/>
  <c r="EZ62" i="6"/>
  <c r="I2168" i="20" s="1"/>
  <c r="EO62" i="6"/>
  <c r="E2168" i="20" s="1"/>
  <c r="FU60" i="6"/>
  <c r="I2091" i="20" s="1"/>
  <c r="EU59" i="6"/>
  <c r="G2051" i="20" s="1"/>
  <c r="FU58" i="6"/>
  <c r="I2013" i="20" s="1"/>
  <c r="J2013" i="20" s="1"/>
  <c r="GH56" i="6"/>
  <c r="GR55" i="6"/>
  <c r="EB55" i="6"/>
  <c r="DL54" i="6"/>
  <c r="EA52" i="6"/>
  <c r="FP51" i="6"/>
  <c r="G1740" i="20" s="1"/>
  <c r="H1740" i="20" s="1"/>
  <c r="EB51" i="6"/>
  <c r="GK50" i="6"/>
  <c r="FU49" i="6"/>
  <c r="I1662" i="20" s="1"/>
  <c r="EL49" i="6"/>
  <c r="D1661" i="20" s="1"/>
  <c r="GK47" i="6"/>
  <c r="EU47" i="6"/>
  <c r="G1583" i="20" s="1"/>
  <c r="BB47" i="6"/>
  <c r="FP45" i="6"/>
  <c r="G1506" i="20" s="1"/>
  <c r="H1506" i="20" s="1"/>
  <c r="EL44" i="6"/>
  <c r="D1466" i="20" s="1"/>
  <c r="GU43" i="6"/>
  <c r="GK43" i="6"/>
  <c r="BB42" i="6"/>
  <c r="EU41" i="6"/>
  <c r="G1349" i="20" s="1"/>
  <c r="EZ40" i="6"/>
  <c r="I1310" i="20" s="1"/>
  <c r="EO40" i="6"/>
  <c r="E1310" i="20" s="1"/>
  <c r="EI40" i="6"/>
  <c r="C1310" i="20" s="1"/>
  <c r="M40" i="6"/>
  <c r="P40" i="6" s="1"/>
  <c r="R40" i="6" s="1"/>
  <c r="GU39" i="6"/>
  <c r="GH39" i="6"/>
  <c r="FW39" i="6"/>
  <c r="FP38" i="6"/>
  <c r="G1233" i="20" s="1"/>
  <c r="H1233" i="20" s="1"/>
  <c r="FU37" i="6"/>
  <c r="I1194" i="20" s="1"/>
  <c r="FP36" i="6"/>
  <c r="EI34" i="6"/>
  <c r="EL33" i="6"/>
  <c r="EO30" i="6"/>
  <c r="FP29" i="6"/>
  <c r="AB29" i="6"/>
  <c r="AE29" i="6" s="1"/>
  <c r="AG29" i="6" s="1"/>
  <c r="GR26" i="6"/>
  <c r="EU26" i="6"/>
  <c r="EA23" i="6"/>
  <c r="BH23" i="6"/>
  <c r="BK23" i="6" s="1"/>
  <c r="BM23" i="6" s="1"/>
  <c r="EA22" i="6"/>
  <c r="M22" i="6"/>
  <c r="P22" i="6" s="1"/>
  <c r="R22" i="6" s="1"/>
  <c r="FP20" i="6"/>
  <c r="GB20" i="6" s="1"/>
  <c r="DV20" i="6"/>
  <c r="DX20" i="6" s="1"/>
  <c r="DZ20" i="6" s="1"/>
  <c r="FM19" i="6"/>
  <c r="FQ19" i="6" s="1"/>
  <c r="FV19" i="6" s="1"/>
  <c r="EO19" i="6"/>
  <c r="V19" i="6"/>
  <c r="FM18" i="6"/>
  <c r="FQ18" i="6" s="1"/>
  <c r="FV18" i="6" s="1"/>
  <c r="AB17" i="6"/>
  <c r="AE17" i="6" s="1"/>
  <c r="AG17" i="6" s="1"/>
  <c r="EO16" i="6"/>
  <c r="DV16" i="6"/>
  <c r="DX16" i="6" s="1"/>
  <c r="DZ16" i="6" s="1"/>
  <c r="FU15" i="6"/>
  <c r="EL13" i="6"/>
  <c r="EA13" i="6"/>
  <c r="EO11" i="6"/>
  <c r="GU9" i="6"/>
  <c r="EO9" i="6"/>
  <c r="EI9" i="6"/>
  <c r="EU8" i="6"/>
  <c r="AB105" i="6"/>
  <c r="AE105" i="6" s="1"/>
  <c r="AG105" i="6" s="1"/>
  <c r="AS102" i="6"/>
  <c r="AV102" i="6" s="1"/>
  <c r="AX102" i="6" s="1"/>
  <c r="FM101" i="6"/>
  <c r="FQ101" i="6" s="1"/>
  <c r="FV101" i="6" s="1"/>
  <c r="EQ99" i="6"/>
  <c r="EW99" i="6" s="1"/>
  <c r="FB99" i="6" s="1"/>
  <c r="M97" i="6"/>
  <c r="P97" i="6" s="1"/>
  <c r="R97" i="6" s="1"/>
  <c r="EU96" i="6"/>
  <c r="G3494" i="20" s="1"/>
  <c r="EB96" i="6"/>
  <c r="AS96" i="6"/>
  <c r="AV96" i="6" s="1"/>
  <c r="AX96" i="6" s="1"/>
  <c r="EU95" i="6"/>
  <c r="G3455" i="20" s="1"/>
  <c r="CF93" i="6"/>
  <c r="CI93" i="6" s="1"/>
  <c r="CK93" i="6" s="1"/>
  <c r="CO93" i="6" s="1"/>
  <c r="V93" i="6"/>
  <c r="EU91" i="6"/>
  <c r="G3299" i="20" s="1"/>
  <c r="EA87" i="6"/>
  <c r="GR86" i="6"/>
  <c r="CF85" i="6"/>
  <c r="CI85" i="6" s="1"/>
  <c r="CK85" i="6" s="1"/>
  <c r="CO85" i="6" s="1"/>
  <c r="BQ85" i="6"/>
  <c r="GH82" i="6"/>
  <c r="EU82" i="6"/>
  <c r="G2948" i="20" s="1"/>
  <c r="EL79" i="6"/>
  <c r="D2831" i="20" s="1"/>
  <c r="DC78" i="6"/>
  <c r="DF78" i="6" s="1"/>
  <c r="DH78" i="6" s="1"/>
  <c r="CF78" i="6"/>
  <c r="CI78" i="6" s="1"/>
  <c r="CK78" i="6" s="1"/>
  <c r="CO78" i="6" s="1"/>
  <c r="FM77" i="6"/>
  <c r="FQ77" i="6" s="1"/>
  <c r="FV77" i="6" s="1"/>
  <c r="AK77" i="6"/>
  <c r="EB75" i="6"/>
  <c r="BB75" i="6"/>
  <c r="EZ106" i="6"/>
  <c r="I3884" i="20" s="1"/>
  <c r="DZ92" i="6"/>
  <c r="EI72" i="6"/>
  <c r="C2558" i="20" s="1"/>
  <c r="EI106" i="6"/>
  <c r="C3884" i="20" s="1"/>
  <c r="CF106" i="6"/>
  <c r="CI106" i="6" s="1"/>
  <c r="CK106" i="6" s="1"/>
  <c r="CO106" i="6" s="1"/>
  <c r="AS106" i="6"/>
  <c r="AV106" i="6" s="1"/>
  <c r="AX106" i="6" s="1"/>
  <c r="FU105" i="6"/>
  <c r="I3846" i="20" s="1"/>
  <c r="FM105" i="6"/>
  <c r="FQ105" i="6" s="1"/>
  <c r="FV105" i="6" s="1"/>
  <c r="FW104" i="6"/>
  <c r="BH104" i="6"/>
  <c r="BK104" i="6" s="1"/>
  <c r="BM104" i="6" s="1"/>
  <c r="FW103" i="6"/>
  <c r="EU103" i="6"/>
  <c r="G3767" i="20" s="1"/>
  <c r="BH103" i="6"/>
  <c r="BK103" i="6" s="1"/>
  <c r="BM103" i="6" s="1"/>
  <c r="M103" i="6"/>
  <c r="P103" i="6" s="1"/>
  <c r="R103" i="6" s="1"/>
  <c r="EA102" i="6"/>
  <c r="GK101" i="6"/>
  <c r="FP101" i="6"/>
  <c r="G3690" i="20" s="1"/>
  <c r="H3690" i="20" s="1"/>
  <c r="BH101" i="6"/>
  <c r="BK101" i="6" s="1"/>
  <c r="BM101" i="6" s="1"/>
  <c r="AB101" i="6"/>
  <c r="AE101" i="6" s="1"/>
  <c r="AG101" i="6" s="1"/>
  <c r="EZ100" i="6"/>
  <c r="I3650" i="20" s="1"/>
  <c r="EO100" i="6"/>
  <c r="E3650" i="20" s="1"/>
  <c r="FU99" i="6"/>
  <c r="I3612" i="20" s="1"/>
  <c r="FM99" i="6"/>
  <c r="FQ99" i="6" s="1"/>
  <c r="FV99" i="6" s="1"/>
  <c r="AB99" i="6"/>
  <c r="AE99" i="6" s="1"/>
  <c r="AG99" i="6" s="1"/>
  <c r="EU98" i="6"/>
  <c r="G3572" i="20" s="1"/>
  <c r="M98" i="6"/>
  <c r="P98" i="6" s="1"/>
  <c r="R98" i="6" s="1"/>
  <c r="GU97" i="6"/>
  <c r="CF97" i="6"/>
  <c r="CI97" i="6" s="1"/>
  <c r="CK97" i="6" s="1"/>
  <c r="CO97" i="6" s="1"/>
  <c r="GR96" i="6"/>
  <c r="CF96" i="6"/>
  <c r="CI96" i="6" s="1"/>
  <c r="CK96" i="6" s="1"/>
  <c r="CO96" i="6" s="1"/>
  <c r="GR95" i="6"/>
  <c r="GK95" i="6"/>
  <c r="EP95" i="6"/>
  <c r="EL95" i="6"/>
  <c r="D3455" i="20" s="1"/>
  <c r="EB95" i="6"/>
  <c r="DL95" i="6"/>
  <c r="V95" i="6"/>
  <c r="EI94" i="6"/>
  <c r="C3416" i="20" s="1"/>
  <c r="CF94" i="6"/>
  <c r="CI94" i="6" s="1"/>
  <c r="CK94" i="6" s="1"/>
  <c r="CO94" i="6" s="1"/>
  <c r="BQ94" i="6"/>
  <c r="V94" i="6"/>
  <c r="FW93" i="6"/>
  <c r="EU93" i="6"/>
  <c r="G3377" i="20" s="1"/>
  <c r="FW92" i="6"/>
  <c r="FM92" i="6"/>
  <c r="FQ92" i="6" s="1"/>
  <c r="FV92" i="6" s="1"/>
  <c r="EU92" i="6"/>
  <c r="G3338" i="20" s="1"/>
  <c r="GR91" i="6"/>
  <c r="AB91" i="6"/>
  <c r="AE91" i="6" s="1"/>
  <c r="GR90" i="6"/>
  <c r="GK90" i="6"/>
  <c r="FP90" i="6"/>
  <c r="G3261" i="20" s="1"/>
  <c r="H3261" i="20" s="1"/>
  <c r="EQ90" i="6"/>
  <c r="EW90" i="6" s="1"/>
  <c r="FB90" i="6" s="1"/>
  <c r="EB90" i="6"/>
  <c r="GR89" i="6"/>
  <c r="EZ89" i="6"/>
  <c r="I3221" i="20" s="1"/>
  <c r="GK88" i="6"/>
  <c r="FP88" i="6"/>
  <c r="EQ88" i="6"/>
  <c r="EW88" i="6" s="1"/>
  <c r="FB88" i="6" s="1"/>
  <c r="EB88" i="6"/>
  <c r="DL87" i="6"/>
  <c r="FU86" i="6"/>
  <c r="I3105" i="20" s="1"/>
  <c r="FW85" i="6"/>
  <c r="EU85" i="6"/>
  <c r="G3065" i="20" s="1"/>
  <c r="EP85" i="6"/>
  <c r="EV85" i="6" s="1"/>
  <c r="FA85" i="6" s="1"/>
  <c r="EA85" i="6"/>
  <c r="FU84" i="6"/>
  <c r="I3027" i="20" s="1"/>
  <c r="EO84" i="6"/>
  <c r="E3026" i="20" s="1"/>
  <c r="CF84" i="6"/>
  <c r="CI84" i="6" s="1"/>
  <c r="CK84" i="6" s="1"/>
  <c r="CO84" i="6" s="1"/>
  <c r="BH84" i="6"/>
  <c r="BK84" i="6" s="1"/>
  <c r="BM84" i="6" s="1"/>
  <c r="EZ83" i="6"/>
  <c r="I2987" i="20" s="1"/>
  <c r="M83" i="6"/>
  <c r="P83" i="6" s="1"/>
  <c r="R83" i="6" s="1"/>
  <c r="GK82" i="6"/>
  <c r="EQ82" i="6"/>
  <c r="EW82" i="6" s="1"/>
  <c r="FB82" i="6" s="1"/>
  <c r="GH80" i="6"/>
  <c r="EO80" i="6"/>
  <c r="E2870" i="20" s="1"/>
  <c r="DV80" i="6"/>
  <c r="DX80" i="6" s="1"/>
  <c r="DZ80" i="6" s="1"/>
  <c r="FU78" i="6"/>
  <c r="I2793" i="20" s="1"/>
  <c r="J2793" i="20" s="1"/>
  <c r="ED78" i="6"/>
  <c r="AK78" i="6"/>
  <c r="GU77" i="6"/>
  <c r="GK77" i="6"/>
  <c r="EU77" i="6"/>
  <c r="G2753" i="20" s="1"/>
  <c r="EL77" i="6"/>
  <c r="D2753" i="20" s="1"/>
  <c r="AB77" i="6"/>
  <c r="AE77" i="6" s="1"/>
  <c r="AG77" i="6" s="1"/>
  <c r="FP76" i="6"/>
  <c r="EP76" i="6"/>
  <c r="EV76" i="6" s="1"/>
  <c r="FA76" i="6" s="1"/>
  <c r="EB76" i="6"/>
  <c r="EO75" i="6"/>
  <c r="E2675" i="20" s="1"/>
  <c r="AB75" i="6"/>
  <c r="AE75" i="6" s="1"/>
  <c r="AG75" i="6" s="1"/>
  <c r="EZ73" i="6"/>
  <c r="I2597" i="20" s="1"/>
  <c r="EI73" i="6"/>
  <c r="C2597" i="20" s="1"/>
  <c r="EB71" i="6"/>
  <c r="DL71" i="6"/>
  <c r="EO106" i="6"/>
  <c r="E3884" i="20" s="1"/>
  <c r="EU106" i="6"/>
  <c r="G3884" i="20" s="1"/>
  <c r="M106" i="6"/>
  <c r="P106" i="6" s="1"/>
  <c r="R106" i="6" s="1"/>
  <c r="EL105" i="6"/>
  <c r="D3845" i="20" s="1"/>
  <c r="CF105" i="6"/>
  <c r="CI105" i="6" s="1"/>
  <c r="CK105" i="6" s="1"/>
  <c r="CO105" i="6" s="1"/>
  <c r="GR104" i="6"/>
  <c r="EI104" i="6"/>
  <c r="C3806" i="20" s="1"/>
  <c r="CF104" i="6"/>
  <c r="CI104" i="6" s="1"/>
  <c r="CK104" i="6" s="1"/>
  <c r="CO104" i="6" s="1"/>
  <c r="GK103" i="6"/>
  <c r="FP103" i="6"/>
  <c r="EQ103" i="6"/>
  <c r="EW103" i="6" s="1"/>
  <c r="FB103" i="6" s="1"/>
  <c r="EZ102" i="6"/>
  <c r="I3728" i="20" s="1"/>
  <c r="DC102" i="6"/>
  <c r="DF102" i="6" s="1"/>
  <c r="DH102" i="6" s="1"/>
  <c r="EU100" i="6"/>
  <c r="G3650" i="20" s="1"/>
  <c r="EB100" i="6"/>
  <c r="AS100" i="6"/>
  <c r="AV100" i="6" s="1"/>
  <c r="AX100" i="6" s="1"/>
  <c r="M100" i="6"/>
  <c r="P100" i="6" s="1"/>
  <c r="R100" i="6" s="1"/>
  <c r="FW99" i="6"/>
  <c r="EU99" i="6"/>
  <c r="G3611" i="20" s="1"/>
  <c r="BH99" i="6"/>
  <c r="BK99" i="6" s="1"/>
  <c r="BM99" i="6" s="1"/>
  <c r="EA98" i="6"/>
  <c r="GK97" i="6"/>
  <c r="FP97" i="6"/>
  <c r="G3534" i="20" s="1"/>
  <c r="H3534" i="20" s="1"/>
  <c r="BH97" i="6"/>
  <c r="BK97" i="6" s="1"/>
  <c r="BM97" i="6" s="1"/>
  <c r="AB97" i="6"/>
  <c r="AE97" i="6" s="1"/>
  <c r="AG97" i="6" s="1"/>
  <c r="EZ96" i="6"/>
  <c r="I3494" i="20" s="1"/>
  <c r="EO96" i="6"/>
  <c r="E3494" i="20" s="1"/>
  <c r="GU94" i="6"/>
  <c r="EU94" i="6"/>
  <c r="G3416" i="20" s="1"/>
  <c r="DL94" i="6"/>
  <c r="EQ93" i="6"/>
  <c r="EW93" i="6" s="1"/>
  <c r="FB93" i="6" s="1"/>
  <c r="EZ92" i="6"/>
  <c r="I3338" i="20" s="1"/>
  <c r="FU91" i="6"/>
  <c r="I3300" i="20" s="1"/>
  <c r="J3300" i="20" s="1"/>
  <c r="EI91" i="6"/>
  <c r="C3299" i="20" s="1"/>
  <c r="EA91" i="6"/>
  <c r="EZ90" i="6"/>
  <c r="I3260" i="20" s="1"/>
  <c r="CF89" i="6"/>
  <c r="CI89" i="6" s="1"/>
  <c r="CK89" i="6" s="1"/>
  <c r="CO89" i="6" s="1"/>
  <c r="AB89" i="6"/>
  <c r="AE89" i="6" s="1"/>
  <c r="AG89" i="6" s="1"/>
  <c r="GR88" i="6"/>
  <c r="EZ88" i="6"/>
  <c r="I3182" i="20" s="1"/>
  <c r="AS88" i="6"/>
  <c r="AV88" i="6" s="1"/>
  <c r="AX88" i="6" s="1"/>
  <c r="EO87" i="6"/>
  <c r="E3143" i="20" s="1"/>
  <c r="EI87" i="6"/>
  <c r="C3143" i="20" s="1"/>
  <c r="FW86" i="6"/>
  <c r="ED86" i="6"/>
  <c r="GK85" i="6"/>
  <c r="ED84" i="6"/>
  <c r="FU83" i="6"/>
  <c r="I2988" i="20" s="1"/>
  <c r="EU83" i="6"/>
  <c r="G2987" i="20" s="1"/>
  <c r="CF83" i="6"/>
  <c r="CI83" i="6" s="1"/>
  <c r="CK83" i="6" s="1"/>
  <c r="CO83" i="6" s="1"/>
  <c r="V83" i="6"/>
  <c r="CF82" i="6"/>
  <c r="CI82" i="6" s="1"/>
  <c r="CK82" i="6" s="1"/>
  <c r="CO82" i="6" s="1"/>
  <c r="FU81" i="6"/>
  <c r="I2910" i="20" s="1"/>
  <c r="J2910" i="20" s="1"/>
  <c r="DV81" i="6"/>
  <c r="DX81" i="6" s="1"/>
  <c r="DZ81" i="6" s="1"/>
  <c r="EL80" i="6"/>
  <c r="D2870" i="20" s="1"/>
  <c r="GH79" i="6"/>
  <c r="EO79" i="6"/>
  <c r="E2831" i="20" s="1"/>
  <c r="GH78" i="6"/>
  <c r="FW78" i="6"/>
  <c r="GR77" i="6"/>
  <c r="FP77" i="6"/>
  <c r="G2754" i="20" s="1"/>
  <c r="H2754" i="20" s="1"/>
  <c r="EO77" i="6"/>
  <c r="E2753" i="20" s="1"/>
  <c r="GR76" i="6"/>
  <c r="FU76" i="6"/>
  <c r="I2715" i="20" s="1"/>
  <c r="EZ76" i="6"/>
  <c r="I2714" i="20" s="1"/>
  <c r="FM75" i="6"/>
  <c r="FQ75" i="6" s="1"/>
  <c r="FV75" i="6" s="1"/>
  <c r="CF75" i="6"/>
  <c r="CI75" i="6" s="1"/>
  <c r="CK75" i="6" s="1"/>
  <c r="CO75" i="6" s="1"/>
  <c r="EZ71" i="6"/>
  <c r="I2519" i="20" s="1"/>
  <c r="EA70" i="6"/>
  <c r="EA68" i="6"/>
  <c r="FU66" i="6"/>
  <c r="I2325" i="20" s="1"/>
  <c r="BQ63" i="6"/>
  <c r="FU62" i="6"/>
  <c r="I2169" i="20" s="1"/>
  <c r="J2169" i="20" s="1"/>
  <c r="BB61" i="6"/>
  <c r="GR60" i="6"/>
  <c r="DL57" i="6"/>
  <c r="FU54" i="6"/>
  <c r="I1857" i="20" s="1"/>
  <c r="EO53" i="6"/>
  <c r="E1817" i="20" s="1"/>
  <c r="FU52" i="6"/>
  <c r="I1779" i="20" s="1"/>
  <c r="EZ52" i="6"/>
  <c r="I1778" i="20" s="1"/>
  <c r="EO52" i="6"/>
  <c r="E1778" i="20" s="1"/>
  <c r="GR51" i="6"/>
  <c r="EO51" i="6"/>
  <c r="E1739" i="20" s="1"/>
  <c r="EO50" i="6"/>
  <c r="E1700" i="20" s="1"/>
  <c r="AK50" i="6"/>
  <c r="BB49" i="6"/>
  <c r="GK48" i="6"/>
  <c r="CF48" i="6"/>
  <c r="CF47" i="6"/>
  <c r="CF46" i="6"/>
  <c r="CI46" i="6" s="1"/>
  <c r="CK46" i="6" s="1"/>
  <c r="GK44" i="6"/>
  <c r="GU41" i="6"/>
  <c r="CF40" i="6"/>
  <c r="CI40" i="6" s="1"/>
  <c r="EA39" i="6"/>
  <c r="GR74" i="6"/>
  <c r="FM74" i="6"/>
  <c r="EL74" i="6"/>
  <c r="D2636" i="20" s="1"/>
  <c r="GH73" i="6"/>
  <c r="GH72" i="6"/>
  <c r="FW72" i="6"/>
  <c r="EO70" i="6"/>
  <c r="E2480" i="20" s="1"/>
  <c r="EZ69" i="6"/>
  <c r="I2441" i="20" s="1"/>
  <c r="DV68" i="6"/>
  <c r="DX68" i="6" s="1"/>
  <c r="DZ68" i="6" s="1"/>
  <c r="EZ67" i="6"/>
  <c r="I2363" i="20" s="1"/>
  <c r="EO67" i="6"/>
  <c r="E2363" i="20" s="1"/>
  <c r="FW66" i="6"/>
  <c r="EU66" i="6"/>
  <c r="G2324" i="20" s="1"/>
  <c r="GH65" i="6"/>
  <c r="FP65" i="6"/>
  <c r="EP65" i="6"/>
  <c r="EZ64" i="6"/>
  <c r="I2246" i="20" s="1"/>
  <c r="EZ63" i="6"/>
  <c r="I2207" i="20" s="1"/>
  <c r="AB61" i="6"/>
  <c r="AE61" i="6" s="1"/>
  <c r="AG61" i="6" s="1"/>
  <c r="DL60" i="6"/>
  <c r="GB59" i="6"/>
  <c r="EZ59" i="6"/>
  <c r="I2051" i="20" s="1"/>
  <c r="EB58" i="6"/>
  <c r="EZ57" i="6"/>
  <c r="I1973" i="20" s="1"/>
  <c r="CF57" i="6"/>
  <c r="CI57" i="6" s="1"/>
  <c r="CK57" i="6" s="1"/>
  <c r="CO57" i="6" s="1"/>
  <c r="EQ53" i="6"/>
  <c r="EA53" i="6"/>
  <c r="DC52" i="6"/>
  <c r="DF52" i="6" s="1"/>
  <c r="DH52" i="6" s="1"/>
  <c r="CF52" i="6"/>
  <c r="CI52" i="6" s="1"/>
  <c r="CK52" i="6" s="1"/>
  <c r="CO52" i="6" s="1"/>
  <c r="EQ51" i="6"/>
  <c r="EW51" i="6" s="1"/>
  <c r="FB51" i="6" s="1"/>
  <c r="EA51" i="6"/>
  <c r="CF49" i="6"/>
  <c r="CI49" i="6" s="1"/>
  <c r="CK49" i="6" s="1"/>
  <c r="CO49" i="6" s="1"/>
  <c r="EO47" i="6"/>
  <c r="E1583" i="20" s="1"/>
  <c r="EO46" i="6"/>
  <c r="E1544" i="20" s="1"/>
  <c r="BB46" i="6"/>
  <c r="FW45" i="6"/>
  <c r="EB45" i="6"/>
  <c r="EU44" i="6"/>
  <c r="G1466" i="20" s="1"/>
  <c r="FP43" i="6"/>
  <c r="G1428" i="20" s="1"/>
  <c r="H1428" i="20" s="1"/>
  <c r="EA43" i="6"/>
  <c r="EZ42" i="6"/>
  <c r="I1388" i="20" s="1"/>
  <c r="FP41" i="6"/>
  <c r="GK40" i="6"/>
  <c r="FP40" i="6"/>
  <c r="G1311" i="20" s="1"/>
  <c r="H1311" i="20" s="1"/>
  <c r="EU40" i="6"/>
  <c r="G1310" i="20" s="1"/>
  <c r="H1310" i="20" s="1"/>
  <c r="EU39" i="6"/>
  <c r="G1271" i="20" s="1"/>
  <c r="DC34" i="6"/>
  <c r="DF34" i="6" s="1"/>
  <c r="DH34" i="6" s="1"/>
  <c r="CF34" i="6"/>
  <c r="CI34" i="6" s="1"/>
  <c r="CK34" i="6" s="1"/>
  <c r="AK34" i="6"/>
  <c r="FU33" i="6"/>
  <c r="GK74" i="6"/>
  <c r="GR73" i="6"/>
  <c r="EU73" i="6"/>
  <c r="G2597" i="20" s="1"/>
  <c r="EU72" i="6"/>
  <c r="G2558" i="20" s="1"/>
  <c r="FU71" i="6"/>
  <c r="I2520" i="20" s="1"/>
  <c r="FP71" i="6"/>
  <c r="EU71" i="6"/>
  <c r="G2519" i="20" s="1"/>
  <c r="EP71" i="6"/>
  <c r="EV71" i="6" s="1"/>
  <c r="FA71" i="6" s="1"/>
  <c r="FU70" i="6"/>
  <c r="I2481" i="20" s="1"/>
  <c r="FU67" i="6"/>
  <c r="I2364" i="20" s="1"/>
  <c r="GH66" i="6"/>
  <c r="GU65" i="6"/>
  <c r="FU65" i="6"/>
  <c r="I2286" i="20" s="1"/>
  <c r="EO65" i="6"/>
  <c r="E2285" i="20" s="1"/>
  <c r="M65" i="6"/>
  <c r="EQ63" i="6"/>
  <c r="EW63" i="6" s="1"/>
  <c r="FB63" i="6" s="1"/>
  <c r="CF63" i="6"/>
  <c r="CI63" i="6" s="1"/>
  <c r="CK63" i="6" s="1"/>
  <c r="CO63" i="6" s="1"/>
  <c r="AB63" i="6"/>
  <c r="AE63" i="6" s="1"/>
  <c r="AG63" i="6" s="1"/>
  <c r="FM60" i="6"/>
  <c r="FQ60" i="6" s="1"/>
  <c r="FV60" i="6" s="1"/>
  <c r="EB60" i="6"/>
  <c r="FW55" i="6"/>
  <c r="EQ55" i="6"/>
  <c r="EW55" i="6" s="1"/>
  <c r="FB55" i="6" s="1"/>
  <c r="FP53" i="6"/>
  <c r="EU53" i="6"/>
  <c r="G1817" i="20" s="1"/>
  <c r="EL53" i="6"/>
  <c r="D1817" i="20" s="1"/>
  <c r="GR52" i="6"/>
  <c r="GH52" i="6"/>
  <c r="EB52" i="6"/>
  <c r="GU50" i="6"/>
  <c r="FW50" i="6"/>
  <c r="CF50" i="6"/>
  <c r="CI50" i="6" s="1"/>
  <c r="CK50" i="6" s="1"/>
  <c r="CO50" i="6" s="1"/>
  <c r="EO49" i="6"/>
  <c r="E1661" i="20" s="1"/>
  <c r="FP48" i="6"/>
  <c r="EL47" i="6"/>
  <c r="D1583" i="20" s="1"/>
  <c r="EB47" i="6"/>
  <c r="EL46" i="6"/>
  <c r="D1544" i="20" s="1"/>
  <c r="EB46" i="6"/>
  <c r="FM45" i="6"/>
  <c r="FQ45" i="6" s="1"/>
  <c r="FV45" i="6" s="1"/>
  <c r="EU45" i="6"/>
  <c r="G1505" i="20" s="1"/>
  <c r="CF45" i="6"/>
  <c r="CI45" i="6" s="1"/>
  <c r="CK45" i="6" s="1"/>
  <c r="CO45" i="6" s="1"/>
  <c r="FP44" i="6"/>
  <c r="G1467" i="20" s="1"/>
  <c r="H1467" i="20" s="1"/>
  <c r="BH44" i="6"/>
  <c r="BK44" i="6" s="1"/>
  <c r="BM44" i="6" s="1"/>
  <c r="EO43" i="6"/>
  <c r="E1427" i="20" s="1"/>
  <c r="EI43" i="6"/>
  <c r="C1427" i="20" s="1"/>
  <c r="M43" i="6"/>
  <c r="P43" i="6" s="1"/>
  <c r="R43" i="6" s="1"/>
  <c r="FM42" i="6"/>
  <c r="FQ42" i="6" s="1"/>
  <c r="FV42" i="6" s="1"/>
  <c r="GK41" i="6"/>
  <c r="FM41" i="6"/>
  <c r="FQ41" i="6" s="1"/>
  <c r="FV41" i="6" s="1"/>
  <c r="CF41" i="6"/>
  <c r="CI41" i="6" s="1"/>
  <c r="CK41" i="6" s="1"/>
  <c r="CO41" i="6" s="1"/>
  <c r="BH41" i="6"/>
  <c r="BK41" i="6" s="1"/>
  <c r="BM41" i="6" s="1"/>
  <c r="GU40" i="6"/>
  <c r="DC40" i="6"/>
  <c r="DF40" i="6" s="1"/>
  <c r="DH40" i="6" s="1"/>
  <c r="GK39" i="6"/>
  <c r="CF39" i="6"/>
  <c r="CI39" i="6" s="1"/>
  <c r="CK39" i="6" s="1"/>
  <c r="CO39" i="6" s="1"/>
  <c r="EZ38" i="6"/>
  <c r="I1232" i="20" s="1"/>
  <c r="EO38" i="6"/>
  <c r="E1232" i="20" s="1"/>
  <c r="GH37" i="6"/>
  <c r="EZ36" i="6"/>
  <c r="EO36" i="6"/>
  <c r="EZ35" i="6"/>
  <c r="EO35" i="6"/>
  <c r="EI35" i="6"/>
  <c r="DL33" i="6"/>
  <c r="EA32" i="6"/>
  <c r="EB30" i="6"/>
  <c r="FU28" i="6"/>
  <c r="EZ27" i="6"/>
  <c r="DC27" i="6"/>
  <c r="DF27" i="6" s="1"/>
  <c r="DH27" i="6" s="1"/>
  <c r="V27" i="6"/>
  <c r="V26" i="6"/>
  <c r="GU25" i="6"/>
  <c r="EZ25" i="6"/>
  <c r="BQ24" i="6"/>
  <c r="EZ22" i="6"/>
  <c r="GR21" i="6"/>
  <c r="DV21" i="6"/>
  <c r="DX21" i="6" s="1"/>
  <c r="DZ21" i="6" s="1"/>
  <c r="EO20" i="6"/>
  <c r="AK20" i="6"/>
  <c r="AK17" i="6"/>
  <c r="AK16" i="6"/>
  <c r="EO15" i="6"/>
  <c r="GH11" i="6"/>
  <c r="CF10" i="6"/>
  <c r="CI10" i="6" s="1"/>
  <c r="CK10" i="6" s="1"/>
  <c r="CO10" i="6" s="1"/>
  <c r="HY10" i="6" s="1"/>
  <c r="AK28" i="6"/>
  <c r="EP15" i="6"/>
  <c r="EV15" i="6" s="1"/>
  <c r="FA15" i="6" s="1"/>
  <c r="DC8" i="6"/>
  <c r="DF8" i="6" s="1"/>
  <c r="DH8" i="6" s="1"/>
  <c r="FM37" i="6"/>
  <c r="FQ37" i="6" s="1"/>
  <c r="FV37" i="6" s="1"/>
  <c r="EL35" i="6"/>
  <c r="FU34" i="6"/>
  <c r="EQ33" i="6"/>
  <c r="EW33" i="6" s="1"/>
  <c r="FB33" i="6" s="1"/>
  <c r="EU32" i="6"/>
  <c r="FP31" i="6"/>
  <c r="GB31" i="6" s="1"/>
  <c r="EL31" i="6"/>
  <c r="EQ29" i="6"/>
  <c r="EW29" i="6" s="1"/>
  <c r="FB29" i="6" s="1"/>
  <c r="DV29" i="6"/>
  <c r="DX29" i="6" s="1"/>
  <c r="DZ29" i="6" s="1"/>
  <c r="M29" i="6"/>
  <c r="P29" i="6" s="1"/>
  <c r="R29" i="6" s="1"/>
  <c r="EQ28" i="6"/>
  <c r="BB28" i="6"/>
  <c r="AB28" i="6"/>
  <c r="AE28" i="6" s="1"/>
  <c r="AG28" i="6" s="1"/>
  <c r="EZ26" i="6"/>
  <c r="FU25" i="6"/>
  <c r="FU24" i="6"/>
  <c r="BQ23" i="6"/>
  <c r="FU22" i="6"/>
  <c r="EQ22" i="6"/>
  <c r="EW22" i="6" s="1"/>
  <c r="FB22" i="6" s="1"/>
  <c r="CF22" i="6"/>
  <c r="CI22" i="6" s="1"/>
  <c r="CK22" i="6" s="1"/>
  <c r="GH20" i="6"/>
  <c r="EL20" i="6"/>
  <c r="AS20" i="6"/>
  <c r="AV20" i="6" s="1"/>
  <c r="AX20" i="6" s="1"/>
  <c r="GK19" i="6"/>
  <c r="EL19" i="6"/>
  <c r="AB19" i="6"/>
  <c r="AE19" i="6" s="1"/>
  <c r="AG19" i="6" s="1"/>
  <c r="EZ18" i="6"/>
  <c r="EO18" i="6"/>
  <c r="ED18" i="6"/>
  <c r="EO17" i="6"/>
  <c r="FP16" i="6"/>
  <c r="EL16" i="6"/>
  <c r="ED15" i="6"/>
  <c r="GK14" i="6"/>
  <c r="FP14" i="6"/>
  <c r="GB14" i="6" s="1"/>
  <c r="AS13" i="6"/>
  <c r="AV13" i="6" s="1"/>
  <c r="AX13" i="6" s="1"/>
  <c r="EA12" i="6"/>
  <c r="CF12" i="6"/>
  <c r="CI12" i="6" s="1"/>
  <c r="CK12" i="6" s="1"/>
  <c r="CO12" i="6" s="1"/>
  <c r="HY12" i="6" s="1"/>
  <c r="FU10" i="6"/>
  <c r="EZ10" i="6"/>
  <c r="M10" i="6"/>
  <c r="FW8" i="6"/>
  <c r="EI8" i="6"/>
  <c r="AB37" i="6"/>
  <c r="AE37" i="6" s="1"/>
  <c r="AG37" i="6" s="1"/>
  <c r="FM36" i="6"/>
  <c r="FQ36" i="6" s="1"/>
  <c r="FV36" i="6" s="1"/>
  <c r="FW35" i="6"/>
  <c r="FM35" i="6"/>
  <c r="FQ35" i="6" s="1"/>
  <c r="FV35" i="6" s="1"/>
  <c r="DC35" i="6"/>
  <c r="DF35" i="6" s="1"/>
  <c r="DH35" i="6" s="1"/>
  <c r="CF35" i="6"/>
  <c r="CI35" i="6" s="1"/>
  <c r="CK35" i="6" s="1"/>
  <c r="CO35" i="6" s="1"/>
  <c r="HY35" i="6" s="1"/>
  <c r="EB34" i="6"/>
  <c r="GR33" i="6"/>
  <c r="DC33" i="6"/>
  <c r="DF33" i="6" s="1"/>
  <c r="DH33" i="6" s="1"/>
  <c r="FM32" i="6"/>
  <c r="FQ32" i="6" s="1"/>
  <c r="FV32" i="6" s="1"/>
  <c r="FU31" i="6"/>
  <c r="FU30" i="6"/>
  <c r="EZ29" i="6"/>
  <c r="EZ28" i="6"/>
  <c r="GR27" i="6"/>
  <c r="BQ27" i="6"/>
  <c r="GU26" i="6"/>
  <c r="CF26" i="6"/>
  <c r="CI26" i="6" s="1"/>
  <c r="CK26" i="6" s="1"/>
  <c r="CO26" i="6" s="1"/>
  <c r="HY26" i="6" s="1"/>
  <c r="EQ25" i="6"/>
  <c r="EW25" i="6" s="1"/>
  <c r="FB25" i="6" s="1"/>
  <c r="CF25" i="6"/>
  <c r="CI25" i="6" s="1"/>
  <c r="CK25" i="6" s="1"/>
  <c r="CO25" i="6" s="1"/>
  <c r="HY25" i="6" s="1"/>
  <c r="EU24" i="6"/>
  <c r="GU21" i="6"/>
  <c r="GH21" i="6"/>
  <c r="BB21" i="6"/>
  <c r="EA20" i="6"/>
  <c r="EL18" i="6"/>
  <c r="V18" i="6"/>
  <c r="EQ16" i="6"/>
  <c r="EW16" i="6" s="1"/>
  <c r="FB16" i="6" s="1"/>
  <c r="CF16" i="6"/>
  <c r="CI16" i="6" s="1"/>
  <c r="EA14" i="6"/>
  <c r="CF14" i="6"/>
  <c r="CI14" i="6" s="1"/>
  <c r="CK14" i="6" s="1"/>
  <c r="CO14" i="6" s="1"/>
  <c r="HY14" i="6" s="1"/>
  <c r="GU13" i="6"/>
  <c r="AS12" i="6"/>
  <c r="AV12" i="6" s="1"/>
  <c r="AX12" i="6" s="1"/>
  <c r="EL11" i="6"/>
  <c r="EA11" i="6"/>
  <c r="AB10" i="6"/>
  <c r="AE10" i="6" s="1"/>
  <c r="AG10" i="6" s="1"/>
  <c r="EZ9" i="6"/>
  <c r="V9" i="6"/>
  <c r="GR8" i="6"/>
  <c r="EQ86" i="6"/>
  <c r="EW86" i="6" s="1"/>
  <c r="FB86" i="6" s="1"/>
  <c r="EP72" i="6"/>
  <c r="EV72" i="6" s="1"/>
  <c r="FA72" i="6" s="1"/>
  <c r="EL72" i="6"/>
  <c r="D2558" i="20" s="1"/>
  <c r="FU106" i="6"/>
  <c r="I3885" i="20" s="1"/>
  <c r="FM106" i="6"/>
  <c r="FQ106" i="6" s="1"/>
  <c r="FV106" i="6" s="1"/>
  <c r="AB106" i="6"/>
  <c r="AE106" i="6" s="1"/>
  <c r="AG106" i="6" s="1"/>
  <c r="GR105" i="6"/>
  <c r="FW105" i="6"/>
  <c r="EO105" i="6"/>
  <c r="E3845" i="20" s="1"/>
  <c r="EB105" i="6"/>
  <c r="BQ105" i="6"/>
  <c r="GU104" i="6"/>
  <c r="GK104" i="6"/>
  <c r="FP104" i="6"/>
  <c r="EL104" i="6"/>
  <c r="D3806" i="20" s="1"/>
  <c r="V104" i="6"/>
  <c r="EZ103" i="6"/>
  <c r="I3767" i="20" s="1"/>
  <c r="DC103" i="6"/>
  <c r="DF103" i="6" s="1"/>
  <c r="DH103" i="6" s="1"/>
  <c r="AS103" i="6"/>
  <c r="AV103" i="6" s="1"/>
  <c r="AX103" i="6" s="1"/>
  <c r="FU102" i="6"/>
  <c r="I3729" i="20" s="1"/>
  <c r="FM102" i="6"/>
  <c r="FQ102" i="6" s="1"/>
  <c r="FV102" i="6" s="1"/>
  <c r="AB102" i="6"/>
  <c r="AE102" i="6" s="1"/>
  <c r="AG102" i="6" s="1"/>
  <c r="GR101" i="6"/>
  <c r="FW101" i="6"/>
  <c r="EO101" i="6"/>
  <c r="E3689" i="20" s="1"/>
  <c r="EB101" i="6"/>
  <c r="BQ101" i="6"/>
  <c r="GU100" i="6"/>
  <c r="GK100" i="6"/>
  <c r="FP100" i="6"/>
  <c r="G3651" i="20" s="1"/>
  <c r="H3651" i="20" s="1"/>
  <c r="EL100" i="6"/>
  <c r="D3650" i="20" s="1"/>
  <c r="V100" i="6"/>
  <c r="EZ99" i="6"/>
  <c r="I3611" i="20" s="1"/>
  <c r="DC99" i="6"/>
  <c r="DF99" i="6" s="1"/>
  <c r="DH99" i="6" s="1"/>
  <c r="AS99" i="6"/>
  <c r="AV99" i="6" s="1"/>
  <c r="AX99" i="6" s="1"/>
  <c r="FU98" i="6"/>
  <c r="I3573" i="20" s="1"/>
  <c r="FM98" i="6"/>
  <c r="FQ98" i="6" s="1"/>
  <c r="FV98" i="6" s="1"/>
  <c r="AB98" i="6"/>
  <c r="AE98" i="6" s="1"/>
  <c r="AG98" i="6" s="1"/>
  <c r="GR97" i="6"/>
  <c r="FW97" i="6"/>
  <c r="EO97" i="6"/>
  <c r="E3533" i="20" s="1"/>
  <c r="EB97" i="6"/>
  <c r="BQ97" i="6"/>
  <c r="GU96" i="6"/>
  <c r="GK96" i="6"/>
  <c r="FP96" i="6"/>
  <c r="EL96" i="6"/>
  <c r="D3494" i="20" s="1"/>
  <c r="V96" i="6"/>
  <c r="EZ95" i="6"/>
  <c r="I3455" i="20" s="1"/>
  <c r="EQ95" i="6"/>
  <c r="EW95" i="6" s="1"/>
  <c r="FB95" i="6" s="1"/>
  <c r="DV95" i="6"/>
  <c r="DX95" i="6" s="1"/>
  <c r="DZ95" i="6" s="1"/>
  <c r="EZ94" i="6"/>
  <c r="I3416" i="20" s="1"/>
  <c r="GR93" i="6"/>
  <c r="FU93" i="6"/>
  <c r="I3378" i="20" s="1"/>
  <c r="EQ92" i="6"/>
  <c r="DL92" i="6"/>
  <c r="DV91" i="6"/>
  <c r="DX91" i="6" s="1"/>
  <c r="DZ91" i="6" s="1"/>
  <c r="FU90" i="6"/>
  <c r="I3261" i="20" s="1"/>
  <c r="J3261" i="20" s="1"/>
  <c r="EO90" i="6"/>
  <c r="E3260" i="20" s="1"/>
  <c r="EA90" i="6"/>
  <c r="FU89" i="6"/>
  <c r="I3222" i="20" s="1"/>
  <c r="EA89" i="6"/>
  <c r="AS89" i="6"/>
  <c r="AV89" i="6" s="1"/>
  <c r="AX89" i="6" s="1"/>
  <c r="FU88" i="6"/>
  <c r="I3183" i="20" s="1"/>
  <c r="EO88" i="6"/>
  <c r="E3182" i="20" s="1"/>
  <c r="EA88" i="6"/>
  <c r="EQ87" i="6"/>
  <c r="EW87" i="6" s="1"/>
  <c r="FB87" i="6" s="1"/>
  <c r="DV87" i="6"/>
  <c r="DX87" i="6" s="1"/>
  <c r="DZ87" i="6" s="1"/>
  <c r="DC87" i="6"/>
  <c r="DF87" i="6" s="1"/>
  <c r="DH87" i="6" s="1"/>
  <c r="CF87" i="6"/>
  <c r="CI87" i="6" s="1"/>
  <c r="CK87" i="6" s="1"/>
  <c r="CO87" i="6" s="1"/>
  <c r="GH86" i="6"/>
  <c r="GR85" i="6"/>
  <c r="GR83" i="6"/>
  <c r="DV83" i="6"/>
  <c r="DX83" i="6" s="1"/>
  <c r="DZ83" i="6" s="1"/>
  <c r="GH81" i="6"/>
  <c r="FW81" i="6"/>
  <c r="ED81" i="6"/>
  <c r="CF81" i="6"/>
  <c r="CI81" i="6" s="1"/>
  <c r="CK81" i="6" s="1"/>
  <c r="EB80" i="6"/>
  <c r="EA80" i="6"/>
  <c r="EB79" i="6"/>
  <c r="EA79" i="6"/>
  <c r="FW76" i="6"/>
  <c r="GK75" i="6"/>
  <c r="FW75" i="6"/>
  <c r="FP73" i="6"/>
  <c r="FR73" i="6"/>
  <c r="DL72" i="6"/>
  <c r="EA71" i="6"/>
  <c r="ED71" i="6"/>
  <c r="DL70" i="6"/>
  <c r="DC70" i="6"/>
  <c r="DF70" i="6" s="1"/>
  <c r="DH70" i="6" s="1"/>
  <c r="GR69" i="6"/>
  <c r="DL69" i="6"/>
  <c r="DC69" i="6"/>
  <c r="DF69" i="6" s="1"/>
  <c r="DH69" i="6" s="1"/>
  <c r="DV73" i="6"/>
  <c r="DX73" i="6" s="1"/>
  <c r="DZ73" i="6" s="1"/>
  <c r="ED73" i="6"/>
  <c r="FW106" i="6"/>
  <c r="V105" i="6"/>
  <c r="EQ104" i="6"/>
  <c r="EW104" i="6" s="1"/>
  <c r="FB104" i="6" s="1"/>
  <c r="DC104" i="6"/>
  <c r="DF104" i="6" s="1"/>
  <c r="DH104" i="6" s="1"/>
  <c r="EI103" i="6"/>
  <c r="C3767" i="20" s="1"/>
  <c r="GR102" i="6"/>
  <c r="FW102" i="6"/>
  <c r="EB102" i="6"/>
  <c r="BQ102" i="6"/>
  <c r="BH102" i="6"/>
  <c r="BK102" i="6" s="1"/>
  <c r="BM102" i="6" s="1"/>
  <c r="V101" i="6"/>
  <c r="M101" i="6"/>
  <c r="P101" i="6" s="1"/>
  <c r="R101" i="6" s="1"/>
  <c r="EQ100" i="6"/>
  <c r="EW100" i="6" s="1"/>
  <c r="FB100" i="6" s="1"/>
  <c r="DC100" i="6"/>
  <c r="DF100" i="6" s="1"/>
  <c r="DH100" i="6" s="1"/>
  <c r="EI99" i="6"/>
  <c r="C3611" i="20" s="1"/>
  <c r="GR98" i="6"/>
  <c r="FW98" i="6"/>
  <c r="EB98" i="6"/>
  <c r="BQ98" i="6"/>
  <c r="BH98" i="6"/>
  <c r="BK98" i="6" s="1"/>
  <c r="BM98" i="6" s="1"/>
  <c r="V97" i="6"/>
  <c r="EQ96" i="6"/>
  <c r="EW96" i="6" s="1"/>
  <c r="FB96" i="6" s="1"/>
  <c r="DC96" i="6"/>
  <c r="DF96" i="6" s="1"/>
  <c r="DH96" i="6" s="1"/>
  <c r="FW95" i="6"/>
  <c r="ED95" i="6"/>
  <c r="EQ94" i="6"/>
  <c r="EW94" i="6" s="1"/>
  <c r="FB94" i="6" s="1"/>
  <c r="AB93" i="6"/>
  <c r="AE93" i="6" s="1"/>
  <c r="AG93" i="6" s="1"/>
  <c r="EB92" i="6"/>
  <c r="DC92" i="6"/>
  <c r="DF92" i="6" s="1"/>
  <c r="DH92" i="6" s="1"/>
  <c r="CF92" i="6"/>
  <c r="CI92" i="6" s="1"/>
  <c r="CK92" i="6" s="1"/>
  <c r="CO92" i="6" s="1"/>
  <c r="EQ91" i="6"/>
  <c r="EW91" i="6" s="1"/>
  <c r="FB91" i="6" s="1"/>
  <c r="DL91" i="6"/>
  <c r="AS91" i="6"/>
  <c r="AV91" i="6" s="1"/>
  <c r="AX91" i="6" s="1"/>
  <c r="DV89" i="6"/>
  <c r="DX89" i="6" s="1"/>
  <c r="DZ89" i="6" s="1"/>
  <c r="DV88" i="6"/>
  <c r="DX88" i="6" s="1"/>
  <c r="DZ88" i="6" s="1"/>
  <c r="AS87" i="6"/>
  <c r="AV87" i="6" s="1"/>
  <c r="AX87" i="6" s="1"/>
  <c r="V87" i="6"/>
  <c r="BH86" i="6"/>
  <c r="BK86" i="6" s="1"/>
  <c r="BM86" i="6" s="1"/>
  <c r="ED85" i="6"/>
  <c r="DV85" i="6"/>
  <c r="DX85" i="6" s="1"/>
  <c r="DZ85" i="6" s="1"/>
  <c r="BH85" i="6"/>
  <c r="BK85" i="6" s="1"/>
  <c r="BM85" i="6" s="1"/>
  <c r="ED83" i="6"/>
  <c r="BQ83" i="6"/>
  <c r="FW80" i="6"/>
  <c r="FW79" i="6"/>
  <c r="EP78" i="6"/>
  <c r="EV78" i="6" s="1"/>
  <c r="FA78" i="6" s="1"/>
  <c r="EL78" i="6"/>
  <c r="D2792" i="20" s="1"/>
  <c r="ED74" i="6"/>
  <c r="DC74" i="6"/>
  <c r="DF74" i="6" s="1"/>
  <c r="DH74" i="6" s="1"/>
  <c r="DL74" i="6"/>
  <c r="EP73" i="6"/>
  <c r="EV73" i="6" s="1"/>
  <c r="FA73" i="6" s="1"/>
  <c r="EL73" i="6"/>
  <c r="DC73" i="6"/>
  <c r="DF73" i="6" s="1"/>
  <c r="DH73" i="6" s="1"/>
  <c r="DL73" i="6"/>
  <c r="DV72" i="6"/>
  <c r="DX72" i="6" s="1"/>
  <c r="DZ72" i="6" s="1"/>
  <c r="ED72" i="6"/>
  <c r="EA66" i="6"/>
  <c r="ED66" i="6"/>
  <c r="EB65" i="6"/>
  <c r="ED65" i="6"/>
  <c r="DV65" i="6"/>
  <c r="DX65" i="6" s="1"/>
  <c r="DZ65" i="6" s="1"/>
  <c r="BB45" i="6"/>
  <c r="AS44" i="6"/>
  <c r="AV44" i="6" s="1"/>
  <c r="AX44" i="6" s="1"/>
  <c r="BB44" i="6"/>
  <c r="EB67" i="6"/>
  <c r="ED67" i="6"/>
  <c r="DC51" i="6"/>
  <c r="DF51" i="6" s="1"/>
  <c r="DH51" i="6" s="1"/>
  <c r="DL51" i="6"/>
  <c r="GR106" i="6"/>
  <c r="EB106" i="6"/>
  <c r="BQ106" i="6"/>
  <c r="M105" i="6"/>
  <c r="P105" i="6" s="1"/>
  <c r="R105" i="6" s="1"/>
  <c r="GU106" i="6"/>
  <c r="GK106" i="6"/>
  <c r="FP106" i="6"/>
  <c r="EL106" i="6"/>
  <c r="D3884" i="20" s="1"/>
  <c r="V106" i="6"/>
  <c r="EZ105" i="6"/>
  <c r="I3845" i="20" s="1"/>
  <c r="EQ105" i="6"/>
  <c r="EW105" i="6" s="1"/>
  <c r="FB105" i="6" s="1"/>
  <c r="DC105" i="6"/>
  <c r="DF105" i="6" s="1"/>
  <c r="DH105" i="6" s="1"/>
  <c r="AS105" i="6"/>
  <c r="AV105" i="6" s="1"/>
  <c r="AX105" i="6" s="1"/>
  <c r="FU104" i="6"/>
  <c r="I3807" i="20" s="1"/>
  <c r="FM104" i="6"/>
  <c r="FQ104" i="6" s="1"/>
  <c r="FV104" i="6" s="1"/>
  <c r="FX104" i="6" s="1"/>
  <c r="EA104" i="6"/>
  <c r="AB104" i="6"/>
  <c r="AE104" i="6" s="1"/>
  <c r="AG104" i="6" s="1"/>
  <c r="GR103" i="6"/>
  <c r="EO103" i="6"/>
  <c r="E3767" i="20" s="1"/>
  <c r="EB103" i="6"/>
  <c r="BQ103" i="6"/>
  <c r="GU102" i="6"/>
  <c r="GK102" i="6"/>
  <c r="FP102" i="6"/>
  <c r="EL102" i="6"/>
  <c r="D3728" i="20" s="1"/>
  <c r="V102" i="6"/>
  <c r="EZ101" i="6"/>
  <c r="I3689" i="20" s="1"/>
  <c r="EQ101" i="6"/>
  <c r="EW101" i="6" s="1"/>
  <c r="FB101" i="6" s="1"/>
  <c r="DC101" i="6"/>
  <c r="DF101" i="6" s="1"/>
  <c r="DH101" i="6" s="1"/>
  <c r="AS101" i="6"/>
  <c r="AV101" i="6" s="1"/>
  <c r="AX101" i="6" s="1"/>
  <c r="FU100" i="6"/>
  <c r="I3651" i="20" s="1"/>
  <c r="J3651" i="20" s="1"/>
  <c r="FM100" i="6"/>
  <c r="FQ100" i="6" s="1"/>
  <c r="FV100" i="6" s="1"/>
  <c r="EA100" i="6"/>
  <c r="AB100" i="6"/>
  <c r="AE100" i="6" s="1"/>
  <c r="AG100" i="6" s="1"/>
  <c r="GR99" i="6"/>
  <c r="EO99" i="6"/>
  <c r="E3611" i="20" s="1"/>
  <c r="EB99" i="6"/>
  <c r="BQ99" i="6"/>
  <c r="GU98" i="6"/>
  <c r="GK98" i="6"/>
  <c r="FP98" i="6"/>
  <c r="EL98" i="6"/>
  <c r="D3572" i="20" s="1"/>
  <c r="V98" i="6"/>
  <c r="EZ97" i="6"/>
  <c r="I3533" i="20" s="1"/>
  <c r="EQ97" i="6"/>
  <c r="EW97" i="6" s="1"/>
  <c r="FB97" i="6" s="1"/>
  <c r="DC97" i="6"/>
  <c r="DF97" i="6" s="1"/>
  <c r="DH97" i="6" s="1"/>
  <c r="AS97" i="6"/>
  <c r="AV97" i="6" s="1"/>
  <c r="AX97" i="6" s="1"/>
  <c r="FU96" i="6"/>
  <c r="I3495" i="20" s="1"/>
  <c r="FM96" i="6"/>
  <c r="FQ96" i="6" s="1"/>
  <c r="FV96" i="6" s="1"/>
  <c r="EA96" i="6"/>
  <c r="AB96" i="6"/>
  <c r="AE96" i="6" s="1"/>
  <c r="AG96" i="6" s="1"/>
  <c r="FP95" i="6"/>
  <c r="AB95" i="6"/>
  <c r="AE95" i="6" s="1"/>
  <c r="AG95" i="6" s="1"/>
  <c r="FU94" i="6"/>
  <c r="I3417" i="20" s="1"/>
  <c r="EZ93" i="6"/>
  <c r="I3377" i="20" s="1"/>
  <c r="FU92" i="6"/>
  <c r="I3339" i="20" s="1"/>
  <c r="EA92" i="6"/>
  <c r="EO91" i="6"/>
  <c r="E3299" i="20" s="1"/>
  <c r="EB91" i="6"/>
  <c r="CF91" i="6"/>
  <c r="CI91" i="6" s="1"/>
  <c r="CK91" i="6" s="1"/>
  <c r="CO91" i="6" s="1"/>
  <c r="FW90" i="6"/>
  <c r="FM90" i="6"/>
  <c r="FQ90" i="6" s="1"/>
  <c r="FV90" i="6" s="1"/>
  <c r="DL90" i="6"/>
  <c r="CF90" i="6"/>
  <c r="CI90" i="6" s="1"/>
  <c r="CK90" i="6" s="1"/>
  <c r="CO90" i="6" s="1"/>
  <c r="GK89" i="6"/>
  <c r="FW89" i="6"/>
  <c r="EQ89" i="6"/>
  <c r="EW89" i="6" s="1"/>
  <c r="FB89" i="6" s="1"/>
  <c r="DL89" i="6"/>
  <c r="FW88" i="6"/>
  <c r="FM88" i="6"/>
  <c r="FQ88" i="6" s="1"/>
  <c r="FV88" i="6" s="1"/>
  <c r="EL88" i="6"/>
  <c r="D3182" i="20" s="1"/>
  <c r="DL88" i="6"/>
  <c r="CF88" i="6"/>
  <c r="CI88" i="6" s="1"/>
  <c r="CK88" i="6" s="1"/>
  <c r="AB88" i="6"/>
  <c r="AE88" i="6" s="1"/>
  <c r="AG88" i="6" s="1"/>
  <c r="GK87" i="6"/>
  <c r="FP87" i="6"/>
  <c r="EO85" i="6"/>
  <c r="E3065" i="20" s="1"/>
  <c r="GH84" i="6"/>
  <c r="BH83" i="6"/>
  <c r="BK83" i="6" s="1"/>
  <c r="BM83" i="6" s="1"/>
  <c r="EO82" i="6"/>
  <c r="E2948" i="20" s="1"/>
  <c r="EZ81" i="6"/>
  <c r="I2909" i="20" s="1"/>
  <c r="EQ77" i="6"/>
  <c r="EW77" i="6" s="1"/>
  <c r="FB77" i="6" s="1"/>
  <c r="EI75" i="6"/>
  <c r="C2675" i="20" s="1"/>
  <c r="EP75" i="6"/>
  <c r="EV75" i="6" s="1"/>
  <c r="FA75" i="6" s="1"/>
  <c r="EA69" i="6"/>
  <c r="ED69" i="6"/>
  <c r="DV69" i="6"/>
  <c r="DX69" i="6" s="1"/>
  <c r="DZ69" i="6" s="1"/>
  <c r="DV64" i="6"/>
  <c r="DX64" i="6" s="1"/>
  <c r="DZ64" i="6" s="1"/>
  <c r="EB64" i="6"/>
  <c r="FM61" i="6"/>
  <c r="FQ61" i="6" s="1"/>
  <c r="FV61" i="6" s="1"/>
  <c r="EB59" i="6"/>
  <c r="EP58" i="6"/>
  <c r="EV58" i="6" s="1"/>
  <c r="FA58" i="6" s="1"/>
  <c r="EP54" i="6"/>
  <c r="EV54" i="6" s="1"/>
  <c r="FA54" i="6" s="1"/>
  <c r="AB45" i="6"/>
  <c r="AE45" i="6" s="1"/>
  <c r="AG45" i="6" s="1"/>
  <c r="AK45" i="6"/>
  <c r="FW84" i="6"/>
  <c r="EO83" i="6"/>
  <c r="E2987" i="20" s="1"/>
  <c r="FW82" i="6"/>
  <c r="GK81" i="6"/>
  <c r="EU81" i="6"/>
  <c r="G2909" i="20" s="1"/>
  <c r="EO81" i="6"/>
  <c r="E2909" i="20" s="1"/>
  <c r="FU80" i="6"/>
  <c r="I2871" i="20" s="1"/>
  <c r="EZ80" i="6"/>
  <c r="I2870" i="20" s="1"/>
  <c r="FU79" i="6"/>
  <c r="I2832" i="20" s="1"/>
  <c r="EZ79" i="6"/>
  <c r="I2831" i="20" s="1"/>
  <c r="GR78" i="6"/>
  <c r="GK78" i="6"/>
  <c r="EU78" i="6"/>
  <c r="G2792" i="20" s="1"/>
  <c r="EO78" i="6"/>
  <c r="E2792" i="20" s="1"/>
  <c r="DC77" i="6"/>
  <c r="DF77" i="6" s="1"/>
  <c r="DH77" i="6" s="1"/>
  <c r="EO76" i="6"/>
  <c r="E2714" i="20" s="1"/>
  <c r="EA76" i="6"/>
  <c r="EC76" i="6" s="1"/>
  <c r="FP75" i="6"/>
  <c r="EL75" i="6"/>
  <c r="D2675" i="20" s="1"/>
  <c r="GU74" i="6"/>
  <c r="FU74" i="6"/>
  <c r="I2637" i="20" s="1"/>
  <c r="FP74" i="6"/>
  <c r="EA74" i="6"/>
  <c r="EA73" i="6"/>
  <c r="EZ72" i="6"/>
  <c r="I2558" i="20" s="1"/>
  <c r="EA72" i="6"/>
  <c r="EO71" i="6"/>
  <c r="E2519" i="20" s="1"/>
  <c r="FP70" i="6"/>
  <c r="G2481" i="20" s="1"/>
  <c r="H2481" i="20" s="1"/>
  <c r="EL70" i="6"/>
  <c r="D2480" i="20" s="1"/>
  <c r="EB69" i="6"/>
  <c r="CF69" i="6"/>
  <c r="CI69" i="6" s="1"/>
  <c r="CK69" i="6" s="1"/>
  <c r="CO69" i="6" s="1"/>
  <c r="EP68" i="6"/>
  <c r="EV68" i="6" s="1"/>
  <c r="FA68" i="6" s="1"/>
  <c r="EL68" i="6"/>
  <c r="D2402" i="20" s="1"/>
  <c r="EB68" i="6"/>
  <c r="DL67" i="6"/>
  <c r="DV66" i="6"/>
  <c r="DX66" i="6" s="1"/>
  <c r="DZ66" i="6" s="1"/>
  <c r="EB66" i="6"/>
  <c r="FW65" i="6"/>
  <c r="EO64" i="6"/>
  <c r="E2246" i="20" s="1"/>
  <c r="FP63" i="6"/>
  <c r="GB62" i="6"/>
  <c r="DL62" i="6"/>
  <c r="GR61" i="6"/>
  <c r="FP61" i="6"/>
  <c r="DV61" i="6"/>
  <c r="DX61" i="6" s="1"/>
  <c r="DZ61" i="6" s="1"/>
  <c r="EB61" i="6"/>
  <c r="AK60" i="6"/>
  <c r="AB60" i="6"/>
  <c r="AE60" i="6" s="1"/>
  <c r="AG60" i="6" s="1"/>
  <c r="GB58" i="6"/>
  <c r="FW54" i="6"/>
  <c r="GR53" i="6"/>
  <c r="EW53" i="6"/>
  <c r="FB53" i="6" s="1"/>
  <c r="EL50" i="6"/>
  <c r="D1700" i="20" s="1"/>
  <c r="EP50" i="6"/>
  <c r="AS47" i="6"/>
  <c r="AV47" i="6" s="1"/>
  <c r="AX47" i="6" s="1"/>
  <c r="FM44" i="6"/>
  <c r="FQ44" i="6" s="1"/>
  <c r="FV44" i="6" s="1"/>
  <c r="EB81" i="6"/>
  <c r="EU80" i="6"/>
  <c r="G2870" i="20" s="1"/>
  <c r="EU79" i="6"/>
  <c r="G2831" i="20" s="1"/>
  <c r="AS79" i="6"/>
  <c r="AV79" i="6" s="1"/>
  <c r="AX79" i="6" s="1"/>
  <c r="AB79" i="6"/>
  <c r="AE79" i="6" s="1"/>
  <c r="AG79" i="6" s="1"/>
  <c r="GB78" i="6"/>
  <c r="AB78" i="6"/>
  <c r="AE78" i="6" s="1"/>
  <c r="AG78" i="6" s="1"/>
  <c r="FU77" i="6"/>
  <c r="I2754" i="20" s="1"/>
  <c r="J2754" i="20" s="1"/>
  <c r="EA77" i="6"/>
  <c r="EQ76" i="6"/>
  <c r="EW76" i="6" s="1"/>
  <c r="FB76" i="6" s="1"/>
  <c r="DL76" i="6"/>
  <c r="AK76" i="6"/>
  <c r="EA75" i="6"/>
  <c r="AS75" i="6"/>
  <c r="AV75" i="6" s="1"/>
  <c r="AX75" i="6" s="1"/>
  <c r="FU72" i="6"/>
  <c r="I2559" i="20" s="1"/>
  <c r="CF72" i="6"/>
  <c r="CI72" i="6" s="1"/>
  <c r="CK72" i="6" s="1"/>
  <c r="CO72" i="6" s="1"/>
  <c r="GR71" i="6"/>
  <c r="FW71" i="6"/>
  <c r="GR68" i="6"/>
  <c r="FW67" i="6"/>
  <c r="FU61" i="6"/>
  <c r="I2130" i="20" s="1"/>
  <c r="FP60" i="6"/>
  <c r="FM59" i="6"/>
  <c r="FQ59" i="6" s="1"/>
  <c r="FV59" i="6" s="1"/>
  <c r="BB59" i="6"/>
  <c r="DC58" i="6"/>
  <c r="DF58" i="6" s="1"/>
  <c r="DH58" i="6" s="1"/>
  <c r="DL58" i="6"/>
  <c r="EP57" i="6"/>
  <c r="EV57" i="6" s="1"/>
  <c r="FA57" i="6" s="1"/>
  <c r="FP56" i="6"/>
  <c r="G1935" i="20" s="1"/>
  <c r="H1935" i="20" s="1"/>
  <c r="DC56" i="6"/>
  <c r="DF56" i="6" s="1"/>
  <c r="DH56" i="6" s="1"/>
  <c r="DL56" i="6"/>
  <c r="FP54" i="6"/>
  <c r="FU53" i="6"/>
  <c r="I1818" i="20" s="1"/>
  <c r="DC53" i="6"/>
  <c r="DF53" i="6" s="1"/>
  <c r="DH53" i="6" s="1"/>
  <c r="DL53" i="6"/>
  <c r="FM47" i="6"/>
  <c r="FQ47" i="6" s="1"/>
  <c r="FV47" i="6" s="1"/>
  <c r="CI47" i="6"/>
  <c r="CK47" i="6" s="1"/>
  <c r="CO47" i="6" s="1"/>
  <c r="F1577" i="20" s="1"/>
  <c r="AB47" i="6"/>
  <c r="AE47" i="6" s="1"/>
  <c r="AG47" i="6" s="1"/>
  <c r="AK47" i="6"/>
  <c r="AS46" i="6"/>
  <c r="AV46" i="6" s="1"/>
  <c r="AX46" i="6" s="1"/>
  <c r="CF79" i="6"/>
  <c r="CI79" i="6" s="1"/>
  <c r="CK79" i="6" s="1"/>
  <c r="CO79" i="6" s="1"/>
  <c r="EB78" i="6"/>
  <c r="CL78" i="6"/>
  <c r="C2786" i="20" s="1"/>
  <c r="AS78" i="6"/>
  <c r="AV78" i="6" s="1"/>
  <c r="AX78" i="6" s="1"/>
  <c r="BB77" i="6"/>
  <c r="GR75" i="6"/>
  <c r="EO74" i="6"/>
  <c r="E2636" i="20" s="1"/>
  <c r="GR72" i="6"/>
  <c r="EP69" i="6"/>
  <c r="EV69" i="6" s="1"/>
  <c r="FA69" i="6" s="1"/>
  <c r="GH68" i="6"/>
  <c r="EZ68" i="6"/>
  <c r="I2402" i="20" s="1"/>
  <c r="FP67" i="6"/>
  <c r="EU67" i="6"/>
  <c r="G2363" i="20" s="1"/>
  <c r="EA67" i="6"/>
  <c r="FP66" i="6"/>
  <c r="EP66" i="6"/>
  <c r="EV66" i="6" s="1"/>
  <c r="FA66" i="6" s="1"/>
  <c r="P65" i="6"/>
  <c r="R65" i="6" s="1"/>
  <c r="GR64" i="6"/>
  <c r="GR63" i="6"/>
  <c r="EL63" i="6"/>
  <c r="D2207" i="20" s="1"/>
  <c r="AK62" i="6"/>
  <c r="AB62" i="6"/>
  <c r="AE62" i="6" s="1"/>
  <c r="AG62" i="6" s="1"/>
  <c r="DC59" i="6"/>
  <c r="DF59" i="6" s="1"/>
  <c r="DH59" i="6" s="1"/>
  <c r="DL59" i="6"/>
  <c r="FM48" i="6"/>
  <c r="FQ48" i="6" s="1"/>
  <c r="FV48" i="6" s="1"/>
  <c r="BB48" i="6"/>
  <c r="AB46" i="6"/>
  <c r="AE46" i="6" s="1"/>
  <c r="AG46" i="6" s="1"/>
  <c r="AK46" i="6"/>
  <c r="AS45" i="6"/>
  <c r="AV45" i="6" s="1"/>
  <c r="AX45" i="6" s="1"/>
  <c r="EQ42" i="6"/>
  <c r="EW42" i="6" s="1"/>
  <c r="FB42" i="6" s="1"/>
  <c r="EL39" i="6"/>
  <c r="D1271" i="20" s="1"/>
  <c r="EP39" i="6"/>
  <c r="DV53" i="6"/>
  <c r="DX53" i="6" s="1"/>
  <c r="DZ53" i="6" s="1"/>
  <c r="FW52" i="6"/>
  <c r="EP52" i="6"/>
  <c r="CP52" i="6"/>
  <c r="G1772" i="20" s="1"/>
  <c r="G1774" i="20" s="1"/>
  <c r="EU51" i="6"/>
  <c r="G1739" i="20" s="1"/>
  <c r="EL51" i="6"/>
  <c r="D1739" i="20" s="1"/>
  <c r="DV51" i="6"/>
  <c r="DX51" i="6" s="1"/>
  <c r="DZ51" i="6" s="1"/>
  <c r="FP50" i="6"/>
  <c r="EU50" i="6"/>
  <c r="G1700" i="20" s="1"/>
  <c r="EQ50" i="6"/>
  <c r="EW50" i="6" s="1"/>
  <c r="FB50" i="6" s="1"/>
  <c r="EA50" i="6"/>
  <c r="EZ49" i="6"/>
  <c r="I1661" i="20" s="1"/>
  <c r="EZ48" i="6"/>
  <c r="I1622" i="20" s="1"/>
  <c r="EZ47" i="6"/>
  <c r="I1583" i="20" s="1"/>
  <c r="EZ46" i="6"/>
  <c r="I1544" i="20" s="1"/>
  <c r="EZ45" i="6"/>
  <c r="I1505" i="20" s="1"/>
  <c r="EZ44" i="6"/>
  <c r="I1466" i="20" s="1"/>
  <c r="EU43" i="6"/>
  <c r="G1427" i="20" s="1"/>
  <c r="H1427" i="20" s="1"/>
  <c r="EL43" i="6"/>
  <c r="D1427" i="20" s="1"/>
  <c r="CF43" i="6"/>
  <c r="CI43" i="6" s="1"/>
  <c r="CK43" i="6" s="1"/>
  <c r="BH43" i="6"/>
  <c r="BK43" i="6" s="1"/>
  <c r="BM43" i="6" s="1"/>
  <c r="FP42" i="6"/>
  <c r="G1389" i="20" s="1"/>
  <c r="H1389" i="20" s="1"/>
  <c r="EI42" i="6"/>
  <c r="C1388" i="20" s="1"/>
  <c r="EA42" i="6"/>
  <c r="DC42" i="6"/>
  <c r="DF42" i="6" s="1"/>
  <c r="DH42" i="6" s="1"/>
  <c r="AK42" i="6"/>
  <c r="AB42" i="6"/>
  <c r="AE42" i="6" s="1"/>
  <c r="AG42" i="6" s="1"/>
  <c r="M42" i="6"/>
  <c r="P42" i="6" s="1"/>
  <c r="R42" i="6" s="1"/>
  <c r="EZ41" i="6"/>
  <c r="I1349" i="20" s="1"/>
  <c r="EQ41" i="6"/>
  <c r="EW41" i="6" s="1"/>
  <c r="FB41" i="6" s="1"/>
  <c r="M41" i="6"/>
  <c r="P41" i="6" s="1"/>
  <c r="R41" i="6" s="1"/>
  <c r="EQ40" i="6"/>
  <c r="EW40" i="6" s="1"/>
  <c r="FB40" i="6" s="1"/>
  <c r="AS40" i="6"/>
  <c r="AV40" i="6" s="1"/>
  <c r="AX40" i="6" s="1"/>
  <c r="BB40" i="6"/>
  <c r="AK39" i="6"/>
  <c r="AB38" i="6"/>
  <c r="AE38" i="6" s="1"/>
  <c r="AG38" i="6" s="1"/>
  <c r="AK31" i="6"/>
  <c r="M23" i="6"/>
  <c r="P23" i="6" s="1"/>
  <c r="R23" i="6" s="1"/>
  <c r="V23" i="6"/>
  <c r="BH22" i="6"/>
  <c r="BK22" i="6" s="1"/>
  <c r="BM22" i="6" s="1"/>
  <c r="BQ22" i="6"/>
  <c r="GH18" i="6"/>
  <c r="GK18" i="6"/>
  <c r="BH66" i="6"/>
  <c r="BK66" i="6" s="1"/>
  <c r="BM66" i="6" s="1"/>
  <c r="GR65" i="6"/>
  <c r="EZ65" i="6"/>
  <c r="I2285" i="20" s="1"/>
  <c r="CF65" i="6"/>
  <c r="CI65" i="6" s="1"/>
  <c r="CK65" i="6" s="1"/>
  <c r="CO65" i="6" s="1"/>
  <c r="EU64" i="6"/>
  <c r="G2246" i="20" s="1"/>
  <c r="EI64" i="6"/>
  <c r="C2246" i="20" s="1"/>
  <c r="EA64" i="6"/>
  <c r="GR62" i="6"/>
  <c r="GH61" i="6"/>
  <c r="EU61" i="6"/>
  <c r="G2129" i="20" s="1"/>
  <c r="GR59" i="6"/>
  <c r="DV59" i="6"/>
  <c r="DX59" i="6" s="1"/>
  <c r="DZ59" i="6" s="1"/>
  <c r="EU58" i="6"/>
  <c r="G2012" i="20" s="1"/>
  <c r="CF58" i="6"/>
  <c r="CI58" i="6" s="1"/>
  <c r="CK58" i="6" s="1"/>
  <c r="EU57" i="6"/>
  <c r="G1973" i="20" s="1"/>
  <c r="DV57" i="6"/>
  <c r="DX57" i="6" s="1"/>
  <c r="DZ57" i="6" s="1"/>
  <c r="EU56" i="6"/>
  <c r="G1934" i="20" s="1"/>
  <c r="CF56" i="6"/>
  <c r="CI56" i="6" s="1"/>
  <c r="CK56" i="6" s="1"/>
  <c r="CO56" i="6" s="1"/>
  <c r="EU54" i="6"/>
  <c r="G1856" i="20" s="1"/>
  <c r="EB54" i="6"/>
  <c r="GH53" i="6"/>
  <c r="CF53" i="6"/>
  <c r="CI53" i="6" s="1"/>
  <c r="CK53" i="6" s="1"/>
  <c r="CO53" i="6" s="1"/>
  <c r="EQ52" i="6"/>
  <c r="GH51" i="6"/>
  <c r="CF51" i="6"/>
  <c r="CI51" i="6" s="1"/>
  <c r="CK51" i="6" s="1"/>
  <c r="CO51" i="6" s="1"/>
  <c r="CI48" i="6"/>
  <c r="CK48" i="6" s="1"/>
  <c r="CO48" i="6" s="1"/>
  <c r="EQ47" i="6"/>
  <c r="EW47" i="6" s="1"/>
  <c r="FB47" i="6" s="1"/>
  <c r="EQ46" i="6"/>
  <c r="EW46" i="6" s="1"/>
  <c r="FB46" i="6" s="1"/>
  <c r="EQ45" i="6"/>
  <c r="EW45" i="6" s="1"/>
  <c r="FB45" i="6" s="1"/>
  <c r="EQ44" i="6"/>
  <c r="EW44" i="6" s="1"/>
  <c r="FB44" i="6" s="1"/>
  <c r="EL42" i="6"/>
  <c r="D1388" i="20" s="1"/>
  <c r="CF42" i="6"/>
  <c r="CI42" i="6" s="1"/>
  <c r="CK42" i="6" s="1"/>
  <c r="CO42" i="6" s="1"/>
  <c r="BQ42" i="6"/>
  <c r="EA41" i="6"/>
  <c r="DC41" i="6"/>
  <c r="DF41" i="6" s="1"/>
  <c r="DH41" i="6" s="1"/>
  <c r="AS41" i="6"/>
  <c r="AV41" i="6" s="1"/>
  <c r="AX41" i="6" s="1"/>
  <c r="BB41" i="6"/>
  <c r="GH40" i="6"/>
  <c r="EB40" i="6"/>
  <c r="EL38" i="6"/>
  <c r="D1232" i="20" s="1"/>
  <c r="EP38" i="6"/>
  <c r="EQ36" i="6"/>
  <c r="EW36" i="6" s="1"/>
  <c r="FB36" i="6" s="1"/>
  <c r="AB36" i="6"/>
  <c r="AE36" i="6" s="1"/>
  <c r="AG36" i="6" s="1"/>
  <c r="AK36" i="6"/>
  <c r="GH31" i="6"/>
  <c r="GK31" i="6"/>
  <c r="FM30" i="6"/>
  <c r="FQ30" i="6" s="1"/>
  <c r="FV30" i="6" s="1"/>
  <c r="EI70" i="6"/>
  <c r="C2480" i="20" s="1"/>
  <c r="FU69" i="6"/>
  <c r="I2442" i="20" s="1"/>
  <c r="EO69" i="6"/>
  <c r="E2441" i="20" s="1"/>
  <c r="FU68" i="6"/>
  <c r="I2403" i="20" s="1"/>
  <c r="EI68" i="6"/>
  <c r="C2402" i="20" s="1"/>
  <c r="CF68" i="6"/>
  <c r="CI68" i="6" s="1"/>
  <c r="CK68" i="6" s="1"/>
  <c r="CO68" i="6" s="1"/>
  <c r="GR67" i="6"/>
  <c r="GR66" i="6"/>
  <c r="EZ66" i="6"/>
  <c r="I2324" i="20" s="1"/>
  <c r="EO66" i="6"/>
  <c r="E2324" i="20" s="1"/>
  <c r="EA65" i="6"/>
  <c r="FU64" i="6"/>
  <c r="I2247" i="20" s="1"/>
  <c r="FP64" i="6"/>
  <c r="EP64" i="6"/>
  <c r="ED64" i="6"/>
  <c r="BH64" i="6"/>
  <c r="BK64" i="6" s="1"/>
  <c r="BM64" i="6" s="1"/>
  <c r="FU63" i="6"/>
  <c r="I2208" i="20" s="1"/>
  <c r="EO63" i="6"/>
  <c r="E2207" i="20" s="1"/>
  <c r="AK63" i="6"/>
  <c r="EB62" i="6"/>
  <c r="GK61" i="6"/>
  <c r="EO61" i="6"/>
  <c r="E2129" i="20" s="1"/>
  <c r="GH59" i="6"/>
  <c r="EQ59" i="6"/>
  <c r="EW59" i="6" s="1"/>
  <c r="FB59" i="6" s="1"/>
  <c r="GH58" i="6"/>
  <c r="FW58" i="6"/>
  <c r="EO58" i="6"/>
  <c r="E2012" i="20" s="1"/>
  <c r="EO57" i="6"/>
  <c r="E1973" i="20" s="1"/>
  <c r="EO56" i="6"/>
  <c r="E1934" i="20" s="1"/>
  <c r="DV55" i="6"/>
  <c r="DX55" i="6" s="1"/>
  <c r="DZ55" i="6" s="1"/>
  <c r="GH54" i="6"/>
  <c r="EO54" i="6"/>
  <c r="E1856" i="20" s="1"/>
  <c r="DV54" i="6"/>
  <c r="DX54" i="6" s="1"/>
  <c r="DZ54" i="6" s="1"/>
  <c r="FW53" i="6"/>
  <c r="EP53" i="6"/>
  <c r="ER53" i="6" s="1"/>
  <c r="EU52" i="6"/>
  <c r="G1778" i="20" s="1"/>
  <c r="EL52" i="6"/>
  <c r="D1778" i="20" s="1"/>
  <c r="DV52" i="6"/>
  <c r="DX52" i="6" s="1"/>
  <c r="DZ52" i="6" s="1"/>
  <c r="GB51" i="6"/>
  <c r="FW51" i="6"/>
  <c r="EP51" i="6"/>
  <c r="EZ50" i="6"/>
  <c r="I1700" i="20" s="1"/>
  <c r="FP49" i="6"/>
  <c r="EU49" i="6"/>
  <c r="G1661" i="20" s="1"/>
  <c r="EQ49" i="6"/>
  <c r="EW49" i="6" s="1"/>
  <c r="FB49" i="6" s="1"/>
  <c r="EA49" i="6"/>
  <c r="EU48" i="6"/>
  <c r="G1622" i="20" s="1"/>
  <c r="EQ48" i="6"/>
  <c r="EW48" i="6" s="1"/>
  <c r="FB48" i="6" s="1"/>
  <c r="EA48" i="6"/>
  <c r="EI44" i="6"/>
  <c r="C1466" i="20" s="1"/>
  <c r="EA44" i="6"/>
  <c r="DC44" i="6"/>
  <c r="DF44" i="6" s="1"/>
  <c r="DH44" i="6" s="1"/>
  <c r="CF44" i="6"/>
  <c r="CI44" i="6" s="1"/>
  <c r="CK44" i="6" s="1"/>
  <c r="CO44" i="6" s="1"/>
  <c r="AK44" i="6"/>
  <c r="AB44" i="6"/>
  <c r="AE44" i="6" s="1"/>
  <c r="AG44" i="6" s="1"/>
  <c r="M44" i="6"/>
  <c r="P44" i="6" s="1"/>
  <c r="R44" i="6" s="1"/>
  <c r="EZ43" i="6"/>
  <c r="I1427" i="20" s="1"/>
  <c r="EQ43" i="6"/>
  <c r="EW43" i="6" s="1"/>
  <c r="FB43" i="6" s="1"/>
  <c r="BB43" i="6"/>
  <c r="AS43" i="6"/>
  <c r="AV43" i="6" s="1"/>
  <c r="AX43" i="6" s="1"/>
  <c r="GU42" i="6"/>
  <c r="EL41" i="6"/>
  <c r="D1349" i="20" s="1"/>
  <c r="CK40" i="6"/>
  <c r="CO40" i="6" s="1"/>
  <c r="BB39" i="6"/>
  <c r="EQ38" i="6"/>
  <c r="EW38" i="6" s="1"/>
  <c r="FB38" i="6" s="1"/>
  <c r="FR30" i="6"/>
  <c r="FW30" i="6" s="1"/>
  <c r="FP30" i="6"/>
  <c r="GB30" i="6" s="1"/>
  <c r="M25" i="6"/>
  <c r="P25" i="6" s="1"/>
  <c r="R25" i="6" s="1"/>
  <c r="V25" i="6"/>
  <c r="EQ37" i="6"/>
  <c r="EW37" i="6" s="1"/>
  <c r="FB37" i="6" s="1"/>
  <c r="CF36" i="6"/>
  <c r="CI36" i="6" s="1"/>
  <c r="CK36" i="6" s="1"/>
  <c r="CO36" i="6" s="1"/>
  <c r="HY36" i="6" s="1"/>
  <c r="FP35" i="6"/>
  <c r="GB35" i="6" s="1"/>
  <c r="BH35" i="6"/>
  <c r="BK35" i="6" s="1"/>
  <c r="BM35" i="6" s="1"/>
  <c r="AB35" i="6"/>
  <c r="AE35" i="6" s="1"/>
  <c r="AG35" i="6" s="1"/>
  <c r="AK35" i="6"/>
  <c r="GH33" i="6"/>
  <c r="EZ30" i="6"/>
  <c r="FM28" i="6"/>
  <c r="FQ28" i="6" s="1"/>
  <c r="FV28" i="6" s="1"/>
  <c r="BH25" i="6"/>
  <c r="BK25" i="6" s="1"/>
  <c r="BM25" i="6" s="1"/>
  <c r="BQ25" i="6"/>
  <c r="EU23" i="6"/>
  <c r="GR40" i="6"/>
  <c r="BH40" i="6"/>
  <c r="BK40" i="6" s="1"/>
  <c r="BM40" i="6" s="1"/>
  <c r="EA38" i="6"/>
  <c r="FP37" i="6"/>
  <c r="DV37" i="6"/>
  <c r="DX37" i="6" s="1"/>
  <c r="DZ37" i="6" s="1"/>
  <c r="BB37" i="6"/>
  <c r="AS37" i="6"/>
  <c r="AV37" i="6" s="1"/>
  <c r="AX37" i="6" s="1"/>
  <c r="EU36" i="6"/>
  <c r="EL36" i="6"/>
  <c r="FU35" i="6"/>
  <c r="EU35" i="6"/>
  <c r="FW34" i="6"/>
  <c r="GK33" i="6"/>
  <c r="AS33" i="6"/>
  <c r="AV33" i="6" s="1"/>
  <c r="AX33" i="6" s="1"/>
  <c r="BB33" i="6"/>
  <c r="DC32" i="6"/>
  <c r="DF32" i="6" s="1"/>
  <c r="DH32" i="6" s="1"/>
  <c r="AK32" i="6"/>
  <c r="AB31" i="6"/>
  <c r="AE31" i="6" s="1"/>
  <c r="AG31" i="6" s="1"/>
  <c r="AS30" i="6"/>
  <c r="AV30" i="6" s="1"/>
  <c r="AX30" i="6" s="1"/>
  <c r="GK29" i="6"/>
  <c r="FM29" i="6"/>
  <c r="FQ29" i="6" s="1"/>
  <c r="FV29" i="6" s="1"/>
  <c r="GB29" i="6"/>
  <c r="AS29" i="6"/>
  <c r="AV29" i="6" s="1"/>
  <c r="AX29" i="6" s="1"/>
  <c r="FR28" i="6"/>
  <c r="FW28" i="6" s="1"/>
  <c r="FP28" i="6"/>
  <c r="GB28" i="6" s="1"/>
  <c r="DV28" i="6"/>
  <c r="DX28" i="6" s="1"/>
  <c r="DZ28" i="6" s="1"/>
  <c r="EI24" i="6"/>
  <c r="EQ24" i="6"/>
  <c r="EW24" i="6" s="1"/>
  <c r="FB24" i="6" s="1"/>
  <c r="M24" i="6"/>
  <c r="P24" i="6" s="1"/>
  <c r="R24" i="6" s="1"/>
  <c r="V24" i="6"/>
  <c r="EQ23" i="6"/>
  <c r="EW23" i="6" s="1"/>
  <c r="FB23" i="6" s="1"/>
  <c r="CF23" i="6"/>
  <c r="CI23" i="6" s="1"/>
  <c r="CK23" i="6" s="1"/>
  <c r="CO23" i="6" s="1"/>
  <c r="HY23" i="6" s="1"/>
  <c r="EL12" i="6"/>
  <c r="EQ12" i="6"/>
  <c r="EW12" i="6" s="1"/>
  <c r="FB12" i="6" s="1"/>
  <c r="DV10" i="6"/>
  <c r="DX10" i="6" s="1"/>
  <c r="DZ10" i="6" s="1"/>
  <c r="ED10" i="6"/>
  <c r="EA10" i="6"/>
  <c r="EL37" i="6"/>
  <c r="D1193" i="20" s="1"/>
  <c r="EA37" i="6"/>
  <c r="CF37" i="6"/>
  <c r="CI37" i="6" s="1"/>
  <c r="CK37" i="6" s="1"/>
  <c r="CO37" i="6" s="1"/>
  <c r="AK37" i="6"/>
  <c r="EQ35" i="6"/>
  <c r="EW35" i="6" s="1"/>
  <c r="FB35" i="6" s="1"/>
  <c r="BB35" i="6"/>
  <c r="GR34" i="6"/>
  <c r="GH34" i="6"/>
  <c r="EB33" i="6"/>
  <c r="GR32" i="6"/>
  <c r="FR32" i="6"/>
  <c r="FW32" i="6" s="1"/>
  <c r="FP32" i="6"/>
  <c r="GB32" i="6" s="1"/>
  <c r="GR31" i="6"/>
  <c r="AS31" i="6"/>
  <c r="AV31" i="6" s="1"/>
  <c r="AX31" i="6" s="1"/>
  <c r="BB31" i="6"/>
  <c r="AB30" i="6"/>
  <c r="AE30" i="6" s="1"/>
  <c r="AG30" i="6" s="1"/>
  <c r="GU29" i="6"/>
  <c r="GH28" i="6"/>
  <c r="GK28" i="6"/>
  <c r="EQ26" i="6"/>
  <c r="EW26" i="6" s="1"/>
  <c r="FB26" i="6" s="1"/>
  <c r="BH26" i="6"/>
  <c r="BK26" i="6" s="1"/>
  <c r="BM26" i="6" s="1"/>
  <c r="BQ26" i="6"/>
  <c r="CF24" i="6"/>
  <c r="CI24" i="6" s="1"/>
  <c r="CK24" i="6" s="1"/>
  <c r="CO24" i="6" s="1"/>
  <c r="HY24" i="6" s="1"/>
  <c r="GU23" i="6"/>
  <c r="EI23" i="6"/>
  <c r="AS18" i="6"/>
  <c r="AV18" i="6" s="1"/>
  <c r="AX18" i="6" s="1"/>
  <c r="EB35" i="6"/>
  <c r="CF33" i="6"/>
  <c r="CI33" i="6" s="1"/>
  <c r="CK33" i="6" s="1"/>
  <c r="CO33" i="6" s="1"/>
  <c r="HY33" i="6" s="1"/>
  <c r="FU32" i="6"/>
  <c r="FM31" i="6"/>
  <c r="FQ31" i="6" s="1"/>
  <c r="FV31" i="6" s="1"/>
  <c r="EU31" i="6"/>
  <c r="EQ31" i="6"/>
  <c r="EW31" i="6" s="1"/>
  <c r="FB31" i="6" s="1"/>
  <c r="EB31" i="6"/>
  <c r="EU30" i="6"/>
  <c r="EQ30" i="6"/>
  <c r="EW30" i="6" s="1"/>
  <c r="FB30" i="6" s="1"/>
  <c r="EA30" i="6"/>
  <c r="CF30" i="6"/>
  <c r="CI30" i="6" s="1"/>
  <c r="CK30" i="6" s="1"/>
  <c r="BH30" i="6"/>
  <c r="BK30" i="6" s="1"/>
  <c r="BM30" i="6" s="1"/>
  <c r="GR29" i="6"/>
  <c r="FW29" i="6"/>
  <c r="V28" i="6"/>
  <c r="AB27" i="6"/>
  <c r="AE27" i="6" s="1"/>
  <c r="AG27" i="6" s="1"/>
  <c r="EL26" i="6"/>
  <c r="EZ24" i="6"/>
  <c r="GR23" i="6"/>
  <c r="EZ23" i="6"/>
  <c r="EB23" i="6"/>
  <c r="DC23" i="6"/>
  <c r="DF23" i="6" s="1"/>
  <c r="DH23" i="6" s="1"/>
  <c r="GR22" i="6"/>
  <c r="EL22" i="6"/>
  <c r="EO21" i="6"/>
  <c r="DL21" i="6"/>
  <c r="FU20" i="6"/>
  <c r="EZ20" i="6"/>
  <c r="EB20" i="6"/>
  <c r="EU19" i="6"/>
  <c r="CF18" i="6"/>
  <c r="CI18" i="6" s="1"/>
  <c r="CK18" i="6" s="1"/>
  <c r="CO18" i="6" s="1"/>
  <c r="HY18" i="6" s="1"/>
  <c r="BH18" i="6"/>
  <c r="BK18" i="6" s="1"/>
  <c r="BM18" i="6" s="1"/>
  <c r="GU17" i="6"/>
  <c r="AS15" i="6"/>
  <c r="AV15" i="6" s="1"/>
  <c r="AX15" i="6" s="1"/>
  <c r="GK13" i="6"/>
  <c r="GH13" i="6"/>
  <c r="FR9" i="6"/>
  <c r="FW9" i="6" s="1"/>
  <c r="FP9" i="6"/>
  <c r="GB9" i="6" s="1"/>
  <c r="EP29" i="6"/>
  <c r="EV29" i="6" s="1"/>
  <c r="FA29" i="6" s="1"/>
  <c r="EB29" i="6"/>
  <c r="CF29" i="6"/>
  <c r="CI29" i="6" s="1"/>
  <c r="CK29" i="6" s="1"/>
  <c r="BH29" i="6"/>
  <c r="BK29" i="6" s="1"/>
  <c r="BM29" i="6" s="1"/>
  <c r="EP28" i="6"/>
  <c r="EV28" i="6" s="1"/>
  <c r="FA28" i="6" s="1"/>
  <c r="EB28" i="6"/>
  <c r="CF27" i="6"/>
  <c r="CI27" i="6" s="1"/>
  <c r="CK27" i="6" s="1"/>
  <c r="AS23" i="6"/>
  <c r="AV23" i="6" s="1"/>
  <c r="AX23" i="6" s="1"/>
  <c r="AB23" i="6"/>
  <c r="AE23" i="6" s="1"/>
  <c r="AG23" i="6" s="1"/>
  <c r="DC22" i="6"/>
  <c r="DF22" i="6" s="1"/>
  <c r="DH22" i="6" s="1"/>
  <c r="FW20" i="6"/>
  <c r="FM17" i="6"/>
  <c r="FQ17" i="6" s="1"/>
  <c r="FV17" i="6" s="1"/>
  <c r="EL17" i="6"/>
  <c r="EP17" i="6"/>
  <c r="EV17" i="6" s="1"/>
  <c r="FA17" i="6" s="1"/>
  <c r="AS17" i="6"/>
  <c r="AV17" i="6" s="1"/>
  <c r="AX17" i="6" s="1"/>
  <c r="AB15" i="6"/>
  <c r="AE15" i="6" s="1"/>
  <c r="AG15" i="6" s="1"/>
  <c r="AK15" i="6"/>
  <c r="EI13" i="6"/>
  <c r="EQ13" i="6"/>
  <c r="EW13" i="6" s="1"/>
  <c r="FB13" i="6" s="1"/>
  <c r="BH13" i="6"/>
  <c r="BK13" i="6" s="1"/>
  <c r="BM13" i="6" s="1"/>
  <c r="BQ13" i="6"/>
  <c r="M13" i="6"/>
  <c r="P13" i="6" s="1"/>
  <c r="R13" i="6" s="1"/>
  <c r="V13" i="6"/>
  <c r="BH9" i="6"/>
  <c r="BK9" i="6" s="1"/>
  <c r="BM9" i="6" s="1"/>
  <c r="BQ9" i="6"/>
  <c r="M35" i="6"/>
  <c r="P35" i="6" s="1"/>
  <c r="R35" i="6" s="1"/>
  <c r="EZ34" i="6"/>
  <c r="EQ34" i="6"/>
  <c r="EW34" i="6" s="1"/>
  <c r="FB34" i="6" s="1"/>
  <c r="FM33" i="6"/>
  <c r="FQ33" i="6" s="1"/>
  <c r="FV33" i="6" s="1"/>
  <c r="EU33" i="6"/>
  <c r="DV33" i="6"/>
  <c r="DX33" i="6" s="1"/>
  <c r="DZ33" i="6" s="1"/>
  <c r="EO32" i="6"/>
  <c r="CF32" i="6"/>
  <c r="CI32" i="6" s="1"/>
  <c r="CK32" i="6" s="1"/>
  <c r="GH29" i="6"/>
  <c r="EU29" i="6"/>
  <c r="EA29" i="6"/>
  <c r="BB29" i="6"/>
  <c r="GR28" i="6"/>
  <c r="EU28" i="6"/>
  <c r="EA28" i="6"/>
  <c r="CF28" i="6"/>
  <c r="CI28" i="6" s="1"/>
  <c r="CK28" i="6" s="1"/>
  <c r="CO28" i="6" s="1"/>
  <c r="HY28" i="6" s="1"/>
  <c r="FU27" i="6"/>
  <c r="EQ27" i="6"/>
  <c r="EW27" i="6" s="1"/>
  <c r="FB27" i="6" s="1"/>
  <c r="FM26" i="6"/>
  <c r="FQ26" i="6" s="1"/>
  <c r="FV26" i="6" s="1"/>
  <c r="EL25" i="6"/>
  <c r="AS24" i="6"/>
  <c r="AV24" i="6" s="1"/>
  <c r="AX24" i="6" s="1"/>
  <c r="AB24" i="6"/>
  <c r="AE24" i="6" s="1"/>
  <c r="AG24" i="6" s="1"/>
  <c r="GK23" i="6"/>
  <c r="FP23" i="6"/>
  <c r="GB23" i="6" s="1"/>
  <c r="FM23" i="6"/>
  <c r="FQ23" i="6" s="1"/>
  <c r="FV23" i="6" s="1"/>
  <c r="FP22" i="6"/>
  <c r="GB22" i="6" s="1"/>
  <c r="FM22" i="6"/>
  <c r="FQ22" i="6" s="1"/>
  <c r="FV22" i="6" s="1"/>
  <c r="EB22" i="6"/>
  <c r="AS22" i="6"/>
  <c r="AV22" i="6" s="1"/>
  <c r="AX22" i="6" s="1"/>
  <c r="ED21" i="6"/>
  <c r="CF19" i="6"/>
  <c r="CI19" i="6" s="1"/>
  <c r="CK19" i="6" s="1"/>
  <c r="AB18" i="6"/>
  <c r="AE18" i="6" s="1"/>
  <c r="AG18" i="6" s="1"/>
  <c r="FP17" i="6"/>
  <c r="GB17" i="6" s="1"/>
  <c r="EQ17" i="6"/>
  <c r="EW17" i="6" s="1"/>
  <c r="FB17" i="6" s="1"/>
  <c r="V14" i="6"/>
  <c r="CF20" i="6"/>
  <c r="CI20" i="6" s="1"/>
  <c r="CK20" i="6" s="1"/>
  <c r="GU19" i="6"/>
  <c r="EZ19" i="6"/>
  <c r="BH19" i="6"/>
  <c r="BK19" i="6" s="1"/>
  <c r="BM19" i="6" s="1"/>
  <c r="FP18" i="6"/>
  <c r="GB18" i="6" s="1"/>
  <c r="EU18" i="6"/>
  <c r="FU17" i="6"/>
  <c r="FW16" i="6"/>
  <c r="EP16" i="6"/>
  <c r="EA16" i="6"/>
  <c r="EU15" i="6"/>
  <c r="EA15" i="6"/>
  <c r="EC15" i="6" s="1"/>
  <c r="V15" i="6"/>
  <c r="EZ14" i="6"/>
  <c r="EO14" i="6"/>
  <c r="GR13" i="6"/>
  <c r="EZ13" i="6"/>
  <c r="GR12" i="6"/>
  <c r="FU12" i="6"/>
  <c r="CF9" i="6"/>
  <c r="CI9" i="6" s="1"/>
  <c r="CK9" i="6" s="1"/>
  <c r="CO9" i="6" s="1"/>
  <c r="HY9" i="6" s="1"/>
  <c r="DL8" i="6"/>
  <c r="FU21" i="6"/>
  <c r="EU21" i="6"/>
  <c r="AB21" i="6"/>
  <c r="AE21" i="6" s="1"/>
  <c r="AG21" i="6" s="1"/>
  <c r="M20" i="6"/>
  <c r="P20" i="6" s="1"/>
  <c r="R20" i="6" s="1"/>
  <c r="FP19" i="6"/>
  <c r="GB19" i="6" s="1"/>
  <c r="EQ19" i="6"/>
  <c r="EW19" i="6" s="1"/>
  <c r="FB19" i="6" s="1"/>
  <c r="BB19" i="6"/>
  <c r="AS19" i="6"/>
  <c r="AV19" i="6" s="1"/>
  <c r="AX19" i="6" s="1"/>
  <c r="FU18" i="6"/>
  <c r="AK18" i="6"/>
  <c r="EZ17" i="6"/>
  <c r="BB17" i="6"/>
  <c r="EZ16" i="6"/>
  <c r="FP15" i="6"/>
  <c r="EL15" i="6"/>
  <c r="BB15" i="6"/>
  <c r="M15" i="6"/>
  <c r="P15" i="6" s="1"/>
  <c r="R15" i="6" s="1"/>
  <c r="FU14" i="6"/>
  <c r="EU14" i="6"/>
  <c r="FU13" i="6"/>
  <c r="FW12" i="6"/>
  <c r="AK12" i="6"/>
  <c r="FP11" i="6"/>
  <c r="EU11" i="6"/>
  <c r="FP10" i="6"/>
  <c r="FU9" i="6"/>
  <c r="EQ9" i="6"/>
  <c r="EW9" i="6" s="1"/>
  <c r="FB9" i="6" s="1"/>
  <c r="EB9" i="6"/>
  <c r="EB15" i="6"/>
  <c r="GR14" i="6"/>
  <c r="DC12" i="6"/>
  <c r="DF12" i="6" s="1"/>
  <c r="DH12" i="6" s="1"/>
  <c r="EB11" i="6"/>
  <c r="EQ8" i="6"/>
  <c r="EW8" i="6" s="1"/>
  <c r="FB8" i="6" s="1"/>
  <c r="CQ97" i="6"/>
  <c r="CQ104" i="6"/>
  <c r="GB101" i="6"/>
  <c r="GB100" i="6"/>
  <c r="GB97" i="6"/>
  <c r="FM95" i="6"/>
  <c r="FQ95" i="6" s="1"/>
  <c r="FV95" i="6" s="1"/>
  <c r="GK94" i="6"/>
  <c r="GH94" i="6"/>
  <c r="DV93" i="6"/>
  <c r="DX93" i="6" s="1"/>
  <c r="DZ93" i="6" s="1"/>
  <c r="ED93" i="6"/>
  <c r="GK92" i="6"/>
  <c r="GH92" i="6"/>
  <c r="BH92" i="6"/>
  <c r="BK92" i="6" s="1"/>
  <c r="BM92" i="6" s="1"/>
  <c r="BQ92" i="6"/>
  <c r="EL91" i="6"/>
  <c r="D3299" i="20" s="1"/>
  <c r="EP91" i="6"/>
  <c r="AG91" i="6"/>
  <c r="GU90" i="6"/>
  <c r="BH90" i="6"/>
  <c r="BK90" i="6" s="1"/>
  <c r="BM90" i="6" s="1"/>
  <c r="BQ90" i="6"/>
  <c r="EL89" i="6"/>
  <c r="D3221" i="20" s="1"/>
  <c r="EP89" i="6"/>
  <c r="GH106" i="6"/>
  <c r="EP106" i="6"/>
  <c r="ED106" i="6"/>
  <c r="DV106" i="6"/>
  <c r="DX106" i="6" s="1"/>
  <c r="DZ106" i="6" s="1"/>
  <c r="GH105" i="6"/>
  <c r="EP105" i="6"/>
  <c r="ED105" i="6"/>
  <c r="DV105" i="6"/>
  <c r="DX105" i="6" s="1"/>
  <c r="DZ105" i="6" s="1"/>
  <c r="GH104" i="6"/>
  <c r="EP104" i="6"/>
  <c r="ED104" i="6"/>
  <c r="DV104" i="6"/>
  <c r="DX104" i="6" s="1"/>
  <c r="DZ104" i="6" s="1"/>
  <c r="GH103" i="6"/>
  <c r="EP103" i="6"/>
  <c r="ED103" i="6"/>
  <c r="DV103" i="6"/>
  <c r="DX103" i="6" s="1"/>
  <c r="DZ103" i="6" s="1"/>
  <c r="GH102" i="6"/>
  <c r="EP102" i="6"/>
  <c r="ED102" i="6"/>
  <c r="DV102" i="6"/>
  <c r="DX102" i="6" s="1"/>
  <c r="DZ102" i="6" s="1"/>
  <c r="GH101" i="6"/>
  <c r="EP101" i="6"/>
  <c r="ED101" i="6"/>
  <c r="DV101" i="6"/>
  <c r="DX101" i="6" s="1"/>
  <c r="DZ101" i="6" s="1"/>
  <c r="GH100" i="6"/>
  <c r="EP100" i="6"/>
  <c r="ED100" i="6"/>
  <c r="DV100" i="6"/>
  <c r="DX100" i="6" s="1"/>
  <c r="DZ100" i="6" s="1"/>
  <c r="GH99" i="6"/>
  <c r="EP99" i="6"/>
  <c r="ED99" i="6"/>
  <c r="DV99" i="6"/>
  <c r="DX99" i="6" s="1"/>
  <c r="DZ99" i="6" s="1"/>
  <c r="GH98" i="6"/>
  <c r="EP98" i="6"/>
  <c r="ED98" i="6"/>
  <c r="EE98" i="6" s="1"/>
  <c r="EF98" i="6" s="1"/>
  <c r="DV98" i="6"/>
  <c r="DX98" i="6" s="1"/>
  <c r="DZ98" i="6" s="1"/>
  <c r="GH97" i="6"/>
  <c r="EP97" i="6"/>
  <c r="ED97" i="6"/>
  <c r="DV97" i="6"/>
  <c r="DX97" i="6" s="1"/>
  <c r="DZ97" i="6" s="1"/>
  <c r="GH96" i="6"/>
  <c r="EP96" i="6"/>
  <c r="ED96" i="6"/>
  <c r="DV96" i="6"/>
  <c r="DX96" i="6" s="1"/>
  <c r="DZ96" i="6" s="1"/>
  <c r="GH95" i="6"/>
  <c r="FU95" i="6"/>
  <c r="I3456" i="20" s="1"/>
  <c r="EA95" i="6"/>
  <c r="DC95" i="6"/>
  <c r="DF95" i="6" s="1"/>
  <c r="DH95" i="6" s="1"/>
  <c r="AS95" i="6"/>
  <c r="AV95" i="6" s="1"/>
  <c r="AX95" i="6" s="1"/>
  <c r="GR94" i="6"/>
  <c r="EL94" i="6"/>
  <c r="D3416" i="20" s="1"/>
  <c r="EP94" i="6"/>
  <c r="M94" i="6"/>
  <c r="P94" i="6" s="1"/>
  <c r="R94" i="6" s="1"/>
  <c r="FP93" i="6"/>
  <c r="EO93" i="6"/>
  <c r="E3377" i="20" s="1"/>
  <c r="EB93" i="6"/>
  <c r="BH93" i="6"/>
  <c r="BK93" i="6" s="1"/>
  <c r="BM93" i="6" s="1"/>
  <c r="AS93" i="6"/>
  <c r="AV93" i="6" s="1"/>
  <c r="AX93" i="6" s="1"/>
  <c r="GR92" i="6"/>
  <c r="M92" i="6"/>
  <c r="P92" i="6" s="1"/>
  <c r="R92" i="6" s="1"/>
  <c r="V92" i="6"/>
  <c r="GB91" i="6"/>
  <c r="M90" i="6"/>
  <c r="P90" i="6" s="1"/>
  <c r="R90" i="6" s="1"/>
  <c r="V90" i="6"/>
  <c r="EC106" i="6"/>
  <c r="BB106" i="6"/>
  <c r="AK106" i="6"/>
  <c r="EC105" i="6"/>
  <c r="BB105" i="6"/>
  <c r="AK105" i="6"/>
  <c r="EC104" i="6"/>
  <c r="BB104" i="6"/>
  <c r="AK104" i="6"/>
  <c r="EC103" i="6"/>
  <c r="BB103" i="6"/>
  <c r="AK103" i="6"/>
  <c r="EC102" i="6"/>
  <c r="BB102" i="6"/>
  <c r="AK102" i="6"/>
  <c r="EC101" i="6"/>
  <c r="BB101" i="6"/>
  <c r="AK101" i="6"/>
  <c r="EC100" i="6"/>
  <c r="BB100" i="6"/>
  <c r="AK100" i="6"/>
  <c r="EC99" i="6"/>
  <c r="BB99" i="6"/>
  <c r="AK99" i="6"/>
  <c r="EC98" i="6"/>
  <c r="BB98" i="6"/>
  <c r="AK98" i="6"/>
  <c r="EC97" i="6"/>
  <c r="BB97" i="6"/>
  <c r="AK97" i="6"/>
  <c r="EC96" i="6"/>
  <c r="BB96" i="6"/>
  <c r="AK96" i="6"/>
  <c r="GU95" i="6"/>
  <c r="EV95" i="6"/>
  <c r="FA95" i="6" s="1"/>
  <c r="FC95" i="6" s="1"/>
  <c r="DV94" i="6"/>
  <c r="DX94" i="6" s="1"/>
  <c r="DZ94" i="6" s="1"/>
  <c r="ED94" i="6"/>
  <c r="AB94" i="6"/>
  <c r="AE94" i="6" s="1"/>
  <c r="AG94" i="6" s="1"/>
  <c r="GK93" i="6"/>
  <c r="GH93" i="6"/>
  <c r="FM93" i="6"/>
  <c r="FQ93" i="6" s="1"/>
  <c r="FV93" i="6" s="1"/>
  <c r="EA93" i="6"/>
  <c r="EL92" i="6"/>
  <c r="D3338" i="20" s="1"/>
  <c r="EP92" i="6"/>
  <c r="AS92" i="6"/>
  <c r="AV92" i="6" s="1"/>
  <c r="AX92" i="6" s="1"/>
  <c r="AB92" i="6"/>
  <c r="AE92" i="6" s="1"/>
  <c r="AG92" i="6" s="1"/>
  <c r="GU91" i="6"/>
  <c r="FM91" i="6"/>
  <c r="FQ91" i="6" s="1"/>
  <c r="FV91" i="6" s="1"/>
  <c r="BH91" i="6"/>
  <c r="BK91" i="6" s="1"/>
  <c r="BM91" i="6" s="1"/>
  <c r="BQ91" i="6"/>
  <c r="EL90" i="6"/>
  <c r="D3260" i="20" s="1"/>
  <c r="EP90" i="6"/>
  <c r="DV90" i="6"/>
  <c r="DX90" i="6" s="1"/>
  <c r="DZ90" i="6" s="1"/>
  <c r="AS90" i="6"/>
  <c r="AV90" i="6" s="1"/>
  <c r="AX90" i="6" s="1"/>
  <c r="AB90" i="6"/>
  <c r="AE90" i="6" s="1"/>
  <c r="AG90" i="6" s="1"/>
  <c r="GU89" i="6"/>
  <c r="FM89" i="6"/>
  <c r="FQ89" i="6" s="1"/>
  <c r="FV89" i="6" s="1"/>
  <c r="EO89" i="6"/>
  <c r="E3221" i="20" s="1"/>
  <c r="DL106" i="6"/>
  <c r="DL105" i="6"/>
  <c r="DL104" i="6"/>
  <c r="DL103" i="6"/>
  <c r="DL102" i="6"/>
  <c r="DL101" i="6"/>
  <c r="DL100" i="6"/>
  <c r="DL99" i="6"/>
  <c r="DL98" i="6"/>
  <c r="DL97" i="6"/>
  <c r="DL96" i="6"/>
  <c r="BH95" i="6"/>
  <c r="BK95" i="6" s="1"/>
  <c r="BM95" i="6" s="1"/>
  <c r="M95" i="6"/>
  <c r="P95" i="6" s="1"/>
  <c r="R95" i="6" s="1"/>
  <c r="FP94" i="6"/>
  <c r="G3417" i="20" s="1"/>
  <c r="H3417" i="20" s="1"/>
  <c r="EO94" i="6"/>
  <c r="E3416" i="20" s="1"/>
  <c r="EB94" i="6"/>
  <c r="BH94" i="6"/>
  <c r="BK94" i="6" s="1"/>
  <c r="BM94" i="6" s="1"/>
  <c r="AS94" i="6"/>
  <c r="AV94" i="6" s="1"/>
  <c r="AX94" i="6" s="1"/>
  <c r="EL93" i="6"/>
  <c r="D3377" i="20" s="1"/>
  <c r="EP93" i="6"/>
  <c r="DL93" i="6"/>
  <c r="M93" i="6"/>
  <c r="P93" i="6" s="1"/>
  <c r="R93" i="6" s="1"/>
  <c r="FP92" i="6"/>
  <c r="G3339" i="20" s="1"/>
  <c r="H3339" i="20" s="1"/>
  <c r="EW92" i="6"/>
  <c r="FB92" i="6" s="1"/>
  <c r="M91" i="6"/>
  <c r="P91" i="6" s="1"/>
  <c r="R91" i="6" s="1"/>
  <c r="V91" i="6"/>
  <c r="GB90" i="6"/>
  <c r="CQ84" i="6"/>
  <c r="FM86" i="6"/>
  <c r="FQ86" i="6" s="1"/>
  <c r="FV86" i="6" s="1"/>
  <c r="EW85" i="6"/>
  <c r="FB85" i="6" s="1"/>
  <c r="FM84" i="6"/>
  <c r="FQ84" i="6" s="1"/>
  <c r="FV84" i="6" s="1"/>
  <c r="FM82" i="6"/>
  <c r="FQ82" i="6" s="1"/>
  <c r="FV82" i="6" s="1"/>
  <c r="AB82" i="6"/>
  <c r="AE82" i="6" s="1"/>
  <c r="AG82" i="6" s="1"/>
  <c r="AK82" i="6"/>
  <c r="M82" i="6"/>
  <c r="P82" i="6" s="1"/>
  <c r="R82" i="6" s="1"/>
  <c r="V82" i="6"/>
  <c r="AB81" i="6"/>
  <c r="AE81" i="6" s="1"/>
  <c r="AG81" i="6" s="1"/>
  <c r="AK81" i="6"/>
  <c r="M81" i="6"/>
  <c r="P81" i="6" s="1"/>
  <c r="R81" i="6" s="1"/>
  <c r="V81" i="6"/>
  <c r="EC81" i="6"/>
  <c r="AB80" i="6"/>
  <c r="AE80" i="6" s="1"/>
  <c r="AG80" i="6" s="1"/>
  <c r="AK80" i="6"/>
  <c r="M80" i="6"/>
  <c r="P80" i="6" s="1"/>
  <c r="R80" i="6" s="1"/>
  <c r="V80" i="6"/>
  <c r="EC80" i="6"/>
  <c r="DC79" i="6"/>
  <c r="DF79" i="6" s="1"/>
  <c r="DH79" i="6" s="1"/>
  <c r="DL79" i="6"/>
  <c r="BQ89" i="6"/>
  <c r="BH89" i="6"/>
  <c r="BK89" i="6" s="1"/>
  <c r="BM89" i="6" s="1"/>
  <c r="V89" i="6"/>
  <c r="M89" i="6"/>
  <c r="P89" i="6" s="1"/>
  <c r="R89" i="6" s="1"/>
  <c r="GU88" i="6"/>
  <c r="BQ88" i="6"/>
  <c r="BH88" i="6"/>
  <c r="BK88" i="6" s="1"/>
  <c r="BM88" i="6" s="1"/>
  <c r="V88" i="6"/>
  <c r="M88" i="6"/>
  <c r="P88" i="6" s="1"/>
  <c r="R88" i="6" s="1"/>
  <c r="GU87" i="6"/>
  <c r="BQ87" i="6"/>
  <c r="BH87" i="6"/>
  <c r="BK87" i="6" s="1"/>
  <c r="BM87" i="6" s="1"/>
  <c r="FP86" i="6"/>
  <c r="G3105" i="20" s="1"/>
  <c r="H3105" i="20" s="1"/>
  <c r="EB86" i="6"/>
  <c r="AS86" i="6"/>
  <c r="AV86" i="6" s="1"/>
  <c r="AX86" i="6" s="1"/>
  <c r="BB86" i="6"/>
  <c r="AB86" i="6"/>
  <c r="AE86" i="6" s="1"/>
  <c r="AG86" i="6" s="1"/>
  <c r="AK86" i="6"/>
  <c r="GU85" i="6"/>
  <c r="DC85" i="6"/>
  <c r="DF85" i="6" s="1"/>
  <c r="DH85" i="6" s="1"/>
  <c r="DL85" i="6"/>
  <c r="FP84" i="6"/>
  <c r="G3027" i="20" s="1"/>
  <c r="H3027" i="20" s="1"/>
  <c r="EB84" i="6"/>
  <c r="AS84" i="6"/>
  <c r="AV84" i="6" s="1"/>
  <c r="AX84" i="6" s="1"/>
  <c r="BB84" i="6"/>
  <c r="AB84" i="6"/>
  <c r="AE84" i="6" s="1"/>
  <c r="AG84" i="6" s="1"/>
  <c r="AK84" i="6"/>
  <c r="GU83" i="6"/>
  <c r="DC83" i="6"/>
  <c r="DF83" i="6" s="1"/>
  <c r="DH83" i="6" s="1"/>
  <c r="DL83" i="6"/>
  <c r="FP82" i="6"/>
  <c r="EB82" i="6"/>
  <c r="DC81" i="6"/>
  <c r="DF81" i="6" s="1"/>
  <c r="DH81" i="6" s="1"/>
  <c r="DL81" i="6"/>
  <c r="DC80" i="6"/>
  <c r="DF80" i="6" s="1"/>
  <c r="DH80" i="6" s="1"/>
  <c r="DL80" i="6"/>
  <c r="FM79" i="6"/>
  <c r="FQ79" i="6" s="1"/>
  <c r="FV79" i="6" s="1"/>
  <c r="ED92" i="6"/>
  <c r="GH91" i="6"/>
  <c r="ED91" i="6"/>
  <c r="GH90" i="6"/>
  <c r="ED90" i="6"/>
  <c r="GH89" i="6"/>
  <c r="ED89" i="6"/>
  <c r="GH88" i="6"/>
  <c r="EP88" i="6"/>
  <c r="ED88" i="6"/>
  <c r="GH87" i="6"/>
  <c r="EP87" i="6"/>
  <c r="ED87" i="6"/>
  <c r="GU86" i="6"/>
  <c r="EZ86" i="6"/>
  <c r="I3104" i="20" s="1"/>
  <c r="J3104" i="20" s="1"/>
  <c r="EA86" i="6"/>
  <c r="DV86" i="6"/>
  <c r="DX86" i="6" s="1"/>
  <c r="DZ86" i="6" s="1"/>
  <c r="V86" i="6"/>
  <c r="GH85" i="6"/>
  <c r="FM85" i="6"/>
  <c r="FQ85" i="6" s="1"/>
  <c r="FV85" i="6" s="1"/>
  <c r="GR84" i="6"/>
  <c r="EZ84" i="6"/>
  <c r="I3026" i="20" s="1"/>
  <c r="EA84" i="6"/>
  <c r="DV84" i="6"/>
  <c r="DX84" i="6" s="1"/>
  <c r="DZ84" i="6" s="1"/>
  <c r="V84" i="6"/>
  <c r="GH83" i="6"/>
  <c r="FM83" i="6"/>
  <c r="FQ83" i="6" s="1"/>
  <c r="FV83" i="6" s="1"/>
  <c r="GR82" i="6"/>
  <c r="EZ82" i="6"/>
  <c r="I2948" i="20" s="1"/>
  <c r="EA82" i="6"/>
  <c r="DV82" i="6"/>
  <c r="DX82" i="6" s="1"/>
  <c r="DZ82" i="6" s="1"/>
  <c r="BH82" i="6"/>
  <c r="BK82" i="6" s="1"/>
  <c r="BM82" i="6" s="1"/>
  <c r="BQ82" i="6"/>
  <c r="GB81" i="6"/>
  <c r="FM81" i="6"/>
  <c r="FQ81" i="6" s="1"/>
  <c r="FV81" i="6" s="1"/>
  <c r="FX81" i="6" s="1"/>
  <c r="BH81" i="6"/>
  <c r="BK81" i="6" s="1"/>
  <c r="BM81" i="6" s="1"/>
  <c r="BQ81" i="6"/>
  <c r="FM80" i="6"/>
  <c r="FQ80" i="6" s="1"/>
  <c r="FV80" i="6" s="1"/>
  <c r="BH80" i="6"/>
  <c r="BK80" i="6" s="1"/>
  <c r="BM80" i="6" s="1"/>
  <c r="BQ80" i="6"/>
  <c r="GR79" i="6"/>
  <c r="GU79" i="6"/>
  <c r="EI79" i="6"/>
  <c r="C2831" i="20" s="1"/>
  <c r="EQ79" i="6"/>
  <c r="EW79" i="6" s="1"/>
  <c r="FB79" i="6" s="1"/>
  <c r="EC95" i="6"/>
  <c r="BB95" i="6"/>
  <c r="AK95" i="6"/>
  <c r="EC94" i="6"/>
  <c r="BB94" i="6"/>
  <c r="AK94" i="6"/>
  <c r="BB93" i="6"/>
  <c r="AK93" i="6"/>
  <c r="EC92" i="6"/>
  <c r="BB92" i="6"/>
  <c r="AK92" i="6"/>
  <c r="EC91" i="6"/>
  <c r="BB91" i="6"/>
  <c r="AK91" i="6"/>
  <c r="EC90" i="6"/>
  <c r="BB90" i="6"/>
  <c r="AK90" i="6"/>
  <c r="EC89" i="6"/>
  <c r="BB89" i="6"/>
  <c r="AK89" i="6"/>
  <c r="EC88" i="6"/>
  <c r="BB88" i="6"/>
  <c r="AK88" i="6"/>
  <c r="EC87" i="6"/>
  <c r="BB87" i="6"/>
  <c r="AB87" i="6"/>
  <c r="AE87" i="6" s="1"/>
  <c r="AG87" i="6" s="1"/>
  <c r="AK87" i="6"/>
  <c r="M87" i="6"/>
  <c r="P87" i="6" s="1"/>
  <c r="R87" i="6" s="1"/>
  <c r="EP86" i="6"/>
  <c r="DC86" i="6"/>
  <c r="DF86" i="6" s="1"/>
  <c r="DH86" i="6" s="1"/>
  <c r="DL86" i="6"/>
  <c r="BQ86" i="6"/>
  <c r="M86" i="6"/>
  <c r="P86" i="6" s="1"/>
  <c r="R86" i="6" s="1"/>
  <c r="FP85" i="6"/>
  <c r="G3066" i="20" s="1"/>
  <c r="H3066" i="20" s="1"/>
  <c r="EI85" i="6"/>
  <c r="C3065" i="20" s="1"/>
  <c r="EB85" i="6"/>
  <c r="EC85" i="6" s="1"/>
  <c r="AS85" i="6"/>
  <c r="AV85" i="6" s="1"/>
  <c r="AX85" i="6" s="1"/>
  <c r="BB85" i="6"/>
  <c r="AB85" i="6"/>
  <c r="AE85" i="6" s="1"/>
  <c r="AG85" i="6" s="1"/>
  <c r="AK85" i="6"/>
  <c r="GU84" i="6"/>
  <c r="EP84" i="6"/>
  <c r="DC84" i="6"/>
  <c r="DF84" i="6" s="1"/>
  <c r="DH84" i="6" s="1"/>
  <c r="DL84" i="6"/>
  <c r="BQ84" i="6"/>
  <c r="M84" i="6"/>
  <c r="P84" i="6" s="1"/>
  <c r="R84" i="6" s="1"/>
  <c r="FP83" i="6"/>
  <c r="G2988" i="20" s="1"/>
  <c r="H2988" i="20" s="1"/>
  <c r="EI83" i="6"/>
  <c r="C2987" i="20" s="1"/>
  <c r="EB83" i="6"/>
  <c r="EC83" i="6" s="1"/>
  <c r="AS83" i="6"/>
  <c r="AV83" i="6" s="1"/>
  <c r="AX83" i="6" s="1"/>
  <c r="BB83" i="6"/>
  <c r="AB83" i="6"/>
  <c r="AE83" i="6" s="1"/>
  <c r="AG83" i="6" s="1"/>
  <c r="AK83" i="6"/>
  <c r="GU82" i="6"/>
  <c r="EP82" i="6"/>
  <c r="DC82" i="6"/>
  <c r="DF82" i="6" s="1"/>
  <c r="DH82" i="6" s="1"/>
  <c r="DL82" i="6"/>
  <c r="AS82" i="6"/>
  <c r="AV82" i="6" s="1"/>
  <c r="AX82" i="6" s="1"/>
  <c r="BB82" i="6"/>
  <c r="GR81" i="6"/>
  <c r="GU81" i="6"/>
  <c r="EI81" i="6"/>
  <c r="C2909" i="20" s="1"/>
  <c r="EQ81" i="6"/>
  <c r="EW81" i="6" s="1"/>
  <c r="FB81" i="6" s="1"/>
  <c r="AS81" i="6"/>
  <c r="AV81" i="6" s="1"/>
  <c r="AX81" i="6" s="1"/>
  <c r="BB81" i="6"/>
  <c r="GR80" i="6"/>
  <c r="GU80" i="6"/>
  <c r="EI80" i="6"/>
  <c r="C2870" i="20" s="1"/>
  <c r="EQ80" i="6"/>
  <c r="EW80" i="6" s="1"/>
  <c r="FB80" i="6" s="1"/>
  <c r="AS80" i="6"/>
  <c r="AV80" i="6" s="1"/>
  <c r="AX80" i="6" s="1"/>
  <c r="BB80" i="6"/>
  <c r="BQ79" i="6"/>
  <c r="BH79" i="6"/>
  <c r="BK79" i="6" s="1"/>
  <c r="BM79" i="6" s="1"/>
  <c r="V79" i="6"/>
  <c r="M79" i="6"/>
  <c r="P79" i="6" s="1"/>
  <c r="R79" i="6" s="1"/>
  <c r="GU78" i="6"/>
  <c r="EQ78" i="6"/>
  <c r="EW78" i="6" s="1"/>
  <c r="FB78" i="6" s="1"/>
  <c r="EI78" i="6"/>
  <c r="C2792" i="20" s="1"/>
  <c r="GH77" i="6"/>
  <c r="ED77" i="6"/>
  <c r="DL77" i="6"/>
  <c r="M76" i="6"/>
  <c r="P76" i="6" s="1"/>
  <c r="R76" i="6" s="1"/>
  <c r="V76" i="6"/>
  <c r="BH75" i="6"/>
  <c r="BK75" i="6" s="1"/>
  <c r="BM75" i="6" s="1"/>
  <c r="BQ75" i="6"/>
  <c r="FQ74" i="6"/>
  <c r="FV74" i="6" s="1"/>
  <c r="EP74" i="6"/>
  <c r="BH74" i="6"/>
  <c r="BK74" i="6" s="1"/>
  <c r="BM74" i="6" s="1"/>
  <c r="BQ74" i="6"/>
  <c r="AS74" i="6"/>
  <c r="AV74" i="6" s="1"/>
  <c r="AX74" i="6" s="1"/>
  <c r="BB74" i="6"/>
  <c r="EQ72" i="6"/>
  <c r="EW72" i="6" s="1"/>
  <c r="FB72" i="6" s="1"/>
  <c r="AB72" i="6"/>
  <c r="AE72" i="6" s="1"/>
  <c r="AG72" i="6" s="1"/>
  <c r="AK72" i="6"/>
  <c r="M72" i="6"/>
  <c r="P72" i="6" s="1"/>
  <c r="R72" i="6" s="1"/>
  <c r="V72" i="6"/>
  <c r="GK71" i="6"/>
  <c r="GU70" i="6"/>
  <c r="FM70" i="6"/>
  <c r="FQ70" i="6" s="1"/>
  <c r="FV70" i="6" s="1"/>
  <c r="EP70" i="6"/>
  <c r="BH70" i="6"/>
  <c r="BK70" i="6" s="1"/>
  <c r="BM70" i="6" s="1"/>
  <c r="BQ70" i="6"/>
  <c r="AS70" i="6"/>
  <c r="AV70" i="6" s="1"/>
  <c r="AX70" i="6" s="1"/>
  <c r="BB70" i="6"/>
  <c r="EQ68" i="6"/>
  <c r="EW68" i="6" s="1"/>
  <c r="FB68" i="6" s="1"/>
  <c r="AB68" i="6"/>
  <c r="AE68" i="6" s="1"/>
  <c r="AG68" i="6" s="1"/>
  <c r="AK68" i="6"/>
  <c r="M68" i="6"/>
  <c r="P68" i="6" s="1"/>
  <c r="R68" i="6" s="1"/>
  <c r="V68" i="6"/>
  <c r="GK67" i="6"/>
  <c r="EQ66" i="6"/>
  <c r="AS66" i="6"/>
  <c r="AV66" i="6" s="1"/>
  <c r="AX66" i="6" s="1"/>
  <c r="BB66" i="6"/>
  <c r="EV65" i="6"/>
  <c r="FA65" i="6" s="1"/>
  <c r="DC65" i="6"/>
  <c r="DF65" i="6" s="1"/>
  <c r="DH65" i="6" s="1"/>
  <c r="DL65" i="6"/>
  <c r="EQ64" i="6"/>
  <c r="EW64" i="6" s="1"/>
  <c r="FB64" i="6" s="1"/>
  <c r="AS64" i="6"/>
  <c r="AV64" i="6" s="1"/>
  <c r="AX64" i="6" s="1"/>
  <c r="BB64" i="6"/>
  <c r="EQ61" i="6"/>
  <c r="EW61" i="6" s="1"/>
  <c r="FB61" i="6" s="1"/>
  <c r="M77" i="6"/>
  <c r="P77" i="6" s="1"/>
  <c r="R77" i="6" s="1"/>
  <c r="V77" i="6"/>
  <c r="BH76" i="6"/>
  <c r="BK76" i="6" s="1"/>
  <c r="BM76" i="6" s="1"/>
  <c r="BQ76" i="6"/>
  <c r="GU73" i="6"/>
  <c r="FM73" i="6"/>
  <c r="FQ73" i="6" s="1"/>
  <c r="FV73" i="6" s="1"/>
  <c r="BH73" i="6"/>
  <c r="BK73" i="6" s="1"/>
  <c r="BM73" i="6" s="1"/>
  <c r="BQ73" i="6"/>
  <c r="AS73" i="6"/>
  <c r="AV73" i="6" s="1"/>
  <c r="AX73" i="6" s="1"/>
  <c r="BB73" i="6"/>
  <c r="EC73" i="6"/>
  <c r="EQ71" i="6"/>
  <c r="EW71" i="6" s="1"/>
  <c r="FB71" i="6" s="1"/>
  <c r="AB71" i="6"/>
  <c r="AE71" i="6" s="1"/>
  <c r="AG71" i="6" s="1"/>
  <c r="AK71" i="6"/>
  <c r="M71" i="6"/>
  <c r="P71" i="6" s="1"/>
  <c r="R71" i="6" s="1"/>
  <c r="V71" i="6"/>
  <c r="GK70" i="6"/>
  <c r="GU69" i="6"/>
  <c r="FM69" i="6"/>
  <c r="FQ69" i="6" s="1"/>
  <c r="FV69" i="6" s="1"/>
  <c r="BH69" i="6"/>
  <c r="BK69" i="6" s="1"/>
  <c r="BM69" i="6" s="1"/>
  <c r="BQ69" i="6"/>
  <c r="AS69" i="6"/>
  <c r="AV69" i="6" s="1"/>
  <c r="AX69" i="6" s="1"/>
  <c r="BB69" i="6"/>
  <c r="EC69" i="6"/>
  <c r="EQ67" i="6"/>
  <c r="EW67" i="6" s="1"/>
  <c r="FB67" i="6" s="1"/>
  <c r="AB67" i="6"/>
  <c r="AE67" i="6" s="1"/>
  <c r="AG67" i="6" s="1"/>
  <c r="AK67" i="6"/>
  <c r="M67" i="6"/>
  <c r="P67" i="6" s="1"/>
  <c r="R67" i="6" s="1"/>
  <c r="V67" i="6"/>
  <c r="AB66" i="6"/>
  <c r="AE66" i="6" s="1"/>
  <c r="AG66" i="6" s="1"/>
  <c r="AK66" i="6"/>
  <c r="EC66" i="6"/>
  <c r="FM65" i="6"/>
  <c r="FQ65" i="6" s="1"/>
  <c r="FV65" i="6" s="1"/>
  <c r="AB64" i="6"/>
  <c r="AE64" i="6" s="1"/>
  <c r="AG64" i="6" s="1"/>
  <c r="AK64" i="6"/>
  <c r="DC61" i="6"/>
  <c r="DF61" i="6" s="1"/>
  <c r="DH61" i="6" s="1"/>
  <c r="EC79" i="6"/>
  <c r="BB79" i="6"/>
  <c r="AK79" i="6"/>
  <c r="FM78" i="6"/>
  <c r="FQ78" i="6" s="1"/>
  <c r="FV78" i="6" s="1"/>
  <c r="EC78" i="6"/>
  <c r="M78" i="6"/>
  <c r="P78" i="6" s="1"/>
  <c r="R78" i="6" s="1"/>
  <c r="V78" i="6"/>
  <c r="GB77" i="6"/>
  <c r="FW77" i="6"/>
  <c r="EP77" i="6"/>
  <c r="EI77" i="6"/>
  <c r="C2753" i="20" s="1"/>
  <c r="EB77" i="6"/>
  <c r="EC77" i="6" s="1"/>
  <c r="CF77" i="6"/>
  <c r="CI77" i="6" s="1"/>
  <c r="CK77" i="6" s="1"/>
  <c r="CO77" i="6" s="1"/>
  <c r="BH77" i="6"/>
  <c r="BK77" i="6" s="1"/>
  <c r="BM77" i="6" s="1"/>
  <c r="BQ77" i="6"/>
  <c r="AS77" i="6"/>
  <c r="AV77" i="6" s="1"/>
  <c r="AX77" i="6" s="1"/>
  <c r="FM76" i="6"/>
  <c r="FQ76" i="6" s="1"/>
  <c r="FV76" i="6" s="1"/>
  <c r="DV76" i="6"/>
  <c r="DX76" i="6" s="1"/>
  <c r="DZ76" i="6" s="1"/>
  <c r="DC76" i="6"/>
  <c r="DF76" i="6" s="1"/>
  <c r="DH76" i="6" s="1"/>
  <c r="AB76" i="6"/>
  <c r="AE76" i="6" s="1"/>
  <c r="AG76" i="6" s="1"/>
  <c r="GU75" i="6"/>
  <c r="GH75" i="6"/>
  <c r="EU75" i="6"/>
  <c r="G2675" i="20" s="1"/>
  <c r="H2675" i="20" s="1"/>
  <c r="ED75" i="6"/>
  <c r="EE75" i="6" s="1"/>
  <c r="EF75" i="6" s="1"/>
  <c r="DL75" i="6"/>
  <c r="FW74" i="6"/>
  <c r="EU74" i="6"/>
  <c r="G2636" i="20" s="1"/>
  <c r="H2636" i="20" s="1"/>
  <c r="EQ74" i="6"/>
  <c r="EW74" i="6" s="1"/>
  <c r="FB74" i="6" s="1"/>
  <c r="EB74" i="6"/>
  <c r="EC74" i="6" s="1"/>
  <c r="AB74" i="6"/>
  <c r="AE74" i="6" s="1"/>
  <c r="AG74" i="6" s="1"/>
  <c r="AK74" i="6"/>
  <c r="M74" i="6"/>
  <c r="P74" i="6" s="1"/>
  <c r="R74" i="6" s="1"/>
  <c r="V74" i="6"/>
  <c r="GK73" i="6"/>
  <c r="GU72" i="6"/>
  <c r="FM72" i="6"/>
  <c r="FQ72" i="6" s="1"/>
  <c r="FV72" i="6" s="1"/>
  <c r="DC72" i="6"/>
  <c r="DF72" i="6" s="1"/>
  <c r="DH72" i="6" s="1"/>
  <c r="BH72" i="6"/>
  <c r="BK72" i="6" s="1"/>
  <c r="BM72" i="6" s="1"/>
  <c r="BQ72" i="6"/>
  <c r="AS72" i="6"/>
  <c r="AV72" i="6" s="1"/>
  <c r="AX72" i="6" s="1"/>
  <c r="BB72" i="6"/>
  <c r="EC72" i="6"/>
  <c r="GH71" i="6"/>
  <c r="EL71" i="6"/>
  <c r="D2519" i="20" s="1"/>
  <c r="EI71" i="6"/>
  <c r="C2519" i="20" s="1"/>
  <c r="DV71" i="6"/>
  <c r="DX71" i="6" s="1"/>
  <c r="DZ71" i="6" s="1"/>
  <c r="CF71" i="6"/>
  <c r="CI71" i="6" s="1"/>
  <c r="CK71" i="6" s="1"/>
  <c r="CO71" i="6" s="1"/>
  <c r="FW70" i="6"/>
  <c r="EU70" i="6"/>
  <c r="G2480" i="20" s="1"/>
  <c r="H2480" i="20" s="1"/>
  <c r="EQ70" i="6"/>
  <c r="EW70" i="6" s="1"/>
  <c r="FB70" i="6" s="1"/>
  <c r="EB70" i="6"/>
  <c r="EC70" i="6" s="1"/>
  <c r="AB70" i="6"/>
  <c r="AE70" i="6" s="1"/>
  <c r="AG70" i="6" s="1"/>
  <c r="AK70" i="6"/>
  <c r="M70" i="6"/>
  <c r="P70" i="6" s="1"/>
  <c r="R70" i="6" s="1"/>
  <c r="V70" i="6"/>
  <c r="GK69" i="6"/>
  <c r="GU68" i="6"/>
  <c r="FM68" i="6"/>
  <c r="FQ68" i="6" s="1"/>
  <c r="FV68" i="6" s="1"/>
  <c r="DC68" i="6"/>
  <c r="DF68" i="6" s="1"/>
  <c r="DH68" i="6" s="1"/>
  <c r="BH68" i="6"/>
  <c r="BK68" i="6" s="1"/>
  <c r="BM68" i="6" s="1"/>
  <c r="BQ68" i="6"/>
  <c r="AS68" i="6"/>
  <c r="AV68" i="6" s="1"/>
  <c r="AX68" i="6" s="1"/>
  <c r="BB68" i="6"/>
  <c r="EC68" i="6"/>
  <c r="GH67" i="6"/>
  <c r="EL67" i="6"/>
  <c r="D2363" i="20" s="1"/>
  <c r="EI67" i="6"/>
  <c r="C2363" i="20" s="1"/>
  <c r="DV67" i="6"/>
  <c r="DX67" i="6" s="1"/>
  <c r="DZ67" i="6" s="1"/>
  <c r="CF67" i="6"/>
  <c r="CI67" i="6" s="1"/>
  <c r="CK67" i="6" s="1"/>
  <c r="CO67" i="6" s="1"/>
  <c r="DC66" i="6"/>
  <c r="DF66" i="6" s="1"/>
  <c r="DH66" i="6" s="1"/>
  <c r="DL66" i="6"/>
  <c r="EQ65" i="6"/>
  <c r="EW65" i="6" s="1"/>
  <c r="FB65" i="6" s="1"/>
  <c r="AS65" i="6"/>
  <c r="AV65" i="6" s="1"/>
  <c r="AX65" i="6" s="1"/>
  <c r="BB65" i="6"/>
  <c r="EV64" i="6"/>
  <c r="FA64" i="6" s="1"/>
  <c r="DC64" i="6"/>
  <c r="DF64" i="6" s="1"/>
  <c r="DH64" i="6" s="1"/>
  <c r="DL64" i="6"/>
  <c r="GU63" i="6"/>
  <c r="DL63" i="6"/>
  <c r="FW60" i="6"/>
  <c r="FX60" i="6" s="1"/>
  <c r="DL78" i="6"/>
  <c r="BH78" i="6"/>
  <c r="BK78" i="6" s="1"/>
  <c r="BM78" i="6" s="1"/>
  <c r="BQ78" i="6"/>
  <c r="DV77" i="6"/>
  <c r="DX77" i="6" s="1"/>
  <c r="DZ77" i="6" s="1"/>
  <c r="GU76" i="6"/>
  <c r="GH76" i="6"/>
  <c r="ED76" i="6"/>
  <c r="EE76" i="6" s="1"/>
  <c r="EF76" i="6" s="1"/>
  <c r="BB76" i="6"/>
  <c r="EQ75" i="6"/>
  <c r="EW75" i="6" s="1"/>
  <c r="FB75" i="6" s="1"/>
  <c r="FC75" i="6" s="1"/>
  <c r="EC75" i="6"/>
  <c r="AK75" i="6"/>
  <c r="M75" i="6"/>
  <c r="P75" i="6" s="1"/>
  <c r="R75" i="6" s="1"/>
  <c r="V75" i="6"/>
  <c r="DV74" i="6"/>
  <c r="DX74" i="6" s="1"/>
  <c r="DZ74" i="6" s="1"/>
  <c r="CF74" i="6"/>
  <c r="CI74" i="6" s="1"/>
  <c r="CK74" i="6" s="1"/>
  <c r="CO74" i="6" s="1"/>
  <c r="FW73" i="6"/>
  <c r="EQ73" i="6"/>
  <c r="EW73" i="6" s="1"/>
  <c r="FB73" i="6" s="1"/>
  <c r="AB73" i="6"/>
  <c r="AE73" i="6" s="1"/>
  <c r="AG73" i="6" s="1"/>
  <c r="AK73" i="6"/>
  <c r="M73" i="6"/>
  <c r="P73" i="6" s="1"/>
  <c r="R73" i="6" s="1"/>
  <c r="V73" i="6"/>
  <c r="GK72" i="6"/>
  <c r="GU71" i="6"/>
  <c r="FM71" i="6"/>
  <c r="FQ71" i="6" s="1"/>
  <c r="FV71" i="6" s="1"/>
  <c r="FX71" i="6" s="1"/>
  <c r="DC71" i="6"/>
  <c r="DF71" i="6" s="1"/>
  <c r="DH71" i="6" s="1"/>
  <c r="BH71" i="6"/>
  <c r="BK71" i="6" s="1"/>
  <c r="BM71" i="6" s="1"/>
  <c r="BQ71" i="6"/>
  <c r="AS71" i="6"/>
  <c r="AV71" i="6" s="1"/>
  <c r="AX71" i="6" s="1"/>
  <c r="BB71" i="6"/>
  <c r="EC71" i="6"/>
  <c r="GH70" i="6"/>
  <c r="DV70" i="6"/>
  <c r="DX70" i="6" s="1"/>
  <c r="DZ70" i="6" s="1"/>
  <c r="CF70" i="6"/>
  <c r="CI70" i="6" s="1"/>
  <c r="CK70" i="6" s="1"/>
  <c r="CO70" i="6" s="1"/>
  <c r="FW69" i="6"/>
  <c r="EQ69" i="6"/>
  <c r="EW69" i="6" s="1"/>
  <c r="FB69" i="6" s="1"/>
  <c r="AB69" i="6"/>
  <c r="AE69" i="6" s="1"/>
  <c r="AG69" i="6" s="1"/>
  <c r="AK69" i="6"/>
  <c r="M69" i="6"/>
  <c r="P69" i="6" s="1"/>
  <c r="R69" i="6" s="1"/>
  <c r="V69" i="6"/>
  <c r="GK68" i="6"/>
  <c r="GU67" i="6"/>
  <c r="FM67" i="6"/>
  <c r="FQ67" i="6" s="1"/>
  <c r="FV67" i="6" s="1"/>
  <c r="DC67" i="6"/>
  <c r="DF67" i="6" s="1"/>
  <c r="DH67" i="6" s="1"/>
  <c r="BH67" i="6"/>
  <c r="BK67" i="6" s="1"/>
  <c r="BM67" i="6" s="1"/>
  <c r="BQ67" i="6"/>
  <c r="AS67" i="6"/>
  <c r="AV67" i="6" s="1"/>
  <c r="AX67" i="6" s="1"/>
  <c r="BB67" i="6"/>
  <c r="EC67" i="6"/>
  <c r="GU66" i="6"/>
  <c r="FM66" i="6"/>
  <c r="FQ66" i="6" s="1"/>
  <c r="FV66" i="6" s="1"/>
  <c r="FX66" i="6" s="1"/>
  <c r="CF66" i="6"/>
  <c r="CI66" i="6" s="1"/>
  <c r="CK66" i="6" s="1"/>
  <c r="CO66" i="6" s="1"/>
  <c r="M66" i="6"/>
  <c r="P66" i="6" s="1"/>
  <c r="R66" i="6" s="1"/>
  <c r="BH65" i="6"/>
  <c r="BK65" i="6" s="1"/>
  <c r="BM65" i="6" s="1"/>
  <c r="AB65" i="6"/>
  <c r="AE65" i="6" s="1"/>
  <c r="AG65" i="6" s="1"/>
  <c r="AK65" i="6"/>
  <c r="EC65" i="6"/>
  <c r="GU64" i="6"/>
  <c r="FM64" i="6"/>
  <c r="FQ64" i="6" s="1"/>
  <c r="FV64" i="6" s="1"/>
  <c r="CF64" i="6"/>
  <c r="CI64" i="6" s="1"/>
  <c r="CK64" i="6" s="1"/>
  <c r="CO64" i="6" s="1"/>
  <c r="M64" i="6"/>
  <c r="P64" i="6" s="1"/>
  <c r="R64" i="6" s="1"/>
  <c r="DV63" i="6"/>
  <c r="DX63" i="6" s="1"/>
  <c r="DZ63" i="6" s="1"/>
  <c r="ED63" i="6"/>
  <c r="EA63" i="6"/>
  <c r="EB63" i="6"/>
  <c r="FW62" i="6"/>
  <c r="AS62" i="6"/>
  <c r="AV62" i="6" s="1"/>
  <c r="AX62" i="6" s="1"/>
  <c r="BB62" i="6"/>
  <c r="GK66" i="6"/>
  <c r="GK65" i="6"/>
  <c r="GK64" i="6"/>
  <c r="EC64" i="6"/>
  <c r="FM63" i="6"/>
  <c r="FQ63" i="6" s="1"/>
  <c r="FV63" i="6" s="1"/>
  <c r="EP63" i="6"/>
  <c r="M63" i="6"/>
  <c r="P63" i="6" s="1"/>
  <c r="R63" i="6" s="1"/>
  <c r="V63" i="6"/>
  <c r="GU62" i="6"/>
  <c r="EP62" i="6"/>
  <c r="EI62" i="6"/>
  <c r="C2168" i="20" s="1"/>
  <c r="EA62" i="6"/>
  <c r="EC62" i="6" s="1"/>
  <c r="BH62" i="6"/>
  <c r="BK62" i="6" s="1"/>
  <c r="BM62" i="6" s="1"/>
  <c r="BQ62" i="6"/>
  <c r="EL61" i="6"/>
  <c r="D2129" i="20" s="1"/>
  <c r="CF61" i="6"/>
  <c r="CI61" i="6" s="1"/>
  <c r="CK61" i="6" s="1"/>
  <c r="CO61" i="6" s="1"/>
  <c r="AS61" i="6"/>
  <c r="AV61" i="6" s="1"/>
  <c r="AX61" i="6" s="1"/>
  <c r="M61" i="6"/>
  <c r="P61" i="6" s="1"/>
  <c r="R61" i="6" s="1"/>
  <c r="V61" i="6"/>
  <c r="GU60" i="6"/>
  <c r="EP60" i="6"/>
  <c r="EI60" i="6"/>
  <c r="C2090" i="20" s="1"/>
  <c r="EA60" i="6"/>
  <c r="EC60" i="6" s="1"/>
  <c r="BH60" i="6"/>
  <c r="BK60" i="6" s="1"/>
  <c r="BM60" i="6" s="1"/>
  <c r="BQ60" i="6"/>
  <c r="EL59" i="6"/>
  <c r="D2051" i="20" s="1"/>
  <c r="CF59" i="6"/>
  <c r="CI59" i="6" s="1"/>
  <c r="CK59" i="6" s="1"/>
  <c r="CO59" i="6" s="1"/>
  <c r="AS59" i="6"/>
  <c r="AV59" i="6" s="1"/>
  <c r="AX59" i="6" s="1"/>
  <c r="DV58" i="6"/>
  <c r="DX58" i="6" s="1"/>
  <c r="DZ58" i="6" s="1"/>
  <c r="GU57" i="6"/>
  <c r="GH57" i="6"/>
  <c r="FM57" i="6"/>
  <c r="FQ57" i="6" s="1"/>
  <c r="FV57" i="6" s="1"/>
  <c r="EA57" i="6"/>
  <c r="M57" i="6"/>
  <c r="P57" i="6" s="1"/>
  <c r="R57" i="6" s="1"/>
  <c r="V57" i="6"/>
  <c r="GK56" i="6"/>
  <c r="EL56" i="6"/>
  <c r="D1934" i="20" s="1"/>
  <c r="BH56" i="6"/>
  <c r="BK56" i="6" s="1"/>
  <c r="BM56" i="6" s="1"/>
  <c r="BQ56" i="6"/>
  <c r="AS56" i="6"/>
  <c r="AV56" i="6" s="1"/>
  <c r="AX56" i="6" s="1"/>
  <c r="BB56" i="6"/>
  <c r="AB56" i="6"/>
  <c r="AE56" i="6" s="1"/>
  <c r="AG56" i="6" s="1"/>
  <c r="AK56" i="6"/>
  <c r="GH62" i="6"/>
  <c r="EQ62" i="6"/>
  <c r="EW62" i="6" s="1"/>
  <c r="FB62" i="6" s="1"/>
  <c r="DV62" i="6"/>
  <c r="DX62" i="6" s="1"/>
  <c r="DZ62" i="6" s="1"/>
  <c r="FW61" i="6"/>
  <c r="GH60" i="6"/>
  <c r="EQ60" i="6"/>
  <c r="EW60" i="6" s="1"/>
  <c r="FB60" i="6" s="1"/>
  <c r="DV60" i="6"/>
  <c r="DX60" i="6" s="1"/>
  <c r="DZ60" i="6" s="1"/>
  <c r="BB60" i="6"/>
  <c r="FW59" i="6"/>
  <c r="AB59" i="6"/>
  <c r="AE59" i="6" s="1"/>
  <c r="AG59" i="6" s="1"/>
  <c r="AK59" i="6"/>
  <c r="EQ58" i="6"/>
  <c r="EW58" i="6" s="1"/>
  <c r="FB58" i="6" s="1"/>
  <c r="FC58" i="6" s="1"/>
  <c r="GU56" i="6"/>
  <c r="FM56" i="6"/>
  <c r="FQ56" i="6" s="1"/>
  <c r="FV56" i="6" s="1"/>
  <c r="EA56" i="6"/>
  <c r="EC56" i="6" s="1"/>
  <c r="M56" i="6"/>
  <c r="P56" i="6" s="1"/>
  <c r="R56" i="6" s="1"/>
  <c r="V56" i="6"/>
  <c r="GK55" i="6"/>
  <c r="EL55" i="6"/>
  <c r="D1895" i="20" s="1"/>
  <c r="BH55" i="6"/>
  <c r="BK55" i="6" s="1"/>
  <c r="BM55" i="6" s="1"/>
  <c r="BQ55" i="6"/>
  <c r="AS55" i="6"/>
  <c r="AV55" i="6" s="1"/>
  <c r="AX55" i="6" s="1"/>
  <c r="BB55" i="6"/>
  <c r="AB55" i="6"/>
  <c r="AE55" i="6" s="1"/>
  <c r="AG55" i="6" s="1"/>
  <c r="AK55" i="6"/>
  <c r="BQ66" i="6"/>
  <c r="V66" i="6"/>
  <c r="BQ65" i="6"/>
  <c r="V65" i="6"/>
  <c r="BQ64" i="6"/>
  <c r="V64" i="6"/>
  <c r="GH63" i="6"/>
  <c r="EI63" i="6"/>
  <c r="C2207" i="20" s="1"/>
  <c r="DC63" i="6"/>
  <c r="DF63" i="6" s="1"/>
  <c r="DH63" i="6" s="1"/>
  <c r="BH63" i="6"/>
  <c r="BK63" i="6" s="1"/>
  <c r="BM63" i="6" s="1"/>
  <c r="AS63" i="6"/>
  <c r="AV63" i="6" s="1"/>
  <c r="AX63" i="6" s="1"/>
  <c r="EL62" i="6"/>
  <c r="D2168" i="20" s="1"/>
  <c r="DC62" i="6"/>
  <c r="DF62" i="6" s="1"/>
  <c r="DH62" i="6" s="1"/>
  <c r="CF62" i="6"/>
  <c r="CI62" i="6" s="1"/>
  <c r="CK62" i="6" s="1"/>
  <c r="CO62" i="6" s="1"/>
  <c r="M62" i="6"/>
  <c r="P62" i="6" s="1"/>
  <c r="R62" i="6" s="1"/>
  <c r="V62" i="6"/>
  <c r="GU61" i="6"/>
  <c r="EP61" i="6"/>
  <c r="EI61" i="6"/>
  <c r="C2129" i="20" s="1"/>
  <c r="EA61" i="6"/>
  <c r="EC61" i="6" s="1"/>
  <c r="BH61" i="6"/>
  <c r="BK61" i="6" s="1"/>
  <c r="BM61" i="6" s="1"/>
  <c r="BQ61" i="6"/>
  <c r="AK61" i="6"/>
  <c r="EL60" i="6"/>
  <c r="D2090" i="20" s="1"/>
  <c r="DC60" i="6"/>
  <c r="DF60" i="6" s="1"/>
  <c r="DH60" i="6" s="1"/>
  <c r="CF60" i="6"/>
  <c r="CI60" i="6" s="1"/>
  <c r="CK60" i="6" s="1"/>
  <c r="CO60" i="6" s="1"/>
  <c r="AS60" i="6"/>
  <c r="AV60" i="6" s="1"/>
  <c r="AX60" i="6" s="1"/>
  <c r="M60" i="6"/>
  <c r="P60" i="6" s="1"/>
  <c r="R60" i="6" s="1"/>
  <c r="V60" i="6"/>
  <c r="GU59" i="6"/>
  <c r="EP59" i="6"/>
  <c r="EI59" i="6"/>
  <c r="C2051" i="20" s="1"/>
  <c r="EA59" i="6"/>
  <c r="EC59" i="6" s="1"/>
  <c r="BH59" i="6"/>
  <c r="BK59" i="6" s="1"/>
  <c r="BM59" i="6" s="1"/>
  <c r="BQ59" i="6"/>
  <c r="M59" i="6"/>
  <c r="P59" i="6" s="1"/>
  <c r="R59" i="6" s="1"/>
  <c r="V59" i="6"/>
  <c r="GK58" i="6"/>
  <c r="EL58" i="6"/>
  <c r="D2012" i="20" s="1"/>
  <c r="BH58" i="6"/>
  <c r="BK58" i="6" s="1"/>
  <c r="BM58" i="6" s="1"/>
  <c r="BQ58" i="6"/>
  <c r="AS58" i="6"/>
  <c r="AV58" i="6" s="1"/>
  <c r="AX58" i="6" s="1"/>
  <c r="BB58" i="6"/>
  <c r="AB58" i="6"/>
  <c r="AE58" i="6" s="1"/>
  <c r="AG58" i="6" s="1"/>
  <c r="AK58" i="6"/>
  <c r="FW57" i="6"/>
  <c r="EQ57" i="6"/>
  <c r="EW57" i="6" s="1"/>
  <c r="FB57" i="6" s="1"/>
  <c r="EP56" i="6"/>
  <c r="DV56" i="6"/>
  <c r="DX56" i="6" s="1"/>
  <c r="DZ56" i="6" s="1"/>
  <c r="GU55" i="6"/>
  <c r="GH55" i="6"/>
  <c r="FM55" i="6"/>
  <c r="FQ55" i="6" s="1"/>
  <c r="FV55" i="6" s="1"/>
  <c r="FX55" i="6" s="1"/>
  <c r="EA55" i="6"/>
  <c r="EC55" i="6" s="1"/>
  <c r="CI55" i="6"/>
  <c r="CK55" i="6" s="1"/>
  <c r="CO55" i="6" s="1"/>
  <c r="M55" i="6"/>
  <c r="P55" i="6" s="1"/>
  <c r="R55" i="6" s="1"/>
  <c r="V55" i="6"/>
  <c r="GK54" i="6"/>
  <c r="EL54" i="6"/>
  <c r="D1856" i="20" s="1"/>
  <c r="BH54" i="6"/>
  <c r="BK54" i="6" s="1"/>
  <c r="BM54" i="6" s="1"/>
  <c r="BQ54" i="6"/>
  <c r="AS54" i="6"/>
  <c r="AV54" i="6" s="1"/>
  <c r="AX54" i="6" s="1"/>
  <c r="BB54" i="6"/>
  <c r="AB54" i="6"/>
  <c r="AE54" i="6" s="1"/>
  <c r="AG54" i="6" s="1"/>
  <c r="AK54" i="6"/>
  <c r="EV52" i="6"/>
  <c r="FA52" i="6" s="1"/>
  <c r="GU58" i="6"/>
  <c r="FM58" i="6"/>
  <c r="FQ58" i="6" s="1"/>
  <c r="FV58" i="6" s="1"/>
  <c r="FX58" i="6" s="1"/>
  <c r="EA58" i="6"/>
  <c r="EC58" i="6" s="1"/>
  <c r="M58" i="6"/>
  <c r="P58" i="6" s="1"/>
  <c r="R58" i="6" s="1"/>
  <c r="V58" i="6"/>
  <c r="GK57" i="6"/>
  <c r="EL57" i="6"/>
  <c r="D1973" i="20" s="1"/>
  <c r="EB57" i="6"/>
  <c r="EC57" i="6" s="1"/>
  <c r="BH57" i="6"/>
  <c r="BK57" i="6" s="1"/>
  <c r="BM57" i="6" s="1"/>
  <c r="BQ57" i="6"/>
  <c r="AS57" i="6"/>
  <c r="AV57" i="6" s="1"/>
  <c r="AX57" i="6" s="1"/>
  <c r="BB57" i="6"/>
  <c r="AB57" i="6"/>
  <c r="AE57" i="6" s="1"/>
  <c r="AG57" i="6" s="1"/>
  <c r="AK57" i="6"/>
  <c r="FW56" i="6"/>
  <c r="EQ56" i="6"/>
  <c r="EW56" i="6" s="1"/>
  <c r="FB56" i="6" s="1"/>
  <c r="EP55" i="6"/>
  <c r="GU54" i="6"/>
  <c r="FM54" i="6"/>
  <c r="FQ54" i="6" s="1"/>
  <c r="FV54" i="6" s="1"/>
  <c r="EA54" i="6"/>
  <c r="EC54" i="6" s="1"/>
  <c r="M54" i="6"/>
  <c r="P54" i="6" s="1"/>
  <c r="R54" i="6" s="1"/>
  <c r="V54" i="6"/>
  <c r="GK53" i="6"/>
  <c r="FM53" i="6"/>
  <c r="FQ53" i="6" s="1"/>
  <c r="FV53" i="6" s="1"/>
  <c r="EC53" i="6"/>
  <c r="BB53" i="6"/>
  <c r="AS53" i="6"/>
  <c r="AV53" i="6" s="1"/>
  <c r="AX53" i="6" s="1"/>
  <c r="AK53" i="6"/>
  <c r="AB53" i="6"/>
  <c r="AE53" i="6" s="1"/>
  <c r="AG53" i="6" s="1"/>
  <c r="GK52" i="6"/>
  <c r="FM52" i="6"/>
  <c r="FQ52" i="6" s="1"/>
  <c r="FV52" i="6" s="1"/>
  <c r="EC52" i="6"/>
  <c r="BB52" i="6"/>
  <c r="AS52" i="6"/>
  <c r="AV52" i="6" s="1"/>
  <c r="AX52" i="6" s="1"/>
  <c r="AK52" i="6"/>
  <c r="AB52" i="6"/>
  <c r="AE52" i="6" s="1"/>
  <c r="AG52" i="6" s="1"/>
  <c r="GK51" i="6"/>
  <c r="FM51" i="6"/>
  <c r="FQ51" i="6" s="1"/>
  <c r="FV51" i="6" s="1"/>
  <c r="EC51" i="6"/>
  <c r="BB51" i="6"/>
  <c r="AS51" i="6"/>
  <c r="AV51" i="6" s="1"/>
  <c r="AX51" i="6" s="1"/>
  <c r="AK51" i="6"/>
  <c r="AB51" i="6"/>
  <c r="AE51" i="6" s="1"/>
  <c r="AG51" i="6" s="1"/>
  <c r="DC47" i="6"/>
  <c r="DF47" i="6" s="1"/>
  <c r="DH47" i="6" s="1"/>
  <c r="DL47" i="6"/>
  <c r="GU46" i="6"/>
  <c r="GR46" i="6"/>
  <c r="DC46" i="6"/>
  <c r="DF46" i="6" s="1"/>
  <c r="DH46" i="6" s="1"/>
  <c r="DL46" i="6"/>
  <c r="GU45" i="6"/>
  <c r="GR45" i="6"/>
  <c r="DC45" i="6"/>
  <c r="DF45" i="6" s="1"/>
  <c r="DH45" i="6" s="1"/>
  <c r="DL45" i="6"/>
  <c r="GU44" i="6"/>
  <c r="GR44" i="6"/>
  <c r="GB43" i="6"/>
  <c r="EI50" i="6"/>
  <c r="C1700" i="20" s="1"/>
  <c r="M50" i="6"/>
  <c r="P50" i="6" s="1"/>
  <c r="R50" i="6" s="1"/>
  <c r="V50" i="6"/>
  <c r="EI49" i="6"/>
  <c r="C1661" i="20" s="1"/>
  <c r="M49" i="6"/>
  <c r="P49" i="6" s="1"/>
  <c r="R49" i="6" s="1"/>
  <c r="V49" i="6"/>
  <c r="EV48" i="6"/>
  <c r="FA48" i="6" s="1"/>
  <c r="EI48" i="6"/>
  <c r="C1622" i="20" s="1"/>
  <c r="M48" i="6"/>
  <c r="P48" i="6" s="1"/>
  <c r="R48" i="6" s="1"/>
  <c r="V48" i="6"/>
  <c r="EI58" i="6"/>
  <c r="C2012" i="20" s="1"/>
  <c r="EI57" i="6"/>
  <c r="C1973" i="20" s="1"/>
  <c r="EI56" i="6"/>
  <c r="C1934" i="20" s="1"/>
  <c r="EI55" i="6"/>
  <c r="C1895" i="20" s="1"/>
  <c r="EI54" i="6"/>
  <c r="C1856" i="20" s="1"/>
  <c r="GU53" i="6"/>
  <c r="EI53" i="6"/>
  <c r="C1817" i="20" s="1"/>
  <c r="BQ53" i="6"/>
  <c r="BH53" i="6"/>
  <c r="BK53" i="6" s="1"/>
  <c r="BM53" i="6" s="1"/>
  <c r="V53" i="6"/>
  <c r="M53" i="6"/>
  <c r="P53" i="6" s="1"/>
  <c r="R53" i="6" s="1"/>
  <c r="GU52" i="6"/>
  <c r="EI52" i="6"/>
  <c r="C1778" i="20" s="1"/>
  <c r="BQ52" i="6"/>
  <c r="BH52" i="6"/>
  <c r="BK52" i="6" s="1"/>
  <c r="BM52" i="6" s="1"/>
  <c r="V52" i="6"/>
  <c r="M52" i="6"/>
  <c r="P52" i="6" s="1"/>
  <c r="R52" i="6" s="1"/>
  <c r="GU51" i="6"/>
  <c r="EI51" i="6"/>
  <c r="C1739" i="20" s="1"/>
  <c r="BQ51" i="6"/>
  <c r="BH51" i="6"/>
  <c r="BK51" i="6" s="1"/>
  <c r="BM51" i="6" s="1"/>
  <c r="V51" i="6"/>
  <c r="M51" i="6"/>
  <c r="P51" i="6" s="1"/>
  <c r="R51" i="6" s="1"/>
  <c r="GR50" i="6"/>
  <c r="ED50" i="6"/>
  <c r="EB50" i="6"/>
  <c r="EC50" i="6" s="1"/>
  <c r="DC50" i="6"/>
  <c r="DF50" i="6" s="1"/>
  <c r="DH50" i="6" s="1"/>
  <c r="DL50" i="6"/>
  <c r="BH50" i="6"/>
  <c r="BK50" i="6" s="1"/>
  <c r="BM50" i="6" s="1"/>
  <c r="BQ50" i="6"/>
  <c r="AS50" i="6"/>
  <c r="AV50" i="6" s="1"/>
  <c r="AX50" i="6" s="1"/>
  <c r="AB50" i="6"/>
  <c r="AE50" i="6" s="1"/>
  <c r="AG50" i="6" s="1"/>
  <c r="ED49" i="6"/>
  <c r="EB49" i="6"/>
  <c r="DC49" i="6"/>
  <c r="DF49" i="6" s="1"/>
  <c r="DH49" i="6" s="1"/>
  <c r="DL49" i="6"/>
  <c r="BH49" i="6"/>
  <c r="BK49" i="6" s="1"/>
  <c r="BM49" i="6" s="1"/>
  <c r="BQ49" i="6"/>
  <c r="AS49" i="6"/>
  <c r="AV49" i="6" s="1"/>
  <c r="AX49" i="6" s="1"/>
  <c r="AB49" i="6"/>
  <c r="AE49" i="6" s="1"/>
  <c r="AG49" i="6" s="1"/>
  <c r="ED48" i="6"/>
  <c r="EB48" i="6"/>
  <c r="DC48" i="6"/>
  <c r="DF48" i="6" s="1"/>
  <c r="DH48" i="6" s="1"/>
  <c r="DL48" i="6"/>
  <c r="BH48" i="6"/>
  <c r="BK48" i="6" s="1"/>
  <c r="BM48" i="6" s="1"/>
  <c r="BQ48" i="6"/>
  <c r="AS48" i="6"/>
  <c r="AV48" i="6" s="1"/>
  <c r="AX48" i="6" s="1"/>
  <c r="AB48" i="6"/>
  <c r="AE48" i="6" s="1"/>
  <c r="AG48" i="6" s="1"/>
  <c r="EI47" i="6"/>
  <c r="C1583" i="20" s="1"/>
  <c r="EP47" i="6"/>
  <c r="EA47" i="6"/>
  <c r="EC47" i="6" s="1"/>
  <c r="DV47" i="6"/>
  <c r="DX47" i="6" s="1"/>
  <c r="DZ47" i="6" s="1"/>
  <c r="ED47" i="6"/>
  <c r="EI46" i="6"/>
  <c r="C1544" i="20" s="1"/>
  <c r="EP46" i="6"/>
  <c r="EA46" i="6"/>
  <c r="EC46" i="6" s="1"/>
  <c r="DV46" i="6"/>
  <c r="DX46" i="6" s="1"/>
  <c r="DZ46" i="6" s="1"/>
  <c r="ED46" i="6"/>
  <c r="EE46" i="6" s="1"/>
  <c r="EF46" i="6" s="1"/>
  <c r="EI45" i="6"/>
  <c r="C1505" i="20" s="1"/>
  <c r="EP45" i="6"/>
  <c r="EA45" i="6"/>
  <c r="EC45" i="6" s="1"/>
  <c r="DV45" i="6"/>
  <c r="DX45" i="6" s="1"/>
  <c r="DZ45" i="6" s="1"/>
  <c r="ED45" i="6"/>
  <c r="GB42" i="6"/>
  <c r="GB40" i="6"/>
  <c r="ED62" i="6"/>
  <c r="ED61" i="6"/>
  <c r="EE61" i="6" s="1"/>
  <c r="EF61" i="6" s="1"/>
  <c r="ED60" i="6"/>
  <c r="ED59" i="6"/>
  <c r="ED58" i="6"/>
  <c r="EE58" i="6" s="1"/>
  <c r="EF58" i="6" s="1"/>
  <c r="ED57" i="6"/>
  <c r="ED56" i="6"/>
  <c r="ED55" i="6"/>
  <c r="ED54" i="6"/>
  <c r="EE54" i="6" s="1"/>
  <c r="EF54" i="6" s="1"/>
  <c r="ED53" i="6"/>
  <c r="EE53" i="6" s="1"/>
  <c r="EF53" i="6" s="1"/>
  <c r="ED52" i="6"/>
  <c r="ED51" i="6"/>
  <c r="EE51" i="6" s="1"/>
  <c r="EF51" i="6" s="1"/>
  <c r="GH50" i="6"/>
  <c r="FM50" i="6"/>
  <c r="FQ50" i="6" s="1"/>
  <c r="FV50" i="6" s="1"/>
  <c r="DV50" i="6"/>
  <c r="DX50" i="6" s="1"/>
  <c r="DZ50" i="6" s="1"/>
  <c r="GU49" i="6"/>
  <c r="GR49" i="6"/>
  <c r="GH49" i="6"/>
  <c r="FM49" i="6"/>
  <c r="FQ49" i="6" s="1"/>
  <c r="FV49" i="6" s="1"/>
  <c r="FX49" i="6" s="1"/>
  <c r="EC49" i="6"/>
  <c r="DV49" i="6"/>
  <c r="DX49" i="6" s="1"/>
  <c r="DZ49" i="6" s="1"/>
  <c r="GU48" i="6"/>
  <c r="GR48" i="6"/>
  <c r="GH48" i="6"/>
  <c r="EC48" i="6"/>
  <c r="DV48" i="6"/>
  <c r="DX48" i="6" s="1"/>
  <c r="DZ48" i="6" s="1"/>
  <c r="GU47" i="6"/>
  <c r="GR47" i="6"/>
  <c r="GH47" i="6"/>
  <c r="BH47" i="6"/>
  <c r="BK47" i="6" s="1"/>
  <c r="BM47" i="6" s="1"/>
  <c r="BQ47" i="6"/>
  <c r="M47" i="6"/>
  <c r="P47" i="6" s="1"/>
  <c r="R47" i="6" s="1"/>
  <c r="V47" i="6"/>
  <c r="GH46" i="6"/>
  <c r="GB46" i="6"/>
  <c r="BH46" i="6"/>
  <c r="BK46" i="6" s="1"/>
  <c r="BM46" i="6" s="1"/>
  <c r="BQ46" i="6"/>
  <c r="M46" i="6"/>
  <c r="P46" i="6" s="1"/>
  <c r="R46" i="6" s="1"/>
  <c r="V46" i="6"/>
  <c r="GH45" i="6"/>
  <c r="GB45" i="6"/>
  <c r="BH45" i="6"/>
  <c r="BK45" i="6" s="1"/>
  <c r="BM45" i="6" s="1"/>
  <c r="BQ45" i="6"/>
  <c r="M45" i="6"/>
  <c r="P45" i="6" s="1"/>
  <c r="R45" i="6" s="1"/>
  <c r="V45" i="6"/>
  <c r="GH44" i="6"/>
  <c r="GB44" i="6"/>
  <c r="EP44" i="6"/>
  <c r="ED44" i="6"/>
  <c r="DV44" i="6"/>
  <c r="DX44" i="6" s="1"/>
  <c r="DZ44" i="6" s="1"/>
  <c r="GH43" i="6"/>
  <c r="EP43" i="6"/>
  <c r="ED43" i="6"/>
  <c r="DV43" i="6"/>
  <c r="DX43" i="6" s="1"/>
  <c r="DZ43" i="6" s="1"/>
  <c r="GH42" i="6"/>
  <c r="EP42" i="6"/>
  <c r="ED42" i="6"/>
  <c r="DV42" i="6"/>
  <c r="DX42" i="6" s="1"/>
  <c r="DZ42" i="6" s="1"/>
  <c r="GH41" i="6"/>
  <c r="EP41" i="6"/>
  <c r="ED41" i="6"/>
  <c r="DV41" i="6"/>
  <c r="DX41" i="6" s="1"/>
  <c r="DZ41" i="6" s="1"/>
  <c r="EP40" i="6"/>
  <c r="ED40" i="6"/>
  <c r="DV40" i="6"/>
  <c r="DX40" i="6" s="1"/>
  <c r="DZ40" i="6" s="1"/>
  <c r="EU37" i="6"/>
  <c r="G1193" i="20" s="1"/>
  <c r="EI36" i="6"/>
  <c r="EP36" i="6"/>
  <c r="EA36" i="6"/>
  <c r="DV36" i="6"/>
  <c r="DX36" i="6" s="1"/>
  <c r="DZ36" i="6" s="1"/>
  <c r="ED36" i="6"/>
  <c r="AB40" i="6"/>
  <c r="AE40" i="6" s="1"/>
  <c r="AG40" i="6" s="1"/>
  <c r="ER39" i="6"/>
  <c r="EV39" i="6"/>
  <c r="FA39" i="6" s="1"/>
  <c r="FC39" i="6" s="1"/>
  <c r="EI39" i="6"/>
  <c r="C1271" i="20" s="1"/>
  <c r="M39" i="6"/>
  <c r="P39" i="6" s="1"/>
  <c r="R39" i="6" s="1"/>
  <c r="V39" i="6"/>
  <c r="EI38" i="6"/>
  <c r="C1232" i="20" s="1"/>
  <c r="CF38" i="6"/>
  <c r="CI38" i="6" s="1"/>
  <c r="CK38" i="6" s="1"/>
  <c r="CO38" i="6" s="1"/>
  <c r="M38" i="6"/>
  <c r="P38" i="6" s="1"/>
  <c r="R38" i="6" s="1"/>
  <c r="V38" i="6"/>
  <c r="EI37" i="6"/>
  <c r="C1193" i="20" s="1"/>
  <c r="BH37" i="6"/>
  <c r="BK37" i="6" s="1"/>
  <c r="BM37" i="6" s="1"/>
  <c r="BQ37" i="6"/>
  <c r="M37" i="6"/>
  <c r="P37" i="6" s="1"/>
  <c r="R37" i="6" s="1"/>
  <c r="V37" i="6"/>
  <c r="GH36" i="6"/>
  <c r="GB36" i="6"/>
  <c r="BH36" i="6"/>
  <c r="BK36" i="6" s="1"/>
  <c r="BM36" i="6" s="1"/>
  <c r="BQ36" i="6"/>
  <c r="M36" i="6"/>
  <c r="P36" i="6" s="1"/>
  <c r="R36" i="6" s="1"/>
  <c r="V36" i="6"/>
  <c r="GH35" i="6"/>
  <c r="EB44" i="6"/>
  <c r="DL44" i="6"/>
  <c r="GR43" i="6"/>
  <c r="EB43" i="6"/>
  <c r="EC43" i="6" s="1"/>
  <c r="DL43" i="6"/>
  <c r="GR42" i="6"/>
  <c r="EB42" i="6"/>
  <c r="DL42" i="6"/>
  <c r="GR41" i="6"/>
  <c r="EB41" i="6"/>
  <c r="DL41" i="6"/>
  <c r="DL40" i="6"/>
  <c r="FP39" i="6"/>
  <c r="ED39" i="6"/>
  <c r="EB39" i="6"/>
  <c r="DC39" i="6"/>
  <c r="DF39" i="6" s="1"/>
  <c r="DH39" i="6" s="1"/>
  <c r="DL39" i="6"/>
  <c r="BH39" i="6"/>
  <c r="BK39" i="6" s="1"/>
  <c r="BM39" i="6" s="1"/>
  <c r="BQ39" i="6"/>
  <c r="AS39" i="6"/>
  <c r="AV39" i="6" s="1"/>
  <c r="AX39" i="6" s="1"/>
  <c r="AB39" i="6"/>
  <c r="AE39" i="6" s="1"/>
  <c r="AG39" i="6" s="1"/>
  <c r="GB38" i="6"/>
  <c r="ED38" i="6"/>
  <c r="EB38" i="6"/>
  <c r="DC38" i="6"/>
  <c r="DF38" i="6" s="1"/>
  <c r="DH38" i="6" s="1"/>
  <c r="DL38" i="6"/>
  <c r="BH38" i="6"/>
  <c r="BK38" i="6" s="1"/>
  <c r="BM38" i="6" s="1"/>
  <c r="BQ38" i="6"/>
  <c r="AS38" i="6"/>
  <c r="AV38" i="6" s="1"/>
  <c r="AX38" i="6" s="1"/>
  <c r="ED37" i="6"/>
  <c r="EB37" i="6"/>
  <c r="DC37" i="6"/>
  <c r="DF37" i="6" s="1"/>
  <c r="DH37" i="6" s="1"/>
  <c r="DL37" i="6"/>
  <c r="GU36" i="6"/>
  <c r="GR36" i="6"/>
  <c r="EB36" i="6"/>
  <c r="DC36" i="6"/>
  <c r="DF36" i="6" s="1"/>
  <c r="DH36" i="6" s="1"/>
  <c r="DL36" i="6"/>
  <c r="GU35" i="6"/>
  <c r="GR35" i="6"/>
  <c r="BQ44" i="6"/>
  <c r="V44" i="6"/>
  <c r="BQ43" i="6"/>
  <c r="V43" i="6"/>
  <c r="V42" i="6"/>
  <c r="BQ41" i="6"/>
  <c r="V41" i="6"/>
  <c r="BQ40" i="6"/>
  <c r="V40" i="6"/>
  <c r="GR39" i="6"/>
  <c r="FM39" i="6"/>
  <c r="FQ39" i="6" s="1"/>
  <c r="FV39" i="6" s="1"/>
  <c r="FX39" i="6" s="1"/>
  <c r="EC39" i="6"/>
  <c r="DV39" i="6"/>
  <c r="DX39" i="6" s="1"/>
  <c r="DZ39" i="6" s="1"/>
  <c r="GU38" i="6"/>
  <c r="GR38" i="6"/>
  <c r="GH38" i="6"/>
  <c r="DV38" i="6"/>
  <c r="DX38" i="6" s="1"/>
  <c r="DZ38" i="6" s="1"/>
  <c r="GU37" i="6"/>
  <c r="GR37" i="6"/>
  <c r="EP35" i="6"/>
  <c r="ED35" i="6"/>
  <c r="DV35" i="6"/>
  <c r="DX35" i="6" s="1"/>
  <c r="DZ35" i="6" s="1"/>
  <c r="GU34" i="6"/>
  <c r="GK34" i="6"/>
  <c r="FP34" i="6"/>
  <c r="GB34" i="6" s="1"/>
  <c r="EO34" i="6"/>
  <c r="EA34" i="6"/>
  <c r="AB33" i="6"/>
  <c r="AE33" i="6" s="1"/>
  <c r="AG33" i="6" s="1"/>
  <c r="EB32" i="6"/>
  <c r="EC32" i="6" s="1"/>
  <c r="Q32" i="9"/>
  <c r="EP30" i="6"/>
  <c r="EI30" i="6"/>
  <c r="BH34" i="6"/>
  <c r="BK34" i="6" s="1"/>
  <c r="BM34" i="6" s="1"/>
  <c r="BQ34" i="6"/>
  <c r="M33" i="6"/>
  <c r="P33" i="6" s="1"/>
  <c r="R33" i="6" s="1"/>
  <c r="V33" i="6"/>
  <c r="GU32" i="6"/>
  <c r="EP32" i="6"/>
  <c r="EI32" i="6"/>
  <c r="BH32" i="6"/>
  <c r="BK32" i="6" s="1"/>
  <c r="BM32" i="6" s="1"/>
  <c r="BQ32" i="6"/>
  <c r="DL35" i="6"/>
  <c r="DV34" i="6"/>
  <c r="DX34" i="6" s="1"/>
  <c r="DZ34" i="6" s="1"/>
  <c r="ED34" i="6"/>
  <c r="BB34" i="6"/>
  <c r="AB34" i="6"/>
  <c r="AE34" i="6" s="1"/>
  <c r="AG34" i="6" s="1"/>
  <c r="FW33" i="6"/>
  <c r="GK32" i="6"/>
  <c r="GH32" i="6"/>
  <c r="EQ32" i="6"/>
  <c r="EW32" i="6" s="1"/>
  <c r="FB32" i="6" s="1"/>
  <c r="DV32" i="6"/>
  <c r="DX32" i="6" s="1"/>
  <c r="DZ32" i="6" s="1"/>
  <c r="BB32" i="6"/>
  <c r="FW31" i="6"/>
  <c r="DV31" i="6"/>
  <c r="DX31" i="6" s="1"/>
  <c r="DZ31" i="6" s="1"/>
  <c r="DC31" i="6"/>
  <c r="DF31" i="6" s="1"/>
  <c r="DH31" i="6" s="1"/>
  <c r="DL31" i="6"/>
  <c r="GU30" i="6"/>
  <c r="EL30" i="6"/>
  <c r="DV30" i="6"/>
  <c r="DX30" i="6" s="1"/>
  <c r="DZ30" i="6" s="1"/>
  <c r="BQ35" i="6"/>
  <c r="V35" i="6"/>
  <c r="FM34" i="6"/>
  <c r="FQ34" i="6" s="1"/>
  <c r="FV34" i="6" s="1"/>
  <c r="EP34" i="6"/>
  <c r="DL34" i="6"/>
  <c r="AS34" i="6"/>
  <c r="AV34" i="6" s="1"/>
  <c r="AX34" i="6" s="1"/>
  <c r="M34" i="6"/>
  <c r="P34" i="6" s="1"/>
  <c r="R34" i="6" s="1"/>
  <c r="V34" i="6"/>
  <c r="GU33" i="6"/>
  <c r="EP33" i="6"/>
  <c r="EI33" i="6"/>
  <c r="BH33" i="6"/>
  <c r="BK33" i="6" s="1"/>
  <c r="BM33" i="6" s="1"/>
  <c r="BQ33" i="6"/>
  <c r="AK33" i="6"/>
  <c r="EL32" i="6"/>
  <c r="AS32" i="6"/>
  <c r="AV32" i="6" s="1"/>
  <c r="AX32" i="6" s="1"/>
  <c r="M32" i="6"/>
  <c r="P32" i="6" s="1"/>
  <c r="R32" i="6" s="1"/>
  <c r="V32" i="6"/>
  <c r="GU31" i="6"/>
  <c r="EP31" i="6"/>
  <c r="EI31" i="6"/>
  <c r="CF31" i="6"/>
  <c r="CI31" i="6" s="1"/>
  <c r="CK31" i="6" s="1"/>
  <c r="GH30" i="6"/>
  <c r="DC30" i="6"/>
  <c r="DF30" i="6" s="1"/>
  <c r="DH30" i="6" s="1"/>
  <c r="DL30" i="6"/>
  <c r="DV27" i="6"/>
  <c r="DX27" i="6" s="1"/>
  <c r="DZ27" i="6" s="1"/>
  <c r="ED27" i="6"/>
  <c r="FP26" i="6"/>
  <c r="GB26" i="6" s="1"/>
  <c r="FR26" i="6"/>
  <c r="FW26" i="6" s="1"/>
  <c r="GR24" i="6"/>
  <c r="DC24" i="6"/>
  <c r="DF24" i="6" s="1"/>
  <c r="DH24" i="6" s="1"/>
  <c r="DL24" i="6"/>
  <c r="DL29" i="6"/>
  <c r="DC29" i="6"/>
  <c r="DF29" i="6" s="1"/>
  <c r="DH29" i="6" s="1"/>
  <c r="DL28" i="6"/>
  <c r="DC28" i="6"/>
  <c r="DF28" i="6" s="1"/>
  <c r="DH28" i="6" s="1"/>
  <c r="M28" i="6"/>
  <c r="P28" i="6" s="1"/>
  <c r="R28" i="6" s="1"/>
  <c r="EO27" i="6"/>
  <c r="EB27" i="6"/>
  <c r="BH27" i="6"/>
  <c r="BK27" i="6" s="1"/>
  <c r="BM27" i="6" s="1"/>
  <c r="AS27" i="6"/>
  <c r="AV27" i="6" s="1"/>
  <c r="AX27" i="6" s="1"/>
  <c r="EO25" i="6"/>
  <c r="EB25" i="6"/>
  <c r="EC25" i="6" s="1"/>
  <c r="DV25" i="6"/>
  <c r="DX25" i="6" s="1"/>
  <c r="DZ25" i="6" s="1"/>
  <c r="ED25" i="6"/>
  <c r="AB25" i="6"/>
  <c r="AE25" i="6" s="1"/>
  <c r="AG25" i="6" s="1"/>
  <c r="BQ31" i="6"/>
  <c r="BH31" i="6"/>
  <c r="BK31" i="6" s="1"/>
  <c r="BM31" i="6" s="1"/>
  <c r="V31" i="6"/>
  <c r="M31" i="6"/>
  <c r="P31" i="6" s="1"/>
  <c r="R31" i="6" s="1"/>
  <c r="BQ30" i="6"/>
  <c r="V30" i="6"/>
  <c r="EI29" i="6"/>
  <c r="FG29" i="6" s="1"/>
  <c r="BQ29" i="6"/>
  <c r="V29" i="6"/>
  <c r="GU28" i="6"/>
  <c r="EI28" i="6"/>
  <c r="BQ28" i="6"/>
  <c r="GK27" i="6"/>
  <c r="GH27" i="6"/>
  <c r="FM27" i="6"/>
  <c r="FQ27" i="6" s="1"/>
  <c r="FV27" i="6" s="1"/>
  <c r="FX27" i="6" s="1"/>
  <c r="EA27" i="6"/>
  <c r="EO26" i="6"/>
  <c r="EB26" i="6"/>
  <c r="EC26" i="6" s="1"/>
  <c r="DV26" i="6"/>
  <c r="DX26" i="6" s="1"/>
  <c r="DZ26" i="6" s="1"/>
  <c r="ED26" i="6"/>
  <c r="AB26" i="6"/>
  <c r="AE26" i="6" s="1"/>
  <c r="AG26" i="6" s="1"/>
  <c r="GR25" i="6"/>
  <c r="GK25" i="6"/>
  <c r="GH25" i="6"/>
  <c r="DC25" i="6"/>
  <c r="DF25" i="6" s="1"/>
  <c r="DH25" i="6" s="1"/>
  <c r="DL25" i="6"/>
  <c r="GK24" i="6"/>
  <c r="GH24" i="6"/>
  <c r="EO24" i="6"/>
  <c r="ED33" i="6"/>
  <c r="ED32" i="6"/>
  <c r="ED31" i="6"/>
  <c r="ED30" i="6"/>
  <c r="ED29" i="6"/>
  <c r="ED28" i="6"/>
  <c r="GU27" i="6"/>
  <c r="EL27" i="6"/>
  <c r="EP27" i="6"/>
  <c r="DL27" i="6"/>
  <c r="M27" i="6"/>
  <c r="P27" i="6" s="1"/>
  <c r="R27" i="6" s="1"/>
  <c r="GK26" i="6"/>
  <c r="GH26" i="6"/>
  <c r="DC26" i="6"/>
  <c r="DF26" i="6" s="1"/>
  <c r="DH26" i="6" s="1"/>
  <c r="DL26" i="6"/>
  <c r="FP25" i="6"/>
  <c r="GB25" i="6" s="1"/>
  <c r="FR25" i="6"/>
  <c r="FW25" i="6" s="1"/>
  <c r="FM25" i="6"/>
  <c r="FQ25" i="6" s="1"/>
  <c r="FV25" i="6" s="1"/>
  <c r="AS25" i="6"/>
  <c r="AV25" i="6" s="1"/>
  <c r="AX25" i="6" s="1"/>
  <c r="FP24" i="6"/>
  <c r="GB24" i="6" s="1"/>
  <c r="FR24" i="6"/>
  <c r="FW24" i="6" s="1"/>
  <c r="FM24" i="6"/>
  <c r="FQ24" i="6" s="1"/>
  <c r="FV24" i="6" s="1"/>
  <c r="EB24" i="6"/>
  <c r="DV24" i="6"/>
  <c r="DX24" i="6" s="1"/>
  <c r="DZ24" i="6" s="1"/>
  <c r="ED24" i="6"/>
  <c r="DC20" i="6"/>
  <c r="DF20" i="6" s="1"/>
  <c r="DH20" i="6" s="1"/>
  <c r="DL20" i="6"/>
  <c r="EP26" i="6"/>
  <c r="EP25" i="6"/>
  <c r="EP24" i="6"/>
  <c r="GH23" i="6"/>
  <c r="FR23" i="6"/>
  <c r="FW23" i="6" s="1"/>
  <c r="EP23" i="6"/>
  <c r="ED23" i="6"/>
  <c r="DV23" i="6"/>
  <c r="DX23" i="6" s="1"/>
  <c r="DZ23" i="6" s="1"/>
  <c r="GH22" i="6"/>
  <c r="FR22" i="6"/>
  <c r="FW22" i="6" s="1"/>
  <c r="EP22" i="6"/>
  <c r="ED22" i="6"/>
  <c r="DV22" i="6"/>
  <c r="DX22" i="6" s="1"/>
  <c r="DZ22" i="6" s="1"/>
  <c r="EQ21" i="6"/>
  <c r="EW21" i="6" s="1"/>
  <c r="FB21" i="6" s="1"/>
  <c r="EA21" i="6"/>
  <c r="AK21" i="6"/>
  <c r="M21" i="6"/>
  <c r="P21" i="6" s="1"/>
  <c r="R21" i="6" s="1"/>
  <c r="GR20" i="6"/>
  <c r="FM20" i="6"/>
  <c r="FQ20" i="6" s="1"/>
  <c r="FV20" i="6" s="1"/>
  <c r="BH20" i="6"/>
  <c r="BK20" i="6" s="1"/>
  <c r="BM20" i="6" s="1"/>
  <c r="EI19" i="6"/>
  <c r="EP19" i="6"/>
  <c r="EB19" i="6"/>
  <c r="DV19" i="6"/>
  <c r="DX19" i="6" s="1"/>
  <c r="DZ19" i="6" s="1"/>
  <c r="ED19" i="6"/>
  <c r="BB27" i="6"/>
  <c r="AK27" i="6"/>
  <c r="BB26" i="6"/>
  <c r="AK26" i="6"/>
  <c r="BB25" i="6"/>
  <c r="AK25" i="6"/>
  <c r="BB24" i="6"/>
  <c r="AK24" i="6"/>
  <c r="EO23" i="6"/>
  <c r="BB23" i="6"/>
  <c r="AK23" i="6"/>
  <c r="GK22" i="6"/>
  <c r="EO22" i="6"/>
  <c r="BB22" i="6"/>
  <c r="AK22" i="6"/>
  <c r="FW21" i="6"/>
  <c r="EP21" i="6"/>
  <c r="EL21" i="6"/>
  <c r="EI21" i="6"/>
  <c r="EB21" i="6"/>
  <c r="CF21" i="6"/>
  <c r="CI21" i="6" s="1"/>
  <c r="CK21" i="6" s="1"/>
  <c r="BH21" i="6"/>
  <c r="BK21" i="6" s="1"/>
  <c r="BM21" i="6" s="1"/>
  <c r="BQ21" i="6"/>
  <c r="AS21" i="6"/>
  <c r="AV21" i="6" s="1"/>
  <c r="AX21" i="6" s="1"/>
  <c r="GU20" i="6"/>
  <c r="EU20" i="6"/>
  <c r="EQ20" i="6"/>
  <c r="EW20" i="6" s="1"/>
  <c r="FB20" i="6" s="1"/>
  <c r="GH19" i="6"/>
  <c r="EA19" i="6"/>
  <c r="DL23" i="6"/>
  <c r="DL22" i="6"/>
  <c r="EV20" i="6"/>
  <c r="FA20" i="6" s="1"/>
  <c r="EI20" i="6"/>
  <c r="GR19" i="6"/>
  <c r="DC19" i="6"/>
  <c r="DF19" i="6" s="1"/>
  <c r="DH19" i="6" s="1"/>
  <c r="DL19" i="6"/>
  <c r="GU18" i="6"/>
  <c r="EA18" i="6"/>
  <c r="DV18" i="6"/>
  <c r="DX18" i="6" s="1"/>
  <c r="DZ18" i="6" s="1"/>
  <c r="GR17" i="6"/>
  <c r="GH17" i="6"/>
  <c r="CK16" i="6"/>
  <c r="CO16" i="6" s="1"/>
  <c r="HY16" i="6" s="1"/>
  <c r="DC18" i="6"/>
  <c r="DF18" i="6" s="1"/>
  <c r="DH18" i="6" s="1"/>
  <c r="DL18" i="6"/>
  <c r="M18" i="6"/>
  <c r="P18" i="6" s="1"/>
  <c r="R18" i="6" s="1"/>
  <c r="EU17" i="6"/>
  <c r="EQ18" i="6"/>
  <c r="EW18" i="6" s="1"/>
  <c r="FB18" i="6" s="1"/>
  <c r="EI18" i="6"/>
  <c r="BB18" i="6"/>
  <c r="V21" i="6"/>
  <c r="BQ20" i="6"/>
  <c r="V20" i="6"/>
  <c r="BQ19" i="6"/>
  <c r="EP18" i="6"/>
  <c r="EB18" i="6"/>
  <c r="ED17" i="6"/>
  <c r="DV17" i="6"/>
  <c r="DX17" i="6" s="1"/>
  <c r="DZ17" i="6" s="1"/>
  <c r="EA17" i="6"/>
  <c r="EI16" i="6"/>
  <c r="EB17" i="6"/>
  <c r="DC17" i="6"/>
  <c r="DF17" i="6" s="1"/>
  <c r="DH17" i="6" s="1"/>
  <c r="DL17" i="6"/>
  <c r="BH17" i="6"/>
  <c r="BK17" i="6" s="1"/>
  <c r="BM17" i="6" s="1"/>
  <c r="BQ17" i="6"/>
  <c r="GU16" i="6"/>
  <c r="GR16" i="6"/>
  <c r="GH16" i="6"/>
  <c r="EQ15" i="6"/>
  <c r="EW15" i="6" s="1"/>
  <c r="FB15" i="6" s="1"/>
  <c r="EU16" i="6"/>
  <c r="EI15" i="6"/>
  <c r="CF15" i="6"/>
  <c r="CI15" i="6" s="1"/>
  <c r="CK15" i="6" s="1"/>
  <c r="CO15" i="6" s="1"/>
  <c r="HY15" i="6" s="1"/>
  <c r="EI14" i="6"/>
  <c r="M16" i="6"/>
  <c r="P16" i="6" s="1"/>
  <c r="R16" i="6" s="1"/>
  <c r="V16" i="6"/>
  <c r="GB15" i="6"/>
  <c r="DC15" i="6"/>
  <c r="DF15" i="6" s="1"/>
  <c r="DH15" i="6" s="1"/>
  <c r="DL15" i="6"/>
  <c r="BH15" i="6"/>
  <c r="BK15" i="6" s="1"/>
  <c r="BM15" i="6" s="1"/>
  <c r="BQ15" i="6"/>
  <c r="EI17" i="6"/>
  <c r="CF17" i="6"/>
  <c r="CI17" i="6" s="1"/>
  <c r="CK17" i="6" s="1"/>
  <c r="M17" i="6"/>
  <c r="P17" i="6" s="1"/>
  <c r="R17" i="6" s="1"/>
  <c r="V17" i="6"/>
  <c r="GB16" i="6"/>
  <c r="ED16" i="6"/>
  <c r="EB16" i="6"/>
  <c r="EC16" i="6" s="1"/>
  <c r="DC16" i="6"/>
  <c r="DF16" i="6" s="1"/>
  <c r="DH16" i="6" s="1"/>
  <c r="DL16" i="6"/>
  <c r="BH16" i="6"/>
  <c r="BK16" i="6" s="1"/>
  <c r="BM16" i="6" s="1"/>
  <c r="BQ16" i="6"/>
  <c r="AS16" i="6"/>
  <c r="AV16" i="6" s="1"/>
  <c r="AX16" i="6" s="1"/>
  <c r="AB16" i="6"/>
  <c r="AE16" i="6" s="1"/>
  <c r="AG16" i="6" s="1"/>
  <c r="GU15" i="6"/>
  <c r="GR15" i="6"/>
  <c r="GH15" i="6"/>
  <c r="FM15" i="6"/>
  <c r="FQ15" i="6" s="1"/>
  <c r="FV15" i="6" s="1"/>
  <c r="FX15" i="6" s="1"/>
  <c r="DV15" i="6"/>
  <c r="DX15" i="6" s="1"/>
  <c r="DZ15" i="6" s="1"/>
  <c r="EQ14" i="6"/>
  <c r="EW14" i="6" s="1"/>
  <c r="FB14" i="6" s="1"/>
  <c r="EP14" i="6"/>
  <c r="DC14" i="6"/>
  <c r="DF14" i="6" s="1"/>
  <c r="DH14" i="6" s="1"/>
  <c r="DL14" i="6"/>
  <c r="BQ14" i="6"/>
  <c r="M14" i="6"/>
  <c r="P14" i="6" s="1"/>
  <c r="R14" i="6" s="1"/>
  <c r="FP13" i="6"/>
  <c r="GB13" i="6" s="1"/>
  <c r="DC13" i="6"/>
  <c r="DF13" i="6" s="1"/>
  <c r="DH13" i="6" s="1"/>
  <c r="FP12" i="6"/>
  <c r="FM14" i="6"/>
  <c r="FQ14" i="6" s="1"/>
  <c r="FV14" i="6" s="1"/>
  <c r="BH14" i="6"/>
  <c r="BK14" i="6" s="1"/>
  <c r="BM14" i="6" s="1"/>
  <c r="EO13" i="6"/>
  <c r="FG13" i="6" s="1"/>
  <c r="EP13" i="6"/>
  <c r="EO12" i="6"/>
  <c r="EP12" i="6"/>
  <c r="EB14" i="6"/>
  <c r="AS14" i="6"/>
  <c r="AV14" i="6" s="1"/>
  <c r="AX14" i="6" s="1"/>
  <c r="BB14" i="6"/>
  <c r="AB14" i="6"/>
  <c r="AE14" i="6" s="1"/>
  <c r="AG14" i="6" s="1"/>
  <c r="AK14" i="6"/>
  <c r="EB13" i="6"/>
  <c r="EC13" i="6" s="1"/>
  <c r="EE13" i="6" s="1"/>
  <c r="DV13" i="6"/>
  <c r="DX13" i="6" s="1"/>
  <c r="DZ13" i="6" s="1"/>
  <c r="ED13" i="6"/>
  <c r="GK12" i="6"/>
  <c r="GH12" i="6"/>
  <c r="EB12" i="6"/>
  <c r="DV12" i="6"/>
  <c r="DX12" i="6" s="1"/>
  <c r="DZ12" i="6" s="1"/>
  <c r="ED12" i="6"/>
  <c r="EV11" i="6"/>
  <c r="FA11" i="6" s="1"/>
  <c r="EI11" i="6"/>
  <c r="EI10" i="6"/>
  <c r="BB12" i="6"/>
  <c r="GB11" i="6"/>
  <c r="DC11" i="6"/>
  <c r="DF11" i="6" s="1"/>
  <c r="DH11" i="6" s="1"/>
  <c r="DL11" i="6"/>
  <c r="CF11" i="6"/>
  <c r="CI11" i="6" s="1"/>
  <c r="CK11" i="6" s="1"/>
  <c r="CO11" i="6" s="1"/>
  <c r="HY11" i="6" s="1"/>
  <c r="AS11" i="6"/>
  <c r="AV11" i="6" s="1"/>
  <c r="AX11" i="6" s="1"/>
  <c r="AB11" i="6"/>
  <c r="AE11" i="6" s="1"/>
  <c r="AG11" i="6" s="1"/>
  <c r="M11" i="6"/>
  <c r="P11" i="6" s="1"/>
  <c r="R11" i="6" s="1"/>
  <c r="GR10" i="6"/>
  <c r="GU10" i="6"/>
  <c r="FM13" i="6"/>
  <c r="FQ13" i="6" s="1"/>
  <c r="FV13" i="6" s="1"/>
  <c r="FX13" i="6" s="1"/>
  <c r="BB13" i="6"/>
  <c r="AK13" i="6"/>
  <c r="FM12" i="6"/>
  <c r="FQ12" i="6" s="1"/>
  <c r="FV12" i="6" s="1"/>
  <c r="FX12" i="6" s="1"/>
  <c r="M12" i="6"/>
  <c r="P12" i="6" s="1"/>
  <c r="R12" i="6" s="1"/>
  <c r="V12" i="6"/>
  <c r="GR11" i="6"/>
  <c r="FM11" i="6"/>
  <c r="FQ11" i="6" s="1"/>
  <c r="FV11" i="6" s="1"/>
  <c r="DV11" i="6"/>
  <c r="DX11" i="6" s="1"/>
  <c r="DZ11" i="6" s="1"/>
  <c r="BH11" i="6"/>
  <c r="BK11" i="6" s="1"/>
  <c r="BM11" i="6" s="1"/>
  <c r="EQ10" i="6"/>
  <c r="EW10" i="6" s="1"/>
  <c r="FB10" i="6" s="1"/>
  <c r="DL13" i="6"/>
  <c r="DL12" i="6"/>
  <c r="BH12" i="6"/>
  <c r="BK12" i="6" s="1"/>
  <c r="BM12" i="6" s="1"/>
  <c r="BQ12" i="6"/>
  <c r="GU11" i="6"/>
  <c r="EQ11" i="6"/>
  <c r="EW11" i="6" s="1"/>
  <c r="FB11" i="6" s="1"/>
  <c r="EB10" i="6"/>
  <c r="AS10" i="6"/>
  <c r="AV10" i="6" s="1"/>
  <c r="AX10" i="6" s="1"/>
  <c r="BB10" i="6"/>
  <c r="AK10" i="6"/>
  <c r="GR9" i="6"/>
  <c r="FM9" i="6"/>
  <c r="FQ9" i="6" s="1"/>
  <c r="FV9" i="6" s="1"/>
  <c r="GK10" i="6"/>
  <c r="EP10" i="6"/>
  <c r="DC10" i="6"/>
  <c r="DF10" i="6" s="1"/>
  <c r="DH10" i="6" s="1"/>
  <c r="DL10" i="6"/>
  <c r="BQ10" i="6"/>
  <c r="P10" i="6"/>
  <c r="R10" i="6" s="1"/>
  <c r="BQ11" i="6"/>
  <c r="V11" i="6"/>
  <c r="GH10" i="6"/>
  <c r="GB10" i="6"/>
  <c r="FM10" i="6"/>
  <c r="FQ10" i="6" s="1"/>
  <c r="FV10" i="6" s="1"/>
  <c r="FX10" i="6" s="1"/>
  <c r="BH10" i="6"/>
  <c r="BK10" i="6" s="1"/>
  <c r="BM10" i="6" s="1"/>
  <c r="DV8" i="6"/>
  <c r="DX8" i="6" s="1"/>
  <c r="DZ8" i="6" s="1"/>
  <c r="ED8" i="6"/>
  <c r="AS8" i="6"/>
  <c r="AV8" i="6" s="1"/>
  <c r="AX8" i="6" s="1"/>
  <c r="BB8" i="6"/>
  <c r="V10" i="6"/>
  <c r="GK9" i="6"/>
  <c r="GH9" i="6"/>
  <c r="EP9" i="6"/>
  <c r="FP8" i="6"/>
  <c r="FM8" i="6"/>
  <c r="FQ8" i="6" s="1"/>
  <c r="FV8" i="6" s="1"/>
  <c r="EO8" i="6"/>
  <c r="EB8" i="6"/>
  <c r="BH8" i="6"/>
  <c r="BK8" i="6" s="1"/>
  <c r="BM8" i="6" s="1"/>
  <c r="EL9" i="6"/>
  <c r="DL9" i="6"/>
  <c r="AB9" i="6"/>
  <c r="AE9" i="6" s="1"/>
  <c r="AG9" i="6" s="1"/>
  <c r="AK9" i="6"/>
  <c r="M9" i="6"/>
  <c r="P9" i="6" s="1"/>
  <c r="R9" i="6" s="1"/>
  <c r="GK8" i="6"/>
  <c r="GH8" i="6"/>
  <c r="EP8" i="6"/>
  <c r="EA8" i="6"/>
  <c r="DV9" i="6"/>
  <c r="DX9" i="6" s="1"/>
  <c r="DZ9" i="6" s="1"/>
  <c r="ED9" i="6"/>
  <c r="DC9" i="6"/>
  <c r="DF9" i="6" s="1"/>
  <c r="DH9" i="6" s="1"/>
  <c r="AS9" i="6"/>
  <c r="AV9" i="6" s="1"/>
  <c r="AX9" i="6" s="1"/>
  <c r="BB9" i="6"/>
  <c r="GU8" i="6"/>
  <c r="EL8" i="6"/>
  <c r="Q8" i="9"/>
  <c r="AB8" i="6"/>
  <c r="AE8" i="6" s="1"/>
  <c r="AG8" i="6" s="1"/>
  <c r="AK8" i="6"/>
  <c r="BZ6" i="6"/>
  <c r="CC6" i="6"/>
  <c r="CD6" i="6"/>
  <c r="CE6" i="6"/>
  <c r="CH6" i="6"/>
  <c r="CJ6" i="6"/>
  <c r="CC7" i="6"/>
  <c r="CD7" i="6"/>
  <c r="CE7" i="6"/>
  <c r="CH7" i="6"/>
  <c r="CJ7" i="6"/>
  <c r="DB7" i="6"/>
  <c r="E18" i="20" s="1"/>
  <c r="L7" i="6"/>
  <c r="E13" i="20" s="1"/>
  <c r="AA7" i="6"/>
  <c r="E14" i="20" s="1"/>
  <c r="AR7" i="6"/>
  <c r="E15" i="20" s="1"/>
  <c r="BG7" i="6"/>
  <c r="E16" i="20" s="1"/>
  <c r="J7" i="6"/>
  <c r="Y7" i="6"/>
  <c r="AP7" i="6"/>
  <c r="C15" i="20" s="1"/>
  <c r="BE7" i="6"/>
  <c r="C16" i="20" s="1"/>
  <c r="CZ7" i="6"/>
  <c r="C18" i="20" s="1"/>
  <c r="K7" i="6"/>
  <c r="D13" i="20" s="1"/>
  <c r="Z7" i="6"/>
  <c r="D14" i="20" s="1"/>
  <c r="AQ7" i="6"/>
  <c r="BF7" i="6"/>
  <c r="D16" i="20" s="1"/>
  <c r="DA7" i="6"/>
  <c r="D18" i="20" s="1"/>
  <c r="O7" i="6"/>
  <c r="G13" i="20" s="1"/>
  <c r="AD7" i="6"/>
  <c r="G14" i="20" s="1"/>
  <c r="AU7" i="6"/>
  <c r="G15" i="20" s="1"/>
  <c r="BJ7" i="6"/>
  <c r="G16" i="20" s="1"/>
  <c r="DE7" i="6"/>
  <c r="Q7" i="6"/>
  <c r="AF7" i="6"/>
  <c r="AW7" i="6"/>
  <c r="BL7" i="6"/>
  <c r="DG7" i="6"/>
  <c r="CH4" i="6"/>
  <c r="BV4" i="6"/>
  <c r="CL4" i="6" s="1"/>
  <c r="CQ4" i="6"/>
  <c r="BZ4" i="6"/>
  <c r="BX4" i="6"/>
  <c r="CJ4" i="6"/>
  <c r="CC4" i="6"/>
  <c r="CD5" i="6"/>
  <c r="CE5" i="6"/>
  <c r="CC5" i="6"/>
  <c r="CC3" i="6"/>
  <c r="BT3" i="6"/>
  <c r="DC8" i="21"/>
  <c r="DZ8" i="21" s="1"/>
  <c r="HV8" i="6" s="1"/>
  <c r="HX8" i="6" s="1"/>
  <c r="DC9" i="21"/>
  <c r="DZ9" i="21" s="1"/>
  <c r="HV9" i="6" s="1"/>
  <c r="HX9" i="6" s="1"/>
  <c r="DC10" i="21"/>
  <c r="DZ10" i="21" s="1"/>
  <c r="HV10" i="6" s="1"/>
  <c r="HX10" i="6" s="1"/>
  <c r="DC11" i="21"/>
  <c r="DZ11" i="21" s="1"/>
  <c r="HV11" i="6" s="1"/>
  <c r="HX11" i="6" s="1"/>
  <c r="DC12" i="21"/>
  <c r="DZ12" i="21" s="1"/>
  <c r="HV12" i="6" s="1"/>
  <c r="DC13" i="21"/>
  <c r="DZ13" i="21" s="1"/>
  <c r="HV13" i="6" s="1"/>
  <c r="HX13" i="6" s="1"/>
  <c r="DC14" i="21"/>
  <c r="DZ14" i="21" s="1"/>
  <c r="DC15" i="21"/>
  <c r="DZ15" i="21" s="1"/>
  <c r="HV15" i="6" s="1"/>
  <c r="HX15" i="6" s="1"/>
  <c r="DC16" i="21"/>
  <c r="DZ16" i="21" s="1"/>
  <c r="HV16" i="6" s="1"/>
  <c r="HX16" i="6" s="1"/>
  <c r="DC17" i="21"/>
  <c r="DZ17" i="21" s="1"/>
  <c r="HV17" i="6" s="1"/>
  <c r="HX17" i="6" s="1"/>
  <c r="DC18" i="21"/>
  <c r="DZ18" i="21" s="1"/>
  <c r="HV18" i="6" s="1"/>
  <c r="HX18" i="6" s="1"/>
  <c r="DC19" i="21"/>
  <c r="DZ19" i="21" s="1"/>
  <c r="HV19" i="6" s="1"/>
  <c r="HX19" i="6" s="1"/>
  <c r="DC20" i="21"/>
  <c r="DZ20" i="21"/>
  <c r="HV20" i="6" s="1"/>
  <c r="HX20" i="6" s="1"/>
  <c r="DC21" i="21"/>
  <c r="DZ21" i="21" s="1"/>
  <c r="HV21" i="6" s="1"/>
  <c r="HX21" i="6" s="1"/>
  <c r="DC22" i="21"/>
  <c r="DZ22" i="21" s="1"/>
  <c r="HV22" i="6" s="1"/>
  <c r="DC23" i="21"/>
  <c r="DZ23" i="21" s="1"/>
  <c r="HV23" i="6" s="1"/>
  <c r="HX23" i="6" s="1"/>
  <c r="DC24" i="21"/>
  <c r="DZ24" i="21" s="1"/>
  <c r="HV24" i="6" s="1"/>
  <c r="HX24" i="6" s="1"/>
  <c r="DC25" i="21"/>
  <c r="DZ25" i="21" s="1"/>
  <c r="HV25" i="6" s="1"/>
  <c r="HX25" i="6" s="1"/>
  <c r="DC26" i="21"/>
  <c r="DZ26" i="21" s="1"/>
  <c r="HV26" i="6" s="1"/>
  <c r="HX26" i="6" s="1"/>
  <c r="DC27" i="21"/>
  <c r="DZ27" i="21" s="1"/>
  <c r="HV27" i="6" s="1"/>
  <c r="HX27" i="6" s="1"/>
  <c r="DC28" i="21"/>
  <c r="DZ28" i="21" s="1"/>
  <c r="HV28" i="6" s="1"/>
  <c r="DC29" i="21"/>
  <c r="DZ29" i="21" s="1"/>
  <c r="HV29" i="6" s="1"/>
  <c r="HX29" i="6" s="1"/>
  <c r="DC30" i="21"/>
  <c r="DZ30" i="21" s="1"/>
  <c r="HV30" i="6" s="1"/>
  <c r="DC31" i="21"/>
  <c r="DZ31" i="21" s="1"/>
  <c r="HV31" i="6" s="1"/>
  <c r="HX31" i="6" s="1"/>
  <c r="DC32" i="21"/>
  <c r="DZ32" i="21" s="1"/>
  <c r="HV32" i="6" s="1"/>
  <c r="HX32" i="6" s="1"/>
  <c r="DC33" i="21"/>
  <c r="DZ33" i="21" s="1"/>
  <c r="HV33" i="6" s="1"/>
  <c r="HX33" i="6" s="1"/>
  <c r="DC34" i="21"/>
  <c r="DZ34" i="21" s="1"/>
  <c r="HV34" i="6" s="1"/>
  <c r="HX34" i="6" s="1"/>
  <c r="DC35" i="21"/>
  <c r="DZ35" i="21" s="1"/>
  <c r="HV35" i="6" s="1"/>
  <c r="HX35" i="6" s="1"/>
  <c r="DC36" i="21"/>
  <c r="DZ36" i="21"/>
  <c r="HV36" i="6" s="1"/>
  <c r="HX36" i="6" s="1"/>
  <c r="DC37" i="21"/>
  <c r="DZ37" i="21" s="1"/>
  <c r="HV37" i="6" s="1"/>
  <c r="HX37" i="6" s="1"/>
  <c r="DC38" i="21"/>
  <c r="DZ38" i="21" s="1"/>
  <c r="HV38" i="6" s="1"/>
  <c r="DC39" i="21"/>
  <c r="DZ39" i="21" s="1"/>
  <c r="HV39" i="6" s="1"/>
  <c r="HX39" i="6" s="1"/>
  <c r="DC40" i="21"/>
  <c r="DZ40" i="21" s="1"/>
  <c r="HV40" i="6" s="1"/>
  <c r="HX40" i="6" s="1"/>
  <c r="DC41" i="21"/>
  <c r="DZ41" i="21" s="1"/>
  <c r="HV41" i="6" s="1"/>
  <c r="DC42" i="21"/>
  <c r="DZ42" i="21" s="1"/>
  <c r="HV42" i="6" s="1"/>
  <c r="HX42" i="6" s="1"/>
  <c r="DC43" i="21"/>
  <c r="DZ43" i="21" s="1"/>
  <c r="HV43" i="6" s="1"/>
  <c r="DC44" i="21"/>
  <c r="DZ44" i="21" s="1"/>
  <c r="HV44" i="6" s="1"/>
  <c r="DC45" i="21"/>
  <c r="DZ45" i="21" s="1"/>
  <c r="HV45" i="6" s="1"/>
  <c r="HX45" i="6" s="1"/>
  <c r="DC46" i="21"/>
  <c r="DZ46" i="21" s="1"/>
  <c r="HV46" i="6" s="1"/>
  <c r="DC47" i="21"/>
  <c r="DZ47" i="21" s="1"/>
  <c r="HV47" i="6" s="1"/>
  <c r="HX47" i="6" s="1"/>
  <c r="DC48" i="21"/>
  <c r="DZ48" i="21" s="1"/>
  <c r="HV48" i="6" s="1"/>
  <c r="HX48" i="6" s="1"/>
  <c r="DC49" i="21"/>
  <c r="DZ49" i="21" s="1"/>
  <c r="HV49" i="6" s="1"/>
  <c r="HX49" i="6" s="1"/>
  <c r="DC50" i="21"/>
  <c r="DZ50" i="21" s="1"/>
  <c r="HV50" i="6" s="1"/>
  <c r="HX50" i="6" s="1"/>
  <c r="DC51" i="21"/>
  <c r="DZ51" i="21" s="1"/>
  <c r="HV51" i="6" s="1"/>
  <c r="HX51" i="6" s="1"/>
  <c r="DC52" i="21"/>
  <c r="DZ52" i="21"/>
  <c r="HV52" i="6" s="1"/>
  <c r="HX52" i="6" s="1"/>
  <c r="DC53" i="21"/>
  <c r="DZ53" i="21" s="1"/>
  <c r="HV53" i="6" s="1"/>
  <c r="HX53" i="6" s="1"/>
  <c r="DC54" i="21"/>
  <c r="DZ54" i="21" s="1"/>
  <c r="HV54" i="6" s="1"/>
  <c r="DC55" i="21"/>
  <c r="DZ55" i="21" s="1"/>
  <c r="HV55" i="6" s="1"/>
  <c r="HX55" i="6" s="1"/>
  <c r="DC56" i="21"/>
  <c r="DZ56" i="21" s="1"/>
  <c r="HV56" i="6" s="1"/>
  <c r="HX56" i="6" s="1"/>
  <c r="DC57" i="21"/>
  <c r="DZ57" i="21" s="1"/>
  <c r="HV57" i="6" s="1"/>
  <c r="HX57" i="6" s="1"/>
  <c r="DC58" i="21"/>
  <c r="DZ58" i="21" s="1"/>
  <c r="HV58" i="6" s="1"/>
  <c r="DC59" i="21"/>
  <c r="DZ59" i="21" s="1"/>
  <c r="HV59" i="6" s="1"/>
  <c r="HX59" i="6" s="1"/>
  <c r="DC60" i="21"/>
  <c r="DZ60" i="21" s="1"/>
  <c r="HV60" i="6" s="1"/>
  <c r="DC61" i="21"/>
  <c r="DZ61" i="21" s="1"/>
  <c r="HV61" i="6" s="1"/>
  <c r="HX61" i="6" s="1"/>
  <c r="DC62" i="21"/>
  <c r="DZ62" i="21" s="1"/>
  <c r="HV62" i="6" s="1"/>
  <c r="DC63" i="21"/>
  <c r="DZ63" i="21" s="1"/>
  <c r="HV63" i="6" s="1"/>
  <c r="HX63" i="6" s="1"/>
  <c r="DC64" i="21"/>
  <c r="DZ64" i="21" s="1"/>
  <c r="HV64" i="6" s="1"/>
  <c r="DC65" i="21"/>
  <c r="DZ65" i="21" s="1"/>
  <c r="HV65" i="6" s="1"/>
  <c r="HX65" i="6" s="1"/>
  <c r="DC66" i="21"/>
  <c r="DZ66" i="21" s="1"/>
  <c r="HV66" i="6" s="1"/>
  <c r="HX66" i="6" s="1"/>
  <c r="DC67" i="21"/>
  <c r="DZ67" i="21" s="1"/>
  <c r="HV67" i="6" s="1"/>
  <c r="HX67" i="6" s="1"/>
  <c r="DC68" i="21"/>
  <c r="DZ68" i="21"/>
  <c r="HV68" i="6" s="1"/>
  <c r="HX68" i="6" s="1"/>
  <c r="DC69" i="21"/>
  <c r="DZ69" i="21" s="1"/>
  <c r="HV69" i="6" s="1"/>
  <c r="HX69" i="6" s="1"/>
  <c r="DC70" i="21"/>
  <c r="DZ70" i="21" s="1"/>
  <c r="HV70" i="6" s="1"/>
  <c r="DC71" i="21"/>
  <c r="DZ71" i="21" s="1"/>
  <c r="HV71" i="6" s="1"/>
  <c r="HX71" i="6" s="1"/>
  <c r="DC72" i="21"/>
  <c r="DZ72" i="21" s="1"/>
  <c r="HV72" i="6" s="1"/>
  <c r="HX72" i="6" s="1"/>
  <c r="DC73" i="21"/>
  <c r="DZ73" i="21" s="1"/>
  <c r="HV73" i="6" s="1"/>
  <c r="DC74" i="21"/>
  <c r="DZ74" i="21" s="1"/>
  <c r="HV74" i="6" s="1"/>
  <c r="HX74" i="6" s="1"/>
  <c r="DC75" i="21"/>
  <c r="DZ75" i="21" s="1"/>
  <c r="HV75" i="6" s="1"/>
  <c r="HX75" i="6" s="1"/>
  <c r="DC76" i="21"/>
  <c r="DZ76" i="21" s="1"/>
  <c r="HV76" i="6" s="1"/>
  <c r="DC77" i="21"/>
  <c r="DZ77" i="21" s="1"/>
  <c r="HV77" i="6" s="1"/>
  <c r="HX77" i="6" s="1"/>
  <c r="DC78" i="21"/>
  <c r="DZ78" i="21" s="1"/>
  <c r="HV78" i="6" s="1"/>
  <c r="DC79" i="21"/>
  <c r="DZ79" i="21" s="1"/>
  <c r="HV79" i="6" s="1"/>
  <c r="HX79" i="6" s="1"/>
  <c r="DC80" i="21"/>
  <c r="DZ80" i="21" s="1"/>
  <c r="HV80" i="6" s="1"/>
  <c r="DC81" i="21"/>
  <c r="DZ81" i="21" s="1"/>
  <c r="HV81" i="6" s="1"/>
  <c r="DC82" i="21"/>
  <c r="DZ82" i="21" s="1"/>
  <c r="HV82" i="6" s="1"/>
  <c r="AY82" i="9" s="1"/>
  <c r="DC83" i="21"/>
  <c r="DZ83" i="21" s="1"/>
  <c r="HV83" i="6" s="1"/>
  <c r="DC84" i="21"/>
  <c r="DZ84" i="21"/>
  <c r="HV84" i="6" s="1"/>
  <c r="HX84" i="6" s="1"/>
  <c r="DC85" i="21"/>
  <c r="DZ85" i="21" s="1"/>
  <c r="HV85" i="6" s="1"/>
  <c r="HX85" i="6" s="1"/>
  <c r="DC86" i="21"/>
  <c r="DZ86" i="21" s="1"/>
  <c r="HV86" i="6" s="1"/>
  <c r="DC87" i="21"/>
  <c r="DZ87" i="21" s="1"/>
  <c r="HV87" i="6" s="1"/>
  <c r="DC88" i="21"/>
  <c r="DZ88" i="21" s="1"/>
  <c r="HV88" i="6" s="1"/>
  <c r="DC89" i="21"/>
  <c r="DZ89" i="21" s="1"/>
  <c r="HV89" i="6" s="1"/>
  <c r="AY89" i="9" s="1"/>
  <c r="DC90" i="21"/>
  <c r="DZ90" i="21" s="1"/>
  <c r="HV90" i="6" s="1"/>
  <c r="HX90" i="6" s="1"/>
  <c r="DC91" i="21"/>
  <c r="DZ91" i="21" s="1"/>
  <c r="HV91" i="6" s="1"/>
  <c r="DC92" i="21"/>
  <c r="DZ92" i="21" s="1"/>
  <c r="HV92" i="6" s="1"/>
  <c r="DC93" i="21"/>
  <c r="DZ93" i="21" s="1"/>
  <c r="HV93" i="6" s="1"/>
  <c r="T93" i="10" s="1"/>
  <c r="DC94" i="21"/>
  <c r="DZ94" i="21" s="1"/>
  <c r="HV94" i="6" s="1"/>
  <c r="DC95" i="21"/>
  <c r="DZ95" i="21" s="1"/>
  <c r="HV95" i="6" s="1"/>
  <c r="DC96" i="21"/>
  <c r="DZ96" i="21" s="1"/>
  <c r="HV96" i="6" s="1"/>
  <c r="DC97" i="21"/>
  <c r="DZ97" i="21" s="1"/>
  <c r="HV97" i="6" s="1"/>
  <c r="T97" i="10" s="1"/>
  <c r="DC98" i="21"/>
  <c r="DZ98" i="21" s="1"/>
  <c r="HV98" i="6" s="1"/>
  <c r="DC99" i="21"/>
  <c r="DZ99" i="21" s="1"/>
  <c r="HV99" i="6" s="1"/>
  <c r="DC100" i="21"/>
  <c r="DZ100" i="21"/>
  <c r="HV100" i="6" s="1"/>
  <c r="HX100" i="6" s="1"/>
  <c r="DC101" i="21"/>
  <c r="DZ101" i="21" s="1"/>
  <c r="HV101" i="6" s="1"/>
  <c r="DC102" i="21"/>
  <c r="DZ102" i="21" s="1"/>
  <c r="HV102" i="6" s="1"/>
  <c r="DC103" i="21"/>
  <c r="DZ103" i="21" s="1"/>
  <c r="HV103" i="6" s="1"/>
  <c r="DC104" i="21"/>
  <c r="DZ104" i="21" s="1"/>
  <c r="HV104" i="6" s="1"/>
  <c r="T104" i="10" s="1"/>
  <c r="DC105" i="21"/>
  <c r="DZ105" i="21" s="1"/>
  <c r="HV105" i="6" s="1"/>
  <c r="DC106" i="21"/>
  <c r="DZ106" i="21" s="1"/>
  <c r="HV106" i="6" s="1"/>
  <c r="HX106" i="6" s="1"/>
  <c r="DC7" i="21"/>
  <c r="DZ7" i="21" s="1"/>
  <c r="HV7" i="6" s="1"/>
  <c r="HX7" i="6" s="1"/>
  <c r="CG106" i="21"/>
  <c r="CG105" i="21"/>
  <c r="CG104" i="21"/>
  <c r="CG103" i="21"/>
  <c r="CG102" i="21"/>
  <c r="CG101" i="21"/>
  <c r="CG100" i="21"/>
  <c r="CG99" i="21"/>
  <c r="CG98" i="21"/>
  <c r="CG97" i="21"/>
  <c r="CG96" i="21"/>
  <c r="CG95" i="21"/>
  <c r="CG94" i="21"/>
  <c r="CG93" i="21"/>
  <c r="CG92" i="21"/>
  <c r="CG91" i="21"/>
  <c r="CG90" i="21"/>
  <c r="CG89" i="21"/>
  <c r="CG88" i="21"/>
  <c r="CG87" i="21"/>
  <c r="CG86" i="21"/>
  <c r="CG85" i="21"/>
  <c r="CG84" i="21"/>
  <c r="CG83" i="21"/>
  <c r="CG82" i="21"/>
  <c r="CG81" i="21"/>
  <c r="CG80" i="21"/>
  <c r="CG79" i="21"/>
  <c r="CG78" i="21"/>
  <c r="CG77" i="21"/>
  <c r="CG76" i="21"/>
  <c r="CG75" i="21"/>
  <c r="CG74" i="21"/>
  <c r="CG73" i="21"/>
  <c r="CG72" i="21"/>
  <c r="CG71" i="21"/>
  <c r="CG70" i="21"/>
  <c r="CG69" i="21"/>
  <c r="CG68" i="21"/>
  <c r="CG67" i="21"/>
  <c r="CG66" i="21"/>
  <c r="CG65" i="21"/>
  <c r="CG64" i="21"/>
  <c r="CG63" i="21"/>
  <c r="CG62" i="21"/>
  <c r="CG61" i="21"/>
  <c r="CG60" i="21"/>
  <c r="CG59" i="21"/>
  <c r="CG58" i="21"/>
  <c r="CG57" i="21"/>
  <c r="CG56" i="21"/>
  <c r="CG55" i="21"/>
  <c r="CG54" i="21"/>
  <c r="CG53" i="21"/>
  <c r="CG52" i="21"/>
  <c r="CG51" i="21"/>
  <c r="CG50" i="21"/>
  <c r="CG49" i="21"/>
  <c r="CG48" i="21"/>
  <c r="CG47" i="21"/>
  <c r="CG46" i="21"/>
  <c r="CG45" i="21"/>
  <c r="CG44" i="21"/>
  <c r="CG43" i="21"/>
  <c r="CG42" i="21"/>
  <c r="CG41" i="21"/>
  <c r="CG40" i="21"/>
  <c r="CG39" i="21"/>
  <c r="CG38" i="21"/>
  <c r="CG37" i="21"/>
  <c r="CG36" i="21"/>
  <c r="CG35" i="21"/>
  <c r="CG34" i="21"/>
  <c r="CG33" i="21"/>
  <c r="CG32" i="21"/>
  <c r="CG31" i="21"/>
  <c r="CG30" i="21"/>
  <c r="CG29" i="21"/>
  <c r="CG28" i="21"/>
  <c r="CG27" i="21"/>
  <c r="CG26" i="21"/>
  <c r="CG25" i="21"/>
  <c r="CG24" i="21"/>
  <c r="CG23" i="21"/>
  <c r="CG22" i="21"/>
  <c r="CG21" i="21"/>
  <c r="CG20" i="21"/>
  <c r="CG19" i="21"/>
  <c r="CG18" i="21"/>
  <c r="CG17" i="21"/>
  <c r="CG16" i="21"/>
  <c r="CG15" i="21"/>
  <c r="CG14" i="21"/>
  <c r="CG13" i="21"/>
  <c r="CG12" i="21"/>
  <c r="CG11" i="21"/>
  <c r="CG10" i="21"/>
  <c r="CG9" i="21"/>
  <c r="CG8" i="21"/>
  <c r="CG7" i="21"/>
  <c r="CI106" i="21"/>
  <c r="CI105" i="21"/>
  <c r="CI104" i="21"/>
  <c r="CI103" i="21"/>
  <c r="CI102" i="21"/>
  <c r="CI101" i="21"/>
  <c r="CI100" i="21"/>
  <c r="CI99" i="21"/>
  <c r="CI98" i="21"/>
  <c r="CI97" i="21"/>
  <c r="CI96" i="21"/>
  <c r="CI95" i="21"/>
  <c r="CI94" i="21"/>
  <c r="CI93" i="21"/>
  <c r="CI92" i="21"/>
  <c r="CI91" i="21"/>
  <c r="CI90" i="21"/>
  <c r="CI89" i="21"/>
  <c r="CI88" i="21"/>
  <c r="CI87" i="21"/>
  <c r="CI86" i="21"/>
  <c r="CI85" i="21"/>
  <c r="CI84" i="21"/>
  <c r="CI83" i="21"/>
  <c r="CI82" i="21"/>
  <c r="CI81" i="21"/>
  <c r="CI80" i="21"/>
  <c r="CI79" i="21"/>
  <c r="CI78" i="21"/>
  <c r="CI77" i="21"/>
  <c r="CI76" i="21"/>
  <c r="CI75" i="21"/>
  <c r="CI74" i="21"/>
  <c r="CI73" i="21"/>
  <c r="CI72" i="21"/>
  <c r="CI71" i="21"/>
  <c r="CI70" i="21"/>
  <c r="CI69" i="21"/>
  <c r="CI68" i="21"/>
  <c r="CI67" i="21"/>
  <c r="CI66" i="21"/>
  <c r="CI65" i="21"/>
  <c r="CI64" i="21"/>
  <c r="CI63" i="21"/>
  <c r="CI62" i="21"/>
  <c r="CI61" i="21"/>
  <c r="CI60" i="21"/>
  <c r="CI59" i="21"/>
  <c r="CI58" i="21"/>
  <c r="CI57" i="21"/>
  <c r="CI56" i="21"/>
  <c r="CI55" i="21"/>
  <c r="CI54" i="21"/>
  <c r="CI53" i="21"/>
  <c r="CI52" i="21"/>
  <c r="CI51" i="21"/>
  <c r="CI50" i="21"/>
  <c r="CI49" i="21"/>
  <c r="CI48" i="21"/>
  <c r="CI47" i="21"/>
  <c r="CI46" i="21"/>
  <c r="CI45" i="21"/>
  <c r="CI44" i="21"/>
  <c r="CI43" i="21"/>
  <c r="CI42" i="21"/>
  <c r="CI41" i="21"/>
  <c r="CI40" i="21"/>
  <c r="CI39" i="21"/>
  <c r="CI38" i="21"/>
  <c r="CI37" i="21"/>
  <c r="CI36" i="21"/>
  <c r="CI35" i="21"/>
  <c r="CI34" i="21"/>
  <c r="CI33" i="21"/>
  <c r="CI32" i="21"/>
  <c r="CI31" i="21"/>
  <c r="CI30" i="21"/>
  <c r="CI29" i="21"/>
  <c r="CI28" i="21"/>
  <c r="CI27" i="21"/>
  <c r="CI26" i="21"/>
  <c r="CI25" i="21"/>
  <c r="CI24" i="21"/>
  <c r="CI23" i="21"/>
  <c r="CI22" i="21"/>
  <c r="CI21" i="21"/>
  <c r="CI20" i="21"/>
  <c r="CI19" i="21"/>
  <c r="CI18" i="21"/>
  <c r="CI17" i="21"/>
  <c r="CI16" i="21"/>
  <c r="CI15" i="21"/>
  <c r="CI14" i="21"/>
  <c r="CI13" i="21"/>
  <c r="CI12" i="21"/>
  <c r="CI11" i="21"/>
  <c r="CI10" i="21"/>
  <c r="CI9" i="21"/>
  <c r="CI8" i="21"/>
  <c r="CI7" i="21"/>
  <c r="CK106" i="21"/>
  <c r="CK105" i="21"/>
  <c r="CK104" i="21"/>
  <c r="CK103" i="21"/>
  <c r="CK102" i="21"/>
  <c r="CK101" i="21"/>
  <c r="CK100" i="21"/>
  <c r="CK99" i="21"/>
  <c r="CK98" i="21"/>
  <c r="CK97" i="21"/>
  <c r="CK96" i="21"/>
  <c r="CK95" i="21"/>
  <c r="CK94" i="21"/>
  <c r="CK93" i="21"/>
  <c r="CK92" i="21"/>
  <c r="CK91" i="21"/>
  <c r="CK90" i="21"/>
  <c r="CK89" i="21"/>
  <c r="CK88" i="21"/>
  <c r="CK87" i="21"/>
  <c r="CK86" i="21"/>
  <c r="CK85" i="21"/>
  <c r="CK84" i="21"/>
  <c r="CK83" i="21"/>
  <c r="CK82" i="21"/>
  <c r="CK81" i="21"/>
  <c r="CK80" i="21"/>
  <c r="CK79" i="21"/>
  <c r="CK78" i="21"/>
  <c r="CK77" i="21"/>
  <c r="CK76" i="21"/>
  <c r="CK75" i="21"/>
  <c r="CK74" i="21"/>
  <c r="CK73" i="21"/>
  <c r="CK72" i="21"/>
  <c r="CK71" i="21"/>
  <c r="CK70" i="21"/>
  <c r="CK69" i="21"/>
  <c r="CK68" i="21"/>
  <c r="CK67" i="21"/>
  <c r="CK66" i="21"/>
  <c r="CK65" i="21"/>
  <c r="CK64" i="21"/>
  <c r="CK63" i="21"/>
  <c r="CK62" i="21"/>
  <c r="CK61" i="21"/>
  <c r="CK60" i="21"/>
  <c r="CK59" i="21"/>
  <c r="CK58" i="21"/>
  <c r="CK57" i="21"/>
  <c r="CK56" i="21"/>
  <c r="CK55" i="21"/>
  <c r="CK54" i="21"/>
  <c r="CK53" i="21"/>
  <c r="CK52" i="21"/>
  <c r="CK51" i="21"/>
  <c r="CK50" i="21"/>
  <c r="CK49" i="21"/>
  <c r="CK48" i="21"/>
  <c r="CK47" i="21"/>
  <c r="CK46" i="21"/>
  <c r="CK45" i="21"/>
  <c r="CK44" i="21"/>
  <c r="CK43" i="21"/>
  <c r="CK42" i="21"/>
  <c r="CK41" i="21"/>
  <c r="CK40" i="21"/>
  <c r="CK39" i="21"/>
  <c r="CK38" i="21"/>
  <c r="CK37" i="21"/>
  <c r="CK36" i="21"/>
  <c r="CK35" i="21"/>
  <c r="CK34" i="21"/>
  <c r="CK33" i="21"/>
  <c r="CK32" i="21"/>
  <c r="CK31" i="21"/>
  <c r="CK30" i="21"/>
  <c r="CK29" i="21"/>
  <c r="CK28" i="21"/>
  <c r="CK27" i="21"/>
  <c r="CK26" i="21"/>
  <c r="CK25" i="21"/>
  <c r="CK24" i="21"/>
  <c r="CK23" i="21"/>
  <c r="CK22" i="21"/>
  <c r="CK21" i="21"/>
  <c r="CK20" i="21"/>
  <c r="CK19" i="21"/>
  <c r="CK18" i="21"/>
  <c r="CK17" i="21"/>
  <c r="CK16" i="21"/>
  <c r="CK15" i="21"/>
  <c r="CK14" i="21"/>
  <c r="CK13" i="21"/>
  <c r="CK12" i="21"/>
  <c r="CK11" i="21"/>
  <c r="CK10" i="21"/>
  <c r="CK9" i="21"/>
  <c r="DH9" i="21" s="1"/>
  <c r="CK8" i="21"/>
  <c r="CK7" i="21"/>
  <c r="CM106" i="21"/>
  <c r="CM105" i="21"/>
  <c r="CM104" i="21"/>
  <c r="CM103" i="21"/>
  <c r="CM102" i="21"/>
  <c r="CM101" i="21"/>
  <c r="CM100" i="21"/>
  <c r="CM99" i="21"/>
  <c r="CM98" i="21"/>
  <c r="CM97" i="21"/>
  <c r="CM96" i="21"/>
  <c r="CM95" i="21"/>
  <c r="CM94" i="21"/>
  <c r="CM93" i="21"/>
  <c r="CM92" i="21"/>
  <c r="CM91" i="21"/>
  <c r="CM90" i="21"/>
  <c r="CM89" i="21"/>
  <c r="CM88" i="21"/>
  <c r="CM87" i="21"/>
  <c r="CM86" i="21"/>
  <c r="CM85" i="21"/>
  <c r="CM84" i="21"/>
  <c r="CM83" i="21"/>
  <c r="CM82" i="21"/>
  <c r="CM81" i="21"/>
  <c r="CM80" i="21"/>
  <c r="CM79" i="21"/>
  <c r="CM78" i="21"/>
  <c r="CM77" i="21"/>
  <c r="CM76" i="21"/>
  <c r="CM75" i="21"/>
  <c r="CM74" i="21"/>
  <c r="CM73" i="21"/>
  <c r="CM72" i="21"/>
  <c r="CM71" i="21"/>
  <c r="CM70" i="21"/>
  <c r="CM69" i="21"/>
  <c r="CM68" i="21"/>
  <c r="CM67" i="21"/>
  <c r="CM66" i="21"/>
  <c r="CM65" i="21"/>
  <c r="CM64" i="21"/>
  <c r="CM63" i="21"/>
  <c r="CM62" i="21"/>
  <c r="CM61" i="21"/>
  <c r="CM60" i="21"/>
  <c r="CM59" i="21"/>
  <c r="CM58" i="21"/>
  <c r="CM57" i="21"/>
  <c r="CM56" i="21"/>
  <c r="CM55" i="21"/>
  <c r="CM54" i="21"/>
  <c r="CM53" i="21"/>
  <c r="CM52" i="21"/>
  <c r="CM51" i="21"/>
  <c r="CM50" i="21"/>
  <c r="CM49" i="21"/>
  <c r="CM48" i="21"/>
  <c r="CM47" i="21"/>
  <c r="CM46" i="21"/>
  <c r="CM45" i="21"/>
  <c r="CM44" i="21"/>
  <c r="CM43" i="21"/>
  <c r="CM42" i="21"/>
  <c r="CM41" i="21"/>
  <c r="CM40" i="21"/>
  <c r="CM39" i="21"/>
  <c r="CM38" i="21"/>
  <c r="CM37" i="21"/>
  <c r="CM36" i="21"/>
  <c r="CM35" i="21"/>
  <c r="CM34" i="21"/>
  <c r="CM33" i="21"/>
  <c r="CM32" i="21"/>
  <c r="CM31" i="21"/>
  <c r="CM30" i="21"/>
  <c r="CM29" i="21"/>
  <c r="CM28" i="21"/>
  <c r="CM27" i="21"/>
  <c r="CM26" i="21"/>
  <c r="CM25" i="21"/>
  <c r="CM24" i="21"/>
  <c r="CM23" i="21"/>
  <c r="CM22" i="21"/>
  <c r="CM21" i="21"/>
  <c r="CM20" i="21"/>
  <c r="CM19" i="21"/>
  <c r="CM18" i="21"/>
  <c r="CM17" i="21"/>
  <c r="DJ17" i="21" s="1"/>
  <c r="HN17" i="6" s="1"/>
  <c r="CM16" i="21"/>
  <c r="CM15" i="21"/>
  <c r="CM14" i="21"/>
  <c r="CM13" i="21"/>
  <c r="DJ13" i="21" s="1"/>
  <c r="HN13" i="6" s="1"/>
  <c r="CM12" i="21"/>
  <c r="CM11" i="21"/>
  <c r="CM10" i="21"/>
  <c r="CM9" i="21"/>
  <c r="DJ9" i="21" s="1"/>
  <c r="HN9" i="6" s="1"/>
  <c r="CM8" i="21"/>
  <c r="CM7" i="21"/>
  <c r="CO106" i="21"/>
  <c r="CO105" i="21"/>
  <c r="CO104" i="21"/>
  <c r="CO103" i="21"/>
  <c r="CO102" i="21"/>
  <c r="CO101" i="21"/>
  <c r="CO100" i="21"/>
  <c r="CO99" i="21"/>
  <c r="CO98" i="21"/>
  <c r="CO97" i="21"/>
  <c r="CO96" i="21"/>
  <c r="CO95" i="21"/>
  <c r="CO94" i="21"/>
  <c r="CO93" i="21"/>
  <c r="CO92" i="21"/>
  <c r="CO91" i="21"/>
  <c r="CO90" i="21"/>
  <c r="CO89" i="21"/>
  <c r="CO88" i="21"/>
  <c r="CO87" i="21"/>
  <c r="CO86" i="21"/>
  <c r="CO85" i="21"/>
  <c r="CO84" i="21"/>
  <c r="CO83" i="21"/>
  <c r="CO82" i="21"/>
  <c r="CO81" i="21"/>
  <c r="CO80" i="21"/>
  <c r="CO79" i="21"/>
  <c r="CO78" i="21"/>
  <c r="CO77" i="21"/>
  <c r="CO76" i="21"/>
  <c r="CO75" i="21"/>
  <c r="CO74" i="21"/>
  <c r="CO73" i="21"/>
  <c r="CO72" i="21"/>
  <c r="CO71" i="21"/>
  <c r="CO70" i="21"/>
  <c r="CO69" i="21"/>
  <c r="CO68" i="21"/>
  <c r="CO67" i="21"/>
  <c r="CO66" i="21"/>
  <c r="CO65" i="21"/>
  <c r="CO64" i="21"/>
  <c r="CO63" i="21"/>
  <c r="CO62" i="21"/>
  <c r="CO61" i="21"/>
  <c r="CO60" i="21"/>
  <c r="CO59" i="21"/>
  <c r="CO58" i="21"/>
  <c r="CO57" i="21"/>
  <c r="CO56" i="21"/>
  <c r="CO55" i="21"/>
  <c r="CO54" i="21"/>
  <c r="CO53" i="21"/>
  <c r="CO52" i="21"/>
  <c r="CO51" i="21"/>
  <c r="CO50" i="21"/>
  <c r="CO49" i="21"/>
  <c r="CO48" i="21"/>
  <c r="CO47" i="21"/>
  <c r="CO46" i="21"/>
  <c r="CO45" i="21"/>
  <c r="CO44" i="21"/>
  <c r="CO43" i="21"/>
  <c r="CO42" i="21"/>
  <c r="CO41" i="21"/>
  <c r="CO40" i="21"/>
  <c r="CO39" i="21"/>
  <c r="CO38" i="21"/>
  <c r="CO37" i="21"/>
  <c r="CO36" i="21"/>
  <c r="CO35" i="21"/>
  <c r="CO34" i="21"/>
  <c r="CO33" i="21"/>
  <c r="CO32" i="21"/>
  <c r="CO31" i="21"/>
  <c r="CO30" i="21"/>
  <c r="CO29" i="21"/>
  <c r="CO28" i="21"/>
  <c r="CO27" i="21"/>
  <c r="CO26" i="21"/>
  <c r="CO25" i="21"/>
  <c r="CO24" i="21"/>
  <c r="CO23" i="21"/>
  <c r="CO22" i="21"/>
  <c r="CO21" i="21"/>
  <c r="CO20" i="21"/>
  <c r="CO19" i="21"/>
  <c r="CO18" i="21"/>
  <c r="CO17" i="21"/>
  <c r="DL17" i="21" s="1"/>
  <c r="CO16" i="21"/>
  <c r="CO15" i="21"/>
  <c r="CO14" i="21"/>
  <c r="CO13" i="21"/>
  <c r="DL13" i="21" s="1"/>
  <c r="CO12" i="21"/>
  <c r="CO11" i="21"/>
  <c r="CO10" i="21"/>
  <c r="CO9" i="21"/>
  <c r="DL9" i="21" s="1"/>
  <c r="CO8" i="21"/>
  <c r="CO7" i="21"/>
  <c r="CQ106" i="21"/>
  <c r="CQ105" i="21"/>
  <c r="CQ104" i="21"/>
  <c r="CQ103" i="21"/>
  <c r="CQ102" i="21"/>
  <c r="CQ101" i="21"/>
  <c r="CQ100" i="21"/>
  <c r="CQ99" i="21"/>
  <c r="CQ98" i="21"/>
  <c r="CQ97" i="21"/>
  <c r="CQ96" i="21"/>
  <c r="CQ95" i="21"/>
  <c r="CQ94" i="21"/>
  <c r="CQ93" i="21"/>
  <c r="CQ92" i="21"/>
  <c r="CQ91" i="21"/>
  <c r="CQ90" i="21"/>
  <c r="CQ89" i="21"/>
  <c r="CQ88" i="21"/>
  <c r="CQ87" i="21"/>
  <c r="CQ86" i="21"/>
  <c r="CQ85" i="21"/>
  <c r="CQ84" i="21"/>
  <c r="CQ83" i="21"/>
  <c r="CQ82" i="21"/>
  <c r="CQ81" i="21"/>
  <c r="CQ80" i="21"/>
  <c r="CQ79" i="21"/>
  <c r="CQ78" i="21"/>
  <c r="CQ77" i="21"/>
  <c r="CQ76" i="21"/>
  <c r="CQ75" i="21"/>
  <c r="CQ74" i="21"/>
  <c r="CQ73" i="21"/>
  <c r="CQ72" i="21"/>
  <c r="CQ71" i="21"/>
  <c r="CQ70" i="21"/>
  <c r="CQ69" i="21"/>
  <c r="CQ68" i="21"/>
  <c r="CQ67" i="21"/>
  <c r="CQ66" i="21"/>
  <c r="CQ65" i="21"/>
  <c r="CQ64" i="21"/>
  <c r="CQ63" i="21"/>
  <c r="CQ62" i="21"/>
  <c r="CQ61" i="21"/>
  <c r="CQ60" i="21"/>
  <c r="CQ59" i="21"/>
  <c r="CQ58" i="21"/>
  <c r="CQ57" i="21"/>
  <c r="CQ56" i="21"/>
  <c r="CQ55" i="21"/>
  <c r="CQ54" i="21"/>
  <c r="CQ53" i="21"/>
  <c r="CQ52" i="21"/>
  <c r="CQ51" i="21"/>
  <c r="CQ50" i="21"/>
  <c r="CQ49" i="21"/>
  <c r="CQ48" i="21"/>
  <c r="CQ47" i="21"/>
  <c r="CQ46" i="21"/>
  <c r="CQ45" i="21"/>
  <c r="CQ44" i="21"/>
  <c r="CQ43" i="21"/>
  <c r="CQ42" i="21"/>
  <c r="CQ41" i="21"/>
  <c r="CQ40" i="21"/>
  <c r="CQ39" i="21"/>
  <c r="CQ38" i="21"/>
  <c r="CQ37" i="21"/>
  <c r="CQ36" i="21"/>
  <c r="CQ35" i="21"/>
  <c r="CQ34" i="21"/>
  <c r="CQ33" i="21"/>
  <c r="CQ32" i="21"/>
  <c r="CQ31" i="21"/>
  <c r="CQ30" i="21"/>
  <c r="CQ29" i="21"/>
  <c r="CQ28" i="21"/>
  <c r="CQ27" i="21"/>
  <c r="CQ26" i="21"/>
  <c r="CQ25" i="21"/>
  <c r="CQ24" i="21"/>
  <c r="CQ23" i="21"/>
  <c r="CQ22" i="21"/>
  <c r="CQ21" i="21"/>
  <c r="CQ20" i="21"/>
  <c r="CQ19" i="21"/>
  <c r="CQ18" i="21"/>
  <c r="CQ17" i="21"/>
  <c r="CQ16" i="21"/>
  <c r="CQ15" i="21"/>
  <c r="CQ14" i="21"/>
  <c r="CQ13" i="21"/>
  <c r="CQ12" i="21"/>
  <c r="CQ11" i="21"/>
  <c r="CQ10" i="21"/>
  <c r="CQ9" i="21"/>
  <c r="CQ8" i="21"/>
  <c r="CQ7" i="21"/>
  <c r="CS106" i="21"/>
  <c r="CS105" i="21"/>
  <c r="CS104" i="21"/>
  <c r="CS103" i="21"/>
  <c r="CS102" i="21"/>
  <c r="CS101" i="21"/>
  <c r="CS100" i="21"/>
  <c r="CS99" i="21"/>
  <c r="CS98" i="21"/>
  <c r="CS97" i="21"/>
  <c r="CS96" i="21"/>
  <c r="CS95" i="21"/>
  <c r="CS94" i="21"/>
  <c r="CS93" i="21"/>
  <c r="CS92" i="21"/>
  <c r="CS91" i="21"/>
  <c r="CS90" i="21"/>
  <c r="CS89" i="21"/>
  <c r="CS88" i="21"/>
  <c r="CS87" i="21"/>
  <c r="CS86" i="21"/>
  <c r="CS85" i="21"/>
  <c r="CS84" i="21"/>
  <c r="CS83" i="21"/>
  <c r="CS82" i="21"/>
  <c r="CS81" i="21"/>
  <c r="CS80" i="21"/>
  <c r="CS79" i="21"/>
  <c r="CS78" i="21"/>
  <c r="CS77" i="21"/>
  <c r="CS76" i="21"/>
  <c r="CS75" i="21"/>
  <c r="CS74" i="21"/>
  <c r="CS73" i="21"/>
  <c r="CS72" i="21"/>
  <c r="CS71" i="21"/>
  <c r="CS70" i="21"/>
  <c r="CS69" i="21"/>
  <c r="CS68" i="21"/>
  <c r="CS67" i="21"/>
  <c r="CS66" i="21"/>
  <c r="CS65" i="21"/>
  <c r="CS64" i="21"/>
  <c r="CS63" i="21"/>
  <c r="CS62" i="21"/>
  <c r="CS61" i="21"/>
  <c r="CS60" i="21"/>
  <c r="CS59" i="21"/>
  <c r="CS58" i="21"/>
  <c r="CS57" i="21"/>
  <c r="CS56" i="21"/>
  <c r="CS55" i="21"/>
  <c r="CS54" i="21"/>
  <c r="CS53" i="21"/>
  <c r="CS52" i="21"/>
  <c r="CS51" i="21"/>
  <c r="CS50" i="21"/>
  <c r="CS49" i="21"/>
  <c r="CS48" i="21"/>
  <c r="CS47" i="21"/>
  <c r="CS46" i="21"/>
  <c r="CS45" i="21"/>
  <c r="CS44" i="21"/>
  <c r="CS43" i="21"/>
  <c r="CS42" i="21"/>
  <c r="CS41" i="21"/>
  <c r="CS40" i="21"/>
  <c r="CS39" i="21"/>
  <c r="CS38" i="21"/>
  <c r="CS37" i="21"/>
  <c r="CS36" i="21"/>
  <c r="CS35" i="21"/>
  <c r="CS34" i="21"/>
  <c r="CS33" i="21"/>
  <c r="CS32" i="21"/>
  <c r="CS31" i="21"/>
  <c r="CS30" i="21"/>
  <c r="CS29" i="21"/>
  <c r="DP29" i="21" s="1"/>
  <c r="CS28" i="21"/>
  <c r="CS27" i="21"/>
  <c r="CS26" i="21"/>
  <c r="CS25" i="21"/>
  <c r="DP25" i="21" s="1"/>
  <c r="CS24" i="21"/>
  <c r="CS23" i="21"/>
  <c r="CS22" i="21"/>
  <c r="CS21" i="21"/>
  <c r="DP21" i="21" s="1"/>
  <c r="CS20" i="21"/>
  <c r="CS19" i="21"/>
  <c r="CS18" i="21"/>
  <c r="CS17" i="21"/>
  <c r="DP17" i="21" s="1"/>
  <c r="CS16" i="21"/>
  <c r="CS15" i="21"/>
  <c r="CS14" i="21"/>
  <c r="CS13" i="21"/>
  <c r="DP13" i="21" s="1"/>
  <c r="CS12" i="21"/>
  <c r="CS11" i="21"/>
  <c r="CS10" i="21"/>
  <c r="CS9" i="21"/>
  <c r="DP9" i="21" s="1"/>
  <c r="CS8" i="21"/>
  <c r="CS7" i="21"/>
  <c r="CU106" i="21"/>
  <c r="CU105" i="21"/>
  <c r="CU104" i="21"/>
  <c r="CU103" i="21"/>
  <c r="CU102" i="21"/>
  <c r="CU101" i="21"/>
  <c r="CU100" i="21"/>
  <c r="CU99" i="21"/>
  <c r="CU98" i="21"/>
  <c r="CU97" i="21"/>
  <c r="CU96" i="21"/>
  <c r="CU95" i="21"/>
  <c r="CU94" i="21"/>
  <c r="CU93" i="21"/>
  <c r="CU92" i="21"/>
  <c r="CU91" i="21"/>
  <c r="CU90" i="21"/>
  <c r="CU89" i="21"/>
  <c r="CU88" i="21"/>
  <c r="CU87" i="21"/>
  <c r="CU86" i="21"/>
  <c r="CU85" i="21"/>
  <c r="CU84" i="21"/>
  <c r="CU83" i="21"/>
  <c r="CU82" i="21"/>
  <c r="CU81" i="21"/>
  <c r="CU80" i="21"/>
  <c r="CU79" i="21"/>
  <c r="CU78" i="21"/>
  <c r="CU77" i="21"/>
  <c r="CU76" i="21"/>
  <c r="CU75" i="21"/>
  <c r="CU74" i="21"/>
  <c r="CU73" i="21"/>
  <c r="CU72" i="21"/>
  <c r="CU71" i="21"/>
  <c r="CU70" i="21"/>
  <c r="CU69" i="21"/>
  <c r="CU68" i="21"/>
  <c r="CU67" i="21"/>
  <c r="CU66" i="21"/>
  <c r="CU65" i="21"/>
  <c r="CU64" i="21"/>
  <c r="CU63" i="21"/>
  <c r="CU62" i="21"/>
  <c r="CU61" i="21"/>
  <c r="CU60" i="21"/>
  <c r="CU59" i="21"/>
  <c r="CU58" i="21"/>
  <c r="CU57" i="21"/>
  <c r="CU56" i="21"/>
  <c r="CU55" i="21"/>
  <c r="CU54" i="21"/>
  <c r="CU53" i="21"/>
  <c r="CU52" i="21"/>
  <c r="CU51" i="21"/>
  <c r="CU50" i="21"/>
  <c r="CU49" i="21"/>
  <c r="CU48" i="21"/>
  <c r="CU47" i="21"/>
  <c r="CU46" i="21"/>
  <c r="CU45" i="21"/>
  <c r="CU44" i="21"/>
  <c r="CU43" i="21"/>
  <c r="CU42" i="21"/>
  <c r="CU41" i="21"/>
  <c r="CU40" i="21"/>
  <c r="CU39" i="21"/>
  <c r="CU38" i="21"/>
  <c r="CU37" i="21"/>
  <c r="DR37" i="21" s="1"/>
  <c r="HR37" i="6" s="1"/>
  <c r="CU36" i="21"/>
  <c r="CU35" i="21"/>
  <c r="CU34" i="21"/>
  <c r="CU33" i="21"/>
  <c r="DR33" i="21" s="1"/>
  <c r="HR33" i="6" s="1"/>
  <c r="CU32" i="21"/>
  <c r="CU31" i="21"/>
  <c r="CU30" i="21"/>
  <c r="CU29" i="21"/>
  <c r="DR29" i="21" s="1"/>
  <c r="HR29" i="6" s="1"/>
  <c r="CU28" i="21"/>
  <c r="CU27" i="21"/>
  <c r="CU26" i="21"/>
  <c r="CU25" i="21"/>
  <c r="DR25" i="21" s="1"/>
  <c r="HR25" i="6" s="1"/>
  <c r="CU24" i="21"/>
  <c r="CU23" i="21"/>
  <c r="CU22" i="21"/>
  <c r="CU21" i="21"/>
  <c r="DR21" i="21" s="1"/>
  <c r="HR21" i="6" s="1"/>
  <c r="CU20" i="21"/>
  <c r="CU19" i="21"/>
  <c r="CU18" i="21"/>
  <c r="CU17" i="21"/>
  <c r="DR17" i="21" s="1"/>
  <c r="HR17" i="6" s="1"/>
  <c r="CU16" i="21"/>
  <c r="CU15" i="21"/>
  <c r="CU14" i="21"/>
  <c r="CU13" i="21"/>
  <c r="DR13" i="21" s="1"/>
  <c r="HR13" i="6" s="1"/>
  <c r="CU12" i="21"/>
  <c r="CU11" i="21"/>
  <c r="CU10" i="21"/>
  <c r="CU9" i="21"/>
  <c r="DR9" i="21" s="1"/>
  <c r="HR9" i="6" s="1"/>
  <c r="CU8" i="21"/>
  <c r="CU7" i="21"/>
  <c r="CW106" i="21"/>
  <c r="CW105" i="21"/>
  <c r="CW104" i="21"/>
  <c r="CW103" i="21"/>
  <c r="CW102" i="21"/>
  <c r="CW101" i="21"/>
  <c r="CW100" i="21"/>
  <c r="CW99" i="21"/>
  <c r="CW98" i="21"/>
  <c r="CW97" i="21"/>
  <c r="CW96" i="21"/>
  <c r="CW95" i="21"/>
  <c r="CW94" i="21"/>
  <c r="CW93" i="21"/>
  <c r="CW92" i="21"/>
  <c r="CW91" i="21"/>
  <c r="CW90" i="21"/>
  <c r="CW89" i="21"/>
  <c r="CW88" i="21"/>
  <c r="CW87" i="21"/>
  <c r="CW86" i="21"/>
  <c r="CW85" i="21"/>
  <c r="CW84" i="21"/>
  <c r="CW83" i="21"/>
  <c r="CW82" i="21"/>
  <c r="CW81" i="21"/>
  <c r="CW80" i="21"/>
  <c r="CW79" i="21"/>
  <c r="CW78" i="21"/>
  <c r="CW77" i="21"/>
  <c r="CW76" i="21"/>
  <c r="CW75" i="21"/>
  <c r="CW74" i="21"/>
  <c r="CW73" i="21"/>
  <c r="CW72" i="21"/>
  <c r="CW71" i="21"/>
  <c r="CW70" i="21"/>
  <c r="CW69" i="21"/>
  <c r="CW68" i="21"/>
  <c r="CW67" i="21"/>
  <c r="CW66" i="21"/>
  <c r="CW65" i="21"/>
  <c r="CW64" i="21"/>
  <c r="CW63" i="21"/>
  <c r="CW62" i="21"/>
  <c r="CW61" i="21"/>
  <c r="CW60" i="21"/>
  <c r="CW59" i="21"/>
  <c r="CW58" i="21"/>
  <c r="CW57" i="21"/>
  <c r="CW56" i="21"/>
  <c r="CW55" i="21"/>
  <c r="CW54" i="21"/>
  <c r="CW53" i="21"/>
  <c r="CW52" i="21"/>
  <c r="CW51" i="21"/>
  <c r="CW50" i="21"/>
  <c r="CW49" i="21"/>
  <c r="CW48" i="21"/>
  <c r="CW47" i="21"/>
  <c r="CW46" i="21"/>
  <c r="CW45" i="21"/>
  <c r="DT45" i="21" s="1"/>
  <c r="CW44" i="21"/>
  <c r="CW43" i="21"/>
  <c r="CW42" i="21"/>
  <c r="CW41" i="21"/>
  <c r="DT41" i="21" s="1"/>
  <c r="CW40" i="21"/>
  <c r="CW39" i="21"/>
  <c r="CW38" i="21"/>
  <c r="CW37" i="21"/>
  <c r="DT37" i="21" s="1"/>
  <c r="CW36" i="21"/>
  <c r="CW35" i="21"/>
  <c r="CW34" i="21"/>
  <c r="CW33" i="21"/>
  <c r="DT33" i="21" s="1"/>
  <c r="CW32" i="21"/>
  <c r="CW31" i="21"/>
  <c r="CW30" i="21"/>
  <c r="CW29" i="21"/>
  <c r="DT29" i="21" s="1"/>
  <c r="CW28" i="21"/>
  <c r="CW27" i="21"/>
  <c r="CW26" i="21"/>
  <c r="CW25" i="21"/>
  <c r="DT25" i="21" s="1"/>
  <c r="CW24" i="21"/>
  <c r="CW23" i="21"/>
  <c r="CW22" i="21"/>
  <c r="CW21" i="21"/>
  <c r="DT21" i="21" s="1"/>
  <c r="CW20" i="21"/>
  <c r="CW19" i="21"/>
  <c r="CW18" i="21"/>
  <c r="CW17" i="21"/>
  <c r="DT17" i="21" s="1"/>
  <c r="CW16" i="21"/>
  <c r="CW15" i="21"/>
  <c r="DT15" i="21" s="1"/>
  <c r="CW14" i="21"/>
  <c r="CW13" i="21"/>
  <c r="DT13" i="21" s="1"/>
  <c r="CW12" i="21"/>
  <c r="CW11" i="21"/>
  <c r="CW10" i="21"/>
  <c r="CW9" i="21"/>
  <c r="DT9" i="21" s="1"/>
  <c r="CW8" i="21"/>
  <c r="CW7" i="21"/>
  <c r="CY106" i="21"/>
  <c r="CY105" i="21"/>
  <c r="DV105" i="21" s="1"/>
  <c r="HT105" i="6" s="1"/>
  <c r="CY104" i="21"/>
  <c r="CY103" i="21"/>
  <c r="CY102" i="21"/>
  <c r="CY101" i="21"/>
  <c r="DV101" i="21" s="1"/>
  <c r="HT101" i="6" s="1"/>
  <c r="CY100" i="21"/>
  <c r="CY99" i="21"/>
  <c r="CY98" i="21"/>
  <c r="CY97" i="21"/>
  <c r="DV97" i="21" s="1"/>
  <c r="HT97" i="6" s="1"/>
  <c r="CY96" i="21"/>
  <c r="CY95" i="21"/>
  <c r="CY94" i="21"/>
  <c r="CY93" i="21"/>
  <c r="DV93" i="21" s="1"/>
  <c r="HT93" i="6" s="1"/>
  <c r="CY92" i="21"/>
  <c r="CY91" i="21"/>
  <c r="CY90" i="21"/>
  <c r="CY89" i="21"/>
  <c r="DV89" i="21" s="1"/>
  <c r="HT89" i="6" s="1"/>
  <c r="CY88" i="21"/>
  <c r="CY87" i="21"/>
  <c r="CY86" i="21"/>
  <c r="CY85" i="21"/>
  <c r="DV85" i="21" s="1"/>
  <c r="HT85" i="6" s="1"/>
  <c r="CY84" i="21"/>
  <c r="CY83" i="21"/>
  <c r="CY82" i="21"/>
  <c r="CY81" i="21"/>
  <c r="DV81" i="21" s="1"/>
  <c r="HT81" i="6" s="1"/>
  <c r="CY80" i="21"/>
  <c r="CY79" i="21"/>
  <c r="CY78" i="21"/>
  <c r="CY77" i="21"/>
  <c r="DV77" i="21" s="1"/>
  <c r="HT77" i="6" s="1"/>
  <c r="CY76" i="21"/>
  <c r="CY75" i="21"/>
  <c r="CY74" i="21"/>
  <c r="CY73" i="21"/>
  <c r="DV73" i="21" s="1"/>
  <c r="HT73" i="6" s="1"/>
  <c r="CY72" i="21"/>
  <c r="CY71" i="21"/>
  <c r="CY70" i="21"/>
  <c r="CY69" i="21"/>
  <c r="DV69" i="21" s="1"/>
  <c r="HT69" i="6" s="1"/>
  <c r="CY68" i="21"/>
  <c r="CY67" i="21"/>
  <c r="CY66" i="21"/>
  <c r="CY65" i="21"/>
  <c r="DV65" i="21" s="1"/>
  <c r="HT65" i="6" s="1"/>
  <c r="CY64" i="21"/>
  <c r="CY63" i="21"/>
  <c r="CY62" i="21"/>
  <c r="CY61" i="21"/>
  <c r="DV61" i="21" s="1"/>
  <c r="HT61" i="6" s="1"/>
  <c r="CY60" i="21"/>
  <c r="CY59" i="21"/>
  <c r="CY58" i="21"/>
  <c r="CY57" i="21"/>
  <c r="DV57" i="21" s="1"/>
  <c r="HT57" i="6" s="1"/>
  <c r="CY56" i="21"/>
  <c r="CY55" i="21"/>
  <c r="CY54" i="21"/>
  <c r="CY53" i="21"/>
  <c r="DV53" i="21" s="1"/>
  <c r="HT53" i="6" s="1"/>
  <c r="CY52" i="21"/>
  <c r="CY51" i="21"/>
  <c r="CY50" i="21"/>
  <c r="CY49" i="21"/>
  <c r="DV49" i="21" s="1"/>
  <c r="HT49" i="6" s="1"/>
  <c r="CY48" i="21"/>
  <c r="CY47" i="21"/>
  <c r="CY46" i="21"/>
  <c r="CY45" i="21"/>
  <c r="DV45" i="21" s="1"/>
  <c r="HT45" i="6" s="1"/>
  <c r="CY44" i="21"/>
  <c r="CY43" i="21"/>
  <c r="CY42" i="21"/>
  <c r="CY41" i="21"/>
  <c r="CY40" i="21"/>
  <c r="CY39" i="21"/>
  <c r="CY38" i="21"/>
  <c r="CY37" i="21"/>
  <c r="DV37" i="21" s="1"/>
  <c r="HT37" i="6" s="1"/>
  <c r="CY36" i="21"/>
  <c r="CY35" i="21"/>
  <c r="CY34" i="21"/>
  <c r="CY33" i="21"/>
  <c r="CY32" i="21"/>
  <c r="CY31" i="21"/>
  <c r="CY30" i="21"/>
  <c r="CY29" i="21"/>
  <c r="DV29" i="21" s="1"/>
  <c r="HT29" i="6" s="1"/>
  <c r="CY28" i="21"/>
  <c r="CY27" i="21"/>
  <c r="CY26" i="21"/>
  <c r="CY25" i="21"/>
  <c r="DV25" i="21" s="1"/>
  <c r="HT25" i="6" s="1"/>
  <c r="CY24" i="21"/>
  <c r="CY23" i="21"/>
  <c r="CY22" i="21"/>
  <c r="CY21" i="21"/>
  <c r="DV21" i="21" s="1"/>
  <c r="HT21" i="6" s="1"/>
  <c r="CY20" i="21"/>
  <c r="CY19" i="21"/>
  <c r="CY18" i="21"/>
  <c r="CY17" i="21"/>
  <c r="DV17" i="21" s="1"/>
  <c r="HT17" i="6" s="1"/>
  <c r="CY16" i="21"/>
  <c r="CY15" i="21"/>
  <c r="CY14" i="21"/>
  <c r="DV14" i="21" s="1"/>
  <c r="HT14" i="6" s="1"/>
  <c r="CY13" i="21"/>
  <c r="DV13" i="21" s="1"/>
  <c r="HT13" i="6" s="1"/>
  <c r="CY12" i="21"/>
  <c r="CY11" i="21"/>
  <c r="DV11" i="21" s="1"/>
  <c r="HT11" i="6" s="1"/>
  <c r="CY10" i="21"/>
  <c r="CY9" i="21"/>
  <c r="DV9" i="21" s="1"/>
  <c r="HT9" i="6" s="1"/>
  <c r="CY8" i="21"/>
  <c r="CY7" i="21"/>
  <c r="DA106" i="21"/>
  <c r="DA105" i="21"/>
  <c r="DX105" i="21" s="1"/>
  <c r="DA104" i="21"/>
  <c r="DA103" i="21"/>
  <c r="DA102" i="21"/>
  <c r="DA101" i="21"/>
  <c r="DX101" i="21" s="1"/>
  <c r="DA100" i="21"/>
  <c r="DA99" i="21"/>
  <c r="DA98" i="21"/>
  <c r="DA97" i="21"/>
  <c r="DX97" i="21" s="1"/>
  <c r="DA96" i="21"/>
  <c r="DA95" i="21"/>
  <c r="DA94" i="21"/>
  <c r="DA93" i="21"/>
  <c r="DX93" i="21" s="1"/>
  <c r="DA92" i="21"/>
  <c r="DA91" i="21"/>
  <c r="DA90" i="21"/>
  <c r="DA89" i="21"/>
  <c r="DX89" i="21" s="1"/>
  <c r="DA88" i="21"/>
  <c r="DA87" i="21"/>
  <c r="DA86" i="21"/>
  <c r="DA85" i="21"/>
  <c r="DX85" i="21" s="1"/>
  <c r="DA84" i="21"/>
  <c r="DA83" i="21"/>
  <c r="DA82" i="21"/>
  <c r="DA81" i="21"/>
  <c r="DX81" i="21" s="1"/>
  <c r="DA80" i="21"/>
  <c r="DA79" i="21"/>
  <c r="DA78" i="21"/>
  <c r="DA77" i="21"/>
  <c r="DX77" i="21" s="1"/>
  <c r="DA76" i="21"/>
  <c r="DA75" i="21"/>
  <c r="DA74" i="21"/>
  <c r="DA73" i="21"/>
  <c r="DX73" i="21" s="1"/>
  <c r="DA72" i="21"/>
  <c r="DA71" i="21"/>
  <c r="DA70" i="21"/>
  <c r="DA69" i="21"/>
  <c r="DX69" i="21" s="1"/>
  <c r="DA68" i="21"/>
  <c r="DA67" i="21"/>
  <c r="DA66" i="21"/>
  <c r="DA65" i="21"/>
  <c r="DX65" i="21" s="1"/>
  <c r="DA64" i="21"/>
  <c r="DA63" i="21"/>
  <c r="DA62" i="21"/>
  <c r="DA61" i="21"/>
  <c r="DX61" i="21" s="1"/>
  <c r="DA60" i="21"/>
  <c r="DA59" i="21"/>
  <c r="DA58" i="21"/>
  <c r="DA57" i="21"/>
  <c r="DX57" i="21" s="1"/>
  <c r="DA56" i="21"/>
  <c r="DA55" i="21"/>
  <c r="DA54" i="21"/>
  <c r="DA53" i="21"/>
  <c r="DX53" i="21" s="1"/>
  <c r="DA52" i="21"/>
  <c r="DA51" i="21"/>
  <c r="DA50" i="21"/>
  <c r="DA49" i="21"/>
  <c r="DX49" i="21" s="1"/>
  <c r="DA48" i="21"/>
  <c r="DA47" i="21"/>
  <c r="DA46" i="21"/>
  <c r="DA45" i="21"/>
  <c r="DX45" i="21" s="1"/>
  <c r="DA44" i="21"/>
  <c r="DA43" i="21"/>
  <c r="DA42" i="21"/>
  <c r="DA41" i="21"/>
  <c r="DX41" i="21" s="1"/>
  <c r="DA40" i="21"/>
  <c r="DA39" i="21"/>
  <c r="DA38" i="21"/>
  <c r="DA37" i="21"/>
  <c r="DX37" i="21" s="1"/>
  <c r="DA36" i="21"/>
  <c r="DA35" i="21"/>
  <c r="DA34" i="21"/>
  <c r="DA33" i="21"/>
  <c r="DX33" i="21" s="1"/>
  <c r="DA32" i="21"/>
  <c r="DA31" i="21"/>
  <c r="DA30" i="21"/>
  <c r="DA29" i="21"/>
  <c r="DX29" i="21" s="1"/>
  <c r="DA28" i="21"/>
  <c r="DA27" i="21"/>
  <c r="DA26" i="21"/>
  <c r="DA25" i="21"/>
  <c r="DX25" i="21" s="1"/>
  <c r="DA24" i="21"/>
  <c r="DA23" i="21"/>
  <c r="DA22" i="21"/>
  <c r="DA21" i="21"/>
  <c r="DX21" i="21" s="1"/>
  <c r="DA20" i="21"/>
  <c r="DA19" i="21"/>
  <c r="DA18" i="21"/>
  <c r="DA17" i="21"/>
  <c r="DX17" i="21" s="1"/>
  <c r="DA16" i="21"/>
  <c r="DA15" i="21"/>
  <c r="DX15" i="21" s="1"/>
  <c r="DA14" i="21"/>
  <c r="DA13" i="21"/>
  <c r="DX13" i="21" s="1"/>
  <c r="DA12" i="21"/>
  <c r="DA11" i="21"/>
  <c r="DA10" i="21"/>
  <c r="DA9" i="21"/>
  <c r="DX9" i="21" s="1"/>
  <c r="DA8" i="21"/>
  <c r="DX8" i="21" s="1"/>
  <c r="DA7" i="21"/>
  <c r="D7" i="6"/>
  <c r="DS7" i="6"/>
  <c r="C22" i="20" s="1"/>
  <c r="EX7" i="6"/>
  <c r="EY7" i="6"/>
  <c r="EG7" i="6"/>
  <c r="EH7" i="6"/>
  <c r="EJ7" i="6"/>
  <c r="EK7" i="6"/>
  <c r="EM7" i="6"/>
  <c r="EN7" i="6"/>
  <c r="ES7" i="6"/>
  <c r="ET7" i="6"/>
  <c r="FS7" i="6"/>
  <c r="FT7" i="6"/>
  <c r="FJ7" i="6"/>
  <c r="C24" i="20" s="1"/>
  <c r="FK7" i="6"/>
  <c r="FL7" i="6"/>
  <c r="FN7" i="6"/>
  <c r="FO7" i="6"/>
  <c r="FR7" i="6" s="1"/>
  <c r="DY7" i="6"/>
  <c r="DT7" i="6"/>
  <c r="DU7" i="6"/>
  <c r="E22" i="20" s="1"/>
  <c r="DW7" i="6"/>
  <c r="G22" i="20" s="1"/>
  <c r="GG7" i="6"/>
  <c r="GE7" i="6"/>
  <c r="GF7" i="6"/>
  <c r="E27" i="20" s="1"/>
  <c r="GQ7" i="6"/>
  <c r="GN7" i="6"/>
  <c r="GO7" i="6"/>
  <c r="GP7" i="6"/>
  <c r="G30" i="20" s="1"/>
  <c r="DF8" i="21"/>
  <c r="DH8" i="21"/>
  <c r="DJ8" i="21"/>
  <c r="HN8" i="6" s="1"/>
  <c r="DL8" i="21"/>
  <c r="DN8" i="21"/>
  <c r="HP8" i="6" s="1"/>
  <c r="DP8" i="21"/>
  <c r="DR8" i="21"/>
  <c r="HR8" i="6" s="1"/>
  <c r="DT8" i="21"/>
  <c r="DV8" i="21"/>
  <c r="HT8" i="6" s="1"/>
  <c r="EA8" i="21"/>
  <c r="HW8" i="6" s="1"/>
  <c r="K72" i="20" s="1"/>
  <c r="DF9" i="21"/>
  <c r="DN9" i="21"/>
  <c r="HP9" i="6" s="1"/>
  <c r="EA9" i="21"/>
  <c r="HW9" i="6" s="1"/>
  <c r="K111" i="20" s="1"/>
  <c r="DF10" i="21"/>
  <c r="DH10" i="21"/>
  <c r="DJ10" i="21"/>
  <c r="HN10" i="6" s="1"/>
  <c r="DL10" i="21"/>
  <c r="DN10" i="21"/>
  <c r="HP10" i="6" s="1"/>
  <c r="DP10" i="21"/>
  <c r="DR10" i="21"/>
  <c r="HR10" i="6" s="1"/>
  <c r="DT10" i="21"/>
  <c r="DV10" i="21"/>
  <c r="HT10" i="6" s="1"/>
  <c r="DX10" i="21"/>
  <c r="EA10" i="21"/>
  <c r="HW10" i="6" s="1"/>
  <c r="K150" i="20" s="1"/>
  <c r="DF11" i="21"/>
  <c r="DH11" i="21"/>
  <c r="DJ11" i="21"/>
  <c r="HN11" i="6" s="1"/>
  <c r="DL11" i="21"/>
  <c r="DN11" i="21"/>
  <c r="HP11" i="6" s="1"/>
  <c r="DP11" i="21"/>
  <c r="DR11" i="21"/>
  <c r="HR11" i="6" s="1"/>
  <c r="DT11" i="21"/>
  <c r="DX11" i="21"/>
  <c r="EA11" i="21"/>
  <c r="HW11" i="6" s="1"/>
  <c r="K189" i="20" s="1"/>
  <c r="DF12" i="21"/>
  <c r="DH12" i="21"/>
  <c r="DJ12" i="21"/>
  <c r="HN12" i="6" s="1"/>
  <c r="DL12" i="21"/>
  <c r="DN12" i="21"/>
  <c r="HP12" i="6" s="1"/>
  <c r="DP12" i="21"/>
  <c r="DR12" i="21"/>
  <c r="HR12" i="6" s="1"/>
  <c r="DT12" i="21"/>
  <c r="DV12" i="21"/>
  <c r="HT12" i="6" s="1"/>
  <c r="DX12" i="21"/>
  <c r="EA12" i="21"/>
  <c r="HW12" i="6" s="1"/>
  <c r="K228" i="20" s="1"/>
  <c r="DF13" i="21"/>
  <c r="DH13" i="21"/>
  <c r="DN13" i="21"/>
  <c r="HP13" i="6" s="1"/>
  <c r="EA13" i="21"/>
  <c r="HW13" i="6" s="1"/>
  <c r="K267" i="20" s="1"/>
  <c r="DF14" i="21"/>
  <c r="DH14" i="21"/>
  <c r="DJ14" i="21"/>
  <c r="HN14" i="6" s="1"/>
  <c r="DL14" i="21"/>
  <c r="DN14" i="21"/>
  <c r="HP14" i="6" s="1"/>
  <c r="DP14" i="21"/>
  <c r="DR14" i="21"/>
  <c r="HR14" i="6" s="1"/>
  <c r="DT14" i="21"/>
  <c r="DX14" i="21"/>
  <c r="EA14" i="21"/>
  <c r="HW14" i="6" s="1"/>
  <c r="K306" i="20" s="1"/>
  <c r="DF15" i="21"/>
  <c r="DH15" i="21"/>
  <c r="DJ15" i="21"/>
  <c r="HN15" i="6" s="1"/>
  <c r="DL15" i="21"/>
  <c r="DN15" i="21"/>
  <c r="HP15" i="6" s="1"/>
  <c r="DP15" i="21"/>
  <c r="DR15" i="21"/>
  <c r="HR15" i="6" s="1"/>
  <c r="DV15" i="21"/>
  <c r="HT15" i="6" s="1"/>
  <c r="EA15" i="21"/>
  <c r="HW15" i="6" s="1"/>
  <c r="K345" i="20" s="1"/>
  <c r="DF16" i="21"/>
  <c r="DH16" i="21"/>
  <c r="DJ16" i="21"/>
  <c r="HN16" i="6" s="1"/>
  <c r="DL16" i="21"/>
  <c r="DN16" i="21"/>
  <c r="HP16" i="6" s="1"/>
  <c r="DP16" i="21"/>
  <c r="DR16" i="21"/>
  <c r="HR16" i="6" s="1"/>
  <c r="DT16" i="21"/>
  <c r="DV16" i="21"/>
  <c r="HT16" i="6" s="1"/>
  <c r="DX16" i="21"/>
  <c r="EA16" i="21"/>
  <c r="HW16" i="6" s="1"/>
  <c r="K384" i="20" s="1"/>
  <c r="DF17" i="21"/>
  <c r="DH17" i="21"/>
  <c r="DN17" i="21"/>
  <c r="HP17" i="6" s="1"/>
  <c r="EA17" i="21"/>
  <c r="HW17" i="6" s="1"/>
  <c r="K423" i="20" s="1"/>
  <c r="DF18" i="21"/>
  <c r="DH18" i="21"/>
  <c r="DJ18" i="21"/>
  <c r="HN18" i="6" s="1"/>
  <c r="DL18" i="21"/>
  <c r="DN18" i="21"/>
  <c r="HP18" i="6" s="1"/>
  <c r="DP18" i="21"/>
  <c r="DR18" i="21"/>
  <c r="HR18" i="6" s="1"/>
  <c r="DT18" i="21"/>
  <c r="DV18" i="21"/>
  <c r="HT18" i="6" s="1"/>
  <c r="DX18" i="21"/>
  <c r="EA18" i="21"/>
  <c r="HW18" i="6" s="1"/>
  <c r="K462" i="20" s="1"/>
  <c r="DF19" i="21"/>
  <c r="DH19" i="21"/>
  <c r="DJ19" i="21"/>
  <c r="HN19" i="6" s="1"/>
  <c r="DL19" i="21"/>
  <c r="DN19" i="21"/>
  <c r="HP19" i="6" s="1"/>
  <c r="DP19" i="21"/>
  <c r="DR19" i="21"/>
  <c r="HR19" i="6" s="1"/>
  <c r="DT19" i="21"/>
  <c r="DV19" i="21"/>
  <c r="HT19" i="6" s="1"/>
  <c r="DX19" i="21"/>
  <c r="EA19" i="21"/>
  <c r="HW19" i="6" s="1"/>
  <c r="K501" i="20" s="1"/>
  <c r="DF20" i="21"/>
  <c r="DH20" i="21"/>
  <c r="DJ20" i="21"/>
  <c r="HN20" i="6" s="1"/>
  <c r="DL20" i="21"/>
  <c r="DN20" i="21"/>
  <c r="HP20" i="6" s="1"/>
  <c r="DP20" i="21"/>
  <c r="DR20" i="21"/>
  <c r="HR20" i="6" s="1"/>
  <c r="DT20" i="21"/>
  <c r="DV20" i="21"/>
  <c r="HT20" i="6" s="1"/>
  <c r="DX20" i="21"/>
  <c r="EA20" i="21"/>
  <c r="HW20" i="6" s="1"/>
  <c r="K540" i="20" s="1"/>
  <c r="DF21" i="21"/>
  <c r="DH21" i="21"/>
  <c r="DJ21" i="21"/>
  <c r="HN21" i="6" s="1"/>
  <c r="DL21" i="21"/>
  <c r="DN21" i="21"/>
  <c r="HP21" i="6" s="1"/>
  <c r="EA21" i="21"/>
  <c r="HW21" i="6" s="1"/>
  <c r="K579" i="20" s="1"/>
  <c r="DF22" i="21"/>
  <c r="DH22" i="21"/>
  <c r="DJ22" i="21"/>
  <c r="HN22" i="6" s="1"/>
  <c r="DL22" i="21"/>
  <c r="DN22" i="21"/>
  <c r="HP22" i="6" s="1"/>
  <c r="DP22" i="21"/>
  <c r="DR22" i="21"/>
  <c r="HR22" i="6" s="1"/>
  <c r="DT22" i="21"/>
  <c r="DV22" i="21"/>
  <c r="HT22" i="6" s="1"/>
  <c r="DX22" i="21"/>
  <c r="EA22" i="21"/>
  <c r="HW22" i="6" s="1"/>
  <c r="K618" i="20" s="1"/>
  <c r="DF23" i="21"/>
  <c r="DH23" i="21"/>
  <c r="DJ23" i="21"/>
  <c r="HN23" i="6" s="1"/>
  <c r="DL23" i="21"/>
  <c r="DN23" i="21"/>
  <c r="HP23" i="6" s="1"/>
  <c r="DP23" i="21"/>
  <c r="DR23" i="21"/>
  <c r="HR23" i="6" s="1"/>
  <c r="DT23" i="21"/>
  <c r="DV23" i="21"/>
  <c r="HT23" i="6" s="1"/>
  <c r="DX23" i="21"/>
  <c r="EA23" i="21"/>
  <c r="HW23" i="6" s="1"/>
  <c r="K657" i="20" s="1"/>
  <c r="DF24" i="21"/>
  <c r="DH24" i="21"/>
  <c r="DJ24" i="21"/>
  <c r="HN24" i="6" s="1"/>
  <c r="DL24" i="21"/>
  <c r="DN24" i="21"/>
  <c r="HP24" i="6" s="1"/>
  <c r="DP24" i="21"/>
  <c r="DR24" i="21"/>
  <c r="HR24" i="6" s="1"/>
  <c r="DT24" i="21"/>
  <c r="DV24" i="21"/>
  <c r="HT24" i="6" s="1"/>
  <c r="DX24" i="21"/>
  <c r="EA24" i="21"/>
  <c r="HW24" i="6" s="1"/>
  <c r="DF25" i="21"/>
  <c r="DH25" i="21"/>
  <c r="DJ25" i="21"/>
  <c r="HN25" i="6" s="1"/>
  <c r="DL25" i="21"/>
  <c r="DN25" i="21"/>
  <c r="HP25" i="6" s="1"/>
  <c r="EA25" i="21"/>
  <c r="HW25" i="6" s="1"/>
  <c r="K735" i="20" s="1"/>
  <c r="DF26" i="21"/>
  <c r="DH26" i="21"/>
  <c r="DJ26" i="21"/>
  <c r="HN26" i="6" s="1"/>
  <c r="DL26" i="21"/>
  <c r="DN26" i="21"/>
  <c r="HP26" i="6" s="1"/>
  <c r="DP26" i="21"/>
  <c r="DR26" i="21"/>
  <c r="HR26" i="6" s="1"/>
  <c r="DT26" i="21"/>
  <c r="DV26" i="21"/>
  <c r="HT26" i="6" s="1"/>
  <c r="DX26" i="21"/>
  <c r="EA26" i="21"/>
  <c r="HW26" i="6" s="1"/>
  <c r="K774" i="20" s="1"/>
  <c r="DF27" i="21"/>
  <c r="DH27" i="21"/>
  <c r="DJ27" i="21"/>
  <c r="HN27" i="6" s="1"/>
  <c r="DL27" i="21"/>
  <c r="DN27" i="21"/>
  <c r="HP27" i="6" s="1"/>
  <c r="DP27" i="21"/>
  <c r="DR27" i="21"/>
  <c r="HR27" i="6" s="1"/>
  <c r="DT27" i="21"/>
  <c r="DV27" i="21"/>
  <c r="HT27" i="6" s="1"/>
  <c r="DX27" i="21"/>
  <c r="EA27" i="21"/>
  <c r="HW27" i="6" s="1"/>
  <c r="K813" i="20" s="1"/>
  <c r="DF28" i="21"/>
  <c r="DH28" i="21"/>
  <c r="DJ28" i="21"/>
  <c r="HN28" i="6" s="1"/>
  <c r="DL28" i="21"/>
  <c r="DN28" i="21"/>
  <c r="HP28" i="6" s="1"/>
  <c r="DP28" i="21"/>
  <c r="DR28" i="21"/>
  <c r="HR28" i="6" s="1"/>
  <c r="DT28" i="21"/>
  <c r="DV28" i="21"/>
  <c r="HT28" i="6" s="1"/>
  <c r="DX28" i="21"/>
  <c r="EA28" i="21"/>
  <c r="HW28" i="6" s="1"/>
  <c r="K852" i="20" s="1"/>
  <c r="DF29" i="21"/>
  <c r="DH29" i="21"/>
  <c r="DJ29" i="21"/>
  <c r="HN29" i="6" s="1"/>
  <c r="DL29" i="21"/>
  <c r="DN29" i="21"/>
  <c r="HP29" i="6" s="1"/>
  <c r="EA29" i="21"/>
  <c r="HW29" i="6" s="1"/>
  <c r="K891" i="20" s="1"/>
  <c r="DF30" i="21"/>
  <c r="DH30" i="21"/>
  <c r="DJ30" i="21"/>
  <c r="HN30" i="6" s="1"/>
  <c r="DL30" i="21"/>
  <c r="DN30" i="21"/>
  <c r="HP30" i="6" s="1"/>
  <c r="DP30" i="21"/>
  <c r="DR30" i="21"/>
  <c r="HR30" i="6" s="1"/>
  <c r="DT30" i="21"/>
  <c r="DV30" i="21"/>
  <c r="HT30" i="6" s="1"/>
  <c r="DX30" i="21"/>
  <c r="EA30" i="21"/>
  <c r="HW30" i="6" s="1"/>
  <c r="K930" i="20" s="1"/>
  <c r="DF31" i="21"/>
  <c r="DH31" i="21"/>
  <c r="DJ31" i="21"/>
  <c r="HN31" i="6" s="1"/>
  <c r="DL31" i="21"/>
  <c r="DN31" i="21"/>
  <c r="HP31" i="6" s="1"/>
  <c r="DP31" i="21"/>
  <c r="DR31" i="21"/>
  <c r="HR31" i="6" s="1"/>
  <c r="DT31" i="21"/>
  <c r="DV31" i="21"/>
  <c r="HT31" i="6" s="1"/>
  <c r="DX31" i="21"/>
  <c r="EA31" i="21"/>
  <c r="HW31" i="6" s="1"/>
  <c r="K969" i="20" s="1"/>
  <c r="DF32" i="21"/>
  <c r="DH32" i="21"/>
  <c r="DJ32" i="21"/>
  <c r="HN32" i="6" s="1"/>
  <c r="DL32" i="21"/>
  <c r="DN32" i="21"/>
  <c r="HP32" i="6" s="1"/>
  <c r="DP32" i="21"/>
  <c r="DR32" i="21"/>
  <c r="HR32" i="6" s="1"/>
  <c r="DT32" i="21"/>
  <c r="DV32" i="21"/>
  <c r="HT32" i="6" s="1"/>
  <c r="DX32" i="21"/>
  <c r="EA32" i="21"/>
  <c r="HW32" i="6" s="1"/>
  <c r="K1008" i="20" s="1"/>
  <c r="DF33" i="21"/>
  <c r="DH33" i="21"/>
  <c r="DJ33" i="21"/>
  <c r="HN33" i="6" s="1"/>
  <c r="DL33" i="21"/>
  <c r="DN33" i="21"/>
  <c r="HP33" i="6" s="1"/>
  <c r="DP33" i="21"/>
  <c r="DV33" i="21"/>
  <c r="HT33" i="6" s="1"/>
  <c r="EA33" i="21"/>
  <c r="HW33" i="6" s="1"/>
  <c r="K1047" i="20" s="1"/>
  <c r="DF34" i="21"/>
  <c r="DH34" i="21"/>
  <c r="DJ34" i="21"/>
  <c r="HN34" i="6" s="1"/>
  <c r="DL34" i="21"/>
  <c r="DN34" i="21"/>
  <c r="HP34" i="6" s="1"/>
  <c r="DP34" i="21"/>
  <c r="DR34" i="21"/>
  <c r="HR34" i="6" s="1"/>
  <c r="DT34" i="21"/>
  <c r="DV34" i="21"/>
  <c r="HT34" i="6" s="1"/>
  <c r="DX34" i="21"/>
  <c r="EA34" i="21"/>
  <c r="HW34" i="6" s="1"/>
  <c r="K1086" i="20" s="1"/>
  <c r="DF35" i="21"/>
  <c r="DH35" i="21"/>
  <c r="DJ35" i="21"/>
  <c r="HN35" i="6" s="1"/>
  <c r="DL35" i="21"/>
  <c r="DN35" i="21"/>
  <c r="HP35" i="6" s="1"/>
  <c r="DP35" i="21"/>
  <c r="DR35" i="21"/>
  <c r="HR35" i="6" s="1"/>
  <c r="DT35" i="21"/>
  <c r="DV35" i="21"/>
  <c r="HT35" i="6" s="1"/>
  <c r="DX35" i="21"/>
  <c r="EA35" i="21"/>
  <c r="HW35" i="6" s="1"/>
  <c r="K1125" i="20" s="1"/>
  <c r="DF36" i="21"/>
  <c r="DH36" i="21"/>
  <c r="DJ36" i="21"/>
  <c r="HN36" i="6" s="1"/>
  <c r="DL36" i="21"/>
  <c r="DN36" i="21"/>
  <c r="HP36" i="6" s="1"/>
  <c r="DP36" i="21"/>
  <c r="DR36" i="21"/>
  <c r="HR36" i="6" s="1"/>
  <c r="DT36" i="21"/>
  <c r="DV36" i="21"/>
  <c r="HT36" i="6" s="1"/>
  <c r="DX36" i="21"/>
  <c r="EA36" i="21"/>
  <c r="HW36" i="6" s="1"/>
  <c r="K1164" i="20" s="1"/>
  <c r="DF37" i="21"/>
  <c r="DH37" i="21"/>
  <c r="DJ37" i="21"/>
  <c r="HN37" i="6" s="1"/>
  <c r="DL37" i="21"/>
  <c r="DN37" i="21"/>
  <c r="HP37" i="6" s="1"/>
  <c r="DP37" i="21"/>
  <c r="EA37" i="21"/>
  <c r="HW37" i="6" s="1"/>
  <c r="K1203" i="20" s="1"/>
  <c r="DF38" i="21"/>
  <c r="DH38" i="21"/>
  <c r="DJ38" i="21"/>
  <c r="HN38" i="6" s="1"/>
  <c r="DL38" i="21"/>
  <c r="DN38" i="21"/>
  <c r="HP38" i="6" s="1"/>
  <c r="DP38" i="21"/>
  <c r="DR38" i="21"/>
  <c r="HR38" i="6" s="1"/>
  <c r="DT38" i="21"/>
  <c r="DV38" i="21"/>
  <c r="HT38" i="6" s="1"/>
  <c r="DX38" i="21"/>
  <c r="EA38" i="21"/>
  <c r="HW38" i="6" s="1"/>
  <c r="K1242" i="20" s="1"/>
  <c r="DF39" i="21"/>
  <c r="DH39" i="21"/>
  <c r="DJ39" i="21"/>
  <c r="HN39" i="6" s="1"/>
  <c r="DL39" i="21"/>
  <c r="DN39" i="21"/>
  <c r="HP39" i="6" s="1"/>
  <c r="DP39" i="21"/>
  <c r="DR39" i="21"/>
  <c r="HR39" i="6" s="1"/>
  <c r="DT39" i="21"/>
  <c r="DV39" i="21"/>
  <c r="HT39" i="6" s="1"/>
  <c r="DX39" i="21"/>
  <c r="EA39" i="21"/>
  <c r="HW39" i="6" s="1"/>
  <c r="K1281" i="20" s="1"/>
  <c r="DF40" i="21"/>
  <c r="DH40" i="21"/>
  <c r="DJ40" i="21"/>
  <c r="HN40" i="6" s="1"/>
  <c r="DL40" i="21"/>
  <c r="DN40" i="21"/>
  <c r="HP40" i="6" s="1"/>
  <c r="DP40" i="21"/>
  <c r="DR40" i="21"/>
  <c r="HR40" i="6" s="1"/>
  <c r="DT40" i="21"/>
  <c r="DV40" i="21"/>
  <c r="HT40" i="6" s="1"/>
  <c r="DX40" i="21"/>
  <c r="EA40" i="21"/>
  <c r="HW40" i="6" s="1"/>
  <c r="K1320" i="20" s="1"/>
  <c r="DF41" i="21"/>
  <c r="DH41" i="21"/>
  <c r="DJ41" i="21"/>
  <c r="HN41" i="6" s="1"/>
  <c r="DL41" i="21"/>
  <c r="DN41" i="21"/>
  <c r="HP41" i="6" s="1"/>
  <c r="DP41" i="21"/>
  <c r="DR41" i="21"/>
  <c r="HR41" i="6" s="1"/>
  <c r="DV41" i="21"/>
  <c r="HT41" i="6" s="1"/>
  <c r="EA41" i="21"/>
  <c r="HW41" i="6" s="1"/>
  <c r="K1359" i="20" s="1"/>
  <c r="DF42" i="21"/>
  <c r="DH42" i="21"/>
  <c r="DJ42" i="21"/>
  <c r="HN42" i="6" s="1"/>
  <c r="DL42" i="21"/>
  <c r="DN42" i="21"/>
  <c r="HP42" i="6" s="1"/>
  <c r="DP42" i="21"/>
  <c r="DR42" i="21"/>
  <c r="HR42" i="6" s="1"/>
  <c r="DT42" i="21"/>
  <c r="DV42" i="21"/>
  <c r="HT42" i="6" s="1"/>
  <c r="DX42" i="21"/>
  <c r="EA42" i="21"/>
  <c r="HW42" i="6" s="1"/>
  <c r="K1398" i="20" s="1"/>
  <c r="DF43" i="21"/>
  <c r="DH43" i="21"/>
  <c r="DJ43" i="21"/>
  <c r="HN43" i="6" s="1"/>
  <c r="DL43" i="21"/>
  <c r="DN43" i="21"/>
  <c r="HP43" i="6" s="1"/>
  <c r="DP43" i="21"/>
  <c r="DR43" i="21"/>
  <c r="HR43" i="6" s="1"/>
  <c r="DT43" i="21"/>
  <c r="DV43" i="21"/>
  <c r="HT43" i="6" s="1"/>
  <c r="DX43" i="21"/>
  <c r="EA43" i="21"/>
  <c r="HW43" i="6" s="1"/>
  <c r="K1437" i="20" s="1"/>
  <c r="DF44" i="21"/>
  <c r="DH44" i="21"/>
  <c r="DJ44" i="21"/>
  <c r="HN44" i="6" s="1"/>
  <c r="DL44" i="21"/>
  <c r="DN44" i="21"/>
  <c r="HP44" i="6" s="1"/>
  <c r="DP44" i="21"/>
  <c r="DR44" i="21"/>
  <c r="HR44" i="6" s="1"/>
  <c r="DT44" i="21"/>
  <c r="DV44" i="21"/>
  <c r="HT44" i="6" s="1"/>
  <c r="DX44" i="21"/>
  <c r="EA44" i="21"/>
  <c r="HW44" i="6" s="1"/>
  <c r="K1476" i="20" s="1"/>
  <c r="DF45" i="21"/>
  <c r="DH45" i="21"/>
  <c r="DJ45" i="21"/>
  <c r="HN45" i="6" s="1"/>
  <c r="DL45" i="21"/>
  <c r="DN45" i="21"/>
  <c r="HP45" i="6" s="1"/>
  <c r="DP45" i="21"/>
  <c r="DR45" i="21"/>
  <c r="HR45" i="6" s="1"/>
  <c r="EA45" i="21"/>
  <c r="HW45" i="6" s="1"/>
  <c r="K1515" i="20" s="1"/>
  <c r="DF46" i="21"/>
  <c r="DH46" i="21"/>
  <c r="DJ46" i="21"/>
  <c r="HN46" i="6" s="1"/>
  <c r="DL46" i="21"/>
  <c r="DN46" i="21"/>
  <c r="HP46" i="6" s="1"/>
  <c r="DP46" i="21"/>
  <c r="DR46" i="21"/>
  <c r="HR46" i="6" s="1"/>
  <c r="DT46" i="21"/>
  <c r="DV46" i="21"/>
  <c r="HT46" i="6" s="1"/>
  <c r="DX46" i="21"/>
  <c r="EA46" i="21"/>
  <c r="HW46" i="6" s="1"/>
  <c r="K1554" i="20" s="1"/>
  <c r="DF47" i="21"/>
  <c r="DH47" i="21"/>
  <c r="DJ47" i="21"/>
  <c r="HN47" i="6" s="1"/>
  <c r="DL47" i="21"/>
  <c r="DN47" i="21"/>
  <c r="HP47" i="6" s="1"/>
  <c r="DP47" i="21"/>
  <c r="DR47" i="21"/>
  <c r="HR47" i="6" s="1"/>
  <c r="DT47" i="21"/>
  <c r="DV47" i="21"/>
  <c r="HT47" i="6" s="1"/>
  <c r="DX47" i="21"/>
  <c r="EA47" i="21"/>
  <c r="HW47" i="6" s="1"/>
  <c r="K1593" i="20" s="1"/>
  <c r="DF48" i="21"/>
  <c r="DH48" i="21"/>
  <c r="DJ48" i="21"/>
  <c r="HN48" i="6" s="1"/>
  <c r="DL48" i="21"/>
  <c r="DN48" i="21"/>
  <c r="HP48" i="6" s="1"/>
  <c r="DP48" i="21"/>
  <c r="DR48" i="21"/>
  <c r="HR48" i="6" s="1"/>
  <c r="DT48" i="21"/>
  <c r="DV48" i="21"/>
  <c r="HT48" i="6" s="1"/>
  <c r="DX48" i="21"/>
  <c r="EA48" i="21"/>
  <c r="HW48" i="6" s="1"/>
  <c r="K1632" i="20" s="1"/>
  <c r="DF49" i="21"/>
  <c r="DH49" i="21"/>
  <c r="DJ49" i="21"/>
  <c r="HN49" i="6" s="1"/>
  <c r="DL49" i="21"/>
  <c r="DN49" i="21"/>
  <c r="HP49" i="6" s="1"/>
  <c r="DP49" i="21"/>
  <c r="DR49" i="21"/>
  <c r="HR49" i="6" s="1"/>
  <c r="DT49" i="21"/>
  <c r="EA49" i="21"/>
  <c r="HW49" i="6" s="1"/>
  <c r="K1671" i="20" s="1"/>
  <c r="DF50" i="21"/>
  <c r="DH50" i="21"/>
  <c r="DJ50" i="21"/>
  <c r="HN50" i="6" s="1"/>
  <c r="DL50" i="21"/>
  <c r="DN50" i="21"/>
  <c r="HP50" i="6" s="1"/>
  <c r="DP50" i="21"/>
  <c r="DR50" i="21"/>
  <c r="HR50" i="6" s="1"/>
  <c r="DT50" i="21"/>
  <c r="DV50" i="21"/>
  <c r="HT50" i="6" s="1"/>
  <c r="DX50" i="21"/>
  <c r="EA50" i="21"/>
  <c r="HW50" i="6" s="1"/>
  <c r="K1710" i="20" s="1"/>
  <c r="DF51" i="21"/>
  <c r="DH51" i="21"/>
  <c r="DJ51" i="21"/>
  <c r="HN51" i="6" s="1"/>
  <c r="DL51" i="21"/>
  <c r="DN51" i="21"/>
  <c r="HP51" i="6" s="1"/>
  <c r="DP51" i="21"/>
  <c r="DR51" i="21"/>
  <c r="HR51" i="6" s="1"/>
  <c r="DT51" i="21"/>
  <c r="DV51" i="21"/>
  <c r="HT51" i="6" s="1"/>
  <c r="DX51" i="21"/>
  <c r="EA51" i="21"/>
  <c r="HW51" i="6" s="1"/>
  <c r="K1749" i="20" s="1"/>
  <c r="DF52" i="21"/>
  <c r="DH52" i="21"/>
  <c r="DJ52" i="21"/>
  <c r="HN52" i="6" s="1"/>
  <c r="DL52" i="21"/>
  <c r="DN52" i="21"/>
  <c r="HP52" i="6" s="1"/>
  <c r="DP52" i="21"/>
  <c r="DR52" i="21"/>
  <c r="HR52" i="6" s="1"/>
  <c r="DT52" i="21"/>
  <c r="DV52" i="21"/>
  <c r="HT52" i="6" s="1"/>
  <c r="DX52" i="21"/>
  <c r="EA52" i="21"/>
  <c r="HW52" i="6" s="1"/>
  <c r="K1788" i="20" s="1"/>
  <c r="DF53" i="21"/>
  <c r="DH53" i="21"/>
  <c r="DJ53" i="21"/>
  <c r="HN53" i="6" s="1"/>
  <c r="DL53" i="21"/>
  <c r="DN53" i="21"/>
  <c r="HP53" i="6" s="1"/>
  <c r="DP53" i="21"/>
  <c r="DR53" i="21"/>
  <c r="HR53" i="6" s="1"/>
  <c r="DT53" i="21"/>
  <c r="EA53" i="21"/>
  <c r="HW53" i="6" s="1"/>
  <c r="K1827" i="20" s="1"/>
  <c r="DF54" i="21"/>
  <c r="DH54" i="21"/>
  <c r="DJ54" i="21"/>
  <c r="HN54" i="6" s="1"/>
  <c r="DL54" i="21"/>
  <c r="DN54" i="21"/>
  <c r="HP54" i="6" s="1"/>
  <c r="DP54" i="21"/>
  <c r="DR54" i="21"/>
  <c r="HR54" i="6" s="1"/>
  <c r="DT54" i="21"/>
  <c r="DV54" i="21"/>
  <c r="HT54" i="6" s="1"/>
  <c r="DX54" i="21"/>
  <c r="EA54" i="21"/>
  <c r="HW54" i="6" s="1"/>
  <c r="K1866" i="20" s="1"/>
  <c r="DF55" i="21"/>
  <c r="DH55" i="21"/>
  <c r="DJ55" i="21"/>
  <c r="HN55" i="6" s="1"/>
  <c r="DL55" i="21"/>
  <c r="DN55" i="21"/>
  <c r="HP55" i="6" s="1"/>
  <c r="DP55" i="21"/>
  <c r="DR55" i="21"/>
  <c r="HR55" i="6" s="1"/>
  <c r="DT55" i="21"/>
  <c r="DV55" i="21"/>
  <c r="HT55" i="6" s="1"/>
  <c r="DX55" i="21"/>
  <c r="EA55" i="21"/>
  <c r="HW55" i="6" s="1"/>
  <c r="K1905" i="20" s="1"/>
  <c r="DF56" i="21"/>
  <c r="DH56" i="21"/>
  <c r="DJ56" i="21"/>
  <c r="HN56" i="6" s="1"/>
  <c r="DL56" i="21"/>
  <c r="DN56" i="21"/>
  <c r="HP56" i="6" s="1"/>
  <c r="DP56" i="21"/>
  <c r="DR56" i="21"/>
  <c r="HR56" i="6" s="1"/>
  <c r="DT56" i="21"/>
  <c r="DV56" i="21"/>
  <c r="HT56" i="6" s="1"/>
  <c r="DX56" i="21"/>
  <c r="EA56" i="21"/>
  <c r="HW56" i="6" s="1"/>
  <c r="K1944" i="20" s="1"/>
  <c r="DF57" i="21"/>
  <c r="DH57" i="21"/>
  <c r="DJ57" i="21"/>
  <c r="HN57" i="6" s="1"/>
  <c r="DL57" i="21"/>
  <c r="DN57" i="21"/>
  <c r="HP57" i="6" s="1"/>
  <c r="DP57" i="21"/>
  <c r="DR57" i="21"/>
  <c r="HR57" i="6" s="1"/>
  <c r="DT57" i="21"/>
  <c r="EA57" i="21"/>
  <c r="HW57" i="6" s="1"/>
  <c r="K1983" i="20" s="1"/>
  <c r="DF58" i="21"/>
  <c r="DH58" i="21"/>
  <c r="DJ58" i="21"/>
  <c r="HN58" i="6" s="1"/>
  <c r="DL58" i="21"/>
  <c r="DN58" i="21"/>
  <c r="HP58" i="6" s="1"/>
  <c r="DP58" i="21"/>
  <c r="DR58" i="21"/>
  <c r="HR58" i="6" s="1"/>
  <c r="DT58" i="21"/>
  <c r="DV58" i="21"/>
  <c r="HT58" i="6" s="1"/>
  <c r="DX58" i="21"/>
  <c r="EA58" i="21"/>
  <c r="HW58" i="6" s="1"/>
  <c r="K2022" i="20" s="1"/>
  <c r="DF59" i="21"/>
  <c r="DH59" i="21"/>
  <c r="DJ59" i="21"/>
  <c r="HN59" i="6" s="1"/>
  <c r="DL59" i="21"/>
  <c r="DN59" i="21"/>
  <c r="HP59" i="6" s="1"/>
  <c r="DP59" i="21"/>
  <c r="DR59" i="21"/>
  <c r="HR59" i="6" s="1"/>
  <c r="DT59" i="21"/>
  <c r="DV59" i="21"/>
  <c r="HT59" i="6" s="1"/>
  <c r="DX59" i="21"/>
  <c r="EA59" i="21"/>
  <c r="HW59" i="6" s="1"/>
  <c r="K2061" i="20" s="1"/>
  <c r="DF60" i="21"/>
  <c r="DH60" i="21"/>
  <c r="DJ60" i="21"/>
  <c r="HN60" i="6" s="1"/>
  <c r="DL60" i="21"/>
  <c r="DN60" i="21"/>
  <c r="HP60" i="6" s="1"/>
  <c r="DP60" i="21"/>
  <c r="DR60" i="21"/>
  <c r="HR60" i="6" s="1"/>
  <c r="DT60" i="21"/>
  <c r="DV60" i="21"/>
  <c r="HT60" i="6" s="1"/>
  <c r="DX60" i="21"/>
  <c r="EA60" i="21"/>
  <c r="HW60" i="6" s="1"/>
  <c r="K2100" i="20" s="1"/>
  <c r="DF61" i="21"/>
  <c r="DH61" i="21"/>
  <c r="DJ61" i="21"/>
  <c r="HN61" i="6" s="1"/>
  <c r="DL61" i="21"/>
  <c r="DN61" i="21"/>
  <c r="HP61" i="6" s="1"/>
  <c r="DP61" i="21"/>
  <c r="DR61" i="21"/>
  <c r="HR61" i="6" s="1"/>
  <c r="DT61" i="21"/>
  <c r="EA61" i="21"/>
  <c r="HW61" i="6" s="1"/>
  <c r="K2139" i="20" s="1"/>
  <c r="DF62" i="21"/>
  <c r="DH62" i="21"/>
  <c r="DJ62" i="21"/>
  <c r="HN62" i="6" s="1"/>
  <c r="DL62" i="21"/>
  <c r="DN62" i="21"/>
  <c r="HP62" i="6" s="1"/>
  <c r="DP62" i="21"/>
  <c r="DR62" i="21"/>
  <c r="HR62" i="6" s="1"/>
  <c r="DT62" i="21"/>
  <c r="DV62" i="21"/>
  <c r="HT62" i="6" s="1"/>
  <c r="DX62" i="21"/>
  <c r="EA62" i="21"/>
  <c r="HW62" i="6" s="1"/>
  <c r="K2178" i="20" s="1"/>
  <c r="DF63" i="21"/>
  <c r="DH63" i="21"/>
  <c r="DJ63" i="21"/>
  <c r="HN63" i="6" s="1"/>
  <c r="DL63" i="21"/>
  <c r="DN63" i="21"/>
  <c r="HP63" i="6" s="1"/>
  <c r="DP63" i="21"/>
  <c r="DR63" i="21"/>
  <c r="HR63" i="6" s="1"/>
  <c r="DT63" i="21"/>
  <c r="DV63" i="21"/>
  <c r="HT63" i="6" s="1"/>
  <c r="DX63" i="21"/>
  <c r="EA63" i="21"/>
  <c r="HW63" i="6" s="1"/>
  <c r="K2217" i="20" s="1"/>
  <c r="DF64" i="21"/>
  <c r="DH64" i="21"/>
  <c r="DJ64" i="21"/>
  <c r="HN64" i="6" s="1"/>
  <c r="DL64" i="21"/>
  <c r="DN64" i="21"/>
  <c r="HP64" i="6" s="1"/>
  <c r="DP64" i="21"/>
  <c r="DR64" i="21"/>
  <c r="HR64" i="6" s="1"/>
  <c r="DT64" i="21"/>
  <c r="DV64" i="21"/>
  <c r="HT64" i="6" s="1"/>
  <c r="DX64" i="21"/>
  <c r="EA64" i="21"/>
  <c r="HW64" i="6" s="1"/>
  <c r="K2256" i="20" s="1"/>
  <c r="DF65" i="21"/>
  <c r="DH65" i="21"/>
  <c r="DJ65" i="21"/>
  <c r="HN65" i="6" s="1"/>
  <c r="DL65" i="21"/>
  <c r="DN65" i="21"/>
  <c r="HP65" i="6" s="1"/>
  <c r="DP65" i="21"/>
  <c r="DR65" i="21"/>
  <c r="HR65" i="6" s="1"/>
  <c r="DT65" i="21"/>
  <c r="EA65" i="21"/>
  <c r="HW65" i="6" s="1"/>
  <c r="K2295" i="20" s="1"/>
  <c r="DF66" i="21"/>
  <c r="DH66" i="21"/>
  <c r="DJ66" i="21"/>
  <c r="HN66" i="6" s="1"/>
  <c r="DL66" i="21"/>
  <c r="DN66" i="21"/>
  <c r="HP66" i="6" s="1"/>
  <c r="DP66" i="21"/>
  <c r="DR66" i="21"/>
  <c r="HR66" i="6" s="1"/>
  <c r="DT66" i="21"/>
  <c r="DV66" i="21"/>
  <c r="HT66" i="6" s="1"/>
  <c r="DX66" i="21"/>
  <c r="EA66" i="21"/>
  <c r="HW66" i="6" s="1"/>
  <c r="K2334" i="20" s="1"/>
  <c r="DF67" i="21"/>
  <c r="DH67" i="21"/>
  <c r="DJ67" i="21"/>
  <c r="HN67" i="6" s="1"/>
  <c r="DL67" i="21"/>
  <c r="DN67" i="21"/>
  <c r="HP67" i="6" s="1"/>
  <c r="DP67" i="21"/>
  <c r="DR67" i="21"/>
  <c r="HR67" i="6" s="1"/>
  <c r="DT67" i="21"/>
  <c r="DV67" i="21"/>
  <c r="HT67" i="6" s="1"/>
  <c r="DX67" i="21"/>
  <c r="EA67" i="21"/>
  <c r="HW67" i="6" s="1"/>
  <c r="K2373" i="20" s="1"/>
  <c r="DF68" i="21"/>
  <c r="DH68" i="21"/>
  <c r="DJ68" i="21"/>
  <c r="HN68" i="6" s="1"/>
  <c r="DL68" i="21"/>
  <c r="DN68" i="21"/>
  <c r="HP68" i="6" s="1"/>
  <c r="DP68" i="21"/>
  <c r="DR68" i="21"/>
  <c r="HR68" i="6" s="1"/>
  <c r="DT68" i="21"/>
  <c r="DV68" i="21"/>
  <c r="HT68" i="6" s="1"/>
  <c r="DX68" i="21"/>
  <c r="EA68" i="21"/>
  <c r="HW68" i="6" s="1"/>
  <c r="K2412" i="20" s="1"/>
  <c r="DF69" i="21"/>
  <c r="DH69" i="21"/>
  <c r="DJ69" i="21"/>
  <c r="HN69" i="6" s="1"/>
  <c r="DL69" i="21"/>
  <c r="DN69" i="21"/>
  <c r="HP69" i="6" s="1"/>
  <c r="DP69" i="21"/>
  <c r="DR69" i="21"/>
  <c r="HR69" i="6" s="1"/>
  <c r="DT69" i="21"/>
  <c r="EA69" i="21"/>
  <c r="HW69" i="6" s="1"/>
  <c r="K2451" i="20" s="1"/>
  <c r="DF70" i="21"/>
  <c r="DH70" i="21"/>
  <c r="DJ70" i="21"/>
  <c r="HN70" i="6" s="1"/>
  <c r="DL70" i="21"/>
  <c r="DN70" i="21"/>
  <c r="HP70" i="6" s="1"/>
  <c r="DP70" i="21"/>
  <c r="DR70" i="21"/>
  <c r="HR70" i="6" s="1"/>
  <c r="DT70" i="21"/>
  <c r="DV70" i="21"/>
  <c r="HT70" i="6" s="1"/>
  <c r="DX70" i="21"/>
  <c r="EA70" i="21"/>
  <c r="HW70" i="6" s="1"/>
  <c r="K2490" i="20" s="1"/>
  <c r="DF71" i="21"/>
  <c r="DH71" i="21"/>
  <c r="DJ71" i="21"/>
  <c r="HN71" i="6" s="1"/>
  <c r="DL71" i="21"/>
  <c r="DN71" i="21"/>
  <c r="HP71" i="6" s="1"/>
  <c r="DP71" i="21"/>
  <c r="DR71" i="21"/>
  <c r="HR71" i="6" s="1"/>
  <c r="DT71" i="21"/>
  <c r="DV71" i="21"/>
  <c r="HT71" i="6" s="1"/>
  <c r="DX71" i="21"/>
  <c r="EA71" i="21"/>
  <c r="HW71" i="6" s="1"/>
  <c r="K2529" i="20" s="1"/>
  <c r="DF72" i="21"/>
  <c r="DH72" i="21"/>
  <c r="DJ72" i="21"/>
  <c r="HN72" i="6" s="1"/>
  <c r="DL72" i="21"/>
  <c r="DN72" i="21"/>
  <c r="HP72" i="6" s="1"/>
  <c r="DP72" i="21"/>
  <c r="DR72" i="21"/>
  <c r="HR72" i="6" s="1"/>
  <c r="DT72" i="21"/>
  <c r="DV72" i="21"/>
  <c r="HT72" i="6" s="1"/>
  <c r="DX72" i="21"/>
  <c r="EA72" i="21"/>
  <c r="HW72" i="6" s="1"/>
  <c r="K2568" i="20" s="1"/>
  <c r="DF73" i="21"/>
  <c r="DH73" i="21"/>
  <c r="DJ73" i="21"/>
  <c r="HN73" i="6" s="1"/>
  <c r="DL73" i="21"/>
  <c r="DN73" i="21"/>
  <c r="HP73" i="6" s="1"/>
  <c r="DP73" i="21"/>
  <c r="DR73" i="21"/>
  <c r="HR73" i="6" s="1"/>
  <c r="DT73" i="21"/>
  <c r="EA73" i="21"/>
  <c r="HW73" i="6" s="1"/>
  <c r="K2607" i="20" s="1"/>
  <c r="DF74" i="21"/>
  <c r="DH74" i="21"/>
  <c r="DJ74" i="21"/>
  <c r="HN74" i="6" s="1"/>
  <c r="DL74" i="21"/>
  <c r="DN74" i="21"/>
  <c r="HP74" i="6" s="1"/>
  <c r="DP74" i="21"/>
  <c r="DR74" i="21"/>
  <c r="HR74" i="6" s="1"/>
  <c r="DT74" i="21"/>
  <c r="DV74" i="21"/>
  <c r="HT74" i="6" s="1"/>
  <c r="DX74" i="21"/>
  <c r="EA74" i="21"/>
  <c r="HW74" i="6" s="1"/>
  <c r="K2646" i="20" s="1"/>
  <c r="DF75" i="21"/>
  <c r="DH75" i="21"/>
  <c r="DJ75" i="21"/>
  <c r="HN75" i="6" s="1"/>
  <c r="DL75" i="21"/>
  <c r="DN75" i="21"/>
  <c r="HP75" i="6" s="1"/>
  <c r="DP75" i="21"/>
  <c r="DR75" i="21"/>
  <c r="HR75" i="6" s="1"/>
  <c r="DT75" i="21"/>
  <c r="DV75" i="21"/>
  <c r="HT75" i="6" s="1"/>
  <c r="DX75" i="21"/>
  <c r="EA75" i="21"/>
  <c r="HW75" i="6" s="1"/>
  <c r="K2685" i="20" s="1"/>
  <c r="DF76" i="21"/>
  <c r="DH76" i="21"/>
  <c r="DJ76" i="21"/>
  <c r="HN76" i="6" s="1"/>
  <c r="DL76" i="21"/>
  <c r="DN76" i="21"/>
  <c r="HP76" i="6" s="1"/>
  <c r="DP76" i="21"/>
  <c r="DR76" i="21"/>
  <c r="HR76" i="6" s="1"/>
  <c r="DT76" i="21"/>
  <c r="DV76" i="21"/>
  <c r="HT76" i="6" s="1"/>
  <c r="DX76" i="21"/>
  <c r="EA76" i="21"/>
  <c r="HW76" i="6" s="1"/>
  <c r="K2724" i="20" s="1"/>
  <c r="DF77" i="21"/>
  <c r="DH77" i="21"/>
  <c r="DJ77" i="21"/>
  <c r="HN77" i="6" s="1"/>
  <c r="DL77" i="21"/>
  <c r="DN77" i="21"/>
  <c r="HP77" i="6" s="1"/>
  <c r="DP77" i="21"/>
  <c r="DR77" i="21"/>
  <c r="HR77" i="6" s="1"/>
  <c r="DT77" i="21"/>
  <c r="EA77" i="21"/>
  <c r="HW77" i="6" s="1"/>
  <c r="K2763" i="20" s="1"/>
  <c r="DF78" i="21"/>
  <c r="DH78" i="21"/>
  <c r="DJ78" i="21"/>
  <c r="HN78" i="6" s="1"/>
  <c r="DL78" i="21"/>
  <c r="DN78" i="21"/>
  <c r="HP78" i="6" s="1"/>
  <c r="DP78" i="21"/>
  <c r="DR78" i="21"/>
  <c r="HR78" i="6" s="1"/>
  <c r="DT78" i="21"/>
  <c r="DV78" i="21"/>
  <c r="HT78" i="6" s="1"/>
  <c r="DX78" i="21"/>
  <c r="EA78" i="21"/>
  <c r="HW78" i="6" s="1"/>
  <c r="K2802" i="20" s="1"/>
  <c r="DF79" i="21"/>
  <c r="DH79" i="21"/>
  <c r="DJ79" i="21"/>
  <c r="HN79" i="6" s="1"/>
  <c r="DL79" i="21"/>
  <c r="DN79" i="21"/>
  <c r="HP79" i="6" s="1"/>
  <c r="DP79" i="21"/>
  <c r="DR79" i="21"/>
  <c r="HR79" i="6" s="1"/>
  <c r="DT79" i="21"/>
  <c r="DV79" i="21"/>
  <c r="HT79" i="6" s="1"/>
  <c r="DX79" i="21"/>
  <c r="EA79" i="21"/>
  <c r="HW79" i="6" s="1"/>
  <c r="K2841" i="20" s="1"/>
  <c r="DF80" i="21"/>
  <c r="DH80" i="21"/>
  <c r="DJ80" i="21"/>
  <c r="HN80" i="6" s="1"/>
  <c r="DL80" i="21"/>
  <c r="DN80" i="21"/>
  <c r="HP80" i="6" s="1"/>
  <c r="DP80" i="21"/>
  <c r="DR80" i="21"/>
  <c r="HR80" i="6" s="1"/>
  <c r="DT80" i="21"/>
  <c r="DV80" i="21"/>
  <c r="HT80" i="6" s="1"/>
  <c r="DX80" i="21"/>
  <c r="EA80" i="21"/>
  <c r="HW80" i="6" s="1"/>
  <c r="K2880" i="20" s="1"/>
  <c r="DF81" i="21"/>
  <c r="DH81" i="21"/>
  <c r="DJ81" i="21"/>
  <c r="HN81" i="6" s="1"/>
  <c r="DL81" i="21"/>
  <c r="DN81" i="21"/>
  <c r="HP81" i="6" s="1"/>
  <c r="DP81" i="21"/>
  <c r="DR81" i="21"/>
  <c r="HR81" i="6" s="1"/>
  <c r="DT81" i="21"/>
  <c r="EA81" i="21"/>
  <c r="HW81" i="6" s="1"/>
  <c r="K2919" i="20" s="1"/>
  <c r="DF82" i="21"/>
  <c r="DH82" i="21"/>
  <c r="DJ82" i="21"/>
  <c r="HN82" i="6" s="1"/>
  <c r="DL82" i="21"/>
  <c r="DN82" i="21"/>
  <c r="HP82" i="6" s="1"/>
  <c r="DP82" i="21"/>
  <c r="DR82" i="21"/>
  <c r="HR82" i="6" s="1"/>
  <c r="DT82" i="21"/>
  <c r="DV82" i="21"/>
  <c r="HT82" i="6" s="1"/>
  <c r="DX82" i="21"/>
  <c r="EA82" i="21"/>
  <c r="HW82" i="6" s="1"/>
  <c r="K2958" i="20" s="1"/>
  <c r="DF83" i="21"/>
  <c r="DH83" i="21"/>
  <c r="DJ83" i="21"/>
  <c r="HN83" i="6" s="1"/>
  <c r="DL83" i="21"/>
  <c r="DN83" i="21"/>
  <c r="HP83" i="6" s="1"/>
  <c r="DP83" i="21"/>
  <c r="DR83" i="21"/>
  <c r="HR83" i="6" s="1"/>
  <c r="DT83" i="21"/>
  <c r="DV83" i="21"/>
  <c r="HT83" i="6" s="1"/>
  <c r="DX83" i="21"/>
  <c r="EA83" i="21"/>
  <c r="HW83" i="6" s="1"/>
  <c r="K2997" i="20" s="1"/>
  <c r="DF84" i="21"/>
  <c r="DH84" i="21"/>
  <c r="DJ84" i="21"/>
  <c r="HN84" i="6" s="1"/>
  <c r="DL84" i="21"/>
  <c r="DN84" i="21"/>
  <c r="HP84" i="6" s="1"/>
  <c r="DP84" i="21"/>
  <c r="DR84" i="21"/>
  <c r="HR84" i="6" s="1"/>
  <c r="DT84" i="21"/>
  <c r="DV84" i="21"/>
  <c r="HT84" i="6" s="1"/>
  <c r="DX84" i="21"/>
  <c r="EA84" i="21"/>
  <c r="HW84" i="6" s="1"/>
  <c r="DF85" i="21"/>
  <c r="DH85" i="21"/>
  <c r="DJ85" i="21"/>
  <c r="HN85" i="6" s="1"/>
  <c r="DL85" i="21"/>
  <c r="DN85" i="21"/>
  <c r="HP85" i="6" s="1"/>
  <c r="DP85" i="21"/>
  <c r="DR85" i="21"/>
  <c r="HR85" i="6" s="1"/>
  <c r="DT85" i="21"/>
  <c r="EA85" i="21"/>
  <c r="HW85" i="6" s="1"/>
  <c r="K3075" i="20" s="1"/>
  <c r="DF86" i="21"/>
  <c r="DH86" i="21"/>
  <c r="DJ86" i="21"/>
  <c r="HN86" i="6" s="1"/>
  <c r="DL86" i="21"/>
  <c r="DN86" i="21"/>
  <c r="HP86" i="6" s="1"/>
  <c r="DP86" i="21"/>
  <c r="DR86" i="21"/>
  <c r="HR86" i="6" s="1"/>
  <c r="DT86" i="21"/>
  <c r="DV86" i="21"/>
  <c r="HT86" i="6" s="1"/>
  <c r="DX86" i="21"/>
  <c r="EA86" i="21"/>
  <c r="HW86" i="6" s="1"/>
  <c r="K3114" i="20" s="1"/>
  <c r="DF87" i="21"/>
  <c r="DH87" i="21"/>
  <c r="DJ87" i="21"/>
  <c r="HN87" i="6" s="1"/>
  <c r="DL87" i="21"/>
  <c r="DN87" i="21"/>
  <c r="HP87" i="6" s="1"/>
  <c r="DP87" i="21"/>
  <c r="DR87" i="21"/>
  <c r="HR87" i="6" s="1"/>
  <c r="DT87" i="21"/>
  <c r="DV87" i="21"/>
  <c r="HT87" i="6" s="1"/>
  <c r="DX87" i="21"/>
  <c r="EA87" i="21"/>
  <c r="HW87" i="6" s="1"/>
  <c r="K3153" i="20" s="1"/>
  <c r="DF88" i="21"/>
  <c r="DH88" i="21"/>
  <c r="DJ88" i="21"/>
  <c r="HN88" i="6" s="1"/>
  <c r="DL88" i="21"/>
  <c r="DN88" i="21"/>
  <c r="HP88" i="6" s="1"/>
  <c r="DP88" i="21"/>
  <c r="DR88" i="21"/>
  <c r="HR88" i="6" s="1"/>
  <c r="DT88" i="21"/>
  <c r="DV88" i="21"/>
  <c r="HT88" i="6" s="1"/>
  <c r="DX88" i="21"/>
  <c r="EA88" i="21"/>
  <c r="HW88" i="6" s="1"/>
  <c r="K3192" i="20" s="1"/>
  <c r="DF89" i="21"/>
  <c r="DH89" i="21"/>
  <c r="DJ89" i="21"/>
  <c r="HN89" i="6" s="1"/>
  <c r="DL89" i="21"/>
  <c r="DN89" i="21"/>
  <c r="HP89" i="6" s="1"/>
  <c r="DP89" i="21"/>
  <c r="DR89" i="21"/>
  <c r="HR89" i="6" s="1"/>
  <c r="DT89" i="21"/>
  <c r="EA89" i="21"/>
  <c r="HW89" i="6" s="1"/>
  <c r="K3231" i="20" s="1"/>
  <c r="DF90" i="21"/>
  <c r="DH90" i="21"/>
  <c r="DJ90" i="21"/>
  <c r="HN90" i="6" s="1"/>
  <c r="DL90" i="21"/>
  <c r="DN90" i="21"/>
  <c r="HP90" i="6" s="1"/>
  <c r="DP90" i="21"/>
  <c r="DR90" i="21"/>
  <c r="HR90" i="6" s="1"/>
  <c r="DT90" i="21"/>
  <c r="DV90" i="21"/>
  <c r="HT90" i="6" s="1"/>
  <c r="DX90" i="21"/>
  <c r="EA90" i="21"/>
  <c r="HW90" i="6" s="1"/>
  <c r="K3270" i="20" s="1"/>
  <c r="DF91" i="21"/>
  <c r="DH91" i="21"/>
  <c r="DJ91" i="21"/>
  <c r="HN91" i="6" s="1"/>
  <c r="DL91" i="21"/>
  <c r="DN91" i="21"/>
  <c r="HP91" i="6" s="1"/>
  <c r="DP91" i="21"/>
  <c r="DR91" i="21"/>
  <c r="HR91" i="6" s="1"/>
  <c r="DT91" i="21"/>
  <c r="DV91" i="21"/>
  <c r="HT91" i="6" s="1"/>
  <c r="DX91" i="21"/>
  <c r="EA91" i="21"/>
  <c r="HW91" i="6" s="1"/>
  <c r="K3309" i="20" s="1"/>
  <c r="DF92" i="21"/>
  <c r="DH92" i="21"/>
  <c r="DJ92" i="21"/>
  <c r="HN92" i="6" s="1"/>
  <c r="DL92" i="21"/>
  <c r="DN92" i="21"/>
  <c r="HP92" i="6" s="1"/>
  <c r="DP92" i="21"/>
  <c r="DR92" i="21"/>
  <c r="HR92" i="6" s="1"/>
  <c r="DT92" i="21"/>
  <c r="DV92" i="21"/>
  <c r="HT92" i="6" s="1"/>
  <c r="DX92" i="21"/>
  <c r="EA92" i="21"/>
  <c r="HW92" i="6" s="1"/>
  <c r="K3348" i="20" s="1"/>
  <c r="DF93" i="21"/>
  <c r="DH93" i="21"/>
  <c r="DJ93" i="21"/>
  <c r="HN93" i="6" s="1"/>
  <c r="DL93" i="21"/>
  <c r="DN93" i="21"/>
  <c r="HP93" i="6" s="1"/>
  <c r="DP93" i="21"/>
  <c r="DR93" i="21"/>
  <c r="HR93" i="6" s="1"/>
  <c r="DT93" i="21"/>
  <c r="EA93" i="21"/>
  <c r="HW93" i="6" s="1"/>
  <c r="K3387" i="20" s="1"/>
  <c r="DF94" i="21"/>
  <c r="DH94" i="21"/>
  <c r="DJ94" i="21"/>
  <c r="HN94" i="6" s="1"/>
  <c r="DL94" i="21"/>
  <c r="DN94" i="21"/>
  <c r="HP94" i="6" s="1"/>
  <c r="DP94" i="21"/>
  <c r="DR94" i="21"/>
  <c r="HR94" i="6" s="1"/>
  <c r="DT94" i="21"/>
  <c r="DV94" i="21"/>
  <c r="HT94" i="6" s="1"/>
  <c r="DX94" i="21"/>
  <c r="EA94" i="21"/>
  <c r="HW94" i="6" s="1"/>
  <c r="K3426" i="20" s="1"/>
  <c r="DF95" i="21"/>
  <c r="DH95" i="21"/>
  <c r="DJ95" i="21"/>
  <c r="HN95" i="6" s="1"/>
  <c r="DL95" i="21"/>
  <c r="DN95" i="21"/>
  <c r="HP95" i="6" s="1"/>
  <c r="DP95" i="21"/>
  <c r="DR95" i="21"/>
  <c r="HR95" i="6" s="1"/>
  <c r="DT95" i="21"/>
  <c r="DV95" i="21"/>
  <c r="HT95" i="6" s="1"/>
  <c r="DX95" i="21"/>
  <c r="EA95" i="21"/>
  <c r="HW95" i="6" s="1"/>
  <c r="K3465" i="20" s="1"/>
  <c r="DF96" i="21"/>
  <c r="DH96" i="21"/>
  <c r="DJ96" i="21"/>
  <c r="HN96" i="6" s="1"/>
  <c r="DL96" i="21"/>
  <c r="DN96" i="21"/>
  <c r="HP96" i="6" s="1"/>
  <c r="DP96" i="21"/>
  <c r="DR96" i="21"/>
  <c r="HR96" i="6" s="1"/>
  <c r="DT96" i="21"/>
  <c r="DV96" i="21"/>
  <c r="HT96" i="6" s="1"/>
  <c r="DX96" i="21"/>
  <c r="EA96" i="21"/>
  <c r="HW96" i="6" s="1"/>
  <c r="K3504" i="20" s="1"/>
  <c r="DF97" i="21"/>
  <c r="DH97" i="21"/>
  <c r="DJ97" i="21"/>
  <c r="HN97" i="6" s="1"/>
  <c r="DL97" i="21"/>
  <c r="DN97" i="21"/>
  <c r="HP97" i="6" s="1"/>
  <c r="DP97" i="21"/>
  <c r="DR97" i="21"/>
  <c r="HR97" i="6" s="1"/>
  <c r="DT97" i="21"/>
  <c r="EA97" i="21"/>
  <c r="HW97" i="6" s="1"/>
  <c r="K3543" i="20" s="1"/>
  <c r="DF98" i="21"/>
  <c r="DH98" i="21"/>
  <c r="DJ98" i="21"/>
  <c r="HN98" i="6" s="1"/>
  <c r="DL98" i="21"/>
  <c r="DN98" i="21"/>
  <c r="HP98" i="6" s="1"/>
  <c r="DP98" i="21"/>
  <c r="DR98" i="21"/>
  <c r="HR98" i="6" s="1"/>
  <c r="DT98" i="21"/>
  <c r="DV98" i="21"/>
  <c r="HT98" i="6" s="1"/>
  <c r="DX98" i="21"/>
  <c r="EA98" i="21"/>
  <c r="HW98" i="6" s="1"/>
  <c r="K3582" i="20" s="1"/>
  <c r="DF99" i="21"/>
  <c r="DH99" i="21"/>
  <c r="DJ99" i="21"/>
  <c r="HN99" i="6" s="1"/>
  <c r="DL99" i="21"/>
  <c r="DN99" i="21"/>
  <c r="HP99" i="6" s="1"/>
  <c r="DP99" i="21"/>
  <c r="DR99" i="21"/>
  <c r="HR99" i="6" s="1"/>
  <c r="DT99" i="21"/>
  <c r="DV99" i="21"/>
  <c r="HT99" i="6" s="1"/>
  <c r="DX99" i="21"/>
  <c r="EA99" i="21"/>
  <c r="HW99" i="6" s="1"/>
  <c r="K3621" i="20" s="1"/>
  <c r="DF100" i="21"/>
  <c r="DH100" i="21"/>
  <c r="DJ100" i="21"/>
  <c r="HN100" i="6" s="1"/>
  <c r="DL100" i="21"/>
  <c r="DN100" i="21"/>
  <c r="HP100" i="6" s="1"/>
  <c r="DP100" i="21"/>
  <c r="DR100" i="21"/>
  <c r="HR100" i="6" s="1"/>
  <c r="DT100" i="21"/>
  <c r="DV100" i="21"/>
  <c r="HT100" i="6" s="1"/>
  <c r="DX100" i="21"/>
  <c r="EA100" i="21"/>
  <c r="HW100" i="6" s="1"/>
  <c r="K3660" i="20" s="1"/>
  <c r="DF101" i="21"/>
  <c r="DH101" i="21"/>
  <c r="DJ101" i="21"/>
  <c r="HN101" i="6" s="1"/>
  <c r="DL101" i="21"/>
  <c r="DN101" i="21"/>
  <c r="HP101" i="6" s="1"/>
  <c r="DP101" i="21"/>
  <c r="DR101" i="21"/>
  <c r="HR101" i="6" s="1"/>
  <c r="DT101" i="21"/>
  <c r="EA101" i="21"/>
  <c r="HW101" i="6" s="1"/>
  <c r="K3699" i="20" s="1"/>
  <c r="DF102" i="21"/>
  <c r="DH102" i="21"/>
  <c r="DJ102" i="21"/>
  <c r="HN102" i="6" s="1"/>
  <c r="DL102" i="21"/>
  <c r="DN102" i="21"/>
  <c r="HP102" i="6" s="1"/>
  <c r="DP102" i="21"/>
  <c r="DR102" i="21"/>
  <c r="HR102" i="6" s="1"/>
  <c r="DT102" i="21"/>
  <c r="DV102" i="21"/>
  <c r="HT102" i="6" s="1"/>
  <c r="DX102" i="21"/>
  <c r="EA102" i="21"/>
  <c r="HW102" i="6" s="1"/>
  <c r="K3738" i="20" s="1"/>
  <c r="DF103" i="21"/>
  <c r="DH103" i="21"/>
  <c r="DJ103" i="21"/>
  <c r="HN103" i="6" s="1"/>
  <c r="DL103" i="21"/>
  <c r="DN103" i="21"/>
  <c r="HP103" i="6" s="1"/>
  <c r="DP103" i="21"/>
  <c r="DR103" i="21"/>
  <c r="HR103" i="6" s="1"/>
  <c r="DT103" i="21"/>
  <c r="DV103" i="21"/>
  <c r="HT103" i="6" s="1"/>
  <c r="DX103" i="21"/>
  <c r="EA103" i="21"/>
  <c r="HW103" i="6" s="1"/>
  <c r="K3777" i="20" s="1"/>
  <c r="DF104" i="21"/>
  <c r="DH104" i="21"/>
  <c r="DJ104" i="21"/>
  <c r="HN104" i="6" s="1"/>
  <c r="DL104" i="21"/>
  <c r="DN104" i="21"/>
  <c r="HP104" i="6" s="1"/>
  <c r="DP104" i="21"/>
  <c r="DR104" i="21"/>
  <c r="HR104" i="6" s="1"/>
  <c r="DT104" i="21"/>
  <c r="DV104" i="21"/>
  <c r="HT104" i="6" s="1"/>
  <c r="DX104" i="21"/>
  <c r="EA104" i="21"/>
  <c r="HW104" i="6" s="1"/>
  <c r="K3816" i="20" s="1"/>
  <c r="DF105" i="21"/>
  <c r="DH105" i="21"/>
  <c r="DJ105" i="21"/>
  <c r="HN105" i="6" s="1"/>
  <c r="DL105" i="21"/>
  <c r="DN105" i="21"/>
  <c r="HP105" i="6" s="1"/>
  <c r="DP105" i="21"/>
  <c r="DR105" i="21"/>
  <c r="HR105" i="6" s="1"/>
  <c r="DT105" i="21"/>
  <c r="EA105" i="21"/>
  <c r="HW105" i="6" s="1"/>
  <c r="K3855" i="20" s="1"/>
  <c r="DF106" i="21"/>
  <c r="DH106" i="21"/>
  <c r="DJ106" i="21"/>
  <c r="HN106" i="6" s="1"/>
  <c r="DL106" i="21"/>
  <c r="DN106" i="21"/>
  <c r="HP106" i="6" s="1"/>
  <c r="DP106" i="21"/>
  <c r="DR106" i="21"/>
  <c r="HR106" i="6" s="1"/>
  <c r="DT106" i="21"/>
  <c r="DV106" i="21"/>
  <c r="HT106" i="6" s="1"/>
  <c r="DX106" i="21"/>
  <c r="EA106" i="21"/>
  <c r="HW106" i="6" s="1"/>
  <c r="K3894" i="20" s="1"/>
  <c r="DC107" i="21"/>
  <c r="DZ107" i="21" s="1"/>
  <c r="EA107" i="21"/>
  <c r="EA7" i="21"/>
  <c r="HW7" i="6" s="1"/>
  <c r="DF7" i="21"/>
  <c r="DH7" i="21"/>
  <c r="DJ7" i="21"/>
  <c r="DL7" i="21"/>
  <c r="DN7" i="21"/>
  <c r="DP7" i="21"/>
  <c r="DR7" i="21"/>
  <c r="DT7" i="21"/>
  <c r="DV7" i="21"/>
  <c r="DX7" i="21"/>
  <c r="AU41" i="9"/>
  <c r="AU54" i="9"/>
  <c r="AU58" i="9"/>
  <c r="AU75" i="9"/>
  <c r="A3" i="6"/>
  <c r="H54" i="10"/>
  <c r="I54" i="10"/>
  <c r="H58" i="10"/>
  <c r="I58" i="10"/>
  <c r="H75" i="10"/>
  <c r="I75" i="10"/>
  <c r="H8" i="10"/>
  <c r="I8" i="10"/>
  <c r="H9" i="10"/>
  <c r="I9" i="10"/>
  <c r="H10" i="10"/>
  <c r="I10" i="10"/>
  <c r="H11" i="10"/>
  <c r="I11" i="10"/>
  <c r="H12" i="10"/>
  <c r="I12" i="10"/>
  <c r="H13" i="10"/>
  <c r="I13" i="10"/>
  <c r="H14" i="10"/>
  <c r="I14" i="10"/>
  <c r="H15" i="10"/>
  <c r="I15" i="10"/>
  <c r="H16" i="10"/>
  <c r="I16" i="10"/>
  <c r="H17" i="10"/>
  <c r="I17" i="10"/>
  <c r="H18" i="10"/>
  <c r="I18" i="10"/>
  <c r="H19" i="10"/>
  <c r="I19" i="10"/>
  <c r="H20" i="10"/>
  <c r="I20" i="10"/>
  <c r="H21" i="10"/>
  <c r="I21" i="10"/>
  <c r="H22" i="10"/>
  <c r="I22" i="10"/>
  <c r="H23" i="10"/>
  <c r="I23" i="10"/>
  <c r="H24" i="10"/>
  <c r="I24" i="10"/>
  <c r="H25" i="10"/>
  <c r="I25" i="10"/>
  <c r="H26" i="10"/>
  <c r="I26" i="10"/>
  <c r="H27" i="10"/>
  <c r="I27" i="10"/>
  <c r="H28" i="10"/>
  <c r="I28" i="10"/>
  <c r="H29" i="10"/>
  <c r="I29" i="10"/>
  <c r="H30" i="10"/>
  <c r="I30" i="10"/>
  <c r="H31" i="10"/>
  <c r="I31" i="10"/>
  <c r="H32" i="10"/>
  <c r="I32" i="10"/>
  <c r="H33" i="10"/>
  <c r="I33" i="10"/>
  <c r="H34" i="10"/>
  <c r="I34" i="10"/>
  <c r="H35" i="10"/>
  <c r="I35" i="10"/>
  <c r="H36" i="10"/>
  <c r="I36" i="10"/>
  <c r="H37" i="10"/>
  <c r="I37" i="10"/>
  <c r="H38" i="10"/>
  <c r="I38" i="10"/>
  <c r="H39" i="10"/>
  <c r="I39" i="10"/>
  <c r="H40" i="10"/>
  <c r="I40" i="10"/>
  <c r="H41" i="10"/>
  <c r="I41" i="10"/>
  <c r="H42" i="10"/>
  <c r="I42" i="10"/>
  <c r="H43" i="10"/>
  <c r="I43" i="10"/>
  <c r="H44" i="10"/>
  <c r="I44" i="10"/>
  <c r="H45" i="10"/>
  <c r="I45" i="10"/>
  <c r="H46" i="10"/>
  <c r="I46" i="10"/>
  <c r="H47" i="10"/>
  <c r="I47" i="10"/>
  <c r="H48" i="10"/>
  <c r="I48" i="10"/>
  <c r="H49" i="10"/>
  <c r="I49" i="10"/>
  <c r="H50" i="10"/>
  <c r="I50" i="10"/>
  <c r="H51" i="10"/>
  <c r="I51" i="10"/>
  <c r="H52" i="10"/>
  <c r="I52" i="10"/>
  <c r="H53" i="10"/>
  <c r="I53" i="10"/>
  <c r="H55" i="10"/>
  <c r="I55" i="10"/>
  <c r="H56" i="10"/>
  <c r="I56" i="10"/>
  <c r="H57" i="10"/>
  <c r="I57" i="10"/>
  <c r="H59" i="10"/>
  <c r="I59" i="10"/>
  <c r="H60" i="10"/>
  <c r="I60" i="10"/>
  <c r="H61" i="10"/>
  <c r="I61" i="10"/>
  <c r="H62" i="10"/>
  <c r="I62" i="10"/>
  <c r="H63" i="10"/>
  <c r="I63" i="10"/>
  <c r="H64" i="10"/>
  <c r="I64" i="10"/>
  <c r="H65" i="10"/>
  <c r="I65" i="10"/>
  <c r="H66" i="10"/>
  <c r="I66" i="10"/>
  <c r="H67" i="10"/>
  <c r="I67" i="10"/>
  <c r="H68" i="10"/>
  <c r="I68" i="10"/>
  <c r="H69" i="10"/>
  <c r="I69" i="10"/>
  <c r="H70" i="10"/>
  <c r="I70" i="10"/>
  <c r="H71" i="10"/>
  <c r="I71" i="10"/>
  <c r="H72" i="10"/>
  <c r="I72" i="10"/>
  <c r="H73" i="10"/>
  <c r="I73" i="10"/>
  <c r="H74" i="10"/>
  <c r="I74" i="10"/>
  <c r="H76" i="10"/>
  <c r="I76" i="10"/>
  <c r="H77" i="10"/>
  <c r="I77" i="10"/>
  <c r="H78" i="10"/>
  <c r="I78" i="10"/>
  <c r="H79" i="10"/>
  <c r="I79" i="10"/>
  <c r="H80" i="10"/>
  <c r="I80" i="10"/>
  <c r="H81" i="10"/>
  <c r="I81" i="10"/>
  <c r="H82" i="10"/>
  <c r="I82" i="10"/>
  <c r="H83" i="10"/>
  <c r="I83" i="10"/>
  <c r="H84" i="10"/>
  <c r="I84" i="10"/>
  <c r="H85" i="10"/>
  <c r="I85" i="10"/>
  <c r="H86" i="10"/>
  <c r="I86" i="10"/>
  <c r="H87" i="10"/>
  <c r="I87" i="10"/>
  <c r="H88" i="10"/>
  <c r="I88" i="10"/>
  <c r="H89" i="10"/>
  <c r="I89" i="10"/>
  <c r="H90" i="10"/>
  <c r="I90" i="10"/>
  <c r="H91" i="10"/>
  <c r="I91" i="10"/>
  <c r="H92" i="10"/>
  <c r="I92" i="10"/>
  <c r="H93" i="10"/>
  <c r="I93" i="10"/>
  <c r="H94" i="10"/>
  <c r="I94" i="10"/>
  <c r="H95" i="10"/>
  <c r="I95" i="10"/>
  <c r="H96" i="10"/>
  <c r="I96" i="10"/>
  <c r="H97" i="10"/>
  <c r="I97" i="10"/>
  <c r="H98" i="10"/>
  <c r="I98" i="10"/>
  <c r="H99" i="10"/>
  <c r="I99" i="10"/>
  <c r="H100" i="10"/>
  <c r="I100" i="10"/>
  <c r="H101" i="10"/>
  <c r="I101" i="10"/>
  <c r="H102" i="10"/>
  <c r="I102" i="10"/>
  <c r="H103" i="10"/>
  <c r="I103" i="10"/>
  <c r="H104" i="10"/>
  <c r="I104" i="10"/>
  <c r="H105" i="10"/>
  <c r="I105" i="10"/>
  <c r="H106" i="10"/>
  <c r="I106" i="10"/>
  <c r="B7" i="6"/>
  <c r="H7" i="10" s="1"/>
  <c r="C7" i="6"/>
  <c r="I7" i="10" s="1"/>
  <c r="AK118" i="10"/>
  <c r="CI107" i="21"/>
  <c r="AV112" i="9"/>
  <c r="M13" i="20"/>
  <c r="M14" i="20"/>
  <c r="M15" i="20"/>
  <c r="M16" i="20"/>
  <c r="M17" i="20"/>
  <c r="M18" i="20"/>
  <c r="L13" i="20"/>
  <c r="L18" i="20"/>
  <c r="L17" i="20"/>
  <c r="L16" i="20"/>
  <c r="L15" i="20"/>
  <c r="L14" i="20"/>
  <c r="DW106" i="21"/>
  <c r="DS106" i="21"/>
  <c r="HS106" i="6" s="1"/>
  <c r="G3894" i="20" s="1"/>
  <c r="DO106" i="21"/>
  <c r="DK106" i="21"/>
  <c r="HO106" i="6" s="1"/>
  <c r="C3894" i="20" s="1"/>
  <c r="DW105" i="21"/>
  <c r="HU105" i="6" s="1"/>
  <c r="I3855" i="20" s="1"/>
  <c r="DS105" i="21"/>
  <c r="DO105" i="21"/>
  <c r="HQ105" i="6" s="1"/>
  <c r="D3855" i="20" s="1"/>
  <c r="DK105" i="21"/>
  <c r="AU105" i="9"/>
  <c r="DW104" i="21"/>
  <c r="DS104" i="21"/>
  <c r="HS104" i="6" s="1"/>
  <c r="G3816" i="20" s="1"/>
  <c r="DO104" i="21"/>
  <c r="DK104" i="21"/>
  <c r="HO104" i="6" s="1"/>
  <c r="C3816" i="20" s="1"/>
  <c r="DW103" i="21"/>
  <c r="HU103" i="6" s="1"/>
  <c r="I3777" i="20" s="1"/>
  <c r="DS103" i="21"/>
  <c r="DO103" i="21"/>
  <c r="HQ103" i="6" s="1"/>
  <c r="D3777" i="20" s="1"/>
  <c r="DK103" i="21"/>
  <c r="AU103" i="9"/>
  <c r="DW102" i="21"/>
  <c r="DS102" i="21"/>
  <c r="HS102" i="6" s="1"/>
  <c r="G3738" i="20" s="1"/>
  <c r="DO102" i="21"/>
  <c r="DK102" i="21"/>
  <c r="HO102" i="6" s="1"/>
  <c r="C3738" i="20" s="1"/>
  <c r="AU102" i="9"/>
  <c r="DW101" i="21"/>
  <c r="HU101" i="6" s="1"/>
  <c r="I3699" i="20" s="1"/>
  <c r="DS101" i="21"/>
  <c r="DO101" i="21"/>
  <c r="HQ101" i="6" s="1"/>
  <c r="D3699" i="20" s="1"/>
  <c r="DK101" i="21"/>
  <c r="AU101" i="9"/>
  <c r="DW100" i="21"/>
  <c r="DS100" i="21"/>
  <c r="HS100" i="6" s="1"/>
  <c r="G3660" i="20" s="1"/>
  <c r="DO100" i="21"/>
  <c r="DK100" i="21"/>
  <c r="HO100" i="6" s="1"/>
  <c r="C3660" i="20" s="1"/>
  <c r="AU100" i="9"/>
  <c r="DW99" i="21"/>
  <c r="HU99" i="6" s="1"/>
  <c r="I3621" i="20" s="1"/>
  <c r="DS99" i="21"/>
  <c r="DO99" i="21"/>
  <c r="HQ99" i="6" s="1"/>
  <c r="D3621" i="20" s="1"/>
  <c r="DK99" i="21"/>
  <c r="AU99" i="9"/>
  <c r="DW98" i="21"/>
  <c r="DS98" i="21"/>
  <c r="HS98" i="6" s="1"/>
  <c r="G3582" i="20" s="1"/>
  <c r="DO98" i="21"/>
  <c r="DK98" i="21"/>
  <c r="HO98" i="6" s="1"/>
  <c r="C3582" i="20" s="1"/>
  <c r="AU98" i="9"/>
  <c r="DW97" i="21"/>
  <c r="HU97" i="6" s="1"/>
  <c r="I3543" i="20" s="1"/>
  <c r="DS97" i="21"/>
  <c r="DO97" i="21"/>
  <c r="HQ97" i="6" s="1"/>
  <c r="D3543" i="20" s="1"/>
  <c r="DK97" i="21"/>
  <c r="AU97" i="9"/>
  <c r="DW96" i="21"/>
  <c r="DS96" i="21"/>
  <c r="HS96" i="6" s="1"/>
  <c r="G3504" i="20" s="1"/>
  <c r="DO96" i="21"/>
  <c r="DK96" i="21"/>
  <c r="HO96" i="6" s="1"/>
  <c r="C3504" i="20" s="1"/>
  <c r="AU96" i="9"/>
  <c r="DW95" i="21"/>
  <c r="HU95" i="6" s="1"/>
  <c r="I3465" i="20" s="1"/>
  <c r="DS95" i="21"/>
  <c r="DO95" i="21"/>
  <c r="HQ95" i="6" s="1"/>
  <c r="D3465" i="20" s="1"/>
  <c r="DK95" i="21"/>
  <c r="AU95" i="9"/>
  <c r="DW94" i="21"/>
  <c r="DS94" i="21"/>
  <c r="HS94" i="6" s="1"/>
  <c r="G3426" i="20" s="1"/>
  <c r="DO94" i="21"/>
  <c r="DK94" i="21"/>
  <c r="HO94" i="6" s="1"/>
  <c r="C3426" i="20" s="1"/>
  <c r="DW93" i="21"/>
  <c r="HU93" i="6" s="1"/>
  <c r="I3387" i="20" s="1"/>
  <c r="DS93" i="21"/>
  <c r="DO93" i="21"/>
  <c r="HQ93" i="6" s="1"/>
  <c r="D3387" i="20" s="1"/>
  <c r="DK93" i="21"/>
  <c r="AU93" i="9"/>
  <c r="DW92" i="21"/>
  <c r="DS92" i="21"/>
  <c r="HS92" i="6" s="1"/>
  <c r="G3348" i="20" s="1"/>
  <c r="DO92" i="21"/>
  <c r="DK92" i="21"/>
  <c r="HO92" i="6" s="1"/>
  <c r="C3348" i="20" s="1"/>
  <c r="DW91" i="21"/>
  <c r="HU91" i="6" s="1"/>
  <c r="I3309" i="20" s="1"/>
  <c r="DS91" i="21"/>
  <c r="DO91" i="21"/>
  <c r="HQ91" i="6" s="1"/>
  <c r="D3309" i="20" s="1"/>
  <c r="DK91" i="21"/>
  <c r="DW90" i="21"/>
  <c r="DS90" i="21"/>
  <c r="HS90" i="6" s="1"/>
  <c r="G3270" i="20" s="1"/>
  <c r="DO90" i="21"/>
  <c r="DK90" i="21"/>
  <c r="HO90" i="6" s="1"/>
  <c r="C3270" i="20" s="1"/>
  <c r="AU90" i="9"/>
  <c r="DW89" i="21"/>
  <c r="HU89" i="6" s="1"/>
  <c r="I3231" i="20" s="1"/>
  <c r="DS89" i="21"/>
  <c r="DO89" i="21"/>
  <c r="HQ89" i="6" s="1"/>
  <c r="D3231" i="20" s="1"/>
  <c r="DK89" i="21"/>
  <c r="AU89" i="9"/>
  <c r="DW88" i="21"/>
  <c r="DS88" i="21"/>
  <c r="HS88" i="6" s="1"/>
  <c r="G3192" i="20" s="1"/>
  <c r="DO88" i="21"/>
  <c r="DK88" i="21"/>
  <c r="HO88" i="6" s="1"/>
  <c r="C3192" i="20" s="1"/>
  <c r="DW87" i="21"/>
  <c r="HU87" i="6" s="1"/>
  <c r="I3153" i="20" s="1"/>
  <c r="DS87" i="21"/>
  <c r="DO87" i="21"/>
  <c r="HQ87" i="6" s="1"/>
  <c r="D3153" i="20" s="1"/>
  <c r="DK87" i="21"/>
  <c r="DW86" i="21"/>
  <c r="DS86" i="21"/>
  <c r="HS86" i="6" s="1"/>
  <c r="G3114" i="20" s="1"/>
  <c r="DO86" i="21"/>
  <c r="DK86" i="21"/>
  <c r="HO86" i="6" s="1"/>
  <c r="C3114" i="20" s="1"/>
  <c r="AU86" i="9"/>
  <c r="DW85" i="21"/>
  <c r="HU85" i="6" s="1"/>
  <c r="I3075" i="20" s="1"/>
  <c r="DS85" i="21"/>
  <c r="DO85" i="21"/>
  <c r="HQ85" i="6" s="1"/>
  <c r="D3075" i="20" s="1"/>
  <c r="DK85" i="21"/>
  <c r="AU85" i="9"/>
  <c r="DW84" i="21"/>
  <c r="DS84" i="21"/>
  <c r="HS84" i="6" s="1"/>
  <c r="G3036" i="20" s="1"/>
  <c r="DO84" i="21"/>
  <c r="DK84" i="21"/>
  <c r="HO84" i="6" s="1"/>
  <c r="C3036" i="20" s="1"/>
  <c r="DW83" i="21"/>
  <c r="HU83" i="6" s="1"/>
  <c r="I2997" i="20" s="1"/>
  <c r="DS83" i="21"/>
  <c r="DO83" i="21"/>
  <c r="HQ83" i="6" s="1"/>
  <c r="D2997" i="20" s="1"/>
  <c r="DK83" i="21"/>
  <c r="DW82" i="21"/>
  <c r="DS82" i="21"/>
  <c r="HS82" i="6" s="1"/>
  <c r="G2958" i="20" s="1"/>
  <c r="DO82" i="21"/>
  <c r="DK82" i="21"/>
  <c r="HO82" i="6" s="1"/>
  <c r="C2958" i="20" s="1"/>
  <c r="AU82" i="9"/>
  <c r="DW81" i="21"/>
  <c r="HU81" i="6" s="1"/>
  <c r="I2919" i="20" s="1"/>
  <c r="DS81" i="21"/>
  <c r="DO81" i="21"/>
  <c r="HQ81" i="6" s="1"/>
  <c r="D2919" i="20" s="1"/>
  <c r="DK81" i="21"/>
  <c r="AU81" i="9"/>
  <c r="DW80" i="21"/>
  <c r="DS80" i="21"/>
  <c r="HS80" i="6" s="1"/>
  <c r="G2880" i="20" s="1"/>
  <c r="DO80" i="21"/>
  <c r="DK80" i="21"/>
  <c r="HO80" i="6" s="1"/>
  <c r="C2880" i="20" s="1"/>
  <c r="AU80" i="9"/>
  <c r="DW79" i="21"/>
  <c r="HU79" i="6" s="1"/>
  <c r="I2841" i="20" s="1"/>
  <c r="DS79" i="21"/>
  <c r="DO79" i="21"/>
  <c r="HQ79" i="6" s="1"/>
  <c r="D2841" i="20" s="1"/>
  <c r="DK79" i="21"/>
  <c r="DW78" i="21"/>
  <c r="DS78" i="21"/>
  <c r="HS78" i="6" s="1"/>
  <c r="G2802" i="20" s="1"/>
  <c r="DO78" i="21"/>
  <c r="DK78" i="21"/>
  <c r="HO78" i="6" s="1"/>
  <c r="C2802" i="20" s="1"/>
  <c r="DG77" i="21"/>
  <c r="DI77" i="21"/>
  <c r="DK77" i="21"/>
  <c r="HO77" i="6" s="1"/>
  <c r="C2763" i="20" s="1"/>
  <c r="DM77" i="21"/>
  <c r="DO77" i="21"/>
  <c r="HQ77" i="6" s="1"/>
  <c r="D2763" i="20" s="1"/>
  <c r="DQ77" i="21"/>
  <c r="DS77" i="21"/>
  <c r="HS77" i="6" s="1"/>
  <c r="G2763" i="20" s="1"/>
  <c r="DU77" i="21"/>
  <c r="DW77" i="21"/>
  <c r="HU77" i="6" s="1"/>
  <c r="I2763" i="20" s="1"/>
  <c r="AU77" i="9"/>
  <c r="DG76" i="21"/>
  <c r="DI76" i="21"/>
  <c r="DK76" i="21"/>
  <c r="HO76" i="6" s="1"/>
  <c r="C2724" i="20" s="1"/>
  <c r="DM76" i="21"/>
  <c r="DO76" i="21"/>
  <c r="HQ76" i="6" s="1"/>
  <c r="D2724" i="20" s="1"/>
  <c r="DQ76" i="21"/>
  <c r="DS76" i="21"/>
  <c r="HS76" i="6" s="1"/>
  <c r="G2724" i="20" s="1"/>
  <c r="DU76" i="21"/>
  <c r="DW76" i="21"/>
  <c r="HU76" i="6" s="1"/>
  <c r="I2724" i="20" s="1"/>
  <c r="AU76" i="9"/>
  <c r="DG75" i="21"/>
  <c r="DI75" i="21"/>
  <c r="DK75" i="21"/>
  <c r="HO75" i="6" s="1"/>
  <c r="C2685" i="20" s="1"/>
  <c r="DM75" i="21"/>
  <c r="DO75" i="21"/>
  <c r="HQ75" i="6" s="1"/>
  <c r="D2685" i="20" s="1"/>
  <c r="DQ75" i="21"/>
  <c r="DS75" i="21"/>
  <c r="HS75" i="6" s="1"/>
  <c r="G2685" i="20" s="1"/>
  <c r="DU75" i="21"/>
  <c r="DW75" i="21"/>
  <c r="HU75" i="6" s="1"/>
  <c r="I2685" i="20" s="1"/>
  <c r="DG74" i="21"/>
  <c r="DI74" i="21"/>
  <c r="DK74" i="21"/>
  <c r="HO74" i="6" s="1"/>
  <c r="C2646" i="20" s="1"/>
  <c r="DM74" i="21"/>
  <c r="DO74" i="21"/>
  <c r="HQ74" i="6" s="1"/>
  <c r="D2646" i="20" s="1"/>
  <c r="DQ74" i="21"/>
  <c r="DS74" i="21"/>
  <c r="HS74" i="6" s="1"/>
  <c r="G2646" i="20" s="1"/>
  <c r="DU74" i="21"/>
  <c r="DW74" i="21"/>
  <c r="HU74" i="6" s="1"/>
  <c r="I2646" i="20" s="1"/>
  <c r="AU74" i="9"/>
  <c r="DG73" i="21"/>
  <c r="DI73" i="21"/>
  <c r="DK73" i="21"/>
  <c r="HO73" i="6" s="1"/>
  <c r="C2607" i="20" s="1"/>
  <c r="DM73" i="21"/>
  <c r="DO73" i="21"/>
  <c r="HQ73" i="6" s="1"/>
  <c r="D2607" i="20" s="1"/>
  <c r="DQ73" i="21"/>
  <c r="DS73" i="21"/>
  <c r="HS73" i="6" s="1"/>
  <c r="G2607" i="20" s="1"/>
  <c r="DU73" i="21"/>
  <c r="DW73" i="21"/>
  <c r="HU73" i="6" s="1"/>
  <c r="I2607" i="20" s="1"/>
  <c r="AU73" i="9"/>
  <c r="DG72" i="21"/>
  <c r="DI72" i="21"/>
  <c r="DK72" i="21"/>
  <c r="HO72" i="6" s="1"/>
  <c r="C2568" i="20" s="1"/>
  <c r="DM72" i="21"/>
  <c r="DO72" i="21"/>
  <c r="HQ72" i="6" s="1"/>
  <c r="D2568" i="20" s="1"/>
  <c r="DQ72" i="21"/>
  <c r="DS72" i="21"/>
  <c r="HS72" i="6" s="1"/>
  <c r="G2568" i="20" s="1"/>
  <c r="DU72" i="21"/>
  <c r="DW72" i="21"/>
  <c r="HU72" i="6" s="1"/>
  <c r="I2568" i="20" s="1"/>
  <c r="AU72" i="9"/>
  <c r="DG71" i="21"/>
  <c r="DI71" i="21"/>
  <c r="DK71" i="21"/>
  <c r="DM71" i="21"/>
  <c r="DO71" i="21"/>
  <c r="DQ71" i="21"/>
  <c r="DS71" i="21"/>
  <c r="DU71" i="21"/>
  <c r="DW71" i="21"/>
  <c r="AU71" i="9"/>
  <c r="HV108" i="6"/>
  <c r="GN6" i="6"/>
  <c r="GO6" i="6"/>
  <c r="GP6" i="6"/>
  <c r="GQ6" i="6"/>
  <c r="GE6" i="6"/>
  <c r="GF6" i="6"/>
  <c r="GG6" i="6"/>
  <c r="F3" i="6"/>
  <c r="A2" i="6"/>
  <c r="DG70" i="21"/>
  <c r="DI70" i="21"/>
  <c r="DK70" i="21"/>
  <c r="DM70" i="21"/>
  <c r="DO70" i="21"/>
  <c r="DQ70" i="21"/>
  <c r="DS70" i="21"/>
  <c r="HS70" i="6" s="1"/>
  <c r="G2490" i="20" s="1"/>
  <c r="DU70" i="21"/>
  <c r="DW70" i="21"/>
  <c r="AU70" i="9"/>
  <c r="DG69" i="21"/>
  <c r="DI69" i="21"/>
  <c r="DK69" i="21"/>
  <c r="DM69" i="21"/>
  <c r="DO69" i="21"/>
  <c r="DQ69" i="21"/>
  <c r="DS69" i="21"/>
  <c r="DU69" i="21"/>
  <c r="DW69" i="21"/>
  <c r="AU69" i="9"/>
  <c r="DG68" i="21"/>
  <c r="DI68" i="21"/>
  <c r="DK68" i="21"/>
  <c r="DM68" i="21"/>
  <c r="DO68" i="21"/>
  <c r="DQ68" i="21"/>
  <c r="DS68" i="21"/>
  <c r="DU68" i="21"/>
  <c r="DW68" i="21"/>
  <c r="AU68" i="9"/>
  <c r="DG67" i="21"/>
  <c r="DI67" i="21"/>
  <c r="DK67" i="21"/>
  <c r="DM67" i="21"/>
  <c r="DO67" i="21"/>
  <c r="DQ67" i="21"/>
  <c r="DS67" i="21"/>
  <c r="DU67" i="21"/>
  <c r="DW67" i="21"/>
  <c r="AU67" i="9"/>
  <c r="DG66" i="21"/>
  <c r="DI66" i="21"/>
  <c r="DK66" i="21"/>
  <c r="DM66" i="21"/>
  <c r="DO66" i="21"/>
  <c r="DQ66" i="21"/>
  <c r="DS66" i="21"/>
  <c r="DU66" i="21"/>
  <c r="DW66" i="21"/>
  <c r="AU66" i="9"/>
  <c r="DG65" i="21"/>
  <c r="DI65" i="21"/>
  <c r="DK65" i="21"/>
  <c r="DM65" i="21"/>
  <c r="DO65" i="21"/>
  <c r="DQ65" i="21"/>
  <c r="DS65" i="21"/>
  <c r="DU65" i="21"/>
  <c r="DW65" i="21"/>
  <c r="AU65" i="9"/>
  <c r="DG64" i="21"/>
  <c r="DI64" i="21"/>
  <c r="DK64" i="21"/>
  <c r="HO64" i="6" s="1"/>
  <c r="C2256" i="20" s="1"/>
  <c r="DM64" i="21"/>
  <c r="DO64" i="21"/>
  <c r="HQ64" i="6" s="1"/>
  <c r="D2256" i="20" s="1"/>
  <c r="DQ64" i="21"/>
  <c r="DS64" i="21"/>
  <c r="HS64" i="6" s="1"/>
  <c r="G2256" i="20" s="1"/>
  <c r="DU64" i="21"/>
  <c r="DW64" i="21"/>
  <c r="HU64" i="6" s="1"/>
  <c r="I2256" i="20" s="1"/>
  <c r="AU64" i="9"/>
  <c r="DG63" i="21"/>
  <c r="DI63" i="21"/>
  <c r="DK63" i="21"/>
  <c r="HO63" i="6" s="1"/>
  <c r="C2217" i="20" s="1"/>
  <c r="DM63" i="21"/>
  <c r="DO63" i="21"/>
  <c r="HQ63" i="6" s="1"/>
  <c r="D2217" i="20" s="1"/>
  <c r="DQ63" i="21"/>
  <c r="DS63" i="21"/>
  <c r="HS63" i="6" s="1"/>
  <c r="G2217" i="20" s="1"/>
  <c r="DU63" i="21"/>
  <c r="DW63" i="21"/>
  <c r="HU63" i="6" s="1"/>
  <c r="I2217" i="20" s="1"/>
  <c r="AU63" i="9"/>
  <c r="DG62" i="21"/>
  <c r="DI62" i="21"/>
  <c r="DK62" i="21"/>
  <c r="HO62" i="6" s="1"/>
  <c r="C2178" i="20" s="1"/>
  <c r="DM62" i="21"/>
  <c r="DO62" i="21"/>
  <c r="HQ62" i="6" s="1"/>
  <c r="D2178" i="20" s="1"/>
  <c r="DQ62" i="21"/>
  <c r="DS62" i="21"/>
  <c r="HS62" i="6" s="1"/>
  <c r="G2178" i="20" s="1"/>
  <c r="DU62" i="21"/>
  <c r="DW62" i="21"/>
  <c r="HU62" i="6" s="1"/>
  <c r="I2178" i="20" s="1"/>
  <c r="AU62" i="9"/>
  <c r="DG61" i="21"/>
  <c r="DI61" i="21"/>
  <c r="DK61" i="21"/>
  <c r="HO61" i="6" s="1"/>
  <c r="C2139" i="20" s="1"/>
  <c r="DM61" i="21"/>
  <c r="DO61" i="21"/>
  <c r="HQ61" i="6" s="1"/>
  <c r="D2139" i="20" s="1"/>
  <c r="DQ61" i="21"/>
  <c r="DS61" i="21"/>
  <c r="HS61" i="6" s="1"/>
  <c r="G2139" i="20" s="1"/>
  <c r="DU61" i="21"/>
  <c r="DW61" i="21"/>
  <c r="HU61" i="6" s="1"/>
  <c r="I2139" i="20" s="1"/>
  <c r="AU61" i="9"/>
  <c r="DG60" i="21"/>
  <c r="DI60" i="21"/>
  <c r="DK60" i="21"/>
  <c r="HO60" i="6" s="1"/>
  <c r="C2100" i="20" s="1"/>
  <c r="DM60" i="21"/>
  <c r="DO60" i="21"/>
  <c r="HQ60" i="6" s="1"/>
  <c r="D2100" i="20" s="1"/>
  <c r="DQ60" i="21"/>
  <c r="DS60" i="21"/>
  <c r="HS60" i="6" s="1"/>
  <c r="G2100" i="20" s="1"/>
  <c r="DU60" i="21"/>
  <c r="DW60" i="21"/>
  <c r="HU60" i="6" s="1"/>
  <c r="I2100" i="20" s="1"/>
  <c r="AU60" i="9"/>
  <c r="DG59" i="21"/>
  <c r="DI59" i="21"/>
  <c r="DK59" i="21"/>
  <c r="HO59" i="6" s="1"/>
  <c r="C2061" i="20" s="1"/>
  <c r="DM59" i="21"/>
  <c r="DO59" i="21"/>
  <c r="HQ59" i="6" s="1"/>
  <c r="D2061" i="20" s="1"/>
  <c r="DQ59" i="21"/>
  <c r="DS59" i="21"/>
  <c r="HS59" i="6" s="1"/>
  <c r="G2061" i="20" s="1"/>
  <c r="DU59" i="21"/>
  <c r="DW59" i="21"/>
  <c r="HU59" i="6" s="1"/>
  <c r="I2061" i="20" s="1"/>
  <c r="DG58" i="21"/>
  <c r="DI58" i="21"/>
  <c r="DK58" i="21"/>
  <c r="HO58" i="6" s="1"/>
  <c r="C2022" i="20" s="1"/>
  <c r="DM58" i="21"/>
  <c r="DO58" i="21"/>
  <c r="HQ58" i="6" s="1"/>
  <c r="D2022" i="20" s="1"/>
  <c r="DQ58" i="21"/>
  <c r="DS58" i="21"/>
  <c r="HS58" i="6" s="1"/>
  <c r="G2022" i="20" s="1"/>
  <c r="DU58" i="21"/>
  <c r="DW58" i="21"/>
  <c r="HU58" i="6" s="1"/>
  <c r="I2022" i="20" s="1"/>
  <c r="DG57" i="21"/>
  <c r="DI57" i="21"/>
  <c r="DK57" i="21"/>
  <c r="HO57" i="6" s="1"/>
  <c r="C1983" i="20" s="1"/>
  <c r="DM57" i="21"/>
  <c r="DO57" i="21"/>
  <c r="HQ57" i="6" s="1"/>
  <c r="D1983" i="20" s="1"/>
  <c r="DQ57" i="21"/>
  <c r="DS57" i="21"/>
  <c r="HS57" i="6" s="1"/>
  <c r="G1983" i="20" s="1"/>
  <c r="DU57" i="21"/>
  <c r="DW57" i="21"/>
  <c r="HU57" i="6" s="1"/>
  <c r="I1983" i="20" s="1"/>
  <c r="DG56" i="21"/>
  <c r="DI56" i="21"/>
  <c r="DK56" i="21"/>
  <c r="HO56" i="6" s="1"/>
  <c r="C1944" i="20" s="1"/>
  <c r="DM56" i="21"/>
  <c r="DO56" i="21"/>
  <c r="HQ56" i="6" s="1"/>
  <c r="D1944" i="20" s="1"/>
  <c r="DQ56" i="21"/>
  <c r="DS56" i="21"/>
  <c r="HS56" i="6" s="1"/>
  <c r="G1944" i="20" s="1"/>
  <c r="DU56" i="21"/>
  <c r="DW56" i="21"/>
  <c r="HU56" i="6" s="1"/>
  <c r="I1944" i="20" s="1"/>
  <c r="DG55" i="21"/>
  <c r="DI55" i="21"/>
  <c r="DK55" i="21"/>
  <c r="HO55" i="6" s="1"/>
  <c r="C1905" i="20" s="1"/>
  <c r="DM55" i="21"/>
  <c r="DO55" i="21"/>
  <c r="HQ55" i="6" s="1"/>
  <c r="D1905" i="20" s="1"/>
  <c r="DQ55" i="21"/>
  <c r="DS55" i="21"/>
  <c r="HS55" i="6" s="1"/>
  <c r="G1905" i="20" s="1"/>
  <c r="DU55" i="21"/>
  <c r="DW55" i="21"/>
  <c r="HU55" i="6" s="1"/>
  <c r="I1905" i="20" s="1"/>
  <c r="DG54" i="21"/>
  <c r="DI54" i="21"/>
  <c r="DK54" i="21"/>
  <c r="HO54" i="6" s="1"/>
  <c r="C1866" i="20" s="1"/>
  <c r="DM54" i="21"/>
  <c r="DO54" i="21"/>
  <c r="HQ54" i="6" s="1"/>
  <c r="D1866" i="20" s="1"/>
  <c r="DQ54" i="21"/>
  <c r="DS54" i="21"/>
  <c r="HS54" i="6" s="1"/>
  <c r="G1866" i="20" s="1"/>
  <c r="DU54" i="21"/>
  <c r="DW54" i="21"/>
  <c r="HU54" i="6" s="1"/>
  <c r="I1866" i="20" s="1"/>
  <c r="DG53" i="21"/>
  <c r="DI53" i="21"/>
  <c r="DK53" i="21"/>
  <c r="HO53" i="6" s="1"/>
  <c r="C1827" i="20" s="1"/>
  <c r="DM53" i="21"/>
  <c r="DO53" i="21"/>
  <c r="HQ53" i="6" s="1"/>
  <c r="D1827" i="20" s="1"/>
  <c r="DQ53" i="21"/>
  <c r="DS53" i="21"/>
  <c r="HS53" i="6" s="1"/>
  <c r="G1827" i="20" s="1"/>
  <c r="DU53" i="21"/>
  <c r="DW53" i="21"/>
  <c r="HU53" i="6" s="1"/>
  <c r="I1827" i="20" s="1"/>
  <c r="DG52" i="21"/>
  <c r="DI52" i="21"/>
  <c r="DK52" i="21"/>
  <c r="HO52" i="6" s="1"/>
  <c r="C1788" i="20" s="1"/>
  <c r="DM52" i="21"/>
  <c r="DO52" i="21"/>
  <c r="HQ52" i="6" s="1"/>
  <c r="D1788" i="20" s="1"/>
  <c r="DQ52" i="21"/>
  <c r="DS52" i="21"/>
  <c r="HS52" i="6" s="1"/>
  <c r="G1788" i="20" s="1"/>
  <c r="DU52" i="21"/>
  <c r="DW52" i="21"/>
  <c r="HU52" i="6" s="1"/>
  <c r="I1788" i="20" s="1"/>
  <c r="DG51" i="21"/>
  <c r="DI51" i="21"/>
  <c r="DK51" i="21"/>
  <c r="HO51" i="6" s="1"/>
  <c r="C1749" i="20" s="1"/>
  <c r="DM51" i="21"/>
  <c r="DO51" i="21"/>
  <c r="HQ51" i="6" s="1"/>
  <c r="D1749" i="20" s="1"/>
  <c r="DQ51" i="21"/>
  <c r="DS51" i="21"/>
  <c r="HS51" i="6" s="1"/>
  <c r="G1749" i="20" s="1"/>
  <c r="DU51" i="21"/>
  <c r="DW51" i="21"/>
  <c r="HU51" i="6" s="1"/>
  <c r="I1749" i="20" s="1"/>
  <c r="DG50" i="21"/>
  <c r="DI50" i="21"/>
  <c r="DK50" i="21"/>
  <c r="HO50" i="6" s="1"/>
  <c r="C1710" i="20" s="1"/>
  <c r="DM50" i="21"/>
  <c r="DO50" i="21"/>
  <c r="HQ50" i="6" s="1"/>
  <c r="D1710" i="20" s="1"/>
  <c r="DQ50" i="21"/>
  <c r="DS50" i="21"/>
  <c r="HS50" i="6" s="1"/>
  <c r="G1710" i="20" s="1"/>
  <c r="DU50" i="21"/>
  <c r="DW50" i="21"/>
  <c r="HU50" i="6" s="1"/>
  <c r="I1710" i="20" s="1"/>
  <c r="DG49" i="21"/>
  <c r="DI49" i="21"/>
  <c r="DK49" i="21"/>
  <c r="HO49" i="6" s="1"/>
  <c r="C1671" i="20" s="1"/>
  <c r="DM49" i="21"/>
  <c r="DO49" i="21"/>
  <c r="HQ49" i="6" s="1"/>
  <c r="D1671" i="20" s="1"/>
  <c r="DQ49" i="21"/>
  <c r="DS49" i="21"/>
  <c r="HS49" i="6" s="1"/>
  <c r="G1671" i="20" s="1"/>
  <c r="DU49" i="21"/>
  <c r="DW49" i="21"/>
  <c r="HU49" i="6" s="1"/>
  <c r="I1671" i="20" s="1"/>
  <c r="AU49" i="9"/>
  <c r="DG48" i="21"/>
  <c r="DI48" i="21"/>
  <c r="DK48" i="21"/>
  <c r="HO48" i="6" s="1"/>
  <c r="C1632" i="20" s="1"/>
  <c r="DM48" i="21"/>
  <c r="DO48" i="21"/>
  <c r="HQ48" i="6" s="1"/>
  <c r="D1632" i="20" s="1"/>
  <c r="DQ48" i="21"/>
  <c r="DS48" i="21"/>
  <c r="HS48" i="6" s="1"/>
  <c r="G1632" i="20" s="1"/>
  <c r="DU48" i="21"/>
  <c r="DW48" i="21"/>
  <c r="HU48" i="6" s="1"/>
  <c r="I1632" i="20" s="1"/>
  <c r="DG47" i="21"/>
  <c r="DI47" i="21"/>
  <c r="DK47" i="21"/>
  <c r="HO47" i="6" s="1"/>
  <c r="C1593" i="20" s="1"/>
  <c r="DM47" i="21"/>
  <c r="DO47" i="21"/>
  <c r="HQ47" i="6" s="1"/>
  <c r="D1593" i="20" s="1"/>
  <c r="DQ47" i="21"/>
  <c r="DS47" i="21"/>
  <c r="HS47" i="6" s="1"/>
  <c r="G1593" i="20" s="1"/>
  <c r="DU47" i="21"/>
  <c r="DW47" i="21"/>
  <c r="HU47" i="6" s="1"/>
  <c r="I1593" i="20" s="1"/>
  <c r="AU47" i="9"/>
  <c r="DG46" i="21"/>
  <c r="DI46" i="21"/>
  <c r="DK46" i="21"/>
  <c r="HO46" i="6" s="1"/>
  <c r="C1554" i="20" s="1"/>
  <c r="DM46" i="21"/>
  <c r="DO46" i="21"/>
  <c r="HQ46" i="6" s="1"/>
  <c r="D1554" i="20" s="1"/>
  <c r="DQ46" i="21"/>
  <c r="DS46" i="21"/>
  <c r="HS46" i="6" s="1"/>
  <c r="G1554" i="20" s="1"/>
  <c r="DU46" i="21"/>
  <c r="DW46" i="21"/>
  <c r="HU46" i="6" s="1"/>
  <c r="I1554" i="20" s="1"/>
  <c r="DG45" i="21"/>
  <c r="DI45" i="21"/>
  <c r="DK45" i="21"/>
  <c r="HO45" i="6" s="1"/>
  <c r="C1515" i="20" s="1"/>
  <c r="DM45" i="21"/>
  <c r="DO45" i="21"/>
  <c r="HQ45" i="6" s="1"/>
  <c r="D1515" i="20" s="1"/>
  <c r="DQ45" i="21"/>
  <c r="DS45" i="21"/>
  <c r="HS45" i="6" s="1"/>
  <c r="G1515" i="20" s="1"/>
  <c r="DU45" i="21"/>
  <c r="DW45" i="21"/>
  <c r="HU45" i="6" s="1"/>
  <c r="I1515" i="20" s="1"/>
  <c r="AU45" i="9"/>
  <c r="DG44" i="21"/>
  <c r="DI44" i="21"/>
  <c r="DK44" i="21"/>
  <c r="HO44" i="6" s="1"/>
  <c r="C1476" i="20" s="1"/>
  <c r="DM44" i="21"/>
  <c r="DO44" i="21"/>
  <c r="HQ44" i="6" s="1"/>
  <c r="D1476" i="20" s="1"/>
  <c r="DQ44" i="21"/>
  <c r="DS44" i="21"/>
  <c r="HS44" i="6" s="1"/>
  <c r="G1476" i="20" s="1"/>
  <c r="DU44" i="21"/>
  <c r="DW44" i="21"/>
  <c r="HU44" i="6" s="1"/>
  <c r="I1476" i="20" s="1"/>
  <c r="DG43" i="21"/>
  <c r="DI43" i="21"/>
  <c r="DK43" i="21"/>
  <c r="HO43" i="6" s="1"/>
  <c r="C1437" i="20" s="1"/>
  <c r="DM43" i="21"/>
  <c r="DO43" i="21"/>
  <c r="HQ43" i="6" s="1"/>
  <c r="D1437" i="20" s="1"/>
  <c r="DQ43" i="21"/>
  <c r="DS43" i="21"/>
  <c r="HS43" i="6" s="1"/>
  <c r="G1437" i="20" s="1"/>
  <c r="DU43" i="21"/>
  <c r="DW43" i="21"/>
  <c r="HU43" i="6" s="1"/>
  <c r="I1437" i="20" s="1"/>
  <c r="DG42" i="21"/>
  <c r="DI42" i="21"/>
  <c r="DK42" i="21"/>
  <c r="HO42" i="6" s="1"/>
  <c r="C1398" i="20" s="1"/>
  <c r="DM42" i="21"/>
  <c r="DO42" i="21"/>
  <c r="HQ42" i="6" s="1"/>
  <c r="D1398" i="20" s="1"/>
  <c r="DQ42" i="21"/>
  <c r="DS42" i="21"/>
  <c r="HS42" i="6" s="1"/>
  <c r="G1398" i="20" s="1"/>
  <c r="DU42" i="21"/>
  <c r="DW42" i="21"/>
  <c r="HU42" i="6" s="1"/>
  <c r="I1398" i="20" s="1"/>
  <c r="DG41" i="21"/>
  <c r="DI41" i="21"/>
  <c r="DK41" i="21"/>
  <c r="HO41" i="6" s="1"/>
  <c r="C1359" i="20" s="1"/>
  <c r="DM41" i="21"/>
  <c r="DO41" i="21"/>
  <c r="HQ41" i="6" s="1"/>
  <c r="D1359" i="20" s="1"/>
  <c r="DQ41" i="21"/>
  <c r="DS41" i="21"/>
  <c r="HS41" i="6" s="1"/>
  <c r="G1359" i="20" s="1"/>
  <c r="DU41" i="21"/>
  <c r="DW41" i="21"/>
  <c r="HU41" i="6" s="1"/>
  <c r="I1359" i="20" s="1"/>
  <c r="DG40" i="21"/>
  <c r="DI40" i="21"/>
  <c r="DK40" i="21"/>
  <c r="HO40" i="6" s="1"/>
  <c r="C1320" i="20" s="1"/>
  <c r="DM40" i="21"/>
  <c r="DO40" i="21"/>
  <c r="HQ40" i="6" s="1"/>
  <c r="D1320" i="20" s="1"/>
  <c r="DQ40" i="21"/>
  <c r="DS40" i="21"/>
  <c r="HS40" i="6" s="1"/>
  <c r="G1320" i="20" s="1"/>
  <c r="DU40" i="21"/>
  <c r="DW40" i="21"/>
  <c r="HU40" i="6" s="1"/>
  <c r="I1320" i="20" s="1"/>
  <c r="DG39" i="21"/>
  <c r="DI39" i="21"/>
  <c r="DK39" i="21"/>
  <c r="HO39" i="6" s="1"/>
  <c r="C1281" i="20" s="1"/>
  <c r="DM39" i="21"/>
  <c r="DO39" i="21"/>
  <c r="DQ39" i="21"/>
  <c r="DS39" i="21"/>
  <c r="DU39" i="21"/>
  <c r="DW39" i="21"/>
  <c r="DG38" i="21"/>
  <c r="DI38" i="21"/>
  <c r="DK38" i="21"/>
  <c r="HO38" i="6" s="1"/>
  <c r="C1242" i="20" s="1"/>
  <c r="DM38" i="21"/>
  <c r="DO38" i="21"/>
  <c r="HQ38" i="6" s="1"/>
  <c r="D1242" i="20" s="1"/>
  <c r="DQ38" i="21"/>
  <c r="DS38" i="21"/>
  <c r="HS38" i="6" s="1"/>
  <c r="G1242" i="20" s="1"/>
  <c r="DU38" i="21"/>
  <c r="DW38" i="21"/>
  <c r="HU38" i="6" s="1"/>
  <c r="I1242" i="20" s="1"/>
  <c r="DG37" i="21"/>
  <c r="DI37" i="21"/>
  <c r="DK37" i="21"/>
  <c r="HO37" i="6" s="1"/>
  <c r="C1203" i="20" s="1"/>
  <c r="DM37" i="21"/>
  <c r="DO37" i="21"/>
  <c r="DQ37" i="21"/>
  <c r="DS37" i="21"/>
  <c r="HS37" i="6" s="1"/>
  <c r="G1203" i="20" s="1"/>
  <c r="DU37" i="21"/>
  <c r="DW37" i="21"/>
  <c r="AU37" i="9"/>
  <c r="DG36" i="21"/>
  <c r="DI36" i="21"/>
  <c r="DK36" i="21"/>
  <c r="DM36" i="21"/>
  <c r="DO36" i="21"/>
  <c r="HQ36" i="6" s="1"/>
  <c r="D1164" i="20" s="1"/>
  <c r="DQ36" i="21"/>
  <c r="DS36" i="21"/>
  <c r="DU36" i="21"/>
  <c r="DW36" i="21"/>
  <c r="HU36" i="6" s="1"/>
  <c r="I1164" i="20" s="1"/>
  <c r="AU36" i="9"/>
  <c r="DG35" i="21"/>
  <c r="DI35" i="21"/>
  <c r="DK35" i="21"/>
  <c r="DM35" i="21"/>
  <c r="DO35" i="21"/>
  <c r="HQ35" i="6" s="1"/>
  <c r="D1125" i="20" s="1"/>
  <c r="DQ35" i="21"/>
  <c r="DS35" i="21"/>
  <c r="DU35" i="21"/>
  <c r="DW35" i="21"/>
  <c r="HU35" i="6" s="1"/>
  <c r="I1125" i="20" s="1"/>
  <c r="AU35" i="9"/>
  <c r="DG34" i="21"/>
  <c r="DI34" i="21"/>
  <c r="DK34" i="21"/>
  <c r="DM34" i="21"/>
  <c r="DO34" i="21"/>
  <c r="HQ34" i="6" s="1"/>
  <c r="D1086" i="20" s="1"/>
  <c r="DQ34" i="21"/>
  <c r="DS34" i="21"/>
  <c r="DU34" i="21"/>
  <c r="DW34" i="21"/>
  <c r="HU34" i="6" s="1"/>
  <c r="I1086" i="20" s="1"/>
  <c r="AU34" i="9"/>
  <c r="DG33" i="21"/>
  <c r="DI33" i="21"/>
  <c r="DK33" i="21"/>
  <c r="DM33" i="21"/>
  <c r="DO33" i="21"/>
  <c r="HQ33" i="6" s="1"/>
  <c r="D1047" i="20" s="1"/>
  <c r="DQ33" i="21"/>
  <c r="DS33" i="21"/>
  <c r="DU33" i="21"/>
  <c r="DW33" i="21"/>
  <c r="HU33" i="6" s="1"/>
  <c r="I1047" i="20" s="1"/>
  <c r="AU33" i="9"/>
  <c r="DG32" i="21"/>
  <c r="DI32" i="21"/>
  <c r="DK32" i="21"/>
  <c r="HO32" i="6" s="1"/>
  <c r="C1008" i="20" s="1"/>
  <c r="DM32" i="21"/>
  <c r="DO32" i="21"/>
  <c r="DQ32" i="21"/>
  <c r="DS32" i="21"/>
  <c r="HS32" i="6" s="1"/>
  <c r="G1008" i="20" s="1"/>
  <c r="DU32" i="21"/>
  <c r="DW32" i="21"/>
  <c r="AU32" i="9"/>
  <c r="DG31" i="21"/>
  <c r="DI31" i="21"/>
  <c r="DK31" i="21"/>
  <c r="HO31" i="6" s="1"/>
  <c r="C969" i="20" s="1"/>
  <c r="DM31" i="21"/>
  <c r="DO31" i="21"/>
  <c r="DQ31" i="21"/>
  <c r="DS31" i="21"/>
  <c r="HS31" i="6" s="1"/>
  <c r="G969" i="20" s="1"/>
  <c r="DU31" i="21"/>
  <c r="DW31" i="21"/>
  <c r="AU31" i="9"/>
  <c r="DG30" i="21"/>
  <c r="DI30" i="21"/>
  <c r="DK30" i="21"/>
  <c r="HO30" i="6" s="1"/>
  <c r="C930" i="20" s="1"/>
  <c r="DM30" i="21"/>
  <c r="DO30" i="21"/>
  <c r="DQ30" i="21"/>
  <c r="DS30" i="21"/>
  <c r="HS30" i="6" s="1"/>
  <c r="G930" i="20" s="1"/>
  <c r="DU30" i="21"/>
  <c r="DW30" i="21"/>
  <c r="DG29" i="21"/>
  <c r="DI29" i="21"/>
  <c r="DK29" i="21"/>
  <c r="HO29" i="6" s="1"/>
  <c r="C891" i="20" s="1"/>
  <c r="DM29" i="21"/>
  <c r="DO29" i="21"/>
  <c r="HQ29" i="6" s="1"/>
  <c r="D891" i="20" s="1"/>
  <c r="DQ29" i="21"/>
  <c r="DS29" i="21"/>
  <c r="HS29" i="6" s="1"/>
  <c r="G891" i="20" s="1"/>
  <c r="DU29" i="21"/>
  <c r="DW29" i="21"/>
  <c r="HU29" i="6" s="1"/>
  <c r="I891" i="20" s="1"/>
  <c r="DG28" i="21"/>
  <c r="DI28" i="21"/>
  <c r="DK28" i="21"/>
  <c r="HO28" i="6" s="1"/>
  <c r="C852" i="20" s="1"/>
  <c r="DM28" i="21"/>
  <c r="DO28" i="21"/>
  <c r="HQ28" i="6" s="1"/>
  <c r="D852" i="20" s="1"/>
  <c r="DQ28" i="21"/>
  <c r="DS28" i="21"/>
  <c r="HS28" i="6" s="1"/>
  <c r="G852" i="20" s="1"/>
  <c r="DU28" i="21"/>
  <c r="DW28" i="21"/>
  <c r="HU28" i="6" s="1"/>
  <c r="I852" i="20" s="1"/>
  <c r="AU28" i="9"/>
  <c r="DG27" i="21"/>
  <c r="DI27" i="21"/>
  <c r="DK27" i="21"/>
  <c r="HO27" i="6" s="1"/>
  <c r="C813" i="20" s="1"/>
  <c r="DM27" i="21"/>
  <c r="DO27" i="21"/>
  <c r="HQ27" i="6" s="1"/>
  <c r="D813" i="20" s="1"/>
  <c r="DQ27" i="21"/>
  <c r="DS27" i="21"/>
  <c r="HS27" i="6" s="1"/>
  <c r="G813" i="20" s="1"/>
  <c r="DU27" i="21"/>
  <c r="DW27" i="21"/>
  <c r="HU27" i="6" s="1"/>
  <c r="I813" i="20" s="1"/>
  <c r="AU27" i="9"/>
  <c r="DG26" i="21"/>
  <c r="DI26" i="21"/>
  <c r="DK26" i="21"/>
  <c r="HO26" i="6" s="1"/>
  <c r="C774" i="20" s="1"/>
  <c r="DM26" i="21"/>
  <c r="DO26" i="21"/>
  <c r="HQ26" i="6" s="1"/>
  <c r="D774" i="20" s="1"/>
  <c r="DQ26" i="21"/>
  <c r="DS26" i="21"/>
  <c r="HS26" i="6" s="1"/>
  <c r="G774" i="20" s="1"/>
  <c r="DU26" i="21"/>
  <c r="DW26" i="21"/>
  <c r="HU26" i="6" s="1"/>
  <c r="I774" i="20" s="1"/>
  <c r="AU26" i="9"/>
  <c r="DG25" i="21"/>
  <c r="DI25" i="21"/>
  <c r="DK25" i="21"/>
  <c r="HO25" i="6" s="1"/>
  <c r="C735" i="20" s="1"/>
  <c r="DM25" i="21"/>
  <c r="DO25" i="21"/>
  <c r="HQ25" i="6" s="1"/>
  <c r="D735" i="20" s="1"/>
  <c r="DQ25" i="21"/>
  <c r="DS25" i="21"/>
  <c r="HS25" i="6" s="1"/>
  <c r="G735" i="20" s="1"/>
  <c r="DU25" i="21"/>
  <c r="DW25" i="21"/>
  <c r="HU25" i="6" s="1"/>
  <c r="I735" i="20" s="1"/>
  <c r="AU25" i="9"/>
  <c r="DG24" i="21"/>
  <c r="DI24" i="21"/>
  <c r="DK24" i="21"/>
  <c r="HO24" i="6" s="1"/>
  <c r="C696" i="20" s="1"/>
  <c r="DM24" i="21"/>
  <c r="DO24" i="21"/>
  <c r="HQ24" i="6" s="1"/>
  <c r="D696" i="20" s="1"/>
  <c r="DQ24" i="21"/>
  <c r="DS24" i="21"/>
  <c r="HS24" i="6" s="1"/>
  <c r="G696" i="20" s="1"/>
  <c r="DU24" i="21"/>
  <c r="DW24" i="21"/>
  <c r="HU24" i="6" s="1"/>
  <c r="I696" i="20" s="1"/>
  <c r="AU24" i="9"/>
  <c r="DG23" i="21"/>
  <c r="DI23" i="21"/>
  <c r="DK23" i="21"/>
  <c r="HO23" i="6" s="1"/>
  <c r="C657" i="20" s="1"/>
  <c r="DM23" i="21"/>
  <c r="DO23" i="21"/>
  <c r="HQ23" i="6" s="1"/>
  <c r="D657" i="20" s="1"/>
  <c r="DQ23" i="21"/>
  <c r="DS23" i="21"/>
  <c r="HS23" i="6" s="1"/>
  <c r="G657" i="20" s="1"/>
  <c r="DU23" i="21"/>
  <c r="DW23" i="21"/>
  <c r="HU23" i="6" s="1"/>
  <c r="I657" i="20" s="1"/>
  <c r="DG22" i="21"/>
  <c r="DI22" i="21"/>
  <c r="DK22" i="21"/>
  <c r="DM22" i="21"/>
  <c r="DO22" i="21"/>
  <c r="HQ22" i="6" s="1"/>
  <c r="D618" i="20" s="1"/>
  <c r="DQ22" i="21"/>
  <c r="DS22" i="21"/>
  <c r="DU22" i="21"/>
  <c r="DW22" i="21"/>
  <c r="HU22" i="6" s="1"/>
  <c r="I618" i="20" s="1"/>
  <c r="AU22" i="9"/>
  <c r="DG21" i="21"/>
  <c r="DI21" i="21"/>
  <c r="DK21" i="21"/>
  <c r="DM21" i="21"/>
  <c r="DO21" i="21"/>
  <c r="HQ21" i="6" s="1"/>
  <c r="D579" i="20" s="1"/>
  <c r="DQ21" i="21"/>
  <c r="DS21" i="21"/>
  <c r="DU21" i="21"/>
  <c r="DW21" i="21"/>
  <c r="HU21" i="6" s="1"/>
  <c r="I579" i="20" s="1"/>
  <c r="AU21" i="9"/>
  <c r="DG20" i="21"/>
  <c r="DI20" i="21"/>
  <c r="DK20" i="21"/>
  <c r="DM20" i="21"/>
  <c r="DO20" i="21"/>
  <c r="HQ20" i="6" s="1"/>
  <c r="D540" i="20" s="1"/>
  <c r="DQ20" i="21"/>
  <c r="DS20" i="21"/>
  <c r="DU20" i="21"/>
  <c r="DW20" i="21"/>
  <c r="HU20" i="6" s="1"/>
  <c r="I540" i="20" s="1"/>
  <c r="AU20" i="9"/>
  <c r="DG19" i="21"/>
  <c r="DI19" i="21"/>
  <c r="DK19" i="21"/>
  <c r="DM19" i="21"/>
  <c r="DO19" i="21"/>
  <c r="HQ19" i="6" s="1"/>
  <c r="D501" i="20" s="1"/>
  <c r="DQ19" i="21"/>
  <c r="DS19" i="21"/>
  <c r="DU19" i="21"/>
  <c r="DW19" i="21"/>
  <c r="HU19" i="6" s="1"/>
  <c r="I501" i="20" s="1"/>
  <c r="AU19" i="9"/>
  <c r="DG18" i="21"/>
  <c r="DI18" i="21"/>
  <c r="DK18" i="21"/>
  <c r="DM18" i="21"/>
  <c r="DO18" i="21"/>
  <c r="HQ18" i="6" s="1"/>
  <c r="D462" i="20" s="1"/>
  <c r="DQ18" i="21"/>
  <c r="DS18" i="21"/>
  <c r="DU18" i="21"/>
  <c r="DW18" i="21"/>
  <c r="HU18" i="6" s="1"/>
  <c r="I462" i="20" s="1"/>
  <c r="DG17" i="21"/>
  <c r="DI17" i="21"/>
  <c r="DK17" i="21"/>
  <c r="HO17" i="6" s="1"/>
  <c r="C423" i="20" s="1"/>
  <c r="DM17" i="21"/>
  <c r="DO17" i="21"/>
  <c r="DQ17" i="21"/>
  <c r="DS17" i="21"/>
  <c r="HS17" i="6" s="1"/>
  <c r="G423" i="20" s="1"/>
  <c r="DU17" i="21"/>
  <c r="DW17" i="21"/>
  <c r="AU17" i="9"/>
  <c r="DG16" i="21"/>
  <c r="DI16" i="21"/>
  <c r="DK16" i="21"/>
  <c r="HO16" i="6" s="1"/>
  <c r="C384" i="20" s="1"/>
  <c r="DM16" i="21"/>
  <c r="DO16" i="21"/>
  <c r="DQ16" i="21"/>
  <c r="DS16" i="21"/>
  <c r="HS16" i="6" s="1"/>
  <c r="G384" i="20" s="1"/>
  <c r="DU16" i="21"/>
  <c r="DW16" i="21"/>
  <c r="AU16" i="9"/>
  <c r="DG15" i="21"/>
  <c r="DI15" i="21"/>
  <c r="DK15" i="21"/>
  <c r="HO15" i="6" s="1"/>
  <c r="C345" i="20" s="1"/>
  <c r="DM15" i="21"/>
  <c r="DO15" i="21"/>
  <c r="DQ15" i="21"/>
  <c r="DS15" i="21"/>
  <c r="HS15" i="6" s="1"/>
  <c r="G345" i="20" s="1"/>
  <c r="DU15" i="21"/>
  <c r="DW15" i="21"/>
  <c r="AU15" i="9"/>
  <c r="DG14" i="21"/>
  <c r="DI14" i="21"/>
  <c r="DK14" i="21"/>
  <c r="HO14" i="6" s="1"/>
  <c r="C306" i="20" s="1"/>
  <c r="DM14" i="21"/>
  <c r="DO14" i="21"/>
  <c r="HQ14" i="6" s="1"/>
  <c r="D306" i="20" s="1"/>
  <c r="DQ14" i="21"/>
  <c r="DS14" i="21"/>
  <c r="HS14" i="6" s="1"/>
  <c r="G306" i="20" s="1"/>
  <c r="DU14" i="21"/>
  <c r="DW14" i="21"/>
  <c r="HU14" i="6" s="1"/>
  <c r="I306" i="20" s="1"/>
  <c r="AU14" i="9"/>
  <c r="DG13" i="21"/>
  <c r="DI13" i="21"/>
  <c r="DK13" i="21"/>
  <c r="HO13" i="6" s="1"/>
  <c r="C267" i="20" s="1"/>
  <c r="DM13" i="21"/>
  <c r="DO13" i="21"/>
  <c r="HQ13" i="6" s="1"/>
  <c r="D267" i="20" s="1"/>
  <c r="DQ13" i="21"/>
  <c r="DS13" i="21"/>
  <c r="HS13" i="6" s="1"/>
  <c r="G267" i="20" s="1"/>
  <c r="DU13" i="21"/>
  <c r="DW13" i="21"/>
  <c r="HU13" i="6" s="1"/>
  <c r="I267" i="20" s="1"/>
  <c r="AU13" i="9"/>
  <c r="DG12" i="21"/>
  <c r="DI12" i="21"/>
  <c r="DK12" i="21"/>
  <c r="HO12" i="6" s="1"/>
  <c r="C228" i="20" s="1"/>
  <c r="DM12" i="21"/>
  <c r="DO12" i="21"/>
  <c r="HQ12" i="6" s="1"/>
  <c r="D228" i="20" s="1"/>
  <c r="DQ12" i="21"/>
  <c r="DS12" i="21"/>
  <c r="HS12" i="6" s="1"/>
  <c r="G228" i="20" s="1"/>
  <c r="DU12" i="21"/>
  <c r="DW12" i="21"/>
  <c r="HU12" i="6" s="1"/>
  <c r="I228" i="20" s="1"/>
  <c r="AU12" i="9"/>
  <c r="DG11" i="21"/>
  <c r="DI11" i="21"/>
  <c r="DK11" i="21"/>
  <c r="HO11" i="6" s="1"/>
  <c r="C189" i="20" s="1"/>
  <c r="DM11" i="21"/>
  <c r="DO11" i="21"/>
  <c r="HQ11" i="6" s="1"/>
  <c r="D189" i="20" s="1"/>
  <c r="DQ11" i="21"/>
  <c r="DS11" i="21"/>
  <c r="HS11" i="6" s="1"/>
  <c r="G189" i="20" s="1"/>
  <c r="DU11" i="21"/>
  <c r="DW11" i="21"/>
  <c r="HU11" i="6" s="1"/>
  <c r="I189" i="20" s="1"/>
  <c r="AU11" i="9"/>
  <c r="DG10" i="21"/>
  <c r="DI10" i="21"/>
  <c r="DK10" i="21"/>
  <c r="DM10" i="21"/>
  <c r="DO10" i="21"/>
  <c r="HQ10" i="6" s="1"/>
  <c r="D150" i="20" s="1"/>
  <c r="DQ10" i="21"/>
  <c r="DS10" i="21"/>
  <c r="DU10" i="21"/>
  <c r="DW10" i="21"/>
  <c r="HU10" i="6" s="1"/>
  <c r="I150" i="20" s="1"/>
  <c r="AU10" i="9"/>
  <c r="DG9" i="21"/>
  <c r="DI9" i="21"/>
  <c r="DK9" i="21"/>
  <c r="HO9" i="6" s="1"/>
  <c r="C111" i="20" s="1"/>
  <c r="DM9" i="21"/>
  <c r="DO9" i="21"/>
  <c r="DQ9" i="21"/>
  <c r="DS9" i="21"/>
  <c r="HS9" i="6" s="1"/>
  <c r="G111" i="20" s="1"/>
  <c r="DU9" i="21"/>
  <c r="DW9" i="21"/>
  <c r="AU9" i="9"/>
  <c r="AU8" i="9"/>
  <c r="AU7" i="9"/>
  <c r="JS43" i="6"/>
  <c r="CG107" i="21"/>
  <c r="FT5" i="6"/>
  <c r="FO5" i="6"/>
  <c r="FN5" i="6"/>
  <c r="EY5" i="6"/>
  <c r="EX5" i="6"/>
  <c r="ET5" i="6"/>
  <c r="ES5" i="6"/>
  <c r="EN5" i="6"/>
  <c r="EM5" i="6"/>
  <c r="EK5" i="6"/>
  <c r="EJ5" i="6"/>
  <c r="EH5" i="6"/>
  <c r="EG5" i="6"/>
  <c r="DG7" i="21"/>
  <c r="DI7" i="21"/>
  <c r="DK7" i="21"/>
  <c r="DM7" i="21"/>
  <c r="DO7" i="21"/>
  <c r="HQ7" i="6" s="1"/>
  <c r="D33" i="20" s="1"/>
  <c r="DQ7" i="21"/>
  <c r="DS7" i="21"/>
  <c r="HS7" i="6" s="1"/>
  <c r="G33" i="20" s="1"/>
  <c r="DU7" i="21"/>
  <c r="DW7" i="21"/>
  <c r="HU7" i="6" s="1"/>
  <c r="I33" i="20" s="1"/>
  <c r="DY7" i="21"/>
  <c r="L115" i="10"/>
  <c r="L113" i="10"/>
  <c r="L111" i="10"/>
  <c r="AJ109" i="10"/>
  <c r="JY44" i="6" s="1"/>
  <c r="AI109" i="10"/>
  <c r="AH109" i="10"/>
  <c r="AG109" i="10"/>
  <c r="JV44" i="6" s="1"/>
  <c r="AF109" i="10"/>
  <c r="JU44" i="6" s="1"/>
  <c r="AE109" i="10"/>
  <c r="AD109" i="10"/>
  <c r="AC109" i="10"/>
  <c r="JR44" i="6" s="1"/>
  <c r="AB109" i="10"/>
  <c r="JQ44" i="6" s="1"/>
  <c r="AA109" i="10"/>
  <c r="Z109" i="10"/>
  <c r="Y109" i="10"/>
  <c r="L109" i="10"/>
  <c r="AG108" i="10"/>
  <c r="L108" i="10"/>
  <c r="T2" i="10"/>
  <c r="L24" i="20"/>
  <c r="L23" i="20"/>
  <c r="L22" i="20"/>
  <c r="S3" i="9"/>
  <c r="R3" i="9"/>
  <c r="Q3" i="9"/>
  <c r="P3" i="9"/>
  <c r="O3" i="9"/>
  <c r="L3" i="9"/>
  <c r="AB3" i="9" s="1"/>
  <c r="AK3" i="9" s="1"/>
  <c r="AY2" i="9"/>
  <c r="GN109" i="6"/>
  <c r="JM28" i="6" s="1"/>
  <c r="GE109" i="6"/>
  <c r="JM27" i="6" s="1"/>
  <c r="FJ109" i="6"/>
  <c r="JM25" i="6" s="1"/>
  <c r="ET109" i="6"/>
  <c r="JM24" i="6" s="1"/>
  <c r="DS109" i="6"/>
  <c r="JM26" i="6" s="1"/>
  <c r="CZ109" i="6"/>
  <c r="JM23" i="6" s="1"/>
  <c r="CL109" i="6"/>
  <c r="JM22" i="6" s="1"/>
  <c r="BE109" i="6"/>
  <c r="JM21" i="6" s="1"/>
  <c r="BC109" i="6"/>
  <c r="JM20" i="6" s="1"/>
  <c r="BB109" i="6"/>
  <c r="JM19" i="6" s="1"/>
  <c r="AX109" i="6"/>
  <c r="JM18" i="6" s="1"/>
  <c r="AS109" i="6"/>
  <c r="JM17" i="6" s="1"/>
  <c r="AN109" i="6"/>
  <c r="JM16" i="6" s="1"/>
  <c r="Y109" i="6"/>
  <c r="JM15" i="6" s="1"/>
  <c r="J109" i="6"/>
  <c r="JM14" i="6" s="1"/>
  <c r="GX108" i="6"/>
  <c r="BC108" i="6"/>
  <c r="JN20" i="6" s="1"/>
  <c r="BB108" i="6"/>
  <c r="JN19" i="6" s="1"/>
  <c r="AX108" i="6"/>
  <c r="JN18" i="6" s="1"/>
  <c r="AS108" i="6"/>
  <c r="JN17" i="6" s="1"/>
  <c r="AN108" i="6"/>
  <c r="JN16" i="6" s="1"/>
  <c r="S106" i="9"/>
  <c r="A106" i="6"/>
  <c r="A106" i="10" s="1"/>
  <c r="S105" i="9"/>
  <c r="A105" i="6"/>
  <c r="A105" i="10" s="1"/>
  <c r="S104" i="9"/>
  <c r="A104" i="6"/>
  <c r="A104" i="10" s="1"/>
  <c r="S103" i="9"/>
  <c r="A103" i="6"/>
  <c r="A103" i="10" s="1"/>
  <c r="S102" i="9"/>
  <c r="A102" i="6"/>
  <c r="A102" i="10" s="1"/>
  <c r="S101" i="9"/>
  <c r="A101" i="6"/>
  <c r="A101" i="10" s="1"/>
  <c r="S100" i="9"/>
  <c r="A100" i="6"/>
  <c r="A100" i="10" s="1"/>
  <c r="S99" i="9"/>
  <c r="A99" i="6"/>
  <c r="A99" i="10" s="1"/>
  <c r="S98" i="9"/>
  <c r="A98" i="6"/>
  <c r="A98" i="10" s="1"/>
  <c r="S97" i="9"/>
  <c r="A97" i="6"/>
  <c r="A97" i="10" s="1"/>
  <c r="S96" i="9"/>
  <c r="A96" i="6"/>
  <c r="A96" i="10" s="1"/>
  <c r="S95" i="9"/>
  <c r="A95" i="6"/>
  <c r="A95" i="10" s="1"/>
  <c r="S94" i="9"/>
  <c r="A94" i="6"/>
  <c r="A94" i="10" s="1"/>
  <c r="S93" i="9"/>
  <c r="A93" i="6"/>
  <c r="A93" i="10" s="1"/>
  <c r="S92" i="9"/>
  <c r="A92" i="6"/>
  <c r="A92" i="10" s="1"/>
  <c r="S91" i="9"/>
  <c r="A91" i="6"/>
  <c r="A91" i="10" s="1"/>
  <c r="S90" i="9"/>
  <c r="A90" i="6"/>
  <c r="A90" i="10" s="1"/>
  <c r="S89" i="9"/>
  <c r="A89" i="6"/>
  <c r="A89" i="10" s="1"/>
  <c r="S88" i="9"/>
  <c r="A88" i="6"/>
  <c r="A88" i="10" s="1"/>
  <c r="S87" i="9"/>
  <c r="A87" i="6"/>
  <c r="A87" i="10" s="1"/>
  <c r="S86" i="9"/>
  <c r="A86" i="6"/>
  <c r="A86" i="10" s="1"/>
  <c r="S85" i="9"/>
  <c r="A85" i="6"/>
  <c r="A85" i="10" s="1"/>
  <c r="R84" i="9"/>
  <c r="A84" i="6"/>
  <c r="A84" i="10" s="1"/>
  <c r="A83" i="6"/>
  <c r="A83" i="10" s="1"/>
  <c r="DI82" i="21"/>
  <c r="DM82" i="21"/>
  <c r="DQ82" i="21"/>
  <c r="DU82" i="21"/>
  <c r="DY82" i="21"/>
  <c r="A82" i="6"/>
  <c r="A82" i="10" s="1"/>
  <c r="DY81" i="21"/>
  <c r="DI81" i="21"/>
  <c r="DM81" i="21"/>
  <c r="A81" i="6"/>
  <c r="A81" i="10" s="1"/>
  <c r="DI80" i="21"/>
  <c r="DM80" i="21"/>
  <c r="DQ80" i="21"/>
  <c r="DU80" i="21"/>
  <c r="DY80" i="21"/>
  <c r="A80" i="6"/>
  <c r="A80" i="10" s="1"/>
  <c r="DI79" i="21"/>
  <c r="DM79" i="21"/>
  <c r="DQ79" i="21"/>
  <c r="DU79" i="21"/>
  <c r="DY79" i="21"/>
  <c r="A79" i="6"/>
  <c r="A79" i="10" s="1"/>
  <c r="DI78" i="21"/>
  <c r="DM78" i="21"/>
  <c r="DQ78" i="21"/>
  <c r="DU78" i="21"/>
  <c r="DY78" i="21"/>
  <c r="A78" i="6"/>
  <c r="A78" i="10" s="1"/>
  <c r="DY77" i="21"/>
  <c r="A77" i="6"/>
  <c r="A77" i="10" s="1"/>
  <c r="DY76" i="21"/>
  <c r="A76" i="6"/>
  <c r="A76" i="10" s="1"/>
  <c r="DY75" i="21"/>
  <c r="A75" i="6"/>
  <c r="A75" i="10" s="1"/>
  <c r="DY74" i="21"/>
  <c r="S74" i="9"/>
  <c r="A74" i="6"/>
  <c r="A74" i="10" s="1"/>
  <c r="DY73" i="21"/>
  <c r="R73" i="9"/>
  <c r="A73" i="6"/>
  <c r="A73" i="10" s="1"/>
  <c r="DY72" i="21"/>
  <c r="S72" i="9"/>
  <c r="A72" i="6"/>
  <c r="A72" i="10" s="1"/>
  <c r="DY71" i="21"/>
  <c r="A71" i="6"/>
  <c r="A71" i="10" s="1"/>
  <c r="DY70" i="21"/>
  <c r="S70" i="9"/>
  <c r="A70" i="6"/>
  <c r="A70" i="10" s="1"/>
  <c r="DY69" i="21"/>
  <c r="A69" i="6"/>
  <c r="A69" i="10" s="1"/>
  <c r="DY68" i="21"/>
  <c r="S68" i="9"/>
  <c r="A68" i="6"/>
  <c r="A68" i="10" s="1"/>
  <c r="DY67" i="21"/>
  <c r="A67" i="6"/>
  <c r="A67" i="10" s="1"/>
  <c r="DY66" i="21"/>
  <c r="A66" i="6"/>
  <c r="A66" i="10" s="1"/>
  <c r="DY65" i="21"/>
  <c r="A65" i="6"/>
  <c r="A65" i="10" s="1"/>
  <c r="DY64" i="21"/>
  <c r="S64" i="9"/>
  <c r="A64" i="6"/>
  <c r="A64" i="10" s="1"/>
  <c r="DY63" i="21"/>
  <c r="A63" i="6"/>
  <c r="A63" i="10" s="1"/>
  <c r="DY62" i="21"/>
  <c r="S62" i="9"/>
  <c r="A62" i="6"/>
  <c r="A62" i="10" s="1"/>
  <c r="DY61" i="21"/>
  <c r="R61" i="9"/>
  <c r="A61" i="6"/>
  <c r="A61" i="10" s="1"/>
  <c r="DY60" i="21"/>
  <c r="S60" i="9"/>
  <c r="A60" i="6"/>
  <c r="A60" i="10" s="1"/>
  <c r="DY59" i="21"/>
  <c r="A59" i="6"/>
  <c r="A59" i="10" s="1"/>
  <c r="DY58" i="21"/>
  <c r="S58" i="9"/>
  <c r="A58" i="6"/>
  <c r="A58" i="10" s="1"/>
  <c r="DY57" i="21"/>
  <c r="R57" i="9"/>
  <c r="A57" i="6"/>
  <c r="A57" i="10" s="1"/>
  <c r="DY56" i="21"/>
  <c r="A56" i="6"/>
  <c r="A56" i="10" s="1"/>
  <c r="DY55" i="21"/>
  <c r="A55" i="6"/>
  <c r="A55" i="10" s="1"/>
  <c r="JM58" i="6"/>
  <c r="DY54" i="21"/>
  <c r="S54" i="9"/>
  <c r="A54" i="6"/>
  <c r="A54" i="10" s="1"/>
  <c r="DY53" i="21"/>
  <c r="A53" i="6"/>
  <c r="A53" i="10" s="1"/>
  <c r="JM56" i="6"/>
  <c r="DY52" i="21"/>
  <c r="S52" i="9"/>
  <c r="A52" i="6"/>
  <c r="A52" i="10" s="1"/>
  <c r="DY51" i="21"/>
  <c r="R51" i="9"/>
  <c r="A51" i="6"/>
  <c r="A51" i="10" s="1"/>
  <c r="JM54" i="6"/>
  <c r="DY50" i="21"/>
  <c r="S50" i="9"/>
  <c r="A50" i="6"/>
  <c r="A50" i="10" s="1"/>
  <c r="DY49" i="21"/>
  <c r="A49" i="6"/>
  <c r="A49" i="10" s="1"/>
  <c r="JM52" i="6"/>
  <c r="DY48" i="21"/>
  <c r="A48" i="6"/>
  <c r="A48" i="10" s="1"/>
  <c r="DY47" i="21"/>
  <c r="R47" i="9"/>
  <c r="A47" i="6"/>
  <c r="A47" i="10" s="1"/>
  <c r="JM50" i="6"/>
  <c r="DY46" i="21"/>
  <c r="A46" i="6"/>
  <c r="A46" i="10" s="1"/>
  <c r="DY45" i="21"/>
  <c r="A45" i="6"/>
  <c r="A45" i="10" s="1"/>
  <c r="JM48" i="6"/>
  <c r="DY44" i="21"/>
  <c r="A44" i="6"/>
  <c r="A44" i="10" s="1"/>
  <c r="DY43" i="21"/>
  <c r="R43" i="9"/>
  <c r="A43" i="6"/>
  <c r="A43" i="10" s="1"/>
  <c r="JM46" i="6"/>
  <c r="DY42" i="21"/>
  <c r="R42" i="9"/>
  <c r="A42" i="6"/>
  <c r="A42" i="10" s="1"/>
  <c r="DY41" i="21"/>
  <c r="R41" i="9"/>
  <c r="A41" i="6"/>
  <c r="A41" i="10" s="1"/>
  <c r="JZ44" i="6"/>
  <c r="JX44" i="6"/>
  <c r="JW44" i="6"/>
  <c r="JT44" i="6"/>
  <c r="JS44" i="6"/>
  <c r="JP44" i="6"/>
  <c r="JO44" i="6"/>
  <c r="JN44" i="6"/>
  <c r="JM44" i="6"/>
  <c r="DY40" i="21"/>
  <c r="A40" i="6"/>
  <c r="A40" i="10" s="1"/>
  <c r="DY39" i="21"/>
  <c r="R39" i="9"/>
  <c r="A39" i="6"/>
  <c r="A39" i="10" s="1"/>
  <c r="DY38" i="21"/>
  <c r="Q38" i="9"/>
  <c r="A38" i="6"/>
  <c r="A38" i="10" s="1"/>
  <c r="DY37" i="21"/>
  <c r="A37" i="6"/>
  <c r="A37" i="10" s="1"/>
  <c r="DY36" i="21"/>
  <c r="A36" i="6"/>
  <c r="A36" i="10" s="1"/>
  <c r="JM35" i="6"/>
  <c r="DY35" i="21"/>
  <c r="A35" i="6"/>
  <c r="A35" i="10" s="1"/>
  <c r="JM34" i="6"/>
  <c r="DY34" i="21"/>
  <c r="R34" i="9"/>
  <c r="A34" i="6"/>
  <c r="A34" i="10" s="1"/>
  <c r="JM33" i="6"/>
  <c r="DY33" i="21"/>
  <c r="S33" i="9"/>
  <c r="A33" i="6"/>
  <c r="A33" i="10" s="1"/>
  <c r="JM32" i="6"/>
  <c r="DY32" i="21"/>
  <c r="R32" i="9"/>
  <c r="A32" i="6"/>
  <c r="A32" i="10" s="1"/>
  <c r="DY31" i="21"/>
  <c r="A31" i="6"/>
  <c r="A31" i="10" s="1"/>
  <c r="DY30" i="21"/>
  <c r="A30" i="6"/>
  <c r="A30" i="10" s="1"/>
  <c r="DY29" i="21"/>
  <c r="R29" i="9"/>
  <c r="A29" i="6"/>
  <c r="A29" i="10" s="1"/>
  <c r="DY28" i="21"/>
  <c r="S28" i="9"/>
  <c r="A28" i="6"/>
  <c r="A28" i="10" s="1"/>
  <c r="DY27" i="21"/>
  <c r="A27" i="6"/>
  <c r="A27" i="10" s="1"/>
  <c r="DY26" i="21"/>
  <c r="A26" i="6"/>
  <c r="A26" i="10" s="1"/>
  <c r="DY25" i="21"/>
  <c r="A25" i="6"/>
  <c r="A25" i="10" s="1"/>
  <c r="DY24" i="21"/>
  <c r="S24" i="9"/>
  <c r="A24" i="6"/>
  <c r="A24" i="10" s="1"/>
  <c r="DY23" i="21"/>
  <c r="R23" i="9"/>
  <c r="A23" i="6"/>
  <c r="A23" i="10" s="1"/>
  <c r="DY22" i="21"/>
  <c r="A22" i="6"/>
  <c r="A22" i="10" s="1"/>
  <c r="DY21" i="21"/>
  <c r="A21" i="6"/>
  <c r="A21" i="10" s="1"/>
  <c r="DY20" i="21"/>
  <c r="S20" i="9"/>
  <c r="A20" i="6"/>
  <c r="A20" i="10" s="1"/>
  <c r="DY19" i="21"/>
  <c r="A19" i="6"/>
  <c r="A19" i="10" s="1"/>
  <c r="DY18" i="21"/>
  <c r="S18" i="9"/>
  <c r="A18" i="6"/>
  <c r="A18" i="10" s="1"/>
  <c r="DY17" i="21"/>
  <c r="A17" i="6"/>
  <c r="A17" i="10" s="1"/>
  <c r="DY16" i="21"/>
  <c r="A16" i="6"/>
  <c r="A16" i="10" s="1"/>
  <c r="DY15" i="21"/>
  <c r="A15" i="6"/>
  <c r="A15" i="10" s="1"/>
  <c r="DY14" i="21"/>
  <c r="A14" i="6"/>
  <c r="A14" i="10" s="1"/>
  <c r="DY13" i="21"/>
  <c r="R13" i="9"/>
  <c r="A13" i="6"/>
  <c r="A13" i="10" s="1"/>
  <c r="DY12" i="21"/>
  <c r="A12" i="6"/>
  <c r="A12" i="10" s="1"/>
  <c r="DY11" i="21"/>
  <c r="R11" i="9"/>
  <c r="A11" i="6"/>
  <c r="A11" i="10" s="1"/>
  <c r="DY10" i="21"/>
  <c r="A10" i="6"/>
  <c r="A10" i="10" s="1"/>
  <c r="DY9" i="21"/>
  <c r="R9" i="9"/>
  <c r="A9" i="6"/>
  <c r="A9" i="10" s="1"/>
  <c r="DG8" i="21"/>
  <c r="DI8" i="21"/>
  <c r="DK8" i="21"/>
  <c r="DM8" i="21"/>
  <c r="DO8" i="21"/>
  <c r="HQ8" i="6" s="1"/>
  <c r="D72" i="20" s="1"/>
  <c r="DQ8" i="21"/>
  <c r="DS8" i="21"/>
  <c r="DU8" i="21"/>
  <c r="DW8" i="21"/>
  <c r="HU8" i="6" s="1"/>
  <c r="I72" i="20" s="1"/>
  <c r="DY8" i="21"/>
  <c r="R8" i="9"/>
  <c r="C8" i="10"/>
  <c r="A8" i="6"/>
  <c r="A8" i="10" s="1"/>
  <c r="HT7" i="6"/>
  <c r="I34" i="20" s="1"/>
  <c r="HR7" i="6"/>
  <c r="G34" i="20" s="1"/>
  <c r="HP7" i="6"/>
  <c r="D34" i="20" s="1"/>
  <c r="HO7" i="6"/>
  <c r="C33" i="20" s="1"/>
  <c r="HN7" i="6"/>
  <c r="C34" i="20" s="1"/>
  <c r="C30" i="20"/>
  <c r="E30" i="20"/>
  <c r="H27" i="20"/>
  <c r="C27" i="20"/>
  <c r="E24" i="20"/>
  <c r="D24" i="20"/>
  <c r="I22" i="20"/>
  <c r="D22" i="20"/>
  <c r="I7" i="6"/>
  <c r="C7" i="20" s="1"/>
  <c r="H7" i="6"/>
  <c r="F7" i="10" s="1"/>
  <c r="G7" i="6"/>
  <c r="X7" i="10" s="1"/>
  <c r="F7" i="6"/>
  <c r="D7" i="10" s="1"/>
  <c r="E7" i="6"/>
  <c r="C7" i="9" s="1"/>
  <c r="A7" i="6"/>
  <c r="A7" i="10" s="1"/>
  <c r="JI6" i="6"/>
  <c r="DG6" i="21"/>
  <c r="DI6" i="21" s="1"/>
  <c r="DK6" i="21" s="1"/>
  <c r="DF6" i="21"/>
  <c r="DH6" i="21"/>
  <c r="DJ6" i="21"/>
  <c r="HN6" i="6" s="1"/>
  <c r="DL6" i="21"/>
  <c r="DN6" i="21"/>
  <c r="HP6" i="6" s="1"/>
  <c r="DP6" i="21"/>
  <c r="DR6" i="21"/>
  <c r="HR6" i="6" s="1"/>
  <c r="DT6" i="21"/>
  <c r="DV6" i="21"/>
  <c r="HT6" i="6" s="1"/>
  <c r="DX6" i="21"/>
  <c r="DZ6" i="21"/>
  <c r="HV6" i="6" s="1"/>
  <c r="GT6" i="6"/>
  <c r="GJ6" i="6"/>
  <c r="GA6" i="6"/>
  <c r="FT6" i="6"/>
  <c r="FS6" i="6"/>
  <c r="FO6" i="6"/>
  <c r="FR6" i="6" s="1"/>
  <c r="FN6" i="6"/>
  <c r="FL6" i="6"/>
  <c r="FK6" i="6"/>
  <c r="FJ6" i="6"/>
  <c r="FF6" i="6"/>
  <c r="EY6" i="6"/>
  <c r="EX6" i="6"/>
  <c r="ET6" i="6"/>
  <c r="ES6" i="6"/>
  <c r="EN6" i="6"/>
  <c r="EM6" i="6"/>
  <c r="EK6" i="6"/>
  <c r="EJ6" i="6"/>
  <c r="EH6" i="6"/>
  <c r="EG6" i="6"/>
  <c r="EC6" i="6"/>
  <c r="DY6" i="6"/>
  <c r="EF6" i="6" s="1"/>
  <c r="DW6" i="6"/>
  <c r="DU6" i="6"/>
  <c r="DT6" i="6"/>
  <c r="DS6" i="6"/>
  <c r="AJ6" i="6" s="1"/>
  <c r="DK6" i="6"/>
  <c r="DG6" i="6"/>
  <c r="DE6" i="6"/>
  <c r="DB6" i="6"/>
  <c r="DA6" i="6"/>
  <c r="CZ6" i="6"/>
  <c r="CV6" i="6"/>
  <c r="BP6" i="6"/>
  <c r="BL6" i="6"/>
  <c r="BS6" i="6" s="1"/>
  <c r="BJ6" i="6"/>
  <c r="BG6" i="6"/>
  <c r="BF6" i="6"/>
  <c r="BE6" i="6"/>
  <c r="BA6" i="6"/>
  <c r="AW6" i="6"/>
  <c r="BD6" i="6" s="1"/>
  <c r="AU6" i="6"/>
  <c r="AR6" i="6"/>
  <c r="AQ6" i="6"/>
  <c r="AP6" i="6"/>
  <c r="AN6" i="6"/>
  <c r="AF6" i="6"/>
  <c r="AD6" i="6"/>
  <c r="AA6" i="6"/>
  <c r="Z6" i="6"/>
  <c r="Y6" i="6"/>
  <c r="U6" i="6"/>
  <c r="Q6" i="6"/>
  <c r="O6" i="6"/>
  <c r="L6" i="6"/>
  <c r="K6" i="6"/>
  <c r="J6" i="6"/>
  <c r="JI5" i="6"/>
  <c r="JH5" i="6"/>
  <c r="HV5" i="6"/>
  <c r="HT5" i="6"/>
  <c r="HR5" i="6"/>
  <c r="HP5" i="6"/>
  <c r="HN5" i="6"/>
  <c r="FS5" i="6"/>
  <c r="FL5" i="6"/>
  <c r="FK5" i="6"/>
  <c r="FJ5" i="6"/>
  <c r="DU5" i="6"/>
  <c r="DT5" i="6"/>
  <c r="DS5" i="6"/>
  <c r="DB5" i="6"/>
  <c r="DA5" i="6"/>
  <c r="CZ5" i="6"/>
  <c r="BG5" i="6"/>
  <c r="BF5" i="6"/>
  <c r="BE5" i="6"/>
  <c r="AR5" i="6"/>
  <c r="AQ5" i="6"/>
  <c r="AP5" i="6"/>
  <c r="AA5" i="6"/>
  <c r="Z5" i="6"/>
  <c r="Y5" i="6"/>
  <c r="L5" i="6"/>
  <c r="K5" i="6"/>
  <c r="J5" i="6"/>
  <c r="JG4" i="6"/>
  <c r="GQ4" i="6"/>
  <c r="GP4" i="6"/>
  <c r="GO4" i="6"/>
  <c r="GN4" i="6"/>
  <c r="GG4" i="6"/>
  <c r="GF4" i="6"/>
  <c r="GE4" i="6"/>
  <c r="FS4" i="6"/>
  <c r="FN4" i="6"/>
  <c r="FJ4" i="6"/>
  <c r="EX4" i="6"/>
  <c r="ES4" i="6"/>
  <c r="EG4" i="6"/>
  <c r="DY4" i="6"/>
  <c r="DW4" i="6"/>
  <c r="DS4" i="6"/>
  <c r="DG4" i="6"/>
  <c r="DE4" i="6"/>
  <c r="CZ4" i="6"/>
  <c r="BL4" i="6"/>
  <c r="BJ4" i="6"/>
  <c r="BE4" i="6"/>
  <c r="AW4" i="6"/>
  <c r="AU4" i="6"/>
  <c r="AP4" i="6"/>
  <c r="AN4" i="6"/>
  <c r="AF4" i="6"/>
  <c r="AD4" i="6"/>
  <c r="Y4" i="6"/>
  <c r="Q4" i="6"/>
  <c r="O4" i="6"/>
  <c r="J4" i="6"/>
  <c r="I4" i="6"/>
  <c r="G3" i="10" s="1"/>
  <c r="H4" i="6"/>
  <c r="F3" i="10" s="1"/>
  <c r="G4" i="6"/>
  <c r="E3" i="10" s="1"/>
  <c r="F4" i="6"/>
  <c r="D3" i="10" s="1"/>
  <c r="E4" i="6"/>
  <c r="C3" i="9" s="1"/>
  <c r="D4" i="6"/>
  <c r="B3" i="9" s="1"/>
  <c r="C4" i="6"/>
  <c r="B4" i="6"/>
  <c r="A4" i="6"/>
  <c r="GN3" i="6"/>
  <c r="JA5" i="6" s="1"/>
  <c r="GE3" i="6"/>
  <c r="IZ5" i="6" s="1"/>
  <c r="FJ3" i="6"/>
  <c r="EG3" i="6"/>
  <c r="DS3" i="6"/>
  <c r="CZ3" i="6"/>
  <c r="BE3" i="6"/>
  <c r="AN3" i="6"/>
  <c r="IF5" i="6" s="1"/>
  <c r="N3" i="9" s="1"/>
  <c r="AD3" i="9" s="1"/>
  <c r="AM3" i="9" s="1"/>
  <c r="Y3" i="6"/>
  <c r="J108" i="6"/>
  <c r="JN14" i="6" s="1"/>
  <c r="AX2" i="6"/>
  <c r="GE2" i="6" s="1"/>
  <c r="EA108" i="21"/>
  <c r="CH108" i="21"/>
  <c r="CJ108" i="21"/>
  <c r="CL108" i="21"/>
  <c r="CN108" i="21"/>
  <c r="CP108" i="21"/>
  <c r="CR108" i="21"/>
  <c r="CT108" i="21"/>
  <c r="CV108" i="21"/>
  <c r="CX108" i="21"/>
  <c r="CZ108" i="21"/>
  <c r="DB108" i="21"/>
  <c r="DD108" i="21"/>
  <c r="DY107" i="21"/>
  <c r="DA107" i="21"/>
  <c r="DX107" i="21" s="1"/>
  <c r="DW107" i="21"/>
  <c r="CY107" i="21"/>
  <c r="DV107" i="21" s="1"/>
  <c r="DU107" i="21"/>
  <c r="CW107" i="21"/>
  <c r="DT107" i="21" s="1"/>
  <c r="DS107" i="21"/>
  <c r="CU107" i="21"/>
  <c r="CU108" i="21" s="1"/>
  <c r="CV109" i="21" s="1"/>
  <c r="DR107" i="21"/>
  <c r="DQ107" i="21"/>
  <c r="CS107" i="21"/>
  <c r="DP107" i="21" s="1"/>
  <c r="DO107" i="21"/>
  <c r="CQ107" i="21"/>
  <c r="DN107" i="21" s="1"/>
  <c r="DM107" i="21"/>
  <c r="CO107" i="21"/>
  <c r="DL107" i="21" s="1"/>
  <c r="DK107" i="21"/>
  <c r="CM107" i="21"/>
  <c r="DJ107" i="21" s="1"/>
  <c r="DI107" i="21"/>
  <c r="CK107" i="21"/>
  <c r="DH107" i="21" s="1"/>
  <c r="DG107" i="21"/>
  <c r="DF107" i="21"/>
  <c r="DY106" i="21"/>
  <c r="DU106" i="21"/>
  <c r="DQ106" i="21"/>
  <c r="DM106" i="21"/>
  <c r="DI106" i="21"/>
  <c r="DG106" i="21"/>
  <c r="DY105" i="21"/>
  <c r="DU105" i="21"/>
  <c r="DQ105" i="21"/>
  <c r="DM105" i="21"/>
  <c r="DI105" i="21"/>
  <c r="DG105" i="21"/>
  <c r="DY104" i="21"/>
  <c r="DU104" i="21"/>
  <c r="DQ104" i="21"/>
  <c r="DM104" i="21"/>
  <c r="DI104" i="21"/>
  <c r="DG104" i="21"/>
  <c r="DY103" i="21"/>
  <c r="DU103" i="21"/>
  <c r="DQ103" i="21"/>
  <c r="DM103" i="21"/>
  <c r="DI103" i="21"/>
  <c r="DG103" i="21"/>
  <c r="DY102" i="21"/>
  <c r="DU102" i="21"/>
  <c r="DQ102" i="21"/>
  <c r="DM102" i="21"/>
  <c r="DI102" i="21"/>
  <c r="DG102" i="21"/>
  <c r="DY101" i="21"/>
  <c r="DU101" i="21"/>
  <c r="DQ101" i="21"/>
  <c r="DM101" i="21"/>
  <c r="DI101" i="21"/>
  <c r="DG101" i="21"/>
  <c r="DY100" i="21"/>
  <c r="DU100" i="21"/>
  <c r="DQ100" i="21"/>
  <c r="DM100" i="21"/>
  <c r="DI100" i="21"/>
  <c r="DG100" i="21"/>
  <c r="DY99" i="21"/>
  <c r="DU99" i="21"/>
  <c r="DQ99" i="21"/>
  <c r="DM99" i="21"/>
  <c r="DI99" i="21"/>
  <c r="DG99" i="21"/>
  <c r="DY98" i="21"/>
  <c r="DU98" i="21"/>
  <c r="DQ98" i="21"/>
  <c r="DM98" i="21"/>
  <c r="DI98" i="21"/>
  <c r="DG98" i="21"/>
  <c r="DY97" i="21"/>
  <c r="DU97" i="21"/>
  <c r="DQ97" i="21"/>
  <c r="DM97" i="21"/>
  <c r="DI97" i="21"/>
  <c r="DG97" i="21"/>
  <c r="DY96" i="21"/>
  <c r="DU96" i="21"/>
  <c r="DQ96" i="21"/>
  <c r="DM96" i="21"/>
  <c r="DI96" i="21"/>
  <c r="DG96" i="21"/>
  <c r="DY95" i="21"/>
  <c r="DU95" i="21"/>
  <c r="DQ95" i="21"/>
  <c r="DM95" i="21"/>
  <c r="DI95" i="21"/>
  <c r="DG95" i="21"/>
  <c r="DY94" i="21"/>
  <c r="DU94" i="21"/>
  <c r="DQ94" i="21"/>
  <c r="DM94" i="21"/>
  <c r="DI94" i="21"/>
  <c r="DG94" i="21"/>
  <c r="DY93" i="21"/>
  <c r="DU93" i="21"/>
  <c r="DQ93" i="21"/>
  <c r="DM93" i="21"/>
  <c r="DI93" i="21"/>
  <c r="DG93" i="21"/>
  <c r="DY92" i="21"/>
  <c r="DU92" i="21"/>
  <c r="DQ92" i="21"/>
  <c r="DM92" i="21"/>
  <c r="DI92" i="21"/>
  <c r="DG92" i="21"/>
  <c r="DY91" i="21"/>
  <c r="DU91" i="21"/>
  <c r="DQ91" i="21"/>
  <c r="DM91" i="21"/>
  <c r="DI91" i="21"/>
  <c r="DG91" i="21"/>
  <c r="DY90" i="21"/>
  <c r="DU90" i="21"/>
  <c r="DQ90" i="21"/>
  <c r="DM90" i="21"/>
  <c r="DI90" i="21"/>
  <c r="DG90" i="21"/>
  <c r="DY89" i="21"/>
  <c r="DU89" i="21"/>
  <c r="DQ89" i="21"/>
  <c r="DM89" i="21"/>
  <c r="DI89" i="21"/>
  <c r="DG89" i="21"/>
  <c r="DY88" i="21"/>
  <c r="DU88" i="21"/>
  <c r="DQ88" i="21"/>
  <c r="DM88" i="21"/>
  <c r="DI88" i="21"/>
  <c r="DG88" i="21"/>
  <c r="DY87" i="21"/>
  <c r="DU87" i="21"/>
  <c r="DQ87" i="21"/>
  <c r="DM87" i="21"/>
  <c r="DI87" i="21"/>
  <c r="DG87" i="21"/>
  <c r="DY86" i="21"/>
  <c r="DU86" i="21"/>
  <c r="DQ86" i="21"/>
  <c r="DM86" i="21"/>
  <c r="DI86" i="21"/>
  <c r="DG86" i="21"/>
  <c r="DY85" i="21"/>
  <c r="DU85" i="21"/>
  <c r="DQ85" i="21"/>
  <c r="DM85" i="21"/>
  <c r="DI85" i="21"/>
  <c r="DG85" i="21"/>
  <c r="DY84" i="21"/>
  <c r="DU84" i="21"/>
  <c r="DQ84" i="21"/>
  <c r="DM84" i="21"/>
  <c r="DI84" i="21"/>
  <c r="DG84" i="21"/>
  <c r="DY83" i="21"/>
  <c r="DU83" i="21"/>
  <c r="DQ83" i="21"/>
  <c r="DM83" i="21"/>
  <c r="DI83" i="21"/>
  <c r="DG83" i="21"/>
  <c r="DG82" i="21"/>
  <c r="DU81" i="21"/>
  <c r="DQ81" i="21"/>
  <c r="DG81" i="21"/>
  <c r="DG80" i="21"/>
  <c r="DG79" i="21"/>
  <c r="DG78" i="21"/>
  <c r="DC108" i="21"/>
  <c r="DD109" i="21" s="1"/>
  <c r="CW108" i="21"/>
  <c r="CX109" i="21" s="1"/>
  <c r="CS108" i="21"/>
  <c r="CT109" i="21" s="1"/>
  <c r="CO108" i="21"/>
  <c r="CP109" i="21"/>
  <c r="CK108" i="21"/>
  <c r="CL109" i="21" s="1"/>
  <c r="CI108" i="21"/>
  <c r="CJ109" i="21" s="1"/>
  <c r="CG108" i="21"/>
  <c r="CH109" i="21" s="1"/>
  <c r="Q61" i="9"/>
  <c r="Q30" i="9"/>
  <c r="Q57" i="9"/>
  <c r="Q65" i="9"/>
  <c r="Q73" i="9"/>
  <c r="R63" i="9"/>
  <c r="R71" i="9"/>
  <c r="Q11" i="9"/>
  <c r="S30" i="9"/>
  <c r="S34" i="9"/>
  <c r="S39" i="9"/>
  <c r="Q41" i="9"/>
  <c r="Q43" i="9"/>
  <c r="Q45" i="9"/>
  <c r="Q47" i="9"/>
  <c r="S55" i="9"/>
  <c r="R67" i="9"/>
  <c r="Q67" i="9"/>
  <c r="S32" i="9"/>
  <c r="S43" i="9"/>
  <c r="S45" i="9"/>
  <c r="S47" i="9"/>
  <c r="Q51" i="9"/>
  <c r="Q55" i="9"/>
  <c r="S67" i="9"/>
  <c r="S57" i="9"/>
  <c r="S65" i="9"/>
  <c r="S73" i="9"/>
  <c r="Q78" i="9"/>
  <c r="Q82" i="9"/>
  <c r="S84" i="9"/>
  <c r="S75" i="9"/>
  <c r="Q84" i="9"/>
  <c r="T16" i="10"/>
  <c r="AY16" i="9"/>
  <c r="T20" i="10"/>
  <c r="AY20" i="9"/>
  <c r="T24" i="10"/>
  <c r="AY24" i="9"/>
  <c r="T26" i="10"/>
  <c r="AY26" i="9"/>
  <c r="T32" i="10"/>
  <c r="AY32" i="9"/>
  <c r="T34" i="10"/>
  <c r="AY34" i="9"/>
  <c r="T9" i="10"/>
  <c r="AY9" i="9"/>
  <c r="T11" i="10"/>
  <c r="AY11" i="9"/>
  <c r="T13" i="10"/>
  <c r="AY13" i="9"/>
  <c r="T15" i="10"/>
  <c r="AY15" i="9"/>
  <c r="T17" i="10"/>
  <c r="AY17" i="9"/>
  <c r="T19" i="10"/>
  <c r="AY19" i="9"/>
  <c r="T23" i="10"/>
  <c r="AY23" i="9"/>
  <c r="T27" i="10"/>
  <c r="AY27" i="9"/>
  <c r="T31" i="10"/>
  <c r="AY31" i="9"/>
  <c r="T35" i="10"/>
  <c r="AY35" i="9"/>
  <c r="T39" i="10"/>
  <c r="AY39" i="9"/>
  <c r="T41" i="10"/>
  <c r="AY41" i="9"/>
  <c r="T43" i="10"/>
  <c r="AY43" i="9"/>
  <c r="T45" i="10"/>
  <c r="AY45" i="9"/>
  <c r="T47" i="10"/>
  <c r="AY47" i="9"/>
  <c r="AY42" i="9"/>
  <c r="T42" i="10"/>
  <c r="AY50" i="9"/>
  <c r="T50" i="10"/>
  <c r="T57" i="10"/>
  <c r="AY57" i="9"/>
  <c r="AY64" i="9"/>
  <c r="T64" i="10"/>
  <c r="Q1" i="10"/>
  <c r="J2" i="10"/>
  <c r="T1" i="10"/>
  <c r="AK108" i="10" s="1"/>
  <c r="AY1" i="9"/>
  <c r="E26" i="20"/>
  <c r="C29" i="20"/>
  <c r="M4" i="20"/>
  <c r="B7" i="10"/>
  <c r="B7" i="9"/>
  <c r="DR117" i="6"/>
  <c r="K33" i="20"/>
  <c r="U7" i="10"/>
  <c r="AZ7" i="9"/>
  <c r="C8" i="9"/>
  <c r="X8" i="10"/>
  <c r="E8" i="9"/>
  <c r="G8" i="10"/>
  <c r="C9" i="10"/>
  <c r="C9" i="9"/>
  <c r="X9" i="10"/>
  <c r="E9" i="9"/>
  <c r="G9" i="10"/>
  <c r="G9" i="9"/>
  <c r="C10" i="9"/>
  <c r="X10" i="10"/>
  <c r="E10" i="10"/>
  <c r="E10" i="9"/>
  <c r="G10" i="10"/>
  <c r="H11" i="9"/>
  <c r="B11" i="10"/>
  <c r="B11" i="9"/>
  <c r="D11" i="10"/>
  <c r="D11" i="9"/>
  <c r="F11" i="9"/>
  <c r="U11" i="10"/>
  <c r="AZ11" i="9"/>
  <c r="C12" i="9"/>
  <c r="X12" i="10"/>
  <c r="E12" i="10"/>
  <c r="E12" i="9"/>
  <c r="G12" i="10"/>
  <c r="G12" i="9"/>
  <c r="C13" i="10"/>
  <c r="C13" i="9"/>
  <c r="X13" i="10"/>
  <c r="E13" i="10"/>
  <c r="E13" i="9"/>
  <c r="G13" i="9"/>
  <c r="C14" i="9"/>
  <c r="E14" i="10"/>
  <c r="G14" i="10"/>
  <c r="G14" i="9"/>
  <c r="C15" i="10"/>
  <c r="C15" i="9"/>
  <c r="X15" i="10"/>
  <c r="E15" i="10"/>
  <c r="E15" i="9"/>
  <c r="G15" i="9"/>
  <c r="H16" i="9"/>
  <c r="B16" i="10"/>
  <c r="B16" i="9"/>
  <c r="D16" i="10"/>
  <c r="F16" i="10"/>
  <c r="F16" i="9"/>
  <c r="C17" i="10"/>
  <c r="C17" i="9"/>
  <c r="X17" i="10"/>
  <c r="E17" i="9"/>
  <c r="G17" i="10"/>
  <c r="G17" i="9"/>
  <c r="H18" i="9"/>
  <c r="B18" i="10"/>
  <c r="B18" i="9"/>
  <c r="D18" i="10"/>
  <c r="D18" i="9"/>
  <c r="F18" i="10"/>
  <c r="F18" i="9"/>
  <c r="U18" i="10"/>
  <c r="AZ18" i="9"/>
  <c r="C19" i="10"/>
  <c r="C19" i="9"/>
  <c r="X19" i="10"/>
  <c r="E19" i="10"/>
  <c r="E19" i="9"/>
  <c r="G19" i="9"/>
  <c r="H20" i="9"/>
  <c r="B20" i="10"/>
  <c r="B20" i="9"/>
  <c r="D20" i="10"/>
  <c r="D20" i="9"/>
  <c r="F20" i="10"/>
  <c r="F20" i="9"/>
  <c r="U20" i="10"/>
  <c r="AZ20" i="9"/>
  <c r="C21" i="10"/>
  <c r="X21" i="10"/>
  <c r="E21" i="10"/>
  <c r="E21" i="9"/>
  <c r="G21" i="9"/>
  <c r="H22" i="9"/>
  <c r="B22" i="10"/>
  <c r="B22" i="9"/>
  <c r="D22" i="10"/>
  <c r="F22" i="10"/>
  <c r="F22" i="9"/>
  <c r="U22" i="10"/>
  <c r="AZ22" i="9"/>
  <c r="C23" i="10"/>
  <c r="X23" i="10"/>
  <c r="E23" i="10"/>
  <c r="E23" i="9"/>
  <c r="G23" i="9"/>
  <c r="H24" i="9"/>
  <c r="B24" i="10"/>
  <c r="B24" i="9"/>
  <c r="D24" i="10"/>
  <c r="F24" i="10"/>
  <c r="F24" i="9"/>
  <c r="C25" i="10"/>
  <c r="X25" i="10"/>
  <c r="E25" i="10"/>
  <c r="E25" i="9"/>
  <c r="G25" i="10"/>
  <c r="G25" i="9"/>
  <c r="H26" i="9"/>
  <c r="B26" i="10"/>
  <c r="B26" i="9"/>
  <c r="D26" i="10"/>
  <c r="F26" i="10"/>
  <c r="U26" i="10"/>
  <c r="AZ26" i="9"/>
  <c r="C27" i="10"/>
  <c r="X27" i="10"/>
  <c r="E27" i="10"/>
  <c r="E27" i="9"/>
  <c r="G27" i="10"/>
  <c r="G27" i="9"/>
  <c r="H28" i="9"/>
  <c r="B28" i="10"/>
  <c r="B28" i="9"/>
  <c r="D28" i="10"/>
  <c r="D28" i="9"/>
  <c r="F28" i="10"/>
  <c r="F28" i="9"/>
  <c r="U28" i="10"/>
  <c r="AZ28" i="9"/>
  <c r="C29" i="10"/>
  <c r="C29" i="9"/>
  <c r="X29" i="10"/>
  <c r="E29" i="9"/>
  <c r="G29" i="9"/>
  <c r="C30" i="10"/>
  <c r="C30" i="9"/>
  <c r="X30" i="10"/>
  <c r="E30" i="10"/>
  <c r="E30" i="9"/>
  <c r="G30" i="10"/>
  <c r="H31" i="9"/>
  <c r="B31" i="10"/>
  <c r="B31" i="9"/>
  <c r="D31" i="10"/>
  <c r="D31" i="9"/>
  <c r="F31" i="9"/>
  <c r="U31" i="10"/>
  <c r="AZ31" i="9"/>
  <c r="C32" i="10"/>
  <c r="C32" i="9"/>
  <c r="X32" i="10"/>
  <c r="E32" i="10"/>
  <c r="E32" i="9"/>
  <c r="G32" i="10"/>
  <c r="H33" i="9"/>
  <c r="B33" i="10"/>
  <c r="B33" i="9"/>
  <c r="D33" i="9"/>
  <c r="F33" i="9"/>
  <c r="U33" i="10"/>
  <c r="AZ33" i="9"/>
  <c r="C34" i="10"/>
  <c r="C34" i="9"/>
  <c r="E34" i="10"/>
  <c r="G34" i="10"/>
  <c r="H35" i="9"/>
  <c r="B35" i="10"/>
  <c r="B35" i="9"/>
  <c r="D35" i="9"/>
  <c r="F35" i="10"/>
  <c r="F35" i="9"/>
  <c r="C36" i="9"/>
  <c r="C36" i="10"/>
  <c r="X36" i="10"/>
  <c r="G36" i="9"/>
  <c r="H37" i="9"/>
  <c r="B37" i="10"/>
  <c r="B37" i="9"/>
  <c r="D37" i="10"/>
  <c r="D37" i="9"/>
  <c r="F37" i="9"/>
  <c r="S37" i="9"/>
  <c r="Q37" i="9"/>
  <c r="H38" i="9"/>
  <c r="B38" i="10"/>
  <c r="B38" i="9"/>
  <c r="D38" i="10"/>
  <c r="F38" i="10"/>
  <c r="S38" i="9"/>
  <c r="C39" i="10"/>
  <c r="X39" i="10"/>
  <c r="E39" i="10"/>
  <c r="E39" i="9"/>
  <c r="G39" i="10"/>
  <c r="G39" i="9"/>
  <c r="U40" i="10"/>
  <c r="AZ40" i="9"/>
  <c r="U42" i="10"/>
  <c r="AZ42" i="9"/>
  <c r="C43" i="10"/>
  <c r="C43" i="9"/>
  <c r="X43" i="10"/>
  <c r="E43" i="10"/>
  <c r="E43" i="9"/>
  <c r="G43" i="10"/>
  <c r="H44" i="9"/>
  <c r="B44" i="10"/>
  <c r="B44" i="9"/>
  <c r="D44" i="10"/>
  <c r="D44" i="9"/>
  <c r="F44" i="10"/>
  <c r="F44" i="9"/>
  <c r="S44" i="9"/>
  <c r="C47" i="10"/>
  <c r="C47" i="9"/>
  <c r="X47" i="10"/>
  <c r="E47" i="10"/>
  <c r="E47" i="9"/>
  <c r="G47" i="10"/>
  <c r="H48" i="9"/>
  <c r="B48" i="10"/>
  <c r="B48" i="9"/>
  <c r="D48" i="10"/>
  <c r="D48" i="9"/>
  <c r="F48" i="10"/>
  <c r="F48" i="9"/>
  <c r="S48" i="9"/>
  <c r="Q48" i="9"/>
  <c r="S8" i="9"/>
  <c r="S9" i="9"/>
  <c r="Q10" i="9"/>
  <c r="S10" i="9"/>
  <c r="P11" i="9"/>
  <c r="S12" i="9"/>
  <c r="Q13" i="9"/>
  <c r="S13" i="9"/>
  <c r="S14" i="9"/>
  <c r="JZ14" i="6"/>
  <c r="Q15" i="9"/>
  <c r="P16" i="9"/>
  <c r="Q17" i="9"/>
  <c r="R18" i="9"/>
  <c r="P20" i="9"/>
  <c r="Q21" i="9"/>
  <c r="P22" i="9"/>
  <c r="Q23" i="9"/>
  <c r="S23" i="9"/>
  <c r="P24" i="9"/>
  <c r="R24" i="9"/>
  <c r="Q25" i="9"/>
  <c r="P26" i="9"/>
  <c r="R26" i="9"/>
  <c r="Q27" i="9"/>
  <c r="R28" i="9"/>
  <c r="S29" i="9"/>
  <c r="JZ29" i="6"/>
  <c r="R31" i="9"/>
  <c r="R33" i="9"/>
  <c r="T37" i="10"/>
  <c r="AY37" i="9"/>
  <c r="T40" i="10"/>
  <c r="T49" i="10"/>
  <c r="AY49" i="9"/>
  <c r="T51" i="10"/>
  <c r="AY51" i="9"/>
  <c r="AY52" i="9"/>
  <c r="T52" i="10"/>
  <c r="T53" i="10"/>
  <c r="AY53" i="9"/>
  <c r="AY56" i="9"/>
  <c r="T56" i="10"/>
  <c r="AY58" i="9"/>
  <c r="T58" i="10"/>
  <c r="T61" i="10"/>
  <c r="AY61" i="9"/>
  <c r="T65" i="10"/>
  <c r="AY65" i="9"/>
  <c r="AY66" i="9"/>
  <c r="T66" i="10"/>
  <c r="AY68" i="9"/>
  <c r="T68" i="10"/>
  <c r="T69" i="10"/>
  <c r="AY69" i="9"/>
  <c r="T71" i="10"/>
  <c r="AY71" i="9"/>
  <c r="AY72" i="9"/>
  <c r="T72" i="10"/>
  <c r="T73" i="10"/>
  <c r="AY73" i="9"/>
  <c r="T75" i="10"/>
  <c r="AY75" i="9"/>
  <c r="T77" i="10"/>
  <c r="AY77" i="9"/>
  <c r="T79" i="10"/>
  <c r="AY79" i="9"/>
  <c r="AY80" i="9"/>
  <c r="T80" i="10"/>
  <c r="T81" i="10"/>
  <c r="AY81" i="9"/>
  <c r="T83" i="10"/>
  <c r="AY83" i="9"/>
  <c r="AY84" i="9"/>
  <c r="T84" i="10"/>
  <c r="T87" i="10"/>
  <c r="AY87" i="9"/>
  <c r="AY88" i="9"/>
  <c r="T88" i="10"/>
  <c r="AY90" i="9"/>
  <c r="T90" i="10"/>
  <c r="T91" i="10"/>
  <c r="AY91" i="9"/>
  <c r="T95" i="10"/>
  <c r="AY95" i="9"/>
  <c r="AY96" i="9"/>
  <c r="T96" i="10"/>
  <c r="AY98" i="9"/>
  <c r="T98" i="10"/>
  <c r="T99" i="10"/>
  <c r="AY99" i="9"/>
  <c r="T101" i="10"/>
  <c r="AY101" i="9"/>
  <c r="T103" i="10"/>
  <c r="AY103" i="9"/>
  <c r="AY104" i="9"/>
  <c r="T105" i="10"/>
  <c r="AY105" i="9"/>
  <c r="AY106" i="9"/>
  <c r="T106" i="10"/>
  <c r="C8" i="20"/>
  <c r="B2" i="9"/>
  <c r="E7" i="9"/>
  <c r="T7" i="10"/>
  <c r="K34" i="20"/>
  <c r="AY7" i="9"/>
  <c r="H8" i="9"/>
  <c r="B8" i="10"/>
  <c r="B8" i="9"/>
  <c r="D8" i="10"/>
  <c r="D8" i="9"/>
  <c r="F8" i="10"/>
  <c r="F8" i="9"/>
  <c r="U8" i="10"/>
  <c r="AZ8" i="9"/>
  <c r="H9" i="9"/>
  <c r="B9" i="10"/>
  <c r="B9" i="9"/>
  <c r="D9" i="9"/>
  <c r="F9" i="9"/>
  <c r="U9" i="10"/>
  <c r="AZ9" i="9"/>
  <c r="H10" i="9"/>
  <c r="B10" i="10"/>
  <c r="B10" i="9"/>
  <c r="D10" i="10"/>
  <c r="D10" i="9"/>
  <c r="F10" i="10"/>
  <c r="F10" i="9"/>
  <c r="U10" i="10"/>
  <c r="AZ10" i="9"/>
  <c r="C11" i="10"/>
  <c r="C11" i="9"/>
  <c r="X11" i="10"/>
  <c r="E11" i="10"/>
  <c r="E11" i="9"/>
  <c r="G11" i="9"/>
  <c r="H12" i="9"/>
  <c r="B12" i="10"/>
  <c r="B12" i="9"/>
  <c r="D12" i="10"/>
  <c r="D12" i="9"/>
  <c r="F12" i="10"/>
  <c r="U12" i="10"/>
  <c r="AZ12" i="9"/>
  <c r="H13" i="9"/>
  <c r="B13" i="10"/>
  <c r="B13" i="9"/>
  <c r="D13" i="9"/>
  <c r="F13" i="9"/>
  <c r="U13" i="10"/>
  <c r="AZ13" i="9"/>
  <c r="H14" i="9"/>
  <c r="B14" i="10"/>
  <c r="B14" i="9"/>
  <c r="D14" i="10"/>
  <c r="D14" i="9"/>
  <c r="F14" i="10"/>
  <c r="F14" i="9"/>
  <c r="U14" i="10"/>
  <c r="H15" i="9"/>
  <c r="B15" i="10"/>
  <c r="B15" i="9"/>
  <c r="D15" i="10"/>
  <c r="D15" i="9"/>
  <c r="F15" i="9"/>
  <c r="U15" i="10"/>
  <c r="AZ15" i="9"/>
  <c r="C16" i="9"/>
  <c r="E16" i="10"/>
  <c r="G16" i="10"/>
  <c r="G16" i="9"/>
  <c r="H17" i="9"/>
  <c r="B17" i="10"/>
  <c r="B17" i="9"/>
  <c r="D17" i="9"/>
  <c r="F17" i="9"/>
  <c r="C18" i="9"/>
  <c r="X18" i="10"/>
  <c r="E18" i="10"/>
  <c r="E18" i="9"/>
  <c r="G18" i="10"/>
  <c r="H19" i="9"/>
  <c r="B19" i="10"/>
  <c r="B19" i="9"/>
  <c r="D19" i="10"/>
  <c r="D19" i="9"/>
  <c r="F19" i="9"/>
  <c r="U19" i="10"/>
  <c r="AZ19" i="9"/>
  <c r="C20" i="9"/>
  <c r="X20" i="10"/>
  <c r="E20" i="10"/>
  <c r="E20" i="9"/>
  <c r="G20" i="10"/>
  <c r="H21" i="9"/>
  <c r="B21" i="10"/>
  <c r="B21" i="9"/>
  <c r="D21" i="9"/>
  <c r="F21" i="9"/>
  <c r="U21" i="10"/>
  <c r="AZ21" i="9"/>
  <c r="C22" i="10"/>
  <c r="C22" i="9"/>
  <c r="E22" i="10"/>
  <c r="G22" i="10"/>
  <c r="H23" i="9"/>
  <c r="B23" i="10"/>
  <c r="B23" i="9"/>
  <c r="D23" i="10"/>
  <c r="D23" i="9"/>
  <c r="F23" i="10"/>
  <c r="F23" i="9"/>
  <c r="U23" i="10"/>
  <c r="AZ23" i="9"/>
  <c r="C24" i="10"/>
  <c r="C24" i="9"/>
  <c r="E24" i="10"/>
  <c r="G24" i="10"/>
  <c r="H25" i="9"/>
  <c r="B25" i="10"/>
  <c r="B25" i="9"/>
  <c r="D25" i="10"/>
  <c r="D25" i="9"/>
  <c r="F25" i="9"/>
  <c r="U25" i="10"/>
  <c r="AZ25" i="9"/>
  <c r="C26" i="10"/>
  <c r="C26" i="9"/>
  <c r="X26" i="10"/>
  <c r="E26" i="10"/>
  <c r="E26" i="9"/>
  <c r="G26" i="10"/>
  <c r="G26" i="9"/>
  <c r="H27" i="9"/>
  <c r="B27" i="10"/>
  <c r="B27" i="9"/>
  <c r="D27" i="9"/>
  <c r="F27" i="9"/>
  <c r="C28" i="9"/>
  <c r="X28" i="10"/>
  <c r="E28" i="10"/>
  <c r="E28" i="9"/>
  <c r="G28" i="10"/>
  <c r="H29" i="9"/>
  <c r="B29" i="10"/>
  <c r="B29" i="9"/>
  <c r="D29" i="9"/>
  <c r="F29" i="10"/>
  <c r="F29" i="9"/>
  <c r="U29" i="10"/>
  <c r="AZ29" i="9"/>
  <c r="H30" i="9"/>
  <c r="B30" i="10"/>
  <c r="B30" i="9"/>
  <c r="D30" i="10"/>
  <c r="F30" i="10"/>
  <c r="C31" i="10"/>
  <c r="X31" i="10"/>
  <c r="E31" i="10"/>
  <c r="E31" i="9"/>
  <c r="G31" i="10"/>
  <c r="G31" i="9"/>
  <c r="H32" i="9"/>
  <c r="B32" i="10"/>
  <c r="B32" i="9"/>
  <c r="D32" i="10"/>
  <c r="F32" i="10"/>
  <c r="U32" i="10"/>
  <c r="AZ32" i="9"/>
  <c r="C33" i="10"/>
  <c r="C33" i="9"/>
  <c r="X33" i="10"/>
  <c r="E33" i="10"/>
  <c r="E33" i="9"/>
  <c r="G33" i="9"/>
  <c r="H34" i="9"/>
  <c r="B34" i="10"/>
  <c r="B34" i="9"/>
  <c r="D34" i="10"/>
  <c r="F34" i="10"/>
  <c r="F34" i="9"/>
  <c r="U34" i="10"/>
  <c r="AZ34" i="9"/>
  <c r="C35" i="10"/>
  <c r="C35" i="9"/>
  <c r="X35" i="10"/>
  <c r="E35" i="9"/>
  <c r="G35" i="9"/>
  <c r="H36" i="9"/>
  <c r="B36" i="10"/>
  <c r="B36" i="9"/>
  <c r="D36" i="10"/>
  <c r="F36" i="10"/>
  <c r="F36" i="9"/>
  <c r="U36" i="10"/>
  <c r="AZ36" i="9"/>
  <c r="U37" i="10"/>
  <c r="AZ37" i="9"/>
  <c r="U38" i="10"/>
  <c r="AZ38" i="9"/>
  <c r="H40" i="9"/>
  <c r="B40" i="10"/>
  <c r="B40" i="9"/>
  <c r="D40" i="10"/>
  <c r="D40" i="9"/>
  <c r="F40" i="9"/>
  <c r="S40" i="9"/>
  <c r="Q40" i="9"/>
  <c r="C41" i="9"/>
  <c r="X41" i="10"/>
  <c r="E41" i="10"/>
  <c r="E41" i="9"/>
  <c r="G41" i="10"/>
  <c r="G41" i="9"/>
  <c r="H42" i="9"/>
  <c r="B42" i="10"/>
  <c r="B42" i="9"/>
  <c r="D42" i="10"/>
  <c r="D42" i="9"/>
  <c r="F42" i="9"/>
  <c r="S42" i="9"/>
  <c r="Q42" i="9"/>
  <c r="U44" i="10"/>
  <c r="AZ44" i="9"/>
  <c r="C45" i="10"/>
  <c r="C45" i="9"/>
  <c r="E45" i="10"/>
  <c r="G45" i="10"/>
  <c r="G45" i="9"/>
  <c r="H46" i="9"/>
  <c r="B46" i="10"/>
  <c r="B46" i="9"/>
  <c r="D46" i="10"/>
  <c r="D46" i="9"/>
  <c r="F46" i="9"/>
  <c r="Q46" i="9"/>
  <c r="U48" i="10"/>
  <c r="AZ48" i="9"/>
  <c r="C49" i="10"/>
  <c r="C49" i="9"/>
  <c r="X49" i="10"/>
  <c r="E49" i="10"/>
  <c r="E49" i="9"/>
  <c r="G49" i="10"/>
  <c r="G49" i="9"/>
  <c r="IY5" i="6"/>
  <c r="Y3" i="9" s="1"/>
  <c r="AJ3" i="9" s="1"/>
  <c r="AS3" i="9" s="1"/>
  <c r="P9" i="9"/>
  <c r="JX9" i="6"/>
  <c r="P10" i="9"/>
  <c r="P12" i="9"/>
  <c r="JM12" i="6"/>
  <c r="JM13" i="6"/>
  <c r="P14" i="9"/>
  <c r="Q16" i="9"/>
  <c r="Q18" i="9"/>
  <c r="Q20" i="9"/>
  <c r="Q22" i="9"/>
  <c r="Q26" i="9"/>
  <c r="Q28" i="9"/>
  <c r="P29" i="9"/>
  <c r="P30" i="9"/>
  <c r="P32" i="9"/>
  <c r="Q33" i="9"/>
  <c r="Q35" i="9"/>
  <c r="R37" i="9"/>
  <c r="R38" i="9"/>
  <c r="R44" i="9"/>
  <c r="R48" i="9"/>
  <c r="H50" i="9"/>
  <c r="B50" i="10"/>
  <c r="B50" i="9"/>
  <c r="D50" i="10"/>
  <c r="D50" i="9"/>
  <c r="F50" i="10"/>
  <c r="F50" i="9"/>
  <c r="U50" i="10"/>
  <c r="AZ50" i="9"/>
  <c r="C51" i="10"/>
  <c r="C51" i="9"/>
  <c r="X51" i="10"/>
  <c r="E51" i="10"/>
  <c r="E51" i="9"/>
  <c r="G51" i="10"/>
  <c r="G51" i="9"/>
  <c r="H52" i="9"/>
  <c r="B52" i="10"/>
  <c r="B52" i="9"/>
  <c r="D52" i="10"/>
  <c r="D52" i="9"/>
  <c r="F52" i="10"/>
  <c r="C53" i="10"/>
  <c r="C53" i="9"/>
  <c r="X53" i="10"/>
  <c r="E53" i="10"/>
  <c r="E53" i="9"/>
  <c r="G53" i="9"/>
  <c r="H54" i="9"/>
  <c r="B54" i="10"/>
  <c r="B54" i="9"/>
  <c r="D54" i="10"/>
  <c r="D54" i="9"/>
  <c r="F54" i="10"/>
  <c r="C55" i="10"/>
  <c r="C55" i="9"/>
  <c r="X55" i="10"/>
  <c r="E55" i="10"/>
  <c r="E55" i="9"/>
  <c r="G55" i="10"/>
  <c r="G55" i="9"/>
  <c r="H56" i="9"/>
  <c r="B56" i="10"/>
  <c r="B56" i="9"/>
  <c r="D56" i="10"/>
  <c r="D56" i="9"/>
  <c r="F56" i="10"/>
  <c r="F56" i="9"/>
  <c r="U56" i="10"/>
  <c r="AZ56" i="9"/>
  <c r="C57" i="10"/>
  <c r="C57" i="9"/>
  <c r="X57" i="10"/>
  <c r="E57" i="10"/>
  <c r="E57" i="9"/>
  <c r="G57" i="10"/>
  <c r="G57" i="9"/>
  <c r="H58" i="9"/>
  <c r="B58" i="10"/>
  <c r="B58" i="9"/>
  <c r="D58" i="10"/>
  <c r="F58" i="10"/>
  <c r="F58" i="9"/>
  <c r="U58" i="10"/>
  <c r="AZ58" i="9"/>
  <c r="C59" i="10"/>
  <c r="C59" i="9"/>
  <c r="X59" i="10"/>
  <c r="E59" i="10"/>
  <c r="E59" i="9"/>
  <c r="G59" i="10"/>
  <c r="G59" i="9"/>
  <c r="H60" i="9"/>
  <c r="B60" i="10"/>
  <c r="B60" i="9"/>
  <c r="D60" i="10"/>
  <c r="D60" i="9"/>
  <c r="F60" i="10"/>
  <c r="F60" i="9"/>
  <c r="C61" i="10"/>
  <c r="C61" i="9"/>
  <c r="X61" i="10"/>
  <c r="E61" i="9"/>
  <c r="G61" i="10"/>
  <c r="G61" i="9"/>
  <c r="H62" i="9"/>
  <c r="B62" i="10"/>
  <c r="B62" i="9"/>
  <c r="D62" i="10"/>
  <c r="D62" i="9"/>
  <c r="F62" i="10"/>
  <c r="F62" i="9"/>
  <c r="C63" i="10"/>
  <c r="C63" i="9"/>
  <c r="X63" i="10"/>
  <c r="E63" i="10"/>
  <c r="E63" i="9"/>
  <c r="G63" i="10"/>
  <c r="G63" i="9"/>
  <c r="H64" i="9"/>
  <c r="B64" i="10"/>
  <c r="B64" i="9"/>
  <c r="D64" i="10"/>
  <c r="F64" i="10"/>
  <c r="F64" i="9"/>
  <c r="U64" i="10"/>
  <c r="AZ64" i="9"/>
  <c r="C65" i="10"/>
  <c r="C65" i="9"/>
  <c r="X65" i="10"/>
  <c r="E65" i="10"/>
  <c r="E65" i="9"/>
  <c r="G65" i="10"/>
  <c r="G65" i="9"/>
  <c r="H66" i="9"/>
  <c r="B66" i="10"/>
  <c r="B66" i="9"/>
  <c r="D66" i="10"/>
  <c r="D66" i="9"/>
  <c r="F66" i="10"/>
  <c r="F66" i="9"/>
  <c r="U66" i="10"/>
  <c r="AZ66" i="9"/>
  <c r="C67" i="10"/>
  <c r="C67" i="9"/>
  <c r="X67" i="10"/>
  <c r="E67" i="9"/>
  <c r="G67" i="10"/>
  <c r="G67" i="9"/>
  <c r="H68" i="9"/>
  <c r="B68" i="10"/>
  <c r="B68" i="9"/>
  <c r="D68" i="10"/>
  <c r="D68" i="9"/>
  <c r="F68" i="10"/>
  <c r="F68" i="9"/>
  <c r="C69" i="10"/>
  <c r="C69" i="9"/>
  <c r="X69" i="10"/>
  <c r="E69" i="10"/>
  <c r="E69" i="9"/>
  <c r="G69" i="10"/>
  <c r="G69" i="9"/>
  <c r="H70" i="9"/>
  <c r="B70" i="10"/>
  <c r="B70" i="9"/>
  <c r="D70" i="10"/>
  <c r="D70" i="9"/>
  <c r="F70" i="10"/>
  <c r="F70" i="9"/>
  <c r="C71" i="10"/>
  <c r="C71" i="9"/>
  <c r="X71" i="10"/>
  <c r="E71" i="10"/>
  <c r="E71" i="9"/>
  <c r="G71" i="10"/>
  <c r="G71" i="9"/>
  <c r="H72" i="9"/>
  <c r="B72" i="10"/>
  <c r="B72" i="9"/>
  <c r="D72" i="10"/>
  <c r="D72" i="9"/>
  <c r="F72" i="10"/>
  <c r="F72" i="9"/>
  <c r="U72" i="10"/>
  <c r="AZ72" i="9"/>
  <c r="C73" i="10"/>
  <c r="C73" i="9"/>
  <c r="X73" i="10"/>
  <c r="E73" i="10"/>
  <c r="E73" i="9"/>
  <c r="G73" i="10"/>
  <c r="G73" i="9"/>
  <c r="H74" i="9"/>
  <c r="B74" i="10"/>
  <c r="B74" i="9"/>
  <c r="D74" i="10"/>
  <c r="D74" i="9"/>
  <c r="F74" i="10"/>
  <c r="F74" i="9"/>
  <c r="U74" i="10"/>
  <c r="AZ74" i="9"/>
  <c r="C75" i="10"/>
  <c r="C75" i="9"/>
  <c r="X75" i="10"/>
  <c r="E75" i="10"/>
  <c r="E75" i="9"/>
  <c r="G75" i="10"/>
  <c r="G75" i="9"/>
  <c r="H76" i="9"/>
  <c r="B76" i="10"/>
  <c r="B76" i="9"/>
  <c r="D76" i="10"/>
  <c r="D76" i="9"/>
  <c r="F76" i="10"/>
  <c r="F76" i="9"/>
  <c r="R76" i="9"/>
  <c r="P76" i="9"/>
  <c r="H77" i="9"/>
  <c r="B77" i="10"/>
  <c r="B77" i="9"/>
  <c r="D77" i="10"/>
  <c r="D77" i="9"/>
  <c r="F77" i="10"/>
  <c r="F77" i="9"/>
  <c r="S77" i="9"/>
  <c r="Q77" i="9"/>
  <c r="C78" i="9"/>
  <c r="C78" i="10"/>
  <c r="E78" i="9"/>
  <c r="X78" i="10"/>
  <c r="E78" i="10"/>
  <c r="G78" i="9"/>
  <c r="G78" i="10"/>
  <c r="H79" i="9"/>
  <c r="B79" i="10"/>
  <c r="B79" i="9"/>
  <c r="D79" i="10"/>
  <c r="D79" i="9"/>
  <c r="F79" i="10"/>
  <c r="F79" i="9"/>
  <c r="S79" i="9"/>
  <c r="Q79" i="9"/>
  <c r="C80" i="9"/>
  <c r="C80" i="10"/>
  <c r="E80" i="9"/>
  <c r="X80" i="10"/>
  <c r="E80" i="10"/>
  <c r="G80" i="9"/>
  <c r="G80" i="10"/>
  <c r="H81" i="9"/>
  <c r="B81" i="10"/>
  <c r="B81" i="9"/>
  <c r="D81" i="10"/>
  <c r="D81" i="9"/>
  <c r="F81" i="10"/>
  <c r="F81" i="9"/>
  <c r="S81" i="9"/>
  <c r="Q81" i="9"/>
  <c r="C82" i="9"/>
  <c r="C82" i="10"/>
  <c r="E82" i="9"/>
  <c r="X82" i="10"/>
  <c r="E82" i="10"/>
  <c r="G82" i="9"/>
  <c r="G82" i="10"/>
  <c r="H83" i="9"/>
  <c r="B83" i="10"/>
  <c r="B83" i="9"/>
  <c r="D83" i="10"/>
  <c r="D83" i="9"/>
  <c r="F83" i="10"/>
  <c r="F83" i="9"/>
  <c r="S83" i="9"/>
  <c r="Q83" i="9"/>
  <c r="C84" i="9"/>
  <c r="C84" i="10"/>
  <c r="E84" i="9"/>
  <c r="X84" i="10"/>
  <c r="E84" i="10"/>
  <c r="G84" i="9"/>
  <c r="G84" i="10"/>
  <c r="H85" i="9"/>
  <c r="R52" i="9"/>
  <c r="R54" i="9"/>
  <c r="R56" i="9"/>
  <c r="R58" i="9"/>
  <c r="R62" i="9"/>
  <c r="R64" i="9"/>
  <c r="R66" i="9"/>
  <c r="R68" i="9"/>
  <c r="R72" i="9"/>
  <c r="P74" i="9"/>
  <c r="R74" i="9"/>
  <c r="S76" i="9"/>
  <c r="P77" i="9"/>
  <c r="P79" i="9"/>
  <c r="P81" i="9"/>
  <c r="P83" i="9"/>
  <c r="C37" i="10"/>
  <c r="C37" i="9"/>
  <c r="X37" i="10"/>
  <c r="E37" i="10"/>
  <c r="E37" i="9"/>
  <c r="G37" i="10"/>
  <c r="G37" i="9"/>
  <c r="C38" i="9"/>
  <c r="C38" i="10"/>
  <c r="E38" i="9"/>
  <c r="X38" i="10"/>
  <c r="E38" i="10"/>
  <c r="G38" i="9"/>
  <c r="G38" i="10"/>
  <c r="H39" i="9"/>
  <c r="B39" i="10"/>
  <c r="B39" i="9"/>
  <c r="D39" i="10"/>
  <c r="D39" i="9"/>
  <c r="F39" i="10"/>
  <c r="F39" i="9"/>
  <c r="C40" i="9"/>
  <c r="C40" i="10"/>
  <c r="E40" i="9"/>
  <c r="X40" i="10"/>
  <c r="E40" i="10"/>
  <c r="G40" i="9"/>
  <c r="G40" i="10"/>
  <c r="H41" i="9"/>
  <c r="B41" i="10"/>
  <c r="B41" i="9"/>
  <c r="D41" i="10"/>
  <c r="D41" i="9"/>
  <c r="F41" i="10"/>
  <c r="F41" i="9"/>
  <c r="C42" i="9"/>
  <c r="C42" i="10"/>
  <c r="E42" i="9"/>
  <c r="X42" i="10"/>
  <c r="E42" i="10"/>
  <c r="G42" i="9"/>
  <c r="G42" i="10"/>
  <c r="H43" i="9"/>
  <c r="B43" i="10"/>
  <c r="B43" i="9"/>
  <c r="D43" i="10"/>
  <c r="D43" i="9"/>
  <c r="F43" i="10"/>
  <c r="F43" i="9"/>
  <c r="U43" i="10"/>
  <c r="AZ43" i="9"/>
  <c r="C44" i="9"/>
  <c r="C44" i="10"/>
  <c r="E44" i="9"/>
  <c r="X44" i="10"/>
  <c r="E44" i="10"/>
  <c r="G44" i="9"/>
  <c r="G44" i="10"/>
  <c r="H45" i="9"/>
  <c r="B45" i="10"/>
  <c r="B45" i="9"/>
  <c r="D45" i="10"/>
  <c r="D45" i="9"/>
  <c r="F45" i="10"/>
  <c r="F45" i="9"/>
  <c r="U45" i="10"/>
  <c r="AZ45" i="9"/>
  <c r="C46" i="9"/>
  <c r="C46" i="10"/>
  <c r="E46" i="9"/>
  <c r="X46" i="10"/>
  <c r="E46" i="10"/>
  <c r="G46" i="9"/>
  <c r="G46" i="10"/>
  <c r="H47" i="9"/>
  <c r="B47" i="10"/>
  <c r="B47" i="9"/>
  <c r="D47" i="10"/>
  <c r="D47" i="9"/>
  <c r="F47" i="10"/>
  <c r="F47" i="9"/>
  <c r="U47" i="10"/>
  <c r="AZ47" i="9"/>
  <c r="C48" i="9"/>
  <c r="C48" i="10"/>
  <c r="E48" i="9"/>
  <c r="X48" i="10"/>
  <c r="E48" i="10"/>
  <c r="G48" i="9"/>
  <c r="G48" i="10"/>
  <c r="H49" i="9"/>
  <c r="B49" i="10"/>
  <c r="B49" i="9"/>
  <c r="D49" i="10"/>
  <c r="D49" i="9"/>
  <c r="F49" i="10"/>
  <c r="F49" i="9"/>
  <c r="U49" i="10"/>
  <c r="AZ49" i="9"/>
  <c r="C50" i="9"/>
  <c r="C50" i="10"/>
  <c r="E50" i="9"/>
  <c r="X50" i="10"/>
  <c r="E50" i="10"/>
  <c r="G50" i="9"/>
  <c r="G50" i="10"/>
  <c r="H51" i="9"/>
  <c r="B51" i="10"/>
  <c r="B51" i="9"/>
  <c r="D51" i="10"/>
  <c r="D51" i="9"/>
  <c r="F51" i="10"/>
  <c r="F51" i="9"/>
  <c r="U51" i="10"/>
  <c r="AZ51" i="9"/>
  <c r="C52" i="9"/>
  <c r="C52" i="10"/>
  <c r="E52" i="9"/>
  <c r="X52" i="10"/>
  <c r="E52" i="10"/>
  <c r="G52" i="9"/>
  <c r="G52" i="10"/>
  <c r="H53" i="9"/>
  <c r="B53" i="10"/>
  <c r="B53" i="9"/>
  <c r="D53" i="10"/>
  <c r="D53" i="9"/>
  <c r="F53" i="10"/>
  <c r="F53" i="9"/>
  <c r="U53" i="10"/>
  <c r="AZ53" i="9"/>
  <c r="C54" i="9"/>
  <c r="C54" i="10"/>
  <c r="E54" i="9"/>
  <c r="X54" i="10"/>
  <c r="E54" i="10"/>
  <c r="G54" i="9"/>
  <c r="G54" i="10"/>
  <c r="H55" i="9"/>
  <c r="B55" i="10"/>
  <c r="B55" i="9"/>
  <c r="D55" i="10"/>
  <c r="D55" i="9"/>
  <c r="F55" i="10"/>
  <c r="F55" i="9"/>
  <c r="U55" i="10"/>
  <c r="AZ55" i="9"/>
  <c r="C56" i="9"/>
  <c r="C56" i="10"/>
  <c r="E56" i="9"/>
  <c r="X56" i="10"/>
  <c r="E56" i="10"/>
  <c r="G56" i="9"/>
  <c r="G56" i="10"/>
  <c r="H57" i="9"/>
  <c r="B57" i="10"/>
  <c r="B57" i="9"/>
  <c r="D57" i="10"/>
  <c r="D57" i="9"/>
  <c r="F57" i="10"/>
  <c r="F57" i="9"/>
  <c r="U57" i="10"/>
  <c r="AZ57" i="9"/>
  <c r="C58" i="9"/>
  <c r="C58" i="10"/>
  <c r="E58" i="9"/>
  <c r="X58" i="10"/>
  <c r="E58" i="10"/>
  <c r="G58" i="9"/>
  <c r="G58" i="10"/>
  <c r="H59" i="9"/>
  <c r="B59" i="10"/>
  <c r="B59" i="9"/>
  <c r="D59" i="10"/>
  <c r="D59" i="9"/>
  <c r="F59" i="10"/>
  <c r="F59" i="9"/>
  <c r="U59" i="10"/>
  <c r="AZ59" i="9"/>
  <c r="C60" i="9"/>
  <c r="C60" i="10"/>
  <c r="E60" i="9"/>
  <c r="X60" i="10"/>
  <c r="E60" i="10"/>
  <c r="G60" i="9"/>
  <c r="G60" i="10"/>
  <c r="H61" i="9"/>
  <c r="B61" i="10"/>
  <c r="B61" i="9"/>
  <c r="D61" i="10"/>
  <c r="D61" i="9"/>
  <c r="F61" i="10"/>
  <c r="F61" i="9"/>
  <c r="U61" i="10"/>
  <c r="AZ61" i="9"/>
  <c r="C62" i="9"/>
  <c r="C62" i="10"/>
  <c r="E62" i="9"/>
  <c r="X62" i="10"/>
  <c r="E62" i="10"/>
  <c r="G62" i="9"/>
  <c r="G62" i="10"/>
  <c r="H63" i="9"/>
  <c r="B63" i="10"/>
  <c r="B63" i="9"/>
  <c r="D63" i="10"/>
  <c r="D63" i="9"/>
  <c r="F63" i="10"/>
  <c r="F63" i="9"/>
  <c r="U63" i="10"/>
  <c r="AZ63" i="9"/>
  <c r="C64" i="9"/>
  <c r="C64" i="10"/>
  <c r="E64" i="9"/>
  <c r="X64" i="10"/>
  <c r="E64" i="10"/>
  <c r="G64" i="9"/>
  <c r="G64" i="10"/>
  <c r="H65" i="9"/>
  <c r="B65" i="10"/>
  <c r="B65" i="9"/>
  <c r="D65" i="10"/>
  <c r="D65" i="9"/>
  <c r="F65" i="10"/>
  <c r="F65" i="9"/>
  <c r="U65" i="10"/>
  <c r="AZ65" i="9"/>
  <c r="C66" i="9"/>
  <c r="C66" i="10"/>
  <c r="E66" i="9"/>
  <c r="X66" i="10"/>
  <c r="E66" i="10"/>
  <c r="G66" i="9"/>
  <c r="G66" i="10"/>
  <c r="H67" i="9"/>
  <c r="B67" i="10"/>
  <c r="B67" i="9"/>
  <c r="D67" i="10"/>
  <c r="D67" i="9"/>
  <c r="F67" i="10"/>
  <c r="F67" i="9"/>
  <c r="U67" i="10"/>
  <c r="AZ67" i="9"/>
  <c r="C68" i="9"/>
  <c r="C68" i="10"/>
  <c r="E68" i="9"/>
  <c r="X68" i="10"/>
  <c r="E68" i="10"/>
  <c r="G68" i="9"/>
  <c r="G68" i="10"/>
  <c r="H69" i="9"/>
  <c r="B69" i="10"/>
  <c r="B69" i="9"/>
  <c r="D69" i="10"/>
  <c r="D69" i="9"/>
  <c r="F69" i="10"/>
  <c r="F69" i="9"/>
  <c r="U69" i="10"/>
  <c r="AZ69" i="9"/>
  <c r="C70" i="9"/>
  <c r="C70" i="10"/>
  <c r="E70" i="9"/>
  <c r="X70" i="10"/>
  <c r="E70" i="10"/>
  <c r="G70" i="9"/>
  <c r="G70" i="10"/>
  <c r="H71" i="9"/>
  <c r="B71" i="10"/>
  <c r="B71" i="9"/>
  <c r="D71" i="10"/>
  <c r="D71" i="9"/>
  <c r="F71" i="10"/>
  <c r="F71" i="9"/>
  <c r="U71" i="10"/>
  <c r="AZ71" i="9"/>
  <c r="C72" i="9"/>
  <c r="C72" i="10"/>
  <c r="E72" i="9"/>
  <c r="X72" i="10"/>
  <c r="E72" i="10"/>
  <c r="G72" i="9"/>
  <c r="G72" i="10"/>
  <c r="H73" i="9"/>
  <c r="B73" i="10"/>
  <c r="B73" i="9"/>
  <c r="D73" i="10"/>
  <c r="D73" i="9"/>
  <c r="F73" i="10"/>
  <c r="F73" i="9"/>
  <c r="U73" i="10"/>
  <c r="AZ73" i="9"/>
  <c r="C74" i="9"/>
  <c r="C74" i="10"/>
  <c r="E74" i="9"/>
  <c r="X74" i="10"/>
  <c r="E74" i="10"/>
  <c r="G74" i="9"/>
  <c r="G74" i="10"/>
  <c r="H75" i="9"/>
  <c r="B75" i="10"/>
  <c r="B75" i="9"/>
  <c r="D75" i="10"/>
  <c r="D75" i="9"/>
  <c r="F75" i="10"/>
  <c r="F75" i="9"/>
  <c r="U75" i="10"/>
  <c r="AZ75" i="9"/>
  <c r="C76" i="9"/>
  <c r="C76" i="10"/>
  <c r="E76" i="9"/>
  <c r="X76" i="10"/>
  <c r="E76" i="10"/>
  <c r="G76" i="9"/>
  <c r="G76" i="10"/>
  <c r="U77" i="10"/>
  <c r="AZ77" i="9"/>
  <c r="U79" i="10"/>
  <c r="AZ79" i="9"/>
  <c r="U81" i="10"/>
  <c r="AZ81" i="9"/>
  <c r="U83" i="10"/>
  <c r="AZ83" i="9"/>
  <c r="Q50" i="9"/>
  <c r="Q52" i="9"/>
  <c r="Q56" i="9"/>
  <c r="Q58" i="9"/>
  <c r="Q60" i="9"/>
  <c r="Q62" i="9"/>
  <c r="Q66" i="9"/>
  <c r="Q68" i="9"/>
  <c r="Q70" i="9"/>
  <c r="Q72" i="9"/>
  <c r="P73" i="9"/>
  <c r="Q74" i="9"/>
  <c r="P75" i="9"/>
  <c r="Q76" i="9"/>
  <c r="R77" i="9"/>
  <c r="R79" i="9"/>
  <c r="R81" i="9"/>
  <c r="R83" i="9"/>
  <c r="B85" i="10"/>
  <c r="B85" i="9"/>
  <c r="D85" i="10"/>
  <c r="D85" i="9"/>
  <c r="F85" i="10"/>
  <c r="F85" i="9"/>
  <c r="U85" i="10"/>
  <c r="AZ85" i="9"/>
  <c r="H86" i="9"/>
  <c r="B86" i="10"/>
  <c r="B86" i="9"/>
  <c r="D86" i="10"/>
  <c r="D86" i="9"/>
  <c r="F86" i="10"/>
  <c r="F86" i="9"/>
  <c r="H87" i="9"/>
  <c r="B87" i="10"/>
  <c r="B87" i="9"/>
  <c r="D87" i="10"/>
  <c r="D87" i="9"/>
  <c r="F87" i="10"/>
  <c r="F87" i="9"/>
  <c r="U87" i="10"/>
  <c r="AZ87" i="9"/>
  <c r="H88" i="9"/>
  <c r="B88" i="10"/>
  <c r="B88" i="9"/>
  <c r="D88" i="10"/>
  <c r="D88" i="9"/>
  <c r="F88" i="10"/>
  <c r="F88" i="9"/>
  <c r="U88" i="10"/>
  <c r="AZ88" i="9"/>
  <c r="H89" i="9"/>
  <c r="B89" i="10"/>
  <c r="B89" i="9"/>
  <c r="D89" i="10"/>
  <c r="D89" i="9"/>
  <c r="F89" i="10"/>
  <c r="F89" i="9"/>
  <c r="U89" i="10"/>
  <c r="AZ89" i="9"/>
  <c r="H90" i="9"/>
  <c r="B90" i="10"/>
  <c r="B90" i="9"/>
  <c r="D90" i="10"/>
  <c r="D90" i="9"/>
  <c r="F90" i="10"/>
  <c r="F90" i="9"/>
  <c r="U90" i="10"/>
  <c r="AZ90" i="9"/>
  <c r="H91" i="9"/>
  <c r="B91" i="10"/>
  <c r="B91" i="9"/>
  <c r="D91" i="10"/>
  <c r="D91" i="9"/>
  <c r="F91" i="10"/>
  <c r="F91" i="9"/>
  <c r="U91" i="10"/>
  <c r="AZ91" i="9"/>
  <c r="H92" i="9"/>
  <c r="B92" i="10"/>
  <c r="B92" i="9"/>
  <c r="D92" i="10"/>
  <c r="D92" i="9"/>
  <c r="F92" i="10"/>
  <c r="F92" i="9"/>
  <c r="H93" i="9"/>
  <c r="B93" i="10"/>
  <c r="B93" i="9"/>
  <c r="D93" i="10"/>
  <c r="D93" i="9"/>
  <c r="F93" i="10"/>
  <c r="F93" i="9"/>
  <c r="U93" i="10"/>
  <c r="AZ93" i="9"/>
  <c r="H94" i="9"/>
  <c r="B94" i="10"/>
  <c r="B94" i="9"/>
  <c r="D94" i="10"/>
  <c r="D94" i="9"/>
  <c r="F94" i="10"/>
  <c r="F94" i="9"/>
  <c r="H95" i="9"/>
  <c r="B95" i="10"/>
  <c r="B95" i="9"/>
  <c r="D95" i="10"/>
  <c r="D95" i="9"/>
  <c r="F95" i="10"/>
  <c r="F95" i="9"/>
  <c r="U95" i="10"/>
  <c r="AZ95" i="9"/>
  <c r="H96" i="9"/>
  <c r="B96" i="10"/>
  <c r="B96" i="9"/>
  <c r="D96" i="10"/>
  <c r="D96" i="9"/>
  <c r="F96" i="10"/>
  <c r="F96" i="9"/>
  <c r="U96" i="10"/>
  <c r="AZ96" i="9"/>
  <c r="H97" i="9"/>
  <c r="B97" i="10"/>
  <c r="B97" i="9"/>
  <c r="D97" i="10"/>
  <c r="D97" i="9"/>
  <c r="F97" i="10"/>
  <c r="F97" i="9"/>
  <c r="U97" i="10"/>
  <c r="AZ97" i="9"/>
  <c r="H98" i="9"/>
  <c r="B98" i="10"/>
  <c r="B98" i="9"/>
  <c r="D98" i="10"/>
  <c r="D98" i="9"/>
  <c r="F98" i="10"/>
  <c r="F98" i="9"/>
  <c r="U98" i="10"/>
  <c r="AZ98" i="9"/>
  <c r="H99" i="9"/>
  <c r="B99" i="10"/>
  <c r="B99" i="9"/>
  <c r="D99" i="10"/>
  <c r="D99" i="9"/>
  <c r="F99" i="10"/>
  <c r="F99" i="9"/>
  <c r="U99" i="10"/>
  <c r="AZ99" i="9"/>
  <c r="H100" i="9"/>
  <c r="B100" i="10"/>
  <c r="B100" i="9"/>
  <c r="D100" i="10"/>
  <c r="D100" i="9"/>
  <c r="F100" i="10"/>
  <c r="F100" i="9"/>
  <c r="H101" i="9"/>
  <c r="B101" i="10"/>
  <c r="B101" i="9"/>
  <c r="D101" i="10"/>
  <c r="D101" i="9"/>
  <c r="F101" i="10"/>
  <c r="F101" i="9"/>
  <c r="U101" i="10"/>
  <c r="AZ101" i="9"/>
  <c r="H102" i="9"/>
  <c r="B102" i="10"/>
  <c r="B102" i="9"/>
  <c r="D102" i="10"/>
  <c r="D102" i="9"/>
  <c r="F102" i="10"/>
  <c r="F102" i="9"/>
  <c r="H103" i="9"/>
  <c r="B103" i="10"/>
  <c r="B103" i="9"/>
  <c r="D103" i="10"/>
  <c r="D103" i="9"/>
  <c r="F103" i="10"/>
  <c r="F103" i="9"/>
  <c r="U103" i="10"/>
  <c r="AZ103" i="9"/>
  <c r="H104" i="9"/>
  <c r="B104" i="10"/>
  <c r="B104" i="9"/>
  <c r="D104" i="10"/>
  <c r="D104" i="9"/>
  <c r="F104" i="10"/>
  <c r="F104" i="9"/>
  <c r="U104" i="10"/>
  <c r="AZ104" i="9"/>
  <c r="H105" i="9"/>
  <c r="B105" i="10"/>
  <c r="B105" i="9"/>
  <c r="D105" i="10"/>
  <c r="D105" i="9"/>
  <c r="F105" i="10"/>
  <c r="F105" i="9"/>
  <c r="U105" i="10"/>
  <c r="AZ105" i="9"/>
  <c r="H106" i="9"/>
  <c r="B106" i="10"/>
  <c r="B106" i="9"/>
  <c r="D106" i="10"/>
  <c r="D106" i="9"/>
  <c r="F106" i="10"/>
  <c r="F106" i="9"/>
  <c r="U106" i="10"/>
  <c r="AZ106" i="9"/>
  <c r="P85" i="9"/>
  <c r="R85" i="9"/>
  <c r="P86" i="9"/>
  <c r="R86" i="9"/>
  <c r="P87" i="9"/>
  <c r="R87" i="9"/>
  <c r="P88" i="9"/>
  <c r="R88" i="9"/>
  <c r="P89" i="9"/>
  <c r="R89" i="9"/>
  <c r="P90" i="9"/>
  <c r="R90" i="9"/>
  <c r="P91" i="9"/>
  <c r="R91" i="9"/>
  <c r="P92" i="9"/>
  <c r="R92" i="9"/>
  <c r="P93" i="9"/>
  <c r="R93" i="9"/>
  <c r="P94" i="9"/>
  <c r="R94" i="9"/>
  <c r="P95" i="9"/>
  <c r="R95" i="9"/>
  <c r="P96" i="9"/>
  <c r="R96" i="9"/>
  <c r="P97" i="9"/>
  <c r="R97" i="9"/>
  <c r="P98" i="9"/>
  <c r="R98" i="9"/>
  <c r="P99" i="9"/>
  <c r="R99" i="9"/>
  <c r="P100" i="9"/>
  <c r="R100" i="9"/>
  <c r="P101" i="9"/>
  <c r="R101" i="9"/>
  <c r="P102" i="9"/>
  <c r="R102" i="9"/>
  <c r="P103" i="9"/>
  <c r="R103" i="9"/>
  <c r="P104" i="9"/>
  <c r="R104" i="9"/>
  <c r="P105" i="9"/>
  <c r="R105" i="9"/>
  <c r="P106" i="9"/>
  <c r="R106" i="9"/>
  <c r="AU23" i="9"/>
  <c r="AU29" i="9"/>
  <c r="C77" i="10"/>
  <c r="C77" i="9"/>
  <c r="X77" i="10"/>
  <c r="E77" i="10"/>
  <c r="E77" i="9"/>
  <c r="G77" i="10"/>
  <c r="G77" i="9"/>
  <c r="H78" i="9"/>
  <c r="B78" i="10"/>
  <c r="B78" i="9"/>
  <c r="D78" i="10"/>
  <c r="D78" i="9"/>
  <c r="F78" i="10"/>
  <c r="F78" i="9"/>
  <c r="C79" i="10"/>
  <c r="C79" i="9"/>
  <c r="X79" i="10"/>
  <c r="E79" i="10"/>
  <c r="E79" i="9"/>
  <c r="G79" i="10"/>
  <c r="G79" i="9"/>
  <c r="H80" i="9"/>
  <c r="B80" i="10"/>
  <c r="B80" i="9"/>
  <c r="D80" i="10"/>
  <c r="D80" i="9"/>
  <c r="F80" i="10"/>
  <c r="F80" i="9"/>
  <c r="U80" i="10"/>
  <c r="AZ80" i="9"/>
  <c r="C81" i="10"/>
  <c r="C81" i="9"/>
  <c r="X81" i="10"/>
  <c r="E81" i="10"/>
  <c r="E81" i="9"/>
  <c r="G81" i="10"/>
  <c r="G81" i="9"/>
  <c r="H82" i="9"/>
  <c r="B82" i="10"/>
  <c r="B82" i="9"/>
  <c r="D82" i="10"/>
  <c r="D82" i="9"/>
  <c r="F82" i="10"/>
  <c r="F82" i="9"/>
  <c r="U82" i="10"/>
  <c r="AZ82" i="9"/>
  <c r="C83" i="10"/>
  <c r="C83" i="9"/>
  <c r="X83" i="10"/>
  <c r="E83" i="10"/>
  <c r="E83" i="9"/>
  <c r="G83" i="10"/>
  <c r="G83" i="9"/>
  <c r="H84" i="9"/>
  <c r="B84" i="10"/>
  <c r="B84" i="9"/>
  <c r="D84" i="10"/>
  <c r="D84" i="9"/>
  <c r="F84" i="10"/>
  <c r="F84" i="9"/>
  <c r="C85" i="10"/>
  <c r="C85" i="9"/>
  <c r="X85" i="10"/>
  <c r="E85" i="10"/>
  <c r="E85" i="9"/>
  <c r="G85" i="10"/>
  <c r="G85" i="9"/>
  <c r="C86" i="9"/>
  <c r="C86" i="10"/>
  <c r="E86" i="9"/>
  <c r="X86" i="10"/>
  <c r="E86" i="10"/>
  <c r="G86" i="9"/>
  <c r="G86" i="10"/>
  <c r="C87" i="10"/>
  <c r="C87" i="9"/>
  <c r="X87" i="10"/>
  <c r="E87" i="10"/>
  <c r="E87" i="9"/>
  <c r="G87" i="10"/>
  <c r="G87" i="9"/>
  <c r="C88" i="9"/>
  <c r="C88" i="10"/>
  <c r="E88" i="9"/>
  <c r="X88" i="10"/>
  <c r="E88" i="10"/>
  <c r="G88" i="9"/>
  <c r="G88" i="10"/>
  <c r="C89" i="10"/>
  <c r="C89" i="9"/>
  <c r="X89" i="10"/>
  <c r="E89" i="10"/>
  <c r="E89" i="9"/>
  <c r="G89" i="10"/>
  <c r="G89" i="9"/>
  <c r="C90" i="9"/>
  <c r="C90" i="10"/>
  <c r="E90" i="9"/>
  <c r="X90" i="10"/>
  <c r="E90" i="10"/>
  <c r="G90" i="9"/>
  <c r="G90" i="10"/>
  <c r="C91" i="10"/>
  <c r="C91" i="9"/>
  <c r="X91" i="10"/>
  <c r="E91" i="10"/>
  <c r="E91" i="9"/>
  <c r="G91" i="10"/>
  <c r="G91" i="9"/>
  <c r="C92" i="9"/>
  <c r="C92" i="10"/>
  <c r="E92" i="9"/>
  <c r="X92" i="10"/>
  <c r="E92" i="10"/>
  <c r="G92" i="9"/>
  <c r="G92" i="10"/>
  <c r="C93" i="10"/>
  <c r="C93" i="9"/>
  <c r="X93" i="10"/>
  <c r="E93" i="10"/>
  <c r="E93" i="9"/>
  <c r="G93" i="10"/>
  <c r="G93" i="9"/>
  <c r="C94" i="9"/>
  <c r="C94" i="10"/>
  <c r="E94" i="9"/>
  <c r="X94" i="10"/>
  <c r="E94" i="10"/>
  <c r="G94" i="9"/>
  <c r="G94" i="10"/>
  <c r="C95" i="10"/>
  <c r="C95" i="9"/>
  <c r="X95" i="10"/>
  <c r="E95" i="10"/>
  <c r="E95" i="9"/>
  <c r="G95" i="10"/>
  <c r="G95" i="9"/>
  <c r="C96" i="9"/>
  <c r="C96" i="10"/>
  <c r="E96" i="9"/>
  <c r="X96" i="10"/>
  <c r="E96" i="10"/>
  <c r="G96" i="9"/>
  <c r="G96" i="10"/>
  <c r="C97" i="10"/>
  <c r="C97" i="9"/>
  <c r="X97" i="10"/>
  <c r="E97" i="10"/>
  <c r="E97" i="9"/>
  <c r="G97" i="10"/>
  <c r="G97" i="9"/>
  <c r="C98" i="9"/>
  <c r="C98" i="10"/>
  <c r="E98" i="9"/>
  <c r="X98" i="10"/>
  <c r="E98" i="10"/>
  <c r="G98" i="9"/>
  <c r="G98" i="10"/>
  <c r="C99" i="10"/>
  <c r="C99" i="9"/>
  <c r="X99" i="10"/>
  <c r="E99" i="10"/>
  <c r="E99" i="9"/>
  <c r="G99" i="10"/>
  <c r="G99" i="9"/>
  <c r="C100" i="9"/>
  <c r="C100" i="10"/>
  <c r="E100" i="9"/>
  <c r="X100" i="10"/>
  <c r="E100" i="10"/>
  <c r="G100" i="9"/>
  <c r="G100" i="10"/>
  <c r="C101" i="10"/>
  <c r="C101" i="9"/>
  <c r="X101" i="10"/>
  <c r="E101" i="10"/>
  <c r="E101" i="9"/>
  <c r="G101" i="10"/>
  <c r="G101" i="9"/>
  <c r="C102" i="9"/>
  <c r="C102" i="10"/>
  <c r="E102" i="9"/>
  <c r="X102" i="10"/>
  <c r="E102" i="10"/>
  <c r="G102" i="9"/>
  <c r="G102" i="10"/>
  <c r="C103" i="10"/>
  <c r="C103" i="9"/>
  <c r="X103" i="10"/>
  <c r="E103" i="10"/>
  <c r="E103" i="9"/>
  <c r="G103" i="10"/>
  <c r="G103" i="9"/>
  <c r="C104" i="9"/>
  <c r="C104" i="10"/>
  <c r="E104" i="9"/>
  <c r="X104" i="10"/>
  <c r="E104" i="10"/>
  <c r="G104" i="9"/>
  <c r="G104" i="10"/>
  <c r="C105" i="10"/>
  <c r="C105" i="9"/>
  <c r="X105" i="10"/>
  <c r="E105" i="10"/>
  <c r="E105" i="9"/>
  <c r="G105" i="10"/>
  <c r="G105" i="9"/>
  <c r="C106" i="9"/>
  <c r="C106" i="10"/>
  <c r="E106" i="9"/>
  <c r="X106" i="10"/>
  <c r="E106" i="10"/>
  <c r="G106" i="9"/>
  <c r="G106" i="10"/>
  <c r="P78" i="9"/>
  <c r="P80" i="9"/>
  <c r="P82" i="9"/>
  <c r="P84" i="9"/>
  <c r="Q85" i="9"/>
  <c r="Q86" i="9"/>
  <c r="Q87" i="9"/>
  <c r="Q88" i="9"/>
  <c r="Q89" i="9"/>
  <c r="Q90" i="9"/>
  <c r="Q91" i="9"/>
  <c r="Q92" i="9"/>
  <c r="Q93" i="9"/>
  <c r="Q94" i="9"/>
  <c r="Q95" i="9"/>
  <c r="Q96" i="9"/>
  <c r="Q97" i="9"/>
  <c r="Q98" i="9"/>
  <c r="Q99" i="9"/>
  <c r="Q100" i="9"/>
  <c r="Q101" i="9"/>
  <c r="Q102" i="9"/>
  <c r="Q103" i="9"/>
  <c r="Q104" i="9"/>
  <c r="Q105" i="9"/>
  <c r="Q106" i="9"/>
  <c r="AU30" i="9"/>
  <c r="AU38" i="9"/>
  <c r="AU106" i="9"/>
  <c r="T8" i="10"/>
  <c r="AY8" i="9"/>
  <c r="AZ84" i="9" l="1"/>
  <c r="K3036" i="20"/>
  <c r="U24" i="10"/>
  <c r="K696" i="20"/>
  <c r="EC82" i="6"/>
  <c r="F1580" i="20"/>
  <c r="F1579" i="20"/>
  <c r="EE90" i="6"/>
  <c r="EF90" i="6" s="1"/>
  <c r="EC93" i="6"/>
  <c r="EE99" i="6"/>
  <c r="EF99" i="6" s="1"/>
  <c r="EC63" i="6"/>
  <c r="HY38" i="6"/>
  <c r="F1226" i="20"/>
  <c r="HY59" i="6"/>
  <c r="F2045" i="20"/>
  <c r="HY40" i="6"/>
  <c r="F1304" i="20"/>
  <c r="HY48" i="6"/>
  <c r="F1616" i="20"/>
  <c r="HY53" i="6"/>
  <c r="F1811" i="20"/>
  <c r="HY56" i="6"/>
  <c r="F1928" i="20"/>
  <c r="HY79" i="6"/>
  <c r="F2825" i="20"/>
  <c r="HY72" i="6"/>
  <c r="F2552" i="20"/>
  <c r="HY45" i="6"/>
  <c r="F1499" i="20"/>
  <c r="HY82" i="6"/>
  <c r="F2942" i="20"/>
  <c r="HY104" i="6"/>
  <c r="F3800" i="20"/>
  <c r="HY106" i="6"/>
  <c r="F3878" i="20"/>
  <c r="HY93" i="6"/>
  <c r="F3371" i="20"/>
  <c r="HY80" i="6"/>
  <c r="F2864" i="20"/>
  <c r="HY103" i="6"/>
  <c r="F3761" i="20"/>
  <c r="HY100" i="6"/>
  <c r="F3644" i="20"/>
  <c r="HY101" i="6"/>
  <c r="F3683" i="20"/>
  <c r="HY55" i="6"/>
  <c r="F1889" i="20"/>
  <c r="HY60" i="6"/>
  <c r="F2084" i="20"/>
  <c r="HY62" i="6"/>
  <c r="F2162" i="20"/>
  <c r="HY70" i="6"/>
  <c r="F2474" i="20"/>
  <c r="HY67" i="6"/>
  <c r="F2357" i="20"/>
  <c r="HY77" i="6"/>
  <c r="F2747" i="20"/>
  <c r="HY68" i="6"/>
  <c r="F2396" i="20"/>
  <c r="HY51" i="6"/>
  <c r="F1733" i="20"/>
  <c r="HY69" i="6"/>
  <c r="F2435" i="20"/>
  <c r="HY92" i="6"/>
  <c r="F3332" i="20"/>
  <c r="HY50" i="6"/>
  <c r="F1694" i="20"/>
  <c r="HY52" i="6"/>
  <c r="F1772" i="20"/>
  <c r="HY57" i="6"/>
  <c r="F1967" i="20"/>
  <c r="HY75" i="6"/>
  <c r="F2669" i="20"/>
  <c r="HY84" i="6"/>
  <c r="F3020" i="20"/>
  <c r="HY97" i="6"/>
  <c r="F3527" i="20"/>
  <c r="HY78" i="6"/>
  <c r="F2786" i="20"/>
  <c r="HY98" i="6"/>
  <c r="F3566" i="20"/>
  <c r="HY37" i="6"/>
  <c r="F1187" i="20"/>
  <c r="HY44" i="6"/>
  <c r="F1460" i="20"/>
  <c r="HY42" i="6"/>
  <c r="F1382" i="20"/>
  <c r="HY65" i="6"/>
  <c r="F2279" i="20"/>
  <c r="HY87" i="6"/>
  <c r="F3137" i="20"/>
  <c r="HY39" i="6"/>
  <c r="F1265" i="20"/>
  <c r="HY49" i="6"/>
  <c r="F1655" i="20"/>
  <c r="HY83" i="6"/>
  <c r="F2981" i="20"/>
  <c r="HY94" i="6"/>
  <c r="F3410" i="20"/>
  <c r="HY95" i="6"/>
  <c r="F3449" i="20"/>
  <c r="HY99" i="6"/>
  <c r="F3605" i="20"/>
  <c r="HY76" i="6"/>
  <c r="F2708" i="20"/>
  <c r="HY61" i="6"/>
  <c r="F2123" i="20"/>
  <c r="HY64" i="6"/>
  <c r="F2240" i="20"/>
  <c r="HY66" i="6"/>
  <c r="F2318" i="20"/>
  <c r="HY74" i="6"/>
  <c r="F2630" i="20"/>
  <c r="HY71" i="6"/>
  <c r="F2513" i="20"/>
  <c r="HY90" i="6"/>
  <c r="F3254" i="20"/>
  <c r="HY91" i="6"/>
  <c r="F3293" i="20"/>
  <c r="HY41" i="6"/>
  <c r="F1343" i="20"/>
  <c r="HY63" i="6"/>
  <c r="F2201" i="20"/>
  <c r="HY89" i="6"/>
  <c r="F3215" i="20"/>
  <c r="HY105" i="6"/>
  <c r="F3839" i="20"/>
  <c r="HY96" i="6"/>
  <c r="F3488" i="20"/>
  <c r="HY85" i="6"/>
  <c r="F3059" i="20"/>
  <c r="HY54" i="6"/>
  <c r="F1850" i="20"/>
  <c r="HY73" i="6"/>
  <c r="F2591" i="20"/>
  <c r="HY102" i="6"/>
  <c r="F3722" i="20"/>
  <c r="C2789" i="20"/>
  <c r="C2788" i="20"/>
  <c r="GB37" i="6"/>
  <c r="G1194" i="20"/>
  <c r="H1194" i="20" s="1"/>
  <c r="J1427" i="20"/>
  <c r="GB64" i="6"/>
  <c r="G2247" i="20"/>
  <c r="H2247" i="20" s="1"/>
  <c r="GB66" i="6"/>
  <c r="G2325" i="20"/>
  <c r="H2325" i="20" s="1"/>
  <c r="GB60" i="6"/>
  <c r="G2091" i="20"/>
  <c r="H2091" i="20" s="1"/>
  <c r="H2870" i="20"/>
  <c r="GB74" i="6"/>
  <c r="G2637" i="20"/>
  <c r="H2637" i="20" s="1"/>
  <c r="GB75" i="6"/>
  <c r="G2676" i="20"/>
  <c r="H2676" i="20" s="1"/>
  <c r="GB98" i="6"/>
  <c r="G3573" i="20"/>
  <c r="H3573" i="20" s="1"/>
  <c r="FX106" i="6"/>
  <c r="GB73" i="6"/>
  <c r="G2598" i="20"/>
  <c r="H2598" i="20" s="1"/>
  <c r="J2598" i="20" s="1"/>
  <c r="GB96" i="6"/>
  <c r="G3495" i="20"/>
  <c r="H3495" i="20" s="1"/>
  <c r="GB104" i="6"/>
  <c r="G3807" i="20"/>
  <c r="H3807" i="20" s="1"/>
  <c r="GB71" i="6"/>
  <c r="G2520" i="20"/>
  <c r="H2520" i="20" s="1"/>
  <c r="H3650" i="20"/>
  <c r="GB103" i="6"/>
  <c r="G3768" i="20"/>
  <c r="H3768" i="20" s="1"/>
  <c r="H3884" i="20"/>
  <c r="H3065" i="20"/>
  <c r="H3377" i="20"/>
  <c r="H3299" i="20"/>
  <c r="H2285" i="20"/>
  <c r="GB55" i="6"/>
  <c r="G1896" i="20"/>
  <c r="H1896" i="20" s="1"/>
  <c r="GB80" i="6"/>
  <c r="G2871" i="20"/>
  <c r="H2871" i="20" s="1"/>
  <c r="GB79" i="6"/>
  <c r="G2832" i="20"/>
  <c r="H2832" i="20" s="1"/>
  <c r="FX87" i="6"/>
  <c r="J2675" i="20"/>
  <c r="J2480" i="20"/>
  <c r="H2168" i="20"/>
  <c r="J2636" i="20"/>
  <c r="J1311" i="20"/>
  <c r="J1506" i="20"/>
  <c r="J1233" i="20"/>
  <c r="H2402" i="20"/>
  <c r="J2402" i="20" s="1"/>
  <c r="GB93" i="6"/>
  <c r="G3378" i="20"/>
  <c r="H3378" i="20" s="1"/>
  <c r="J3378" i="20" s="1"/>
  <c r="H1661" i="20"/>
  <c r="H1778" i="20"/>
  <c r="J2247" i="20"/>
  <c r="H1856" i="20"/>
  <c r="J1856" i="20" s="1"/>
  <c r="H1973" i="20"/>
  <c r="J1973" i="20" s="1"/>
  <c r="J2285" i="20"/>
  <c r="J2637" i="20"/>
  <c r="H2792" i="20"/>
  <c r="J2832" i="20"/>
  <c r="H2909" i="20"/>
  <c r="J2909" i="20" s="1"/>
  <c r="GB87" i="6"/>
  <c r="G3144" i="20"/>
  <c r="H3144" i="20" s="1"/>
  <c r="J3144" i="20" s="1"/>
  <c r="J3339" i="20"/>
  <c r="GB95" i="6"/>
  <c r="G3456" i="20"/>
  <c r="H3456" i="20" s="1"/>
  <c r="J3456" i="20" s="1"/>
  <c r="J3495" i="20"/>
  <c r="GB102" i="6"/>
  <c r="G3729" i="20"/>
  <c r="H3729" i="20" s="1"/>
  <c r="FG73" i="6"/>
  <c r="D2597" i="20"/>
  <c r="GB48" i="6"/>
  <c r="G1623" i="20"/>
  <c r="H1623" i="20" s="1"/>
  <c r="J2481" i="20"/>
  <c r="J2520" i="20"/>
  <c r="GB65" i="6"/>
  <c r="G2286" i="20"/>
  <c r="H2286" i="20" s="1"/>
  <c r="J2286" i="20" s="1"/>
  <c r="H2987" i="20"/>
  <c r="J2987" i="20" s="1"/>
  <c r="H3416" i="20"/>
  <c r="H2753" i="20"/>
  <c r="J2753" i="20" s="1"/>
  <c r="J3027" i="20"/>
  <c r="H3338" i="20"/>
  <c r="J1194" i="20"/>
  <c r="J1310" i="20"/>
  <c r="H1583" i="20"/>
  <c r="J1583" i="20" s="1"/>
  <c r="J2168" i="20"/>
  <c r="J1428" i="20"/>
  <c r="GB57" i="6"/>
  <c r="G1974" i="20"/>
  <c r="H1974" i="20" s="1"/>
  <c r="J1974" i="20" s="1"/>
  <c r="H3689" i="20"/>
  <c r="J3768" i="20"/>
  <c r="GB105" i="6"/>
  <c r="G3846" i="20"/>
  <c r="H3846" i="20" s="1"/>
  <c r="J3846" i="20" s="1"/>
  <c r="GB68" i="6"/>
  <c r="G2403" i="20"/>
  <c r="H2403" i="20" s="1"/>
  <c r="J2403" i="20" s="1"/>
  <c r="H3182" i="20"/>
  <c r="J1545" i="20"/>
  <c r="H1388" i="20"/>
  <c r="J1740" i="20"/>
  <c r="J1935" i="20"/>
  <c r="H3728" i="20"/>
  <c r="J1896" i="20"/>
  <c r="GB52" i="6"/>
  <c r="G1779" i="20"/>
  <c r="H1779" i="20" s="1"/>
  <c r="H1895" i="20"/>
  <c r="J3066" i="20"/>
  <c r="H2714" i="20"/>
  <c r="J2714" i="20" s="1"/>
  <c r="H1544" i="20"/>
  <c r="J1544" i="20" s="1"/>
  <c r="GB69" i="6"/>
  <c r="G2442" i="20"/>
  <c r="H2442" i="20" s="1"/>
  <c r="GB82" i="6"/>
  <c r="G2949" i="20"/>
  <c r="H2949" i="20" s="1"/>
  <c r="J2949" i="20" s="1"/>
  <c r="H1622" i="20"/>
  <c r="J1622" i="20" s="1"/>
  <c r="GB49" i="6"/>
  <c r="G1662" i="20"/>
  <c r="H1662" i="20" s="1"/>
  <c r="J1662" i="20" s="1"/>
  <c r="H2129" i="20"/>
  <c r="J2129" i="20" s="1"/>
  <c r="H1700" i="20"/>
  <c r="H1739" i="20"/>
  <c r="J1739" i="20" s="1"/>
  <c r="H2363" i="20"/>
  <c r="GB61" i="6"/>
  <c r="G2130" i="20"/>
  <c r="H2130" i="20" s="1"/>
  <c r="J2130" i="20" s="1"/>
  <c r="GB63" i="6"/>
  <c r="G2208" i="20"/>
  <c r="H2208" i="20" s="1"/>
  <c r="J2208" i="20" s="1"/>
  <c r="J2870" i="20"/>
  <c r="J3377" i="20"/>
  <c r="J3689" i="20"/>
  <c r="GB106" i="6"/>
  <c r="G3885" i="20"/>
  <c r="H3885" i="20" s="1"/>
  <c r="J3885" i="20" s="1"/>
  <c r="J3416" i="20"/>
  <c r="J3573" i="20"/>
  <c r="J3729" i="20"/>
  <c r="H1817" i="20"/>
  <c r="H2558" i="20"/>
  <c r="J2558" i="20" s="1"/>
  <c r="H1271" i="20"/>
  <c r="GB41" i="6"/>
  <c r="G1350" i="20"/>
  <c r="H1350" i="20" s="1"/>
  <c r="J1350" i="20" s="1"/>
  <c r="H1466" i="20"/>
  <c r="J1466" i="20" s="1"/>
  <c r="J2363" i="20"/>
  <c r="J1778" i="20"/>
  <c r="J2988" i="20"/>
  <c r="J3182" i="20"/>
  <c r="J3338" i="20"/>
  <c r="J3728" i="20"/>
  <c r="GB76" i="6"/>
  <c r="G2715" i="20"/>
  <c r="H2715" i="20" s="1"/>
  <c r="J2715" i="20" s="1"/>
  <c r="J3105" i="20"/>
  <c r="GB88" i="6"/>
  <c r="G3183" i="20"/>
  <c r="H3183" i="20" s="1"/>
  <c r="J3183" i="20" s="1"/>
  <c r="H3572" i="20"/>
  <c r="J3572" i="20" s="1"/>
  <c r="J3884" i="20"/>
  <c r="H2948" i="20"/>
  <c r="H3494" i="20"/>
  <c r="J3494" i="20" s="1"/>
  <c r="H1349" i="20"/>
  <c r="J1349" i="20" s="1"/>
  <c r="H2051" i="20"/>
  <c r="J2051" i="20" s="1"/>
  <c r="H2441" i="20"/>
  <c r="J2441" i="20" s="1"/>
  <c r="GB72" i="6"/>
  <c r="G2559" i="20"/>
  <c r="H2559" i="20" s="1"/>
  <c r="GB89" i="6"/>
  <c r="G3222" i="20"/>
  <c r="H3222" i="20" s="1"/>
  <c r="J3222" i="20" s="1"/>
  <c r="J3690" i="20"/>
  <c r="J1467" i="20"/>
  <c r="J1389" i="20"/>
  <c r="J3534" i="20"/>
  <c r="J1817" i="20"/>
  <c r="H3260" i="20"/>
  <c r="J3260" i="20" s="1"/>
  <c r="J2792" i="20"/>
  <c r="H3026" i="20"/>
  <c r="J3026" i="20" s="1"/>
  <c r="GB47" i="6"/>
  <c r="G1584" i="20"/>
  <c r="H1584" i="20" s="1"/>
  <c r="J1584" i="20" s="1"/>
  <c r="GB39" i="6"/>
  <c r="G1272" i="20"/>
  <c r="H1272" i="20" s="1"/>
  <c r="J1272" i="20" s="1"/>
  <c r="H1193" i="20"/>
  <c r="J1193" i="20" s="1"/>
  <c r="J2948" i="20"/>
  <c r="J1700" i="20"/>
  <c r="J2442" i="20"/>
  <c r="H1934" i="20"/>
  <c r="H2012" i="20"/>
  <c r="J2012" i="20" s="1"/>
  <c r="H2246" i="20"/>
  <c r="J2246" i="20" s="1"/>
  <c r="J1661" i="20"/>
  <c r="GB50" i="6"/>
  <c r="G1701" i="20"/>
  <c r="H1701" i="20" s="1"/>
  <c r="J1701" i="20" s="1"/>
  <c r="GB67" i="6"/>
  <c r="G2364" i="20"/>
  <c r="H2364" i="20" s="1"/>
  <c r="J2364" i="20" s="1"/>
  <c r="GB54" i="6"/>
  <c r="G1857" i="20"/>
  <c r="H1857" i="20" s="1"/>
  <c r="J1857" i="20" s="1"/>
  <c r="J2559" i="20"/>
  <c r="H2831" i="20"/>
  <c r="J2831" i="20" s="1"/>
  <c r="J2871" i="20"/>
  <c r="J3417" i="20"/>
  <c r="J3807" i="20"/>
  <c r="H1505" i="20"/>
  <c r="J1505" i="20" s="1"/>
  <c r="GB53" i="6"/>
  <c r="G1818" i="20"/>
  <c r="H1818" i="20" s="1"/>
  <c r="J1818" i="20" s="1"/>
  <c r="H2519" i="20"/>
  <c r="J2519" i="20" s="1"/>
  <c r="H2597" i="20"/>
  <c r="J2597" i="20" s="1"/>
  <c r="J1388" i="20"/>
  <c r="H2324" i="20"/>
  <c r="J2324" i="20" s="1"/>
  <c r="J1779" i="20"/>
  <c r="J2325" i="20"/>
  <c r="H3611" i="20"/>
  <c r="J3611" i="20" s="1"/>
  <c r="J3650" i="20"/>
  <c r="H3767" i="20"/>
  <c r="J3767" i="20" s="1"/>
  <c r="H3455" i="20"/>
  <c r="J3455" i="20" s="1"/>
  <c r="J2091" i="20"/>
  <c r="H2207" i="20"/>
  <c r="J2207" i="20" s="1"/>
  <c r="J1271" i="20"/>
  <c r="J1895" i="20"/>
  <c r="H2090" i="20"/>
  <c r="J2090" i="20" s="1"/>
  <c r="J2676" i="20"/>
  <c r="J3065" i="20"/>
  <c r="H3143" i="20"/>
  <c r="H3806" i="20"/>
  <c r="J3806" i="20" s="1"/>
  <c r="J3143" i="20"/>
  <c r="J1623" i="20"/>
  <c r="H3221" i="20"/>
  <c r="J3221" i="20" s="1"/>
  <c r="H3533" i="20"/>
  <c r="J3533" i="20" s="1"/>
  <c r="H3845" i="20"/>
  <c r="J3845" i="20" s="1"/>
  <c r="GB99" i="6"/>
  <c r="G3612" i="20"/>
  <c r="H3612" i="20" s="1"/>
  <c r="J3612" i="20" s="1"/>
  <c r="J3299" i="20"/>
  <c r="H1232" i="20"/>
  <c r="J1232" i="20" s="1"/>
  <c r="J1934" i="20"/>
  <c r="J2904" i="20"/>
  <c r="J1422" i="20"/>
  <c r="J1500" i="20"/>
  <c r="J1812" i="20"/>
  <c r="J2046" i="20"/>
  <c r="J2124" i="20"/>
  <c r="J2202" i="20"/>
  <c r="J2280" i="20"/>
  <c r="J2358" i="20"/>
  <c r="J2865" i="20"/>
  <c r="J2982" i="20"/>
  <c r="J3138" i="20"/>
  <c r="J3411" i="20"/>
  <c r="J3840" i="20"/>
  <c r="J1188" i="20"/>
  <c r="J1266" i="20"/>
  <c r="J1344" i="20"/>
  <c r="J1578" i="20"/>
  <c r="J1656" i="20"/>
  <c r="J1734" i="20"/>
  <c r="J1890" i="20"/>
  <c r="J1968" i="20"/>
  <c r="J2436" i="20"/>
  <c r="J2514" i="20"/>
  <c r="J2592" i="20"/>
  <c r="J2670" i="20"/>
  <c r="J3333" i="20"/>
  <c r="J3567" i="20"/>
  <c r="J2826" i="20"/>
  <c r="J3684" i="20"/>
  <c r="J1227" i="20"/>
  <c r="J1617" i="20"/>
  <c r="J1695" i="20"/>
  <c r="J1773" i="20"/>
  <c r="J2085" i="20"/>
  <c r="J2163" i="20"/>
  <c r="J2241" i="20"/>
  <c r="J2319" i="20"/>
  <c r="J2397" i="20"/>
  <c r="J3216" i="20"/>
  <c r="J3372" i="20"/>
  <c r="J3060" i="20"/>
  <c r="J3255" i="20"/>
  <c r="J3606" i="20"/>
  <c r="J3879" i="20"/>
  <c r="J1305" i="20"/>
  <c r="J1383" i="20"/>
  <c r="J1461" i="20"/>
  <c r="J1539" i="20"/>
  <c r="J1851" i="20"/>
  <c r="J1929" i="20"/>
  <c r="J2007" i="20"/>
  <c r="J2475" i="20"/>
  <c r="J2553" i="20"/>
  <c r="J2631" i="20"/>
  <c r="J2748" i="20"/>
  <c r="J2943" i="20"/>
  <c r="J3021" i="20"/>
  <c r="J3528" i="20"/>
  <c r="J3762" i="20"/>
  <c r="EE57" i="6"/>
  <c r="EF57" i="6" s="1"/>
  <c r="EE45" i="6"/>
  <c r="EF45" i="6" s="1"/>
  <c r="EE87" i="6"/>
  <c r="EF87" i="6" s="1"/>
  <c r="EE92" i="6"/>
  <c r="EF92" i="6" s="1"/>
  <c r="EE15" i="6"/>
  <c r="EE69" i="6"/>
  <c r="EF69" i="6" s="1"/>
  <c r="EE67" i="6"/>
  <c r="EF67" i="6" s="1"/>
  <c r="EE66" i="6"/>
  <c r="EF66" i="6" s="1"/>
  <c r="EE83" i="6"/>
  <c r="EF83" i="6" s="1"/>
  <c r="EE79" i="6"/>
  <c r="EF79" i="6" s="1"/>
  <c r="EE80" i="6"/>
  <c r="EF80" i="6" s="1"/>
  <c r="EE43" i="6"/>
  <c r="EF43" i="6" s="1"/>
  <c r="EE77" i="6"/>
  <c r="EF77" i="6" s="1"/>
  <c r="EE96" i="6"/>
  <c r="EF96" i="6" s="1"/>
  <c r="EE97" i="6"/>
  <c r="EF97" i="6" s="1"/>
  <c r="EE100" i="6"/>
  <c r="EF100" i="6" s="1"/>
  <c r="EE101" i="6"/>
  <c r="EF101" i="6" s="1"/>
  <c r="EE102" i="6"/>
  <c r="EF102" i="6" s="1"/>
  <c r="EE103" i="6"/>
  <c r="EF103" i="6" s="1"/>
  <c r="EE104" i="6"/>
  <c r="EF104" i="6" s="1"/>
  <c r="EE105" i="6"/>
  <c r="EF105" i="6" s="1"/>
  <c r="EE106" i="6"/>
  <c r="EF106" i="6" s="1"/>
  <c r="EE95" i="6"/>
  <c r="EF95" i="6" s="1"/>
  <c r="EE71" i="6"/>
  <c r="EF71" i="6" s="1"/>
  <c r="EE68" i="6"/>
  <c r="EF68" i="6" s="1"/>
  <c r="EE25" i="6"/>
  <c r="EF25" i="6" s="1"/>
  <c r="EE55" i="6"/>
  <c r="EF55" i="6" s="1"/>
  <c r="EE59" i="6"/>
  <c r="EF59" i="6" s="1"/>
  <c r="EE47" i="6"/>
  <c r="EF47" i="6" s="1"/>
  <c r="EE48" i="6"/>
  <c r="EF48" i="6" s="1"/>
  <c r="EE49" i="6"/>
  <c r="EF49" i="6" s="1"/>
  <c r="EE50" i="6"/>
  <c r="EF50" i="6" s="1"/>
  <c r="EE89" i="6"/>
  <c r="EF89" i="6" s="1"/>
  <c r="EE91" i="6"/>
  <c r="EF91" i="6" s="1"/>
  <c r="EE65" i="6"/>
  <c r="EF65" i="6" s="1"/>
  <c r="EE72" i="6"/>
  <c r="EF72" i="6" s="1"/>
  <c r="EE74" i="6"/>
  <c r="EF74" i="6" s="1"/>
  <c r="EE73" i="6"/>
  <c r="EF73" i="6" s="1"/>
  <c r="EE81" i="6"/>
  <c r="EF81" i="6" s="1"/>
  <c r="EE78" i="6"/>
  <c r="EF78" i="6" s="1"/>
  <c r="EE82" i="6"/>
  <c r="EF82" i="6" s="1"/>
  <c r="EE39" i="6"/>
  <c r="EF39" i="6" s="1"/>
  <c r="EE52" i="6"/>
  <c r="EF52" i="6" s="1"/>
  <c r="EE56" i="6"/>
  <c r="EF56" i="6" s="1"/>
  <c r="EE60" i="6"/>
  <c r="EF60" i="6" s="1"/>
  <c r="EE63" i="6"/>
  <c r="EF63" i="6" s="1"/>
  <c r="EE88" i="6"/>
  <c r="EF88" i="6" s="1"/>
  <c r="EE94" i="6"/>
  <c r="EF94" i="6" s="1"/>
  <c r="EE64" i="6"/>
  <c r="EF64" i="6" s="1"/>
  <c r="EE85" i="6"/>
  <c r="EF85" i="6" s="1"/>
  <c r="EE70" i="6"/>
  <c r="EF70" i="6" s="1"/>
  <c r="CQ95" i="6"/>
  <c r="CQ99" i="6"/>
  <c r="EE93" i="6"/>
  <c r="EF93" i="6" s="1"/>
  <c r="EE62" i="6"/>
  <c r="EF62" i="6" s="1"/>
  <c r="EC86" i="6"/>
  <c r="EE86" i="6" s="1"/>
  <c r="EF86" i="6" s="1"/>
  <c r="EC40" i="6"/>
  <c r="EE40" i="6" s="1"/>
  <c r="EF40" i="6" s="1"/>
  <c r="EC84" i="6"/>
  <c r="EE84" i="6" s="1"/>
  <c r="EF84" i="6" s="1"/>
  <c r="EC37" i="6"/>
  <c r="EE37" i="6" s="1"/>
  <c r="EF37" i="6" s="1"/>
  <c r="EC38" i="6"/>
  <c r="EE38" i="6" s="1"/>
  <c r="EF38" i="6" s="1"/>
  <c r="EC44" i="6"/>
  <c r="EE44" i="6" s="1"/>
  <c r="EF44" i="6" s="1"/>
  <c r="EC42" i="6"/>
  <c r="EE42" i="6" s="1"/>
  <c r="EF42" i="6" s="1"/>
  <c r="EC41" i="6"/>
  <c r="EE41" i="6" s="1"/>
  <c r="EF41" i="6" s="1"/>
  <c r="EC14" i="6"/>
  <c r="EE14" i="6" s="1"/>
  <c r="EE16" i="6"/>
  <c r="EC23" i="6"/>
  <c r="EE23" i="6" s="1"/>
  <c r="EF23" i="6" s="1"/>
  <c r="EC35" i="6"/>
  <c r="EE35" i="6" s="1"/>
  <c r="EC10" i="6"/>
  <c r="EE10" i="6" s="1"/>
  <c r="EE32" i="6"/>
  <c r="EC12" i="6"/>
  <c r="EE12" i="6" s="1"/>
  <c r="EE26" i="6"/>
  <c r="CN14" i="6"/>
  <c r="E290" i="20" s="1"/>
  <c r="CL45" i="6"/>
  <c r="C1499" i="20" s="1"/>
  <c r="G1775" i="20"/>
  <c r="G1776" i="20" s="1"/>
  <c r="F58" i="20"/>
  <c r="F59" i="20"/>
  <c r="CQ80" i="6"/>
  <c r="J676" i="20"/>
  <c r="J949" i="20"/>
  <c r="J988" i="20"/>
  <c r="J871" i="20"/>
  <c r="J130" i="20"/>
  <c r="J286" i="20"/>
  <c r="J481" i="20"/>
  <c r="J559" i="20"/>
  <c r="J598" i="20"/>
  <c r="J637" i="20"/>
  <c r="J1066" i="20"/>
  <c r="J1105" i="20"/>
  <c r="J208" i="20"/>
  <c r="J1144" i="20"/>
  <c r="J52" i="20"/>
  <c r="J325" i="20"/>
  <c r="J403" i="20"/>
  <c r="J442" i="20"/>
  <c r="J715" i="20"/>
  <c r="J754" i="20"/>
  <c r="J247" i="20"/>
  <c r="J520" i="20"/>
  <c r="J793" i="20"/>
  <c r="J832" i="20"/>
  <c r="J91" i="20"/>
  <c r="J364" i="20"/>
  <c r="H30" i="20"/>
  <c r="J30" i="20" s="1"/>
  <c r="I18" i="20"/>
  <c r="I16" i="20"/>
  <c r="I15" i="20"/>
  <c r="I14" i="20"/>
  <c r="FX29" i="6"/>
  <c r="FX51" i="6"/>
  <c r="FC48" i="6"/>
  <c r="FX41" i="6"/>
  <c r="FX101" i="6"/>
  <c r="FX9" i="6"/>
  <c r="FX72" i="6"/>
  <c r="FX76" i="6"/>
  <c r="FX14" i="6"/>
  <c r="FX11" i="6"/>
  <c r="FX91" i="6"/>
  <c r="FX100" i="6"/>
  <c r="CL106" i="6"/>
  <c r="C3878" i="20" s="1"/>
  <c r="HY47" i="6"/>
  <c r="JQ35" i="6"/>
  <c r="M19" i="20"/>
  <c r="HY8" i="6"/>
  <c r="ER16" i="6"/>
  <c r="EV16" i="6"/>
  <c r="FA16" i="6" s="1"/>
  <c r="FC16" i="6" s="1"/>
  <c r="EW52" i="6"/>
  <c r="FB52" i="6" s="1"/>
  <c r="FC52" i="6" s="1"/>
  <c r="ER52" i="6"/>
  <c r="CP43" i="6"/>
  <c r="G1421" i="20" s="1"/>
  <c r="G1423" i="20" s="1"/>
  <c r="CO43" i="6"/>
  <c r="AY67" i="9"/>
  <c r="U102" i="10"/>
  <c r="AZ39" i="9"/>
  <c r="AZ76" i="9"/>
  <c r="AZ41" i="9"/>
  <c r="AZ30" i="9"/>
  <c r="AZ35" i="9"/>
  <c r="AY97" i="9"/>
  <c r="T36" i="10"/>
  <c r="E7" i="10"/>
  <c r="T89" i="10"/>
  <c r="T74" i="10"/>
  <c r="AZ78" i="9"/>
  <c r="E29" i="20"/>
  <c r="T82" i="10"/>
  <c r="CN34" i="6"/>
  <c r="E1070" i="20" s="1"/>
  <c r="CO34" i="6"/>
  <c r="HY34" i="6" s="1"/>
  <c r="FG72" i="6"/>
  <c r="CR19" i="6"/>
  <c r="I485" i="20" s="1"/>
  <c r="CO19" i="6"/>
  <c r="HY19" i="6" s="1"/>
  <c r="CQ81" i="6"/>
  <c r="CO81" i="6"/>
  <c r="FX35" i="6"/>
  <c r="CL46" i="6"/>
  <c r="C1538" i="20" s="1"/>
  <c r="CO46" i="6"/>
  <c r="CM86" i="6"/>
  <c r="D3098" i="20" s="1"/>
  <c r="CO86" i="6"/>
  <c r="F3098" i="20" s="1"/>
  <c r="FX79" i="6"/>
  <c r="FG90" i="6"/>
  <c r="CS29" i="6"/>
  <c r="CO29" i="6"/>
  <c r="HY29" i="6" s="1"/>
  <c r="CQ58" i="6"/>
  <c r="CO58" i="6"/>
  <c r="CA22" i="6"/>
  <c r="CA21" i="6"/>
  <c r="CA27" i="6"/>
  <c r="CA31" i="6"/>
  <c r="CA20" i="6"/>
  <c r="CA6" i="6"/>
  <c r="CA30" i="6"/>
  <c r="CA17" i="6"/>
  <c r="CA32" i="6"/>
  <c r="FX84" i="6"/>
  <c r="CN88" i="6"/>
  <c r="E3176" i="20" s="1"/>
  <c r="CO88" i="6"/>
  <c r="HX73" i="6"/>
  <c r="HX58" i="6"/>
  <c r="HX43" i="6"/>
  <c r="FX99" i="6"/>
  <c r="C5" i="20"/>
  <c r="I2" i="9"/>
  <c r="J4" i="20"/>
  <c r="JX43" i="6"/>
  <c r="GB85" i="6"/>
  <c r="GB56" i="6"/>
  <c r="HX64" i="6"/>
  <c r="HX41" i="6"/>
  <c r="EC21" i="6"/>
  <c r="FX95" i="6"/>
  <c r="FG35" i="6"/>
  <c r="EC24" i="6"/>
  <c r="EE24" i="6" s="1"/>
  <c r="EC34" i="6"/>
  <c r="EE34" i="6" s="1"/>
  <c r="EF34" i="6" s="1"/>
  <c r="FX64" i="6"/>
  <c r="FX85" i="6"/>
  <c r="EC33" i="6"/>
  <c r="FG104" i="6"/>
  <c r="FG66" i="6"/>
  <c r="FX52" i="6"/>
  <c r="FX96" i="6"/>
  <c r="FG9" i="6"/>
  <c r="FX8" i="6"/>
  <c r="FG12" i="6"/>
  <c r="FX67" i="6"/>
  <c r="EC11" i="6"/>
  <c r="EE11" i="6" s="1"/>
  <c r="EC9" i="6"/>
  <c r="EE9" i="6" s="1"/>
  <c r="EF9" i="6" s="1"/>
  <c r="EC22" i="6"/>
  <c r="EE22" i="6" s="1"/>
  <c r="FX32" i="6"/>
  <c r="FX30" i="6"/>
  <c r="FX48" i="6"/>
  <c r="FG105" i="6"/>
  <c r="FX42" i="6"/>
  <c r="U86" i="10"/>
  <c r="AZ27" i="9"/>
  <c r="AZ24" i="9"/>
  <c r="AY59" i="9"/>
  <c r="AY18" i="9"/>
  <c r="FX54" i="6"/>
  <c r="FX40" i="6"/>
  <c r="U84" i="10"/>
  <c r="U78" i="10"/>
  <c r="U76" i="10"/>
  <c r="U94" i="10"/>
  <c r="U41" i="10"/>
  <c r="U39" i="10"/>
  <c r="U52" i="10"/>
  <c r="G7" i="9"/>
  <c r="AY74" i="9"/>
  <c r="T67" i="10"/>
  <c r="AY40" i="9"/>
  <c r="AZ46" i="9"/>
  <c r="FX34" i="6"/>
  <c r="FC37" i="6"/>
  <c r="FX65" i="6"/>
  <c r="AZ86" i="9"/>
  <c r="U62" i="10"/>
  <c r="AZ17" i="9"/>
  <c r="AZ16" i="9"/>
  <c r="AY10" i="9"/>
  <c r="ER37" i="6"/>
  <c r="AZ102" i="9"/>
  <c r="AZ94" i="9"/>
  <c r="AZ62" i="9"/>
  <c r="U60" i="10"/>
  <c r="AZ52" i="9"/>
  <c r="AZ14" i="9"/>
  <c r="AY48" i="9"/>
  <c r="T33" i="10"/>
  <c r="T29" i="10"/>
  <c r="T25" i="10"/>
  <c r="T21" i="10"/>
  <c r="ER29" i="6"/>
  <c r="FC73" i="6"/>
  <c r="FX98" i="6"/>
  <c r="FX36" i="6"/>
  <c r="FX62" i="6"/>
  <c r="AZ100" i="9"/>
  <c r="AZ92" i="9"/>
  <c r="AZ70" i="9"/>
  <c r="AZ68" i="9"/>
  <c r="AZ54" i="9"/>
  <c r="GU6" i="6"/>
  <c r="U30" i="10"/>
  <c r="U27" i="10"/>
  <c r="U17" i="10"/>
  <c r="T100" i="10"/>
  <c r="AY93" i="9"/>
  <c r="AY85" i="9"/>
  <c r="AY63" i="9"/>
  <c r="AY55" i="9"/>
  <c r="U46" i="10"/>
  <c r="U35" i="10"/>
  <c r="U16" i="10"/>
  <c r="G29" i="20"/>
  <c r="T59" i="10"/>
  <c r="AY36" i="9"/>
  <c r="T18" i="10"/>
  <c r="T10" i="10"/>
  <c r="FX26" i="6"/>
  <c r="FX33" i="6"/>
  <c r="EV53" i="6"/>
  <c r="FA53" i="6" s="1"/>
  <c r="FC53" i="6" s="1"/>
  <c r="FX17" i="6"/>
  <c r="FG102" i="6"/>
  <c r="G39" i="20"/>
  <c r="U100" i="10"/>
  <c r="U92" i="10"/>
  <c r="U70" i="10"/>
  <c r="U68" i="10"/>
  <c r="AZ60" i="9"/>
  <c r="U54" i="10"/>
  <c r="AY100" i="9"/>
  <c r="T85" i="10"/>
  <c r="T63" i="10"/>
  <c r="T55" i="10"/>
  <c r="T48" i="10"/>
  <c r="AY33" i="9"/>
  <c r="AY29" i="9"/>
  <c r="AY25" i="9"/>
  <c r="AY21" i="9"/>
  <c r="FX82" i="6"/>
  <c r="FX86" i="6"/>
  <c r="BY6" i="6"/>
  <c r="CB22" i="6"/>
  <c r="CO22" i="6" s="1"/>
  <c r="HY22" i="6" s="1"/>
  <c r="CB27" i="6"/>
  <c r="CO27" i="6" s="1"/>
  <c r="HY27" i="6" s="1"/>
  <c r="CB21" i="6"/>
  <c r="CO21" i="6" s="1"/>
  <c r="HY21" i="6" s="1"/>
  <c r="CB20" i="6"/>
  <c r="CO20" i="6" s="1"/>
  <c r="HY20" i="6" s="1"/>
  <c r="CB32" i="6"/>
  <c r="CO32" i="6" s="1"/>
  <c r="HY32" i="6" s="1"/>
  <c r="CB31" i="6"/>
  <c r="CO31" i="6" s="1"/>
  <c r="HY31" i="6" s="1"/>
  <c r="CB30" i="6"/>
  <c r="CO30" i="6" s="1"/>
  <c r="HY30" i="6" s="1"/>
  <c r="F2" i="9"/>
  <c r="HX44" i="6"/>
  <c r="AY44" i="9"/>
  <c r="T44" i="10"/>
  <c r="HX60" i="6"/>
  <c r="AY60" i="9"/>
  <c r="T60" i="10"/>
  <c r="HX92" i="6"/>
  <c r="AY92" i="9"/>
  <c r="T92" i="10"/>
  <c r="HX28" i="6"/>
  <c r="T28" i="10"/>
  <c r="AY28" i="9"/>
  <c r="HX76" i="6"/>
  <c r="AY76" i="9"/>
  <c r="T76" i="10"/>
  <c r="HX12" i="6"/>
  <c r="T12" i="10"/>
  <c r="AY12" i="9"/>
  <c r="ER95" i="6"/>
  <c r="DG108" i="21"/>
  <c r="FX88" i="6"/>
  <c r="FG40" i="6"/>
  <c r="FX37" i="6"/>
  <c r="FX94" i="6"/>
  <c r="FG69" i="6"/>
  <c r="FG95" i="6"/>
  <c r="ER83" i="6"/>
  <c r="FX38" i="6"/>
  <c r="FX43" i="6"/>
  <c r="C7" i="10"/>
  <c r="FX59" i="6"/>
  <c r="FX78" i="6"/>
  <c r="FG80" i="6"/>
  <c r="ER85" i="6"/>
  <c r="CQ98" i="6"/>
  <c r="FX103" i="6"/>
  <c r="FX50" i="6"/>
  <c r="FX68" i="6"/>
  <c r="FG76" i="6"/>
  <c r="FG98" i="6"/>
  <c r="FG96" i="6"/>
  <c r="G7" i="10"/>
  <c r="H8" i="20"/>
  <c r="FG38" i="6"/>
  <c r="FX53" i="6"/>
  <c r="FC69" i="6"/>
  <c r="FX77" i="6"/>
  <c r="FG81" i="6"/>
  <c r="FX80" i="6"/>
  <c r="FX89" i="6"/>
  <c r="FX75" i="6"/>
  <c r="FX92" i="6"/>
  <c r="FG86" i="6"/>
  <c r="S16" i="6"/>
  <c r="B2" i="10"/>
  <c r="FC78" i="6"/>
  <c r="FG41" i="6"/>
  <c r="FG44" i="6"/>
  <c r="ER54" i="6"/>
  <c r="FG65" i="6"/>
  <c r="ER48" i="6"/>
  <c r="CR105" i="6"/>
  <c r="CP48" i="6"/>
  <c r="G1616" i="20" s="1"/>
  <c r="G1618" i="20" s="1"/>
  <c r="CQ87" i="6"/>
  <c r="CS53" i="6"/>
  <c r="FG87" i="6"/>
  <c r="FX105" i="6"/>
  <c r="FG64" i="6"/>
  <c r="FX102" i="6"/>
  <c r="ER49" i="6"/>
  <c r="EV49" i="6"/>
  <c r="FA49" i="6" s="1"/>
  <c r="FC49" i="6" s="1"/>
  <c r="CL73" i="6"/>
  <c r="C2591" i="20" s="1"/>
  <c r="CP41" i="6"/>
  <c r="G1343" i="20" s="1"/>
  <c r="G1345" i="20" s="1"/>
  <c r="HX88" i="6"/>
  <c r="ER28" i="6"/>
  <c r="EW28" i="6"/>
  <c r="FB28" i="6" s="1"/>
  <c r="FC28" i="6" s="1"/>
  <c r="EW66" i="6"/>
  <c r="FB66" i="6" s="1"/>
  <c r="FC66" i="6" s="1"/>
  <c r="ER66" i="6"/>
  <c r="ER51" i="6"/>
  <c r="EV51" i="6"/>
  <c r="FA51" i="6" s="1"/>
  <c r="FC51" i="6" s="1"/>
  <c r="FG68" i="6"/>
  <c r="ER38" i="6"/>
  <c r="EV38" i="6"/>
  <c r="FA38" i="6" s="1"/>
  <c r="FC38" i="6" s="1"/>
  <c r="FG42" i="6"/>
  <c r="FG43" i="6"/>
  <c r="ER50" i="6"/>
  <c r="EV50" i="6"/>
  <c r="FA50" i="6" s="1"/>
  <c r="FC50" i="6" s="1"/>
  <c r="EW54" i="6"/>
  <c r="FB54" i="6" s="1"/>
  <c r="CL90" i="6"/>
  <c r="C3254" i="20" s="1"/>
  <c r="CN77" i="6"/>
  <c r="E2747" i="20" s="1"/>
  <c r="CQ82" i="6"/>
  <c r="FG92" i="6"/>
  <c r="CQ96" i="6"/>
  <c r="FG97" i="6"/>
  <c r="FG34" i="6"/>
  <c r="CQ35" i="6"/>
  <c r="FG75" i="6"/>
  <c r="CR75" i="6"/>
  <c r="CP76" i="6"/>
  <c r="G2708" i="20" s="1"/>
  <c r="G2710" i="20" s="1"/>
  <c r="CM103" i="6"/>
  <c r="D3761" i="20" s="1"/>
  <c r="CQ101" i="6"/>
  <c r="EC20" i="6"/>
  <c r="EC30" i="6"/>
  <c r="FX44" i="6"/>
  <c r="FG82" i="6"/>
  <c r="FG28" i="6"/>
  <c r="CP28" i="6"/>
  <c r="G836" i="20" s="1"/>
  <c r="FC29" i="6"/>
  <c r="FX31" i="6"/>
  <c r="CP50" i="6"/>
  <c r="G1694" i="20" s="1"/>
  <c r="G1696" i="20" s="1"/>
  <c r="FX61" i="6"/>
  <c r="FX63" i="6"/>
  <c r="CQ75" i="6"/>
  <c r="CQ79" i="6"/>
  <c r="FX83" i="6"/>
  <c r="FX93" i="6"/>
  <c r="FG91" i="6"/>
  <c r="EC29" i="6"/>
  <c r="FX47" i="6"/>
  <c r="FG99" i="6"/>
  <c r="FG106" i="6"/>
  <c r="FG101" i="6"/>
  <c r="FX18" i="6"/>
  <c r="FX19" i="6"/>
  <c r="CL58" i="6"/>
  <c r="C2006" i="20" s="1"/>
  <c r="FG88" i="6"/>
  <c r="FG100" i="6"/>
  <c r="CQ92" i="6"/>
  <c r="FX97" i="6"/>
  <c r="AA11" i="10"/>
  <c r="AH49" i="10"/>
  <c r="AF45" i="10"/>
  <c r="AB43" i="10"/>
  <c r="AC37" i="10"/>
  <c r="EC18" i="6"/>
  <c r="EC28" i="6"/>
  <c r="EC8" i="6"/>
  <c r="CL74" i="6"/>
  <c r="C2630" i="20" s="1"/>
  <c r="CP68" i="6"/>
  <c r="G2396" i="20" s="1"/>
  <c r="G2398" i="20" s="1"/>
  <c r="CN92" i="6"/>
  <c r="E3332" i="20" s="1"/>
  <c r="FX46" i="6"/>
  <c r="EC36" i="6"/>
  <c r="EQ6" i="6"/>
  <c r="EC17" i="6"/>
  <c r="HX62" i="6"/>
  <c r="AY62" i="9"/>
  <c r="T62" i="10"/>
  <c r="HX86" i="6"/>
  <c r="AY86" i="9"/>
  <c r="T86" i="10"/>
  <c r="HX78" i="6"/>
  <c r="AY78" i="9"/>
  <c r="T78" i="10"/>
  <c r="HX46" i="6"/>
  <c r="T46" i="10"/>
  <c r="AY46" i="9"/>
  <c r="HV14" i="6"/>
  <c r="DZ108" i="21"/>
  <c r="HX94" i="6"/>
  <c r="AY94" i="9"/>
  <c r="T94" i="10"/>
  <c r="HX30" i="6"/>
  <c r="AY30" i="9"/>
  <c r="T30" i="10"/>
  <c r="HX54" i="6"/>
  <c r="AY54" i="9"/>
  <c r="T54" i="10"/>
  <c r="HX22" i="6"/>
  <c r="AY22" i="9"/>
  <c r="T22" i="10"/>
  <c r="HX102" i="6"/>
  <c r="AY102" i="9"/>
  <c r="T102" i="10"/>
  <c r="HX70" i="6"/>
  <c r="AY70" i="9"/>
  <c r="T70" i="10"/>
  <c r="HX38" i="6"/>
  <c r="AY38" i="9"/>
  <c r="T38" i="10"/>
  <c r="A22" i="20"/>
  <c r="EF13" i="6"/>
  <c r="EF16" i="6"/>
  <c r="EC31" i="6"/>
  <c r="DJ17" i="6"/>
  <c r="ER15" i="6"/>
  <c r="EF35" i="6"/>
  <c r="EF10" i="6"/>
  <c r="AB14" i="10"/>
  <c r="EF11" i="6"/>
  <c r="EC19" i="6"/>
  <c r="EC27" i="6"/>
  <c r="EF15" i="6"/>
  <c r="EF14" i="6"/>
  <c r="EF12" i="6"/>
  <c r="FC17" i="6"/>
  <c r="EF22" i="6"/>
  <c r="EF24" i="6"/>
  <c r="EF32" i="6"/>
  <c r="CQ102" i="6"/>
  <c r="FG84" i="6"/>
  <c r="FW7" i="6"/>
  <c r="EF26" i="6"/>
  <c r="AA31" i="10"/>
  <c r="AB29" i="10"/>
  <c r="FX22" i="6"/>
  <c r="FG25" i="6"/>
  <c r="FX21" i="6"/>
  <c r="FX23" i="6"/>
  <c r="FG24" i="6"/>
  <c r="FG22" i="6"/>
  <c r="FG23" i="6"/>
  <c r="FX20" i="6"/>
  <c r="HX104" i="6"/>
  <c r="HX98" i="6"/>
  <c r="HX82" i="6"/>
  <c r="BU8" i="6"/>
  <c r="A56" i="20" s="1"/>
  <c r="CR8" i="6"/>
  <c r="CN8" i="6"/>
  <c r="E56" i="20" s="1"/>
  <c r="CQ8" i="6"/>
  <c r="CP8" i="6"/>
  <c r="G56" i="20" s="1"/>
  <c r="CL8" i="6"/>
  <c r="C56" i="20" s="1"/>
  <c r="CS8" i="6"/>
  <c r="DP8" i="6" s="1"/>
  <c r="CM8" i="6"/>
  <c r="D56" i="20" s="1"/>
  <c r="D3" i="9"/>
  <c r="DA108" i="21"/>
  <c r="DB109" i="21" s="1"/>
  <c r="HX96" i="6"/>
  <c r="HX80" i="6"/>
  <c r="DF108" i="21"/>
  <c r="DH108" i="21" s="1"/>
  <c r="CM108" i="21"/>
  <c r="CN109" i="21" s="1"/>
  <c r="S6" i="6"/>
  <c r="BQ6" i="6"/>
  <c r="EB6" i="6"/>
  <c r="EO6" i="6"/>
  <c r="EZ6" i="6"/>
  <c r="FI6" i="6" s="1"/>
  <c r="FU6" i="6"/>
  <c r="GD6" i="6" s="1"/>
  <c r="Y13" i="10"/>
  <c r="AI13" i="10"/>
  <c r="CQ100" i="6"/>
  <c r="AJ103" i="10"/>
  <c r="AJ91" i="10"/>
  <c r="AJ83" i="10"/>
  <c r="AJ74" i="10"/>
  <c r="AJ70" i="10"/>
  <c r="AJ66" i="10"/>
  <c r="AJ57" i="10"/>
  <c r="AJ48" i="10"/>
  <c r="AJ40" i="10"/>
  <c r="AJ32" i="10"/>
  <c r="AJ24" i="10"/>
  <c r="Y16" i="10"/>
  <c r="CM35" i="6"/>
  <c r="D1109" i="20" s="1"/>
  <c r="CN45" i="6"/>
  <c r="E1499" i="20" s="1"/>
  <c r="FC85" i="6"/>
  <c r="AE102" i="10"/>
  <c r="AE71" i="10"/>
  <c r="AB65" i="10"/>
  <c r="AB49" i="10"/>
  <c r="Y47" i="10"/>
  <c r="AH45" i="10"/>
  <c r="AG43" i="10"/>
  <c r="AB41" i="10"/>
  <c r="AI37" i="10"/>
  <c r="AE33" i="10"/>
  <c r="AG31" i="10"/>
  <c r="AI27" i="10"/>
  <c r="AB13" i="10"/>
  <c r="AE11" i="10"/>
  <c r="CN35" i="6"/>
  <c r="E1109" i="20" s="1"/>
  <c r="CN89" i="6"/>
  <c r="E3215" i="20" s="1"/>
  <c r="FG17" i="6"/>
  <c r="DM6" i="21"/>
  <c r="DO6" i="21" s="1"/>
  <c r="HO6" i="6"/>
  <c r="IX5" i="6"/>
  <c r="X3" i="9" s="1"/>
  <c r="AI3" i="9" s="1"/>
  <c r="AR3" i="9" s="1"/>
  <c r="A23" i="20"/>
  <c r="HS8" i="6"/>
  <c r="G72" i="20" s="1"/>
  <c r="HO8" i="6"/>
  <c r="C72" i="20" s="1"/>
  <c r="HU9" i="6"/>
  <c r="I111" i="20" s="1"/>
  <c r="HQ9" i="6"/>
  <c r="D111" i="20" s="1"/>
  <c r="HS20" i="6"/>
  <c r="G540" i="20" s="1"/>
  <c r="HO20" i="6"/>
  <c r="C540" i="20" s="1"/>
  <c r="HU31" i="6"/>
  <c r="I969" i="20" s="1"/>
  <c r="HQ31" i="6"/>
  <c r="D969" i="20" s="1"/>
  <c r="HU39" i="6"/>
  <c r="I1281" i="20" s="1"/>
  <c r="HQ39" i="6"/>
  <c r="D1281" i="20" s="1"/>
  <c r="HU66" i="6"/>
  <c r="I2334" i="20" s="1"/>
  <c r="HQ66" i="6"/>
  <c r="D2334" i="20" s="1"/>
  <c r="HS68" i="6"/>
  <c r="G2412" i="20" s="1"/>
  <c r="HO68" i="6"/>
  <c r="C2412" i="20" s="1"/>
  <c r="HS69" i="6"/>
  <c r="G2451" i="20" s="1"/>
  <c r="HO69" i="6"/>
  <c r="C2451" i="20" s="1"/>
  <c r="HU71" i="6"/>
  <c r="I2529" i="20" s="1"/>
  <c r="HQ71" i="6"/>
  <c r="D2529" i="20" s="1"/>
  <c r="HO79" i="6"/>
  <c r="C2841" i="20" s="1"/>
  <c r="HO81" i="6"/>
  <c r="C2919" i="20" s="1"/>
  <c r="HS85" i="6"/>
  <c r="G3075" i="20" s="1"/>
  <c r="HX103" i="6"/>
  <c r="HX95" i="6"/>
  <c r="HX87" i="6"/>
  <c r="DI108" i="21"/>
  <c r="DK108" i="21" s="1"/>
  <c r="DM108" i="21" s="1"/>
  <c r="DO108" i="21" s="1"/>
  <c r="DQ108" i="21" s="1"/>
  <c r="DS108" i="21" s="1"/>
  <c r="DU108" i="21" s="1"/>
  <c r="DW108" i="21" s="1"/>
  <c r="DY108" i="21" s="1"/>
  <c r="IN5" i="6"/>
  <c r="T3" i="9" s="1"/>
  <c r="AE3" i="9" s="1"/>
  <c r="AN3" i="9" s="1"/>
  <c r="A16" i="20"/>
  <c r="A24" i="20"/>
  <c r="HS10" i="6"/>
  <c r="G150" i="20" s="1"/>
  <c r="HO10" i="6"/>
  <c r="C150" i="20" s="1"/>
  <c r="HS19" i="6"/>
  <c r="G501" i="20" s="1"/>
  <c r="HO19" i="6"/>
  <c r="C501" i="20" s="1"/>
  <c r="HS22" i="6"/>
  <c r="G618" i="20" s="1"/>
  <c r="HO22" i="6"/>
  <c r="C618" i="20" s="1"/>
  <c r="HS65" i="6"/>
  <c r="G2295" i="20" s="1"/>
  <c r="HO65" i="6"/>
  <c r="C2295" i="20" s="1"/>
  <c r="HS67" i="6"/>
  <c r="G2373" i="20" s="1"/>
  <c r="HO67" i="6"/>
  <c r="C2373" i="20" s="1"/>
  <c r="HO70" i="6"/>
  <c r="C2490" i="20" s="1"/>
  <c r="HU82" i="6"/>
  <c r="I2958" i="20" s="1"/>
  <c r="HU84" i="6"/>
  <c r="I3036" i="20" s="1"/>
  <c r="HU86" i="6"/>
  <c r="I3114" i="20" s="1"/>
  <c r="HX105" i="6"/>
  <c r="HX97" i="6"/>
  <c r="HX89" i="6"/>
  <c r="HX81" i="6"/>
  <c r="IT5" i="6"/>
  <c r="V3" i="9" s="1"/>
  <c r="AG3" i="9" s="1"/>
  <c r="AP3" i="9" s="1"/>
  <c r="A18" i="20"/>
  <c r="A25" i="20"/>
  <c r="HU15" i="6"/>
  <c r="I345" i="20" s="1"/>
  <c r="HQ15" i="6"/>
  <c r="D345" i="20" s="1"/>
  <c r="HU16" i="6"/>
  <c r="I384" i="20" s="1"/>
  <c r="HQ16" i="6"/>
  <c r="D384" i="20" s="1"/>
  <c r="HU17" i="6"/>
  <c r="I423" i="20" s="1"/>
  <c r="HQ17" i="6"/>
  <c r="D423" i="20" s="1"/>
  <c r="HS18" i="6"/>
  <c r="G462" i="20" s="1"/>
  <c r="HO18" i="6"/>
  <c r="C462" i="20" s="1"/>
  <c r="HS21" i="6"/>
  <c r="G579" i="20" s="1"/>
  <c r="HO21" i="6"/>
  <c r="C579" i="20" s="1"/>
  <c r="HU30" i="6"/>
  <c r="I930" i="20" s="1"/>
  <c r="HQ30" i="6"/>
  <c r="D930" i="20" s="1"/>
  <c r="HU32" i="6"/>
  <c r="I1008" i="20" s="1"/>
  <c r="HQ32" i="6"/>
  <c r="D1008" i="20" s="1"/>
  <c r="HS33" i="6"/>
  <c r="G1047" i="20" s="1"/>
  <c r="HO33" i="6"/>
  <c r="C1047" i="20" s="1"/>
  <c r="HS34" i="6"/>
  <c r="G1086" i="20" s="1"/>
  <c r="HO34" i="6"/>
  <c r="C1086" i="20" s="1"/>
  <c r="HU37" i="6"/>
  <c r="I1203" i="20" s="1"/>
  <c r="HQ37" i="6"/>
  <c r="D1203" i="20" s="1"/>
  <c r="HS39" i="6"/>
  <c r="G1281" i="20" s="1"/>
  <c r="HS66" i="6"/>
  <c r="G2334" i="20" s="1"/>
  <c r="HO66" i="6"/>
  <c r="C2334" i="20" s="1"/>
  <c r="HU68" i="6"/>
  <c r="I2412" i="20" s="1"/>
  <c r="HQ68" i="6"/>
  <c r="D2412" i="20" s="1"/>
  <c r="HU69" i="6"/>
  <c r="I2451" i="20" s="1"/>
  <c r="HQ69" i="6"/>
  <c r="D2451" i="20" s="1"/>
  <c r="HS71" i="6"/>
  <c r="G2529" i="20" s="1"/>
  <c r="HO71" i="6"/>
  <c r="C2529" i="20" s="1"/>
  <c r="HU78" i="6"/>
  <c r="I2802" i="20" s="1"/>
  <c r="HX99" i="6"/>
  <c r="HX91" i="6"/>
  <c r="HX83" i="6"/>
  <c r="IC5" i="6"/>
  <c r="M3" i="9" s="1"/>
  <c r="AC3" i="9" s="1"/>
  <c r="AL3" i="9" s="1"/>
  <c r="A14" i="20"/>
  <c r="A28" i="20"/>
  <c r="HS35" i="6"/>
  <c r="G1125" i="20" s="1"/>
  <c r="HO35" i="6"/>
  <c r="C1125" i="20" s="1"/>
  <c r="HS36" i="6"/>
  <c r="G1164" i="20" s="1"/>
  <c r="HO36" i="6"/>
  <c r="C1164" i="20" s="1"/>
  <c r="HU65" i="6"/>
  <c r="I2295" i="20" s="1"/>
  <c r="HQ65" i="6"/>
  <c r="D2295" i="20" s="1"/>
  <c r="HU67" i="6"/>
  <c r="I2373" i="20" s="1"/>
  <c r="HQ67" i="6"/>
  <c r="D2373" i="20" s="1"/>
  <c r="HU70" i="6"/>
  <c r="I2490" i="20" s="1"/>
  <c r="HQ70" i="6"/>
  <c r="D2490" i="20" s="1"/>
  <c r="HQ78" i="6"/>
  <c r="D2802" i="20" s="1"/>
  <c r="HS79" i="6"/>
  <c r="G2841" i="20" s="1"/>
  <c r="HX101" i="6"/>
  <c r="HX93" i="6"/>
  <c r="HO87" i="6"/>
  <c r="C3153" i="20" s="1"/>
  <c r="HO89" i="6"/>
  <c r="C3231" i="20" s="1"/>
  <c r="HQ92" i="6"/>
  <c r="D3348" i="20" s="1"/>
  <c r="HO93" i="6"/>
  <c r="C3387" i="20" s="1"/>
  <c r="HQ94" i="6"/>
  <c r="D3426" i="20" s="1"/>
  <c r="HO97" i="6"/>
  <c r="C3543" i="20" s="1"/>
  <c r="HU98" i="6"/>
  <c r="I3582" i="20" s="1"/>
  <c r="HQ100" i="6"/>
  <c r="D3660" i="20" s="1"/>
  <c r="HS101" i="6"/>
  <c r="G3699" i="20" s="1"/>
  <c r="HU102" i="6"/>
  <c r="I3738" i="20" s="1"/>
  <c r="HU106" i="6"/>
  <c r="I3894" i="20" s="1"/>
  <c r="BU13" i="6"/>
  <c r="A251" i="20" s="1"/>
  <c r="BU29" i="6"/>
  <c r="A875" i="20" s="1"/>
  <c r="BU34" i="6"/>
  <c r="A1070" i="20" s="1"/>
  <c r="BU78" i="6"/>
  <c r="A2786" i="20" s="1"/>
  <c r="GB70" i="6"/>
  <c r="BU98" i="6"/>
  <c r="A3566" i="20" s="1"/>
  <c r="BU90" i="6"/>
  <c r="A3254" i="20" s="1"/>
  <c r="BU96" i="6"/>
  <c r="A3488" i="20" s="1"/>
  <c r="BU104" i="6"/>
  <c r="A3800" i="20" s="1"/>
  <c r="BU53" i="6"/>
  <c r="A1811" i="20" s="1"/>
  <c r="BU41" i="6"/>
  <c r="A1343" i="20" s="1"/>
  <c r="BU80" i="6"/>
  <c r="A2864" i="20" s="1"/>
  <c r="BU19" i="6"/>
  <c r="A485" i="20" s="1"/>
  <c r="BU67" i="6"/>
  <c r="A2357" i="20" s="1"/>
  <c r="BU89" i="6"/>
  <c r="A3215" i="20" s="1"/>
  <c r="BU66" i="6"/>
  <c r="A2318" i="20" s="1"/>
  <c r="BU28" i="6"/>
  <c r="A836" i="20" s="1"/>
  <c r="HU80" i="6"/>
  <c r="I2880" i="20" s="1"/>
  <c r="HQ82" i="6"/>
  <c r="D2958" i="20" s="1"/>
  <c r="HQ84" i="6"/>
  <c r="D3036" i="20" s="1"/>
  <c r="HO85" i="6"/>
  <c r="C3075" i="20" s="1"/>
  <c r="HQ86" i="6"/>
  <c r="D3114" i="20" s="1"/>
  <c r="HU90" i="6"/>
  <c r="I3270" i="20" s="1"/>
  <c r="HS91" i="6"/>
  <c r="G3309" i="20" s="1"/>
  <c r="HU96" i="6"/>
  <c r="I3504" i="20" s="1"/>
  <c r="HQ98" i="6"/>
  <c r="D3582" i="20" s="1"/>
  <c r="HS99" i="6"/>
  <c r="G3621" i="20" s="1"/>
  <c r="HO101" i="6"/>
  <c r="C3699" i="20" s="1"/>
  <c r="HQ102" i="6"/>
  <c r="D3738" i="20" s="1"/>
  <c r="HS103" i="6"/>
  <c r="G3777" i="20" s="1"/>
  <c r="HQ106" i="6"/>
  <c r="D3894" i="20" s="1"/>
  <c r="AC45" i="10"/>
  <c r="AH41" i="10"/>
  <c r="Y37" i="10"/>
  <c r="AH29" i="10"/>
  <c r="AG13" i="10"/>
  <c r="AI11" i="10"/>
  <c r="Y11" i="10"/>
  <c r="Z106" i="10"/>
  <c r="AH104" i="10"/>
  <c r="Y102" i="10"/>
  <c r="AA71" i="10"/>
  <c r="AD49" i="10"/>
  <c r="Z43" i="10"/>
  <c r="Z41" i="10"/>
  <c r="V7" i="6"/>
  <c r="CN15" i="6"/>
  <c r="E329" i="20" s="1"/>
  <c r="BU15" i="6"/>
  <c r="A329" i="20" s="1"/>
  <c r="BU61" i="6"/>
  <c r="A2123" i="20" s="1"/>
  <c r="BU76" i="6"/>
  <c r="A2708" i="20" s="1"/>
  <c r="BU88" i="6"/>
  <c r="A3176" i="20" s="1"/>
  <c r="BU71" i="6"/>
  <c r="A2513" i="20" s="1"/>
  <c r="BU43" i="6"/>
  <c r="A1421" i="20" s="1"/>
  <c r="BU64" i="6"/>
  <c r="A2240" i="20" s="1"/>
  <c r="BU70" i="6"/>
  <c r="A2474" i="20" s="1"/>
  <c r="BU75" i="6"/>
  <c r="A2669" i="20" s="1"/>
  <c r="BU81" i="6"/>
  <c r="A2903" i="20" s="1"/>
  <c r="BU97" i="6"/>
  <c r="A3527" i="20" s="1"/>
  <c r="BU79" i="6"/>
  <c r="A2825" i="20" s="1"/>
  <c r="BU105" i="6"/>
  <c r="A3839" i="20" s="1"/>
  <c r="BU84" i="6"/>
  <c r="A3020" i="20" s="1"/>
  <c r="BU46" i="6"/>
  <c r="A1538" i="20" s="1"/>
  <c r="BU68" i="6"/>
  <c r="A2396" i="20" s="1"/>
  <c r="HQ80" i="6"/>
  <c r="D2880" i="20" s="1"/>
  <c r="HS83" i="6"/>
  <c r="G2997" i="20" s="1"/>
  <c r="HU88" i="6"/>
  <c r="I3192" i="20" s="1"/>
  <c r="HQ90" i="6"/>
  <c r="D3270" i="20" s="1"/>
  <c r="HO91" i="6"/>
  <c r="C3309" i="20" s="1"/>
  <c r="HS95" i="6"/>
  <c r="G3465" i="20" s="1"/>
  <c r="HQ96" i="6"/>
  <c r="D3504" i="20" s="1"/>
  <c r="HO99" i="6"/>
  <c r="C3621" i="20" s="1"/>
  <c r="HO103" i="6"/>
  <c r="C3777" i="20" s="1"/>
  <c r="HU104" i="6"/>
  <c r="I3816" i="20" s="1"/>
  <c r="HS105" i="6"/>
  <c r="G3855" i="20" s="1"/>
  <c r="AA45" i="10"/>
  <c r="AF29" i="10"/>
  <c r="AE13" i="10"/>
  <c r="AG11" i="10"/>
  <c r="BU38" i="6"/>
  <c r="A1226" i="20" s="1"/>
  <c r="BU58" i="6"/>
  <c r="A2006" i="20" s="1"/>
  <c r="BU54" i="6"/>
  <c r="A1850" i="20" s="1"/>
  <c r="BU55" i="6"/>
  <c r="A1889" i="20" s="1"/>
  <c r="BU106" i="6"/>
  <c r="A3878" i="20" s="1"/>
  <c r="BU91" i="6"/>
  <c r="A3293" i="20" s="1"/>
  <c r="BU86" i="6"/>
  <c r="A3098" i="20" s="1"/>
  <c r="BU92" i="6"/>
  <c r="A3332" i="20" s="1"/>
  <c r="BU100" i="6"/>
  <c r="A3644" i="20" s="1"/>
  <c r="BU72" i="6"/>
  <c r="A2552" i="20" s="1"/>
  <c r="BU103" i="6"/>
  <c r="A3761" i="20" s="1"/>
  <c r="BU82" i="6"/>
  <c r="A2942" i="20" s="1"/>
  <c r="BU16" i="6"/>
  <c r="A368" i="20" s="1"/>
  <c r="BU50" i="6"/>
  <c r="A1694" i="20" s="1"/>
  <c r="BU74" i="6"/>
  <c r="A2630" i="20" s="1"/>
  <c r="BU77" i="6"/>
  <c r="A2747" i="20" s="1"/>
  <c r="BU45" i="6"/>
  <c r="A1499" i="20" s="1"/>
  <c r="HS81" i="6"/>
  <c r="G2919" i="20" s="1"/>
  <c r="HO83" i="6"/>
  <c r="C2997" i="20" s="1"/>
  <c r="HS87" i="6"/>
  <c r="G3153" i="20" s="1"/>
  <c r="HQ88" i="6"/>
  <c r="D3192" i="20" s="1"/>
  <c r="HS89" i="6"/>
  <c r="G3231" i="20" s="1"/>
  <c r="HU92" i="6"/>
  <c r="I3348" i="20" s="1"/>
  <c r="HS93" i="6"/>
  <c r="G3387" i="20" s="1"/>
  <c r="HU94" i="6"/>
  <c r="I3426" i="20" s="1"/>
  <c r="HO95" i="6"/>
  <c r="C3465" i="20" s="1"/>
  <c r="HS97" i="6"/>
  <c r="G3543" i="20" s="1"/>
  <c r="HU100" i="6"/>
  <c r="I3660" i="20" s="1"/>
  <c r="HQ104" i="6"/>
  <c r="D3816" i="20" s="1"/>
  <c r="HO105" i="6"/>
  <c r="C3855" i="20" s="1"/>
  <c r="FG70" i="6"/>
  <c r="BU35" i="6"/>
  <c r="A1109" i="20" s="1"/>
  <c r="BU52" i="6"/>
  <c r="A1772" i="20" s="1"/>
  <c r="BU102" i="6"/>
  <c r="A3722" i="20" s="1"/>
  <c r="BU95" i="6"/>
  <c r="A3449" i="20" s="1"/>
  <c r="BU33" i="6"/>
  <c r="A1031" i="20" s="1"/>
  <c r="BU59" i="6"/>
  <c r="A2045" i="20" s="1"/>
  <c r="BU101" i="6"/>
  <c r="A3683" i="20" s="1"/>
  <c r="BU99" i="6"/>
  <c r="A3605" i="20" s="1"/>
  <c r="BU48" i="6"/>
  <c r="A1616" i="20" s="1"/>
  <c r="BU87" i="6"/>
  <c r="A3137" i="20" s="1"/>
  <c r="BU14" i="6"/>
  <c r="A290" i="20" s="1"/>
  <c r="AU78" i="9"/>
  <c r="AU84" i="9"/>
  <c r="AU88" i="9"/>
  <c r="AU91" i="9"/>
  <c r="AU92" i="9"/>
  <c r="AU94" i="9"/>
  <c r="AU79" i="9"/>
  <c r="AU83" i="9"/>
  <c r="AU87" i="9"/>
  <c r="AU104" i="9"/>
  <c r="FG27" i="6"/>
  <c r="FC83" i="6"/>
  <c r="IH38" i="6"/>
  <c r="IH23" i="6"/>
  <c r="P23" i="9" s="1"/>
  <c r="ER17" i="6"/>
  <c r="FG18" i="6"/>
  <c r="CL66" i="6"/>
  <c r="C2318" i="20" s="1"/>
  <c r="CS79" i="6"/>
  <c r="FG93" i="6"/>
  <c r="ER20" i="6"/>
  <c r="CM64" i="6"/>
  <c r="D2240" i="20" s="1"/>
  <c r="CP70" i="6"/>
  <c r="G2474" i="20" s="1"/>
  <c r="G2476" i="20" s="1"/>
  <c r="CM67" i="6"/>
  <c r="D2357" i="20" s="1"/>
  <c r="AG106" i="10"/>
  <c r="Y106" i="10"/>
  <c r="CR96" i="6"/>
  <c r="BU83" i="6"/>
  <c r="A2981" i="20" s="1"/>
  <c r="BU94" i="6"/>
  <c r="A3410" i="20" s="1"/>
  <c r="BU93" i="6"/>
  <c r="A3371" i="20" s="1"/>
  <c r="BU85" i="6"/>
  <c r="A3059" i="20" s="1"/>
  <c r="FX45" i="6"/>
  <c r="CL75" i="6"/>
  <c r="C2669" i="20" s="1"/>
  <c r="CR73" i="6"/>
  <c r="AB7" i="6"/>
  <c r="AE7" i="6" s="1"/>
  <c r="AG7" i="6" s="1"/>
  <c r="CQ52" i="6"/>
  <c r="CL96" i="6"/>
  <c r="C3488" i="20" s="1"/>
  <c r="FW6" i="6"/>
  <c r="AE106" i="10"/>
  <c r="AC102" i="10"/>
  <c r="EU7" i="6"/>
  <c r="G23" i="20" s="1"/>
  <c r="EZ7" i="6"/>
  <c r="CQ38" i="6"/>
  <c r="CS52" i="6"/>
  <c r="DP52" i="6" s="1"/>
  <c r="CP95" i="6"/>
  <c r="G3449" i="20" s="1"/>
  <c r="G3451" i="20" s="1"/>
  <c r="CP96" i="6"/>
  <c r="G3488" i="20" s="1"/>
  <c r="G3490" i="20" s="1"/>
  <c r="AC106" i="10"/>
  <c r="AI102" i="10"/>
  <c r="AA102" i="10"/>
  <c r="CL95" i="6"/>
  <c r="C3449" i="20" s="1"/>
  <c r="AI106" i="10"/>
  <c r="AA106" i="10"/>
  <c r="AG102" i="10"/>
  <c r="CL98" i="6"/>
  <c r="C3566" i="20" s="1"/>
  <c r="CR100" i="6"/>
  <c r="CN91" i="6"/>
  <c r="E3293" i="20" s="1"/>
  <c r="CM95" i="6"/>
  <c r="D3449" i="20" s="1"/>
  <c r="CN96" i="6"/>
  <c r="E3488" i="20" s="1"/>
  <c r="CP98" i="6"/>
  <c r="G3566" i="20" s="1"/>
  <c r="G3568" i="20" s="1"/>
  <c r="CL99" i="6"/>
  <c r="C3605" i="20" s="1"/>
  <c r="CQ19" i="6"/>
  <c r="CM28" i="6"/>
  <c r="D836" i="20" s="1"/>
  <c r="CM29" i="6"/>
  <c r="D875" i="20" s="1"/>
  <c r="CQ50" i="6"/>
  <c r="CQ76" i="6"/>
  <c r="CN43" i="6"/>
  <c r="E1421" i="20" s="1"/>
  <c r="CR76" i="6"/>
  <c r="CN19" i="6"/>
  <c r="E485" i="20" s="1"/>
  <c r="CM50" i="6"/>
  <c r="D1694" i="20" s="1"/>
  <c r="CM53" i="6"/>
  <c r="D1811" i="20" s="1"/>
  <c r="II24" i="6"/>
  <c r="Q24" i="9" s="1"/>
  <c r="GH6" i="6"/>
  <c r="GK7" i="6"/>
  <c r="FU7" i="6"/>
  <c r="I24" i="20" s="1"/>
  <c r="EI7" i="6"/>
  <c r="C23" i="20" s="1"/>
  <c r="CM19" i="6"/>
  <c r="D485" i="20" s="1"/>
  <c r="CL19" i="6"/>
  <c r="C485" i="20" s="1"/>
  <c r="CN29" i="6"/>
  <c r="E875" i="20" s="1"/>
  <c r="CP71" i="6"/>
  <c r="G2513" i="20" s="1"/>
  <c r="G2515" i="20" s="1"/>
  <c r="H29" i="20"/>
  <c r="H7" i="9"/>
  <c r="EW6" i="6"/>
  <c r="FB6" i="6" s="1"/>
  <c r="CR53" i="6"/>
  <c r="CN53" i="6"/>
  <c r="E1811" i="20" s="1"/>
  <c r="CQ59" i="6"/>
  <c r="ER64" i="6"/>
  <c r="CN76" i="6"/>
  <c r="E2708" i="20" s="1"/>
  <c r="CR78" i="6"/>
  <c r="CR84" i="6"/>
  <c r="H16" i="20"/>
  <c r="J16" i="20" s="1"/>
  <c r="CR16" i="6"/>
  <c r="I368" i="20" s="1"/>
  <c r="CQ41" i="6"/>
  <c r="CN46" i="6"/>
  <c r="E1538" i="20" s="1"/>
  <c r="CN50" i="6"/>
  <c r="E1694" i="20" s="1"/>
  <c r="CP55" i="6"/>
  <c r="G1889" i="20" s="1"/>
  <c r="G1891" i="20" s="1"/>
  <c r="CM52" i="6"/>
  <c r="D1772" i="20" s="1"/>
  <c r="CL53" i="6"/>
  <c r="C1811" i="20" s="1"/>
  <c r="CQ61" i="6"/>
  <c r="CP67" i="6"/>
  <c r="G2357" i="20" s="1"/>
  <c r="G2359" i="20" s="1"/>
  <c r="CL76" i="6"/>
  <c r="C2708" i="20" s="1"/>
  <c r="GK6" i="6"/>
  <c r="H108" i="9"/>
  <c r="AB114" i="9" s="1"/>
  <c r="AN114" i="9" s="1"/>
  <c r="A2" i="20"/>
  <c r="BB6" i="6"/>
  <c r="BN6" i="6"/>
  <c r="DJ6" i="6"/>
  <c r="DR2" i="6"/>
  <c r="A1" i="9"/>
  <c r="GR6" i="6"/>
  <c r="C6" i="20"/>
  <c r="H109" i="10"/>
  <c r="K109" i="10" s="1"/>
  <c r="T6" i="6"/>
  <c r="JM41" i="6"/>
  <c r="GI9" i="6"/>
  <c r="GJ9" i="6" s="1"/>
  <c r="GL9" i="6" s="1"/>
  <c r="GM9" i="6" s="1"/>
  <c r="JM8" i="6"/>
  <c r="M6" i="6"/>
  <c r="P6" i="6" s="1"/>
  <c r="R6" i="6" s="1"/>
  <c r="C26" i="20"/>
  <c r="A1" i="10"/>
  <c r="Y108" i="10" s="1"/>
  <c r="C3" i="10"/>
  <c r="GU7" i="6"/>
  <c r="BQ7" i="6"/>
  <c r="CM41" i="6"/>
  <c r="D1343" i="20" s="1"/>
  <c r="FG74" i="6"/>
  <c r="FC64" i="6"/>
  <c r="CQ73" i="6"/>
  <c r="CP81" i="6"/>
  <c r="G2903" i="20" s="1"/>
  <c r="G2905" i="20" s="1"/>
  <c r="CR104" i="6"/>
  <c r="FG103" i="6"/>
  <c r="CS90" i="6"/>
  <c r="CR103" i="6"/>
  <c r="CP104" i="6"/>
  <c r="G3800" i="20" s="1"/>
  <c r="G3802" i="20" s="1"/>
  <c r="CL104" i="6"/>
  <c r="C3800" i="20" s="1"/>
  <c r="CR99" i="6"/>
  <c r="CN100" i="6"/>
  <c r="E3644" i="20" s="1"/>
  <c r="CP102" i="6"/>
  <c r="G3722" i="20" s="1"/>
  <c r="G3724" i="20" s="1"/>
  <c r="DC7" i="6"/>
  <c r="DF7" i="6" s="1"/>
  <c r="DH7" i="6" s="1"/>
  <c r="DP29" i="6"/>
  <c r="CN59" i="6"/>
  <c r="E2045" i="20" s="1"/>
  <c r="CN54" i="6"/>
  <c r="E1850" i="20" s="1"/>
  <c r="CR80" i="6"/>
  <c r="BH7" i="6"/>
  <c r="BK7" i="6" s="1"/>
  <c r="BM7" i="6" s="1"/>
  <c r="CL3" i="6"/>
  <c r="IQ5" i="6" s="1"/>
  <c r="U3" i="9" s="1"/>
  <c r="AF3" i="9" s="1"/>
  <c r="AO3" i="9" s="1"/>
  <c r="CL14" i="6"/>
  <c r="C290" i="20" s="1"/>
  <c r="CS41" i="6"/>
  <c r="DP41" i="6" s="1"/>
  <c r="CL59" i="6"/>
  <c r="C2045" i="20" s="1"/>
  <c r="CP53" i="6"/>
  <c r="G1811" i="20" s="1"/>
  <c r="G1813" i="20" s="1"/>
  <c r="CP73" i="6"/>
  <c r="G2591" i="20" s="1"/>
  <c r="G2593" i="20" s="1"/>
  <c r="CM80" i="6"/>
  <c r="D2864" i="20" s="1"/>
  <c r="CP103" i="6"/>
  <c r="G3761" i="20" s="1"/>
  <c r="G3763" i="20" s="1"/>
  <c r="CN104" i="6"/>
  <c r="E3800" i="20" s="1"/>
  <c r="CP99" i="6"/>
  <c r="G3605" i="20" s="1"/>
  <c r="G3607" i="20" s="1"/>
  <c r="CP100" i="6"/>
  <c r="G3644" i="20" s="1"/>
  <c r="G3646" i="20" s="1"/>
  <c r="CL100" i="6"/>
  <c r="C3644" i="20" s="1"/>
  <c r="CL102" i="6"/>
  <c r="C3722" i="20" s="1"/>
  <c r="Y108" i="6"/>
  <c r="JN15" i="6" s="1"/>
  <c r="FE11" i="6"/>
  <c r="FE28" i="6"/>
  <c r="FE16" i="6"/>
  <c r="FE19" i="6"/>
  <c r="FD32" i="6"/>
  <c r="FE35" i="6"/>
  <c r="FE36" i="6"/>
  <c r="FE41" i="6"/>
  <c r="FE44" i="6"/>
  <c r="FE45" i="6"/>
  <c r="FE46" i="6"/>
  <c r="FE47" i="6"/>
  <c r="FE48" i="6"/>
  <c r="FE49" i="6"/>
  <c r="FE60" i="6"/>
  <c r="FE42" i="6"/>
  <c r="FD52" i="6"/>
  <c r="FE63" i="6"/>
  <c r="FE29" i="6"/>
  <c r="FE43" i="6"/>
  <c r="FE50" i="6"/>
  <c r="FE40" i="6"/>
  <c r="FD72" i="6"/>
  <c r="FD54" i="6"/>
  <c r="FD56" i="6"/>
  <c r="FD69" i="6"/>
  <c r="FD75" i="6"/>
  <c r="FD53" i="6"/>
  <c r="FE62" i="6"/>
  <c r="FD68" i="6"/>
  <c r="FD73" i="6"/>
  <c r="FD58" i="6"/>
  <c r="FD91" i="6"/>
  <c r="FD95" i="6"/>
  <c r="FD51" i="6"/>
  <c r="FD89" i="6"/>
  <c r="FD7" i="6"/>
  <c r="FD57" i="6"/>
  <c r="FE76" i="6"/>
  <c r="FD87" i="6"/>
  <c r="FD92" i="6"/>
  <c r="FD88" i="6"/>
  <c r="FD90" i="6"/>
  <c r="FE7" i="6"/>
  <c r="FD96" i="6"/>
  <c r="FD103" i="6"/>
  <c r="FD101" i="6"/>
  <c r="FE92" i="6"/>
  <c r="FD105" i="6"/>
  <c r="FE23" i="6"/>
  <c r="FD13" i="6"/>
  <c r="FD22" i="6"/>
  <c r="FD21" i="6"/>
  <c r="FE93" i="6"/>
  <c r="FE106" i="6"/>
  <c r="FE102" i="6"/>
  <c r="FE98" i="6"/>
  <c r="FE95" i="6"/>
  <c r="FD85" i="6"/>
  <c r="FD99" i="6"/>
  <c r="FD100" i="6"/>
  <c r="FE88" i="6"/>
  <c r="FD97" i="6"/>
  <c r="FD62" i="6"/>
  <c r="FE32" i="6"/>
  <c r="FD23" i="6"/>
  <c r="FF23" i="6" s="1"/>
  <c r="FH23" i="6" s="1"/>
  <c r="FE22" i="6"/>
  <c r="FE105" i="6"/>
  <c r="FE101" i="6"/>
  <c r="FE97" i="6"/>
  <c r="FE89" i="6"/>
  <c r="FD94" i="6"/>
  <c r="FD104" i="6"/>
  <c r="FE87" i="6"/>
  <c r="FD78" i="6"/>
  <c r="FD8" i="6"/>
  <c r="FD93" i="6"/>
  <c r="FE104" i="6"/>
  <c r="FE100" i="6"/>
  <c r="FE96" i="6"/>
  <c r="FE90" i="6"/>
  <c r="FD106" i="6"/>
  <c r="FF106" i="6" s="1"/>
  <c r="FD102" i="6"/>
  <c r="FD98" i="6"/>
  <c r="FF98" i="6" s="1"/>
  <c r="FD60" i="6"/>
  <c r="FE34" i="6"/>
  <c r="FE103" i="6"/>
  <c r="FE99" i="6"/>
  <c r="FE91" i="6"/>
  <c r="FE94" i="6"/>
  <c r="FE86" i="6"/>
  <c r="FD79" i="6"/>
  <c r="FE81" i="6"/>
  <c r="FE72" i="6"/>
  <c r="FD64" i="6"/>
  <c r="FE78" i="6"/>
  <c r="FD71" i="6"/>
  <c r="FE73" i="6"/>
  <c r="FD70" i="6"/>
  <c r="FE56" i="6"/>
  <c r="FD55" i="6"/>
  <c r="FD49" i="6"/>
  <c r="FD47" i="6"/>
  <c r="FF47" i="6" s="1"/>
  <c r="FD39" i="6"/>
  <c r="FD43" i="6"/>
  <c r="FF43" i="6" s="1"/>
  <c r="FE39" i="6"/>
  <c r="FD33" i="6"/>
  <c r="FD31" i="6"/>
  <c r="FE27" i="6"/>
  <c r="FD24" i="6"/>
  <c r="FE21" i="6"/>
  <c r="FE18" i="6"/>
  <c r="FE17" i="6"/>
  <c r="FD17" i="6"/>
  <c r="FE15" i="6"/>
  <c r="FD15" i="6"/>
  <c r="FE12" i="6"/>
  <c r="FE85" i="6"/>
  <c r="FD83" i="6"/>
  <c r="FE79" i="6"/>
  <c r="FE75" i="6"/>
  <c r="FD66" i="6"/>
  <c r="FE64" i="6"/>
  <c r="FE61" i="6"/>
  <c r="FE67" i="6"/>
  <c r="FD63" i="6"/>
  <c r="FE58" i="6"/>
  <c r="FF58" i="6" s="1"/>
  <c r="FE57" i="6"/>
  <c r="FE53" i="6"/>
  <c r="FE52" i="6"/>
  <c r="FE51" i="6"/>
  <c r="FD48" i="6"/>
  <c r="FD46" i="6"/>
  <c r="FD45" i="6"/>
  <c r="FD30" i="6"/>
  <c r="FE25" i="6"/>
  <c r="FE26" i="6"/>
  <c r="FD18" i="6"/>
  <c r="FE83" i="6"/>
  <c r="FD84" i="6"/>
  <c r="FD82" i="6"/>
  <c r="FD80" i="6"/>
  <c r="FE68" i="6"/>
  <c r="FF68" i="6" s="1"/>
  <c r="FE66" i="6"/>
  <c r="FE77" i="6"/>
  <c r="FD76" i="6"/>
  <c r="FF76" i="6" s="1"/>
  <c r="FE74" i="6"/>
  <c r="FE70" i="6"/>
  <c r="FD67" i="6"/>
  <c r="FD65" i="6"/>
  <c r="FD77" i="6"/>
  <c r="FD74" i="6"/>
  <c r="FE69" i="6"/>
  <c r="FE59" i="6"/>
  <c r="FE54" i="6"/>
  <c r="FF54" i="6" s="1"/>
  <c r="FE37" i="6"/>
  <c r="FD37" i="6"/>
  <c r="FD44" i="6"/>
  <c r="FF44" i="6" s="1"/>
  <c r="FD42" i="6"/>
  <c r="FF42" i="6" s="1"/>
  <c r="FD40" i="6"/>
  <c r="FF40" i="6" s="1"/>
  <c r="FE33" i="6"/>
  <c r="FD27" i="6"/>
  <c r="FE24" i="6"/>
  <c r="FD16" i="6"/>
  <c r="FE14" i="6"/>
  <c r="FD11" i="6"/>
  <c r="FE10" i="6"/>
  <c r="FE9" i="6"/>
  <c r="FE8" i="6"/>
  <c r="FF8" i="6" s="1"/>
  <c r="FD86" i="6"/>
  <c r="FF86" i="6" s="1"/>
  <c r="FE84" i="6"/>
  <c r="FE82" i="6"/>
  <c r="FD81" i="6"/>
  <c r="FE80" i="6"/>
  <c r="FE71" i="6"/>
  <c r="FE65" i="6"/>
  <c r="FE55" i="6"/>
  <c r="FD61" i="6"/>
  <c r="FD59" i="6"/>
  <c r="FD50" i="6"/>
  <c r="FD36" i="6"/>
  <c r="FE38" i="6"/>
  <c r="FD38" i="6"/>
  <c r="FD41" i="6"/>
  <c r="FF41" i="6" s="1"/>
  <c r="FD35" i="6"/>
  <c r="FE31" i="6"/>
  <c r="FE30" i="6"/>
  <c r="FD34" i="6"/>
  <c r="FD29" i="6"/>
  <c r="FF29" i="6" s="1"/>
  <c r="FD28" i="6"/>
  <c r="FF28" i="6" s="1"/>
  <c r="FH28" i="6" s="1"/>
  <c r="FD25" i="6"/>
  <c r="FD26" i="6"/>
  <c r="FD19" i="6"/>
  <c r="FE20" i="6"/>
  <c r="FD20" i="6"/>
  <c r="FD12" i="6"/>
  <c r="FD9" i="6"/>
  <c r="V6" i="6"/>
  <c r="BE108" i="6"/>
  <c r="JN21" i="6" s="1"/>
  <c r="ET108" i="6"/>
  <c r="JN24" i="6" s="1"/>
  <c r="AZ10" i="6"/>
  <c r="AY15" i="6"/>
  <c r="AY18" i="6"/>
  <c r="AY20" i="6"/>
  <c r="AZ22" i="6"/>
  <c r="AZ24" i="6"/>
  <c r="AZ26" i="6"/>
  <c r="AY17" i="6"/>
  <c r="AY19" i="6"/>
  <c r="AZ23" i="6"/>
  <c r="AZ25" i="6"/>
  <c r="AY37" i="6"/>
  <c r="AY36" i="6"/>
  <c r="AY44" i="6"/>
  <c r="AY68" i="6"/>
  <c r="AY40" i="6"/>
  <c r="AY41" i="6"/>
  <c r="AY42" i="6"/>
  <c r="AY45" i="6"/>
  <c r="AY46" i="6"/>
  <c r="AY47" i="6"/>
  <c r="AY35" i="6"/>
  <c r="AY65" i="6"/>
  <c r="AY72" i="6"/>
  <c r="AY82" i="6"/>
  <c r="AY43" i="6"/>
  <c r="AY76" i="6"/>
  <c r="AY79" i="6"/>
  <c r="AY83" i="6"/>
  <c r="AZ83" i="6"/>
  <c r="AY85" i="6"/>
  <c r="AZ97" i="6"/>
  <c r="AZ101" i="6"/>
  <c r="AZ105" i="6"/>
  <c r="AZ106" i="6"/>
  <c r="AY80" i="6"/>
  <c r="AZ85" i="6"/>
  <c r="AZ96" i="6"/>
  <c r="AZ100" i="6"/>
  <c r="AZ104" i="6"/>
  <c r="AY81" i="6"/>
  <c r="AZ102" i="6"/>
  <c r="AY7" i="6"/>
  <c r="AZ99" i="6"/>
  <c r="AZ103" i="6"/>
  <c r="AZ7" i="6"/>
  <c r="AZ98" i="6"/>
  <c r="AZ91" i="6"/>
  <c r="AZ87" i="6"/>
  <c r="AY57" i="6"/>
  <c r="AZ92" i="6"/>
  <c r="AY67" i="6"/>
  <c r="AZ47" i="6"/>
  <c r="AZ46" i="6"/>
  <c r="AY71" i="6"/>
  <c r="AZ45" i="6"/>
  <c r="AY52" i="6"/>
  <c r="AZ61" i="6"/>
  <c r="AZ18" i="6"/>
  <c r="AY29" i="6"/>
  <c r="AZ28" i="6"/>
  <c r="AZ14" i="6"/>
  <c r="AY33" i="6"/>
  <c r="AZ32" i="6"/>
  <c r="AY13" i="6"/>
  <c r="AY106" i="6"/>
  <c r="AY102" i="6"/>
  <c r="AY98" i="6"/>
  <c r="AZ93" i="6"/>
  <c r="AZ88" i="6"/>
  <c r="AY73" i="6"/>
  <c r="AY53" i="6"/>
  <c r="AZ52" i="6"/>
  <c r="AZ60" i="6"/>
  <c r="AY54" i="6"/>
  <c r="AZ51" i="6"/>
  <c r="AY34" i="6"/>
  <c r="AZ31" i="6"/>
  <c r="AZ40" i="6"/>
  <c r="AY32" i="6"/>
  <c r="BA32" i="6" s="1"/>
  <c r="AZ9" i="6"/>
  <c r="AZ34" i="6"/>
  <c r="AY14" i="6"/>
  <c r="AY103" i="6"/>
  <c r="AY99" i="6"/>
  <c r="AY89" i="6"/>
  <c r="AY94" i="6"/>
  <c r="AY87" i="6"/>
  <c r="AZ90" i="6"/>
  <c r="AY69" i="6"/>
  <c r="AY51" i="6"/>
  <c r="AZ33" i="6"/>
  <c r="AZ59" i="6"/>
  <c r="AZ43" i="6"/>
  <c r="AZ41" i="6"/>
  <c r="AZ53" i="6"/>
  <c r="AZ42" i="6"/>
  <c r="AZ30" i="6"/>
  <c r="AZ37" i="6"/>
  <c r="AZ35" i="6"/>
  <c r="AY104" i="6"/>
  <c r="AY100" i="6"/>
  <c r="AY96" i="6"/>
  <c r="AZ94" i="6"/>
  <c r="AY90" i="6"/>
  <c r="BA90" i="6" s="1"/>
  <c r="AZ95" i="6"/>
  <c r="AY95" i="6"/>
  <c r="AY93" i="6"/>
  <c r="AY58" i="6"/>
  <c r="AZ89" i="6"/>
  <c r="AY88" i="6"/>
  <c r="AZ44" i="6"/>
  <c r="AZ29" i="6"/>
  <c r="AY56" i="6"/>
  <c r="AY27" i="6"/>
  <c r="AZ36" i="6"/>
  <c r="AY31" i="6"/>
  <c r="AY30" i="6"/>
  <c r="BA30" i="6" s="1"/>
  <c r="AY23" i="6"/>
  <c r="AY28" i="6"/>
  <c r="AY24" i="6"/>
  <c r="AZ19" i="6"/>
  <c r="AY105" i="6"/>
  <c r="AY101" i="6"/>
  <c r="AY97" i="6"/>
  <c r="AY92" i="6"/>
  <c r="AZ86" i="6"/>
  <c r="AZ80" i="6"/>
  <c r="AZ66" i="6"/>
  <c r="AY74" i="6"/>
  <c r="AZ71" i="6"/>
  <c r="BA71" i="6" s="1"/>
  <c r="BC71" i="6" s="1"/>
  <c r="BD71" i="6" s="1"/>
  <c r="GZ71" i="6" s="1"/>
  <c r="AY64" i="6"/>
  <c r="AZ56" i="6"/>
  <c r="AY61" i="6"/>
  <c r="BA61" i="6" s="1"/>
  <c r="AY59" i="6"/>
  <c r="AY55" i="6"/>
  <c r="AZ50" i="6"/>
  <c r="AY50" i="6"/>
  <c r="AZ27" i="6"/>
  <c r="BA27" i="6" s="1"/>
  <c r="BC27" i="6" s="1"/>
  <c r="AY26" i="6"/>
  <c r="AY22" i="6"/>
  <c r="BA22" i="6" s="1"/>
  <c r="BC22" i="6" s="1"/>
  <c r="AY9" i="6"/>
  <c r="AZ8" i="6"/>
  <c r="AZ81" i="6"/>
  <c r="AZ79" i="6"/>
  <c r="AZ76" i="6"/>
  <c r="AY75" i="6"/>
  <c r="AZ68" i="6"/>
  <c r="BA68" i="6" s="1"/>
  <c r="BC68" i="6" s="1"/>
  <c r="BD68" i="6" s="1"/>
  <c r="GZ68" i="6" s="1"/>
  <c r="AZ65" i="6"/>
  <c r="AY70" i="6"/>
  <c r="AY66" i="6"/>
  <c r="AY60" i="6"/>
  <c r="AZ49" i="6"/>
  <c r="AY49" i="6"/>
  <c r="AZ39" i="6"/>
  <c r="AZ38" i="6"/>
  <c r="AY39" i="6"/>
  <c r="AY25" i="6"/>
  <c r="AY21" i="6"/>
  <c r="AY91" i="6"/>
  <c r="BA91" i="6" s="1"/>
  <c r="BC91" i="6" s="1"/>
  <c r="AZ77" i="6"/>
  <c r="AZ78" i="6"/>
  <c r="AZ72" i="6"/>
  <c r="AY78" i="6"/>
  <c r="AZ62" i="6"/>
  <c r="AY62" i="6"/>
  <c r="AZ54" i="6"/>
  <c r="AZ48" i="6"/>
  <c r="AZ21" i="6"/>
  <c r="AZ20" i="6"/>
  <c r="AZ15" i="6"/>
  <c r="AY16" i="6"/>
  <c r="AY11" i="6"/>
  <c r="AZ84" i="6"/>
  <c r="AY86" i="6"/>
  <c r="BA86" i="6" s="1"/>
  <c r="BC86" i="6" s="1"/>
  <c r="AY84" i="6"/>
  <c r="AZ82" i="6"/>
  <c r="AZ74" i="6"/>
  <c r="AZ70" i="6"/>
  <c r="AZ64" i="6"/>
  <c r="AZ63" i="6"/>
  <c r="AZ73" i="6"/>
  <c r="AZ69" i="6"/>
  <c r="AY77" i="6"/>
  <c r="AZ75" i="6"/>
  <c r="AZ67" i="6"/>
  <c r="AY63" i="6"/>
  <c r="AZ55" i="6"/>
  <c r="AZ58" i="6"/>
  <c r="BA58" i="6" s="1"/>
  <c r="BC58" i="6" s="1"/>
  <c r="AZ57" i="6"/>
  <c r="BA57" i="6" s="1"/>
  <c r="BC57" i="6" s="1"/>
  <c r="BD57" i="6" s="1"/>
  <c r="GZ57" i="6" s="1"/>
  <c r="AY48" i="6"/>
  <c r="AY38" i="6"/>
  <c r="BA38" i="6" s="1"/>
  <c r="BC38" i="6" s="1"/>
  <c r="BD38" i="6" s="1"/>
  <c r="GZ38" i="6" s="1"/>
  <c r="AZ17" i="6"/>
  <c r="AZ13" i="6"/>
  <c r="AZ11" i="6"/>
  <c r="AY12" i="6"/>
  <c r="EL6" i="6"/>
  <c r="EU6" i="6"/>
  <c r="FP6" i="6"/>
  <c r="GB6" i="6" s="1"/>
  <c r="GS16" i="6"/>
  <c r="GT16" i="6" s="1"/>
  <c r="GV16" i="6" s="1"/>
  <c r="GW16" i="6" s="1"/>
  <c r="GS19" i="6"/>
  <c r="GT19" i="6" s="1"/>
  <c r="GV19" i="6" s="1"/>
  <c r="GW19" i="6" s="1"/>
  <c r="GS34" i="6"/>
  <c r="GT34" i="6" s="1"/>
  <c r="GV34" i="6" s="1"/>
  <c r="GW34" i="6" s="1"/>
  <c r="GS29" i="6"/>
  <c r="GT29" i="6" s="1"/>
  <c r="GV29" i="6" s="1"/>
  <c r="GW29" i="6" s="1"/>
  <c r="GS36" i="6"/>
  <c r="GT36" i="6" s="1"/>
  <c r="GV36" i="6" s="1"/>
  <c r="GW36" i="6" s="1"/>
  <c r="GS35" i="6"/>
  <c r="GT35" i="6" s="1"/>
  <c r="GV35" i="6" s="1"/>
  <c r="GW35" i="6" s="1"/>
  <c r="GS38" i="6"/>
  <c r="GT38" i="6" s="1"/>
  <c r="GV38" i="6" s="1"/>
  <c r="GW38" i="6" s="1"/>
  <c r="GS31" i="6"/>
  <c r="GT31" i="6" s="1"/>
  <c r="GV31" i="6" s="1"/>
  <c r="GW31" i="6" s="1"/>
  <c r="GS43" i="6"/>
  <c r="GT43" i="6" s="1"/>
  <c r="GV43" i="6" s="1"/>
  <c r="GW43" i="6" s="1"/>
  <c r="GS49" i="6"/>
  <c r="GT49" i="6" s="1"/>
  <c r="GV49" i="6" s="1"/>
  <c r="GW49" i="6" s="1"/>
  <c r="GS59" i="6"/>
  <c r="GT59" i="6" s="1"/>
  <c r="GV59" i="6" s="1"/>
  <c r="GW59" i="6" s="1"/>
  <c r="GS62" i="6"/>
  <c r="GT62" i="6" s="1"/>
  <c r="GV62" i="6" s="1"/>
  <c r="GW62" i="6" s="1"/>
  <c r="GS60" i="6"/>
  <c r="GT60" i="6" s="1"/>
  <c r="GV60" i="6" s="1"/>
  <c r="GW60" i="6" s="1"/>
  <c r="GS61" i="6"/>
  <c r="GT61" i="6" s="1"/>
  <c r="GV61" i="6" s="1"/>
  <c r="GW61" i="6" s="1"/>
  <c r="GS41" i="6"/>
  <c r="GT41" i="6" s="1"/>
  <c r="GV41" i="6" s="1"/>
  <c r="GW41" i="6" s="1"/>
  <c r="GS44" i="6"/>
  <c r="GT44" i="6" s="1"/>
  <c r="GV44" i="6" s="1"/>
  <c r="GW44" i="6" s="1"/>
  <c r="GS45" i="6"/>
  <c r="GT45" i="6" s="1"/>
  <c r="GV45" i="6" s="1"/>
  <c r="GW45" i="6" s="1"/>
  <c r="GS46" i="6"/>
  <c r="GT46" i="6" s="1"/>
  <c r="GV46" i="6" s="1"/>
  <c r="GW46" i="6" s="1"/>
  <c r="GS47" i="6"/>
  <c r="GT47" i="6" s="1"/>
  <c r="GV47" i="6" s="1"/>
  <c r="GW47" i="6" s="1"/>
  <c r="GS48" i="6"/>
  <c r="GT48" i="6" s="1"/>
  <c r="GV48" i="6" s="1"/>
  <c r="GW48" i="6" s="1"/>
  <c r="GS28" i="6"/>
  <c r="GT28" i="6" s="1"/>
  <c r="GV28" i="6" s="1"/>
  <c r="GW28" i="6" s="1"/>
  <c r="GS40" i="6"/>
  <c r="GT40" i="6" s="1"/>
  <c r="GV40" i="6" s="1"/>
  <c r="GW40" i="6" s="1"/>
  <c r="GS42" i="6"/>
  <c r="GT42" i="6" s="1"/>
  <c r="GV42" i="6" s="1"/>
  <c r="GW42" i="6" s="1"/>
  <c r="GS75" i="6"/>
  <c r="GT75" i="6" s="1"/>
  <c r="GV75" i="6" s="1"/>
  <c r="GW75" i="6" s="1"/>
  <c r="GS7" i="6"/>
  <c r="GT7" i="6" s="1"/>
  <c r="GS102" i="6"/>
  <c r="GT102" i="6" s="1"/>
  <c r="GV102" i="6" s="1"/>
  <c r="GW102" i="6" s="1"/>
  <c r="GS88" i="6"/>
  <c r="GT88" i="6" s="1"/>
  <c r="GV88" i="6" s="1"/>
  <c r="GW88" i="6" s="1"/>
  <c r="GS105" i="6"/>
  <c r="GT105" i="6" s="1"/>
  <c r="GV105" i="6" s="1"/>
  <c r="GW105" i="6" s="1"/>
  <c r="GS101" i="6"/>
  <c r="GT101" i="6" s="1"/>
  <c r="GV101" i="6" s="1"/>
  <c r="GW101" i="6" s="1"/>
  <c r="GS97" i="6"/>
  <c r="GT97" i="6" s="1"/>
  <c r="GV97" i="6" s="1"/>
  <c r="GW97" i="6" s="1"/>
  <c r="GS81" i="6"/>
  <c r="GT81" i="6" s="1"/>
  <c r="GV81" i="6" s="1"/>
  <c r="GW81" i="6" s="1"/>
  <c r="GS82" i="6"/>
  <c r="GT82" i="6" s="1"/>
  <c r="GV82" i="6" s="1"/>
  <c r="GW82" i="6" s="1"/>
  <c r="GS78" i="6"/>
  <c r="GT78" i="6" s="1"/>
  <c r="GV78" i="6" s="1"/>
  <c r="GW78" i="6" s="1"/>
  <c r="GS39" i="6"/>
  <c r="GT39" i="6" s="1"/>
  <c r="GV39" i="6" s="1"/>
  <c r="GW39" i="6" s="1"/>
  <c r="GS89" i="6"/>
  <c r="GT89" i="6" s="1"/>
  <c r="GV89" i="6" s="1"/>
  <c r="GW89" i="6" s="1"/>
  <c r="GS95" i="6"/>
  <c r="GT95" i="6" s="1"/>
  <c r="GV95" i="6" s="1"/>
  <c r="GW95" i="6" s="1"/>
  <c r="GS79" i="6"/>
  <c r="GT79" i="6" s="1"/>
  <c r="GV79" i="6" s="1"/>
  <c r="GW79" i="6" s="1"/>
  <c r="GS86" i="6"/>
  <c r="GT86" i="6" s="1"/>
  <c r="GV86" i="6" s="1"/>
  <c r="GW86" i="6" s="1"/>
  <c r="GS11" i="6"/>
  <c r="GT11" i="6" s="1"/>
  <c r="GV11" i="6" s="1"/>
  <c r="GW11" i="6" s="1"/>
  <c r="GS32" i="6"/>
  <c r="GT32" i="6" s="1"/>
  <c r="GV32" i="6" s="1"/>
  <c r="GW32" i="6" s="1"/>
  <c r="GS94" i="6"/>
  <c r="GT94" i="6" s="1"/>
  <c r="GV94" i="6" s="1"/>
  <c r="GW94" i="6" s="1"/>
  <c r="GS93" i="6"/>
  <c r="GT93" i="6" s="1"/>
  <c r="GV93" i="6" s="1"/>
  <c r="GW93" i="6" s="1"/>
  <c r="GS106" i="6"/>
  <c r="GT106" i="6" s="1"/>
  <c r="GV106" i="6" s="1"/>
  <c r="GW106" i="6" s="1"/>
  <c r="GS99" i="6"/>
  <c r="GT99" i="6" s="1"/>
  <c r="GV99" i="6" s="1"/>
  <c r="GW99" i="6" s="1"/>
  <c r="GS87" i="6"/>
  <c r="GT87" i="6" s="1"/>
  <c r="GV87" i="6" s="1"/>
  <c r="GW87" i="6" s="1"/>
  <c r="GS84" i="6"/>
  <c r="GT84" i="6" s="1"/>
  <c r="GV84" i="6" s="1"/>
  <c r="GW84" i="6" s="1"/>
  <c r="GS76" i="6"/>
  <c r="GT76" i="6" s="1"/>
  <c r="GV76" i="6" s="1"/>
  <c r="GW76" i="6" s="1"/>
  <c r="GS37" i="6"/>
  <c r="GT37" i="6" s="1"/>
  <c r="GV37" i="6" s="1"/>
  <c r="GW37" i="6" s="1"/>
  <c r="GS25" i="6"/>
  <c r="GT25" i="6" s="1"/>
  <c r="GV25" i="6" s="1"/>
  <c r="GW25" i="6" s="1"/>
  <c r="GS92" i="6"/>
  <c r="GT92" i="6" s="1"/>
  <c r="GV92" i="6" s="1"/>
  <c r="GW92" i="6" s="1"/>
  <c r="GS103" i="6"/>
  <c r="GT103" i="6" s="1"/>
  <c r="GV103" i="6" s="1"/>
  <c r="GW103" i="6" s="1"/>
  <c r="GS104" i="6"/>
  <c r="GT104" i="6" s="1"/>
  <c r="GV104" i="6" s="1"/>
  <c r="GW104" i="6" s="1"/>
  <c r="GS100" i="6"/>
  <c r="GT100" i="6" s="1"/>
  <c r="GV100" i="6" s="1"/>
  <c r="GW100" i="6" s="1"/>
  <c r="GS96" i="6"/>
  <c r="GT96" i="6" s="1"/>
  <c r="GV96" i="6" s="1"/>
  <c r="GW96" i="6" s="1"/>
  <c r="GS98" i="6"/>
  <c r="GT98" i="6" s="1"/>
  <c r="GV98" i="6" s="1"/>
  <c r="GW98" i="6" s="1"/>
  <c r="GS80" i="6"/>
  <c r="GT80" i="6" s="1"/>
  <c r="GV80" i="6" s="1"/>
  <c r="GW80" i="6" s="1"/>
  <c r="GS22" i="6"/>
  <c r="GT22" i="6" s="1"/>
  <c r="GV22" i="6" s="1"/>
  <c r="GW22" i="6" s="1"/>
  <c r="GS23" i="6"/>
  <c r="GT23" i="6" s="1"/>
  <c r="GV23" i="6" s="1"/>
  <c r="GW23" i="6" s="1"/>
  <c r="GS33" i="6"/>
  <c r="GT33" i="6" s="1"/>
  <c r="GV33" i="6" s="1"/>
  <c r="GW33" i="6" s="1"/>
  <c r="GS13" i="6"/>
  <c r="GT13" i="6" s="1"/>
  <c r="GV13" i="6" s="1"/>
  <c r="GW13" i="6" s="1"/>
  <c r="GS90" i="6"/>
  <c r="GT90" i="6" s="1"/>
  <c r="GV90" i="6" s="1"/>
  <c r="GW90" i="6" s="1"/>
  <c r="GS91" i="6"/>
  <c r="GT91" i="6" s="1"/>
  <c r="GV91" i="6" s="1"/>
  <c r="GW91" i="6" s="1"/>
  <c r="GS77" i="6"/>
  <c r="GT77" i="6" s="1"/>
  <c r="GV77" i="6" s="1"/>
  <c r="GW77" i="6" s="1"/>
  <c r="GS55" i="6"/>
  <c r="GT55" i="6" s="1"/>
  <c r="GV55" i="6" s="1"/>
  <c r="GW55" i="6" s="1"/>
  <c r="GS30" i="6"/>
  <c r="GT30" i="6" s="1"/>
  <c r="GV30" i="6" s="1"/>
  <c r="GW30" i="6" s="1"/>
  <c r="GS27" i="6"/>
  <c r="GT27" i="6" s="1"/>
  <c r="GV27" i="6" s="1"/>
  <c r="GW27" i="6" s="1"/>
  <c r="GS17" i="6"/>
  <c r="GT17" i="6" s="1"/>
  <c r="GV17" i="6" s="1"/>
  <c r="GW17" i="6" s="1"/>
  <c r="GS15" i="6"/>
  <c r="GT15" i="6" s="1"/>
  <c r="GV15" i="6" s="1"/>
  <c r="GW15" i="6" s="1"/>
  <c r="GS12" i="6"/>
  <c r="GT12" i="6" s="1"/>
  <c r="GV12" i="6" s="1"/>
  <c r="GW12" i="6" s="1"/>
  <c r="GS10" i="6"/>
  <c r="GT10" i="6" s="1"/>
  <c r="GV10" i="6" s="1"/>
  <c r="GW10" i="6" s="1"/>
  <c r="GS83" i="6"/>
  <c r="GT83" i="6" s="1"/>
  <c r="GV83" i="6" s="1"/>
  <c r="GW83" i="6" s="1"/>
  <c r="GS69" i="6"/>
  <c r="GT69" i="6" s="1"/>
  <c r="GV69" i="6" s="1"/>
  <c r="GW69" i="6" s="1"/>
  <c r="GS72" i="6"/>
  <c r="GT72" i="6" s="1"/>
  <c r="GV72" i="6" s="1"/>
  <c r="GW72" i="6" s="1"/>
  <c r="GS63" i="6"/>
  <c r="GT63" i="6" s="1"/>
  <c r="GV63" i="6" s="1"/>
  <c r="GW63" i="6" s="1"/>
  <c r="GS67" i="6"/>
  <c r="GT67" i="6" s="1"/>
  <c r="GV67" i="6" s="1"/>
  <c r="GW67" i="6" s="1"/>
  <c r="GS58" i="6"/>
  <c r="GT58" i="6" s="1"/>
  <c r="GV58" i="6" s="1"/>
  <c r="GW58" i="6" s="1"/>
  <c r="GS53" i="6"/>
  <c r="GT53" i="6" s="1"/>
  <c r="GV53" i="6" s="1"/>
  <c r="GW53" i="6" s="1"/>
  <c r="GS52" i="6"/>
  <c r="GT52" i="6" s="1"/>
  <c r="GV52" i="6" s="1"/>
  <c r="GW52" i="6" s="1"/>
  <c r="GS51" i="6"/>
  <c r="GT51" i="6" s="1"/>
  <c r="GV51" i="6" s="1"/>
  <c r="GW51" i="6" s="1"/>
  <c r="GS20" i="6"/>
  <c r="GT20" i="6" s="1"/>
  <c r="GV20" i="6" s="1"/>
  <c r="GW20" i="6" s="1"/>
  <c r="GS21" i="6"/>
  <c r="GT21" i="6" s="1"/>
  <c r="GV21" i="6" s="1"/>
  <c r="GW21" i="6" s="1"/>
  <c r="GS85" i="6"/>
  <c r="GT85" i="6" s="1"/>
  <c r="GV85" i="6" s="1"/>
  <c r="GW85" i="6" s="1"/>
  <c r="GS73" i="6"/>
  <c r="GT73" i="6" s="1"/>
  <c r="GV73" i="6" s="1"/>
  <c r="GW73" i="6" s="1"/>
  <c r="GS66" i="6"/>
  <c r="GT66" i="6" s="1"/>
  <c r="GV66" i="6" s="1"/>
  <c r="GW66" i="6" s="1"/>
  <c r="GS65" i="6"/>
  <c r="GT65" i="6" s="1"/>
  <c r="GV65" i="6" s="1"/>
  <c r="GW65" i="6" s="1"/>
  <c r="GS64" i="6"/>
  <c r="GT64" i="6" s="1"/>
  <c r="GV64" i="6" s="1"/>
  <c r="GW64" i="6" s="1"/>
  <c r="GS57" i="6"/>
  <c r="GT57" i="6" s="1"/>
  <c r="GV57" i="6" s="1"/>
  <c r="GW57" i="6" s="1"/>
  <c r="GS56" i="6"/>
  <c r="GT56" i="6" s="1"/>
  <c r="GV56" i="6" s="1"/>
  <c r="GW56" i="6" s="1"/>
  <c r="GS24" i="6"/>
  <c r="GT24" i="6" s="1"/>
  <c r="GV24" i="6" s="1"/>
  <c r="GW24" i="6" s="1"/>
  <c r="GS18" i="6"/>
  <c r="GT18" i="6" s="1"/>
  <c r="GV18" i="6" s="1"/>
  <c r="GW18" i="6" s="1"/>
  <c r="GS14" i="6"/>
  <c r="GT14" i="6" s="1"/>
  <c r="GV14" i="6" s="1"/>
  <c r="GW14" i="6" s="1"/>
  <c r="GS74" i="6"/>
  <c r="GT74" i="6" s="1"/>
  <c r="GV74" i="6" s="1"/>
  <c r="GW74" i="6" s="1"/>
  <c r="GS70" i="6"/>
  <c r="GT70" i="6" s="1"/>
  <c r="GV70" i="6" s="1"/>
  <c r="GW70" i="6" s="1"/>
  <c r="GS68" i="6"/>
  <c r="GT68" i="6" s="1"/>
  <c r="GV68" i="6" s="1"/>
  <c r="GW68" i="6" s="1"/>
  <c r="GS71" i="6"/>
  <c r="GT71" i="6" s="1"/>
  <c r="GV71" i="6" s="1"/>
  <c r="GW71" i="6" s="1"/>
  <c r="GS54" i="6"/>
  <c r="GT54" i="6" s="1"/>
  <c r="GV54" i="6" s="1"/>
  <c r="GW54" i="6" s="1"/>
  <c r="GS50" i="6"/>
  <c r="GT50" i="6" s="1"/>
  <c r="GV50" i="6" s="1"/>
  <c r="GW50" i="6" s="1"/>
  <c r="GS26" i="6"/>
  <c r="GT26" i="6" s="1"/>
  <c r="GV26" i="6" s="1"/>
  <c r="GW26" i="6" s="1"/>
  <c r="AI16" i="10"/>
  <c r="G18" i="20"/>
  <c r="H18" i="20" s="1"/>
  <c r="J18" i="20" s="1"/>
  <c r="DL7" i="6"/>
  <c r="GS9" i="6"/>
  <c r="GT9" i="6" s="1"/>
  <c r="GV9" i="6" s="1"/>
  <c r="GW9" i="6" s="1"/>
  <c r="AY10" i="6"/>
  <c r="AZ12" i="6"/>
  <c r="BN15" i="6"/>
  <c r="FD14" i="6"/>
  <c r="GE108" i="6"/>
  <c r="JN27" i="6" s="1"/>
  <c r="EI6" i="6"/>
  <c r="AS6" i="6"/>
  <c r="AV6" i="6" s="1"/>
  <c r="AX6" i="6" s="1"/>
  <c r="F7" i="9"/>
  <c r="FJ108" i="6"/>
  <c r="JN25" i="6" s="1"/>
  <c r="AI9" i="6"/>
  <c r="AI13" i="6"/>
  <c r="AI22" i="6"/>
  <c r="AH20" i="6"/>
  <c r="AH15" i="6"/>
  <c r="AI27" i="6"/>
  <c r="AH12" i="6"/>
  <c r="AI18" i="6"/>
  <c r="AI24" i="6"/>
  <c r="AI26" i="6"/>
  <c r="AH17" i="6"/>
  <c r="AH19" i="6"/>
  <c r="AI23" i="6"/>
  <c r="AH36" i="6"/>
  <c r="AH38" i="6"/>
  <c r="AH35" i="6"/>
  <c r="AH37" i="6"/>
  <c r="AH45" i="6"/>
  <c r="AH46" i="6"/>
  <c r="AH47" i="6"/>
  <c r="AH42" i="6"/>
  <c r="AH40" i="6"/>
  <c r="AH41" i="6"/>
  <c r="AH43" i="6"/>
  <c r="AH44" i="6"/>
  <c r="AI63" i="6"/>
  <c r="AH74" i="6"/>
  <c r="AH75" i="6"/>
  <c r="AH79" i="6"/>
  <c r="AH83" i="6"/>
  <c r="AH85" i="6"/>
  <c r="AI96" i="6"/>
  <c r="AI100" i="6"/>
  <c r="AI104" i="6"/>
  <c r="AI7" i="6"/>
  <c r="AI93" i="6"/>
  <c r="AI101" i="6"/>
  <c r="AI83" i="6"/>
  <c r="AI85" i="6"/>
  <c r="AI99" i="6"/>
  <c r="AI103" i="6"/>
  <c r="AH7" i="6"/>
  <c r="AI87" i="6"/>
  <c r="AI105" i="6"/>
  <c r="AH70" i="6"/>
  <c r="AH87" i="6"/>
  <c r="AI95" i="6"/>
  <c r="AI98" i="6"/>
  <c r="AI102" i="6"/>
  <c r="AI106" i="6"/>
  <c r="AI94" i="6"/>
  <c r="AI97" i="6"/>
  <c r="AH52" i="6"/>
  <c r="AI88" i="6"/>
  <c r="AH69" i="6"/>
  <c r="AI51" i="6"/>
  <c r="AI46" i="6"/>
  <c r="AI31" i="6"/>
  <c r="AH64" i="6"/>
  <c r="AH51" i="6"/>
  <c r="AJ51" i="6" s="1"/>
  <c r="AL51" i="6" s="1"/>
  <c r="AM51" i="6" s="1"/>
  <c r="GY51" i="6" s="1"/>
  <c r="AH57" i="6"/>
  <c r="AI52" i="6"/>
  <c r="AI41" i="6"/>
  <c r="AI37" i="6"/>
  <c r="AI33" i="6"/>
  <c r="AH32" i="6"/>
  <c r="AH31" i="6"/>
  <c r="AI30" i="6"/>
  <c r="AH23" i="6"/>
  <c r="AJ23" i="6" s="1"/>
  <c r="AH28" i="6"/>
  <c r="AH24" i="6"/>
  <c r="AH14" i="6"/>
  <c r="AH105" i="6"/>
  <c r="AH101" i="6"/>
  <c r="AH97" i="6"/>
  <c r="AH94" i="6"/>
  <c r="AH90" i="6"/>
  <c r="AH95" i="6"/>
  <c r="AH91" i="6"/>
  <c r="AI82" i="6"/>
  <c r="AH73" i="6"/>
  <c r="AI91" i="6"/>
  <c r="AH89" i="6"/>
  <c r="AH62" i="6"/>
  <c r="AH67" i="6"/>
  <c r="AH66" i="6"/>
  <c r="AI42" i="6"/>
  <c r="AI53" i="6"/>
  <c r="AI47" i="6"/>
  <c r="AH58" i="6"/>
  <c r="AI44" i="6"/>
  <c r="AH65" i="6"/>
  <c r="AI61" i="6"/>
  <c r="AH30" i="6"/>
  <c r="AI28" i="6"/>
  <c r="AI32" i="6"/>
  <c r="AI19" i="6"/>
  <c r="AI8" i="6"/>
  <c r="AH13" i="6"/>
  <c r="AH106" i="6"/>
  <c r="AH102" i="6"/>
  <c r="AJ102" i="6" s="1"/>
  <c r="AH98" i="6"/>
  <c r="AH92" i="6"/>
  <c r="AH60" i="6"/>
  <c r="AH71" i="6"/>
  <c r="AH54" i="6"/>
  <c r="AH63" i="6"/>
  <c r="AH53" i="6"/>
  <c r="AJ53" i="6" s="1"/>
  <c r="AI60" i="6"/>
  <c r="AI43" i="6"/>
  <c r="AI35" i="6"/>
  <c r="AI40" i="6"/>
  <c r="AI29" i="6"/>
  <c r="AH29" i="6"/>
  <c r="AH34" i="6"/>
  <c r="AH103" i="6"/>
  <c r="AH99" i="6"/>
  <c r="AI92" i="6"/>
  <c r="AI90" i="6"/>
  <c r="AI89" i="6"/>
  <c r="AH88" i="6"/>
  <c r="AH61" i="6"/>
  <c r="AI45" i="6"/>
  <c r="AI62" i="6"/>
  <c r="AI34" i="6"/>
  <c r="AI36" i="6"/>
  <c r="AH18" i="6"/>
  <c r="AI14" i="6"/>
  <c r="AH104" i="6"/>
  <c r="AH100" i="6"/>
  <c r="AH96" i="6"/>
  <c r="AH93" i="6"/>
  <c r="AJ93" i="6" s="1"/>
  <c r="AL93" i="6" s="1"/>
  <c r="AM93" i="6" s="1"/>
  <c r="AI80" i="6"/>
  <c r="AI84" i="6"/>
  <c r="AH86" i="6"/>
  <c r="AH84" i="6"/>
  <c r="AH82" i="6"/>
  <c r="AI76" i="6"/>
  <c r="AI71" i="6"/>
  <c r="AI64" i="6"/>
  <c r="AI70" i="6"/>
  <c r="AJ70" i="6" s="1"/>
  <c r="AH77" i="6"/>
  <c r="AI73" i="6"/>
  <c r="AH72" i="6"/>
  <c r="AH33" i="6"/>
  <c r="AJ33" i="6" s="1"/>
  <c r="AL33" i="6" s="1"/>
  <c r="AM33" i="6" s="1"/>
  <c r="AH25" i="6"/>
  <c r="AI15" i="6"/>
  <c r="AI17" i="6"/>
  <c r="AH16" i="6"/>
  <c r="AI11" i="6"/>
  <c r="AH11" i="6"/>
  <c r="AI12" i="6"/>
  <c r="AH8" i="6"/>
  <c r="AI81" i="6"/>
  <c r="AI86" i="6"/>
  <c r="AH80" i="6"/>
  <c r="AI72" i="6"/>
  <c r="AI77" i="6"/>
  <c r="AI59" i="6"/>
  <c r="AH59" i="6"/>
  <c r="AI54" i="6"/>
  <c r="AI50" i="6"/>
  <c r="AH48" i="6"/>
  <c r="AH27" i="6"/>
  <c r="AI25" i="6"/>
  <c r="AH22" i="6"/>
  <c r="AH81" i="6"/>
  <c r="AI79" i="6"/>
  <c r="AH78" i="6"/>
  <c r="AI75" i="6"/>
  <c r="AI67" i="6"/>
  <c r="AI66" i="6"/>
  <c r="AH76" i="6"/>
  <c r="AI74" i="6"/>
  <c r="AI69" i="6"/>
  <c r="AJ69" i="6" s="1"/>
  <c r="AH68" i="6"/>
  <c r="AI55" i="6"/>
  <c r="AI58" i="6"/>
  <c r="AJ58" i="6" s="1"/>
  <c r="AL58" i="6" s="1"/>
  <c r="AM58" i="6" s="1"/>
  <c r="AH55" i="6"/>
  <c r="AI57" i="6"/>
  <c r="AI49" i="6"/>
  <c r="AH50" i="6"/>
  <c r="AJ50" i="6" s="1"/>
  <c r="AI39" i="6"/>
  <c r="AI38" i="6"/>
  <c r="AH26" i="6"/>
  <c r="AI16" i="6"/>
  <c r="AI10" i="6"/>
  <c r="AH10" i="6"/>
  <c r="AI68" i="6"/>
  <c r="AI78" i="6"/>
  <c r="AI65" i="6"/>
  <c r="AI56" i="6"/>
  <c r="AH56" i="6"/>
  <c r="AI48" i="6"/>
  <c r="AH49" i="6"/>
  <c r="AH39" i="6"/>
  <c r="AI21" i="6"/>
  <c r="AH21" i="6"/>
  <c r="AI20" i="6"/>
  <c r="DJ10" i="6"/>
  <c r="DI19" i="6"/>
  <c r="DI29" i="6"/>
  <c r="DI32" i="6"/>
  <c r="DI17" i="6"/>
  <c r="DK17" i="6" s="1"/>
  <c r="DJ21" i="6"/>
  <c r="DI28" i="6"/>
  <c r="DI30" i="6"/>
  <c r="DI33" i="6"/>
  <c r="DI31" i="6"/>
  <c r="DI34" i="6"/>
  <c r="DI35" i="6"/>
  <c r="DI36" i="6"/>
  <c r="DI38" i="6"/>
  <c r="DJ38" i="6"/>
  <c r="DI43" i="6"/>
  <c r="DI51" i="6"/>
  <c r="DI53" i="6"/>
  <c r="DI56" i="6"/>
  <c r="DI58" i="6"/>
  <c r="DJ66" i="6"/>
  <c r="DJ69" i="6"/>
  <c r="DJ70" i="6"/>
  <c r="DI44" i="6"/>
  <c r="DI40" i="6"/>
  <c r="DI41" i="6"/>
  <c r="DI52" i="6"/>
  <c r="DI42" i="6"/>
  <c r="DI55" i="6"/>
  <c r="DJ64" i="6"/>
  <c r="DJ82" i="6"/>
  <c r="DJ68" i="6"/>
  <c r="DI75" i="6"/>
  <c r="DI76" i="6"/>
  <c r="DJ77" i="6"/>
  <c r="DJ73" i="6"/>
  <c r="DJ74" i="6"/>
  <c r="DJ7" i="6"/>
  <c r="DJ95" i="6"/>
  <c r="DI54" i="6"/>
  <c r="DI57" i="6"/>
  <c r="DJ80" i="6"/>
  <c r="DJ85" i="6"/>
  <c r="DJ78" i="6"/>
  <c r="DJ86" i="6"/>
  <c r="DJ72" i="6"/>
  <c r="DJ81" i="6"/>
  <c r="DJ83" i="6"/>
  <c r="DJ84" i="6"/>
  <c r="DI7" i="6"/>
  <c r="DK7" i="6" s="1"/>
  <c r="DJ88" i="6"/>
  <c r="DI105" i="6"/>
  <c r="DJ89" i="6"/>
  <c r="DI106" i="6"/>
  <c r="DI98" i="6"/>
  <c r="DI73" i="6"/>
  <c r="DK73" i="6" s="1"/>
  <c r="DJ53" i="6"/>
  <c r="DI50" i="6"/>
  <c r="DI26" i="6"/>
  <c r="DI9" i="6"/>
  <c r="DJ104" i="6"/>
  <c r="DJ100" i="6"/>
  <c r="DJ96" i="6"/>
  <c r="DI104" i="6"/>
  <c r="DJ90" i="6"/>
  <c r="DI94" i="6"/>
  <c r="DJ93" i="6"/>
  <c r="DI90" i="6"/>
  <c r="DI96" i="6"/>
  <c r="DI103" i="6"/>
  <c r="DI99" i="6"/>
  <c r="DJ75" i="6"/>
  <c r="DI70" i="6"/>
  <c r="DK70" i="6" s="1"/>
  <c r="DI67" i="6"/>
  <c r="DI37" i="6"/>
  <c r="DJ39" i="6"/>
  <c r="DI15" i="6"/>
  <c r="DJ105" i="6"/>
  <c r="DJ101" i="6"/>
  <c r="DJ97" i="6"/>
  <c r="DI95" i="6"/>
  <c r="DI97" i="6"/>
  <c r="DI91" i="6"/>
  <c r="DI72" i="6"/>
  <c r="DI93" i="6"/>
  <c r="DI89" i="6"/>
  <c r="DI87" i="6"/>
  <c r="DI74" i="6"/>
  <c r="DI68" i="6"/>
  <c r="DJ55" i="6"/>
  <c r="DI71" i="6"/>
  <c r="DJ58" i="6"/>
  <c r="DJ48" i="6"/>
  <c r="DJ29" i="6"/>
  <c r="DJ28" i="6"/>
  <c r="DI24" i="6"/>
  <c r="DJ27" i="6"/>
  <c r="DI21" i="6"/>
  <c r="DK21" i="6" s="1"/>
  <c r="DJ12" i="6"/>
  <c r="DJ106" i="6"/>
  <c r="DJ102" i="6"/>
  <c r="DJ98" i="6"/>
  <c r="DI100" i="6"/>
  <c r="DJ91" i="6"/>
  <c r="DI92" i="6"/>
  <c r="DI101" i="6"/>
  <c r="DI88" i="6"/>
  <c r="DK88" i="6" s="1"/>
  <c r="DM88" i="6" s="1"/>
  <c r="DN88" i="6" s="1"/>
  <c r="DI102" i="6"/>
  <c r="DJ87" i="6"/>
  <c r="DJ94" i="6"/>
  <c r="DJ92" i="6"/>
  <c r="DJ56" i="6"/>
  <c r="DJ54" i="6"/>
  <c r="DI69" i="6"/>
  <c r="DK69" i="6" s="1"/>
  <c r="DJ51" i="6"/>
  <c r="DI49" i="6"/>
  <c r="DJ57" i="6"/>
  <c r="DJ52" i="6"/>
  <c r="DI23" i="6"/>
  <c r="DI22" i="6"/>
  <c r="DJ103" i="6"/>
  <c r="DJ99" i="6"/>
  <c r="DI79" i="6"/>
  <c r="DI81" i="6"/>
  <c r="DI86" i="6"/>
  <c r="DK86" i="6" s="1"/>
  <c r="DI84" i="6"/>
  <c r="DJ76" i="6"/>
  <c r="DJ61" i="6"/>
  <c r="DJ71" i="6"/>
  <c r="DI66" i="6"/>
  <c r="DI64" i="6"/>
  <c r="DI62" i="6"/>
  <c r="DJ46" i="6"/>
  <c r="DJ50" i="6"/>
  <c r="DK50" i="6" s="1"/>
  <c r="DJ44" i="6"/>
  <c r="DJ42" i="6"/>
  <c r="DJ23" i="6"/>
  <c r="DI16" i="6"/>
  <c r="DJ14" i="6"/>
  <c r="DJ15" i="6"/>
  <c r="DJ13" i="6"/>
  <c r="DJ8" i="6"/>
  <c r="DI85" i="6"/>
  <c r="DK85" i="6" s="1"/>
  <c r="DI83" i="6"/>
  <c r="DK83" i="6" s="1"/>
  <c r="DJ65" i="6"/>
  <c r="DJ49" i="6"/>
  <c r="DI46" i="6"/>
  <c r="DI45" i="6"/>
  <c r="DJ40" i="6"/>
  <c r="DJ34" i="6"/>
  <c r="DJ31" i="6"/>
  <c r="DJ30" i="6"/>
  <c r="DJ22" i="6"/>
  <c r="DI20" i="6"/>
  <c r="DJ16" i="6"/>
  <c r="DJ79" i="6"/>
  <c r="DI65" i="6"/>
  <c r="DK65" i="6" s="1"/>
  <c r="DI77" i="6"/>
  <c r="DJ67" i="6"/>
  <c r="DJ62" i="6"/>
  <c r="DJ60" i="6"/>
  <c r="DI60" i="6"/>
  <c r="DJ59" i="6"/>
  <c r="DJ47" i="6"/>
  <c r="DJ45" i="6"/>
  <c r="DJ43" i="6"/>
  <c r="DJ41" i="6"/>
  <c r="DJ37" i="6"/>
  <c r="DJ36" i="6"/>
  <c r="DJ33" i="6"/>
  <c r="DJ32" i="6"/>
  <c r="DJ24" i="6"/>
  <c r="DJ26" i="6"/>
  <c r="DJ19" i="6"/>
  <c r="DJ18" i="6"/>
  <c r="DI14" i="6"/>
  <c r="DJ11" i="6"/>
  <c r="DI10" i="6"/>
  <c r="DI80" i="6"/>
  <c r="DK80" i="6" s="1"/>
  <c r="DM80" i="6" s="1"/>
  <c r="DN80" i="6" s="1"/>
  <c r="DI82" i="6"/>
  <c r="DI61" i="6"/>
  <c r="DI78" i="6"/>
  <c r="DI59" i="6"/>
  <c r="DJ63" i="6"/>
  <c r="DI63" i="6"/>
  <c r="DI48" i="6"/>
  <c r="DI47" i="6"/>
  <c r="DI39" i="6"/>
  <c r="DK39" i="6" s="1"/>
  <c r="DM39" i="6" s="1"/>
  <c r="DN39" i="6" s="1"/>
  <c r="HC39" i="6" s="1"/>
  <c r="DJ35" i="6"/>
  <c r="DI27" i="6"/>
  <c r="DJ25" i="6"/>
  <c r="DI25" i="6"/>
  <c r="DJ20" i="6"/>
  <c r="DI18" i="6"/>
  <c r="DI13" i="6"/>
  <c r="DI12" i="6"/>
  <c r="DI11" i="6"/>
  <c r="DI8" i="6"/>
  <c r="FZ11" i="6"/>
  <c r="FZ19" i="6"/>
  <c r="FY16" i="6"/>
  <c r="FY11" i="6"/>
  <c r="FY15" i="6"/>
  <c r="FZ16" i="6"/>
  <c r="FY20" i="6"/>
  <c r="FY21" i="6"/>
  <c r="FY29" i="6"/>
  <c r="FY34" i="6"/>
  <c r="FY28" i="6"/>
  <c r="FY19" i="6"/>
  <c r="FZ35" i="6"/>
  <c r="FZ14" i="6"/>
  <c r="FY36" i="6"/>
  <c r="FY35" i="6"/>
  <c r="FY37" i="6"/>
  <c r="FZ38" i="6"/>
  <c r="FY39" i="6"/>
  <c r="FY41" i="6"/>
  <c r="FY44" i="6"/>
  <c r="FY45" i="6"/>
  <c r="FY46" i="6"/>
  <c r="FY47" i="6"/>
  <c r="FY48" i="6"/>
  <c r="FY50" i="6"/>
  <c r="FY40" i="6"/>
  <c r="FZ41" i="6"/>
  <c r="FY42" i="6"/>
  <c r="FZ44" i="6"/>
  <c r="FZ45" i="6"/>
  <c r="FZ46" i="6"/>
  <c r="FZ47" i="6"/>
  <c r="FZ48" i="6"/>
  <c r="FZ50" i="6"/>
  <c r="FZ40" i="6"/>
  <c r="FZ42" i="6"/>
  <c r="FY43" i="6"/>
  <c r="FY49" i="6"/>
  <c r="GA49" i="6" s="1"/>
  <c r="FY30" i="6"/>
  <c r="FY32" i="6"/>
  <c r="FZ36" i="6"/>
  <c r="FY38" i="6"/>
  <c r="FY60" i="6"/>
  <c r="FY62" i="6"/>
  <c r="FZ75" i="6"/>
  <c r="FZ78" i="6"/>
  <c r="FZ81" i="6"/>
  <c r="FZ49" i="6"/>
  <c r="FZ70" i="6"/>
  <c r="FY77" i="6"/>
  <c r="FZ79" i="6"/>
  <c r="FZ80" i="6"/>
  <c r="FZ95" i="6"/>
  <c r="FY7" i="6"/>
  <c r="FZ7" i="6"/>
  <c r="FZ43" i="6"/>
  <c r="FZ83" i="6"/>
  <c r="FZ85" i="6"/>
  <c r="FY74" i="6"/>
  <c r="FZ68" i="6"/>
  <c r="FZ52" i="6"/>
  <c r="FZ53" i="6"/>
  <c r="FY63" i="6"/>
  <c r="FY17" i="6"/>
  <c r="FY95" i="6"/>
  <c r="GA95" i="6" s="1"/>
  <c r="FZ104" i="6"/>
  <c r="FZ100" i="6"/>
  <c r="FZ96" i="6"/>
  <c r="FY105" i="6"/>
  <c r="FY101" i="6"/>
  <c r="FY97" i="6"/>
  <c r="FZ94" i="6"/>
  <c r="FZ88" i="6"/>
  <c r="FZ72" i="6"/>
  <c r="FZ87" i="6"/>
  <c r="FZ65" i="6"/>
  <c r="FZ30" i="6"/>
  <c r="FZ57" i="6"/>
  <c r="FZ28" i="6"/>
  <c r="FZ15" i="6"/>
  <c r="FZ13" i="6"/>
  <c r="FZ105" i="6"/>
  <c r="FZ101" i="6"/>
  <c r="FZ97" i="6"/>
  <c r="FZ93" i="6"/>
  <c r="FY104" i="6"/>
  <c r="GA104" i="6" s="1"/>
  <c r="GC104" i="6" s="1"/>
  <c r="FY100" i="6"/>
  <c r="FY96" i="6"/>
  <c r="FZ66" i="6"/>
  <c r="FY76" i="6"/>
  <c r="FZ64" i="6"/>
  <c r="FZ51" i="6"/>
  <c r="FZ54" i="6"/>
  <c r="FZ29" i="6"/>
  <c r="FZ106" i="6"/>
  <c r="FZ102" i="6"/>
  <c r="FZ98" i="6"/>
  <c r="FZ89" i="6"/>
  <c r="FY103" i="6"/>
  <c r="FY99" i="6"/>
  <c r="FY75" i="6"/>
  <c r="GA75" i="6" s="1"/>
  <c r="FZ39" i="6"/>
  <c r="FZ37" i="6"/>
  <c r="FZ103" i="6"/>
  <c r="FZ99" i="6"/>
  <c r="FZ91" i="6"/>
  <c r="FY106" i="6"/>
  <c r="GA106" i="6" s="1"/>
  <c r="GC106" i="6" s="1"/>
  <c r="FY102" i="6"/>
  <c r="GA102" i="6" s="1"/>
  <c r="FY98" i="6"/>
  <c r="GA98" i="6" s="1"/>
  <c r="FZ92" i="6"/>
  <c r="FZ90" i="6"/>
  <c r="FY84" i="6"/>
  <c r="FY82" i="6"/>
  <c r="FY79" i="6"/>
  <c r="GA79" i="6" s="1"/>
  <c r="FY83" i="6"/>
  <c r="FY80" i="6"/>
  <c r="GA80" i="6" s="1"/>
  <c r="FY94" i="6"/>
  <c r="FY90" i="6"/>
  <c r="FY87" i="6"/>
  <c r="GA87" i="6" s="1"/>
  <c r="FZ74" i="6"/>
  <c r="FY73" i="6"/>
  <c r="FZ76" i="6"/>
  <c r="FY72" i="6"/>
  <c r="FZ69" i="6"/>
  <c r="FZ61" i="6"/>
  <c r="FY56" i="6"/>
  <c r="FZ60" i="6"/>
  <c r="GA60" i="6" s="1"/>
  <c r="FZ25" i="6"/>
  <c r="FZ22" i="6"/>
  <c r="FY25" i="6"/>
  <c r="FY10" i="6"/>
  <c r="FZ8" i="6"/>
  <c r="FY85" i="6"/>
  <c r="FY93" i="6"/>
  <c r="FY89" i="6"/>
  <c r="FZ71" i="6"/>
  <c r="FY70" i="6"/>
  <c r="GA70" i="6" s="1"/>
  <c r="FZ77" i="6"/>
  <c r="FY71" i="6"/>
  <c r="FY64" i="6"/>
  <c r="FY57" i="6"/>
  <c r="FZ59" i="6"/>
  <c r="FZ63" i="6"/>
  <c r="GA63" i="6" s="1"/>
  <c r="FY54" i="6"/>
  <c r="FZ32" i="6"/>
  <c r="FZ33" i="6"/>
  <c r="FZ27" i="6"/>
  <c r="FY26" i="6"/>
  <c r="FY24" i="6"/>
  <c r="FZ82" i="6"/>
  <c r="GA82" i="6" s="1"/>
  <c r="FY92" i="6"/>
  <c r="FY88" i="6"/>
  <c r="FY78" i="6"/>
  <c r="FY68" i="6"/>
  <c r="GA68" i="6" s="1"/>
  <c r="FZ58" i="6"/>
  <c r="FY61" i="6"/>
  <c r="FY59" i="6"/>
  <c r="FZ56" i="6"/>
  <c r="GA56" i="6" s="1"/>
  <c r="FZ31" i="6"/>
  <c r="FY27" i="6"/>
  <c r="FY23" i="6"/>
  <c r="FZ21" i="6"/>
  <c r="FZ20" i="6"/>
  <c r="FY18" i="6"/>
  <c r="FZ12" i="6"/>
  <c r="FY12" i="6"/>
  <c r="FY9" i="6"/>
  <c r="FY86" i="6"/>
  <c r="FZ86" i="6"/>
  <c r="FZ84" i="6"/>
  <c r="FY81" i="6"/>
  <c r="GA81" i="6" s="1"/>
  <c r="GC81" i="6" s="1"/>
  <c r="FY91" i="6"/>
  <c r="FZ67" i="6"/>
  <c r="FY69" i="6"/>
  <c r="FY65" i="6"/>
  <c r="GA65" i="6" s="1"/>
  <c r="FZ73" i="6"/>
  <c r="FY67" i="6"/>
  <c r="GA67" i="6" s="1"/>
  <c r="FY66" i="6"/>
  <c r="FZ62" i="6"/>
  <c r="FY55" i="6"/>
  <c r="FY58" i="6"/>
  <c r="FZ55" i="6"/>
  <c r="FY53" i="6"/>
  <c r="FY52" i="6"/>
  <c r="FY51" i="6"/>
  <c r="FZ34" i="6"/>
  <c r="FY33" i="6"/>
  <c r="FY31" i="6"/>
  <c r="FZ24" i="6"/>
  <c r="FZ26" i="6"/>
  <c r="FZ23" i="6"/>
  <c r="FY22" i="6"/>
  <c r="FZ18" i="6"/>
  <c r="FZ17" i="6"/>
  <c r="FY13" i="6"/>
  <c r="FZ9" i="6"/>
  <c r="FY8" i="6"/>
  <c r="AY8" i="6"/>
  <c r="FD10" i="6"/>
  <c r="AZ16" i="6"/>
  <c r="CZ108" i="6"/>
  <c r="JN23" i="6" s="1"/>
  <c r="BO11" i="6"/>
  <c r="BO12" i="6"/>
  <c r="BN9" i="6"/>
  <c r="BO16" i="6"/>
  <c r="BO19" i="6"/>
  <c r="BN22" i="6"/>
  <c r="BN26" i="6"/>
  <c r="BO28" i="6"/>
  <c r="BN33" i="6"/>
  <c r="BN12" i="6"/>
  <c r="BP12" i="6" s="1"/>
  <c r="BN25" i="6"/>
  <c r="BN21" i="6"/>
  <c r="BN23" i="6"/>
  <c r="BN24" i="6"/>
  <c r="BO29" i="6"/>
  <c r="BO33" i="6"/>
  <c r="BO36" i="6"/>
  <c r="BO38" i="6"/>
  <c r="BO35" i="6"/>
  <c r="BO37" i="6"/>
  <c r="BO40" i="6"/>
  <c r="BO41" i="6"/>
  <c r="BO48" i="6"/>
  <c r="BO49" i="6"/>
  <c r="BN51" i="6"/>
  <c r="BN53" i="6"/>
  <c r="BN58" i="6"/>
  <c r="BO42" i="6"/>
  <c r="BN54" i="6"/>
  <c r="BN55" i="6"/>
  <c r="BN63" i="6"/>
  <c r="BO39" i="6"/>
  <c r="BO43" i="6"/>
  <c r="BO50" i="6"/>
  <c r="BN52" i="6"/>
  <c r="BO44" i="6"/>
  <c r="BN78" i="6"/>
  <c r="BN68" i="6"/>
  <c r="BO75" i="6"/>
  <c r="BO59" i="6"/>
  <c r="BN72" i="6"/>
  <c r="BN87" i="6"/>
  <c r="BO98" i="6"/>
  <c r="BO102" i="6"/>
  <c r="BO106" i="6"/>
  <c r="BO7" i="6"/>
  <c r="BN7" i="6"/>
  <c r="BN89" i="6"/>
  <c r="BO97" i="6"/>
  <c r="BO101" i="6"/>
  <c r="BO105" i="6"/>
  <c r="BO99" i="6"/>
  <c r="BN88" i="6"/>
  <c r="BO96" i="6"/>
  <c r="BO100" i="6"/>
  <c r="BO104" i="6"/>
  <c r="BO103" i="6"/>
  <c r="BN98" i="6"/>
  <c r="BO77" i="6"/>
  <c r="BO88" i="6"/>
  <c r="BN73" i="6"/>
  <c r="BN105" i="6"/>
  <c r="BN101" i="6"/>
  <c r="BN97" i="6"/>
  <c r="BN59" i="6"/>
  <c r="BN84" i="6"/>
  <c r="BO78" i="6"/>
  <c r="BO61" i="6"/>
  <c r="BO46" i="6"/>
  <c r="BO60" i="6"/>
  <c r="BN40" i="6"/>
  <c r="BO25" i="6"/>
  <c r="BO24" i="6"/>
  <c r="BN19" i="6"/>
  <c r="BO93" i="6"/>
  <c r="BO90" i="6"/>
  <c r="BO94" i="6"/>
  <c r="BN99" i="6"/>
  <c r="BN102" i="6"/>
  <c r="BN106" i="6"/>
  <c r="BN85" i="6"/>
  <c r="BN79" i="6"/>
  <c r="BO81" i="6"/>
  <c r="BO47" i="6"/>
  <c r="BN31" i="6"/>
  <c r="BO23" i="6"/>
  <c r="BO22" i="6"/>
  <c r="BO92" i="6"/>
  <c r="BO95" i="6"/>
  <c r="BO91" i="6"/>
  <c r="BN94" i="6"/>
  <c r="BN103" i="6"/>
  <c r="BO85" i="6"/>
  <c r="BN104" i="6"/>
  <c r="BN100" i="6"/>
  <c r="BP100" i="6" s="1"/>
  <c r="BN96" i="6"/>
  <c r="BO83" i="6"/>
  <c r="BN65" i="6"/>
  <c r="BO89" i="6"/>
  <c r="BN86" i="6"/>
  <c r="BO82" i="6"/>
  <c r="BN64" i="6"/>
  <c r="BN61" i="6"/>
  <c r="BN67" i="6"/>
  <c r="BO62" i="6"/>
  <c r="BN41" i="6"/>
  <c r="BP41" i="6" s="1"/>
  <c r="BR41" i="6" s="1"/>
  <c r="BS41" i="6" s="1"/>
  <c r="HA41" i="6" s="1"/>
  <c r="BN29" i="6"/>
  <c r="BP29" i="6" s="1"/>
  <c r="BO26" i="6"/>
  <c r="BN10" i="6"/>
  <c r="BO15" i="6"/>
  <c r="BO21" i="6"/>
  <c r="BN93" i="6"/>
  <c r="BN91" i="6"/>
  <c r="BO80" i="6"/>
  <c r="BN57" i="6"/>
  <c r="BO87" i="6"/>
  <c r="BN83" i="6"/>
  <c r="BP83" i="6" s="1"/>
  <c r="BR83" i="6" s="1"/>
  <c r="BN71" i="6"/>
  <c r="BN66" i="6"/>
  <c r="BO79" i="6"/>
  <c r="BO45" i="6"/>
  <c r="BN69" i="6"/>
  <c r="BO63" i="6"/>
  <c r="BN30" i="6"/>
  <c r="BN14" i="6"/>
  <c r="BN13" i="6"/>
  <c r="BN28" i="6"/>
  <c r="BN20" i="6"/>
  <c r="BO13" i="6"/>
  <c r="BN92" i="6"/>
  <c r="BN90" i="6"/>
  <c r="BN81" i="6"/>
  <c r="BO68" i="6"/>
  <c r="BN76" i="6"/>
  <c r="BN70" i="6"/>
  <c r="BO66" i="6"/>
  <c r="BO65" i="6"/>
  <c r="BN49" i="6"/>
  <c r="BN46" i="6"/>
  <c r="BN45" i="6"/>
  <c r="BN39" i="6"/>
  <c r="BO32" i="6"/>
  <c r="BO30" i="6"/>
  <c r="BO27" i="6"/>
  <c r="BN27" i="6"/>
  <c r="BN18" i="6"/>
  <c r="BO14" i="6"/>
  <c r="BO10" i="6"/>
  <c r="BO9" i="6"/>
  <c r="BN80" i="6"/>
  <c r="BP80" i="6" s="1"/>
  <c r="BO76" i="6"/>
  <c r="BN75" i="6"/>
  <c r="BO72" i="6"/>
  <c r="BP72" i="6" s="1"/>
  <c r="BR72" i="6" s="1"/>
  <c r="BS72" i="6" s="1"/>
  <c r="HA72" i="6" s="1"/>
  <c r="BO64" i="6"/>
  <c r="BP64" i="6" s="1"/>
  <c r="BR64" i="6" s="1"/>
  <c r="BS64" i="6" s="1"/>
  <c r="HA64" i="6" s="1"/>
  <c r="BN60" i="6"/>
  <c r="BO54" i="6"/>
  <c r="BN56" i="6"/>
  <c r="BN37" i="6"/>
  <c r="BN44" i="6"/>
  <c r="BN42" i="6"/>
  <c r="BP42" i="6" s="1"/>
  <c r="BN35" i="6"/>
  <c r="BO20" i="6"/>
  <c r="BO18" i="6"/>
  <c r="BO86" i="6"/>
  <c r="BO84" i="6"/>
  <c r="BO74" i="6"/>
  <c r="BO70" i="6"/>
  <c r="BO73" i="6"/>
  <c r="BO69" i="6"/>
  <c r="BO67" i="6"/>
  <c r="BO55" i="6"/>
  <c r="BO58" i="6"/>
  <c r="BO57" i="6"/>
  <c r="BN48" i="6"/>
  <c r="BN47" i="6"/>
  <c r="BN38" i="6"/>
  <c r="BP38" i="6" s="1"/>
  <c r="BR38" i="6" s="1"/>
  <c r="BS38" i="6" s="1"/>
  <c r="HA38" i="6" s="1"/>
  <c r="BO34" i="6"/>
  <c r="BN32" i="6"/>
  <c r="BP32" i="6" s="1"/>
  <c r="BO17" i="6"/>
  <c r="BO8" i="6"/>
  <c r="BN8" i="6"/>
  <c r="BN95" i="6"/>
  <c r="BN82" i="6"/>
  <c r="BN77" i="6"/>
  <c r="BN74" i="6"/>
  <c r="BO71" i="6"/>
  <c r="BP71" i="6" s="1"/>
  <c r="BR71" i="6" s="1"/>
  <c r="BS71" i="6" s="1"/>
  <c r="HA71" i="6" s="1"/>
  <c r="BO56" i="6"/>
  <c r="BN62" i="6"/>
  <c r="BO53" i="6"/>
  <c r="BO52" i="6"/>
  <c r="BO51" i="6"/>
  <c r="BN50" i="6"/>
  <c r="BP50" i="6" s="1"/>
  <c r="BN36" i="6"/>
  <c r="BP36" i="6" s="1"/>
  <c r="BN43" i="6"/>
  <c r="BP43" i="6" s="1"/>
  <c r="BR43" i="6" s="1"/>
  <c r="BS43" i="6" s="1"/>
  <c r="HA43" i="6" s="1"/>
  <c r="BO31" i="6"/>
  <c r="BN34" i="6"/>
  <c r="AH20" i="10"/>
  <c r="AG16" i="10"/>
  <c r="AA16" i="10"/>
  <c r="AC16" i="10"/>
  <c r="AC14" i="10"/>
  <c r="AH14" i="10"/>
  <c r="AD14" i="10"/>
  <c r="AF14" i="10"/>
  <c r="EA7" i="6"/>
  <c r="EB7" i="6"/>
  <c r="T11" i="6"/>
  <c r="FE13" i="6"/>
  <c r="BN11" i="6"/>
  <c r="BN16" i="6"/>
  <c r="FD6" i="6"/>
  <c r="GN108" i="6"/>
  <c r="JN28" i="6" s="1"/>
  <c r="S10" i="6"/>
  <c r="S12" i="6"/>
  <c r="S15" i="6"/>
  <c r="S8" i="6"/>
  <c r="S9" i="6"/>
  <c r="T8" i="6"/>
  <c r="S22" i="6"/>
  <c r="S24" i="6"/>
  <c r="T29" i="6"/>
  <c r="T30" i="6"/>
  <c r="T31" i="6"/>
  <c r="S32" i="6"/>
  <c r="T35" i="6"/>
  <c r="T20" i="6"/>
  <c r="S23" i="6"/>
  <c r="S25" i="6"/>
  <c r="T19" i="6"/>
  <c r="S26" i="6"/>
  <c r="T34" i="6"/>
  <c r="T37" i="6"/>
  <c r="T38" i="6"/>
  <c r="T40" i="6"/>
  <c r="T28" i="6"/>
  <c r="T36" i="6"/>
  <c r="S34" i="6"/>
  <c r="T32" i="6"/>
  <c r="T44" i="6"/>
  <c r="S55" i="6"/>
  <c r="S56" i="6"/>
  <c r="S59" i="6"/>
  <c r="T39" i="6"/>
  <c r="S52" i="6"/>
  <c r="T60" i="6"/>
  <c r="T42" i="6"/>
  <c r="T41" i="6"/>
  <c r="T43" i="6"/>
  <c r="S51" i="6"/>
  <c r="S70" i="6"/>
  <c r="S53" i="6"/>
  <c r="S74" i="6"/>
  <c r="S75" i="6"/>
  <c r="T76" i="6"/>
  <c r="T97" i="6"/>
  <c r="T101" i="6"/>
  <c r="T105" i="6"/>
  <c r="T104" i="6"/>
  <c r="T98" i="6"/>
  <c r="S89" i="6"/>
  <c r="S90" i="6"/>
  <c r="S91" i="6"/>
  <c r="T96" i="6"/>
  <c r="T100" i="6"/>
  <c r="S88" i="6"/>
  <c r="S92" i="6"/>
  <c r="T99" i="6"/>
  <c r="T103" i="6"/>
  <c r="T7" i="6"/>
  <c r="T106" i="6"/>
  <c r="T102" i="6"/>
  <c r="S7" i="6"/>
  <c r="S83" i="6"/>
  <c r="S99" i="6"/>
  <c r="T88" i="6"/>
  <c r="S58" i="6"/>
  <c r="S97" i="6"/>
  <c r="S71" i="6"/>
  <c r="S66" i="6"/>
  <c r="T49" i="6"/>
  <c r="T45" i="6"/>
  <c r="T23" i="6"/>
  <c r="S69" i="6"/>
  <c r="T62" i="6"/>
  <c r="S40" i="6"/>
  <c r="S21" i="6"/>
  <c r="S30" i="6"/>
  <c r="S29" i="6"/>
  <c r="T16" i="6"/>
  <c r="T17" i="6"/>
  <c r="S13" i="6"/>
  <c r="T94" i="6"/>
  <c r="T93" i="6"/>
  <c r="S93" i="6"/>
  <c r="S98" i="6"/>
  <c r="U98" i="6" s="1"/>
  <c r="W98" i="6" s="1"/>
  <c r="X98" i="6" s="1"/>
  <c r="S104" i="6"/>
  <c r="S100" i="6"/>
  <c r="S96" i="6"/>
  <c r="T83" i="6"/>
  <c r="S84" i="6"/>
  <c r="S73" i="6"/>
  <c r="T46" i="6"/>
  <c r="S65" i="6"/>
  <c r="T63" i="6"/>
  <c r="T50" i="6"/>
  <c r="T22" i="6"/>
  <c r="T26" i="6"/>
  <c r="S14" i="6"/>
  <c r="S11" i="6"/>
  <c r="S94" i="6"/>
  <c r="T90" i="6"/>
  <c r="S95" i="6"/>
  <c r="S101" i="6"/>
  <c r="S106" i="6"/>
  <c r="U106" i="6" s="1"/>
  <c r="W106" i="6" s="1"/>
  <c r="X106" i="6" s="1"/>
  <c r="S102" i="6"/>
  <c r="U102" i="6" s="1"/>
  <c r="T79" i="6"/>
  <c r="T89" i="6"/>
  <c r="T85" i="6"/>
  <c r="T78" i="6"/>
  <c r="S62" i="6"/>
  <c r="U62" i="6" s="1"/>
  <c r="T47" i="6"/>
  <c r="S54" i="6"/>
  <c r="T24" i="6"/>
  <c r="T13" i="6"/>
  <c r="T14" i="6"/>
  <c r="T92" i="6"/>
  <c r="S105" i="6"/>
  <c r="T61" i="6"/>
  <c r="S85" i="6"/>
  <c r="S103" i="6"/>
  <c r="S86" i="6"/>
  <c r="T75" i="6"/>
  <c r="S79" i="6"/>
  <c r="S64" i="6"/>
  <c r="S41" i="6"/>
  <c r="U41" i="6" s="1"/>
  <c r="T48" i="6"/>
  <c r="S60" i="6"/>
  <c r="U60" i="6" s="1"/>
  <c r="W60" i="6" s="1"/>
  <c r="X60" i="6" s="1"/>
  <c r="GX60" i="6" s="1"/>
  <c r="S67" i="6"/>
  <c r="T25" i="6"/>
  <c r="S31" i="6"/>
  <c r="T12" i="6"/>
  <c r="T95" i="6"/>
  <c r="T91" i="6"/>
  <c r="T87" i="6"/>
  <c r="T81" i="6"/>
  <c r="T68" i="6"/>
  <c r="S76" i="6"/>
  <c r="T57" i="6"/>
  <c r="T53" i="6"/>
  <c r="T52" i="6"/>
  <c r="T51" i="6"/>
  <c r="U51" i="6" s="1"/>
  <c r="W51" i="6" s="1"/>
  <c r="X51" i="6" s="1"/>
  <c r="S50" i="6"/>
  <c r="S46" i="6"/>
  <c r="S37" i="6"/>
  <c r="S44" i="6"/>
  <c r="S42" i="6"/>
  <c r="S35" i="6"/>
  <c r="U35" i="6" s="1"/>
  <c r="W35" i="6" s="1"/>
  <c r="X35" i="6" s="1"/>
  <c r="S33" i="6"/>
  <c r="T21" i="6"/>
  <c r="S20" i="6"/>
  <c r="S80" i="6"/>
  <c r="T80" i="6"/>
  <c r="T71" i="6"/>
  <c r="T70" i="6"/>
  <c r="S77" i="6"/>
  <c r="T73" i="6"/>
  <c r="S72" i="6"/>
  <c r="T66" i="6"/>
  <c r="T65" i="6"/>
  <c r="T59" i="6"/>
  <c r="T55" i="6"/>
  <c r="T58" i="6"/>
  <c r="U58" i="6" s="1"/>
  <c r="W58" i="6" s="1"/>
  <c r="X58" i="6" s="1"/>
  <c r="S57" i="6"/>
  <c r="T54" i="6"/>
  <c r="U54" i="6" s="1"/>
  <c r="S49" i="6"/>
  <c r="S47" i="6"/>
  <c r="S39" i="6"/>
  <c r="S38" i="6"/>
  <c r="T33" i="6"/>
  <c r="S19" i="6"/>
  <c r="S81" i="6"/>
  <c r="U81" i="6" s="1"/>
  <c r="T84" i="6"/>
  <c r="S87" i="6"/>
  <c r="T72" i="6"/>
  <c r="T77" i="6"/>
  <c r="T64" i="6"/>
  <c r="S61" i="6"/>
  <c r="S48" i="6"/>
  <c r="U48" i="6" s="1"/>
  <c r="W48" i="6" s="1"/>
  <c r="X48" i="6" s="1"/>
  <c r="GX48" i="6" s="1"/>
  <c r="S36" i="6"/>
  <c r="S43" i="6"/>
  <c r="U43" i="6" s="1"/>
  <c r="W43" i="6" s="1"/>
  <c r="X43" i="6" s="1"/>
  <c r="T27" i="6"/>
  <c r="S27" i="6"/>
  <c r="S18" i="6"/>
  <c r="T18" i="6"/>
  <c r="S82" i="6"/>
  <c r="T86" i="6"/>
  <c r="T82" i="6"/>
  <c r="S78" i="6"/>
  <c r="T67" i="6"/>
  <c r="T74" i="6"/>
  <c r="T69" i="6"/>
  <c r="S68" i="6"/>
  <c r="U68" i="6" s="1"/>
  <c r="T56" i="6"/>
  <c r="S63" i="6"/>
  <c r="U63" i="6" s="1"/>
  <c r="W63" i="6" s="1"/>
  <c r="X63" i="6" s="1"/>
  <c r="GX63" i="6" s="1"/>
  <c r="S45" i="6"/>
  <c r="S28" i="6"/>
  <c r="S17" i="6"/>
  <c r="T10" i="6"/>
  <c r="T9" i="6"/>
  <c r="GI14" i="6"/>
  <c r="GJ14" i="6" s="1"/>
  <c r="GL14" i="6" s="1"/>
  <c r="GM14" i="6" s="1"/>
  <c r="GI10" i="6"/>
  <c r="GJ10" i="6" s="1"/>
  <c r="GL10" i="6" s="1"/>
  <c r="GM10" i="6" s="1"/>
  <c r="GI8" i="6"/>
  <c r="GJ8" i="6" s="1"/>
  <c r="GI12" i="6"/>
  <c r="GJ12" i="6" s="1"/>
  <c r="GL12" i="6" s="1"/>
  <c r="GM12" i="6" s="1"/>
  <c r="GI13" i="6"/>
  <c r="GJ13" i="6" s="1"/>
  <c r="GL13" i="6" s="1"/>
  <c r="GM13" i="6" s="1"/>
  <c r="GI22" i="6"/>
  <c r="GJ22" i="6" s="1"/>
  <c r="GL22" i="6" s="1"/>
  <c r="GM22" i="6" s="1"/>
  <c r="GI26" i="6"/>
  <c r="GJ26" i="6" s="1"/>
  <c r="GL26" i="6" s="1"/>
  <c r="GM26" i="6" s="1"/>
  <c r="GI23" i="6"/>
  <c r="GJ23" i="6" s="1"/>
  <c r="GL23" i="6" s="1"/>
  <c r="GM23" i="6" s="1"/>
  <c r="GI39" i="6"/>
  <c r="GJ39" i="6" s="1"/>
  <c r="GL39" i="6" s="1"/>
  <c r="GM39" i="6" s="1"/>
  <c r="GI63" i="6"/>
  <c r="GJ63" i="6" s="1"/>
  <c r="GL63" i="6" s="1"/>
  <c r="GM63" i="6" s="1"/>
  <c r="GI79" i="6"/>
  <c r="GJ79" i="6" s="1"/>
  <c r="GL79" i="6" s="1"/>
  <c r="GM79" i="6" s="1"/>
  <c r="GI80" i="6"/>
  <c r="GJ80" i="6" s="1"/>
  <c r="GL80" i="6" s="1"/>
  <c r="GM80" i="6" s="1"/>
  <c r="GI78" i="6"/>
  <c r="GJ78" i="6" s="1"/>
  <c r="GL78" i="6" s="1"/>
  <c r="GM78" i="6" s="1"/>
  <c r="GI81" i="6"/>
  <c r="GJ81" i="6" s="1"/>
  <c r="GL81" i="6" s="1"/>
  <c r="GM81" i="6" s="1"/>
  <c r="GI95" i="6"/>
  <c r="GJ95" i="6" s="1"/>
  <c r="GL95" i="6" s="1"/>
  <c r="GM95" i="6" s="1"/>
  <c r="GI97" i="6"/>
  <c r="GJ97" i="6" s="1"/>
  <c r="GL97" i="6" s="1"/>
  <c r="GM97" i="6" s="1"/>
  <c r="GI101" i="6"/>
  <c r="GJ101" i="6" s="1"/>
  <c r="GL101" i="6" s="1"/>
  <c r="GM101" i="6" s="1"/>
  <c r="GI105" i="6"/>
  <c r="GJ105" i="6" s="1"/>
  <c r="GL105" i="6" s="1"/>
  <c r="GM105" i="6" s="1"/>
  <c r="GI7" i="6"/>
  <c r="GJ7" i="6" s="1"/>
  <c r="GI82" i="6"/>
  <c r="GJ82" i="6" s="1"/>
  <c r="GL82" i="6" s="1"/>
  <c r="GM82" i="6" s="1"/>
  <c r="GI84" i="6"/>
  <c r="GJ84" i="6" s="1"/>
  <c r="GL84" i="6" s="1"/>
  <c r="GM84" i="6" s="1"/>
  <c r="GI96" i="6"/>
  <c r="GJ96" i="6" s="1"/>
  <c r="GL96" i="6" s="1"/>
  <c r="GM96" i="6" s="1"/>
  <c r="GI100" i="6"/>
  <c r="GJ100" i="6" s="1"/>
  <c r="GL100" i="6" s="1"/>
  <c r="GM100" i="6" s="1"/>
  <c r="GI104" i="6"/>
  <c r="GJ104" i="6" s="1"/>
  <c r="GL104" i="6" s="1"/>
  <c r="GM104" i="6" s="1"/>
  <c r="GI102" i="6"/>
  <c r="GJ102" i="6" s="1"/>
  <c r="GL102" i="6" s="1"/>
  <c r="GM102" i="6" s="1"/>
  <c r="GI106" i="6"/>
  <c r="GJ106" i="6" s="1"/>
  <c r="GL106" i="6" s="1"/>
  <c r="GM106" i="6" s="1"/>
  <c r="GI83" i="6"/>
  <c r="GJ83" i="6" s="1"/>
  <c r="GL83" i="6" s="1"/>
  <c r="GM83" i="6" s="1"/>
  <c r="GI85" i="6"/>
  <c r="GJ85" i="6" s="1"/>
  <c r="GL85" i="6" s="1"/>
  <c r="GM85" i="6" s="1"/>
  <c r="GI99" i="6"/>
  <c r="GJ99" i="6" s="1"/>
  <c r="GL99" i="6" s="1"/>
  <c r="GM99" i="6" s="1"/>
  <c r="GI103" i="6"/>
  <c r="GJ103" i="6" s="1"/>
  <c r="GL103" i="6" s="1"/>
  <c r="GM103" i="6" s="1"/>
  <c r="GI86" i="6"/>
  <c r="GJ86" i="6" s="1"/>
  <c r="GL86" i="6" s="1"/>
  <c r="GM86" i="6" s="1"/>
  <c r="GI98" i="6"/>
  <c r="GJ98" i="6" s="1"/>
  <c r="GL98" i="6" s="1"/>
  <c r="GM98" i="6" s="1"/>
  <c r="GI91" i="6"/>
  <c r="GJ91" i="6" s="1"/>
  <c r="GL91" i="6" s="1"/>
  <c r="GM91" i="6" s="1"/>
  <c r="GI90" i="6"/>
  <c r="GJ90" i="6" s="1"/>
  <c r="GL90" i="6" s="1"/>
  <c r="GM90" i="6" s="1"/>
  <c r="GI89" i="6"/>
  <c r="GJ89" i="6" s="1"/>
  <c r="GL89" i="6" s="1"/>
  <c r="GM89" i="6" s="1"/>
  <c r="GI74" i="6"/>
  <c r="GJ74" i="6" s="1"/>
  <c r="GL74" i="6" s="1"/>
  <c r="GM74" i="6" s="1"/>
  <c r="GI43" i="6"/>
  <c r="GJ43" i="6" s="1"/>
  <c r="GL43" i="6" s="1"/>
  <c r="GM43" i="6" s="1"/>
  <c r="GI31" i="6"/>
  <c r="GJ31" i="6" s="1"/>
  <c r="GL31" i="6" s="1"/>
  <c r="GM31" i="6" s="1"/>
  <c r="GI20" i="6"/>
  <c r="GJ20" i="6" s="1"/>
  <c r="GL20" i="6" s="1"/>
  <c r="GM20" i="6" s="1"/>
  <c r="GI33" i="6"/>
  <c r="GJ33" i="6" s="1"/>
  <c r="GL33" i="6" s="1"/>
  <c r="GM33" i="6" s="1"/>
  <c r="GI16" i="6"/>
  <c r="GJ16" i="6" s="1"/>
  <c r="GL16" i="6" s="1"/>
  <c r="GM16" i="6" s="1"/>
  <c r="GI15" i="6"/>
  <c r="GJ15" i="6" s="1"/>
  <c r="GL15" i="6" s="1"/>
  <c r="GM15" i="6" s="1"/>
  <c r="GI11" i="6"/>
  <c r="GJ11" i="6" s="1"/>
  <c r="GL11" i="6" s="1"/>
  <c r="GM11" i="6" s="1"/>
  <c r="GI92" i="6"/>
  <c r="GJ92" i="6" s="1"/>
  <c r="GL92" i="6" s="1"/>
  <c r="GM92" i="6" s="1"/>
  <c r="GI87" i="6"/>
  <c r="GJ87" i="6" s="1"/>
  <c r="GL87" i="6" s="1"/>
  <c r="GM87" i="6" s="1"/>
  <c r="GI53" i="6"/>
  <c r="GJ53" i="6" s="1"/>
  <c r="GL53" i="6" s="1"/>
  <c r="GM53" i="6" s="1"/>
  <c r="GI66" i="6"/>
  <c r="GJ66" i="6" s="1"/>
  <c r="GL66" i="6" s="1"/>
  <c r="GM66" i="6" s="1"/>
  <c r="GI64" i="6"/>
  <c r="GJ64" i="6" s="1"/>
  <c r="GL64" i="6" s="1"/>
  <c r="GM64" i="6" s="1"/>
  <c r="GI49" i="6"/>
  <c r="GJ49" i="6" s="1"/>
  <c r="GL49" i="6" s="1"/>
  <c r="GM49" i="6" s="1"/>
  <c r="GI32" i="6"/>
  <c r="GJ32" i="6" s="1"/>
  <c r="GL32" i="6" s="1"/>
  <c r="GM32" i="6" s="1"/>
  <c r="GI88" i="6"/>
  <c r="GJ88" i="6" s="1"/>
  <c r="GL88" i="6" s="1"/>
  <c r="GM88" i="6" s="1"/>
  <c r="GI51" i="6"/>
  <c r="GJ51" i="6" s="1"/>
  <c r="GL51" i="6" s="1"/>
  <c r="GM51" i="6" s="1"/>
  <c r="GI50" i="6"/>
  <c r="GJ50" i="6" s="1"/>
  <c r="GL50" i="6" s="1"/>
  <c r="GM50" i="6" s="1"/>
  <c r="GI48" i="6"/>
  <c r="GJ48" i="6" s="1"/>
  <c r="GL48" i="6" s="1"/>
  <c r="GM48" i="6" s="1"/>
  <c r="GI40" i="6"/>
  <c r="GJ40" i="6" s="1"/>
  <c r="GL40" i="6" s="1"/>
  <c r="GM40" i="6" s="1"/>
  <c r="GI29" i="6"/>
  <c r="GJ29" i="6" s="1"/>
  <c r="GL29" i="6" s="1"/>
  <c r="GM29" i="6" s="1"/>
  <c r="GI28" i="6"/>
  <c r="GJ28" i="6" s="1"/>
  <c r="GL28" i="6" s="1"/>
  <c r="GM28" i="6" s="1"/>
  <c r="GI18" i="6"/>
  <c r="GJ18" i="6" s="1"/>
  <c r="GL18" i="6" s="1"/>
  <c r="GM18" i="6" s="1"/>
  <c r="GI75" i="6"/>
  <c r="GJ75" i="6" s="1"/>
  <c r="GL75" i="6" s="1"/>
  <c r="GM75" i="6" s="1"/>
  <c r="GI76" i="6"/>
  <c r="GJ76" i="6" s="1"/>
  <c r="GL76" i="6" s="1"/>
  <c r="GM76" i="6" s="1"/>
  <c r="GI38" i="6"/>
  <c r="GJ38" i="6" s="1"/>
  <c r="GL38" i="6" s="1"/>
  <c r="GM38" i="6" s="1"/>
  <c r="GI42" i="6"/>
  <c r="GJ42" i="6" s="1"/>
  <c r="GL42" i="6" s="1"/>
  <c r="GM42" i="6" s="1"/>
  <c r="GI65" i="6"/>
  <c r="GJ65" i="6" s="1"/>
  <c r="GL65" i="6" s="1"/>
  <c r="GM65" i="6" s="1"/>
  <c r="GI52" i="6"/>
  <c r="GJ52" i="6" s="1"/>
  <c r="GL52" i="6" s="1"/>
  <c r="GM52" i="6" s="1"/>
  <c r="GI41" i="6"/>
  <c r="GJ41" i="6" s="1"/>
  <c r="GL41" i="6" s="1"/>
  <c r="GM41" i="6" s="1"/>
  <c r="GI37" i="6"/>
  <c r="GJ37" i="6" s="1"/>
  <c r="GL37" i="6" s="1"/>
  <c r="GM37" i="6" s="1"/>
  <c r="GI94" i="6"/>
  <c r="GJ94" i="6" s="1"/>
  <c r="GL94" i="6" s="1"/>
  <c r="GM94" i="6" s="1"/>
  <c r="GI93" i="6"/>
  <c r="GJ93" i="6" s="1"/>
  <c r="GL93" i="6" s="1"/>
  <c r="GM93" i="6" s="1"/>
  <c r="GI68" i="6"/>
  <c r="GJ68" i="6" s="1"/>
  <c r="GL68" i="6" s="1"/>
  <c r="GM68" i="6" s="1"/>
  <c r="GI62" i="6"/>
  <c r="GJ62" i="6" s="1"/>
  <c r="GL62" i="6" s="1"/>
  <c r="GM62" i="6" s="1"/>
  <c r="GI55" i="6"/>
  <c r="GJ55" i="6" s="1"/>
  <c r="GL55" i="6" s="1"/>
  <c r="GM55" i="6" s="1"/>
  <c r="GI47" i="6"/>
  <c r="GJ47" i="6" s="1"/>
  <c r="GL47" i="6" s="1"/>
  <c r="GM47" i="6" s="1"/>
  <c r="GI44" i="6"/>
  <c r="GJ44" i="6" s="1"/>
  <c r="GL44" i="6" s="1"/>
  <c r="GM44" i="6" s="1"/>
  <c r="GI67" i="6"/>
  <c r="GJ67" i="6" s="1"/>
  <c r="GL67" i="6" s="1"/>
  <c r="GM67" i="6" s="1"/>
  <c r="GI73" i="6"/>
  <c r="GJ73" i="6" s="1"/>
  <c r="GL73" i="6" s="1"/>
  <c r="GM73" i="6" s="1"/>
  <c r="GI56" i="6"/>
  <c r="GJ56" i="6" s="1"/>
  <c r="GL56" i="6" s="1"/>
  <c r="GM56" i="6" s="1"/>
  <c r="GI61" i="6"/>
  <c r="GJ61" i="6" s="1"/>
  <c r="GL61" i="6" s="1"/>
  <c r="GM61" i="6" s="1"/>
  <c r="GI59" i="6"/>
  <c r="GJ59" i="6" s="1"/>
  <c r="GL59" i="6" s="1"/>
  <c r="GM59" i="6" s="1"/>
  <c r="GI36" i="6"/>
  <c r="GJ36" i="6" s="1"/>
  <c r="GL36" i="6" s="1"/>
  <c r="GM36" i="6" s="1"/>
  <c r="GI21" i="6"/>
  <c r="GJ21" i="6" s="1"/>
  <c r="GL21" i="6" s="1"/>
  <c r="GM21" i="6" s="1"/>
  <c r="GI17" i="6"/>
  <c r="GJ17" i="6" s="1"/>
  <c r="GL17" i="6" s="1"/>
  <c r="GM17" i="6" s="1"/>
  <c r="GI70" i="6"/>
  <c r="GJ70" i="6" s="1"/>
  <c r="GL70" i="6" s="1"/>
  <c r="GM70" i="6" s="1"/>
  <c r="GI69" i="6"/>
  <c r="GJ69" i="6" s="1"/>
  <c r="GL69" i="6" s="1"/>
  <c r="GM69" i="6" s="1"/>
  <c r="GI72" i="6"/>
  <c r="GJ72" i="6" s="1"/>
  <c r="GL72" i="6" s="1"/>
  <c r="GM72" i="6" s="1"/>
  <c r="GI60" i="6"/>
  <c r="GJ60" i="6" s="1"/>
  <c r="GL60" i="6" s="1"/>
  <c r="GM60" i="6" s="1"/>
  <c r="GI58" i="6"/>
  <c r="GJ58" i="6" s="1"/>
  <c r="GL58" i="6" s="1"/>
  <c r="GM58" i="6" s="1"/>
  <c r="GI54" i="6"/>
  <c r="GJ54" i="6" s="1"/>
  <c r="GL54" i="6" s="1"/>
  <c r="GM54" i="6" s="1"/>
  <c r="GI57" i="6"/>
  <c r="GJ57" i="6" s="1"/>
  <c r="GL57" i="6" s="1"/>
  <c r="GM57" i="6" s="1"/>
  <c r="GI46" i="6"/>
  <c r="GJ46" i="6" s="1"/>
  <c r="GL46" i="6" s="1"/>
  <c r="GM46" i="6" s="1"/>
  <c r="GI45" i="6"/>
  <c r="GJ45" i="6" s="1"/>
  <c r="GL45" i="6" s="1"/>
  <c r="GM45" i="6" s="1"/>
  <c r="GI34" i="6"/>
  <c r="GJ34" i="6" s="1"/>
  <c r="GL34" i="6" s="1"/>
  <c r="GM34" i="6" s="1"/>
  <c r="GI30" i="6"/>
  <c r="GJ30" i="6" s="1"/>
  <c r="GL30" i="6" s="1"/>
  <c r="GM30" i="6" s="1"/>
  <c r="GI25" i="6"/>
  <c r="GJ25" i="6" s="1"/>
  <c r="GL25" i="6" s="1"/>
  <c r="GM25" i="6" s="1"/>
  <c r="GI71" i="6"/>
  <c r="GJ71" i="6" s="1"/>
  <c r="GL71" i="6" s="1"/>
  <c r="GM71" i="6" s="1"/>
  <c r="GI77" i="6"/>
  <c r="GJ77" i="6" s="1"/>
  <c r="GL77" i="6" s="1"/>
  <c r="GM77" i="6" s="1"/>
  <c r="GI35" i="6"/>
  <c r="GJ35" i="6" s="1"/>
  <c r="GL35" i="6" s="1"/>
  <c r="GM35" i="6" s="1"/>
  <c r="GI27" i="6"/>
  <c r="GJ27" i="6" s="1"/>
  <c r="GL27" i="6" s="1"/>
  <c r="GM27" i="6" s="1"/>
  <c r="GI24" i="6"/>
  <c r="GJ24" i="6" s="1"/>
  <c r="GL24" i="6" s="1"/>
  <c r="GM24" i="6" s="1"/>
  <c r="GI19" i="6"/>
  <c r="GJ19" i="6" s="1"/>
  <c r="GL19" i="6" s="1"/>
  <c r="GM19" i="6" s="1"/>
  <c r="D15" i="20"/>
  <c r="H15" i="20" s="1"/>
  <c r="BB7" i="6"/>
  <c r="AS7" i="6"/>
  <c r="AV7" i="6" s="1"/>
  <c r="AX7" i="6" s="1"/>
  <c r="C13" i="20"/>
  <c r="M7" i="6"/>
  <c r="P7" i="6" s="1"/>
  <c r="R7" i="6" s="1"/>
  <c r="AH9" i="6"/>
  <c r="AJ9" i="6" s="1"/>
  <c r="DJ9" i="6"/>
  <c r="GS8" i="6"/>
  <c r="GT8" i="6" s="1"/>
  <c r="FZ10" i="6"/>
  <c r="T15" i="6"/>
  <c r="U15" i="6" s="1"/>
  <c r="W15" i="6" s="1"/>
  <c r="X15" i="6" s="1"/>
  <c r="FY14" i="6"/>
  <c r="GA14" i="6" s="1"/>
  <c r="CP16" i="6"/>
  <c r="G368" i="20" s="1"/>
  <c r="CQ16" i="6"/>
  <c r="CM16" i="6"/>
  <c r="D368" i="20" s="1"/>
  <c r="BN17" i="6"/>
  <c r="Z11" i="10"/>
  <c r="FG8" i="6"/>
  <c r="CP14" i="6"/>
  <c r="G290" i="20" s="1"/>
  <c r="CL15" i="6"/>
  <c r="C329" i="20" s="1"/>
  <c r="GY33" i="6"/>
  <c r="CS43" i="6"/>
  <c r="DP43" i="6" s="1"/>
  <c r="CL43" i="6"/>
  <c r="C1421" i="20" s="1"/>
  <c r="CS45" i="6"/>
  <c r="DP45" i="6" s="1"/>
  <c r="CP45" i="6"/>
  <c r="G1499" i="20" s="1"/>
  <c r="G1501" i="20" s="1"/>
  <c r="CS46" i="6"/>
  <c r="DP46" i="6" s="1"/>
  <c r="CP46" i="6"/>
  <c r="G1538" i="20" s="1"/>
  <c r="G1540" i="20" s="1"/>
  <c r="CR55" i="6"/>
  <c r="CL61" i="6"/>
  <c r="C2123" i="20" s="1"/>
  <c r="CM77" i="6"/>
  <c r="D2747" i="20" s="1"/>
  <c r="C14" i="20"/>
  <c r="H14" i="20" s="1"/>
  <c r="J14" i="20" s="1"/>
  <c r="AK7" i="6"/>
  <c r="CM14" i="6"/>
  <c r="D290" i="20" s="1"/>
  <c r="FC15" i="6"/>
  <c r="BD22" i="6"/>
  <c r="GZ22" i="6" s="1"/>
  <c r="CP38" i="6"/>
  <c r="G1226" i="20" s="1"/>
  <c r="G1228" i="20" s="1"/>
  <c r="CL64" i="6"/>
  <c r="C2240" i="20" s="1"/>
  <c r="CM87" i="6"/>
  <c r="D3137" i="20" s="1"/>
  <c r="CN87" i="6"/>
  <c r="E3137" i="20" s="1"/>
  <c r="CL87" i="6"/>
  <c r="C3137" i="20" s="1"/>
  <c r="CR87" i="6"/>
  <c r="CP87" i="6"/>
  <c r="G3137" i="20" s="1"/>
  <c r="G3139" i="20" s="1"/>
  <c r="FC20" i="6"/>
  <c r="CS19" i="6"/>
  <c r="DP19" i="6" s="1"/>
  <c r="CP19" i="6"/>
  <c r="G485" i="20" s="1"/>
  <c r="CL29" i="6"/>
  <c r="C875" i="20" s="1"/>
  <c r="CL35" i="6"/>
  <c r="CN41" i="6"/>
  <c r="E1343" i="20" s="1"/>
  <c r="CL41" i="6"/>
  <c r="C1343" i="20" s="1"/>
  <c r="CM43" i="6"/>
  <c r="D1421" i="20" s="1"/>
  <c r="CQ45" i="6"/>
  <c r="CQ46" i="6"/>
  <c r="CS50" i="6"/>
  <c r="DP50" i="6" s="1"/>
  <c r="CL50" i="6"/>
  <c r="C1694" i="20" s="1"/>
  <c r="CS55" i="6"/>
  <c r="DP55" i="6" s="1"/>
  <c r="BD58" i="6"/>
  <c r="GZ58" i="6" s="1"/>
  <c r="CN61" i="6"/>
  <c r="E2123" i="20" s="1"/>
  <c r="CS74" i="6"/>
  <c r="DP74" i="6" s="1"/>
  <c r="CS87" i="6"/>
  <c r="DP87" i="6" s="1"/>
  <c r="BA7" i="6"/>
  <c r="CF6" i="6"/>
  <c r="CI6" i="6" s="1"/>
  <c r="CK6" i="6" s="1"/>
  <c r="CR41" i="6"/>
  <c r="CQ43" i="6"/>
  <c r="CN48" i="6"/>
  <c r="E1616" i="20" s="1"/>
  <c r="CR50" i="6"/>
  <c r="CS54" i="6"/>
  <c r="DP54" i="6" s="1"/>
  <c r="CR71" i="6"/>
  <c r="DP79" i="6"/>
  <c r="CM76" i="6"/>
  <c r="D2708" i="20" s="1"/>
  <c r="CN103" i="6"/>
  <c r="E3761" i="20" s="1"/>
  <c r="CQ105" i="6"/>
  <c r="CS95" i="6"/>
  <c r="DP95" i="6" s="1"/>
  <c r="CR95" i="6"/>
  <c r="CP97" i="6"/>
  <c r="G3527" i="20" s="1"/>
  <c r="G3529" i="20" s="1"/>
  <c r="CL97" i="6"/>
  <c r="C3527" i="20" s="1"/>
  <c r="CR98" i="6"/>
  <c r="CN99" i="6"/>
  <c r="E3605" i="20" s="1"/>
  <c r="CP101" i="6"/>
  <c r="G3683" i="20" s="1"/>
  <c r="G3685" i="20" s="1"/>
  <c r="CL101" i="6"/>
  <c r="C3683" i="20" s="1"/>
  <c r="CR102" i="6"/>
  <c r="FX90" i="6"/>
  <c r="GA100" i="6"/>
  <c r="FC76" i="6"/>
  <c r="CR89" i="6"/>
  <c r="CS82" i="6"/>
  <c r="DP82" i="6" s="1"/>
  <c r="FX28" i="6"/>
  <c r="FC54" i="6"/>
  <c r="GA96" i="6"/>
  <c r="ER76" i="6"/>
  <c r="CQ103" i="6"/>
  <c r="CN97" i="6"/>
  <c r="E3527" i="20" s="1"/>
  <c r="CN101" i="6"/>
  <c r="E3683" i="20" s="1"/>
  <c r="FX16" i="6"/>
  <c r="CS84" i="6"/>
  <c r="DP84" i="6" s="1"/>
  <c r="CR91" i="6"/>
  <c r="CR82" i="6"/>
  <c r="CR92" i="6"/>
  <c r="CS103" i="6"/>
  <c r="DP103" i="6" s="1"/>
  <c r="CL103" i="6"/>
  <c r="C3761" i="20" s="1"/>
  <c r="CS105" i="6"/>
  <c r="DP105" i="6" s="1"/>
  <c r="CN95" i="6"/>
  <c r="E3449" i="20" s="1"/>
  <c r="CR97" i="6"/>
  <c r="CN98" i="6"/>
  <c r="E3566" i="20" s="1"/>
  <c r="CR101" i="6"/>
  <c r="CN102" i="6"/>
  <c r="E3722" i="20" s="1"/>
  <c r="I13" i="20"/>
  <c r="BD27" i="6"/>
  <c r="GZ27" i="6" s="1"/>
  <c r="AA37" i="10"/>
  <c r="GB8" i="6"/>
  <c r="ER11" i="6"/>
  <c r="CS14" i="6"/>
  <c r="DP14" i="6" s="1"/>
  <c r="CQ14" i="6"/>
  <c r="U16" i="6"/>
  <c r="W16" i="6" s="1"/>
  <c r="X16" i="6" s="1"/>
  <c r="CN16" i="6"/>
  <c r="E368" i="20" s="1"/>
  <c r="CS16" i="6"/>
  <c r="DP16" i="6" s="1"/>
  <c r="CR15" i="6"/>
  <c r="I329" i="20" s="1"/>
  <c r="CP15" i="6"/>
  <c r="G329" i="20" s="1"/>
  <c r="DK18" i="6"/>
  <c r="ER23" i="6"/>
  <c r="EV23" i="6"/>
  <c r="FA23" i="6" s="1"/>
  <c r="FC23" i="6" s="1"/>
  <c r="FI23" i="6" s="1"/>
  <c r="ER24" i="6"/>
  <c r="EV24" i="6"/>
  <c r="FA24" i="6" s="1"/>
  <c r="FC24" i="6" s="1"/>
  <c r="ER27" i="6"/>
  <c r="EV27" i="6"/>
  <c r="FA27" i="6" s="1"/>
  <c r="FC27" i="6" s="1"/>
  <c r="FG26" i="6"/>
  <c r="CL33" i="6"/>
  <c r="C1031" i="20" s="1"/>
  <c r="CM33" i="6"/>
  <c r="D1031" i="20" s="1"/>
  <c r="CQ33" i="6"/>
  <c r="CR33" i="6"/>
  <c r="I1031" i="20" s="1"/>
  <c r="CL34" i="6"/>
  <c r="C1070" i="20" s="1"/>
  <c r="CS34" i="6"/>
  <c r="DP34" i="6" s="1"/>
  <c r="FF39" i="6"/>
  <c r="FG39" i="6"/>
  <c r="ER43" i="6"/>
  <c r="EV43" i="6"/>
  <c r="FA43" i="6" s="1"/>
  <c r="FC43" i="6" s="1"/>
  <c r="U44" i="6"/>
  <c r="CS38" i="6"/>
  <c r="DP38" i="6" s="1"/>
  <c r="CL38" i="6"/>
  <c r="C1226" i="20" s="1"/>
  <c r="FG46" i="6"/>
  <c r="FG51" i="6"/>
  <c r="FF52" i="6"/>
  <c r="FG52" i="6"/>
  <c r="FH52" i="6" s="1"/>
  <c r="FF53" i="6"/>
  <c r="FG53" i="6"/>
  <c r="FH53" i="6" s="1"/>
  <c r="FG54" i="6"/>
  <c r="FH54" i="6" s="1"/>
  <c r="FF56" i="6"/>
  <c r="FG56" i="6"/>
  <c r="FG58" i="6"/>
  <c r="FH58" i="6" s="1"/>
  <c r="FG50" i="6"/>
  <c r="FF50" i="6"/>
  <c r="EV56" i="6"/>
  <c r="FA56" i="6" s="1"/>
  <c r="FC56" i="6" s="1"/>
  <c r="ER56" i="6"/>
  <c r="ER59" i="6"/>
  <c r="EV59" i="6"/>
  <c r="FA59" i="6" s="1"/>
  <c r="FC59" i="6" s="1"/>
  <c r="CP59" i="6"/>
  <c r="G2045" i="20" s="1"/>
  <c r="G2047" i="20" s="1"/>
  <c r="CP61" i="6"/>
  <c r="G2123" i="20" s="1"/>
  <c r="G2125" i="20" s="1"/>
  <c r="CM54" i="6"/>
  <c r="D1850" i="20" s="1"/>
  <c r="CR58" i="6"/>
  <c r="CS58" i="6"/>
  <c r="DP58" i="6" s="1"/>
  <c r="CQ67" i="6"/>
  <c r="CL67" i="6"/>
  <c r="C2357" i="20" s="1"/>
  <c r="CS70" i="6"/>
  <c r="DP70" i="6" s="1"/>
  <c r="CM71" i="6"/>
  <c r="D2513" i="20" s="1"/>
  <c r="CN66" i="6"/>
  <c r="E2318" i="20" s="1"/>
  <c r="CN68" i="6"/>
  <c r="E2396" i="20" s="1"/>
  <c r="CQ68" i="6"/>
  <c r="CS68" i="6"/>
  <c r="DP68" i="6" s="1"/>
  <c r="CL68" i="6"/>
  <c r="C2396" i="20" s="1"/>
  <c r="CN72" i="6"/>
  <c r="E2552" i="20" s="1"/>
  <c r="CQ72" i="6"/>
  <c r="CS72" i="6"/>
  <c r="DP72" i="6" s="1"/>
  <c r="CL72" i="6"/>
  <c r="C2552" i="20" s="1"/>
  <c r="FX69" i="6"/>
  <c r="CM75" i="6"/>
  <c r="D2669" i="20" s="1"/>
  <c r="CS75" i="6"/>
  <c r="DP75" i="6" s="1"/>
  <c r="ER57" i="6"/>
  <c r="CQ64" i="6"/>
  <c r="ER65" i="6"/>
  <c r="CR66" i="6"/>
  <c r="CP66" i="6"/>
  <c r="G2318" i="20" s="1"/>
  <c r="G2320" i="20" s="1"/>
  <c r="CR70" i="6"/>
  <c r="ER70" i="6"/>
  <c r="EV70" i="6"/>
  <c r="FA70" i="6" s="1"/>
  <c r="FC70" i="6" s="1"/>
  <c r="CR74" i="6"/>
  <c r="ER74" i="6"/>
  <c r="EV74" i="6"/>
  <c r="FA74" i="6" s="1"/>
  <c r="FC74" i="6" s="1"/>
  <c r="ER68" i="6"/>
  <c r="FC71" i="6"/>
  <c r="CQ77" i="6"/>
  <c r="CP77" i="6"/>
  <c r="G2747" i="20" s="1"/>
  <c r="G2749" i="20" s="1"/>
  <c r="CR79" i="6"/>
  <c r="ER88" i="6"/>
  <c r="EV88" i="6"/>
  <c r="FA88" i="6" s="1"/>
  <c r="FC88" i="6" s="1"/>
  <c r="ER81" i="6"/>
  <c r="ER73" i="6"/>
  <c r="FC79" i="6"/>
  <c r="GB84" i="6"/>
  <c r="GB86" i="6"/>
  <c r="CL84" i="6"/>
  <c r="C3020" i="20" s="1"/>
  <c r="CP88" i="6"/>
  <c r="G3176" i="20" s="1"/>
  <c r="G3178" i="20" s="1"/>
  <c r="CR88" i="6"/>
  <c r="ER93" i="6"/>
  <c r="EV93" i="6"/>
  <c r="FA93" i="6" s="1"/>
  <c r="FC93" i="6" s="1"/>
  <c r="CS89" i="6"/>
  <c r="DP89" i="6" s="1"/>
  <c r="CS91" i="6"/>
  <c r="DP91" i="6" s="1"/>
  <c r="CL82" i="6"/>
  <c r="C2942" i="20" s="1"/>
  <c r="CN86" i="6"/>
  <c r="E3098" i="20" s="1"/>
  <c r="CQ86" i="6"/>
  <c r="ER94" i="6"/>
  <c r="EV94" i="6"/>
  <c r="FA94" i="6" s="1"/>
  <c r="FC94" i="6" s="1"/>
  <c r="ER97" i="6"/>
  <c r="EV97" i="6"/>
  <c r="FA97" i="6" s="1"/>
  <c r="FC97" i="6" s="1"/>
  <c r="ER101" i="6"/>
  <c r="EV101" i="6"/>
  <c r="FA101" i="6" s="1"/>
  <c r="FC101" i="6" s="1"/>
  <c r="ER105" i="6"/>
  <c r="EV105" i="6"/>
  <c r="FA105" i="6" s="1"/>
  <c r="FC105" i="6" s="1"/>
  <c r="ER89" i="6"/>
  <c r="EV89" i="6"/>
  <c r="FA89" i="6" s="1"/>
  <c r="FC89" i="6" s="1"/>
  <c r="CM90" i="6"/>
  <c r="D3254" i="20" s="1"/>
  <c r="ER91" i="6"/>
  <c r="EV91" i="6"/>
  <c r="FA91" i="6" s="1"/>
  <c r="FC91" i="6" s="1"/>
  <c r="CS92" i="6"/>
  <c r="DP92" i="6" s="1"/>
  <c r="CM105" i="6"/>
  <c r="D3839" i="20" s="1"/>
  <c r="CP106" i="6"/>
  <c r="G3878" i="20" s="1"/>
  <c r="G3880" i="20" s="1"/>
  <c r="CR106" i="6"/>
  <c r="ER9" i="6"/>
  <c r="EV9" i="6"/>
  <c r="FA9" i="6" s="1"/>
  <c r="FC9" i="6" s="1"/>
  <c r="ER13" i="6"/>
  <c r="EV13" i="6"/>
  <c r="FA13" i="6" s="1"/>
  <c r="FC13" i="6" s="1"/>
  <c r="EV21" i="6"/>
  <c r="FA21" i="6" s="1"/>
  <c r="FC21" i="6" s="1"/>
  <c r="ER21" i="6"/>
  <c r="ER19" i="6"/>
  <c r="EV19" i="6"/>
  <c r="FA19" i="6" s="1"/>
  <c r="FC19" i="6" s="1"/>
  <c r="ER26" i="6"/>
  <c r="EV26" i="6"/>
  <c r="FA26" i="6" s="1"/>
  <c r="FC26" i="6" s="1"/>
  <c r="CR26" i="6"/>
  <c r="I758" i="20" s="1"/>
  <c r="CQ28" i="6"/>
  <c r="CS28" i="6"/>
  <c r="DP28" i="6" s="1"/>
  <c r="CR29" i="6"/>
  <c r="I875" i="20" s="1"/>
  <c r="CP29" i="6"/>
  <c r="G875" i="20" s="1"/>
  <c r="ER34" i="6"/>
  <c r="EV34" i="6"/>
  <c r="FA34" i="6" s="1"/>
  <c r="FC34" i="6" s="1"/>
  <c r="CS33" i="6"/>
  <c r="DP33" i="6" s="1"/>
  <c r="CR34" i="6"/>
  <c r="I1070" i="20" s="1"/>
  <c r="FF32" i="6"/>
  <c r="FH32" i="6" s="1"/>
  <c r="FG32" i="6"/>
  <c r="FF34" i="6"/>
  <c r="FH34" i="6" s="1"/>
  <c r="ER35" i="6"/>
  <c r="EV35" i="6"/>
  <c r="FA35" i="6" s="1"/>
  <c r="FC35" i="6" s="1"/>
  <c r="FG37" i="6"/>
  <c r="FH37" i="6" s="1"/>
  <c r="FF37" i="6"/>
  <c r="CR35" i="6"/>
  <c r="I1109" i="20" s="1"/>
  <c r="CP35" i="6"/>
  <c r="G1109" i="20" s="1"/>
  <c r="ER36" i="6"/>
  <c r="EV36" i="6"/>
  <c r="FA36" i="6" s="1"/>
  <c r="FC36" i="6" s="1"/>
  <c r="ER44" i="6"/>
  <c r="EV44" i="6"/>
  <c r="FA44" i="6" s="1"/>
  <c r="FC44" i="6" s="1"/>
  <c r="CR38" i="6"/>
  <c r="CR43" i="6"/>
  <c r="CM45" i="6"/>
  <c r="D1499" i="20" s="1"/>
  <c r="CR45" i="6"/>
  <c r="ER45" i="6"/>
  <c r="EV45" i="6"/>
  <c r="FA45" i="6" s="1"/>
  <c r="FC45" i="6" s="1"/>
  <c r="FG47" i="6"/>
  <c r="CM48" i="6"/>
  <c r="D1616" i="20" s="1"/>
  <c r="CQ48" i="6"/>
  <c r="CM55" i="6"/>
  <c r="D1889" i="20" s="1"/>
  <c r="CN55" i="6"/>
  <c r="E1889" i="20" s="1"/>
  <c r="CL52" i="6"/>
  <c r="C1772" i="20" s="1"/>
  <c r="CN52" i="6"/>
  <c r="E1772" i="20" s="1"/>
  <c r="CR59" i="6"/>
  <c r="CM59" i="6"/>
  <c r="D2045" i="20" s="1"/>
  <c r="CM61" i="6"/>
  <c r="D2123" i="20" s="1"/>
  <c r="CR61" i="6"/>
  <c r="CP54" i="6"/>
  <c r="G1850" i="20" s="1"/>
  <c r="G1852" i="20" s="1"/>
  <c r="FC57" i="6"/>
  <c r="CM58" i="6"/>
  <c r="D2006" i="20" s="1"/>
  <c r="CN58" i="6"/>
  <c r="E2006" i="20" s="1"/>
  <c r="CP62" i="6"/>
  <c r="G2162" i="20" s="1"/>
  <c r="G2164" i="20" s="1"/>
  <c r="CR67" i="6"/>
  <c r="ER58" i="6"/>
  <c r="CR68" i="6"/>
  <c r="CL70" i="6"/>
  <c r="C2474" i="20" s="1"/>
  <c r="CR72" i="6"/>
  <c r="FG77" i="6"/>
  <c r="FF77" i="6"/>
  <c r="CM73" i="6"/>
  <c r="D2591" i="20" s="1"/>
  <c r="CM66" i="6"/>
  <c r="D2318" i="20" s="1"/>
  <c r="CS66" i="6"/>
  <c r="DP66" i="6" s="1"/>
  <c r="CM70" i="6"/>
  <c r="D2474" i="20" s="1"/>
  <c r="CM74" i="6"/>
  <c r="D2630" i="20" s="1"/>
  <c r="FX74" i="6"/>
  <c r="FF78" i="6"/>
  <c r="FG78" i="6"/>
  <c r="FH78" i="6" s="1"/>
  <c r="FC68" i="6"/>
  <c r="CN81" i="6"/>
  <c r="E2903" i="20" s="1"/>
  <c r="CS81" i="6"/>
  <c r="DP81" i="6" s="1"/>
  <c r="CL81" i="6"/>
  <c r="C2903" i="20" s="1"/>
  <c r="ER82" i="6"/>
  <c r="EV82" i="6"/>
  <c r="FA82" i="6" s="1"/>
  <c r="FC82" i="6" s="1"/>
  <c r="FG83" i="6"/>
  <c r="FF83" i="6"/>
  <c r="ER84" i="6"/>
  <c r="EV84" i="6"/>
  <c r="FA84" i="6" s="1"/>
  <c r="FC84" i="6" s="1"/>
  <c r="FG85" i="6"/>
  <c r="FF85" i="6"/>
  <c r="ER86" i="6"/>
  <c r="EV86" i="6"/>
  <c r="FA86" i="6" s="1"/>
  <c r="FC86" i="6" s="1"/>
  <c r="CP78" i="6"/>
  <c r="G2786" i="20" s="1"/>
  <c r="G2788" i="20" s="1"/>
  <c r="CM78" i="6"/>
  <c r="D2786" i="20" s="1"/>
  <c r="ER78" i="6"/>
  <c r="CM79" i="6"/>
  <c r="D2825" i="20" s="1"/>
  <c r="FG79" i="6"/>
  <c r="FF79" i="6"/>
  <c r="ER69" i="6"/>
  <c r="ER72" i="6"/>
  <c r="ER79" i="6"/>
  <c r="CM88" i="6"/>
  <c r="D3176" i="20" s="1"/>
  <c r="ER92" i="6"/>
  <c r="EV92" i="6"/>
  <c r="FA92" i="6" s="1"/>
  <c r="FC92" i="6" s="1"/>
  <c r="CL86" i="6"/>
  <c r="C3098" i="20" s="1"/>
  <c r="FG94" i="6"/>
  <c r="ER96" i="6"/>
  <c r="EV96" i="6"/>
  <c r="FA96" i="6" s="1"/>
  <c r="FC96" i="6" s="1"/>
  <c r="ER100" i="6"/>
  <c r="EV100" i="6"/>
  <c r="FA100" i="6" s="1"/>
  <c r="FC100" i="6" s="1"/>
  <c r="ER104" i="6"/>
  <c r="EV104" i="6"/>
  <c r="FA104" i="6" s="1"/>
  <c r="FC104" i="6" s="1"/>
  <c r="FG89" i="6"/>
  <c r="GB92" i="6"/>
  <c r="CM106" i="6"/>
  <c r="D3878" i="20" s="1"/>
  <c r="AF20" i="10"/>
  <c r="ER8" i="6"/>
  <c r="EV8" i="6"/>
  <c r="FA8" i="6" s="1"/>
  <c r="FC8" i="6" s="1"/>
  <c r="DK8" i="6"/>
  <c r="HC8" i="6" s="1"/>
  <c r="ER10" i="6"/>
  <c r="EV10" i="6"/>
  <c r="FA10" i="6" s="1"/>
  <c r="FC10" i="6" s="1"/>
  <c r="FG10" i="6"/>
  <c r="FG11" i="6"/>
  <c r="FF11" i="6"/>
  <c r="FH11" i="6" s="1"/>
  <c r="ER14" i="6"/>
  <c r="EV14" i="6"/>
  <c r="FA14" i="6" s="1"/>
  <c r="FC14" i="6" s="1"/>
  <c r="CR14" i="6"/>
  <c r="I290" i="20" s="1"/>
  <c r="CL16" i="6"/>
  <c r="C368" i="20" s="1"/>
  <c r="CM15" i="6"/>
  <c r="D329" i="20" s="1"/>
  <c r="CQ15" i="6"/>
  <c r="FG20" i="6"/>
  <c r="CL28" i="6"/>
  <c r="C836" i="20" s="1"/>
  <c r="CN28" i="6"/>
  <c r="E836" i="20" s="1"/>
  <c r="FF31" i="6"/>
  <c r="FH31" i="6" s="1"/>
  <c r="FG31" i="6"/>
  <c r="FG33" i="6"/>
  <c r="CM34" i="6"/>
  <c r="D1070" i="20" s="1"/>
  <c r="CP34" i="6"/>
  <c r="G1070" i="20" s="1"/>
  <c r="CN33" i="6"/>
  <c r="E1031" i="20" s="1"/>
  <c r="EV32" i="6"/>
  <c r="FA32" i="6" s="1"/>
  <c r="FC32" i="6" s="1"/>
  <c r="ER32" i="6"/>
  <c r="FG30" i="6"/>
  <c r="CP31" i="6"/>
  <c r="G953" i="20" s="1"/>
  <c r="ER40" i="6"/>
  <c r="EV40" i="6"/>
  <c r="FA40" i="6" s="1"/>
  <c r="FC40" i="6" s="1"/>
  <c r="ER41" i="6"/>
  <c r="EV41" i="6"/>
  <c r="FA41" i="6" s="1"/>
  <c r="FC41" i="6" s="1"/>
  <c r="CN38" i="6"/>
  <c r="E1226" i="20" s="1"/>
  <c r="CM46" i="6"/>
  <c r="D1538" i="20" s="1"/>
  <c r="CR46" i="6"/>
  <c r="ER46" i="6"/>
  <c r="EV46" i="6"/>
  <c r="FA46" i="6" s="1"/>
  <c r="FC46" i="6" s="1"/>
  <c r="FF55" i="6"/>
  <c r="FG55" i="6"/>
  <c r="FF57" i="6"/>
  <c r="FG57" i="6"/>
  <c r="FH57" i="6" s="1"/>
  <c r="FG48" i="6"/>
  <c r="FF48" i="6"/>
  <c r="CS48" i="6"/>
  <c r="DP48" i="6" s="1"/>
  <c r="CL48" i="6"/>
  <c r="C1616" i="20" s="1"/>
  <c r="EV55" i="6"/>
  <c r="FA55" i="6" s="1"/>
  <c r="FC55" i="6" s="1"/>
  <c r="ER55" i="6"/>
  <c r="CR52" i="6"/>
  <c r="FF61" i="6"/>
  <c r="FG61" i="6"/>
  <c r="FF63" i="6"/>
  <c r="FG63" i="6"/>
  <c r="CQ53" i="6"/>
  <c r="FX56" i="6"/>
  <c r="CS59" i="6"/>
  <c r="DP59" i="6" s="1"/>
  <c r="CS61" i="6"/>
  <c r="DP61" i="6" s="1"/>
  <c r="U53" i="6"/>
  <c r="W53" i="6" s="1"/>
  <c r="X53" i="6" s="1"/>
  <c r="CP58" i="6"/>
  <c r="G2006" i="20" s="1"/>
  <c r="G2008" i="20" s="1"/>
  <c r="FG60" i="6"/>
  <c r="FF62" i="6"/>
  <c r="FG62" i="6"/>
  <c r="CQ71" i="6"/>
  <c r="CL71" i="6"/>
  <c r="C2513" i="20" s="1"/>
  <c r="CN71" i="6"/>
  <c r="E2513" i="20" s="1"/>
  <c r="CN64" i="6"/>
  <c r="E2240" i="20" s="1"/>
  <c r="FG67" i="6"/>
  <c r="FF67" i="6"/>
  <c r="CM68" i="6"/>
  <c r="D2396" i="20" s="1"/>
  <c r="FG71" i="6"/>
  <c r="FF71" i="6"/>
  <c r="CM72" i="6"/>
  <c r="D2552" i="20" s="1"/>
  <c r="EV77" i="6"/>
  <c r="FA77" i="6" s="1"/>
  <c r="FC77" i="6" s="1"/>
  <c r="ER77" i="6"/>
  <c r="FX73" i="6"/>
  <c r="CR64" i="6"/>
  <c r="CP64" i="6"/>
  <c r="G2240" i="20" s="1"/>
  <c r="G2242" i="20" s="1"/>
  <c r="CQ66" i="6"/>
  <c r="FX70" i="6"/>
  <c r="CP74" i="6"/>
  <c r="G2630" i="20" s="1"/>
  <c r="G2632" i="20" s="1"/>
  <c r="CS76" i="6"/>
  <c r="DP76" i="6" s="1"/>
  <c r="CP80" i="6"/>
  <c r="G2864" i="20" s="1"/>
  <c r="G2866" i="20" s="1"/>
  <c r="CR81" i="6"/>
  <c r="FF81" i="6"/>
  <c r="CS67" i="6"/>
  <c r="DP67" i="6" s="1"/>
  <c r="CR77" i="6"/>
  <c r="CS77" i="6"/>
  <c r="DP77" i="6" s="1"/>
  <c r="CS78" i="6"/>
  <c r="DP78" i="6" s="1"/>
  <c r="CQ78" i="6"/>
  <c r="CP79" i="6"/>
  <c r="G2825" i="20" s="1"/>
  <c r="G2827" i="20" s="1"/>
  <c r="GB83" i="6"/>
  <c r="ER87" i="6"/>
  <c r="EV87" i="6"/>
  <c r="FA87" i="6" s="1"/>
  <c r="FC87" i="6" s="1"/>
  <c r="ER67" i="6"/>
  <c r="FC80" i="6"/>
  <c r="FC72" i="6"/>
  <c r="CN75" i="6"/>
  <c r="E2669" i="20" s="1"/>
  <c r="CP84" i="6"/>
  <c r="G3020" i="20" s="1"/>
  <c r="G3022" i="20" s="1"/>
  <c r="CM84" i="6"/>
  <c r="D3020" i="20" s="1"/>
  <c r="CQ88" i="6"/>
  <c r="CS88" i="6"/>
  <c r="DP88" i="6" s="1"/>
  <c r="CP89" i="6"/>
  <c r="G3215" i="20" s="1"/>
  <c r="G3217" i="20" s="1"/>
  <c r="CP91" i="6"/>
  <c r="G3293" i="20" s="1"/>
  <c r="G3295" i="20" s="1"/>
  <c r="CP82" i="6"/>
  <c r="G2942" i="20" s="1"/>
  <c r="G2944" i="20" s="1"/>
  <c r="CM82" i="6"/>
  <c r="D2942" i="20" s="1"/>
  <c r="CS86" i="6"/>
  <c r="DP86" i="6" s="1"/>
  <c r="CR86" i="6"/>
  <c r="ER99" i="6"/>
  <c r="EV99" i="6"/>
  <c r="FA99" i="6" s="1"/>
  <c r="FC99" i="6" s="1"/>
  <c r="ER103" i="6"/>
  <c r="EV103" i="6"/>
  <c r="FA103" i="6" s="1"/>
  <c r="FC103" i="6" s="1"/>
  <c r="CN90" i="6"/>
  <c r="E3254" i="20" s="1"/>
  <c r="CP92" i="6"/>
  <c r="G3332" i="20" s="1"/>
  <c r="G3334" i="20" s="1"/>
  <c r="GB94" i="6"/>
  <c r="CM104" i="6"/>
  <c r="D3800" i="20" s="1"/>
  <c r="CN105" i="6"/>
  <c r="E3839" i="20" s="1"/>
  <c r="CL105" i="6"/>
  <c r="C3839" i="20" s="1"/>
  <c r="CM96" i="6"/>
  <c r="D3488" i="20" s="1"/>
  <c r="CM97" i="6"/>
  <c r="D3527" i="20" s="1"/>
  <c r="CM98" i="6"/>
  <c r="D3566" i="20" s="1"/>
  <c r="CM99" i="6"/>
  <c r="D3605" i="20" s="1"/>
  <c r="CM100" i="6"/>
  <c r="D3644" i="20" s="1"/>
  <c r="CM101" i="6"/>
  <c r="D3683" i="20" s="1"/>
  <c r="CM102" i="6"/>
  <c r="D3722" i="20" s="1"/>
  <c r="CS106" i="6"/>
  <c r="DP106" i="6" s="1"/>
  <c r="CQ106" i="6"/>
  <c r="CM9" i="6"/>
  <c r="D95" i="20" s="1"/>
  <c r="FC11" i="6"/>
  <c r="ER12" i="6"/>
  <c r="EV12" i="6"/>
  <c r="FA12" i="6" s="1"/>
  <c r="FC12" i="6" s="1"/>
  <c r="GB12" i="6"/>
  <c r="FG14" i="6"/>
  <c r="FF14" i="6"/>
  <c r="FH14" i="6" s="1"/>
  <c r="FG15" i="6"/>
  <c r="FF15" i="6"/>
  <c r="FH15" i="6" s="1"/>
  <c r="CS15" i="6"/>
  <c r="DP15" i="6" s="1"/>
  <c r="FG16" i="6"/>
  <c r="FF16" i="6"/>
  <c r="FH16" i="6" s="1"/>
  <c r="ER18" i="6"/>
  <c r="EV18" i="6"/>
  <c r="FA18" i="6" s="1"/>
  <c r="FC18" i="6" s="1"/>
  <c r="FG21" i="6"/>
  <c r="FF21" i="6"/>
  <c r="FH21" i="6" s="1"/>
  <c r="CT19" i="6"/>
  <c r="FG19" i="6"/>
  <c r="FF19" i="6"/>
  <c r="FH19" i="6" s="1"/>
  <c r="ER22" i="6"/>
  <c r="EV22" i="6"/>
  <c r="FA22" i="6" s="1"/>
  <c r="FC22" i="6" s="1"/>
  <c r="ER25" i="6"/>
  <c r="EV25" i="6"/>
  <c r="FA25" i="6" s="1"/>
  <c r="FC25" i="6" s="1"/>
  <c r="FX24" i="6"/>
  <c r="FX25" i="6"/>
  <c r="FF27" i="6"/>
  <c r="FH27" i="6" s="1"/>
  <c r="CR28" i="6"/>
  <c r="I836" i="20" s="1"/>
  <c r="CQ29" i="6"/>
  <c r="EV31" i="6"/>
  <c r="FA31" i="6" s="1"/>
  <c r="FC31" i="6" s="1"/>
  <c r="ER31" i="6"/>
  <c r="EV33" i="6"/>
  <c r="FA33" i="6" s="1"/>
  <c r="FC33" i="6" s="1"/>
  <c r="ER33" i="6"/>
  <c r="CQ34" i="6"/>
  <c r="CP33" i="6"/>
  <c r="G1031" i="20" s="1"/>
  <c r="ER30" i="6"/>
  <c r="EV30" i="6"/>
  <c r="FA30" i="6" s="1"/>
  <c r="FC30" i="6" s="1"/>
  <c r="U37" i="6"/>
  <c r="CS35" i="6"/>
  <c r="DP35" i="6" s="1"/>
  <c r="FG36" i="6"/>
  <c r="FF36" i="6"/>
  <c r="FH36" i="6" s="1"/>
  <c r="ER42" i="6"/>
  <c r="EV42" i="6"/>
  <c r="FA42" i="6" s="1"/>
  <c r="FC42" i="6" s="1"/>
  <c r="U45" i="6"/>
  <c r="W45" i="6" s="1"/>
  <c r="X45" i="6" s="1"/>
  <c r="CM38" i="6"/>
  <c r="D1226" i="20" s="1"/>
  <c r="FG45" i="6"/>
  <c r="FF45" i="6"/>
  <c r="ER47" i="6"/>
  <c r="EV47" i="6"/>
  <c r="FA47" i="6" s="1"/>
  <c r="FC47" i="6" s="1"/>
  <c r="DP53" i="6"/>
  <c r="FG49" i="6"/>
  <c r="FH49" i="6" s="1"/>
  <c r="FF49" i="6"/>
  <c r="CR48" i="6"/>
  <c r="CL55" i="6"/>
  <c r="C1889" i="20" s="1"/>
  <c r="CQ55" i="6"/>
  <c r="CL54" i="6"/>
  <c r="C1850" i="20" s="1"/>
  <c r="FF59" i="6"/>
  <c r="FG59" i="6"/>
  <c r="EV61" i="6"/>
  <c r="FA61" i="6" s="1"/>
  <c r="FC61" i="6" s="1"/>
  <c r="ER61" i="6"/>
  <c r="CQ54" i="6"/>
  <c r="CN63" i="6"/>
  <c r="E2201" i="20" s="1"/>
  <c r="CR54" i="6"/>
  <c r="FX57" i="6"/>
  <c r="EV60" i="6"/>
  <c r="FA60" i="6" s="1"/>
  <c r="FC60" i="6" s="1"/>
  <c r="ER60" i="6"/>
  <c r="EV62" i="6"/>
  <c r="FA62" i="6" s="1"/>
  <c r="FC62" i="6" s="1"/>
  <c r="ER62" i="6"/>
  <c r="ER63" i="6"/>
  <c r="EV63" i="6"/>
  <c r="FA63" i="6" s="1"/>
  <c r="FC63" i="6" s="1"/>
  <c r="CP72" i="6"/>
  <c r="G2552" i="20" s="1"/>
  <c r="G2554" i="20" s="1"/>
  <c r="CP75" i="6"/>
  <c r="G2669" i="20" s="1"/>
  <c r="G2671" i="20" s="1"/>
  <c r="CS64" i="6"/>
  <c r="DP64" i="6" s="1"/>
  <c r="FC65" i="6"/>
  <c r="CN67" i="6"/>
  <c r="E2357" i="20" s="1"/>
  <c r="CN70" i="6"/>
  <c r="E2474" i="20" s="1"/>
  <c r="CQ70" i="6"/>
  <c r="CN74" i="6"/>
  <c r="E2630" i="20" s="1"/>
  <c r="CQ74" i="6"/>
  <c r="CS71" i="6"/>
  <c r="DP71" i="6" s="1"/>
  <c r="CN80" i="6"/>
  <c r="E2864" i="20" s="1"/>
  <c r="CS80" i="6"/>
  <c r="DP80" i="6" s="1"/>
  <c r="CL80" i="6"/>
  <c r="C2864" i="20" s="1"/>
  <c r="CM81" i="6"/>
  <c r="D2903" i="20" s="1"/>
  <c r="ER71" i="6"/>
  <c r="CL77" i="6"/>
  <c r="C2747" i="20" s="1"/>
  <c r="CN78" i="6"/>
  <c r="E2786" i="20" s="1"/>
  <c r="CN79" i="6"/>
  <c r="E2825" i="20" s="1"/>
  <c r="CL79" i="6"/>
  <c r="C2825" i="20" s="1"/>
  <c r="FC67" i="6"/>
  <c r="CS73" i="6"/>
  <c r="DP73" i="6" s="1"/>
  <c r="ER80" i="6"/>
  <c r="FC81" i="6"/>
  <c r="ER75" i="6"/>
  <c r="CN84" i="6"/>
  <c r="E3020" i="20" s="1"/>
  <c r="CL88" i="6"/>
  <c r="C3176" i="20" s="1"/>
  <c r="CL89" i="6"/>
  <c r="C3215" i="20" s="1"/>
  <c r="CQ89" i="6"/>
  <c r="CM89" i="6"/>
  <c r="D3215" i="20" s="1"/>
  <c r="ER90" i="6"/>
  <c r="EV90" i="6"/>
  <c r="FA90" i="6" s="1"/>
  <c r="FC90" i="6" s="1"/>
  <c r="CL91" i="6"/>
  <c r="C3293" i="20" s="1"/>
  <c r="CM91" i="6"/>
  <c r="D3293" i="20" s="1"/>
  <c r="CN82" i="6"/>
  <c r="E2942" i="20" s="1"/>
  <c r="CP86" i="6"/>
  <c r="G3098" i="20" s="1"/>
  <c r="G3100" i="20" s="1"/>
  <c r="DP90" i="6"/>
  <c r="ER98" i="6"/>
  <c r="EV98" i="6"/>
  <c r="FA98" i="6" s="1"/>
  <c r="FC98" i="6" s="1"/>
  <c r="ER102" i="6"/>
  <c r="EV102" i="6"/>
  <c r="FA102" i="6" s="1"/>
  <c r="FC102" i="6" s="1"/>
  <c r="ER106" i="6"/>
  <c r="EV106" i="6"/>
  <c r="FA106" i="6" s="1"/>
  <c r="FC106" i="6" s="1"/>
  <c r="CP90" i="6"/>
  <c r="G3254" i="20" s="1"/>
  <c r="G3256" i="20" s="1"/>
  <c r="CR90" i="6"/>
  <c r="CL92" i="6"/>
  <c r="C3332" i="20" s="1"/>
  <c r="CM92" i="6"/>
  <c r="D3332" i="20" s="1"/>
  <c r="CS104" i="6"/>
  <c r="DP104" i="6" s="1"/>
  <c r="CQ91" i="6"/>
  <c r="CP105" i="6"/>
  <c r="G3839" i="20" s="1"/>
  <c r="G3841" i="20" s="1"/>
  <c r="CS96" i="6"/>
  <c r="DP96" i="6" s="1"/>
  <c r="CS97" i="6"/>
  <c r="DP97" i="6" s="1"/>
  <c r="CS98" i="6"/>
  <c r="DP98" i="6" s="1"/>
  <c r="CS99" i="6"/>
  <c r="DP99" i="6" s="1"/>
  <c r="CS100" i="6"/>
  <c r="DP100" i="6" s="1"/>
  <c r="CS101" i="6"/>
  <c r="DP101" i="6" s="1"/>
  <c r="CS102" i="6"/>
  <c r="DP102" i="6" s="1"/>
  <c r="CN106" i="6"/>
  <c r="E3878" i="20" s="1"/>
  <c r="X3" i="10"/>
  <c r="E2" i="9"/>
  <c r="FE6" i="6"/>
  <c r="EP6" i="6"/>
  <c r="FG6" i="6"/>
  <c r="FY6" i="6"/>
  <c r="FZ6" i="6"/>
  <c r="FM6" i="6"/>
  <c r="FQ6" i="6" s="1"/>
  <c r="FV6" i="6" s="1"/>
  <c r="FX6" i="6" s="1"/>
  <c r="R12" i="9"/>
  <c r="Q12" i="9"/>
  <c r="R17" i="9"/>
  <c r="P17" i="9"/>
  <c r="S17" i="9"/>
  <c r="R21" i="9"/>
  <c r="P21" i="9"/>
  <c r="S22" i="9"/>
  <c r="R22" i="9"/>
  <c r="P31" i="9"/>
  <c r="Q31" i="9"/>
  <c r="R59" i="9"/>
  <c r="S59" i="9"/>
  <c r="S69" i="9"/>
  <c r="R69" i="9"/>
  <c r="R78" i="9"/>
  <c r="S78" i="9"/>
  <c r="G10" i="9"/>
  <c r="F11" i="10"/>
  <c r="G15" i="10"/>
  <c r="E16" i="9"/>
  <c r="X16" i="10"/>
  <c r="C16" i="10"/>
  <c r="F17" i="10"/>
  <c r="D17" i="10"/>
  <c r="C18" i="10"/>
  <c r="G19" i="10"/>
  <c r="C20" i="10"/>
  <c r="C21" i="9"/>
  <c r="E22" i="9"/>
  <c r="X22" i="10"/>
  <c r="D22" i="9"/>
  <c r="G23" i="10"/>
  <c r="E24" i="9"/>
  <c r="X24" i="10"/>
  <c r="D24" i="9"/>
  <c r="F27" i="10"/>
  <c r="C28" i="10"/>
  <c r="F30" i="9"/>
  <c r="D32" i="9"/>
  <c r="E36" i="10"/>
  <c r="E36" i="9"/>
  <c r="D36" i="9"/>
  <c r="C41" i="10"/>
  <c r="F42" i="10"/>
  <c r="E45" i="9"/>
  <c r="X45" i="10"/>
  <c r="G53" i="10"/>
  <c r="F54" i="9"/>
  <c r="D58" i="9"/>
  <c r="D64" i="9"/>
  <c r="BO6" i="6"/>
  <c r="BH6" i="6"/>
  <c r="BK6" i="6" s="1"/>
  <c r="BM6" i="6" s="1"/>
  <c r="E8" i="10"/>
  <c r="R19" i="9"/>
  <c r="S19" i="9"/>
  <c r="P19" i="9"/>
  <c r="S63" i="9"/>
  <c r="Q63" i="9"/>
  <c r="C10" i="10"/>
  <c r="G11" i="10"/>
  <c r="C12" i="10"/>
  <c r="D13" i="10"/>
  <c r="X14" i="10"/>
  <c r="E14" i="9"/>
  <c r="C14" i="10"/>
  <c r="D16" i="9"/>
  <c r="D21" i="10"/>
  <c r="C23" i="9"/>
  <c r="C25" i="9"/>
  <c r="E29" i="10"/>
  <c r="D29" i="10"/>
  <c r="G30" i="9"/>
  <c r="F32" i="9"/>
  <c r="E35" i="10"/>
  <c r="D35" i="10"/>
  <c r="F40" i="10"/>
  <c r="G43" i="9"/>
  <c r="F52" i="9"/>
  <c r="E67" i="10"/>
  <c r="DS108" i="6"/>
  <c r="JN26" i="6" s="1"/>
  <c r="IW5" i="6"/>
  <c r="W3" i="9" s="1"/>
  <c r="AH3" i="9" s="1"/>
  <c r="AQ3" i="9" s="1"/>
  <c r="A2" i="10"/>
  <c r="A3" i="9"/>
  <c r="R14" i="9"/>
  <c r="S15" i="9"/>
  <c r="P15" i="9"/>
  <c r="R16" i="9"/>
  <c r="P25" i="9"/>
  <c r="S25" i="9"/>
  <c r="R27" i="9"/>
  <c r="S27" i="9"/>
  <c r="P27" i="9"/>
  <c r="S35" i="9"/>
  <c r="R36" i="9"/>
  <c r="Q36" i="9"/>
  <c r="Q71" i="9"/>
  <c r="R80" i="9"/>
  <c r="S80" i="9"/>
  <c r="Q80" i="9"/>
  <c r="R82" i="9"/>
  <c r="S82" i="9"/>
  <c r="E9" i="10"/>
  <c r="F13" i="10"/>
  <c r="F21" i="10"/>
  <c r="G22" i="9"/>
  <c r="G24" i="9"/>
  <c r="C27" i="9"/>
  <c r="C31" i="9"/>
  <c r="D33" i="10"/>
  <c r="G47" i="9"/>
  <c r="GS6" i="6"/>
  <c r="AB6" i="6"/>
  <c r="AE6" i="6" s="1"/>
  <c r="AG6" i="6" s="1"/>
  <c r="AI6" i="6"/>
  <c r="AY6" i="6"/>
  <c r="AZ6" i="6"/>
  <c r="DI6" i="6"/>
  <c r="DL6" i="6"/>
  <c r="DC6" i="6"/>
  <c r="DF6" i="6" s="1"/>
  <c r="DH6" i="6" s="1"/>
  <c r="D7" i="9"/>
  <c r="L8" i="20"/>
  <c r="Q7" i="9"/>
  <c r="P7" i="9"/>
  <c r="G8" i="9"/>
  <c r="R46" i="9"/>
  <c r="R49" i="9"/>
  <c r="S49" i="9"/>
  <c r="R53" i="9"/>
  <c r="Q53" i="9"/>
  <c r="S53" i="9"/>
  <c r="R75" i="9"/>
  <c r="Q75" i="9"/>
  <c r="F9" i="10"/>
  <c r="D9" i="10"/>
  <c r="F12" i="9"/>
  <c r="G13" i="10"/>
  <c r="F15" i="10"/>
  <c r="E17" i="10"/>
  <c r="G18" i="9"/>
  <c r="F19" i="10"/>
  <c r="G20" i="9"/>
  <c r="G21" i="10"/>
  <c r="F25" i="10"/>
  <c r="F26" i="9"/>
  <c r="D26" i="9"/>
  <c r="D27" i="10"/>
  <c r="G28" i="9"/>
  <c r="G29" i="10"/>
  <c r="D30" i="9"/>
  <c r="F33" i="10"/>
  <c r="E34" i="9"/>
  <c r="X34" i="10"/>
  <c r="D34" i="9"/>
  <c r="F46" i="10"/>
  <c r="E61" i="10"/>
  <c r="H26" i="20"/>
  <c r="J26" i="20" s="1"/>
  <c r="GI6" i="6"/>
  <c r="HD6" i="6"/>
  <c r="G35" i="10"/>
  <c r="G33" i="10"/>
  <c r="C39" i="9"/>
  <c r="F38" i="9"/>
  <c r="G36" i="10"/>
  <c r="G34" i="9"/>
  <c r="G32" i="9"/>
  <c r="AB104" i="10"/>
  <c r="Z104" i="10"/>
  <c r="AD104" i="10"/>
  <c r="AJ65" i="10"/>
  <c r="Y65" i="10"/>
  <c r="AD65" i="10"/>
  <c r="AI65" i="10"/>
  <c r="AA65" i="10"/>
  <c r="AG65" i="10"/>
  <c r="AE65" i="10"/>
  <c r="Z65" i="10"/>
  <c r="AH65" i="10"/>
  <c r="AA61" i="10"/>
  <c r="AE61" i="10"/>
  <c r="AC61" i="10"/>
  <c r="AH61" i="10"/>
  <c r="AG61" i="10"/>
  <c r="AB61" i="10"/>
  <c r="AD61" i="10"/>
  <c r="AI61" i="10"/>
  <c r="Z61" i="10"/>
  <c r="AJ59" i="10"/>
  <c r="AB59" i="10"/>
  <c r="AG59" i="10"/>
  <c r="Z59" i="10"/>
  <c r="AD59" i="10"/>
  <c r="AI59" i="10"/>
  <c r="AH59" i="10"/>
  <c r="AC59" i="10"/>
  <c r="AA59" i="10"/>
  <c r="AB53" i="10"/>
  <c r="AH53" i="10"/>
  <c r="Z53" i="10"/>
  <c r="AE53" i="10"/>
  <c r="Y53" i="10"/>
  <c r="AI53" i="10"/>
  <c r="AD53" i="10"/>
  <c r="AG53" i="10"/>
  <c r="AA53" i="10"/>
  <c r="AJ47" i="10"/>
  <c r="Z47" i="10"/>
  <c r="AE47" i="10"/>
  <c r="AB47" i="10"/>
  <c r="AH47" i="10"/>
  <c r="AA47" i="10"/>
  <c r="AG47" i="10"/>
  <c r="AI47" i="10"/>
  <c r="AD47" i="10"/>
  <c r="AB33" i="10"/>
  <c r="AF33" i="10"/>
  <c r="Y33" i="10"/>
  <c r="AD33" i="10"/>
  <c r="AI33" i="10"/>
  <c r="AH33" i="10"/>
  <c r="AC33" i="10"/>
  <c r="AA33" i="10"/>
  <c r="AE27" i="10"/>
  <c r="AB27" i="10"/>
  <c r="AH27" i="10"/>
  <c r="AA27" i="10"/>
  <c r="AG27" i="10"/>
  <c r="Y27" i="10"/>
  <c r="AD27" i="10"/>
  <c r="AJ25" i="10"/>
  <c r="AA25" i="10"/>
  <c r="AG25" i="10"/>
  <c r="Y25" i="10"/>
  <c r="AE25" i="10"/>
  <c r="AI25" i="10"/>
  <c r="AB25" i="10"/>
  <c r="AH25" i="10"/>
  <c r="AF25" i="10"/>
  <c r="AH21" i="10"/>
  <c r="AB21" i="10"/>
  <c r="AF21" i="10"/>
  <c r="AE21" i="10"/>
  <c r="AA21" i="10"/>
  <c r="AI21" i="10"/>
  <c r="AC21" i="10"/>
  <c r="AG21" i="10"/>
  <c r="AJ12" i="10"/>
  <c r="Y12" i="10"/>
  <c r="AC12" i="10"/>
  <c r="AI12" i="10"/>
  <c r="AA12" i="10"/>
  <c r="AE12" i="10"/>
  <c r="Z12" i="10"/>
  <c r="AD12" i="10"/>
  <c r="AH12" i="10"/>
  <c r="AC10" i="10"/>
  <c r="AG10" i="10"/>
  <c r="AD10" i="10"/>
  <c r="AH10" i="10"/>
  <c r="Z10" i="10"/>
  <c r="AE10" i="10"/>
  <c r="AI10" i="10"/>
  <c r="AF10" i="10"/>
  <c r="AA10" i="10"/>
  <c r="E2" i="10"/>
  <c r="AE59" i="10"/>
  <c r="AB12" i="10"/>
  <c r="D38" i="9"/>
  <c r="F37" i="10"/>
  <c r="F31" i="10"/>
  <c r="AK6" i="6"/>
  <c r="AB71" i="10"/>
  <c r="AG71" i="10"/>
  <c r="Z71" i="10"/>
  <c r="AD71" i="10"/>
  <c r="AI71" i="10"/>
  <c r="AC71" i="10"/>
  <c r="Y71" i="10"/>
  <c r="AH71" i="10"/>
  <c r="AI43" i="10"/>
  <c r="Z20" i="10"/>
  <c r="AJ104" i="10"/>
  <c r="AA104" i="10"/>
  <c r="AE104" i="10"/>
  <c r="AI104" i="10"/>
  <c r="Y104" i="10"/>
  <c r="AC104" i="10"/>
  <c r="AG104" i="10"/>
  <c r="AB45" i="10"/>
  <c r="AG45" i="10"/>
  <c r="Z45" i="10"/>
  <c r="AE45" i="10"/>
  <c r="AI45" i="10"/>
  <c r="AJ16" i="10"/>
  <c r="Z16" i="10"/>
  <c r="AF16" i="10"/>
  <c r="AB16" i="10"/>
  <c r="AH16" i="10"/>
  <c r="AD13" i="10"/>
  <c r="AH13" i="10"/>
  <c r="AA13" i="10"/>
  <c r="AF13" i="10"/>
  <c r="Y49" i="10"/>
  <c r="AC49" i="10"/>
  <c r="AI49" i="10"/>
  <c r="AA49" i="10"/>
  <c r="AG49" i="10"/>
  <c r="AC43" i="10"/>
  <c r="AH43" i="10"/>
  <c r="AA43" i="10"/>
  <c r="AE43" i="10"/>
  <c r="AJ41" i="10"/>
  <c r="Y41" i="10"/>
  <c r="AC41" i="10"/>
  <c r="AI41" i="10"/>
  <c r="AA41" i="10"/>
  <c r="AG41" i="10"/>
  <c r="Z37" i="10"/>
  <c r="AD37" i="10"/>
  <c r="AB37" i="10"/>
  <c r="AH37" i="10"/>
  <c r="AJ31" i="10"/>
  <c r="AB31" i="10"/>
  <c r="AH31" i="10"/>
  <c r="Z31" i="10"/>
  <c r="AE31" i="10"/>
  <c r="Z49" i="10"/>
  <c r="AD43" i="10"/>
  <c r="AF41" i="10"/>
  <c r="AG37" i="10"/>
  <c r="AI31" i="10"/>
  <c r="Y31" i="10"/>
  <c r="AJ102" i="10"/>
  <c r="Z102" i="10"/>
  <c r="AD102" i="10"/>
  <c r="AH102" i="10"/>
  <c r="AB102" i="10"/>
  <c r="AA29" i="10"/>
  <c r="AE29" i="10"/>
  <c r="AI29" i="10"/>
  <c r="AC29" i="10"/>
  <c r="AG29" i="10"/>
  <c r="Y20" i="10"/>
  <c r="AE20" i="10"/>
  <c r="AI20" i="10"/>
  <c r="AA20" i="10"/>
  <c r="AG20" i="10"/>
  <c r="F109" i="6"/>
  <c r="JO29" i="6" s="1"/>
  <c r="AH106" i="10"/>
  <c r="AD106" i="10"/>
  <c r="AI14" i="10"/>
  <c r="AE14" i="10"/>
  <c r="AA14" i="10"/>
  <c r="AH11" i="10"/>
  <c r="AB11" i="10"/>
  <c r="AJ106" i="10"/>
  <c r="AB106" i="10"/>
  <c r="AG14" i="10"/>
  <c r="AF11" i="10"/>
  <c r="AJ7" i="10"/>
  <c r="AJ99" i="10"/>
  <c r="AJ45" i="10"/>
  <c r="AJ29" i="10"/>
  <c r="AJ18" i="10"/>
  <c r="GH7" i="6"/>
  <c r="J27" i="20"/>
  <c r="GR7" i="6"/>
  <c r="FM7" i="6"/>
  <c r="FQ7" i="6" s="1"/>
  <c r="FV7" i="6" s="1"/>
  <c r="FX7" i="6" s="1"/>
  <c r="CF7" i="6"/>
  <c r="CI7" i="6" s="1"/>
  <c r="CK7" i="6" s="1"/>
  <c r="CO7" i="6" s="1"/>
  <c r="AJ96" i="10"/>
  <c r="Y96" i="10"/>
  <c r="AC96" i="10"/>
  <c r="AG96" i="10"/>
  <c r="Z96" i="10"/>
  <c r="AD96" i="10"/>
  <c r="AH96" i="10"/>
  <c r="AA96" i="10"/>
  <c r="AE96" i="10"/>
  <c r="AI96" i="10"/>
  <c r="AB96" i="10"/>
  <c r="AB94" i="10"/>
  <c r="Y94" i="10"/>
  <c r="AC94" i="10"/>
  <c r="AG94" i="10"/>
  <c r="Z94" i="10"/>
  <c r="AD94" i="10"/>
  <c r="AH94" i="10"/>
  <c r="AA94" i="10"/>
  <c r="AE94" i="10"/>
  <c r="AI94" i="10"/>
  <c r="AJ90" i="10"/>
  <c r="Z90" i="10"/>
  <c r="AD90" i="10"/>
  <c r="AH90" i="10"/>
  <c r="AA90" i="10"/>
  <c r="AE90" i="10"/>
  <c r="AI90" i="10"/>
  <c r="AB90" i="10"/>
  <c r="Y90" i="10"/>
  <c r="AC90" i="10"/>
  <c r="AG90" i="10"/>
  <c r="AJ80" i="10"/>
  <c r="Y80" i="10"/>
  <c r="AC80" i="10"/>
  <c r="AG80" i="10"/>
  <c r="Z80" i="10"/>
  <c r="AD80" i="10"/>
  <c r="AH80" i="10"/>
  <c r="AA80" i="10"/>
  <c r="AE80" i="10"/>
  <c r="AI80" i="10"/>
  <c r="AB80" i="10"/>
  <c r="AB78" i="10"/>
  <c r="Y78" i="10"/>
  <c r="AC78" i="10"/>
  <c r="AG78" i="10"/>
  <c r="Z78" i="10"/>
  <c r="AD78" i="10"/>
  <c r="AH78" i="10"/>
  <c r="AA78" i="10"/>
  <c r="AE78" i="10"/>
  <c r="AI78" i="10"/>
  <c r="AJ73" i="10"/>
  <c r="Z73" i="10"/>
  <c r="AD73" i="10"/>
  <c r="AH73" i="10"/>
  <c r="AA73" i="10"/>
  <c r="AE73" i="10"/>
  <c r="AI73" i="10"/>
  <c r="AB73" i="10"/>
  <c r="Y73" i="10"/>
  <c r="AC73" i="10"/>
  <c r="AG73" i="10"/>
  <c r="AJ67" i="10"/>
  <c r="Y67" i="10"/>
  <c r="AC67" i="10"/>
  <c r="AH67" i="10"/>
  <c r="Z67" i="10"/>
  <c r="AD67" i="10"/>
  <c r="AI67" i="10"/>
  <c r="AA67" i="10"/>
  <c r="AB67" i="10"/>
  <c r="AG67" i="10"/>
  <c r="AA51" i="10"/>
  <c r="AB51" i="10"/>
  <c r="AG51" i="10"/>
  <c r="Y51" i="10"/>
  <c r="AC51" i="10"/>
  <c r="AH51" i="10"/>
  <c r="Z51" i="10"/>
  <c r="AD51" i="10"/>
  <c r="AI51" i="10"/>
  <c r="AA35" i="10"/>
  <c r="AB35" i="10"/>
  <c r="AG35" i="10"/>
  <c r="Y35" i="10"/>
  <c r="AD35" i="10"/>
  <c r="AH35" i="10"/>
  <c r="AE35" i="10"/>
  <c r="AI35" i="10"/>
  <c r="Y19" i="10"/>
  <c r="AC19" i="10"/>
  <c r="AH19" i="10"/>
  <c r="Z19" i="10"/>
  <c r="AI19" i="10"/>
  <c r="AA19" i="10"/>
  <c r="AF19" i="10"/>
  <c r="AG19" i="10"/>
  <c r="AA92" i="10"/>
  <c r="AE92" i="10"/>
  <c r="AI92" i="10"/>
  <c r="AB92" i="10"/>
  <c r="Y92" i="10"/>
  <c r="AC92" i="10"/>
  <c r="AG92" i="10"/>
  <c r="Z92" i="10"/>
  <c r="AD92" i="10"/>
  <c r="AH92" i="10"/>
  <c r="AA76" i="10"/>
  <c r="AE76" i="10"/>
  <c r="AI76" i="10"/>
  <c r="AB76" i="10"/>
  <c r="Y76" i="10"/>
  <c r="AC76" i="10"/>
  <c r="AG76" i="10"/>
  <c r="Z76" i="10"/>
  <c r="AD76" i="10"/>
  <c r="AH76" i="10"/>
  <c r="AJ100" i="10"/>
  <c r="AA100" i="10"/>
  <c r="AE100" i="10"/>
  <c r="AI100" i="10"/>
  <c r="AB100" i="10"/>
  <c r="Y100" i="10"/>
  <c r="AC100" i="10"/>
  <c r="AG100" i="10"/>
  <c r="Z100" i="10"/>
  <c r="AD100" i="10"/>
  <c r="AH100" i="10"/>
  <c r="AJ88" i="10"/>
  <c r="Y88" i="10"/>
  <c r="AC88" i="10"/>
  <c r="AG88" i="10"/>
  <c r="Z88" i="10"/>
  <c r="AD88" i="10"/>
  <c r="AH88" i="10"/>
  <c r="AA88" i="10"/>
  <c r="AE88" i="10"/>
  <c r="AI88" i="10"/>
  <c r="AB88" i="10"/>
  <c r="AB86" i="10"/>
  <c r="Y86" i="10"/>
  <c r="AC86" i="10"/>
  <c r="AG86" i="10"/>
  <c r="Z86" i="10"/>
  <c r="AD86" i="10"/>
  <c r="AH86" i="10"/>
  <c r="AA86" i="10"/>
  <c r="AE86" i="10"/>
  <c r="AI86" i="10"/>
  <c r="AJ82" i="10"/>
  <c r="Z82" i="10"/>
  <c r="AD82" i="10"/>
  <c r="AH82" i="10"/>
  <c r="AA82" i="10"/>
  <c r="AE82" i="10"/>
  <c r="AI82" i="10"/>
  <c r="AB82" i="10"/>
  <c r="Y82" i="10"/>
  <c r="AC82" i="10"/>
  <c r="AG82" i="10"/>
  <c r="AB69" i="10"/>
  <c r="AC69" i="10"/>
  <c r="AG69" i="10"/>
  <c r="Y69" i="10"/>
  <c r="AD69" i="10"/>
  <c r="AH69" i="10"/>
  <c r="Z69" i="10"/>
  <c r="AE69" i="10"/>
  <c r="AI69" i="10"/>
  <c r="AJ56" i="10"/>
  <c r="AB56" i="10"/>
  <c r="AC56" i="10"/>
  <c r="AG56" i="10"/>
  <c r="Z56" i="10"/>
  <c r="AD56" i="10"/>
  <c r="AH56" i="10"/>
  <c r="AA56" i="10"/>
  <c r="AE56" i="10"/>
  <c r="AI56" i="10"/>
  <c r="AJ39" i="10"/>
  <c r="AA39" i="10"/>
  <c r="AB39" i="10"/>
  <c r="AG39" i="10"/>
  <c r="Y39" i="10"/>
  <c r="AD39" i="10"/>
  <c r="AH39" i="10"/>
  <c r="Z39" i="10"/>
  <c r="AE39" i="10"/>
  <c r="AI39" i="10"/>
  <c r="AJ23" i="10"/>
  <c r="AA23" i="10"/>
  <c r="AF23" i="10"/>
  <c r="AB23" i="10"/>
  <c r="AG23" i="10"/>
  <c r="Y23" i="10"/>
  <c r="AH23" i="10"/>
  <c r="AE23" i="10"/>
  <c r="AI23" i="10"/>
  <c r="AJ98" i="10"/>
  <c r="Z98" i="10"/>
  <c r="AD98" i="10"/>
  <c r="AH98" i="10"/>
  <c r="AA98" i="10"/>
  <c r="AE98" i="10"/>
  <c r="AI98" i="10"/>
  <c r="AB98" i="10"/>
  <c r="Y98" i="10"/>
  <c r="AC98" i="10"/>
  <c r="AG98" i="10"/>
  <c r="AA84" i="10"/>
  <c r="AE84" i="10"/>
  <c r="AI84" i="10"/>
  <c r="AB84" i="10"/>
  <c r="Y84" i="10"/>
  <c r="AC84" i="10"/>
  <c r="AG84" i="10"/>
  <c r="Z84" i="10"/>
  <c r="AD84" i="10"/>
  <c r="AH84" i="10"/>
  <c r="Y63" i="10"/>
  <c r="AC63" i="10"/>
  <c r="AH63" i="10"/>
  <c r="Z63" i="10"/>
  <c r="AI63" i="10"/>
  <c r="AA63" i="10"/>
  <c r="AF63" i="10"/>
  <c r="AB63" i="10"/>
  <c r="AG63" i="10"/>
  <c r="AJ17" i="10"/>
  <c r="AA17" i="10"/>
  <c r="AE17" i="10"/>
  <c r="AB17" i="10"/>
  <c r="AF17" i="10"/>
  <c r="Y17" i="10"/>
  <c r="AC17" i="10"/>
  <c r="AH17" i="10"/>
  <c r="AI17" i="10"/>
  <c r="AJ92" i="10"/>
  <c r="AJ84" i="10"/>
  <c r="AJ76" i="10"/>
  <c r="AJ69" i="10"/>
  <c r="AJ63" i="10"/>
  <c r="AJ95" i="10"/>
  <c r="AJ94" i="10"/>
  <c r="AJ87" i="10"/>
  <c r="AJ86" i="10"/>
  <c r="AJ79" i="10"/>
  <c r="AJ78" i="10"/>
  <c r="AJ13" i="10"/>
  <c r="AJ71" i="10"/>
  <c r="AJ62" i="10"/>
  <c r="AJ61" i="10"/>
  <c r="AJ53" i="10"/>
  <c r="AJ49" i="10"/>
  <c r="AJ37" i="10"/>
  <c r="AJ33" i="10"/>
  <c r="AJ21" i="10"/>
  <c r="AJ10" i="10"/>
  <c r="AJ52" i="10"/>
  <c r="AJ51" i="10"/>
  <c r="AJ44" i="10"/>
  <c r="AJ43" i="10"/>
  <c r="AJ36" i="10"/>
  <c r="AJ35" i="10"/>
  <c r="AJ28" i="10"/>
  <c r="AJ27" i="10"/>
  <c r="AJ20" i="10"/>
  <c r="AJ19" i="10"/>
  <c r="AJ14" i="10"/>
  <c r="DV6" i="6"/>
  <c r="DX6" i="6" s="1"/>
  <c r="DZ6" i="6" s="1"/>
  <c r="ED6" i="6"/>
  <c r="EA6" i="6"/>
  <c r="H22" i="20"/>
  <c r="J22" i="20" s="1"/>
  <c r="R7" i="9"/>
  <c r="DQ6" i="21"/>
  <c r="DS6" i="21" s="1"/>
  <c r="HQ6" i="6"/>
  <c r="G2" i="9"/>
  <c r="AH6" i="6"/>
  <c r="AU46" i="9"/>
  <c r="AU53" i="9"/>
  <c r="AU55" i="9"/>
  <c r="CQ108" i="21"/>
  <c r="CR109" i="21" s="1"/>
  <c r="CY108" i="21"/>
  <c r="CZ109" i="21" s="1"/>
  <c r="AU39" i="9"/>
  <c r="AU52" i="9"/>
  <c r="AU56" i="9"/>
  <c r="AU57" i="9"/>
  <c r="AU40" i="9"/>
  <c r="AU42" i="9"/>
  <c r="AU59" i="9"/>
  <c r="AU43" i="9"/>
  <c r="AU44" i="9"/>
  <c r="AU48" i="9"/>
  <c r="AU50" i="9"/>
  <c r="AU51" i="9"/>
  <c r="Y103" i="10"/>
  <c r="AC103" i="10"/>
  <c r="AG103" i="10"/>
  <c r="Z103" i="10"/>
  <c r="AD103" i="10"/>
  <c r="AH103" i="10"/>
  <c r="AA103" i="10"/>
  <c r="AE103" i="10"/>
  <c r="AI103" i="10"/>
  <c r="AB103" i="10"/>
  <c r="Y95" i="10"/>
  <c r="AC95" i="10"/>
  <c r="AG95" i="10"/>
  <c r="Z95" i="10"/>
  <c r="AD95" i="10"/>
  <c r="AH95" i="10"/>
  <c r="AA95" i="10"/>
  <c r="AE95" i="10"/>
  <c r="AI95" i="10"/>
  <c r="AB95" i="10"/>
  <c r="Y87" i="10"/>
  <c r="AC87" i="10"/>
  <c r="AG87" i="10"/>
  <c r="Z87" i="10"/>
  <c r="AD87" i="10"/>
  <c r="AH87" i="10"/>
  <c r="AA87" i="10"/>
  <c r="AE87" i="10"/>
  <c r="AI87" i="10"/>
  <c r="AB87" i="10"/>
  <c r="Y79" i="10"/>
  <c r="AC79" i="10"/>
  <c r="AG79" i="10"/>
  <c r="Z79" i="10"/>
  <c r="AD79" i="10"/>
  <c r="AH79" i="10"/>
  <c r="AA79" i="10"/>
  <c r="AE79" i="10"/>
  <c r="AI79" i="10"/>
  <c r="AB79" i="10"/>
  <c r="Y70" i="10"/>
  <c r="AC70" i="10"/>
  <c r="Z70" i="10"/>
  <c r="AH70" i="10"/>
  <c r="AA70" i="10"/>
  <c r="AE70" i="10"/>
  <c r="AI70" i="10"/>
  <c r="AB70" i="10"/>
  <c r="AF70" i="10"/>
  <c r="AC62" i="10"/>
  <c r="AG62" i="10"/>
  <c r="Z62" i="10"/>
  <c r="AH62" i="10"/>
  <c r="AA62" i="10"/>
  <c r="AE62" i="10"/>
  <c r="AI62" i="10"/>
  <c r="AB62" i="10"/>
  <c r="AF62" i="10"/>
  <c r="Y52" i="10"/>
  <c r="AG52" i="10"/>
  <c r="Z52" i="10"/>
  <c r="AD52" i="10"/>
  <c r="AH52" i="10"/>
  <c r="AA52" i="10"/>
  <c r="AE52" i="10"/>
  <c r="AI52" i="10"/>
  <c r="AB52" i="10"/>
  <c r="Y44" i="10"/>
  <c r="AG44" i="10"/>
  <c r="Z44" i="10"/>
  <c r="AD44" i="10"/>
  <c r="AH44" i="10"/>
  <c r="AA44" i="10"/>
  <c r="AE44" i="10"/>
  <c r="AI44" i="10"/>
  <c r="AB44" i="10"/>
  <c r="Y36" i="10"/>
  <c r="AG36" i="10"/>
  <c r="Z36" i="10"/>
  <c r="AH36" i="10"/>
  <c r="AA36" i="10"/>
  <c r="AE36" i="10"/>
  <c r="AI36" i="10"/>
  <c r="AB36" i="10"/>
  <c r="Y28" i="10"/>
  <c r="AG28" i="10"/>
  <c r="Z28" i="10"/>
  <c r="AH28" i="10"/>
  <c r="AA28" i="10"/>
  <c r="AE28" i="10"/>
  <c r="AI28" i="10"/>
  <c r="AB28" i="10"/>
  <c r="AB15" i="10"/>
  <c r="AF15" i="10"/>
  <c r="Y15" i="10"/>
  <c r="AG15" i="10"/>
  <c r="AD15" i="10"/>
  <c r="AH15" i="10"/>
  <c r="AA15" i="10"/>
  <c r="AE15" i="10"/>
  <c r="AI15" i="10"/>
  <c r="Z9" i="10"/>
  <c r="AH9" i="10"/>
  <c r="AJ9" i="10"/>
  <c r="AE9" i="10"/>
  <c r="AI9" i="10"/>
  <c r="AB9" i="10"/>
  <c r="AF9" i="10"/>
  <c r="Y9" i="10"/>
  <c r="AC9" i="10"/>
  <c r="AG9" i="10"/>
  <c r="AB75" i="10"/>
  <c r="AJ75" i="10"/>
  <c r="Y75" i="10"/>
  <c r="AD75" i="10"/>
  <c r="AI75" i="10"/>
  <c r="Z75" i="10"/>
  <c r="AE75" i="10"/>
  <c r="AA75" i="10"/>
  <c r="AG75" i="10"/>
  <c r="AC75" i="10"/>
  <c r="AH75" i="10"/>
  <c r="AB54" i="10"/>
  <c r="AJ54" i="10"/>
  <c r="AH54" i="10"/>
  <c r="Y54" i="10"/>
  <c r="AD54" i="10"/>
  <c r="AI54" i="10"/>
  <c r="Z54" i="10"/>
  <c r="AE54" i="10"/>
  <c r="AA54" i="10"/>
  <c r="AG54" i="10"/>
  <c r="AA101" i="10"/>
  <c r="AE101" i="10"/>
  <c r="AI101" i="10"/>
  <c r="AJ101" i="10"/>
  <c r="AB101" i="10"/>
  <c r="Y101" i="10"/>
  <c r="AC101" i="10"/>
  <c r="AG101" i="10"/>
  <c r="Z101" i="10"/>
  <c r="AD101" i="10"/>
  <c r="AH101" i="10"/>
  <c r="AA93" i="10"/>
  <c r="AE93" i="10"/>
  <c r="AI93" i="10"/>
  <c r="AJ93" i="10"/>
  <c r="AB93" i="10"/>
  <c r="Y93" i="10"/>
  <c r="AC93" i="10"/>
  <c r="AG93" i="10"/>
  <c r="Z93" i="10"/>
  <c r="AD93" i="10"/>
  <c r="AH93" i="10"/>
  <c r="AA85" i="10"/>
  <c r="AE85" i="10"/>
  <c r="AI85" i="10"/>
  <c r="AJ85" i="10"/>
  <c r="AB85" i="10"/>
  <c r="Y85" i="10"/>
  <c r="AC85" i="10"/>
  <c r="AG85" i="10"/>
  <c r="Z85" i="10"/>
  <c r="AD85" i="10"/>
  <c r="AH85" i="10"/>
  <c r="AA77" i="10"/>
  <c r="AE77" i="10"/>
  <c r="AI77" i="10"/>
  <c r="AJ77" i="10"/>
  <c r="AB77" i="10"/>
  <c r="Y77" i="10"/>
  <c r="AC77" i="10"/>
  <c r="AG77" i="10"/>
  <c r="Z77" i="10"/>
  <c r="AD77" i="10"/>
  <c r="AH77" i="10"/>
  <c r="AA68" i="10"/>
  <c r="AI68" i="10"/>
  <c r="AJ68" i="10"/>
  <c r="AB68" i="10"/>
  <c r="AF68" i="10"/>
  <c r="Y68" i="10"/>
  <c r="AC68" i="10"/>
  <c r="AG68" i="10"/>
  <c r="Z68" i="10"/>
  <c r="AH68" i="10"/>
  <c r="AA60" i="10"/>
  <c r="AE60" i="10"/>
  <c r="AI60" i="10"/>
  <c r="AJ60" i="10"/>
  <c r="AB60" i="10"/>
  <c r="AF60" i="10"/>
  <c r="Y60" i="10"/>
  <c r="AG60" i="10"/>
  <c r="Z60" i="10"/>
  <c r="AH60" i="10"/>
  <c r="AA50" i="10"/>
  <c r="AE50" i="10"/>
  <c r="AI50" i="10"/>
  <c r="AJ50" i="10"/>
  <c r="AB50" i="10"/>
  <c r="AF50" i="10"/>
  <c r="Y50" i="10"/>
  <c r="AG50" i="10"/>
  <c r="Z50" i="10"/>
  <c r="AH50" i="10"/>
  <c r="AA42" i="10"/>
  <c r="AE42" i="10"/>
  <c r="AI42" i="10"/>
  <c r="AJ42" i="10"/>
  <c r="AB42" i="10"/>
  <c r="Y42" i="10"/>
  <c r="AG42" i="10"/>
  <c r="Z42" i="10"/>
  <c r="AD42" i="10"/>
  <c r="AH42" i="10"/>
  <c r="AA34" i="10"/>
  <c r="AE34" i="10"/>
  <c r="AI34" i="10"/>
  <c r="AJ34" i="10"/>
  <c r="AB34" i="10"/>
  <c r="Y34" i="10"/>
  <c r="AC34" i="10"/>
  <c r="AD34" i="10"/>
  <c r="AH34" i="10"/>
  <c r="AA26" i="10"/>
  <c r="AI26" i="10"/>
  <c r="AJ26" i="10"/>
  <c r="AB26" i="10"/>
  <c r="AF26" i="10"/>
  <c r="Y26" i="10"/>
  <c r="AC26" i="10"/>
  <c r="AG26" i="10"/>
  <c r="AH26" i="10"/>
  <c r="AA58" i="10"/>
  <c r="AB58" i="10"/>
  <c r="AG58" i="10"/>
  <c r="AI7" i="10"/>
  <c r="AF7" i="10"/>
  <c r="AB7" i="10"/>
  <c r="AH7" i="10"/>
  <c r="AE7" i="10"/>
  <c r="AA7" i="10"/>
  <c r="AG7" i="10"/>
  <c r="AD7" i="10"/>
  <c r="Y7" i="10"/>
  <c r="Y99" i="10"/>
  <c r="AC99" i="10"/>
  <c r="AG99" i="10"/>
  <c r="Z99" i="10"/>
  <c r="AD99" i="10"/>
  <c r="AH99" i="10"/>
  <c r="AA99" i="10"/>
  <c r="AE99" i="10"/>
  <c r="AI99" i="10"/>
  <c r="AB99" i="10"/>
  <c r="Y91" i="10"/>
  <c r="AC91" i="10"/>
  <c r="AG91" i="10"/>
  <c r="Z91" i="10"/>
  <c r="AD91" i="10"/>
  <c r="AH91" i="10"/>
  <c r="AA91" i="10"/>
  <c r="AE91" i="10"/>
  <c r="AI91" i="10"/>
  <c r="AB91" i="10"/>
  <c r="Y83" i="10"/>
  <c r="AC83" i="10"/>
  <c r="AG83" i="10"/>
  <c r="Z83" i="10"/>
  <c r="AD83" i="10"/>
  <c r="AH83" i="10"/>
  <c r="AA83" i="10"/>
  <c r="AE83" i="10"/>
  <c r="AI83" i="10"/>
  <c r="AB83" i="10"/>
  <c r="Y74" i="10"/>
  <c r="AC74" i="10"/>
  <c r="AG74" i="10"/>
  <c r="Z74" i="10"/>
  <c r="AD74" i="10"/>
  <c r="AH74" i="10"/>
  <c r="AA74" i="10"/>
  <c r="AE74" i="10"/>
  <c r="AI74" i="10"/>
  <c r="AB74" i="10"/>
  <c r="Y66" i="10"/>
  <c r="AG66" i="10"/>
  <c r="Z66" i="10"/>
  <c r="AD66" i="10"/>
  <c r="AH66" i="10"/>
  <c r="AA66" i="10"/>
  <c r="AE66" i="10"/>
  <c r="AI66" i="10"/>
  <c r="AB66" i="10"/>
  <c r="Y57" i="10"/>
  <c r="AG57" i="10"/>
  <c r="Z57" i="10"/>
  <c r="AH57" i="10"/>
  <c r="AA57" i="10"/>
  <c r="AE57" i="10"/>
  <c r="AI57" i="10"/>
  <c r="AB57" i="10"/>
  <c r="AF57" i="10"/>
  <c r="AC48" i="10"/>
  <c r="AG48" i="10"/>
  <c r="Z48" i="10"/>
  <c r="AH48" i="10"/>
  <c r="AA48" i="10"/>
  <c r="AE48" i="10"/>
  <c r="AI48" i="10"/>
  <c r="AB48" i="10"/>
  <c r="AF48" i="10"/>
  <c r="Y40" i="10"/>
  <c r="AG40" i="10"/>
  <c r="Z40" i="10"/>
  <c r="AD40" i="10"/>
  <c r="AH40" i="10"/>
  <c r="AA40" i="10"/>
  <c r="AE40" i="10"/>
  <c r="AI40" i="10"/>
  <c r="AB40" i="10"/>
  <c r="Y32" i="10"/>
  <c r="AC32" i="10"/>
  <c r="AD32" i="10"/>
  <c r="AH32" i="10"/>
  <c r="AA32" i="10"/>
  <c r="AE32" i="10"/>
  <c r="AI32" i="10"/>
  <c r="AB32" i="10"/>
  <c r="Y24" i="10"/>
  <c r="AG24" i="10"/>
  <c r="AH24" i="10"/>
  <c r="AA24" i="10"/>
  <c r="AE24" i="10"/>
  <c r="AI24" i="10"/>
  <c r="AB24" i="10"/>
  <c r="AF24" i="10"/>
  <c r="AJ8" i="10"/>
  <c r="Y8" i="10"/>
  <c r="AC8" i="10"/>
  <c r="Z8" i="10"/>
  <c r="AD8" i="10"/>
  <c r="AH8" i="10"/>
  <c r="AA8" i="10"/>
  <c r="AE8" i="10"/>
  <c r="AI8" i="10"/>
  <c r="AB8" i="10"/>
  <c r="AC58" i="10"/>
  <c r="AA105" i="10"/>
  <c r="AE105" i="10"/>
  <c r="AI105" i="10"/>
  <c r="AJ105" i="10"/>
  <c r="AB105" i="10"/>
  <c r="Y105" i="10"/>
  <c r="AC105" i="10"/>
  <c r="AG105" i="10"/>
  <c r="Z105" i="10"/>
  <c r="AD105" i="10"/>
  <c r="AH105" i="10"/>
  <c r="AA97" i="10"/>
  <c r="AE97" i="10"/>
  <c r="AI97" i="10"/>
  <c r="AJ97" i="10"/>
  <c r="AB97" i="10"/>
  <c r="Y97" i="10"/>
  <c r="AC97" i="10"/>
  <c r="AG97" i="10"/>
  <c r="Z97" i="10"/>
  <c r="AD97" i="10"/>
  <c r="AH97" i="10"/>
  <c r="AA89" i="10"/>
  <c r="AE89" i="10"/>
  <c r="AI89" i="10"/>
  <c r="AJ89" i="10"/>
  <c r="AB89" i="10"/>
  <c r="Y89" i="10"/>
  <c r="AC89" i="10"/>
  <c r="AG89" i="10"/>
  <c r="Z89" i="10"/>
  <c r="AD89" i="10"/>
  <c r="AH89" i="10"/>
  <c r="AA81" i="10"/>
  <c r="AE81" i="10"/>
  <c r="AI81" i="10"/>
  <c r="AJ81" i="10"/>
  <c r="AB81" i="10"/>
  <c r="Y81" i="10"/>
  <c r="AC81" i="10"/>
  <c r="AG81" i="10"/>
  <c r="Z81" i="10"/>
  <c r="AD81" i="10"/>
  <c r="AH81" i="10"/>
  <c r="AA72" i="10"/>
  <c r="AE72" i="10"/>
  <c r="AI72" i="10"/>
  <c r="AJ72" i="10"/>
  <c r="AB72" i="10"/>
  <c r="Y72" i="10"/>
  <c r="AC72" i="10"/>
  <c r="AG72" i="10"/>
  <c r="Z72" i="10"/>
  <c r="AD72" i="10"/>
  <c r="AH72" i="10"/>
  <c r="AA64" i="10"/>
  <c r="AE64" i="10"/>
  <c r="AI64" i="10"/>
  <c r="AJ64" i="10"/>
  <c r="AB64" i="10"/>
  <c r="AF64" i="10"/>
  <c r="Y64" i="10"/>
  <c r="AG64" i="10"/>
  <c r="Z64" i="10"/>
  <c r="AH64" i="10"/>
  <c r="AA55" i="10"/>
  <c r="AE55" i="10"/>
  <c r="AI55" i="10"/>
  <c r="AJ55" i="10"/>
  <c r="AB55" i="10"/>
  <c r="AF55" i="10"/>
  <c r="Y55" i="10"/>
  <c r="AG55" i="10"/>
  <c r="Z55" i="10"/>
  <c r="AH55" i="10"/>
  <c r="AA46" i="10"/>
  <c r="AE46" i="10"/>
  <c r="AI46" i="10"/>
  <c r="AJ46" i="10"/>
  <c r="AB46" i="10"/>
  <c r="AF46" i="10"/>
  <c r="Y46" i="10"/>
  <c r="AG46" i="10"/>
  <c r="Z46" i="10"/>
  <c r="AH46" i="10"/>
  <c r="AA38" i="10"/>
  <c r="AI38" i="10"/>
  <c r="AJ38" i="10"/>
  <c r="AB38" i="10"/>
  <c r="Y38" i="10"/>
  <c r="AC38" i="10"/>
  <c r="AG38" i="10"/>
  <c r="Z38" i="10"/>
  <c r="AD38" i="10"/>
  <c r="AH38" i="10"/>
  <c r="AA30" i="10"/>
  <c r="AE30" i="10"/>
  <c r="AI30" i="10"/>
  <c r="AJ30" i="10"/>
  <c r="AF30" i="10"/>
  <c r="AC30" i="10"/>
  <c r="AG30" i="10"/>
  <c r="Z30" i="10"/>
  <c r="AH30" i="10"/>
  <c r="AA22" i="10"/>
  <c r="AE22" i="10"/>
  <c r="AI22" i="10"/>
  <c r="AJ22" i="10"/>
  <c r="AB22" i="10"/>
  <c r="Y22" i="10"/>
  <c r="AG22" i="10"/>
  <c r="Z22" i="10"/>
  <c r="AH22" i="10"/>
  <c r="AA18" i="10"/>
  <c r="AI18" i="10"/>
  <c r="AB18" i="10"/>
  <c r="Y18" i="10"/>
  <c r="AC18" i="10"/>
  <c r="AG18" i="10"/>
  <c r="Z18" i="10"/>
  <c r="AH18" i="10"/>
  <c r="AJ11" i="10"/>
  <c r="AJ58" i="10"/>
  <c r="Y58" i="10"/>
  <c r="AI58" i="10"/>
  <c r="AJ15" i="10"/>
  <c r="Z58" i="10"/>
  <c r="AD58" i="10"/>
  <c r="AH58" i="10"/>
  <c r="FP7" i="6"/>
  <c r="EL7" i="6"/>
  <c r="EP7" i="6"/>
  <c r="ED7" i="6"/>
  <c r="DV7" i="6"/>
  <c r="DX7" i="6" s="1"/>
  <c r="DZ7" i="6" s="1"/>
  <c r="EO7" i="6"/>
  <c r="E23" i="20" s="1"/>
  <c r="EQ7" i="6"/>
  <c r="EW7" i="6" s="1"/>
  <c r="FB7" i="6" s="1"/>
  <c r="AU18" i="9"/>
  <c r="FH59" i="6" l="1"/>
  <c r="FH39" i="6"/>
  <c r="FH55" i="6"/>
  <c r="FH44" i="6"/>
  <c r="FH40" i="6"/>
  <c r="GC82" i="6"/>
  <c r="GD82" i="6" s="1"/>
  <c r="GC96" i="6"/>
  <c r="GC100" i="6"/>
  <c r="GC67" i="6"/>
  <c r="GC63" i="6"/>
  <c r="FH45" i="6"/>
  <c r="FH67" i="6"/>
  <c r="FH61" i="6"/>
  <c r="FH48" i="6"/>
  <c r="FI48" i="6" s="1"/>
  <c r="FH79" i="6"/>
  <c r="FH85" i="6"/>
  <c r="FH83" i="6"/>
  <c r="FH77" i="6"/>
  <c r="FH50" i="6"/>
  <c r="FH106" i="6"/>
  <c r="FH43" i="6"/>
  <c r="FH68" i="6"/>
  <c r="FI68" i="6" s="1"/>
  <c r="GC102" i="6"/>
  <c r="FH41" i="6"/>
  <c r="FH86" i="6"/>
  <c r="GC80" i="6"/>
  <c r="GD80" i="6" s="1"/>
  <c r="GC79" i="6"/>
  <c r="GC49" i="6"/>
  <c r="GD49" i="6" s="1"/>
  <c r="GC68" i="6"/>
  <c r="GD68" i="6" s="1"/>
  <c r="F2594" i="20"/>
  <c r="F2593" i="20"/>
  <c r="F3062" i="20"/>
  <c r="F3063" i="20" s="1"/>
  <c r="F3061" i="20"/>
  <c r="F3842" i="20"/>
  <c r="F3841" i="20"/>
  <c r="F2204" i="20"/>
  <c r="F2205" i="20" s="1"/>
  <c r="F2203" i="20"/>
  <c r="F3296" i="20"/>
  <c r="F3295" i="20"/>
  <c r="F2516" i="20"/>
  <c r="F2517" i="20" s="1"/>
  <c r="F2515" i="20"/>
  <c r="F2321" i="20"/>
  <c r="F2320" i="20"/>
  <c r="F2126" i="20"/>
  <c r="F2127" i="20" s="1"/>
  <c r="F2125" i="20"/>
  <c r="F3608" i="20"/>
  <c r="F3607" i="20"/>
  <c r="F3413" i="20"/>
  <c r="F3414" i="20" s="1"/>
  <c r="F3412" i="20"/>
  <c r="F1658" i="20"/>
  <c r="F1657" i="20"/>
  <c r="F3140" i="20"/>
  <c r="F3141" i="20" s="1"/>
  <c r="F3139" i="20"/>
  <c r="F1385" i="20"/>
  <c r="F1384" i="20"/>
  <c r="F1190" i="20"/>
  <c r="F1191" i="20" s="1"/>
  <c r="F1189" i="20"/>
  <c r="F2789" i="20"/>
  <c r="F2788" i="20"/>
  <c r="F3023" i="20"/>
  <c r="F3024" i="20" s="1"/>
  <c r="F3022" i="20"/>
  <c r="F1970" i="20"/>
  <c r="F1969" i="20"/>
  <c r="F1697" i="20"/>
  <c r="F1698" i="20" s="1"/>
  <c r="F1696" i="20"/>
  <c r="F2438" i="20"/>
  <c r="F2437" i="20"/>
  <c r="F2399" i="20"/>
  <c r="F2400" i="20" s="1"/>
  <c r="F2398" i="20"/>
  <c r="F2360" i="20"/>
  <c r="F2359" i="20"/>
  <c r="F2165" i="20"/>
  <c r="F2166" i="20" s="1"/>
  <c r="F2164" i="20"/>
  <c r="F1892" i="20"/>
  <c r="F1891" i="20"/>
  <c r="F3647" i="20"/>
  <c r="F3648" i="20" s="1"/>
  <c r="F3646" i="20"/>
  <c r="F2867" i="20"/>
  <c r="F2868" i="20" s="1"/>
  <c r="F2866" i="20"/>
  <c r="F3881" i="20"/>
  <c r="F3882" i="20" s="1"/>
  <c r="F3880" i="20"/>
  <c r="F2945" i="20"/>
  <c r="F2946" i="20" s="1"/>
  <c r="F2944" i="20"/>
  <c r="F2555" i="20"/>
  <c r="F2556" i="20" s="1"/>
  <c r="F2554" i="20"/>
  <c r="F1931" i="20"/>
  <c r="F1932" i="20" s="1"/>
  <c r="F1930" i="20"/>
  <c r="F1619" i="20"/>
  <c r="F1620" i="20" s="1"/>
  <c r="F1618" i="20"/>
  <c r="F2048" i="20"/>
  <c r="F2049" i="20" s="1"/>
  <c r="F2047" i="20"/>
  <c r="FH71" i="6"/>
  <c r="FH62" i="6"/>
  <c r="FH47" i="6"/>
  <c r="FI47" i="6" s="1"/>
  <c r="FH42" i="6"/>
  <c r="FH81" i="6"/>
  <c r="FH98" i="6"/>
  <c r="GC98" i="6"/>
  <c r="GC65" i="6"/>
  <c r="GC56" i="6"/>
  <c r="F3101" i="20"/>
  <c r="F3100" i="20"/>
  <c r="GC87" i="6"/>
  <c r="F1581" i="20"/>
  <c r="FH63" i="6"/>
  <c r="FH56" i="6"/>
  <c r="FI56" i="6" s="1"/>
  <c r="GC70" i="6"/>
  <c r="GC75" i="6"/>
  <c r="FH76" i="6"/>
  <c r="GC95" i="6"/>
  <c r="GD95" i="6" s="1"/>
  <c r="F3725" i="20"/>
  <c r="F3724" i="20"/>
  <c r="F1853" i="20"/>
  <c r="F1852" i="20"/>
  <c r="F3491" i="20"/>
  <c r="F3490" i="20"/>
  <c r="F3218" i="20"/>
  <c r="F3217" i="20"/>
  <c r="F1346" i="20"/>
  <c r="F1345" i="20"/>
  <c r="F3257" i="20"/>
  <c r="F3256" i="20"/>
  <c r="F2633" i="20"/>
  <c r="F2632" i="20"/>
  <c r="F2243" i="20"/>
  <c r="F2242" i="20"/>
  <c r="F2711" i="20"/>
  <c r="F2710" i="20"/>
  <c r="F3452" i="20"/>
  <c r="F3451" i="20"/>
  <c r="F2984" i="20"/>
  <c r="F2983" i="20"/>
  <c r="F1268" i="20"/>
  <c r="F1267" i="20"/>
  <c r="F2282" i="20"/>
  <c r="F2281" i="20"/>
  <c r="F1463" i="20"/>
  <c r="F1462" i="20"/>
  <c r="F3569" i="20"/>
  <c r="F3568" i="20"/>
  <c r="F3530" i="20"/>
  <c r="F3529" i="20"/>
  <c r="F2672" i="20"/>
  <c r="F2671" i="20"/>
  <c r="F1775" i="20"/>
  <c r="F1774" i="20"/>
  <c r="F3335" i="20"/>
  <c r="F3334" i="20"/>
  <c r="F1736" i="20"/>
  <c r="F1735" i="20"/>
  <c r="F2750" i="20"/>
  <c r="F2749" i="20"/>
  <c r="F2477" i="20"/>
  <c r="F2476" i="20"/>
  <c r="F2087" i="20"/>
  <c r="F2086" i="20"/>
  <c r="F3686" i="20"/>
  <c r="F3685" i="20"/>
  <c r="F3764" i="20"/>
  <c r="F3763" i="20"/>
  <c r="F3374" i="20"/>
  <c r="F3373" i="20"/>
  <c r="F3803" i="20"/>
  <c r="F3802" i="20"/>
  <c r="F1502" i="20"/>
  <c r="F1501" i="20"/>
  <c r="F2828" i="20"/>
  <c r="F2827" i="20"/>
  <c r="F1814" i="20"/>
  <c r="F1813" i="20"/>
  <c r="F1307" i="20"/>
  <c r="F1306" i="20"/>
  <c r="F1229" i="20"/>
  <c r="F1228" i="20"/>
  <c r="BA98" i="6"/>
  <c r="BC98" i="6" s="1"/>
  <c r="HY43" i="6"/>
  <c r="F1421" i="20"/>
  <c r="C2790" i="20"/>
  <c r="HY81" i="6"/>
  <c r="F2903" i="20"/>
  <c r="HY88" i="6"/>
  <c r="F3176" i="20"/>
  <c r="HY58" i="6"/>
  <c r="F2006" i="20"/>
  <c r="HY46" i="6"/>
  <c r="F1538" i="20"/>
  <c r="D3335" i="20"/>
  <c r="D3334" i="20"/>
  <c r="E2945" i="20"/>
  <c r="E2944" i="20"/>
  <c r="C3179" i="20"/>
  <c r="C3178" i="20"/>
  <c r="E2828" i="20"/>
  <c r="E2827" i="20"/>
  <c r="D2906" i="20"/>
  <c r="D2905" i="20"/>
  <c r="E2477" i="20"/>
  <c r="E2476" i="20"/>
  <c r="C1853" i="20"/>
  <c r="C1852" i="20"/>
  <c r="D3608" i="20"/>
  <c r="D3607" i="20"/>
  <c r="C3842" i="20"/>
  <c r="C3841" i="20"/>
  <c r="D2945" i="20"/>
  <c r="D2944" i="20"/>
  <c r="E2672" i="20"/>
  <c r="E2671" i="20"/>
  <c r="D2399" i="20"/>
  <c r="D2398" i="20"/>
  <c r="E2516" i="20"/>
  <c r="E2515" i="20"/>
  <c r="D3881" i="20"/>
  <c r="D3880" i="20"/>
  <c r="D2633" i="20"/>
  <c r="D2632" i="20"/>
  <c r="D2594" i="20"/>
  <c r="D2593" i="20"/>
  <c r="C2477" i="20"/>
  <c r="C2476" i="20"/>
  <c r="D1892" i="20"/>
  <c r="D1891" i="20"/>
  <c r="D3842" i="20"/>
  <c r="D3841" i="20"/>
  <c r="D3257" i="20"/>
  <c r="D3256" i="20"/>
  <c r="E3101" i="20"/>
  <c r="E3100" i="20"/>
  <c r="C3023" i="20"/>
  <c r="C3022" i="20"/>
  <c r="D2516" i="20"/>
  <c r="D2515" i="20"/>
  <c r="E3569" i="20"/>
  <c r="E3568" i="20"/>
  <c r="C3764" i="20"/>
  <c r="C3763" i="20"/>
  <c r="E3530" i="20"/>
  <c r="E3529" i="20"/>
  <c r="C3686" i="20"/>
  <c r="C3685" i="20"/>
  <c r="C3530" i="20"/>
  <c r="C3529" i="20"/>
  <c r="E3140" i="20"/>
  <c r="E3139" i="20"/>
  <c r="C1424" i="20"/>
  <c r="C1423" i="20"/>
  <c r="C3725" i="20"/>
  <c r="C3724" i="20"/>
  <c r="E3803" i="20"/>
  <c r="E3802" i="20"/>
  <c r="E2048" i="20"/>
  <c r="E2047" i="20"/>
  <c r="E3647" i="20"/>
  <c r="E3646" i="20"/>
  <c r="D1346" i="20"/>
  <c r="D1345" i="20"/>
  <c r="E1697" i="20"/>
  <c r="E1696" i="20"/>
  <c r="D1814" i="20"/>
  <c r="D1813" i="20"/>
  <c r="E1424" i="20"/>
  <c r="E1423" i="20"/>
  <c r="E3491" i="20"/>
  <c r="E3490" i="20"/>
  <c r="C3569" i="20"/>
  <c r="C3568" i="20"/>
  <c r="C3452" i="20"/>
  <c r="C3451" i="20"/>
  <c r="D2243" i="20"/>
  <c r="D2242" i="20"/>
  <c r="C2321" i="20"/>
  <c r="C2320" i="20"/>
  <c r="E3218" i="20"/>
  <c r="E3217" i="20"/>
  <c r="D3101" i="20"/>
  <c r="D3100" i="20"/>
  <c r="C3881" i="20"/>
  <c r="C3880" i="20"/>
  <c r="C1502" i="20"/>
  <c r="C1501" i="20"/>
  <c r="E3881" i="20"/>
  <c r="E3880" i="20"/>
  <c r="C3335" i="20"/>
  <c r="C3334" i="20"/>
  <c r="D3296" i="20"/>
  <c r="D3295" i="20"/>
  <c r="D3218" i="20"/>
  <c r="D3217" i="20"/>
  <c r="E3023" i="20"/>
  <c r="E3022" i="20"/>
  <c r="E2789" i="20"/>
  <c r="E2788" i="20"/>
  <c r="C2867" i="20"/>
  <c r="C2866" i="20"/>
  <c r="E2360" i="20"/>
  <c r="E2359" i="20"/>
  <c r="D3725" i="20"/>
  <c r="D3724" i="20"/>
  <c r="D3569" i="20"/>
  <c r="D3568" i="20"/>
  <c r="E3842" i="20"/>
  <c r="E3841" i="20"/>
  <c r="E3257" i="20"/>
  <c r="E3256" i="20"/>
  <c r="D2555" i="20"/>
  <c r="D2554" i="20"/>
  <c r="C2516" i="20"/>
  <c r="C2515" i="20"/>
  <c r="D3179" i="20"/>
  <c r="D3178" i="20"/>
  <c r="D2789" i="20"/>
  <c r="D2788" i="20"/>
  <c r="C2906" i="20"/>
  <c r="C2905" i="20"/>
  <c r="D2477" i="20"/>
  <c r="D2476" i="20"/>
  <c r="E2009" i="20"/>
  <c r="E2008" i="20"/>
  <c r="E1775" i="20"/>
  <c r="E1774" i="20"/>
  <c r="C2945" i="20"/>
  <c r="C2944" i="20"/>
  <c r="D2672" i="20"/>
  <c r="D2671" i="20"/>
  <c r="C1229" i="20"/>
  <c r="C1228" i="20"/>
  <c r="E3764" i="20"/>
  <c r="E3763" i="20"/>
  <c r="C1697" i="20"/>
  <c r="C1696" i="20"/>
  <c r="D1424" i="20"/>
  <c r="D1423" i="20"/>
  <c r="D3140" i="20"/>
  <c r="D3139" i="20"/>
  <c r="D2750" i="20"/>
  <c r="D2749" i="20"/>
  <c r="C3647" i="20"/>
  <c r="C3646" i="20"/>
  <c r="C2048" i="20"/>
  <c r="C2047" i="20"/>
  <c r="C1814" i="20"/>
  <c r="C1813" i="20"/>
  <c r="E1541" i="20"/>
  <c r="E1540" i="20"/>
  <c r="D1697" i="20"/>
  <c r="D1696" i="20"/>
  <c r="D3452" i="20"/>
  <c r="D3451" i="20"/>
  <c r="C3491" i="20"/>
  <c r="C3490" i="20"/>
  <c r="C2672" i="20"/>
  <c r="C2671" i="20"/>
  <c r="E1502" i="20"/>
  <c r="E1501" i="20"/>
  <c r="C2633" i="20"/>
  <c r="C2632" i="20"/>
  <c r="E2750" i="20"/>
  <c r="E2749" i="20"/>
  <c r="C3296" i="20"/>
  <c r="C3295" i="20"/>
  <c r="C2750" i="20"/>
  <c r="C2749" i="20"/>
  <c r="E2633" i="20"/>
  <c r="E2632" i="20"/>
  <c r="E2204" i="20"/>
  <c r="E2203" i="20"/>
  <c r="C1892" i="20"/>
  <c r="C1891" i="20"/>
  <c r="D3686" i="20"/>
  <c r="D3685" i="20"/>
  <c r="D3530" i="20"/>
  <c r="D3531" i="20" s="1"/>
  <c r="D3529" i="20"/>
  <c r="D3803" i="20"/>
  <c r="D3802" i="20"/>
  <c r="D3023" i="20"/>
  <c r="D3024" i="20" s="1"/>
  <c r="D3022" i="20"/>
  <c r="D1541" i="20"/>
  <c r="D1540" i="20"/>
  <c r="C3101" i="20"/>
  <c r="C3102" i="20" s="1"/>
  <c r="C3100" i="20"/>
  <c r="D2009" i="20"/>
  <c r="D2008" i="20"/>
  <c r="D2126" i="20"/>
  <c r="D2127" i="20" s="1"/>
  <c r="D2125" i="20"/>
  <c r="C1775" i="20"/>
  <c r="C1774" i="20"/>
  <c r="D1619" i="20"/>
  <c r="D1620" i="20" s="1"/>
  <c r="D1618" i="20"/>
  <c r="E2555" i="20"/>
  <c r="E2554" i="20"/>
  <c r="E2399" i="20"/>
  <c r="E2400" i="20" s="1"/>
  <c r="E2398" i="20"/>
  <c r="C2360" i="20"/>
  <c r="C2359" i="20"/>
  <c r="D1853" i="20"/>
  <c r="D1854" i="20" s="1"/>
  <c r="D1852" i="20"/>
  <c r="E3725" i="20"/>
  <c r="E3724" i="20"/>
  <c r="E3452" i="20"/>
  <c r="E3453" i="20" s="1"/>
  <c r="E3451" i="20"/>
  <c r="E3608" i="20"/>
  <c r="E3607" i="20"/>
  <c r="D2711" i="20"/>
  <c r="D2712" i="20" s="1"/>
  <c r="D2710" i="20"/>
  <c r="E2126" i="20"/>
  <c r="E2125" i="20"/>
  <c r="C1346" i="20"/>
  <c r="C1347" i="20" s="1"/>
  <c r="C1345" i="20"/>
  <c r="C2243" i="20"/>
  <c r="C2242" i="20"/>
  <c r="C2126" i="20"/>
  <c r="C2127" i="20" s="1"/>
  <c r="C2125" i="20"/>
  <c r="D2867" i="20"/>
  <c r="D2866" i="20"/>
  <c r="C3803" i="20"/>
  <c r="C3804" i="20" s="1"/>
  <c r="C3802" i="20"/>
  <c r="C2711" i="20"/>
  <c r="C2710" i="20"/>
  <c r="D1775" i="20"/>
  <c r="D1776" i="20" s="1"/>
  <c r="D1774" i="20"/>
  <c r="E1814" i="20"/>
  <c r="E1813" i="20"/>
  <c r="C3608" i="20"/>
  <c r="C3609" i="20" s="1"/>
  <c r="C3607" i="20"/>
  <c r="E3296" i="20"/>
  <c r="E3295" i="20"/>
  <c r="D2360" i="20"/>
  <c r="D2361" i="20" s="1"/>
  <c r="D2359" i="20"/>
  <c r="C2009" i="20"/>
  <c r="C2008" i="20"/>
  <c r="C3257" i="20"/>
  <c r="C3258" i="20" s="1"/>
  <c r="C3256" i="20"/>
  <c r="E3179" i="20"/>
  <c r="E3178" i="20"/>
  <c r="C1541" i="20"/>
  <c r="C1542" i="20" s="1"/>
  <c r="C1540" i="20"/>
  <c r="C3218" i="20"/>
  <c r="C3217" i="20"/>
  <c r="C2828" i="20"/>
  <c r="C2827" i="20"/>
  <c r="E2867" i="20"/>
  <c r="E2866" i="20"/>
  <c r="D1229" i="20"/>
  <c r="D1228" i="20"/>
  <c r="D3647" i="20"/>
  <c r="D3646" i="20"/>
  <c r="D3491" i="20"/>
  <c r="D3490" i="20"/>
  <c r="E2243" i="20"/>
  <c r="E2242" i="20"/>
  <c r="C1619" i="20"/>
  <c r="C1618" i="20"/>
  <c r="E1229" i="20"/>
  <c r="E1228" i="20"/>
  <c r="D2828" i="20"/>
  <c r="D2827" i="20"/>
  <c r="E2906" i="20"/>
  <c r="E2905" i="20"/>
  <c r="D2321" i="20"/>
  <c r="D2320" i="20"/>
  <c r="D2048" i="20"/>
  <c r="D2047" i="20"/>
  <c r="E1892" i="20"/>
  <c r="E1891" i="20"/>
  <c r="D1502" i="20"/>
  <c r="D1501" i="20"/>
  <c r="C2555" i="20"/>
  <c r="C2554" i="20"/>
  <c r="C2399" i="20"/>
  <c r="C2398" i="20"/>
  <c r="E2321" i="20"/>
  <c r="E2320" i="20"/>
  <c r="E3686" i="20"/>
  <c r="E3685" i="20"/>
  <c r="E1619" i="20"/>
  <c r="E1618" i="20"/>
  <c r="E1346" i="20"/>
  <c r="E1345" i="20"/>
  <c r="C3140" i="20"/>
  <c r="C3139" i="20"/>
  <c r="E1853" i="20"/>
  <c r="E1852" i="20"/>
  <c r="E2711" i="20"/>
  <c r="E2710" i="20"/>
  <c r="E3335" i="20"/>
  <c r="E3334" i="20"/>
  <c r="D3764" i="20"/>
  <c r="D3763" i="20"/>
  <c r="C2594" i="20"/>
  <c r="C2593" i="20"/>
  <c r="HY7" i="6"/>
  <c r="F17" i="20"/>
  <c r="F20" i="20" s="1"/>
  <c r="DM7" i="6"/>
  <c r="DN7" i="6" s="1"/>
  <c r="GL7" i="6"/>
  <c r="GM7" i="6" s="1"/>
  <c r="GV7" i="6"/>
  <c r="GW7" i="6" s="1"/>
  <c r="BP7" i="6"/>
  <c r="J15" i="20"/>
  <c r="FI98" i="6"/>
  <c r="FI41" i="6"/>
  <c r="GD96" i="6"/>
  <c r="GD67" i="6"/>
  <c r="GD98" i="6"/>
  <c r="GD75" i="6"/>
  <c r="FI43" i="6"/>
  <c r="FI76" i="6"/>
  <c r="GD102" i="6"/>
  <c r="GD70" i="6"/>
  <c r="FI40" i="6"/>
  <c r="GD100" i="6"/>
  <c r="GD65" i="6"/>
  <c r="GD81" i="6"/>
  <c r="GD63" i="6"/>
  <c r="GD87" i="6"/>
  <c r="GD106" i="6"/>
  <c r="FF38" i="6"/>
  <c r="GC60" i="6"/>
  <c r="GD60" i="6" s="1"/>
  <c r="FI44" i="6"/>
  <c r="GD79" i="6"/>
  <c r="GD104" i="6"/>
  <c r="DM70" i="6"/>
  <c r="DN70" i="6" s="1"/>
  <c r="HC70" i="6" s="1"/>
  <c r="DM65" i="6"/>
  <c r="DN65" i="6" s="1"/>
  <c r="HC65" i="6" s="1"/>
  <c r="DK74" i="6"/>
  <c r="DK72" i="6"/>
  <c r="DM83" i="6"/>
  <c r="DN83" i="6" s="1"/>
  <c r="HC83" i="6" s="1"/>
  <c r="DM69" i="6"/>
  <c r="DN69" i="6" s="1"/>
  <c r="HC69" i="6" s="1"/>
  <c r="HC80" i="6"/>
  <c r="HC88" i="6"/>
  <c r="DM73" i="6"/>
  <c r="DN73" i="6" s="1"/>
  <c r="HC73" i="6" s="1"/>
  <c r="DM50" i="6"/>
  <c r="DN50" i="6" s="1"/>
  <c r="HC50" i="6" s="1"/>
  <c r="DM86" i="6"/>
  <c r="DN86" i="6" s="1"/>
  <c r="HC86" i="6" s="1"/>
  <c r="DM85" i="6"/>
  <c r="DN85" i="6" s="1"/>
  <c r="HC85" i="6" s="1"/>
  <c r="CW53" i="6"/>
  <c r="CU8" i="6"/>
  <c r="BR50" i="6"/>
  <c r="BS50" i="6" s="1"/>
  <c r="HA50" i="6" s="1"/>
  <c r="BR100" i="6"/>
  <c r="BS100" i="6" s="1"/>
  <c r="HA100" i="6" s="1"/>
  <c r="BR42" i="6"/>
  <c r="BS42" i="6" s="1"/>
  <c r="HA42" i="6" s="1"/>
  <c r="BS83" i="6"/>
  <c r="HA83" i="6" s="1"/>
  <c r="BR7" i="6"/>
  <c r="BR80" i="6"/>
  <c r="BS80" i="6" s="1"/>
  <c r="HA80" i="6" s="1"/>
  <c r="AL69" i="6"/>
  <c r="AM69" i="6" s="1"/>
  <c r="GY69" i="6" s="1"/>
  <c r="GY58" i="6"/>
  <c r="AL50" i="6"/>
  <c r="AM50" i="6" s="1"/>
  <c r="GY50" i="6" s="1"/>
  <c r="AL70" i="6"/>
  <c r="AM70" i="6" s="1"/>
  <c r="GY70" i="6" s="1"/>
  <c r="AL102" i="6"/>
  <c r="AM102" i="6" s="1"/>
  <c r="GY102" i="6" s="1"/>
  <c r="GY93" i="6"/>
  <c r="AL53" i="6"/>
  <c r="AM53" i="6" s="1"/>
  <c r="GY53" i="6" s="1"/>
  <c r="EE8" i="6"/>
  <c r="EF8" i="6" s="1"/>
  <c r="HD8" i="6" s="1"/>
  <c r="EC7" i="6"/>
  <c r="EE7" i="6" s="1"/>
  <c r="EF7" i="6" s="1"/>
  <c r="H3254" i="20"/>
  <c r="H3256" i="20" s="1"/>
  <c r="G3257" i="20"/>
  <c r="G3258" i="20" s="1"/>
  <c r="H3098" i="20"/>
  <c r="H3100" i="20" s="1"/>
  <c r="G3101" i="20"/>
  <c r="G3102" i="20" s="1"/>
  <c r="H1031" i="20"/>
  <c r="G1033" i="20"/>
  <c r="G1034" i="20"/>
  <c r="H3332" i="20"/>
  <c r="H3334" i="20" s="1"/>
  <c r="G3335" i="20"/>
  <c r="G3336" i="20" s="1"/>
  <c r="H2240" i="20"/>
  <c r="H2242" i="20" s="1"/>
  <c r="G2243" i="20"/>
  <c r="G2244" i="20" s="1"/>
  <c r="I1772" i="20"/>
  <c r="I1774" i="20" s="1"/>
  <c r="G956" i="20"/>
  <c r="G955" i="20"/>
  <c r="E1033" i="20"/>
  <c r="E1034" i="20"/>
  <c r="I293" i="20"/>
  <c r="I292" i="20"/>
  <c r="I2357" i="20"/>
  <c r="I2359" i="20" s="1"/>
  <c r="I1499" i="20"/>
  <c r="I1501" i="20" s="1"/>
  <c r="G1112" i="20"/>
  <c r="G1111" i="20"/>
  <c r="I3878" i="20"/>
  <c r="I3880" i="20" s="1"/>
  <c r="I3176" i="20"/>
  <c r="I3178" i="20" s="1"/>
  <c r="I2474" i="20"/>
  <c r="I2476" i="20" s="1"/>
  <c r="I1034" i="20"/>
  <c r="I1033" i="20"/>
  <c r="H329" i="20"/>
  <c r="G332" i="20"/>
  <c r="G331" i="20"/>
  <c r="I3527" i="20"/>
  <c r="I3529" i="20" s="1"/>
  <c r="H3683" i="20"/>
  <c r="H3685" i="20" s="1"/>
  <c r="G3686" i="20"/>
  <c r="G3687" i="20" s="1"/>
  <c r="H3527" i="20"/>
  <c r="H3529" i="20" s="1"/>
  <c r="G3530" i="20"/>
  <c r="G3531" i="20" s="1"/>
  <c r="I1343" i="20"/>
  <c r="I1345" i="20" s="1"/>
  <c r="H485" i="20"/>
  <c r="G487" i="20"/>
  <c r="G488" i="20"/>
  <c r="I3137" i="20"/>
  <c r="I3139" i="20" s="1"/>
  <c r="G1541" i="20"/>
  <c r="G1542" i="20" s="1"/>
  <c r="C1425" i="20"/>
  <c r="H290" i="20"/>
  <c r="G292" i="20"/>
  <c r="G293" i="20"/>
  <c r="D371" i="20"/>
  <c r="D370" i="20"/>
  <c r="C3726" i="20"/>
  <c r="H1811" i="20"/>
  <c r="H1813" i="20" s="1"/>
  <c r="G1814" i="20"/>
  <c r="G1815" i="20" s="1"/>
  <c r="I3761" i="20"/>
  <c r="I3763" i="20" s="1"/>
  <c r="H2903" i="20"/>
  <c r="H2905" i="20" s="1"/>
  <c r="G2906" i="20"/>
  <c r="G2907" i="20" s="1"/>
  <c r="E877" i="20"/>
  <c r="E878" i="20"/>
  <c r="D839" i="20"/>
  <c r="D838" i="20"/>
  <c r="H3488" i="20"/>
  <c r="H3490" i="20" s="1"/>
  <c r="G3491" i="20"/>
  <c r="G3492" i="20" s="1"/>
  <c r="I2591" i="20"/>
  <c r="I2593" i="20" s="1"/>
  <c r="C2322" i="20"/>
  <c r="C59" i="20"/>
  <c r="C58" i="20"/>
  <c r="I56" i="20"/>
  <c r="H2396" i="20"/>
  <c r="H2398" i="20" s="1"/>
  <c r="G2399" i="20"/>
  <c r="G2400" i="20" s="1"/>
  <c r="H836" i="20"/>
  <c r="G838" i="20"/>
  <c r="G839" i="20"/>
  <c r="H2708" i="20"/>
  <c r="H2710" i="20" s="1"/>
  <c r="G2711" i="20"/>
  <c r="G2712" i="20" s="1"/>
  <c r="H1616" i="20"/>
  <c r="H1618" i="20" s="1"/>
  <c r="G1619" i="20"/>
  <c r="G1620" i="20" s="1"/>
  <c r="H2669" i="20"/>
  <c r="H2671" i="20" s="1"/>
  <c r="G2672" i="20"/>
  <c r="G2673" i="20" s="1"/>
  <c r="D98" i="20"/>
  <c r="D97" i="20"/>
  <c r="H2942" i="20"/>
  <c r="H2944" i="20" s="1"/>
  <c r="G2945" i="20"/>
  <c r="G2946" i="20" s="1"/>
  <c r="H2630" i="20"/>
  <c r="H2632" i="20" s="1"/>
  <c r="G2633" i="20"/>
  <c r="G2634" i="20" s="1"/>
  <c r="I2240" i="20"/>
  <c r="I2242" i="20" s="1"/>
  <c r="I1538" i="20"/>
  <c r="I1540" i="20" s="1"/>
  <c r="H1070" i="20"/>
  <c r="G1073" i="20"/>
  <c r="G1072" i="20"/>
  <c r="I2396" i="20"/>
  <c r="I2398" i="20" s="1"/>
  <c r="G2165" i="20"/>
  <c r="G2166" i="20" s="1"/>
  <c r="H1850" i="20"/>
  <c r="H1852" i="20" s="1"/>
  <c r="G1853" i="20"/>
  <c r="G1854" i="20" s="1"/>
  <c r="I2045" i="20"/>
  <c r="I2047" i="20" s="1"/>
  <c r="I1111" i="20"/>
  <c r="I1112" i="20"/>
  <c r="I1072" i="20"/>
  <c r="I1073" i="20"/>
  <c r="H875" i="20"/>
  <c r="G878" i="20"/>
  <c r="G877" i="20"/>
  <c r="I761" i="20"/>
  <c r="I760" i="20"/>
  <c r="H3878" i="20"/>
  <c r="H3880" i="20" s="1"/>
  <c r="G3881" i="20"/>
  <c r="G3882" i="20" s="1"/>
  <c r="G3179" i="20"/>
  <c r="G3180" i="20" s="1"/>
  <c r="I2630" i="20"/>
  <c r="I2632" i="20" s="1"/>
  <c r="H2318" i="20"/>
  <c r="H2320" i="20" s="1"/>
  <c r="G2321" i="20"/>
  <c r="G2322" i="20" s="1"/>
  <c r="H2123" i="20"/>
  <c r="H2125" i="20" s="1"/>
  <c r="G2126" i="20"/>
  <c r="G2127" i="20" s="1"/>
  <c r="I332" i="20"/>
  <c r="I331" i="20"/>
  <c r="I3332" i="20"/>
  <c r="I3334" i="20" s="1"/>
  <c r="I3449" i="20"/>
  <c r="I3451" i="20" s="1"/>
  <c r="I1694" i="20"/>
  <c r="I1696" i="20" s="1"/>
  <c r="CT35" i="6"/>
  <c r="C1109" i="20"/>
  <c r="H1109" i="20" s="1"/>
  <c r="H3761" i="20"/>
  <c r="H3763" i="20" s="1"/>
  <c r="G3764" i="20"/>
  <c r="G3765" i="20" s="1"/>
  <c r="I3605" i="20"/>
  <c r="I3607" i="20" s="1"/>
  <c r="I3020" i="20"/>
  <c r="I3022" i="20" s="1"/>
  <c r="C487" i="20"/>
  <c r="C488" i="20"/>
  <c r="H3449" i="20"/>
  <c r="H3451" i="20" s="1"/>
  <c r="G3452" i="20"/>
  <c r="G3453" i="20" s="1"/>
  <c r="E1111" i="20"/>
  <c r="E1112" i="20"/>
  <c r="H56" i="20"/>
  <c r="G59" i="20"/>
  <c r="G58" i="20"/>
  <c r="H1694" i="20"/>
  <c r="H1696" i="20" s="1"/>
  <c r="G1697" i="20"/>
  <c r="G1698" i="20" s="1"/>
  <c r="I2669" i="20"/>
  <c r="I2671" i="20" s="1"/>
  <c r="I3839" i="20"/>
  <c r="I3841" i="20" s="1"/>
  <c r="H1772" i="20"/>
  <c r="H1774" i="20" s="1"/>
  <c r="H3839" i="20"/>
  <c r="H3841" i="20" s="1"/>
  <c r="G3842" i="20"/>
  <c r="G3843" i="20" s="1"/>
  <c r="H2552" i="20"/>
  <c r="H2554" i="20" s="1"/>
  <c r="G2555" i="20"/>
  <c r="G2556" i="20" s="1"/>
  <c r="I1616" i="20"/>
  <c r="I1618" i="20" s="1"/>
  <c r="I3098" i="20"/>
  <c r="I3100" i="20" s="1"/>
  <c r="H3293" i="20"/>
  <c r="H3295" i="20" s="1"/>
  <c r="G3296" i="20"/>
  <c r="G3297" i="20" s="1"/>
  <c r="I2903" i="20"/>
  <c r="I2905" i="20" s="1"/>
  <c r="H2006" i="20"/>
  <c r="H2008" i="20" s="1"/>
  <c r="G2009" i="20"/>
  <c r="G2010" i="20" s="1"/>
  <c r="D1072" i="20"/>
  <c r="D1073" i="20"/>
  <c r="E838" i="20"/>
  <c r="E839" i="20"/>
  <c r="D331" i="20"/>
  <c r="D332" i="20"/>
  <c r="D333" i="20" s="1"/>
  <c r="H2786" i="20"/>
  <c r="H2788" i="20" s="1"/>
  <c r="G2789" i="20"/>
  <c r="G2790" i="20" s="1"/>
  <c r="I2123" i="20"/>
  <c r="I2125" i="20" s="1"/>
  <c r="I1421" i="20"/>
  <c r="I1423" i="20" s="1"/>
  <c r="I878" i="20"/>
  <c r="I877" i="20"/>
  <c r="I2825" i="20"/>
  <c r="I2827" i="20" s="1"/>
  <c r="I2318" i="20"/>
  <c r="I2320" i="20" s="1"/>
  <c r="H2045" i="20"/>
  <c r="H2047" i="20" s="1"/>
  <c r="G2048" i="20"/>
  <c r="G2049" i="20" s="1"/>
  <c r="D1034" i="20"/>
  <c r="D1033" i="20"/>
  <c r="I3683" i="20"/>
  <c r="I3685" i="20" s="1"/>
  <c r="I2942" i="20"/>
  <c r="I2944" i="20" s="1"/>
  <c r="I3215" i="20"/>
  <c r="I3217" i="20" s="1"/>
  <c r="I3722" i="20"/>
  <c r="I3724" i="20" s="1"/>
  <c r="I3566" i="20"/>
  <c r="I3568" i="20" s="1"/>
  <c r="H1226" i="20"/>
  <c r="H1228" i="20" s="1"/>
  <c r="G1229" i="20"/>
  <c r="G1230" i="20" s="1"/>
  <c r="D292" i="20"/>
  <c r="D293" i="20"/>
  <c r="H1499" i="20"/>
  <c r="H1501" i="20" s="1"/>
  <c r="G1502" i="20"/>
  <c r="G1503" i="20" s="1"/>
  <c r="H368" i="20"/>
  <c r="G371" i="20"/>
  <c r="G370" i="20"/>
  <c r="H3644" i="20"/>
  <c r="H3646" i="20" s="1"/>
  <c r="G3647" i="20"/>
  <c r="G3648" i="20" s="1"/>
  <c r="I2864" i="20"/>
  <c r="I2866" i="20" s="1"/>
  <c r="I2786" i="20"/>
  <c r="I2788" i="20" s="1"/>
  <c r="D488" i="20"/>
  <c r="D487" i="20"/>
  <c r="E487" i="20"/>
  <c r="E488" i="20"/>
  <c r="E332" i="20"/>
  <c r="E331" i="20"/>
  <c r="D1112" i="20"/>
  <c r="D1111" i="20"/>
  <c r="D58" i="20"/>
  <c r="D59" i="20"/>
  <c r="H1343" i="20"/>
  <c r="H1345" i="20" s="1"/>
  <c r="G1346" i="20"/>
  <c r="G1347" i="20" s="1"/>
  <c r="E1072" i="20"/>
  <c r="E1073" i="20"/>
  <c r="C3141" i="20"/>
  <c r="I3254" i="20"/>
  <c r="I3256" i="20" s="1"/>
  <c r="I1850" i="20"/>
  <c r="I1852" i="20" s="1"/>
  <c r="C1854" i="20"/>
  <c r="I839" i="20"/>
  <c r="I838" i="20"/>
  <c r="H3215" i="20"/>
  <c r="H3217" i="20" s="1"/>
  <c r="G3218" i="20"/>
  <c r="G3219" i="20" s="1"/>
  <c r="H3020" i="20"/>
  <c r="H3022" i="20" s="1"/>
  <c r="G3023" i="20"/>
  <c r="G3024" i="20" s="1"/>
  <c r="H2825" i="20"/>
  <c r="H2827" i="20" s="1"/>
  <c r="G2828" i="20"/>
  <c r="G2829" i="20" s="1"/>
  <c r="I2747" i="20"/>
  <c r="I2749" i="20" s="1"/>
  <c r="H2864" i="20"/>
  <c r="H2866" i="20" s="1"/>
  <c r="G2867" i="20"/>
  <c r="G2868" i="20" s="1"/>
  <c r="C838" i="20"/>
  <c r="C839" i="20"/>
  <c r="C371" i="20"/>
  <c r="C370" i="20"/>
  <c r="I2552" i="20"/>
  <c r="I2554" i="20" s="1"/>
  <c r="I1226" i="20"/>
  <c r="I1228" i="20" s="1"/>
  <c r="H2747" i="20"/>
  <c r="H2749" i="20" s="1"/>
  <c r="G2750" i="20"/>
  <c r="G2751" i="20" s="1"/>
  <c r="I2006" i="20"/>
  <c r="I2008" i="20" s="1"/>
  <c r="C1073" i="20"/>
  <c r="C1072" i="20"/>
  <c r="C1034" i="20"/>
  <c r="C1033" i="20"/>
  <c r="E370" i="20"/>
  <c r="E371" i="20"/>
  <c r="I3293" i="20"/>
  <c r="I3295" i="20" s="1"/>
  <c r="I2513" i="20"/>
  <c r="I2515" i="20" s="1"/>
  <c r="C878" i="20"/>
  <c r="C877" i="20"/>
  <c r="H3137" i="20"/>
  <c r="H3139" i="20" s="1"/>
  <c r="G3140" i="20"/>
  <c r="G3141" i="20" s="1"/>
  <c r="I1889" i="20"/>
  <c r="I1891" i="20" s="1"/>
  <c r="C332" i="20"/>
  <c r="C331" i="20"/>
  <c r="H3605" i="20"/>
  <c r="H3607" i="20" s="1"/>
  <c r="G3608" i="20"/>
  <c r="G3609" i="20" s="1"/>
  <c r="G2594" i="20"/>
  <c r="G2595" i="20" s="1"/>
  <c r="C292" i="20"/>
  <c r="C293" i="20"/>
  <c r="H3722" i="20"/>
  <c r="H3724" i="20" s="1"/>
  <c r="G3725" i="20"/>
  <c r="G3726" i="20" s="1"/>
  <c r="H3800" i="20"/>
  <c r="H3802" i="20" s="1"/>
  <c r="G3803" i="20"/>
  <c r="G3804" i="20" s="1"/>
  <c r="I3800" i="20"/>
  <c r="I3802" i="20" s="1"/>
  <c r="H2357" i="20"/>
  <c r="H2359" i="20" s="1"/>
  <c r="G2360" i="20"/>
  <c r="G2361" i="20" s="1"/>
  <c r="H1889" i="20"/>
  <c r="H1891" i="20" s="1"/>
  <c r="G1892" i="20"/>
  <c r="G1893" i="20" s="1"/>
  <c r="I370" i="20"/>
  <c r="I371" i="20"/>
  <c r="I1811" i="20"/>
  <c r="I1813" i="20" s="1"/>
  <c r="H2513" i="20"/>
  <c r="H2515" i="20" s="1"/>
  <c r="G2516" i="20"/>
  <c r="G2517" i="20" s="1"/>
  <c r="I2708" i="20"/>
  <c r="I2710" i="20" s="1"/>
  <c r="D878" i="20"/>
  <c r="D877" i="20"/>
  <c r="H3566" i="20"/>
  <c r="H3568" i="20" s="1"/>
  <c r="G3569" i="20"/>
  <c r="G3570" i="20" s="1"/>
  <c r="I3644" i="20"/>
  <c r="I3646" i="20" s="1"/>
  <c r="I3488" i="20"/>
  <c r="I3490" i="20" s="1"/>
  <c r="H2474" i="20"/>
  <c r="H2476" i="20" s="1"/>
  <c r="G2477" i="20"/>
  <c r="G2478" i="20" s="1"/>
  <c r="E58" i="20"/>
  <c r="E59" i="20"/>
  <c r="HY86" i="6"/>
  <c r="I488" i="20"/>
  <c r="I487" i="20"/>
  <c r="H1421" i="20"/>
  <c r="H1423" i="20" s="1"/>
  <c r="G1424" i="20"/>
  <c r="G1425" i="20" s="1"/>
  <c r="H3491" i="20"/>
  <c r="F60" i="20"/>
  <c r="E292" i="20"/>
  <c r="E293" i="20"/>
  <c r="BD91" i="6"/>
  <c r="GZ91" i="6" s="1"/>
  <c r="BD98" i="6"/>
  <c r="GZ98" i="6" s="1"/>
  <c r="BC90" i="6"/>
  <c r="BD90" i="6" s="1"/>
  <c r="GZ90" i="6" s="1"/>
  <c r="BC7" i="6"/>
  <c r="BD86" i="6"/>
  <c r="GZ86" i="6" s="1"/>
  <c r="BC61" i="6"/>
  <c r="BD61" i="6" s="1"/>
  <c r="GZ61" i="6" s="1"/>
  <c r="W81" i="6"/>
  <c r="X81" i="6" s="1"/>
  <c r="GX81" i="6" s="1"/>
  <c r="GX58" i="6"/>
  <c r="W37" i="6"/>
  <c r="X37" i="6" s="1"/>
  <c r="GX37" i="6" s="1"/>
  <c r="GX51" i="6"/>
  <c r="W102" i="6"/>
  <c r="X102" i="6" s="1"/>
  <c r="GX102" i="6" s="1"/>
  <c r="GX98" i="6"/>
  <c r="W44" i="6"/>
  <c r="X44" i="6" s="1"/>
  <c r="GX44" i="6" s="1"/>
  <c r="GX45" i="6"/>
  <c r="GX53" i="6"/>
  <c r="GX43" i="6"/>
  <c r="GX54" i="6"/>
  <c r="GX106" i="6"/>
  <c r="W62" i="6"/>
  <c r="X62" i="6" s="1"/>
  <c r="GX62" i="6" s="1"/>
  <c r="W54" i="6"/>
  <c r="X54" i="6" s="1"/>
  <c r="W68" i="6"/>
  <c r="X68" i="6" s="1"/>
  <c r="GX68" i="6" s="1"/>
  <c r="W41" i="6"/>
  <c r="X41" i="6" s="1"/>
  <c r="GX41" i="6" s="1"/>
  <c r="DM18" i="6"/>
  <c r="DN18" i="6" s="1"/>
  <c r="HC18" i="6" s="1"/>
  <c r="BR36" i="6"/>
  <c r="BS36" i="6" s="1"/>
  <c r="HA36" i="6" s="1"/>
  <c r="DM17" i="6"/>
  <c r="DN17" i="6" s="1"/>
  <c r="HC17" i="6" s="1"/>
  <c r="BC30" i="6"/>
  <c r="BD30" i="6" s="1"/>
  <c r="GZ30" i="6" s="1"/>
  <c r="EE19" i="6"/>
  <c r="EF19" i="6" s="1"/>
  <c r="EE31" i="6"/>
  <c r="EF31" i="6" s="1"/>
  <c r="EE28" i="6"/>
  <c r="EF28" i="6" s="1"/>
  <c r="FH29" i="6"/>
  <c r="FI29" i="6" s="1"/>
  <c r="EE18" i="6"/>
  <c r="EF18" i="6" s="1"/>
  <c r="EE30" i="6"/>
  <c r="EF30" i="6" s="1"/>
  <c r="EE21" i="6"/>
  <c r="EF21" i="6" s="1"/>
  <c r="GD14" i="6"/>
  <c r="GC14" i="6"/>
  <c r="BR29" i="6"/>
  <c r="BS29" i="6" s="1"/>
  <c r="HA29" i="6" s="1"/>
  <c r="BC32" i="6"/>
  <c r="BD32" i="6" s="1"/>
  <c r="GZ32" i="6" s="1"/>
  <c r="EE36" i="6"/>
  <c r="EF36" i="6" s="1"/>
  <c r="EE29" i="6"/>
  <c r="EF29" i="6" s="1"/>
  <c r="EE20" i="6"/>
  <c r="EF20" i="6" s="1"/>
  <c r="EE33" i="6"/>
  <c r="EF33" i="6" s="1"/>
  <c r="AL9" i="6"/>
  <c r="AM9" i="6" s="1"/>
  <c r="GY9" i="6" s="1"/>
  <c r="BR32" i="6"/>
  <c r="BS32" i="6" s="1"/>
  <c r="HA32" i="6" s="1"/>
  <c r="BR12" i="6"/>
  <c r="BS12" i="6" s="1"/>
  <c r="HA12" i="6" s="1"/>
  <c r="HC21" i="6"/>
  <c r="DM21" i="6"/>
  <c r="DN21" i="6" s="1"/>
  <c r="AL23" i="6"/>
  <c r="AM23" i="6" s="1"/>
  <c r="GY23" i="6" s="1"/>
  <c r="EE27" i="6"/>
  <c r="EF27" i="6" s="1"/>
  <c r="EE17" i="6"/>
  <c r="EF17" i="6" s="1"/>
  <c r="I23" i="20"/>
  <c r="FI28" i="6"/>
  <c r="GA38" i="6"/>
  <c r="GX16" i="6"/>
  <c r="GX15" i="6"/>
  <c r="GX35" i="6"/>
  <c r="J29" i="20"/>
  <c r="H13" i="20"/>
  <c r="J13" i="20" s="1"/>
  <c r="CT45" i="6"/>
  <c r="CV45" i="6" s="1"/>
  <c r="CP30" i="6"/>
  <c r="G914" i="20" s="1"/>
  <c r="CB17" i="6"/>
  <c r="CQ17" i="6" s="1"/>
  <c r="U30" i="6"/>
  <c r="W30" i="6" s="1"/>
  <c r="X30" i="6" s="1"/>
  <c r="CU76" i="6"/>
  <c r="FF35" i="6"/>
  <c r="CN73" i="6"/>
  <c r="E2591" i="20" s="1"/>
  <c r="BU73" i="6"/>
  <c r="A2591" i="20" s="1"/>
  <c r="BA10" i="6"/>
  <c r="CL23" i="6"/>
  <c r="C641" i="20" s="1"/>
  <c r="CT14" i="6"/>
  <c r="CQ90" i="6"/>
  <c r="BA28" i="6"/>
  <c r="CW50" i="6"/>
  <c r="CU53" i="6"/>
  <c r="CV53" i="6" s="1"/>
  <c r="CX53" i="6" s="1"/>
  <c r="CY53" i="6" s="1"/>
  <c r="HB53" i="6" s="1"/>
  <c r="CW45" i="6"/>
  <c r="AJ30" i="6"/>
  <c r="CT53" i="6"/>
  <c r="CW41" i="6"/>
  <c r="CU50" i="6"/>
  <c r="CV50" i="6" s="1"/>
  <c r="CU45" i="6"/>
  <c r="DO45" i="6" s="1"/>
  <c r="DQ45" i="6" s="1"/>
  <c r="FF26" i="6"/>
  <c r="FH26" i="6" s="1"/>
  <c r="FF17" i="6"/>
  <c r="FF18" i="6"/>
  <c r="CU41" i="6"/>
  <c r="CT50" i="6"/>
  <c r="FF20" i="6"/>
  <c r="FH20" i="6" s="1"/>
  <c r="GA23" i="6"/>
  <c r="GA24" i="6"/>
  <c r="U23" i="6"/>
  <c r="W23" i="6" s="1"/>
  <c r="X23" i="6" s="1"/>
  <c r="DK23" i="6"/>
  <c r="DK29" i="6"/>
  <c r="AJ29" i="6"/>
  <c r="FF30" i="6"/>
  <c r="FF24" i="6"/>
  <c r="CW19" i="6"/>
  <c r="CT8" i="6"/>
  <c r="CV8" i="6" s="1"/>
  <c r="HX14" i="6"/>
  <c r="AY14" i="9"/>
  <c r="T14" i="10"/>
  <c r="CW95" i="6"/>
  <c r="FF93" i="6"/>
  <c r="FH93" i="6" s="1"/>
  <c r="FI93" i="6" s="1"/>
  <c r="FF88" i="6"/>
  <c r="FH88" i="6" s="1"/>
  <c r="FI88" i="6" s="1"/>
  <c r="BA24" i="6"/>
  <c r="AJ106" i="6"/>
  <c r="U29" i="6"/>
  <c r="W29" i="6" s="1"/>
  <c r="X29" i="6" s="1"/>
  <c r="BP74" i="6"/>
  <c r="BP23" i="6"/>
  <c r="AJ24" i="6"/>
  <c r="BA105" i="6"/>
  <c r="BA23" i="6"/>
  <c r="FI42" i="6"/>
  <c r="CU100" i="6"/>
  <c r="CU96" i="6"/>
  <c r="AJ96" i="6"/>
  <c r="BA101" i="6"/>
  <c r="FI106" i="6"/>
  <c r="HD106" i="6" s="1"/>
  <c r="FI86" i="6"/>
  <c r="BP96" i="6"/>
  <c r="AJ98" i="6"/>
  <c r="CT95" i="6"/>
  <c r="CU102" i="6"/>
  <c r="CU98" i="6"/>
  <c r="U103" i="6"/>
  <c r="GA83" i="6"/>
  <c r="GC83" i="6" s="1"/>
  <c r="DK78" i="6"/>
  <c r="DK84" i="6"/>
  <c r="DK101" i="6"/>
  <c r="DK89" i="6"/>
  <c r="AJ82" i="6"/>
  <c r="AJ99" i="6"/>
  <c r="AJ105" i="6"/>
  <c r="BA100" i="6"/>
  <c r="FF102" i="6"/>
  <c r="GA88" i="6"/>
  <c r="AJ95" i="6"/>
  <c r="AJ87" i="6"/>
  <c r="AJ94" i="6"/>
  <c r="BA106" i="6"/>
  <c r="GA90" i="6"/>
  <c r="BP91" i="6"/>
  <c r="DK96" i="6"/>
  <c r="BA83" i="6"/>
  <c r="U87" i="6"/>
  <c r="GA51" i="6"/>
  <c r="GC51" i="6" s="1"/>
  <c r="GA58" i="6"/>
  <c r="AJ38" i="6"/>
  <c r="AL38" i="6" s="1"/>
  <c r="AM38" i="6" s="1"/>
  <c r="GY38" i="6" s="1"/>
  <c r="BA60" i="6"/>
  <c r="CU43" i="6"/>
  <c r="U38" i="6"/>
  <c r="W38" i="6" s="1"/>
  <c r="X38" i="6" s="1"/>
  <c r="GX38" i="6" s="1"/>
  <c r="DK38" i="6"/>
  <c r="DM38" i="6" s="1"/>
  <c r="DN38" i="6" s="1"/>
  <c r="HC38" i="6" s="1"/>
  <c r="BA62" i="6"/>
  <c r="FF7" i="6"/>
  <c r="CW8" i="6"/>
  <c r="BP30" i="6"/>
  <c r="GA29" i="6"/>
  <c r="BA29" i="6"/>
  <c r="GA30" i="6"/>
  <c r="DK30" i="6"/>
  <c r="BA26" i="6"/>
  <c r="CU19" i="6"/>
  <c r="CV19" i="6" s="1"/>
  <c r="DK24" i="6"/>
  <c r="U19" i="6"/>
  <c r="W19" i="6" s="1"/>
  <c r="X19" i="6" s="1"/>
  <c r="U24" i="6"/>
  <c r="W24" i="6" s="1"/>
  <c r="X24" i="6" s="1"/>
  <c r="BP24" i="6"/>
  <c r="GA17" i="6"/>
  <c r="GA26" i="6"/>
  <c r="GA21" i="6"/>
  <c r="DK26" i="6"/>
  <c r="BA25" i="6"/>
  <c r="FF25" i="6"/>
  <c r="FF22" i="6"/>
  <c r="CT41" i="6"/>
  <c r="CU95" i="6"/>
  <c r="BA9" i="6"/>
  <c r="DK12" i="6"/>
  <c r="FF9" i="6"/>
  <c r="BP11" i="6"/>
  <c r="DJ108" i="21"/>
  <c r="DL108" i="21" s="1"/>
  <c r="DN108" i="21" s="1"/>
  <c r="DP108" i="21" s="1"/>
  <c r="DR108" i="21" s="1"/>
  <c r="DT108" i="21" s="1"/>
  <c r="DV108" i="21" s="1"/>
  <c r="DX108" i="21" s="1"/>
  <c r="CT103" i="6"/>
  <c r="BU31" i="6"/>
  <c r="A953" i="20" s="1"/>
  <c r="CQ22" i="6"/>
  <c r="GA93" i="6"/>
  <c r="CN83" i="6"/>
  <c r="E2981" i="20" s="1"/>
  <c r="BU37" i="6"/>
  <c r="A1187" i="20" s="1"/>
  <c r="GA105" i="6"/>
  <c r="GC105" i="6" s="1"/>
  <c r="DK102" i="6"/>
  <c r="DK90" i="6"/>
  <c r="DK104" i="6"/>
  <c r="AJ97" i="6"/>
  <c r="BU30" i="6"/>
  <c r="A914" i="20" s="1"/>
  <c r="U64" i="6"/>
  <c r="U96" i="6"/>
  <c r="U20" i="6"/>
  <c r="W20" i="6" s="1"/>
  <c r="X20" i="6" s="1"/>
  <c r="BP103" i="6"/>
  <c r="BP106" i="6"/>
  <c r="AJ25" i="6"/>
  <c r="BA84" i="6"/>
  <c r="BA78" i="6"/>
  <c r="BA103" i="6"/>
  <c r="CN85" i="6"/>
  <c r="E3059" i="20" s="1"/>
  <c r="BU9" i="6"/>
  <c r="A95" i="20" s="1"/>
  <c r="BU26" i="6"/>
  <c r="A758" i="20" s="1"/>
  <c r="CP13" i="6"/>
  <c r="G251" i="20" s="1"/>
  <c r="CM13" i="6"/>
  <c r="D251" i="20" s="1"/>
  <c r="CR13" i="6"/>
  <c r="I251" i="20" s="1"/>
  <c r="CL13" i="6"/>
  <c r="C251" i="20" s="1"/>
  <c r="CN13" i="6"/>
  <c r="E251" i="20" s="1"/>
  <c r="CQ13" i="6"/>
  <c r="CS13" i="6"/>
  <c r="DP13" i="6" s="1"/>
  <c r="BU23" i="6"/>
  <c r="A641" i="20" s="1"/>
  <c r="BU39" i="6"/>
  <c r="A1265" i="20" s="1"/>
  <c r="BU36" i="6"/>
  <c r="A1148" i="20" s="1"/>
  <c r="BU49" i="6"/>
  <c r="A1655" i="20" s="1"/>
  <c r="U79" i="6"/>
  <c r="U101" i="6"/>
  <c r="U11" i="6"/>
  <c r="W11" i="6" s="1"/>
  <c r="X11" i="6" s="1"/>
  <c r="U100" i="6"/>
  <c r="U97" i="6"/>
  <c r="BP51" i="6"/>
  <c r="BP101" i="6"/>
  <c r="DK106" i="6"/>
  <c r="BA63" i="6"/>
  <c r="BA66" i="6"/>
  <c r="BA59" i="6"/>
  <c r="BA88" i="6"/>
  <c r="BU62" i="6"/>
  <c r="A2162" i="20" s="1"/>
  <c r="BU63" i="6"/>
  <c r="A2201" i="20" s="1"/>
  <c r="CU58" i="6"/>
  <c r="FF74" i="6"/>
  <c r="FH74" i="6" s="1"/>
  <c r="FI74" i="6" s="1"/>
  <c r="U17" i="6"/>
  <c r="W17" i="6" s="1"/>
  <c r="X17" i="6" s="1"/>
  <c r="U76" i="6"/>
  <c r="BP73" i="6"/>
  <c r="BP88" i="6"/>
  <c r="BP78" i="6"/>
  <c r="AJ13" i="6"/>
  <c r="BA81" i="6"/>
  <c r="U80" i="6"/>
  <c r="U85" i="6"/>
  <c r="BP90" i="6"/>
  <c r="BP102" i="6"/>
  <c r="AJ104" i="6"/>
  <c r="BA75" i="6"/>
  <c r="BA95" i="6"/>
  <c r="BA94" i="6"/>
  <c r="BA73" i="6"/>
  <c r="BA85" i="6"/>
  <c r="BA76" i="6"/>
  <c r="U47" i="6"/>
  <c r="U70" i="6"/>
  <c r="U42" i="6"/>
  <c r="U104" i="6"/>
  <c r="BP92" i="6"/>
  <c r="BP104" i="6"/>
  <c r="BP79" i="6"/>
  <c r="BP99" i="6"/>
  <c r="AJ27" i="6"/>
  <c r="AJ80" i="6"/>
  <c r="BA49" i="6"/>
  <c r="CU87" i="6"/>
  <c r="FF97" i="6"/>
  <c r="FH97" i="6" s="1"/>
  <c r="FF75" i="6"/>
  <c r="FH75" i="6" s="1"/>
  <c r="CT58" i="6"/>
  <c r="GA86" i="6"/>
  <c r="GA99" i="6"/>
  <c r="DK79" i="6"/>
  <c r="DK87" i="6"/>
  <c r="DK91" i="6"/>
  <c r="FF80" i="6"/>
  <c r="FH80" i="6" s="1"/>
  <c r="GA103" i="6"/>
  <c r="GC103" i="6" s="1"/>
  <c r="GA97" i="6"/>
  <c r="DK97" i="6"/>
  <c r="DK103" i="6"/>
  <c r="FF104" i="6"/>
  <c r="FH104" i="6" s="1"/>
  <c r="FF105" i="6"/>
  <c r="FF84" i="6"/>
  <c r="FF94" i="6"/>
  <c r="FF87" i="6"/>
  <c r="FH87" i="6" s="1"/>
  <c r="FF89" i="6"/>
  <c r="BA21" i="6"/>
  <c r="U73" i="6"/>
  <c r="U75" i="6"/>
  <c r="U95" i="6"/>
  <c r="U84" i="6"/>
  <c r="U82" i="6"/>
  <c r="U86" i="6"/>
  <c r="AJ49" i="6"/>
  <c r="AJ55" i="6"/>
  <c r="AJ34" i="6"/>
  <c r="U99" i="6"/>
  <c r="IJ30" i="6"/>
  <c r="R30" i="9" s="1"/>
  <c r="U105" i="6"/>
  <c r="DK105" i="6"/>
  <c r="FF101" i="6"/>
  <c r="BP97" i="6"/>
  <c r="DK100" i="6"/>
  <c r="DK99" i="6"/>
  <c r="DK98" i="6"/>
  <c r="AJ100" i="6"/>
  <c r="AJ101" i="6"/>
  <c r="BA97" i="6"/>
  <c r="BA104" i="6"/>
  <c r="BA99" i="6"/>
  <c r="FF103" i="6"/>
  <c r="FF100" i="6"/>
  <c r="FH100" i="6" s="1"/>
  <c r="FF96" i="6"/>
  <c r="CU99" i="6"/>
  <c r="BP105" i="6"/>
  <c r="BP98" i="6"/>
  <c r="GA101" i="6"/>
  <c r="GC101" i="6" s="1"/>
  <c r="AJ103" i="6"/>
  <c r="BA96" i="6"/>
  <c r="BA102" i="6"/>
  <c r="FF99" i="6"/>
  <c r="U78" i="6"/>
  <c r="U94" i="6"/>
  <c r="U93" i="6"/>
  <c r="U92" i="6"/>
  <c r="U91" i="6"/>
  <c r="BP77" i="6"/>
  <c r="BP75" i="6"/>
  <c r="BP81" i="6"/>
  <c r="BP93" i="6"/>
  <c r="BP86" i="6"/>
  <c r="BP89" i="6"/>
  <c r="GA78" i="6"/>
  <c r="GA85" i="6"/>
  <c r="GC85" i="6" s="1"/>
  <c r="GA73" i="6"/>
  <c r="GA94" i="6"/>
  <c r="DK82" i="6"/>
  <c r="DK81" i="6"/>
  <c r="FI81" i="6"/>
  <c r="HD81" i="6" s="1"/>
  <c r="FI77" i="6"/>
  <c r="U77" i="6"/>
  <c r="U83" i="6"/>
  <c r="U88" i="6"/>
  <c r="U90" i="6"/>
  <c r="BP82" i="6"/>
  <c r="BP94" i="6"/>
  <c r="GA91" i="6"/>
  <c r="GA84" i="6"/>
  <c r="GC84" i="6" s="1"/>
  <c r="AJ77" i="6"/>
  <c r="AJ83" i="6"/>
  <c r="FI79" i="6"/>
  <c r="HD79" i="6" s="1"/>
  <c r="FI85" i="6"/>
  <c r="FI83" i="6"/>
  <c r="FI78" i="6"/>
  <c r="U89" i="6"/>
  <c r="U74" i="6"/>
  <c r="BP95" i="6"/>
  <c r="BP76" i="6"/>
  <c r="BP84" i="6"/>
  <c r="BP87" i="6"/>
  <c r="GA92" i="6"/>
  <c r="GA89" i="6"/>
  <c r="GC89" i="6" s="1"/>
  <c r="GA74" i="6"/>
  <c r="FF82" i="6"/>
  <c r="BP85" i="6"/>
  <c r="GA76" i="6"/>
  <c r="GC76" i="6" s="1"/>
  <c r="GA77" i="6"/>
  <c r="GC77" i="6" s="1"/>
  <c r="CQ85" i="6"/>
  <c r="CR85" i="6"/>
  <c r="CS85" i="6"/>
  <c r="DP85" i="6" s="1"/>
  <c r="CP85" i="6"/>
  <c r="G3059" i="20" s="1"/>
  <c r="G3061" i="20" s="1"/>
  <c r="CL85" i="6"/>
  <c r="C3059" i="20" s="1"/>
  <c r="CM85" i="6"/>
  <c r="D3059" i="20" s="1"/>
  <c r="CS94" i="6"/>
  <c r="DP94" i="6" s="1"/>
  <c r="CM94" i="6"/>
  <c r="D3410" i="20" s="1"/>
  <c r="CQ94" i="6"/>
  <c r="CR94" i="6"/>
  <c r="CL94" i="6"/>
  <c r="C3410" i="20" s="1"/>
  <c r="CP94" i="6"/>
  <c r="G3410" i="20" s="1"/>
  <c r="G3412" i="20" s="1"/>
  <c r="CN94" i="6"/>
  <c r="E3410" i="20" s="1"/>
  <c r="DK77" i="6"/>
  <c r="DK94" i="6"/>
  <c r="DK76" i="6"/>
  <c r="AJ76" i="6"/>
  <c r="AJ78" i="6"/>
  <c r="AJ88" i="6"/>
  <c r="AJ73" i="6"/>
  <c r="AJ90" i="6"/>
  <c r="AJ79" i="6"/>
  <c r="BA74" i="6"/>
  <c r="BA92" i="6"/>
  <c r="BA89" i="6"/>
  <c r="FF90" i="6"/>
  <c r="FF73" i="6"/>
  <c r="FH73" i="6" s="1"/>
  <c r="DK92" i="6"/>
  <c r="DK93" i="6"/>
  <c r="DK95" i="6"/>
  <c r="DK75" i="6"/>
  <c r="AJ84" i="6"/>
  <c r="AJ75" i="6"/>
  <c r="BA82" i="6"/>
  <c r="FF95" i="6"/>
  <c r="FH95" i="6" s="1"/>
  <c r="CL93" i="6"/>
  <c r="C3371" i="20" s="1"/>
  <c r="CR93" i="6"/>
  <c r="CQ93" i="6"/>
  <c r="CN93" i="6"/>
  <c r="E3371" i="20" s="1"/>
  <c r="CP93" i="6"/>
  <c r="G3371" i="20" s="1"/>
  <c r="G3373" i="20" s="1"/>
  <c r="CS93" i="6"/>
  <c r="DP93" i="6" s="1"/>
  <c r="CM93" i="6"/>
  <c r="D3371" i="20" s="1"/>
  <c r="CQ83" i="6"/>
  <c r="CP83" i="6"/>
  <c r="G2981" i="20" s="1"/>
  <c r="G2983" i="20" s="1"/>
  <c r="CM83" i="6"/>
  <c r="D2981" i="20" s="1"/>
  <c r="CR83" i="6"/>
  <c r="CL83" i="6"/>
  <c r="C2981" i="20" s="1"/>
  <c r="CS83" i="6"/>
  <c r="DP83" i="6" s="1"/>
  <c r="AJ81" i="6"/>
  <c r="AJ86" i="6"/>
  <c r="AJ92" i="6"/>
  <c r="AJ89" i="6"/>
  <c r="AJ91" i="6"/>
  <c r="AJ85" i="6"/>
  <c r="AJ74" i="6"/>
  <c r="BA77" i="6"/>
  <c r="BA93" i="6"/>
  <c r="BA87" i="6"/>
  <c r="BA80" i="6"/>
  <c r="BA79" i="6"/>
  <c r="FF92" i="6"/>
  <c r="FF91" i="6"/>
  <c r="FH91" i="6" s="1"/>
  <c r="CW43" i="6"/>
  <c r="GA12" i="6"/>
  <c r="CV41" i="6"/>
  <c r="U61" i="6"/>
  <c r="U33" i="6"/>
  <c r="W33" i="6" s="1"/>
  <c r="X33" i="6" s="1"/>
  <c r="U69" i="6"/>
  <c r="U66" i="6"/>
  <c r="BA46" i="6"/>
  <c r="FI8" i="6"/>
  <c r="CW76" i="6"/>
  <c r="CW35" i="6"/>
  <c r="CT43" i="6"/>
  <c r="U28" i="6"/>
  <c r="W28" i="6" s="1"/>
  <c r="X28" i="6" s="1"/>
  <c r="BP52" i="6"/>
  <c r="BP48" i="6"/>
  <c r="GA8" i="6"/>
  <c r="GD8" i="6" s="1"/>
  <c r="GA59" i="6"/>
  <c r="GA57" i="6"/>
  <c r="GC57" i="6" s="1"/>
  <c r="GD57" i="6" s="1"/>
  <c r="GA43" i="6"/>
  <c r="DK25" i="6"/>
  <c r="DK14" i="6"/>
  <c r="AJ20" i="6"/>
  <c r="AJ65" i="6"/>
  <c r="AJ18" i="6"/>
  <c r="AJ63" i="6"/>
  <c r="CU46" i="6"/>
  <c r="CT76" i="6"/>
  <c r="CV76" i="6" s="1"/>
  <c r="U39" i="6"/>
  <c r="BP35" i="6"/>
  <c r="GD56" i="6"/>
  <c r="BP17" i="6"/>
  <c r="U27" i="6"/>
  <c r="W27" i="6" s="1"/>
  <c r="X27" i="6" s="1"/>
  <c r="U72" i="6"/>
  <c r="U31" i="6"/>
  <c r="W31" i="6" s="1"/>
  <c r="X31" i="6" s="1"/>
  <c r="U14" i="6"/>
  <c r="W14" i="6" s="1"/>
  <c r="X14" i="6" s="1"/>
  <c r="U7" i="6"/>
  <c r="W7" i="6" s="1"/>
  <c r="X7" i="6" s="1"/>
  <c r="BP62" i="6"/>
  <c r="BP54" i="6"/>
  <c r="GA53" i="6"/>
  <c r="GC53" i="6" s="1"/>
  <c r="GA20" i="6"/>
  <c r="GA47" i="6"/>
  <c r="GA35" i="6"/>
  <c r="GA11" i="6"/>
  <c r="DK27" i="6"/>
  <c r="DK48" i="6"/>
  <c r="DK10" i="6"/>
  <c r="DK33" i="6"/>
  <c r="DK34" i="6"/>
  <c r="DK66" i="6"/>
  <c r="AJ26" i="6"/>
  <c r="AJ8" i="6"/>
  <c r="U52" i="6"/>
  <c r="U32" i="6"/>
  <c r="W32" i="6" s="1"/>
  <c r="X32" i="6" s="1"/>
  <c r="U8" i="6"/>
  <c r="W8" i="6" s="1"/>
  <c r="X8" i="6" s="1"/>
  <c r="BP66" i="6"/>
  <c r="AJ52" i="6"/>
  <c r="CL9" i="6"/>
  <c r="C95" i="20" s="1"/>
  <c r="CW14" i="6"/>
  <c r="FF10" i="6"/>
  <c r="FH10" i="6" s="1"/>
  <c r="FF33" i="6"/>
  <c r="FF60" i="6"/>
  <c r="FH60" i="6" s="1"/>
  <c r="FI60" i="6" s="1"/>
  <c r="HD60" i="6" s="1"/>
  <c r="FF46" i="6"/>
  <c r="FH46" i="6" s="1"/>
  <c r="FI46" i="6" s="1"/>
  <c r="AJ48" i="6"/>
  <c r="AJ31" i="6"/>
  <c r="AJ7" i="6"/>
  <c r="BA14" i="6"/>
  <c r="CS9" i="6"/>
  <c r="DP9" i="6" s="1"/>
  <c r="CS62" i="6"/>
  <c r="DP62" i="6" s="1"/>
  <c r="U65" i="6"/>
  <c r="BP57" i="6"/>
  <c r="BP56" i="6"/>
  <c r="BP14" i="6"/>
  <c r="CR63" i="6"/>
  <c r="CP63" i="6"/>
  <c r="G2201" i="20" s="1"/>
  <c r="G2203" i="20" s="1"/>
  <c r="FI55" i="6"/>
  <c r="CM49" i="6"/>
  <c r="D1655" i="20" s="1"/>
  <c r="FF51" i="6"/>
  <c r="FH51" i="6" s="1"/>
  <c r="FI51" i="6" s="1"/>
  <c r="CL108" i="6"/>
  <c r="JN22" i="6" s="1"/>
  <c r="CL63" i="6"/>
  <c r="C2201" i="20" s="1"/>
  <c r="CM63" i="6"/>
  <c r="D2201" i="20" s="1"/>
  <c r="CU59" i="6"/>
  <c r="CV59" i="6" s="1"/>
  <c r="CL24" i="6"/>
  <c r="C680" i="20" s="1"/>
  <c r="CW29" i="6"/>
  <c r="CT29" i="6"/>
  <c r="CW87" i="6"/>
  <c r="CT87" i="6"/>
  <c r="CR18" i="6"/>
  <c r="I446" i="20" s="1"/>
  <c r="CQ56" i="6"/>
  <c r="CM25" i="6"/>
  <c r="D719" i="20" s="1"/>
  <c r="CQ63" i="6"/>
  <c r="CS63" i="6"/>
  <c r="DP63" i="6" s="1"/>
  <c r="K63" i="10" s="1"/>
  <c r="CN22" i="6"/>
  <c r="E602" i="20" s="1"/>
  <c r="CP9" i="6"/>
  <c r="G95" i="20" s="1"/>
  <c r="CN9" i="6"/>
  <c r="E95" i="20" s="1"/>
  <c r="CU14" i="6"/>
  <c r="CU103" i="6"/>
  <c r="DO103" i="6" s="1"/>
  <c r="DQ103" i="6" s="1"/>
  <c r="CW103" i="6"/>
  <c r="U50" i="6"/>
  <c r="CU101" i="6"/>
  <c r="CU97" i="6"/>
  <c r="FI20" i="6"/>
  <c r="CL62" i="6"/>
  <c r="C2162" i="20" s="1"/>
  <c r="CN62" i="6"/>
  <c r="E2162" i="20" s="1"/>
  <c r="CQ49" i="6"/>
  <c r="BS7" i="6"/>
  <c r="HA7" i="6" s="1"/>
  <c r="BD7" i="6"/>
  <c r="GZ7" i="6" s="1"/>
  <c r="U49" i="6"/>
  <c r="U55" i="6"/>
  <c r="U21" i="6"/>
  <c r="W21" i="6" s="1"/>
  <c r="X21" i="6" s="1"/>
  <c r="BP47" i="6"/>
  <c r="BP55" i="6"/>
  <c r="BP44" i="6"/>
  <c r="BP60" i="6"/>
  <c r="BP28" i="6"/>
  <c r="GA9" i="6"/>
  <c r="GA22" i="6"/>
  <c r="GA31" i="6"/>
  <c r="GA52" i="6"/>
  <c r="GA27" i="6"/>
  <c r="GA64" i="6"/>
  <c r="DK32" i="6"/>
  <c r="DK31" i="6"/>
  <c r="DK64" i="6"/>
  <c r="AJ21" i="6"/>
  <c r="AJ22" i="6"/>
  <c r="AJ61" i="6"/>
  <c r="BA48" i="6"/>
  <c r="BA72" i="6"/>
  <c r="BA51" i="6"/>
  <c r="FF66" i="6"/>
  <c r="FF72" i="6"/>
  <c r="CM31" i="6"/>
  <c r="D953" i="20" s="1"/>
  <c r="CR62" i="6"/>
  <c r="CU29" i="6"/>
  <c r="FI58" i="6"/>
  <c r="FI54" i="6"/>
  <c r="FI52" i="6"/>
  <c r="FF13" i="6"/>
  <c r="BP67" i="6"/>
  <c r="BP20" i="6"/>
  <c r="BP37" i="6"/>
  <c r="BP49" i="6"/>
  <c r="GA13" i="6"/>
  <c r="BA67" i="6"/>
  <c r="BA20" i="6"/>
  <c r="CW66" i="6"/>
  <c r="CT61" i="6"/>
  <c r="U36" i="6"/>
  <c r="W36" i="6" s="1"/>
  <c r="X36" i="6" s="1"/>
  <c r="U46" i="6"/>
  <c r="U40" i="6"/>
  <c r="BP16" i="6"/>
  <c r="BP53" i="6"/>
  <c r="BP8" i="6"/>
  <c r="BP27" i="6"/>
  <c r="BP39" i="6"/>
  <c r="BP65" i="6"/>
  <c r="BP68" i="6"/>
  <c r="BP10" i="6"/>
  <c r="BP59" i="6"/>
  <c r="BP33" i="6"/>
  <c r="GA34" i="6"/>
  <c r="GA66" i="6"/>
  <c r="GA25" i="6"/>
  <c r="GA40" i="6"/>
  <c r="GA46" i="6"/>
  <c r="GC46" i="6" s="1"/>
  <c r="GA16" i="6"/>
  <c r="DK63" i="6"/>
  <c r="DK61" i="6"/>
  <c r="DK22" i="6"/>
  <c r="DK68" i="6"/>
  <c r="DK55" i="6"/>
  <c r="AJ39" i="6"/>
  <c r="AJ10" i="6"/>
  <c r="AJ57" i="6"/>
  <c r="AJ68" i="6"/>
  <c r="AJ59" i="6"/>
  <c r="AJ12" i="6"/>
  <c r="AJ17" i="6"/>
  <c r="AJ72" i="6"/>
  <c r="AJ64" i="6"/>
  <c r="AJ60" i="6"/>
  <c r="BA17" i="6"/>
  <c r="BA56" i="6"/>
  <c r="BA31" i="6"/>
  <c r="CN17" i="6"/>
  <c r="E407" i="20" s="1"/>
  <c r="CL36" i="6"/>
  <c r="C1148" i="20" s="1"/>
  <c r="CU78" i="6"/>
  <c r="CQ62" i="6"/>
  <c r="CM30" i="6"/>
  <c r="D914" i="20" s="1"/>
  <c r="CS30" i="6"/>
  <c r="DP30" i="6" s="1"/>
  <c r="CN49" i="6"/>
  <c r="E1655" i="20" s="1"/>
  <c r="CM40" i="6"/>
  <c r="D1304" i="20" s="1"/>
  <c r="BU10" i="6"/>
  <c r="A134" i="20" s="1"/>
  <c r="BU57" i="6"/>
  <c r="A1967" i="20" s="1"/>
  <c r="U13" i="6"/>
  <c r="W13" i="6" s="1"/>
  <c r="X13" i="6" s="1"/>
  <c r="U22" i="6"/>
  <c r="W22" i="6" s="1"/>
  <c r="X22" i="6" s="1"/>
  <c r="BP34" i="6"/>
  <c r="BP45" i="6"/>
  <c r="BP21" i="6"/>
  <c r="GA50" i="6"/>
  <c r="GA45" i="6"/>
  <c r="DK45" i="6"/>
  <c r="DK62" i="6"/>
  <c r="DK9" i="6"/>
  <c r="DK54" i="6"/>
  <c r="DK42" i="6"/>
  <c r="DK44" i="6"/>
  <c r="DK58" i="6"/>
  <c r="DK43" i="6"/>
  <c r="DK35" i="6"/>
  <c r="AJ41" i="6"/>
  <c r="AJ46" i="6"/>
  <c r="BA8" i="6"/>
  <c r="BA54" i="6"/>
  <c r="BA33" i="6"/>
  <c r="BA65" i="6"/>
  <c r="BA45" i="6"/>
  <c r="BA18" i="6"/>
  <c r="FF65" i="6"/>
  <c r="FH65" i="6" s="1"/>
  <c r="FI65" i="6" s="1"/>
  <c r="HD65" i="6" s="1"/>
  <c r="FF69" i="6"/>
  <c r="FH69" i="6" s="1"/>
  <c r="FI57" i="6"/>
  <c r="FI34" i="6"/>
  <c r="CQ30" i="6"/>
  <c r="CN30" i="6"/>
  <c r="E914" i="20" s="1"/>
  <c r="FI27" i="6"/>
  <c r="CL49" i="6"/>
  <c r="C1655" i="20" s="1"/>
  <c r="II29" i="6"/>
  <c r="Q29" i="9" s="1"/>
  <c r="HC7" i="6"/>
  <c r="BU21" i="6"/>
  <c r="A563" i="20" s="1"/>
  <c r="CR32" i="6"/>
  <c r="I992" i="20" s="1"/>
  <c r="CS20" i="6"/>
  <c r="DP20" i="6" s="1"/>
  <c r="CS44" i="6"/>
  <c r="DP44" i="6" s="1"/>
  <c r="BU12" i="6"/>
  <c r="A212" i="20" s="1"/>
  <c r="U18" i="6"/>
  <c r="W18" i="6" s="1"/>
  <c r="X18" i="6" s="1"/>
  <c r="U67" i="6"/>
  <c r="U71" i="6"/>
  <c r="U59" i="6"/>
  <c r="U26" i="6"/>
  <c r="W26" i="6" s="1"/>
  <c r="X26" i="6" s="1"/>
  <c r="U12" i="6"/>
  <c r="W12" i="6" s="1"/>
  <c r="X12" i="6" s="1"/>
  <c r="BP46" i="6"/>
  <c r="BP70" i="6"/>
  <c r="BP61" i="6"/>
  <c r="BP40" i="6"/>
  <c r="BP63" i="6"/>
  <c r="BP58" i="6"/>
  <c r="BP25" i="6"/>
  <c r="BP26" i="6"/>
  <c r="BP9" i="6"/>
  <c r="GA55" i="6"/>
  <c r="GA18" i="6"/>
  <c r="GA61" i="6"/>
  <c r="GA54" i="6"/>
  <c r="GA69" i="6"/>
  <c r="GC69" i="6" s="1"/>
  <c r="GA62" i="6"/>
  <c r="GA32" i="6"/>
  <c r="GA42" i="6"/>
  <c r="GA48" i="6"/>
  <c r="GC48" i="6" s="1"/>
  <c r="GA44" i="6"/>
  <c r="GC44" i="6" s="1"/>
  <c r="GA37" i="6"/>
  <c r="GA15" i="6"/>
  <c r="DK13" i="6"/>
  <c r="DK47" i="6"/>
  <c r="DK59" i="6"/>
  <c r="DK16" i="6"/>
  <c r="DK46" i="6"/>
  <c r="DK71" i="6"/>
  <c r="DK37" i="6"/>
  <c r="DK52" i="6"/>
  <c r="DK56" i="6"/>
  <c r="DK28" i="6"/>
  <c r="AJ11" i="6"/>
  <c r="AJ54" i="6"/>
  <c r="AJ66" i="6"/>
  <c r="AJ28" i="6"/>
  <c r="AJ32" i="6"/>
  <c r="AJ40" i="6"/>
  <c r="AJ45" i="6"/>
  <c r="AJ36" i="6"/>
  <c r="BP15" i="6"/>
  <c r="BA70" i="6"/>
  <c r="BA50" i="6"/>
  <c r="BA69" i="6"/>
  <c r="BA43" i="6"/>
  <c r="BA35" i="6"/>
  <c r="BA42" i="6"/>
  <c r="BA44" i="6"/>
  <c r="BA15" i="6"/>
  <c r="FF12" i="6"/>
  <c r="CL30" i="6"/>
  <c r="C914" i="20" s="1"/>
  <c r="CV87" i="6"/>
  <c r="CM27" i="6"/>
  <c r="D797" i="20" s="1"/>
  <c r="BU47" i="6"/>
  <c r="A1577" i="20" s="1"/>
  <c r="BU11" i="6"/>
  <c r="A173" i="20" s="1"/>
  <c r="CR65" i="6"/>
  <c r="CP60" i="6"/>
  <c r="G2084" i="20" s="1"/>
  <c r="G2086" i="20" s="1"/>
  <c r="CQ42" i="6"/>
  <c r="U57" i="6"/>
  <c r="U56" i="6"/>
  <c r="U34" i="6"/>
  <c r="W34" i="6" s="1"/>
  <c r="X34" i="6" s="1"/>
  <c r="U9" i="6"/>
  <c r="W9" i="6" s="1"/>
  <c r="X9" i="6" s="1"/>
  <c r="U10" i="6"/>
  <c r="W10" i="6" s="1"/>
  <c r="X10" i="6" s="1"/>
  <c r="BP18" i="6"/>
  <c r="BP13" i="6"/>
  <c r="BP69" i="6"/>
  <c r="BP19" i="6"/>
  <c r="BP22" i="6"/>
  <c r="GA33" i="6"/>
  <c r="GA71" i="6"/>
  <c r="GA10" i="6"/>
  <c r="GA72" i="6"/>
  <c r="GC72" i="6" s="1"/>
  <c r="GA41" i="6"/>
  <c r="GA19" i="6"/>
  <c r="DK60" i="6"/>
  <c r="DK20" i="6"/>
  <c r="DK49" i="6"/>
  <c r="DK67" i="6"/>
  <c r="DK41" i="6"/>
  <c r="DK53" i="6"/>
  <c r="DK19" i="6"/>
  <c r="AJ56" i="6"/>
  <c r="AJ16" i="6"/>
  <c r="AJ71" i="6"/>
  <c r="AJ67" i="6"/>
  <c r="AJ44" i="6"/>
  <c r="AJ42" i="6"/>
  <c r="AJ37" i="6"/>
  <c r="AJ15" i="6"/>
  <c r="BA11" i="6"/>
  <c r="BA39" i="6"/>
  <c r="BA34" i="6"/>
  <c r="BA13" i="6"/>
  <c r="BA52" i="6"/>
  <c r="BA47" i="6"/>
  <c r="BA41" i="6"/>
  <c r="BA36" i="6"/>
  <c r="BA19" i="6"/>
  <c r="CT106" i="6"/>
  <c r="CP69" i="6"/>
  <c r="G2435" i="20" s="1"/>
  <c r="G2437" i="20" s="1"/>
  <c r="CM51" i="6"/>
  <c r="D1733" i="20" s="1"/>
  <c r="U25" i="6"/>
  <c r="W25" i="6" s="1"/>
  <c r="X25" i="6" s="1"/>
  <c r="BP31" i="6"/>
  <c r="GA39" i="6"/>
  <c r="GA36" i="6"/>
  <c r="GA28" i="6"/>
  <c r="DK11" i="6"/>
  <c r="DK15" i="6"/>
  <c r="DK57" i="6"/>
  <c r="DK40" i="6"/>
  <c r="DK51" i="6"/>
  <c r="DK36" i="6"/>
  <c r="AJ62" i="6"/>
  <c r="AJ14" i="6"/>
  <c r="AJ43" i="6"/>
  <c r="AJ47" i="6"/>
  <c r="AJ35" i="6"/>
  <c r="AJ19" i="6"/>
  <c r="BA12" i="6"/>
  <c r="BA16" i="6"/>
  <c r="BA55" i="6"/>
  <c r="BA64" i="6"/>
  <c r="BA53" i="6"/>
  <c r="BA40" i="6"/>
  <c r="BA37" i="6"/>
  <c r="FF70" i="6"/>
  <c r="FF64" i="6"/>
  <c r="CW92" i="6"/>
  <c r="CT92" i="6"/>
  <c r="CU92" i="6"/>
  <c r="CT77" i="6"/>
  <c r="CU77" i="6"/>
  <c r="CW77" i="6"/>
  <c r="CU80" i="6"/>
  <c r="CT80" i="6"/>
  <c r="CW80" i="6"/>
  <c r="CW54" i="6"/>
  <c r="CT54" i="6"/>
  <c r="CU54" i="6"/>
  <c r="CU105" i="6"/>
  <c r="CW105" i="6"/>
  <c r="CT105" i="6"/>
  <c r="CT71" i="6"/>
  <c r="CU71" i="6"/>
  <c r="CW71" i="6"/>
  <c r="FI61" i="6"/>
  <c r="CT48" i="6"/>
  <c r="CU48" i="6"/>
  <c r="CW48" i="6"/>
  <c r="FI31" i="6"/>
  <c r="CU86" i="6"/>
  <c r="CT86" i="6"/>
  <c r="CW86" i="6"/>
  <c r="CT59" i="6"/>
  <c r="CM26" i="6"/>
  <c r="D758" i="20" s="1"/>
  <c r="CT102" i="6"/>
  <c r="CT101" i="6"/>
  <c r="CT100" i="6"/>
  <c r="CT99" i="6"/>
  <c r="CT98" i="6"/>
  <c r="CT97" i="6"/>
  <c r="CT96" i="6"/>
  <c r="DO96" i="6" s="1"/>
  <c r="DQ96" i="6" s="1"/>
  <c r="CU104" i="6"/>
  <c r="CU82" i="6"/>
  <c r="CT82" i="6"/>
  <c r="CW82" i="6"/>
  <c r="CT72" i="6"/>
  <c r="CW72" i="6"/>
  <c r="CU72" i="6"/>
  <c r="CT68" i="6"/>
  <c r="CW68" i="6"/>
  <c r="CU68" i="6"/>
  <c r="CW61" i="6"/>
  <c r="CT46" i="6"/>
  <c r="CP23" i="6"/>
  <c r="G641" i="20" s="1"/>
  <c r="CR23" i="6"/>
  <c r="I641" i="20" s="1"/>
  <c r="CW106" i="6"/>
  <c r="CW74" i="6"/>
  <c r="CW15" i="6"/>
  <c r="CU66" i="6"/>
  <c r="CV66" i="6" s="1"/>
  <c r="CU64" i="6"/>
  <c r="CU79" i="6"/>
  <c r="CT79" i="6"/>
  <c r="CW79" i="6"/>
  <c r="FI21" i="6"/>
  <c r="FI15" i="6"/>
  <c r="FI63" i="6"/>
  <c r="CQ31" i="6"/>
  <c r="CS31" i="6"/>
  <c r="DP31" i="6" s="1"/>
  <c r="CT16" i="6"/>
  <c r="CU16" i="6"/>
  <c r="CW16" i="6"/>
  <c r="FI11" i="6"/>
  <c r="DO8" i="6"/>
  <c r="DQ8" i="6" s="1"/>
  <c r="CW59" i="6"/>
  <c r="FI37" i="6"/>
  <c r="FI32" i="6"/>
  <c r="CS26" i="6"/>
  <c r="DP26" i="6" s="1"/>
  <c r="CQ26" i="6"/>
  <c r="CW102" i="6"/>
  <c r="CW101" i="6"/>
  <c r="CW100" i="6"/>
  <c r="CW99" i="6"/>
  <c r="CW98" i="6"/>
  <c r="CW97" i="6"/>
  <c r="CW96" i="6"/>
  <c r="CT104" i="6"/>
  <c r="CU90" i="6"/>
  <c r="CU75" i="6"/>
  <c r="CT67" i="6"/>
  <c r="CU67" i="6"/>
  <c r="CW67" i="6"/>
  <c r="FI50" i="6"/>
  <c r="CU35" i="6"/>
  <c r="DO35" i="6" s="1"/>
  <c r="DQ35" i="6" s="1"/>
  <c r="CM23" i="6"/>
  <c r="D641" i="20" s="1"/>
  <c r="CU74" i="6"/>
  <c r="CU15" i="6"/>
  <c r="CT66" i="6"/>
  <c r="CT78" i="6"/>
  <c r="CT64" i="6"/>
  <c r="CW91" i="6"/>
  <c r="CT91" i="6"/>
  <c r="CU91" i="6"/>
  <c r="CW88" i="6"/>
  <c r="CT88" i="6"/>
  <c r="CU88" i="6"/>
  <c r="FI45" i="6"/>
  <c r="FI16" i="6"/>
  <c r="CR9" i="6"/>
  <c r="I95" i="20" s="1"/>
  <c r="FI67" i="6"/>
  <c r="HD67" i="6" s="1"/>
  <c r="FI62" i="6"/>
  <c r="CW58" i="6"/>
  <c r="CL31" i="6"/>
  <c r="C953" i="20" s="1"/>
  <c r="CN31" i="6"/>
  <c r="E953" i="20" s="1"/>
  <c r="CT70" i="6"/>
  <c r="CU70" i="6"/>
  <c r="CW70" i="6"/>
  <c r="CM62" i="6"/>
  <c r="D2162" i="20" s="1"/>
  <c r="CN26" i="6"/>
  <c r="E758" i="20" s="1"/>
  <c r="CL26" i="6"/>
  <c r="C758" i="20" s="1"/>
  <c r="CW104" i="6"/>
  <c r="CT90" i="6"/>
  <c r="CU84" i="6"/>
  <c r="CT84" i="6"/>
  <c r="CW84" i="6"/>
  <c r="CW75" i="6"/>
  <c r="CU61" i="6"/>
  <c r="CV61" i="6" s="1"/>
  <c r="FI53" i="6"/>
  <c r="CW46" i="6"/>
  <c r="CV43" i="6"/>
  <c r="CR30" i="6"/>
  <c r="I914" i="20" s="1"/>
  <c r="FI26" i="6"/>
  <c r="CS23" i="6"/>
  <c r="DP23" i="6" s="1"/>
  <c r="CQ23" i="6"/>
  <c r="CU106" i="6"/>
  <c r="CT74" i="6"/>
  <c r="CT15" i="6"/>
  <c r="CW78" i="6"/>
  <c r="CW64" i="6"/>
  <c r="CW89" i="6"/>
  <c r="CT89" i="6"/>
  <c r="CU89" i="6"/>
  <c r="FI59" i="6"/>
  <c r="CW55" i="6"/>
  <c r="CT55" i="6"/>
  <c r="CU55" i="6"/>
  <c r="FI49" i="6"/>
  <c r="HD49" i="6" s="1"/>
  <c r="FI36" i="6"/>
  <c r="FI19" i="6"/>
  <c r="FI14" i="6"/>
  <c r="HD14" i="6" s="1"/>
  <c r="CQ9" i="6"/>
  <c r="FI71" i="6"/>
  <c r="CR31" i="6"/>
  <c r="I953" i="20" s="1"/>
  <c r="CW28" i="6"/>
  <c r="CT28" i="6"/>
  <c r="CU28" i="6"/>
  <c r="FI10" i="6"/>
  <c r="CU81" i="6"/>
  <c r="CT81" i="6"/>
  <c r="CW81" i="6"/>
  <c r="CW52" i="6"/>
  <c r="CT52" i="6"/>
  <c r="CU52" i="6"/>
  <c r="CP26" i="6"/>
  <c r="G758" i="20" s="1"/>
  <c r="CW90" i="6"/>
  <c r="CT75" i="6"/>
  <c r="CT38" i="6"/>
  <c r="CU38" i="6"/>
  <c r="CW38" i="6"/>
  <c r="FI39" i="6"/>
  <c r="CW34" i="6"/>
  <c r="CT34" i="6"/>
  <c r="CU34" i="6"/>
  <c r="CW33" i="6"/>
  <c r="CT33" i="6"/>
  <c r="CU33" i="6"/>
  <c r="CN23" i="6"/>
  <c r="E641" i="20" s="1"/>
  <c r="EV6" i="6"/>
  <c r="FA6" i="6" s="1"/>
  <c r="FC6" i="6" s="1"/>
  <c r="ER6" i="6"/>
  <c r="K19" i="10"/>
  <c r="K15" i="10"/>
  <c r="K66" i="10"/>
  <c r="AJ118" i="10"/>
  <c r="K41" i="10"/>
  <c r="BU7" i="6"/>
  <c r="CB6" i="6"/>
  <c r="FG7" i="6"/>
  <c r="AJ114" i="10"/>
  <c r="AH118" i="10"/>
  <c r="AH114" i="10"/>
  <c r="AH111" i="10"/>
  <c r="JW48" i="6" s="1"/>
  <c r="AH112" i="10"/>
  <c r="JW50" i="6" s="1"/>
  <c r="AH110" i="10"/>
  <c r="AH115" i="10"/>
  <c r="JW54" i="6" s="1"/>
  <c r="S7" i="9"/>
  <c r="GB7" i="6"/>
  <c r="GA7" i="6"/>
  <c r="GC7" i="6" s="1"/>
  <c r="G24" i="20"/>
  <c r="H24" i="20" s="1"/>
  <c r="J24" i="20" s="1"/>
  <c r="HS6" i="6"/>
  <c r="DU6" i="21"/>
  <c r="DW6" i="21" s="1"/>
  <c r="K34" i="10"/>
  <c r="EV7" i="6"/>
  <c r="FA7" i="6" s="1"/>
  <c r="FC7" i="6" s="1"/>
  <c r="ER7" i="6"/>
  <c r="AJ112" i="10"/>
  <c r="JY50" i="6" s="1"/>
  <c r="AJ111" i="10"/>
  <c r="JY48" i="6" s="1"/>
  <c r="AJ110" i="10"/>
  <c r="AJ115" i="10"/>
  <c r="JY54" i="6" s="1"/>
  <c r="K33" i="10"/>
  <c r="D23" i="20"/>
  <c r="H23" i="20" s="1"/>
  <c r="AI114" i="10"/>
  <c r="AI118" i="10"/>
  <c r="AI110" i="10"/>
  <c r="AI115" i="10"/>
  <c r="JX54" i="6" s="1"/>
  <c r="AI111" i="10"/>
  <c r="JX48" i="6" s="1"/>
  <c r="AI112" i="10"/>
  <c r="JX50" i="6" s="1"/>
  <c r="C2751" i="20" l="1"/>
  <c r="C1230" i="20"/>
  <c r="C2868" i="20"/>
  <c r="HD56" i="6"/>
  <c r="F1893" i="20"/>
  <c r="F2361" i="20"/>
  <c r="F2439" i="20"/>
  <c r="F1971" i="20"/>
  <c r="F2790" i="20"/>
  <c r="F1386" i="20"/>
  <c r="F1659" i="20"/>
  <c r="F3609" i="20"/>
  <c r="F2322" i="20"/>
  <c r="F3297" i="20"/>
  <c r="F3843" i="20"/>
  <c r="F2595" i="20"/>
  <c r="HD68" i="6"/>
  <c r="F1541" i="20"/>
  <c r="F1540" i="20"/>
  <c r="H3492" i="20"/>
  <c r="C2595" i="20"/>
  <c r="E3336" i="20"/>
  <c r="C2400" i="20"/>
  <c r="C3219" i="20"/>
  <c r="E3180" i="20"/>
  <c r="C2010" i="20"/>
  <c r="E3297" i="20"/>
  <c r="E1815" i="20"/>
  <c r="C2712" i="20"/>
  <c r="D2868" i="20"/>
  <c r="C2244" i="20"/>
  <c r="E2127" i="20"/>
  <c r="E3609" i="20"/>
  <c r="E3726" i="20"/>
  <c r="C2361" i="20"/>
  <c r="E2556" i="20"/>
  <c r="C1776" i="20"/>
  <c r="D2010" i="20"/>
  <c r="D1542" i="20"/>
  <c r="D3804" i="20"/>
  <c r="D3687" i="20"/>
  <c r="E2205" i="20"/>
  <c r="C1815" i="20"/>
  <c r="C2907" i="20"/>
  <c r="C3882" i="20"/>
  <c r="E3219" i="20"/>
  <c r="D2244" i="20"/>
  <c r="C3570" i="20"/>
  <c r="E1425" i="20"/>
  <c r="E1698" i="20"/>
  <c r="E3648" i="20"/>
  <c r="E3804" i="20"/>
  <c r="F1424" i="20"/>
  <c r="F1425" i="20" s="1"/>
  <c r="F1423" i="20"/>
  <c r="F1230" i="20"/>
  <c r="F1815" i="20"/>
  <c r="F1503" i="20"/>
  <c r="F3375" i="20"/>
  <c r="F3687" i="20"/>
  <c r="F2478" i="20"/>
  <c r="F1737" i="20"/>
  <c r="F1776" i="20"/>
  <c r="F3531" i="20"/>
  <c r="F1464" i="20"/>
  <c r="F1269" i="20"/>
  <c r="F3453" i="20"/>
  <c r="F2244" i="20"/>
  <c r="F3258" i="20"/>
  <c r="F3219" i="20"/>
  <c r="F1854" i="20"/>
  <c r="F3102" i="20"/>
  <c r="F3179" i="20"/>
  <c r="F3178" i="20"/>
  <c r="HD63" i="6"/>
  <c r="CV58" i="6"/>
  <c r="H3881" i="20"/>
  <c r="H1538" i="20"/>
  <c r="H1540" i="20" s="1"/>
  <c r="F2009" i="20"/>
  <c r="F2008" i="20"/>
  <c r="F2906" i="20"/>
  <c r="H2906" i="20" s="1"/>
  <c r="H2907" i="20" s="1"/>
  <c r="F2905" i="20"/>
  <c r="CV46" i="6"/>
  <c r="DO100" i="6"/>
  <c r="DQ100" i="6" s="1"/>
  <c r="H3179" i="20"/>
  <c r="H3180" i="20" s="1"/>
  <c r="H3176" i="20"/>
  <c r="H3178" i="20" s="1"/>
  <c r="C1893" i="20"/>
  <c r="E2634" i="20"/>
  <c r="C3297" i="20"/>
  <c r="C2673" i="20"/>
  <c r="D3453" i="20"/>
  <c r="E1542" i="20"/>
  <c r="C2049" i="20"/>
  <c r="D2751" i="20"/>
  <c r="C1503" i="20"/>
  <c r="D3102" i="20"/>
  <c r="C3453" i="20"/>
  <c r="E3492" i="20"/>
  <c r="D1815" i="20"/>
  <c r="D1347" i="20"/>
  <c r="E2049" i="20"/>
  <c r="E3141" i="20"/>
  <c r="C3687" i="20"/>
  <c r="C3765" i="20"/>
  <c r="D2517" i="20"/>
  <c r="E3102" i="20"/>
  <c r="D3843" i="20"/>
  <c r="C2478" i="20"/>
  <c r="D2634" i="20"/>
  <c r="E2517" i="20"/>
  <c r="E2673" i="20"/>
  <c r="C3843" i="20"/>
  <c r="D2907" i="20"/>
  <c r="F1308" i="20"/>
  <c r="F2829" i="20"/>
  <c r="F3804" i="20"/>
  <c r="F3765" i="20"/>
  <c r="F2088" i="20"/>
  <c r="F2751" i="20"/>
  <c r="F3336" i="20"/>
  <c r="F2673" i="20"/>
  <c r="F3570" i="20"/>
  <c r="F2283" i="20"/>
  <c r="F2985" i="20"/>
  <c r="F2712" i="20"/>
  <c r="F2634" i="20"/>
  <c r="F1347" i="20"/>
  <c r="F3492" i="20"/>
  <c r="F3726" i="20"/>
  <c r="H2048" i="20"/>
  <c r="H2049" i="20" s="1"/>
  <c r="H1814" i="20"/>
  <c r="C3180" i="20"/>
  <c r="D3336" i="20"/>
  <c r="H3764" i="20"/>
  <c r="H3765" i="20" s="1"/>
  <c r="H1619" i="20"/>
  <c r="H1620" i="20" s="1"/>
  <c r="H3257" i="20"/>
  <c r="H2633" i="20"/>
  <c r="H839" i="20"/>
  <c r="J839" i="20" s="1"/>
  <c r="H3530" i="20"/>
  <c r="C2634" i="20"/>
  <c r="D840" i="20"/>
  <c r="H2399" i="20"/>
  <c r="H3569" i="20"/>
  <c r="H2789" i="20"/>
  <c r="H2790" i="20" s="1"/>
  <c r="H2009" i="20"/>
  <c r="H2010" i="20" s="1"/>
  <c r="H2711" i="20"/>
  <c r="H2243" i="20"/>
  <c r="H2477" i="20"/>
  <c r="H2478" i="20" s="1"/>
  <c r="H1775" i="20"/>
  <c r="H1776" i="20" s="1"/>
  <c r="H3452" i="20"/>
  <c r="H3453" i="20" s="1"/>
  <c r="H1229" i="20"/>
  <c r="H3335" i="20"/>
  <c r="H3336" i="20" s="1"/>
  <c r="C3531" i="20"/>
  <c r="E3531" i="20"/>
  <c r="E3570" i="20"/>
  <c r="C3024" i="20"/>
  <c r="D3258" i="20"/>
  <c r="D1893" i="20"/>
  <c r="D2595" i="20"/>
  <c r="D3882" i="20"/>
  <c r="D2400" i="20"/>
  <c r="D2946" i="20"/>
  <c r="D3609" i="20"/>
  <c r="E2478" i="20"/>
  <c r="E2829" i="20"/>
  <c r="E2946" i="20"/>
  <c r="H2672" i="20"/>
  <c r="H1541" i="20"/>
  <c r="H1853" i="20"/>
  <c r="H1854" i="20" s="1"/>
  <c r="H3686" i="20"/>
  <c r="H3687" i="20" s="1"/>
  <c r="H3531" i="20"/>
  <c r="H3882" i="20"/>
  <c r="D1307" i="20"/>
  <c r="D1306" i="20"/>
  <c r="C3413" i="20"/>
  <c r="C3412" i="20"/>
  <c r="C1658" i="20"/>
  <c r="C1659" i="20" s="1"/>
  <c r="C1657" i="20"/>
  <c r="E2165" i="20"/>
  <c r="E2166" i="20" s="1"/>
  <c r="E2164" i="20"/>
  <c r="D2984" i="20"/>
  <c r="D2985" i="20" s="1"/>
  <c r="D2983" i="20"/>
  <c r="E3413" i="20"/>
  <c r="E3414" i="20" s="1"/>
  <c r="E3412" i="20"/>
  <c r="C3062" i="20"/>
  <c r="C3063" i="20" s="1"/>
  <c r="C3061" i="20"/>
  <c r="E3062" i="20"/>
  <c r="E3063" i="20" s="1"/>
  <c r="E3061" i="20"/>
  <c r="CX19" i="6"/>
  <c r="E1113" i="20"/>
  <c r="C489" i="20"/>
  <c r="E1854" i="20"/>
  <c r="E1347" i="20"/>
  <c r="E3687" i="20"/>
  <c r="D1503" i="20"/>
  <c r="D2049" i="20"/>
  <c r="E2907" i="20"/>
  <c r="E1230" i="20"/>
  <c r="E2244" i="20"/>
  <c r="D3648" i="20"/>
  <c r="E2868" i="20"/>
  <c r="D1425" i="20"/>
  <c r="E3765" i="20"/>
  <c r="D2673" i="20"/>
  <c r="E1776" i="20"/>
  <c r="D2478" i="20"/>
  <c r="D2790" i="20"/>
  <c r="C2517" i="20"/>
  <c r="E3258" i="20"/>
  <c r="D3570" i="20"/>
  <c r="E2361" i="20"/>
  <c r="E2790" i="20"/>
  <c r="D3219" i="20"/>
  <c r="C3336" i="20"/>
  <c r="E2594" i="20"/>
  <c r="E2595" i="20" s="1"/>
  <c r="E2593" i="20"/>
  <c r="CX58" i="6"/>
  <c r="CT63" i="6"/>
  <c r="C2165" i="20"/>
  <c r="C2164" i="20"/>
  <c r="CV14" i="6"/>
  <c r="CX14" i="6" s="1"/>
  <c r="D2204" i="20"/>
  <c r="D2203" i="20"/>
  <c r="D1658" i="20"/>
  <c r="D1657" i="20"/>
  <c r="CX76" i="6"/>
  <c r="C3374" i="20"/>
  <c r="C3373" i="20"/>
  <c r="D3413" i="20"/>
  <c r="D3414" i="20" s="1"/>
  <c r="D3412" i="20"/>
  <c r="E2984" i="20"/>
  <c r="E2985" i="20" s="1"/>
  <c r="E2983" i="20"/>
  <c r="E3374" i="20"/>
  <c r="E3375" i="20" s="1"/>
  <c r="E3373" i="20"/>
  <c r="D3765" i="20"/>
  <c r="E2712" i="20"/>
  <c r="E1620" i="20"/>
  <c r="E2322" i="20"/>
  <c r="C2556" i="20"/>
  <c r="E1893" i="20"/>
  <c r="D2322" i="20"/>
  <c r="D2829" i="20"/>
  <c r="C1620" i="20"/>
  <c r="D3492" i="20"/>
  <c r="D1230" i="20"/>
  <c r="C2829" i="20"/>
  <c r="E2751" i="20"/>
  <c r="E1503" i="20"/>
  <c r="C3492" i="20"/>
  <c r="D1698" i="20"/>
  <c r="C3648" i="20"/>
  <c r="D3141" i="20"/>
  <c r="C1698" i="20"/>
  <c r="C2946" i="20"/>
  <c r="E2010" i="20"/>
  <c r="D3180" i="20"/>
  <c r="D2556" i="20"/>
  <c r="E3843" i="20"/>
  <c r="D3726" i="20"/>
  <c r="E3024" i="20"/>
  <c r="D3297" i="20"/>
  <c r="E3882" i="20"/>
  <c r="C2204" i="20"/>
  <c r="C2203" i="20"/>
  <c r="C2984" i="20"/>
  <c r="C2985" i="20" s="1"/>
  <c r="C2983" i="20"/>
  <c r="D2165" i="20"/>
  <c r="D2166" i="20" s="1"/>
  <c r="D2164" i="20"/>
  <c r="D1736" i="20"/>
  <c r="D1737" i="20" s="1"/>
  <c r="D1735" i="20"/>
  <c r="E1658" i="20"/>
  <c r="E1659" i="20" s="1"/>
  <c r="E1657" i="20"/>
  <c r="D3374" i="20"/>
  <c r="D3375" i="20" s="1"/>
  <c r="D3373" i="20"/>
  <c r="D3062" i="20"/>
  <c r="D3063" i="20" s="1"/>
  <c r="D3061" i="20"/>
  <c r="CX8" i="6"/>
  <c r="H1502" i="20"/>
  <c r="H1503" i="20" s="1"/>
  <c r="H1073" i="20"/>
  <c r="J1073" i="20" s="1"/>
  <c r="C372" i="20"/>
  <c r="F19" i="20"/>
  <c r="F21" i="20" s="1"/>
  <c r="FH7" i="6"/>
  <c r="GC71" i="6"/>
  <c r="GD71" i="6" s="1"/>
  <c r="HD71" i="6" s="1"/>
  <c r="HD57" i="6"/>
  <c r="GC66" i="6"/>
  <c r="GD66" i="6" s="1"/>
  <c r="GC52" i="6"/>
  <c r="GD52" i="6" s="1"/>
  <c r="HD52" i="6" s="1"/>
  <c r="GC90" i="6"/>
  <c r="GD90" i="6" s="1"/>
  <c r="GC73" i="6"/>
  <c r="GD73" i="6" s="1"/>
  <c r="GC92" i="6"/>
  <c r="GD92" i="6" s="1"/>
  <c r="GC54" i="6"/>
  <c r="GD54" i="6" s="1"/>
  <c r="HD54" i="6" s="1"/>
  <c r="FH66" i="6"/>
  <c r="FI66" i="6" s="1"/>
  <c r="FH92" i="6"/>
  <c r="FI92" i="6" s="1"/>
  <c r="GC39" i="6"/>
  <c r="GD39" i="6" s="1"/>
  <c r="HD39" i="6" s="1"/>
  <c r="FI69" i="6"/>
  <c r="GD46" i="6"/>
  <c r="HD46" i="6" s="1"/>
  <c r="GD85" i="6"/>
  <c r="HD98" i="6"/>
  <c r="FH105" i="6"/>
  <c r="FI105" i="6" s="1"/>
  <c r="GC43" i="6"/>
  <c r="GD43" i="6" s="1"/>
  <c r="HD43" i="6" s="1"/>
  <c r="FH82" i="6"/>
  <c r="FI82" i="6" s="1"/>
  <c r="HD82" i="6" s="1"/>
  <c r="FH90" i="6"/>
  <c r="FI90" i="6" s="1"/>
  <c r="FH84" i="6"/>
  <c r="FI84" i="6" s="1"/>
  <c r="FH38" i="6"/>
  <c r="FI38" i="6" s="1"/>
  <c r="GD72" i="6"/>
  <c r="GD44" i="6"/>
  <c r="HD44" i="6" s="1"/>
  <c r="GD77" i="6"/>
  <c r="GD101" i="6"/>
  <c r="FI87" i="6"/>
  <c r="HD87" i="6" s="1"/>
  <c r="FI104" i="6"/>
  <c r="HD104" i="6" s="1"/>
  <c r="GD103" i="6"/>
  <c r="FI75" i="6"/>
  <c r="HD75" i="6" s="1"/>
  <c r="GD105" i="6"/>
  <c r="GC58" i="6"/>
  <c r="GD58" i="6" s="1"/>
  <c r="HD58" i="6" s="1"/>
  <c r="GC40" i="6"/>
  <c r="GD40" i="6" s="1"/>
  <c r="HD40" i="6" s="1"/>
  <c r="GC45" i="6"/>
  <c r="GD45" i="6" s="1"/>
  <c r="HD45" i="6" s="1"/>
  <c r="GC41" i="6"/>
  <c r="GD41" i="6" s="1"/>
  <c r="HD41" i="6" s="1"/>
  <c r="GC42" i="6"/>
  <c r="GD42" i="6" s="1"/>
  <c r="HD42" i="6" s="1"/>
  <c r="GC86" i="6"/>
  <c r="GD86" i="6" s="1"/>
  <c r="HD86" i="6" s="1"/>
  <c r="GC47" i="6"/>
  <c r="GD47" i="6" s="1"/>
  <c r="HD47" i="6" s="1"/>
  <c r="GC37" i="6"/>
  <c r="GD37" i="6" s="1"/>
  <c r="HD37" i="6" s="1"/>
  <c r="GC91" i="6"/>
  <c r="GD91" i="6" s="1"/>
  <c r="GC38" i="6"/>
  <c r="GD38" i="6" s="1"/>
  <c r="GC93" i="6"/>
  <c r="GD93" i="6" s="1"/>
  <c r="HD93" i="6" s="1"/>
  <c r="GC74" i="6"/>
  <c r="GD74" i="6" s="1"/>
  <c r="HD74" i="6" s="1"/>
  <c r="GD48" i="6"/>
  <c r="GD69" i="6"/>
  <c r="GC55" i="6"/>
  <c r="GD55" i="6" s="1"/>
  <c r="HD55" i="6" s="1"/>
  <c r="GD53" i="6"/>
  <c r="HD53" i="6" s="1"/>
  <c r="FI91" i="6"/>
  <c r="FI95" i="6"/>
  <c r="HD95" i="6" s="1"/>
  <c r="FI73" i="6"/>
  <c r="GD76" i="6"/>
  <c r="HD76" i="6" s="1"/>
  <c r="GD89" i="6"/>
  <c r="HD85" i="6"/>
  <c r="GD84" i="6"/>
  <c r="FI100" i="6"/>
  <c r="HD100" i="6" s="1"/>
  <c r="FI80" i="6"/>
  <c r="HD80" i="6" s="1"/>
  <c r="FI97" i="6"/>
  <c r="GD51" i="6"/>
  <c r="HD51" i="6" s="1"/>
  <c r="GD83" i="6"/>
  <c r="HD83" i="6" s="1"/>
  <c r="GC99" i="6"/>
  <c r="GD99" i="6" s="1"/>
  <c r="FH102" i="6"/>
  <c r="FI102" i="6" s="1"/>
  <c r="HD102" i="6" s="1"/>
  <c r="FH96" i="6"/>
  <c r="FI96" i="6" s="1"/>
  <c r="HD96" i="6" s="1"/>
  <c r="GC97" i="6"/>
  <c r="GD97" i="6" s="1"/>
  <c r="FH103" i="6"/>
  <c r="FI103" i="6" s="1"/>
  <c r="HD103" i="6" s="1"/>
  <c r="FH89" i="6"/>
  <c r="FI89" i="6" s="1"/>
  <c r="GC88" i="6"/>
  <c r="GD88" i="6" s="1"/>
  <c r="HD88" i="6" s="1"/>
  <c r="GC62" i="6"/>
  <c r="GD62" i="6" s="1"/>
  <c r="HD62" i="6" s="1"/>
  <c r="FH101" i="6"/>
  <c r="FI101" i="6" s="1"/>
  <c r="HD101" i="6" s="1"/>
  <c r="FH94" i="6"/>
  <c r="FI94" i="6" s="1"/>
  <c r="GC61" i="6"/>
  <c r="GD61" i="6" s="1"/>
  <c r="HD61" i="6" s="1"/>
  <c r="GC50" i="6"/>
  <c r="GD50" i="6" s="1"/>
  <c r="HD50" i="6" s="1"/>
  <c r="FH72" i="6"/>
  <c r="FI72" i="6" s="1"/>
  <c r="HD72" i="6" s="1"/>
  <c r="GC59" i="6"/>
  <c r="GD59" i="6" s="1"/>
  <c r="HD59" i="6" s="1"/>
  <c r="FH70" i="6"/>
  <c r="FI70" i="6" s="1"/>
  <c r="HD70" i="6" s="1"/>
  <c r="GC64" i="6"/>
  <c r="GD64" i="6" s="1"/>
  <c r="GC78" i="6"/>
  <c r="GD78" i="6" s="1"/>
  <c r="HD78" i="6" s="1"/>
  <c r="FH64" i="6"/>
  <c r="FI64" i="6" s="1"/>
  <c r="FH99" i="6"/>
  <c r="FI99" i="6" s="1"/>
  <c r="GC94" i="6"/>
  <c r="GD94" i="6" s="1"/>
  <c r="DM40" i="6"/>
  <c r="DN40" i="6" s="1"/>
  <c r="HC40" i="6" s="1"/>
  <c r="DM41" i="6"/>
  <c r="DN41" i="6" s="1"/>
  <c r="HC41" i="6" s="1"/>
  <c r="DM60" i="6"/>
  <c r="DN60" i="6" s="1"/>
  <c r="HC60" i="6" s="1"/>
  <c r="DM56" i="6"/>
  <c r="DN56" i="6" s="1"/>
  <c r="HC56" i="6" s="1"/>
  <c r="DM46" i="6"/>
  <c r="DN46" i="6" s="1"/>
  <c r="HC46" i="6" s="1"/>
  <c r="DM42" i="6"/>
  <c r="DN42" i="6" s="1"/>
  <c r="HC42" i="6" s="1"/>
  <c r="DM45" i="6"/>
  <c r="DN45" i="6" s="1"/>
  <c r="HC45" i="6" s="1"/>
  <c r="DM55" i="6"/>
  <c r="DN55" i="6" s="1"/>
  <c r="HC55" i="6" s="1"/>
  <c r="DM63" i="6"/>
  <c r="DN63" i="6" s="1"/>
  <c r="HC63" i="6" s="1"/>
  <c r="DM64" i="6"/>
  <c r="DN64" i="6" s="1"/>
  <c r="HC64" i="6" s="1"/>
  <c r="DM75" i="6"/>
  <c r="DN75" i="6" s="1"/>
  <c r="HC75" i="6" s="1"/>
  <c r="DM94" i="6"/>
  <c r="DN94" i="6" s="1"/>
  <c r="HC94" i="6" s="1"/>
  <c r="DM99" i="6"/>
  <c r="DN99" i="6" s="1"/>
  <c r="HC99" i="6" s="1"/>
  <c r="DM105" i="6"/>
  <c r="DN105" i="6" s="1"/>
  <c r="HC105" i="6" s="1"/>
  <c r="DM103" i="6"/>
  <c r="DN103" i="6" s="1"/>
  <c r="HC103" i="6" s="1"/>
  <c r="DM104" i="6"/>
  <c r="DN104" i="6" s="1"/>
  <c r="HC104" i="6" s="1"/>
  <c r="DM89" i="6"/>
  <c r="DN89" i="6" s="1"/>
  <c r="HC89" i="6" s="1"/>
  <c r="DM57" i="6"/>
  <c r="DN57" i="6" s="1"/>
  <c r="HC57" i="6" s="1"/>
  <c r="DM67" i="6"/>
  <c r="DN67" i="6" s="1"/>
  <c r="HC67" i="6" s="1"/>
  <c r="DM52" i="6"/>
  <c r="DN52" i="6" s="1"/>
  <c r="HC52" i="6" s="1"/>
  <c r="DM43" i="6"/>
  <c r="DN43" i="6" s="1"/>
  <c r="HC43" i="6" s="1"/>
  <c r="DM54" i="6"/>
  <c r="DN54" i="6" s="1"/>
  <c r="HC54" i="6" s="1"/>
  <c r="DM68" i="6"/>
  <c r="DN68" i="6" s="1"/>
  <c r="HC68" i="6" s="1"/>
  <c r="DM95" i="6"/>
  <c r="DN95" i="6" s="1"/>
  <c r="HC95" i="6" s="1"/>
  <c r="DM77" i="6"/>
  <c r="DN77" i="6" s="1"/>
  <c r="HC77" i="6" s="1"/>
  <c r="DM100" i="6"/>
  <c r="DN100" i="6" s="1"/>
  <c r="HC100" i="6" s="1"/>
  <c r="DM97" i="6"/>
  <c r="DN97" i="6" s="1"/>
  <c r="HC97" i="6" s="1"/>
  <c r="DM91" i="6"/>
  <c r="DN91" i="6" s="1"/>
  <c r="HC91" i="6" s="1"/>
  <c r="DM90" i="6"/>
  <c r="DN90" i="6" s="1"/>
  <c r="HC90" i="6" s="1"/>
  <c r="DM101" i="6"/>
  <c r="DN101" i="6" s="1"/>
  <c r="HC101" i="6" s="1"/>
  <c r="DM49" i="6"/>
  <c r="DN49" i="6" s="1"/>
  <c r="HC49" i="6" s="1"/>
  <c r="DM37" i="6"/>
  <c r="DN37" i="6" s="1"/>
  <c r="HC37" i="6" s="1"/>
  <c r="DM59" i="6"/>
  <c r="DN59" i="6" s="1"/>
  <c r="HC59" i="6" s="1"/>
  <c r="DM58" i="6"/>
  <c r="DN58" i="6" s="1"/>
  <c r="HC58" i="6" s="1"/>
  <c r="DM66" i="6"/>
  <c r="DN66" i="6" s="1"/>
  <c r="HC66" i="6" s="1"/>
  <c r="DM48" i="6"/>
  <c r="DN48" i="6" s="1"/>
  <c r="HC48" i="6" s="1"/>
  <c r="DM93" i="6"/>
  <c r="DN93" i="6" s="1"/>
  <c r="HC93" i="6" s="1"/>
  <c r="DM81" i="6"/>
  <c r="DN81" i="6" s="1"/>
  <c r="HC81" i="6" s="1"/>
  <c r="DM87" i="6"/>
  <c r="DN87" i="6" s="1"/>
  <c r="HC87" i="6" s="1"/>
  <c r="DM102" i="6"/>
  <c r="DN102" i="6" s="1"/>
  <c r="HC102" i="6" s="1"/>
  <c r="DM84" i="6"/>
  <c r="DN84" i="6" s="1"/>
  <c r="HC84" i="6" s="1"/>
  <c r="DM72" i="6"/>
  <c r="DN72" i="6" s="1"/>
  <c r="HC72" i="6" s="1"/>
  <c r="DM51" i="6"/>
  <c r="DN51" i="6" s="1"/>
  <c r="HC51" i="6" s="1"/>
  <c r="DM53" i="6"/>
  <c r="DN53" i="6" s="1"/>
  <c r="HC53" i="6" s="1"/>
  <c r="DM71" i="6"/>
  <c r="DN71" i="6" s="1"/>
  <c r="HC71" i="6" s="1"/>
  <c r="DM47" i="6"/>
  <c r="DN47" i="6" s="1"/>
  <c r="HC47" i="6" s="1"/>
  <c r="DM44" i="6"/>
  <c r="DN44" i="6" s="1"/>
  <c r="HC44" i="6" s="1"/>
  <c r="DM62" i="6"/>
  <c r="DN62" i="6" s="1"/>
  <c r="HC62" i="6" s="1"/>
  <c r="DM61" i="6"/>
  <c r="DN61" i="6" s="1"/>
  <c r="HC61" i="6" s="1"/>
  <c r="DM92" i="6"/>
  <c r="DN92" i="6" s="1"/>
  <c r="HC92" i="6" s="1"/>
  <c r="DM76" i="6"/>
  <c r="DN76" i="6" s="1"/>
  <c r="HC76" i="6" s="1"/>
  <c r="DM82" i="6"/>
  <c r="DN82" i="6" s="1"/>
  <c r="HC82" i="6" s="1"/>
  <c r="DM98" i="6"/>
  <c r="DN98" i="6" s="1"/>
  <c r="HC98" i="6" s="1"/>
  <c r="DM79" i="6"/>
  <c r="DN79" i="6" s="1"/>
  <c r="HC79" i="6" s="1"/>
  <c r="DM106" i="6"/>
  <c r="DN106" i="6" s="1"/>
  <c r="HC106" i="6" s="1"/>
  <c r="DM96" i="6"/>
  <c r="DN96" i="6" s="1"/>
  <c r="HC96" i="6" s="1"/>
  <c r="DM78" i="6"/>
  <c r="DN78" i="6" s="1"/>
  <c r="HC78" i="6" s="1"/>
  <c r="H3647" i="20"/>
  <c r="H3648" i="20" s="1"/>
  <c r="DM74" i="6"/>
  <c r="DN74" i="6" s="1"/>
  <c r="HC74" i="6" s="1"/>
  <c r="H2126" i="20"/>
  <c r="H3101" i="20"/>
  <c r="H3102" i="20" s="1"/>
  <c r="H1034" i="20"/>
  <c r="J1034" i="20" s="1"/>
  <c r="CX87" i="6"/>
  <c r="C294" i="20"/>
  <c r="C333" i="20"/>
  <c r="E1074" i="20"/>
  <c r="D60" i="20"/>
  <c r="D1035" i="20"/>
  <c r="CX46" i="6"/>
  <c r="CX66" i="6"/>
  <c r="CY66" i="6" s="1"/>
  <c r="HB66" i="6" s="1"/>
  <c r="CX45" i="6"/>
  <c r="CY45" i="6" s="1"/>
  <c r="HB45" i="6" s="1"/>
  <c r="C1074" i="20"/>
  <c r="D1113" i="20"/>
  <c r="C60" i="20"/>
  <c r="E879" i="20"/>
  <c r="G489" i="20"/>
  <c r="CX41" i="6"/>
  <c r="CY41" i="6" s="1"/>
  <c r="HB41" i="6" s="1"/>
  <c r="H953" i="20"/>
  <c r="H955" i="20" s="1"/>
  <c r="CX59" i="6"/>
  <c r="CX61" i="6"/>
  <c r="CY61" i="6" s="1"/>
  <c r="HB61" i="6" s="1"/>
  <c r="CX43" i="6"/>
  <c r="DO50" i="6"/>
  <c r="DQ50" i="6" s="1"/>
  <c r="CX50" i="6"/>
  <c r="CY50" i="6" s="1"/>
  <c r="HB50" i="6" s="1"/>
  <c r="I840" i="20"/>
  <c r="H2516" i="20"/>
  <c r="H2517" i="20" s="1"/>
  <c r="E840" i="20"/>
  <c r="H3296" i="20"/>
  <c r="H3297" i="20" s="1"/>
  <c r="G1035" i="20"/>
  <c r="G60" i="20"/>
  <c r="G840" i="20"/>
  <c r="BR69" i="6"/>
  <c r="BS69" i="6" s="1"/>
  <c r="HA69" i="6" s="1"/>
  <c r="BR63" i="6"/>
  <c r="BS63" i="6" s="1"/>
  <c r="HA63" i="6" s="1"/>
  <c r="BR49" i="6"/>
  <c r="BS49" i="6" s="1"/>
  <c r="HA49" i="6" s="1"/>
  <c r="BR48" i="6"/>
  <c r="BS48" i="6" s="1"/>
  <c r="HA48" i="6" s="1"/>
  <c r="BR85" i="6"/>
  <c r="BS85" i="6" s="1"/>
  <c r="HA85" i="6" s="1"/>
  <c r="BR77" i="6"/>
  <c r="BS77" i="6" s="1"/>
  <c r="HA77" i="6" s="1"/>
  <c r="BR90" i="6"/>
  <c r="BS90" i="6" s="1"/>
  <c r="HA90" i="6" s="1"/>
  <c r="BR51" i="6"/>
  <c r="BS51" i="6" s="1"/>
  <c r="HA51" i="6" s="1"/>
  <c r="BR40" i="6"/>
  <c r="BS40" i="6" s="1"/>
  <c r="HA40" i="6" s="1"/>
  <c r="BR68" i="6"/>
  <c r="BS68" i="6" s="1"/>
  <c r="HA68" i="6" s="1"/>
  <c r="BR8" i="6"/>
  <c r="BS8" i="6" s="1"/>
  <c r="HA8" i="6" s="1"/>
  <c r="BR37" i="6"/>
  <c r="BS37" i="6" s="1"/>
  <c r="HA37" i="6" s="1"/>
  <c r="BR60" i="6"/>
  <c r="BS60" i="6" s="1"/>
  <c r="HA60" i="6" s="1"/>
  <c r="BR56" i="6"/>
  <c r="BS56" i="6" s="1"/>
  <c r="HA56" i="6" s="1"/>
  <c r="BR66" i="6"/>
  <c r="BS66" i="6" s="1"/>
  <c r="HA66" i="6" s="1"/>
  <c r="BR62" i="6"/>
  <c r="BS62" i="6" s="1"/>
  <c r="HA62" i="6" s="1"/>
  <c r="BR52" i="6"/>
  <c r="BS52" i="6" s="1"/>
  <c r="HA52" i="6" s="1"/>
  <c r="BR87" i="6"/>
  <c r="BS87" i="6" s="1"/>
  <c r="HA87" i="6" s="1"/>
  <c r="BR94" i="6"/>
  <c r="BS94" i="6" s="1"/>
  <c r="HA94" i="6" s="1"/>
  <c r="BR93" i="6"/>
  <c r="BS93" i="6" s="1"/>
  <c r="HA93" i="6" s="1"/>
  <c r="BR97" i="6"/>
  <c r="BS97" i="6" s="1"/>
  <c r="HA97" i="6" s="1"/>
  <c r="BR79" i="6"/>
  <c r="BS79" i="6" s="1"/>
  <c r="HA79" i="6" s="1"/>
  <c r="BR78" i="6"/>
  <c r="BS78" i="6" s="1"/>
  <c r="HA78" i="6" s="1"/>
  <c r="BR103" i="6"/>
  <c r="BS103" i="6" s="1"/>
  <c r="HA103" i="6" s="1"/>
  <c r="BR96" i="6"/>
  <c r="BS96" i="6" s="1"/>
  <c r="HA96" i="6" s="1"/>
  <c r="BR74" i="6"/>
  <c r="BS74" i="6" s="1"/>
  <c r="HA74" i="6" s="1"/>
  <c r="BR46" i="6"/>
  <c r="BS46" i="6" s="1"/>
  <c r="HA46" i="6" s="1"/>
  <c r="BR47" i="6"/>
  <c r="BS47" i="6" s="1"/>
  <c r="HA47" i="6" s="1"/>
  <c r="BR95" i="6"/>
  <c r="BS95" i="6" s="1"/>
  <c r="HA95" i="6" s="1"/>
  <c r="BR105" i="6"/>
  <c r="BS105" i="6" s="1"/>
  <c r="HA105" i="6" s="1"/>
  <c r="BR106" i="6"/>
  <c r="BS106" i="6" s="1"/>
  <c r="HA106" i="6" s="1"/>
  <c r="BR61" i="6"/>
  <c r="BS61" i="6" s="1"/>
  <c r="HA61" i="6" s="1"/>
  <c r="BR65" i="6"/>
  <c r="BS65" i="6" s="1"/>
  <c r="HA65" i="6" s="1"/>
  <c r="BR53" i="6"/>
  <c r="BS53" i="6" s="1"/>
  <c r="HA53" i="6" s="1"/>
  <c r="BR44" i="6"/>
  <c r="BS44" i="6" s="1"/>
  <c r="HA44" i="6" s="1"/>
  <c r="BR57" i="6"/>
  <c r="BS57" i="6" s="1"/>
  <c r="HA57" i="6" s="1"/>
  <c r="BR84" i="6"/>
  <c r="BS84" i="6" s="1"/>
  <c r="HA84" i="6" s="1"/>
  <c r="BR82" i="6"/>
  <c r="BS82" i="6" s="1"/>
  <c r="HA82" i="6" s="1"/>
  <c r="BR81" i="6"/>
  <c r="BS81" i="6" s="1"/>
  <c r="HA81" i="6" s="1"/>
  <c r="BR104" i="6"/>
  <c r="BS104" i="6" s="1"/>
  <c r="HA104" i="6" s="1"/>
  <c r="BR88" i="6"/>
  <c r="BS88" i="6" s="1"/>
  <c r="HA88" i="6" s="1"/>
  <c r="BR54" i="6"/>
  <c r="BS54" i="6" s="1"/>
  <c r="HA54" i="6" s="1"/>
  <c r="BR86" i="6"/>
  <c r="BS86" i="6" s="1"/>
  <c r="HA86" i="6" s="1"/>
  <c r="BR99" i="6"/>
  <c r="BS99" i="6" s="1"/>
  <c r="HA99" i="6" s="1"/>
  <c r="BR58" i="6"/>
  <c r="BS58" i="6" s="1"/>
  <c r="HA58" i="6" s="1"/>
  <c r="BR70" i="6"/>
  <c r="BS70" i="6" s="1"/>
  <c r="HA70" i="6" s="1"/>
  <c r="BR45" i="6"/>
  <c r="BS45" i="6" s="1"/>
  <c r="HA45" i="6" s="1"/>
  <c r="BR59" i="6"/>
  <c r="BS59" i="6" s="1"/>
  <c r="HA59" i="6" s="1"/>
  <c r="BR39" i="6"/>
  <c r="BS39" i="6" s="1"/>
  <c r="HA39" i="6" s="1"/>
  <c r="BR67" i="6"/>
  <c r="BS67" i="6" s="1"/>
  <c r="HA67" i="6" s="1"/>
  <c r="BR55" i="6"/>
  <c r="BS55" i="6" s="1"/>
  <c r="HA55" i="6" s="1"/>
  <c r="BR76" i="6"/>
  <c r="BS76" i="6" s="1"/>
  <c r="HA76" i="6" s="1"/>
  <c r="BR89" i="6"/>
  <c r="BS89" i="6" s="1"/>
  <c r="HA89" i="6" s="1"/>
  <c r="BR75" i="6"/>
  <c r="BS75" i="6" s="1"/>
  <c r="HA75" i="6" s="1"/>
  <c r="BR98" i="6"/>
  <c r="BS98" i="6" s="1"/>
  <c r="HA98" i="6" s="1"/>
  <c r="BR92" i="6"/>
  <c r="BS92" i="6" s="1"/>
  <c r="HA92" i="6" s="1"/>
  <c r="BR102" i="6"/>
  <c r="BS102" i="6" s="1"/>
  <c r="HA102" i="6" s="1"/>
  <c r="BR73" i="6"/>
  <c r="BS73" i="6" s="1"/>
  <c r="HA73" i="6" s="1"/>
  <c r="BR101" i="6"/>
  <c r="BS101" i="6" s="1"/>
  <c r="HA101" i="6" s="1"/>
  <c r="BR91" i="6"/>
  <c r="BS91" i="6" s="1"/>
  <c r="HA91" i="6" s="1"/>
  <c r="AL62" i="6"/>
  <c r="AM62" i="6" s="1"/>
  <c r="GY62" i="6" s="1"/>
  <c r="AL44" i="6"/>
  <c r="AM44" i="6" s="1"/>
  <c r="GY44" i="6" s="1"/>
  <c r="AL56" i="6"/>
  <c r="AM56" i="6" s="1"/>
  <c r="GY56" i="6" s="1"/>
  <c r="AL40" i="6"/>
  <c r="AM40" i="6" s="1"/>
  <c r="GY40" i="6" s="1"/>
  <c r="AL54" i="6"/>
  <c r="AM54" i="6" s="1"/>
  <c r="GY54" i="6" s="1"/>
  <c r="AL57" i="6"/>
  <c r="AM57" i="6" s="1"/>
  <c r="GY57" i="6" s="1"/>
  <c r="AL61" i="6"/>
  <c r="AM61" i="6" s="1"/>
  <c r="GY61" i="6" s="1"/>
  <c r="AL52" i="6"/>
  <c r="AM52" i="6" s="1"/>
  <c r="GY52" i="6" s="1"/>
  <c r="AL65" i="6"/>
  <c r="AM65" i="6" s="1"/>
  <c r="GY65" i="6" s="1"/>
  <c r="AL91" i="6"/>
  <c r="AM91" i="6" s="1"/>
  <c r="GY91" i="6" s="1"/>
  <c r="AL81" i="6"/>
  <c r="AM81" i="6" s="1"/>
  <c r="GY81" i="6" s="1"/>
  <c r="AL79" i="6"/>
  <c r="AM79" i="6" s="1"/>
  <c r="GY79" i="6" s="1"/>
  <c r="AL78" i="6"/>
  <c r="AM78" i="6" s="1"/>
  <c r="GY78" i="6" s="1"/>
  <c r="AL101" i="6"/>
  <c r="AM101" i="6" s="1"/>
  <c r="GY101" i="6" s="1"/>
  <c r="AL55" i="6"/>
  <c r="AM55" i="6" s="1"/>
  <c r="GY55" i="6" s="1"/>
  <c r="AL95" i="6"/>
  <c r="AM95" i="6" s="1"/>
  <c r="GY95" i="6" s="1"/>
  <c r="AL105" i="6"/>
  <c r="AM105" i="6" s="1"/>
  <c r="GY105" i="6" s="1"/>
  <c r="AL98" i="6"/>
  <c r="AM98" i="6" s="1"/>
  <c r="GY98" i="6" s="1"/>
  <c r="AL47" i="6"/>
  <c r="AM47" i="6" s="1"/>
  <c r="GY47" i="6" s="1"/>
  <c r="AL67" i="6"/>
  <c r="AM67" i="6" s="1"/>
  <c r="GY67" i="6" s="1"/>
  <c r="AL46" i="6"/>
  <c r="AM46" i="6" s="1"/>
  <c r="GY46" i="6" s="1"/>
  <c r="AL60" i="6"/>
  <c r="AM60" i="6" s="1"/>
  <c r="GY60" i="6" s="1"/>
  <c r="AL48" i="6"/>
  <c r="AM48" i="6" s="1"/>
  <c r="GY48" i="6" s="1"/>
  <c r="AL89" i="6"/>
  <c r="AM89" i="6" s="1"/>
  <c r="GY89" i="6" s="1"/>
  <c r="AL75" i="6"/>
  <c r="AM75" i="6" s="1"/>
  <c r="GY75" i="6" s="1"/>
  <c r="AL90" i="6"/>
  <c r="AM90" i="6" s="1"/>
  <c r="GY90" i="6" s="1"/>
  <c r="AL76" i="6"/>
  <c r="AM76" i="6" s="1"/>
  <c r="GY76" i="6" s="1"/>
  <c r="AL83" i="6"/>
  <c r="AM83" i="6" s="1"/>
  <c r="GY83" i="6" s="1"/>
  <c r="AL103" i="6"/>
  <c r="AM103" i="6" s="1"/>
  <c r="GY103" i="6" s="1"/>
  <c r="AL100" i="6"/>
  <c r="AM100" i="6" s="1"/>
  <c r="GY100" i="6" s="1"/>
  <c r="AL49" i="6"/>
  <c r="AM49" i="6" s="1"/>
  <c r="GY49" i="6" s="1"/>
  <c r="AL99" i="6"/>
  <c r="AM99" i="6" s="1"/>
  <c r="GY99" i="6" s="1"/>
  <c r="AL96" i="6"/>
  <c r="AM96" i="6" s="1"/>
  <c r="GY96" i="6" s="1"/>
  <c r="AL43" i="6"/>
  <c r="AM43" i="6" s="1"/>
  <c r="GY43" i="6" s="1"/>
  <c r="AL37" i="6"/>
  <c r="AM37" i="6" s="1"/>
  <c r="GY37" i="6" s="1"/>
  <c r="AL71" i="6"/>
  <c r="AM71" i="6" s="1"/>
  <c r="GY71" i="6" s="1"/>
  <c r="AL41" i="6"/>
  <c r="AM41" i="6" s="1"/>
  <c r="GY41" i="6" s="1"/>
  <c r="AL64" i="6"/>
  <c r="AM64" i="6" s="1"/>
  <c r="GY64" i="6" s="1"/>
  <c r="AL59" i="6"/>
  <c r="AM59" i="6" s="1"/>
  <c r="GY59" i="6" s="1"/>
  <c r="AL39" i="6"/>
  <c r="AM39" i="6" s="1"/>
  <c r="GY39" i="6" s="1"/>
  <c r="AL63" i="6"/>
  <c r="AM63" i="6" s="1"/>
  <c r="GY63" i="6" s="1"/>
  <c r="AL74" i="6"/>
  <c r="AM74" i="6" s="1"/>
  <c r="GY74" i="6" s="1"/>
  <c r="AL92" i="6"/>
  <c r="AM92" i="6" s="1"/>
  <c r="GY92" i="6" s="1"/>
  <c r="AL84" i="6"/>
  <c r="AM84" i="6" s="1"/>
  <c r="GY84" i="6" s="1"/>
  <c r="AL73" i="6"/>
  <c r="AM73" i="6" s="1"/>
  <c r="GY73" i="6" s="1"/>
  <c r="AL77" i="6"/>
  <c r="AM77" i="6" s="1"/>
  <c r="GY77" i="6" s="1"/>
  <c r="AL80" i="6"/>
  <c r="AM80" i="6" s="1"/>
  <c r="GY80" i="6" s="1"/>
  <c r="AL104" i="6"/>
  <c r="AM104" i="6" s="1"/>
  <c r="GY104" i="6" s="1"/>
  <c r="AL97" i="6"/>
  <c r="AM97" i="6" s="1"/>
  <c r="GY97" i="6" s="1"/>
  <c r="AL94" i="6"/>
  <c r="AM94" i="6" s="1"/>
  <c r="GY94" i="6" s="1"/>
  <c r="AL82" i="6"/>
  <c r="AM82" i="6" s="1"/>
  <c r="GY82" i="6" s="1"/>
  <c r="AL42" i="6"/>
  <c r="AM42" i="6" s="1"/>
  <c r="GY42" i="6" s="1"/>
  <c r="AL45" i="6"/>
  <c r="AM45" i="6" s="1"/>
  <c r="GY45" i="6" s="1"/>
  <c r="AL66" i="6"/>
  <c r="AM66" i="6" s="1"/>
  <c r="GY66" i="6" s="1"/>
  <c r="AL72" i="6"/>
  <c r="AM72" i="6" s="1"/>
  <c r="GY72" i="6" s="1"/>
  <c r="AL68" i="6"/>
  <c r="AM68" i="6" s="1"/>
  <c r="GY68" i="6" s="1"/>
  <c r="AL8" i="6"/>
  <c r="AM8" i="6" s="1"/>
  <c r="GY8" i="6" s="1"/>
  <c r="AL85" i="6"/>
  <c r="AM85" i="6" s="1"/>
  <c r="GY85" i="6" s="1"/>
  <c r="AL86" i="6"/>
  <c r="AM86" i="6" s="1"/>
  <c r="GY86" i="6" s="1"/>
  <c r="AL88" i="6"/>
  <c r="AM88" i="6" s="1"/>
  <c r="GY88" i="6" s="1"/>
  <c r="AL87" i="6"/>
  <c r="AM87" i="6" s="1"/>
  <c r="GY87" i="6" s="1"/>
  <c r="AL106" i="6"/>
  <c r="AM106" i="6" s="1"/>
  <c r="GY106" i="6" s="1"/>
  <c r="I762" i="20"/>
  <c r="I1113" i="20"/>
  <c r="I1035" i="20"/>
  <c r="I372" i="20"/>
  <c r="I489" i="20"/>
  <c r="I879" i="20"/>
  <c r="J1109" i="20"/>
  <c r="J1111" i="20" s="1"/>
  <c r="H1111" i="20"/>
  <c r="J953" i="20"/>
  <c r="J955" i="20" s="1"/>
  <c r="E956" i="20"/>
  <c r="E955" i="20"/>
  <c r="D644" i="20"/>
  <c r="D643" i="20"/>
  <c r="D956" i="20"/>
  <c r="D955" i="20"/>
  <c r="E98" i="20"/>
  <c r="E97" i="20"/>
  <c r="I448" i="20"/>
  <c r="I449" i="20"/>
  <c r="C2205" i="20"/>
  <c r="C98" i="20"/>
  <c r="C97" i="20"/>
  <c r="I2981" i="20"/>
  <c r="I2983" i="20" s="1"/>
  <c r="C3414" i="20"/>
  <c r="D253" i="20"/>
  <c r="D254" i="20"/>
  <c r="C644" i="20"/>
  <c r="C643" i="20"/>
  <c r="H914" i="20"/>
  <c r="G917" i="20"/>
  <c r="G916" i="20"/>
  <c r="H3570" i="20"/>
  <c r="J3644" i="20"/>
  <c r="J3646" i="20" s="1"/>
  <c r="I3647" i="20"/>
  <c r="J1889" i="20"/>
  <c r="J1891" i="20" s="1"/>
  <c r="I1892" i="20"/>
  <c r="I1893" i="20" s="1"/>
  <c r="H878" i="20"/>
  <c r="J878" i="20" s="1"/>
  <c r="J3293" i="20"/>
  <c r="J3295" i="20" s="1"/>
  <c r="I3296" i="20"/>
  <c r="H1230" i="20"/>
  <c r="J2864" i="20"/>
  <c r="J2866" i="20" s="1"/>
  <c r="I2867" i="20"/>
  <c r="I2868" i="20" s="1"/>
  <c r="H2127" i="20"/>
  <c r="H3842" i="20"/>
  <c r="H2555" i="20"/>
  <c r="H1815" i="20"/>
  <c r="J875" i="20"/>
  <c r="J877" i="20" s="1"/>
  <c r="H877" i="20"/>
  <c r="J2396" i="20"/>
  <c r="J2398" i="20" s="1"/>
  <c r="I2399" i="20"/>
  <c r="I2400" i="20" s="1"/>
  <c r="H1697" i="20"/>
  <c r="I59" i="20"/>
  <c r="I58" i="20"/>
  <c r="H3725" i="20"/>
  <c r="J329" i="20"/>
  <c r="J331" i="20" s="1"/>
  <c r="H331" i="20"/>
  <c r="J3176" i="20"/>
  <c r="J3178" i="20" s="1"/>
  <c r="I3179" i="20"/>
  <c r="E1035" i="20"/>
  <c r="E643" i="20"/>
  <c r="E644" i="20"/>
  <c r="I916" i="20"/>
  <c r="I917" i="20"/>
  <c r="C760" i="20"/>
  <c r="C761" i="20"/>
  <c r="C955" i="20"/>
  <c r="C956" i="20"/>
  <c r="I644" i="20"/>
  <c r="I643" i="20"/>
  <c r="G2438" i="20"/>
  <c r="G2439" i="20" s="1"/>
  <c r="G2087" i="20"/>
  <c r="G2088" i="20" s="1"/>
  <c r="D800" i="20"/>
  <c r="D799" i="20"/>
  <c r="E916" i="20"/>
  <c r="E917" i="20"/>
  <c r="D917" i="20"/>
  <c r="D916" i="20"/>
  <c r="G98" i="20"/>
  <c r="G97" i="20"/>
  <c r="C682" i="20"/>
  <c r="C683" i="20"/>
  <c r="H2201" i="20"/>
  <c r="H2203" i="20" s="1"/>
  <c r="G2204" i="20"/>
  <c r="G2205" i="20" s="1"/>
  <c r="I3371" i="20"/>
  <c r="I3373" i="20" s="1"/>
  <c r="I3410" i="20"/>
  <c r="I3412" i="20" s="1"/>
  <c r="I3059" i="20"/>
  <c r="I3061" i="20" s="1"/>
  <c r="E253" i="20"/>
  <c r="E254" i="20"/>
  <c r="H251" i="20"/>
  <c r="G253" i="20"/>
  <c r="G254" i="20"/>
  <c r="E294" i="20"/>
  <c r="J2552" i="20"/>
  <c r="J2554" i="20" s="1"/>
  <c r="I2555" i="20"/>
  <c r="I2556" i="20" s="1"/>
  <c r="C840" i="20"/>
  <c r="J2747" i="20"/>
  <c r="J2749" i="20" s="1"/>
  <c r="I2750" i="20"/>
  <c r="I2751" i="20" s="1"/>
  <c r="J1850" i="20"/>
  <c r="J1852" i="20" s="1"/>
  <c r="I1853" i="20"/>
  <c r="I1854" i="20" s="1"/>
  <c r="J3254" i="20"/>
  <c r="J3256" i="20" s="1"/>
  <c r="I3257" i="20"/>
  <c r="I3258" i="20" s="1"/>
  <c r="J368" i="20"/>
  <c r="J370" i="20" s="1"/>
  <c r="H370" i="20"/>
  <c r="J3722" i="20"/>
  <c r="J3724" i="20" s="1"/>
  <c r="I3725" i="20"/>
  <c r="I3726" i="20" s="1"/>
  <c r="J2942" i="20"/>
  <c r="J2944" i="20" s="1"/>
  <c r="I2945" i="20"/>
  <c r="I2946" i="20" s="1"/>
  <c r="J2318" i="20"/>
  <c r="J2320" i="20" s="1"/>
  <c r="I2321" i="20"/>
  <c r="I2322" i="20" s="1"/>
  <c r="J2123" i="20"/>
  <c r="J2125" i="20" s="1"/>
  <c r="I2126" i="20"/>
  <c r="I2127" i="20" s="1"/>
  <c r="D1074" i="20"/>
  <c r="J2903" i="20"/>
  <c r="J2905" i="20" s="1"/>
  <c r="I2906" i="20"/>
  <c r="I2907" i="20" s="1"/>
  <c r="J3098" i="20"/>
  <c r="J3100" i="20" s="1"/>
  <c r="I3101" i="20"/>
  <c r="H3608" i="20"/>
  <c r="J3839" i="20"/>
  <c r="J3841" i="20" s="1"/>
  <c r="I3842" i="20"/>
  <c r="I3843" i="20" s="1"/>
  <c r="H3140" i="20"/>
  <c r="J1694" i="20"/>
  <c r="J1696" i="20" s="1"/>
  <c r="I1697" i="20"/>
  <c r="I1698" i="20" s="1"/>
  <c r="J3332" i="20"/>
  <c r="J3334" i="20" s="1"/>
  <c r="I3335" i="20"/>
  <c r="J1070" i="20"/>
  <c r="J1072" i="20" s="1"/>
  <c r="H1072" i="20"/>
  <c r="H1074" i="20" s="1"/>
  <c r="J2240" i="20"/>
  <c r="J2242" i="20" s="1"/>
  <c r="I2243" i="20"/>
  <c r="I2244" i="20" s="1"/>
  <c r="H2945" i="20"/>
  <c r="J836" i="20"/>
  <c r="J838" i="20" s="1"/>
  <c r="J840" i="20" s="1"/>
  <c r="H838" i="20"/>
  <c r="H840" i="20" s="1"/>
  <c r="H2321" i="20"/>
  <c r="J3761" i="20"/>
  <c r="J3763" i="20" s="1"/>
  <c r="I3764" i="20"/>
  <c r="G294" i="20"/>
  <c r="J485" i="20"/>
  <c r="J487" i="20" s="1"/>
  <c r="H487" i="20"/>
  <c r="J3527" i="20"/>
  <c r="J3529" i="20" s="1"/>
  <c r="I3530" i="20"/>
  <c r="J2357" i="20"/>
  <c r="J2359" i="20" s="1"/>
  <c r="I2360" i="20"/>
  <c r="I2361" i="20" s="1"/>
  <c r="J1031" i="20"/>
  <c r="J1033" i="20" s="1"/>
  <c r="H1033" i="20"/>
  <c r="I955" i="20"/>
  <c r="I956" i="20"/>
  <c r="CY43" i="6"/>
  <c r="HB43" i="6" s="1"/>
  <c r="E761" i="20"/>
  <c r="E760" i="20"/>
  <c r="CY58" i="6"/>
  <c r="HB58" i="6" s="1"/>
  <c r="I98" i="20"/>
  <c r="I97" i="20"/>
  <c r="H641" i="20"/>
  <c r="G643" i="20"/>
  <c r="G644" i="20"/>
  <c r="I2279" i="20"/>
  <c r="I2281" i="20" s="1"/>
  <c r="C1151" i="20"/>
  <c r="C1150" i="20"/>
  <c r="C2166" i="20"/>
  <c r="H2165" i="20"/>
  <c r="E605" i="20"/>
  <c r="E604" i="20"/>
  <c r="D722" i="20"/>
  <c r="D721" i="20"/>
  <c r="I2201" i="20"/>
  <c r="I2203" i="20" s="1"/>
  <c r="H2981" i="20"/>
  <c r="H2983" i="20" s="1"/>
  <c r="G2984" i="20"/>
  <c r="G2985" i="20" s="1"/>
  <c r="H3371" i="20"/>
  <c r="H3373" i="20" s="1"/>
  <c r="G3374" i="20"/>
  <c r="G3375" i="20" s="1"/>
  <c r="C3375" i="20"/>
  <c r="C254" i="20"/>
  <c r="C253" i="20"/>
  <c r="E60" i="20"/>
  <c r="J3488" i="20"/>
  <c r="J3490" i="20" s="1"/>
  <c r="I3491" i="20"/>
  <c r="I3492" i="20" s="1"/>
  <c r="J2708" i="20"/>
  <c r="J2710" i="20" s="1"/>
  <c r="I2711" i="20"/>
  <c r="I2712" i="20" s="1"/>
  <c r="J1811" i="20"/>
  <c r="J1813" i="20" s="1"/>
  <c r="I1814" i="20"/>
  <c r="I1815" i="20" s="1"/>
  <c r="J3800" i="20"/>
  <c r="J3802" i="20" s="1"/>
  <c r="I3803" i="20"/>
  <c r="I3804" i="20" s="1"/>
  <c r="H2591" i="20"/>
  <c r="H2593" i="20" s="1"/>
  <c r="H332" i="20"/>
  <c r="J332" i="20" s="1"/>
  <c r="J2513" i="20"/>
  <c r="J2515" i="20" s="1"/>
  <c r="I2516" i="20"/>
  <c r="E372" i="20"/>
  <c r="J2006" i="20"/>
  <c r="J2008" i="20" s="1"/>
  <c r="I2009" i="20"/>
  <c r="I2010" i="20" s="1"/>
  <c r="J1226" i="20"/>
  <c r="J1228" i="20" s="1"/>
  <c r="I1229" i="20"/>
  <c r="I1230" i="20" s="1"/>
  <c r="H1346" i="20"/>
  <c r="E489" i="20"/>
  <c r="J2786" i="20"/>
  <c r="J2788" i="20" s="1"/>
  <c r="I2789" i="20"/>
  <c r="H3803" i="20"/>
  <c r="H2867" i="20"/>
  <c r="H2634" i="20"/>
  <c r="J56" i="20"/>
  <c r="J58" i="20" s="1"/>
  <c r="H58" i="20"/>
  <c r="J3020" i="20"/>
  <c r="J3022" i="20" s="1"/>
  <c r="I3023" i="20"/>
  <c r="I3024" i="20" s="1"/>
  <c r="J3605" i="20"/>
  <c r="J3607" i="20" s="1"/>
  <c r="I3608" i="20"/>
  <c r="I3609" i="20" s="1"/>
  <c r="C1112" i="20"/>
  <c r="H1112" i="20" s="1"/>
  <c r="J1112" i="20" s="1"/>
  <c r="C1111" i="20"/>
  <c r="I333" i="20"/>
  <c r="J2399" i="20"/>
  <c r="H2400" i="20"/>
  <c r="G879" i="20"/>
  <c r="I1074" i="20"/>
  <c r="J2045" i="20"/>
  <c r="J2047" i="20" s="1"/>
  <c r="I2048" i="20"/>
  <c r="H2162" i="20"/>
  <c r="H2164" i="20" s="1"/>
  <c r="D99" i="20"/>
  <c r="H2828" i="20"/>
  <c r="D372" i="20"/>
  <c r="J290" i="20"/>
  <c r="J292" i="20" s="1"/>
  <c r="H292" i="20"/>
  <c r="J3137" i="20"/>
  <c r="J3139" i="20" s="1"/>
  <c r="I3140" i="20"/>
  <c r="I3141" i="20" s="1"/>
  <c r="G333" i="20"/>
  <c r="J2474" i="20"/>
  <c r="J2476" i="20" s="1"/>
  <c r="I2477" i="20"/>
  <c r="J3878" i="20"/>
  <c r="J3880" i="20" s="1"/>
  <c r="I3881" i="20"/>
  <c r="I3882" i="20" s="1"/>
  <c r="I294" i="20"/>
  <c r="G957" i="20"/>
  <c r="J1772" i="20"/>
  <c r="J1774" i="20" s="1"/>
  <c r="I1775" i="20"/>
  <c r="H3218" i="20"/>
  <c r="CV38" i="6"/>
  <c r="CX38" i="6" s="1"/>
  <c r="CY38" i="6" s="1"/>
  <c r="HB38" i="6" s="1"/>
  <c r="H758" i="20"/>
  <c r="G761" i="20"/>
  <c r="G760" i="20"/>
  <c r="CY46" i="6"/>
  <c r="HB46" i="6" s="1"/>
  <c r="CY59" i="6"/>
  <c r="HB59" i="6" s="1"/>
  <c r="D761" i="20"/>
  <c r="D760" i="20"/>
  <c r="C916" i="20"/>
  <c r="C917" i="20"/>
  <c r="I994" i="20"/>
  <c r="I995" i="20"/>
  <c r="E410" i="20"/>
  <c r="E409" i="20"/>
  <c r="I2162" i="20"/>
  <c r="I2164" i="20" s="1"/>
  <c r="H3410" i="20"/>
  <c r="H3412" i="20" s="1"/>
  <c r="G3413" i="20"/>
  <c r="G3414" i="20" s="1"/>
  <c r="H3059" i="20"/>
  <c r="H3061" i="20" s="1"/>
  <c r="G3062" i="20"/>
  <c r="G3063" i="20" s="1"/>
  <c r="I254" i="20"/>
  <c r="I253" i="20"/>
  <c r="CV95" i="6"/>
  <c r="CX95" i="6" s="1"/>
  <c r="H2673" i="20"/>
  <c r="H95" i="20"/>
  <c r="F98" i="20"/>
  <c r="F97" i="20"/>
  <c r="D879" i="20"/>
  <c r="H293" i="20"/>
  <c r="J293" i="20" s="1"/>
  <c r="C879" i="20"/>
  <c r="C1035" i="20"/>
  <c r="H371" i="20"/>
  <c r="J371" i="20" s="1"/>
  <c r="H2750" i="20"/>
  <c r="H3258" i="20"/>
  <c r="E333" i="20"/>
  <c r="D489" i="20"/>
  <c r="H2712" i="20"/>
  <c r="G372" i="20"/>
  <c r="D294" i="20"/>
  <c r="J3566" i="20"/>
  <c r="J3568" i="20" s="1"/>
  <c r="I3569" i="20"/>
  <c r="I3570" i="20" s="1"/>
  <c r="J3215" i="20"/>
  <c r="J3217" i="20" s="1"/>
  <c r="I3218" i="20"/>
  <c r="I3219" i="20" s="1"/>
  <c r="J3683" i="20"/>
  <c r="J3685" i="20" s="1"/>
  <c r="I3686" i="20"/>
  <c r="J2825" i="20"/>
  <c r="J2827" i="20" s="1"/>
  <c r="I2828" i="20"/>
  <c r="I2829" i="20" s="1"/>
  <c r="J1421" i="20"/>
  <c r="J1423" i="20" s="1"/>
  <c r="I1424" i="20"/>
  <c r="I1425" i="20" s="1"/>
  <c r="J1616" i="20"/>
  <c r="J1618" i="20" s="1"/>
  <c r="I1619" i="20"/>
  <c r="H1892" i="20"/>
  <c r="H3023" i="20"/>
  <c r="J2669" i="20"/>
  <c r="J2671" i="20" s="1"/>
  <c r="I2672" i="20"/>
  <c r="I2673" i="20" s="1"/>
  <c r="H488" i="20"/>
  <c r="J488" i="20" s="1"/>
  <c r="J3449" i="20"/>
  <c r="J3451" i="20" s="1"/>
  <c r="I3452" i="20"/>
  <c r="J2630" i="20"/>
  <c r="J2632" i="20" s="1"/>
  <c r="I2633" i="20"/>
  <c r="I2634" i="20" s="1"/>
  <c r="G1074" i="20"/>
  <c r="J1538" i="20"/>
  <c r="J1540" i="20" s="1"/>
  <c r="I1541" i="20"/>
  <c r="I1542" i="20" s="1"/>
  <c r="H2594" i="20"/>
  <c r="H59" i="20"/>
  <c r="J2591" i="20"/>
  <c r="J2593" i="20" s="1"/>
  <c r="I2594" i="20"/>
  <c r="I2595" i="20" s="1"/>
  <c r="H1424" i="20"/>
  <c r="H2244" i="20"/>
  <c r="J1343" i="20"/>
  <c r="J1345" i="20" s="1"/>
  <c r="I1346" i="20"/>
  <c r="I1347" i="20" s="1"/>
  <c r="H2360" i="20"/>
  <c r="G1113" i="20"/>
  <c r="J1499" i="20"/>
  <c r="J1501" i="20" s="1"/>
  <c r="I1502" i="20"/>
  <c r="BC64" i="6"/>
  <c r="BD64" i="6" s="1"/>
  <c r="GZ64" i="6" s="1"/>
  <c r="BC47" i="6"/>
  <c r="BD47" i="6" s="1"/>
  <c r="GZ47" i="6" s="1"/>
  <c r="BC39" i="6"/>
  <c r="BD39" i="6" s="1"/>
  <c r="GZ39" i="6" s="1"/>
  <c r="BC44" i="6"/>
  <c r="BD44" i="6" s="1"/>
  <c r="GZ44" i="6" s="1"/>
  <c r="BC69" i="6"/>
  <c r="BD69" i="6" s="1"/>
  <c r="GZ69" i="6" s="1"/>
  <c r="BC51" i="6"/>
  <c r="BD51" i="6" s="1"/>
  <c r="GZ51" i="6" s="1"/>
  <c r="BC80" i="6"/>
  <c r="BD80" i="6" s="1"/>
  <c r="GZ80" i="6" s="1"/>
  <c r="BC92" i="6"/>
  <c r="BD92" i="6" s="1"/>
  <c r="GZ92" i="6" s="1"/>
  <c r="BC104" i="6"/>
  <c r="BD104" i="6" s="1"/>
  <c r="GZ104" i="6" s="1"/>
  <c r="BC73" i="6"/>
  <c r="BD73" i="6" s="1"/>
  <c r="GZ73" i="6" s="1"/>
  <c r="BC88" i="6"/>
  <c r="BD88" i="6" s="1"/>
  <c r="GZ88" i="6" s="1"/>
  <c r="BC84" i="6"/>
  <c r="BD84" i="6" s="1"/>
  <c r="GZ84" i="6" s="1"/>
  <c r="BC83" i="6"/>
  <c r="BD83" i="6" s="1"/>
  <c r="GZ83" i="6" s="1"/>
  <c r="BC106" i="6"/>
  <c r="BD106" i="6" s="1"/>
  <c r="GZ106" i="6" s="1"/>
  <c r="BC37" i="6"/>
  <c r="BD37" i="6" s="1"/>
  <c r="GZ37" i="6" s="1"/>
  <c r="BC55" i="6"/>
  <c r="BD55" i="6" s="1"/>
  <c r="GZ55" i="6" s="1"/>
  <c r="BC52" i="6"/>
  <c r="BD52" i="6" s="1"/>
  <c r="GZ52" i="6" s="1"/>
  <c r="BC42" i="6"/>
  <c r="BD42" i="6" s="1"/>
  <c r="GZ42" i="6" s="1"/>
  <c r="BC50" i="6"/>
  <c r="BD50" i="6" s="1"/>
  <c r="GZ50" i="6" s="1"/>
  <c r="BC54" i="6"/>
  <c r="BD54" i="6" s="1"/>
  <c r="GZ54" i="6" s="1"/>
  <c r="BC67" i="6"/>
  <c r="BD67" i="6" s="1"/>
  <c r="GZ67" i="6" s="1"/>
  <c r="BC72" i="6"/>
  <c r="BD72" i="6" s="1"/>
  <c r="GZ72" i="6" s="1"/>
  <c r="BC46" i="6"/>
  <c r="BD46" i="6" s="1"/>
  <c r="GZ46" i="6" s="1"/>
  <c r="BC87" i="6"/>
  <c r="BD87" i="6" s="1"/>
  <c r="GZ87" i="6" s="1"/>
  <c r="BC74" i="6"/>
  <c r="BD74" i="6" s="1"/>
  <c r="GZ74" i="6" s="1"/>
  <c r="BC102" i="6"/>
  <c r="BD102" i="6" s="1"/>
  <c r="GZ102" i="6" s="1"/>
  <c r="BC97" i="6"/>
  <c r="BD97" i="6" s="1"/>
  <c r="GZ97" i="6" s="1"/>
  <c r="BC94" i="6"/>
  <c r="BD94" i="6" s="1"/>
  <c r="GZ94" i="6" s="1"/>
  <c r="BC81" i="6"/>
  <c r="BD81" i="6" s="1"/>
  <c r="GZ81" i="6" s="1"/>
  <c r="BC59" i="6"/>
  <c r="BD59" i="6" s="1"/>
  <c r="GZ59" i="6" s="1"/>
  <c r="BC105" i="6"/>
  <c r="BD105" i="6" s="1"/>
  <c r="GZ105" i="6" s="1"/>
  <c r="BC40" i="6"/>
  <c r="BD40" i="6" s="1"/>
  <c r="GZ40" i="6" s="1"/>
  <c r="BC70" i="6"/>
  <c r="BD70" i="6" s="1"/>
  <c r="GZ70" i="6" s="1"/>
  <c r="BC45" i="6"/>
  <c r="BD45" i="6" s="1"/>
  <c r="GZ45" i="6" s="1"/>
  <c r="BC8" i="6"/>
  <c r="BD8" i="6" s="1"/>
  <c r="GZ8" i="6" s="1"/>
  <c r="BC56" i="6"/>
  <c r="BD56" i="6" s="1"/>
  <c r="GZ56" i="6" s="1"/>
  <c r="BC48" i="6"/>
  <c r="BD48" i="6" s="1"/>
  <c r="GZ48" i="6" s="1"/>
  <c r="BC93" i="6"/>
  <c r="BD93" i="6" s="1"/>
  <c r="GZ93" i="6" s="1"/>
  <c r="BC82" i="6"/>
  <c r="BD82" i="6" s="1"/>
  <c r="GZ82" i="6" s="1"/>
  <c r="BC96" i="6"/>
  <c r="BD96" i="6" s="1"/>
  <c r="GZ96" i="6" s="1"/>
  <c r="BC76" i="6"/>
  <c r="BD76" i="6" s="1"/>
  <c r="GZ76" i="6" s="1"/>
  <c r="BC95" i="6"/>
  <c r="BD95" i="6" s="1"/>
  <c r="GZ95" i="6" s="1"/>
  <c r="BC66" i="6"/>
  <c r="BD66" i="6" s="1"/>
  <c r="GZ66" i="6" s="1"/>
  <c r="BC103" i="6"/>
  <c r="BD103" i="6" s="1"/>
  <c r="GZ103" i="6" s="1"/>
  <c r="BC100" i="6"/>
  <c r="BD100" i="6" s="1"/>
  <c r="GZ100" i="6" s="1"/>
  <c r="BC53" i="6"/>
  <c r="BD53" i="6" s="1"/>
  <c r="GZ53" i="6" s="1"/>
  <c r="BC41" i="6"/>
  <c r="BD41" i="6" s="1"/>
  <c r="GZ41" i="6" s="1"/>
  <c r="BC43" i="6"/>
  <c r="BD43" i="6" s="1"/>
  <c r="GZ43" i="6" s="1"/>
  <c r="BC65" i="6"/>
  <c r="BD65" i="6" s="1"/>
  <c r="GZ65" i="6" s="1"/>
  <c r="BC79" i="6"/>
  <c r="BD79" i="6" s="1"/>
  <c r="GZ79" i="6" s="1"/>
  <c r="BC77" i="6"/>
  <c r="BD77" i="6" s="1"/>
  <c r="GZ77" i="6" s="1"/>
  <c r="BC89" i="6"/>
  <c r="BD89" i="6" s="1"/>
  <c r="GZ89" i="6" s="1"/>
  <c r="BC99" i="6"/>
  <c r="BD99" i="6" s="1"/>
  <c r="GZ99" i="6" s="1"/>
  <c r="BC49" i="6"/>
  <c r="BD49" i="6" s="1"/>
  <c r="GZ49" i="6" s="1"/>
  <c r="BC85" i="6"/>
  <c r="BD85" i="6" s="1"/>
  <c r="GZ85" i="6" s="1"/>
  <c r="BC75" i="6"/>
  <c r="BD75" i="6" s="1"/>
  <c r="GZ75" i="6" s="1"/>
  <c r="BC63" i="6"/>
  <c r="BD63" i="6" s="1"/>
  <c r="GZ63" i="6" s="1"/>
  <c r="BC78" i="6"/>
  <c r="BD78" i="6" s="1"/>
  <c r="GZ78" i="6" s="1"/>
  <c r="BC62" i="6"/>
  <c r="BD62" i="6" s="1"/>
  <c r="GZ62" i="6" s="1"/>
  <c r="BC60" i="6"/>
  <c r="BD60" i="6" s="1"/>
  <c r="GZ60" i="6" s="1"/>
  <c r="BC101" i="6"/>
  <c r="BD101" i="6" s="1"/>
  <c r="GZ101" i="6" s="1"/>
  <c r="W57" i="6"/>
  <c r="X57" i="6" s="1"/>
  <c r="GX57" i="6" s="1"/>
  <c r="W46" i="6"/>
  <c r="X46" i="6" s="1"/>
  <c r="GX46" i="6" s="1"/>
  <c r="W50" i="6"/>
  <c r="X50" i="6" s="1"/>
  <c r="GX50" i="6" s="1"/>
  <c r="W39" i="6"/>
  <c r="X39" i="6" s="1"/>
  <c r="GX39" i="6" s="1"/>
  <c r="W89" i="6"/>
  <c r="X89" i="6" s="1"/>
  <c r="GX89" i="6" s="1"/>
  <c r="W77" i="6"/>
  <c r="X77" i="6" s="1"/>
  <c r="GX77" i="6" s="1"/>
  <c r="W92" i="6"/>
  <c r="X92" i="6" s="1"/>
  <c r="GX92" i="6" s="1"/>
  <c r="W99" i="6"/>
  <c r="X99" i="6" s="1"/>
  <c r="GX99" i="6" s="1"/>
  <c r="W86" i="6"/>
  <c r="X86" i="6" s="1"/>
  <c r="GX86" i="6" s="1"/>
  <c r="W75" i="6"/>
  <c r="X75" i="6" s="1"/>
  <c r="GX75" i="6" s="1"/>
  <c r="W70" i="6"/>
  <c r="X70" i="6" s="1"/>
  <c r="GX70" i="6" s="1"/>
  <c r="W80" i="6"/>
  <c r="X80" i="6" s="1"/>
  <c r="GX80" i="6" s="1"/>
  <c r="W100" i="6"/>
  <c r="X100" i="6" s="1"/>
  <c r="GX100" i="6" s="1"/>
  <c r="W59" i="6"/>
  <c r="X59" i="6" s="1"/>
  <c r="GX59" i="6" s="1"/>
  <c r="W55" i="6"/>
  <c r="X55" i="6" s="1"/>
  <c r="GX55" i="6" s="1"/>
  <c r="W65" i="6"/>
  <c r="X65" i="6" s="1"/>
  <c r="GX65" i="6" s="1"/>
  <c r="W61" i="6"/>
  <c r="X61" i="6" s="1"/>
  <c r="GX61" i="6" s="1"/>
  <c r="W90" i="6"/>
  <c r="X90" i="6" s="1"/>
  <c r="GX90" i="6" s="1"/>
  <c r="W93" i="6"/>
  <c r="X93" i="6" s="1"/>
  <c r="GX93" i="6" s="1"/>
  <c r="W82" i="6"/>
  <c r="X82" i="6" s="1"/>
  <c r="GX82" i="6" s="1"/>
  <c r="W73" i="6"/>
  <c r="X73" i="6" s="1"/>
  <c r="GX73" i="6" s="1"/>
  <c r="W47" i="6"/>
  <c r="X47" i="6" s="1"/>
  <c r="GX47" i="6" s="1"/>
  <c r="W96" i="6"/>
  <c r="X96" i="6" s="1"/>
  <c r="GX96" i="6" s="1"/>
  <c r="W71" i="6"/>
  <c r="X71" i="6" s="1"/>
  <c r="GX71" i="6" s="1"/>
  <c r="W49" i="6"/>
  <c r="X49" i="6" s="1"/>
  <c r="GX49" i="6" s="1"/>
  <c r="W52" i="6"/>
  <c r="X52" i="6" s="1"/>
  <c r="GX52" i="6" s="1"/>
  <c r="W66" i="6"/>
  <c r="X66" i="6" s="1"/>
  <c r="GX66" i="6" s="1"/>
  <c r="W88" i="6"/>
  <c r="X88" i="6" s="1"/>
  <c r="GX88" i="6" s="1"/>
  <c r="W94" i="6"/>
  <c r="X94" i="6" s="1"/>
  <c r="GX94" i="6" s="1"/>
  <c r="W105" i="6"/>
  <c r="X105" i="6" s="1"/>
  <c r="GX105" i="6" s="1"/>
  <c r="W84" i="6"/>
  <c r="X84" i="6" s="1"/>
  <c r="GX84" i="6" s="1"/>
  <c r="W104" i="6"/>
  <c r="X104" i="6" s="1"/>
  <c r="GX104" i="6" s="1"/>
  <c r="W76" i="6"/>
  <c r="X76" i="6" s="1"/>
  <c r="GX76" i="6" s="1"/>
  <c r="W101" i="6"/>
  <c r="X101" i="6" s="1"/>
  <c r="GX101" i="6" s="1"/>
  <c r="W64" i="6"/>
  <c r="X64" i="6" s="1"/>
  <c r="GX64" i="6" s="1"/>
  <c r="W56" i="6"/>
  <c r="X56" i="6" s="1"/>
  <c r="GX56" i="6" s="1"/>
  <c r="W67" i="6"/>
  <c r="X67" i="6" s="1"/>
  <c r="GX67" i="6" s="1"/>
  <c r="W40" i="6"/>
  <c r="X40" i="6" s="1"/>
  <c r="GX40" i="6" s="1"/>
  <c r="W72" i="6"/>
  <c r="X72" i="6" s="1"/>
  <c r="GX72" i="6" s="1"/>
  <c r="W69" i="6"/>
  <c r="X69" i="6" s="1"/>
  <c r="GX69" i="6" s="1"/>
  <c r="W74" i="6"/>
  <c r="X74" i="6" s="1"/>
  <c r="GX74" i="6" s="1"/>
  <c r="W83" i="6"/>
  <c r="X83" i="6" s="1"/>
  <c r="GX83" i="6" s="1"/>
  <c r="W91" i="6"/>
  <c r="X91" i="6" s="1"/>
  <c r="GX91" i="6" s="1"/>
  <c r="W78" i="6"/>
  <c r="X78" i="6" s="1"/>
  <c r="GX78" i="6" s="1"/>
  <c r="W95" i="6"/>
  <c r="X95" i="6" s="1"/>
  <c r="GX95" i="6" s="1"/>
  <c r="W42" i="6"/>
  <c r="X42" i="6" s="1"/>
  <c r="GX42" i="6" s="1"/>
  <c r="W85" i="6"/>
  <c r="X85" i="6" s="1"/>
  <c r="GX85" i="6" s="1"/>
  <c r="W97" i="6"/>
  <c r="X97" i="6" s="1"/>
  <c r="GX97" i="6" s="1"/>
  <c r="W79" i="6"/>
  <c r="X79" i="6" s="1"/>
  <c r="GX79" i="6" s="1"/>
  <c r="W87" i="6"/>
  <c r="X87" i="6" s="1"/>
  <c r="GX87" i="6" s="1"/>
  <c r="W103" i="6"/>
  <c r="X103" i="6" s="1"/>
  <c r="GX103" i="6" s="1"/>
  <c r="HD48" i="6"/>
  <c r="HD77" i="6"/>
  <c r="J23" i="20"/>
  <c r="BC12" i="6"/>
  <c r="BD12" i="6" s="1"/>
  <c r="GZ12" i="6" s="1"/>
  <c r="DM11" i="6"/>
  <c r="DN11" i="6" s="1"/>
  <c r="HC11" i="6" s="1"/>
  <c r="BR31" i="6"/>
  <c r="BS31" i="6" s="1"/>
  <c r="HA31" i="6" s="1"/>
  <c r="BC34" i="6"/>
  <c r="BD34" i="6" s="1"/>
  <c r="GZ34" i="6" s="1"/>
  <c r="DM20" i="6"/>
  <c r="DN20" i="6" s="1"/>
  <c r="HC20" i="6" s="1"/>
  <c r="BR22" i="6"/>
  <c r="BS22" i="6" s="1"/>
  <c r="HA22" i="6" s="1"/>
  <c r="BR18" i="6"/>
  <c r="BS18" i="6" s="1"/>
  <c r="HA18" i="6" s="1"/>
  <c r="BC15" i="6"/>
  <c r="BD15" i="6" s="1"/>
  <c r="GZ15" i="6" s="1"/>
  <c r="BR15" i="6"/>
  <c r="BS15" i="6" s="1"/>
  <c r="HA15" i="6" s="1"/>
  <c r="AL32" i="6"/>
  <c r="AM32" i="6" s="1"/>
  <c r="GY32" i="6" s="1"/>
  <c r="AL11" i="6"/>
  <c r="AM11" i="6" s="1"/>
  <c r="GY11" i="6" s="1"/>
  <c r="GC32" i="6"/>
  <c r="GD32" i="6" s="1"/>
  <c r="HD32" i="6" s="1"/>
  <c r="BR26" i="6"/>
  <c r="BS26" i="6" s="1"/>
  <c r="HA26" i="6" s="1"/>
  <c r="DM9" i="6"/>
  <c r="DN9" i="6" s="1"/>
  <c r="HC9" i="6" s="1"/>
  <c r="BC17" i="6"/>
  <c r="BD17" i="6" s="1"/>
  <c r="GZ17" i="6" s="1"/>
  <c r="AL17" i="6"/>
  <c r="AM17" i="6" s="1"/>
  <c r="GY17" i="6" s="1"/>
  <c r="GC16" i="6"/>
  <c r="GD16" i="6" s="1"/>
  <c r="HD16" i="6" s="1"/>
  <c r="BR10" i="6"/>
  <c r="BS10" i="6" s="1"/>
  <c r="HA10" i="6" s="1"/>
  <c r="BR27" i="6"/>
  <c r="BS27" i="6" s="1"/>
  <c r="HA27" i="6" s="1"/>
  <c r="FH13" i="6"/>
  <c r="FI13" i="6" s="1"/>
  <c r="HD13" i="6" s="1"/>
  <c r="DM31" i="6"/>
  <c r="DN31" i="6" s="1"/>
  <c r="HC31" i="6" s="1"/>
  <c r="BR28" i="6"/>
  <c r="BS28" i="6" s="1"/>
  <c r="HA28" i="6" s="1"/>
  <c r="BR35" i="6"/>
  <c r="BS35" i="6" s="1"/>
  <c r="HA35" i="6" s="1"/>
  <c r="AL20" i="6"/>
  <c r="AM20" i="6" s="1"/>
  <c r="GY20" i="6" s="1"/>
  <c r="GC12" i="6"/>
  <c r="GD12" i="6" s="1"/>
  <c r="BC9" i="6"/>
  <c r="BD9" i="6" s="1"/>
  <c r="GZ9" i="6" s="1"/>
  <c r="FH25" i="6"/>
  <c r="FI25" i="6" s="1"/>
  <c r="GC26" i="6"/>
  <c r="GD26" i="6" s="1"/>
  <c r="HD26" i="6" s="1"/>
  <c r="DM30" i="6"/>
  <c r="DN30" i="6" s="1"/>
  <c r="HC30" i="6" s="1"/>
  <c r="BR30" i="6"/>
  <c r="BS30" i="6" s="1"/>
  <c r="HA30" i="6" s="1"/>
  <c r="BR23" i="6"/>
  <c r="BS23" i="6" s="1"/>
  <c r="HA23" i="6" s="1"/>
  <c r="BC24" i="6"/>
  <c r="BD24" i="6" s="1"/>
  <c r="GZ24" i="6" s="1"/>
  <c r="DM29" i="6"/>
  <c r="DN29" i="6" s="1"/>
  <c r="HC29" i="6" s="1"/>
  <c r="GC23" i="6"/>
  <c r="GD23" i="6" s="1"/>
  <c r="HD23" i="6" s="1"/>
  <c r="FH18" i="6"/>
  <c r="FI18" i="6" s="1"/>
  <c r="AL19" i="6"/>
  <c r="AM19" i="6" s="1"/>
  <c r="GY19" i="6" s="1"/>
  <c r="AL14" i="6"/>
  <c r="AM14" i="6" s="1"/>
  <c r="GY14" i="6" s="1"/>
  <c r="GC28" i="6"/>
  <c r="GD28" i="6" s="1"/>
  <c r="HD28" i="6" s="1"/>
  <c r="AL16" i="6"/>
  <c r="AM16" i="6" s="1"/>
  <c r="GY16" i="6" s="1"/>
  <c r="GD10" i="6"/>
  <c r="HD10" i="6" s="1"/>
  <c r="GC10" i="6"/>
  <c r="BR19" i="6"/>
  <c r="BS19" i="6" s="1"/>
  <c r="HA19" i="6" s="1"/>
  <c r="AL36" i="6"/>
  <c r="AM36" i="6" s="1"/>
  <c r="GY36" i="6" s="1"/>
  <c r="AL28" i="6"/>
  <c r="AM28" i="6" s="1"/>
  <c r="GY28" i="6" s="1"/>
  <c r="DM28" i="6"/>
  <c r="DN28" i="6" s="1"/>
  <c r="HC28" i="6" s="1"/>
  <c r="GD18" i="6"/>
  <c r="GC18" i="6"/>
  <c r="BR25" i="6"/>
  <c r="BS25" i="6" s="1"/>
  <c r="HA25" i="6" s="1"/>
  <c r="BC33" i="6"/>
  <c r="BD33" i="6" s="1"/>
  <c r="GZ33" i="6" s="1"/>
  <c r="BR21" i="6"/>
  <c r="BS21" i="6" s="1"/>
  <c r="HA21" i="6" s="1"/>
  <c r="AL12" i="6"/>
  <c r="AM12" i="6" s="1"/>
  <c r="GY12" i="6" s="1"/>
  <c r="AL10" i="6"/>
  <c r="AM10" i="6" s="1"/>
  <c r="GY10" i="6" s="1"/>
  <c r="DM22" i="6"/>
  <c r="DN22" i="6" s="1"/>
  <c r="HC22" i="6" s="1"/>
  <c r="GC34" i="6"/>
  <c r="GD34" i="6" s="1"/>
  <c r="HD34" i="6" s="1"/>
  <c r="BC20" i="6"/>
  <c r="BD20" i="6" s="1"/>
  <c r="GZ20" i="6" s="1"/>
  <c r="AL22" i="6"/>
  <c r="AM22" i="6" s="1"/>
  <c r="GY22" i="6" s="1"/>
  <c r="DM32" i="6"/>
  <c r="DN32" i="6" s="1"/>
  <c r="HC32" i="6" s="1"/>
  <c r="GC31" i="6"/>
  <c r="GD31" i="6" s="1"/>
  <c r="HD31" i="6" s="1"/>
  <c r="BC14" i="6"/>
  <c r="BD14" i="6" s="1"/>
  <c r="GZ14" i="6" s="1"/>
  <c r="DM34" i="6"/>
  <c r="DN34" i="6" s="1"/>
  <c r="HC34" i="6" s="1"/>
  <c r="HC27" i="6"/>
  <c r="DM27" i="6"/>
  <c r="DN27" i="6" s="1"/>
  <c r="GC20" i="6"/>
  <c r="GD20" i="6" s="1"/>
  <c r="HD20" i="6" s="1"/>
  <c r="HC14" i="6"/>
  <c r="DM14" i="6"/>
  <c r="DN14" i="6" s="1"/>
  <c r="BS11" i="6"/>
  <c r="HA11" i="6" s="1"/>
  <c r="BR11" i="6"/>
  <c r="BC25" i="6"/>
  <c r="BD25" i="6" s="1"/>
  <c r="GZ25" i="6" s="1"/>
  <c r="GC17" i="6"/>
  <c r="GD17" i="6" s="1"/>
  <c r="DM24" i="6"/>
  <c r="DN24" i="6" s="1"/>
  <c r="HC24" i="6" s="1"/>
  <c r="GC30" i="6"/>
  <c r="GD30" i="6" s="1"/>
  <c r="BC23" i="6"/>
  <c r="BD23" i="6" s="1"/>
  <c r="GZ23" i="6" s="1"/>
  <c r="FI24" i="6"/>
  <c r="FH24" i="6"/>
  <c r="DM23" i="6"/>
  <c r="DN23" i="6" s="1"/>
  <c r="HC23" i="6" s="1"/>
  <c r="FI17" i="6"/>
  <c r="FH17" i="6"/>
  <c r="AL35" i="6"/>
  <c r="AM35" i="6" s="1"/>
  <c r="GY35" i="6" s="1"/>
  <c r="GC36" i="6"/>
  <c r="GD36" i="6" s="1"/>
  <c r="HD36" i="6" s="1"/>
  <c r="BC19" i="6"/>
  <c r="BD19" i="6" s="1"/>
  <c r="GZ19" i="6" s="1"/>
  <c r="BC11" i="6"/>
  <c r="BD11" i="6" s="1"/>
  <c r="GZ11" i="6" s="1"/>
  <c r="GC19" i="6"/>
  <c r="GD19" i="6" s="1"/>
  <c r="HD19" i="6" s="1"/>
  <c r="DM13" i="6"/>
  <c r="DN13" i="6" s="1"/>
  <c r="HC13" i="6" s="1"/>
  <c r="BC18" i="6"/>
  <c r="BD18" i="6" s="1"/>
  <c r="GZ18" i="6" s="1"/>
  <c r="DM35" i="6"/>
  <c r="DN35" i="6" s="1"/>
  <c r="HC35" i="6" s="1"/>
  <c r="BC31" i="6"/>
  <c r="BD31" i="6" s="1"/>
  <c r="GZ31" i="6" s="1"/>
  <c r="BR33" i="6"/>
  <c r="BS33" i="6" s="1"/>
  <c r="HA33" i="6" s="1"/>
  <c r="BR20" i="6"/>
  <c r="BS20" i="6" s="1"/>
  <c r="HA20" i="6" s="1"/>
  <c r="AL21" i="6"/>
  <c r="AM21" i="6" s="1"/>
  <c r="GY21" i="6" s="1"/>
  <c r="GC22" i="6"/>
  <c r="GD22" i="6" s="1"/>
  <c r="DM33" i="6"/>
  <c r="DN33" i="6" s="1"/>
  <c r="HC33" i="6" s="1"/>
  <c r="GD11" i="6"/>
  <c r="HD11" i="6" s="1"/>
  <c r="GC11" i="6"/>
  <c r="BR17" i="6"/>
  <c r="BS17" i="6" s="1"/>
  <c r="HA17" i="6" s="1"/>
  <c r="AL18" i="6"/>
  <c r="AM18" i="6" s="1"/>
  <c r="GY18" i="6" s="1"/>
  <c r="DM25" i="6"/>
  <c r="DN25" i="6" s="1"/>
  <c r="HC25" i="6" s="1"/>
  <c r="AL34" i="6"/>
  <c r="AM34" i="6" s="1"/>
  <c r="GY34" i="6" s="1"/>
  <c r="AL27" i="6"/>
  <c r="AM27" i="6" s="1"/>
  <c r="GY27" i="6" s="1"/>
  <c r="AL25" i="6"/>
  <c r="AM25" i="6" s="1"/>
  <c r="GY25" i="6" s="1"/>
  <c r="FI9" i="6"/>
  <c r="FH9" i="6"/>
  <c r="DM26" i="6"/>
  <c r="DN26" i="6" s="1"/>
  <c r="HC26" i="6" s="1"/>
  <c r="BR24" i="6"/>
  <c r="BS24" i="6" s="1"/>
  <c r="HA24" i="6" s="1"/>
  <c r="BC29" i="6"/>
  <c r="BD29" i="6" s="1"/>
  <c r="GZ29" i="6" s="1"/>
  <c r="FH30" i="6"/>
  <c r="FI30" i="6" s="1"/>
  <c r="FI35" i="6"/>
  <c r="FH35" i="6"/>
  <c r="BC16" i="6"/>
  <c r="BD16" i="6" s="1"/>
  <c r="GZ16" i="6" s="1"/>
  <c r="DM36" i="6"/>
  <c r="DN36" i="6" s="1"/>
  <c r="HC36" i="6" s="1"/>
  <c r="HC15" i="6"/>
  <c r="DM15" i="6"/>
  <c r="DN15" i="6" s="1"/>
  <c r="BC36" i="6"/>
  <c r="BD36" i="6" s="1"/>
  <c r="GZ36" i="6" s="1"/>
  <c r="BC13" i="6"/>
  <c r="BD13" i="6" s="1"/>
  <c r="GZ13" i="6" s="1"/>
  <c r="AL15" i="6"/>
  <c r="AM15" i="6" s="1"/>
  <c r="GY15" i="6" s="1"/>
  <c r="DM19" i="6"/>
  <c r="DN19" i="6" s="1"/>
  <c r="HC19" i="6" s="1"/>
  <c r="GC33" i="6"/>
  <c r="GD33" i="6" s="1"/>
  <c r="BR13" i="6"/>
  <c r="BS13" i="6" s="1"/>
  <c r="HA13" i="6" s="1"/>
  <c r="FH12" i="6"/>
  <c r="FI12" i="6" s="1"/>
  <c r="HD12" i="6" s="1"/>
  <c r="BC35" i="6"/>
  <c r="BD35" i="6" s="1"/>
  <c r="GZ35" i="6" s="1"/>
  <c r="DM16" i="6"/>
  <c r="DN16" i="6" s="1"/>
  <c r="HC16" i="6" s="1"/>
  <c r="GD15" i="6"/>
  <c r="HD15" i="6" s="1"/>
  <c r="GC15" i="6"/>
  <c r="BR9" i="6"/>
  <c r="BS9" i="6" s="1"/>
  <c r="HA9" i="6" s="1"/>
  <c r="BR34" i="6"/>
  <c r="BS34" i="6" s="1"/>
  <c r="HA34" i="6" s="1"/>
  <c r="GC25" i="6"/>
  <c r="GD25" i="6" s="1"/>
  <c r="BR16" i="6"/>
  <c r="BS16" i="6" s="1"/>
  <c r="HA16" i="6" s="1"/>
  <c r="GC13" i="6"/>
  <c r="GD13" i="6" s="1"/>
  <c r="GC27" i="6"/>
  <c r="GD27" i="6" s="1"/>
  <c r="HD27" i="6" s="1"/>
  <c r="GC9" i="6"/>
  <c r="GD9" i="6" s="1"/>
  <c r="BR14" i="6"/>
  <c r="BS14" i="6" s="1"/>
  <c r="HA14" i="6" s="1"/>
  <c r="AL31" i="6"/>
  <c r="AM31" i="6" s="1"/>
  <c r="GY31" i="6" s="1"/>
  <c r="FI33" i="6"/>
  <c r="FH33" i="6"/>
  <c r="AL26" i="6"/>
  <c r="AM26" i="6" s="1"/>
  <c r="GY26" i="6" s="1"/>
  <c r="HC10" i="6"/>
  <c r="DM10" i="6"/>
  <c r="DN10" i="6" s="1"/>
  <c r="GC35" i="6"/>
  <c r="GD35" i="6" s="1"/>
  <c r="BC21" i="6"/>
  <c r="BD21" i="6" s="1"/>
  <c r="GZ21" i="6" s="1"/>
  <c r="AL13" i="6"/>
  <c r="AM13" i="6" s="1"/>
  <c r="GY13" i="6" s="1"/>
  <c r="HC12" i="6"/>
  <c r="DM12" i="6"/>
  <c r="DN12" i="6" s="1"/>
  <c r="FH22" i="6"/>
  <c r="FI22" i="6" s="1"/>
  <c r="GC21" i="6"/>
  <c r="GD21" i="6" s="1"/>
  <c r="HD21" i="6" s="1"/>
  <c r="BC26" i="6"/>
  <c r="BD26" i="6" s="1"/>
  <c r="GZ26" i="6" s="1"/>
  <c r="GC29" i="6"/>
  <c r="GD29" i="6" s="1"/>
  <c r="HD29" i="6" s="1"/>
  <c r="AL24" i="6"/>
  <c r="AM24" i="6" s="1"/>
  <c r="GY24" i="6" s="1"/>
  <c r="AL29" i="6"/>
  <c r="AM29" i="6" s="1"/>
  <c r="GY29" i="6" s="1"/>
  <c r="GC24" i="6"/>
  <c r="GD24" i="6" s="1"/>
  <c r="AL30" i="6"/>
  <c r="AM30" i="6" s="1"/>
  <c r="GY30" i="6" s="1"/>
  <c r="BC28" i="6"/>
  <c r="BD28" i="6" s="1"/>
  <c r="GZ28" i="6" s="1"/>
  <c r="BC10" i="6"/>
  <c r="BD10" i="6" s="1"/>
  <c r="GZ10" i="6" s="1"/>
  <c r="AL7" i="6"/>
  <c r="AM7" i="6" s="1"/>
  <c r="GY7" i="6" s="1"/>
  <c r="CY14" i="6"/>
  <c r="HB14" i="6" s="1"/>
  <c r="DO58" i="6"/>
  <c r="DQ58" i="6" s="1"/>
  <c r="GX33" i="6"/>
  <c r="GX25" i="6"/>
  <c r="GX10" i="6"/>
  <c r="GX26" i="6"/>
  <c r="GX18" i="6"/>
  <c r="GX13" i="6"/>
  <c r="GX21" i="6"/>
  <c r="GX23" i="6"/>
  <c r="GX28" i="6"/>
  <c r="GX34" i="6"/>
  <c r="GX32" i="6"/>
  <c r="GX14" i="6"/>
  <c r="GX20" i="6"/>
  <c r="GX24" i="6"/>
  <c r="GX30" i="6"/>
  <c r="GX9" i="6"/>
  <c r="GX36" i="6"/>
  <c r="GX27" i="6"/>
  <c r="GX17" i="6"/>
  <c r="GX12" i="6"/>
  <c r="GX22" i="6"/>
  <c r="GX31" i="6"/>
  <c r="GX11" i="6"/>
  <c r="GX19" i="6"/>
  <c r="GX29" i="6"/>
  <c r="GX8" i="6"/>
  <c r="GX7" i="6"/>
  <c r="CU73" i="6"/>
  <c r="DO98" i="6"/>
  <c r="DQ98" i="6" s="1"/>
  <c r="CT73" i="6"/>
  <c r="CP6" i="6"/>
  <c r="CO6" i="6"/>
  <c r="CN6" i="6"/>
  <c r="BU17" i="6"/>
  <c r="A407" i="20" s="1"/>
  <c r="CO17" i="6"/>
  <c r="HY17" i="6" s="1"/>
  <c r="CW73" i="6"/>
  <c r="CQ6" i="6"/>
  <c r="DO53" i="6"/>
  <c r="DQ53" i="6" s="1"/>
  <c r="DO14" i="6"/>
  <c r="DQ14" i="6" s="1"/>
  <c r="CS24" i="6"/>
  <c r="DP24" i="6" s="1"/>
  <c r="K24" i="10" s="1"/>
  <c r="CY19" i="6"/>
  <c r="HB19" i="6" s="1"/>
  <c r="DO102" i="6"/>
  <c r="DQ102" i="6" s="1"/>
  <c r="DO41" i="6"/>
  <c r="DQ41" i="6" s="1"/>
  <c r="L41" i="10" s="1"/>
  <c r="CM24" i="6"/>
  <c r="D680" i="20" s="1"/>
  <c r="CP39" i="6"/>
  <c r="G1265" i="20" s="1"/>
  <c r="G1267" i="20" s="1"/>
  <c r="CS49" i="6"/>
  <c r="DP49" i="6" s="1"/>
  <c r="DO87" i="6"/>
  <c r="DQ87" i="6" s="1"/>
  <c r="CR49" i="6"/>
  <c r="CP49" i="6"/>
  <c r="G1655" i="20" s="1"/>
  <c r="G1657" i="20" s="1"/>
  <c r="DO19" i="6"/>
  <c r="DQ19" i="6" s="1"/>
  <c r="L19" i="10" s="1"/>
  <c r="CY8" i="6"/>
  <c r="HB8" i="6" s="1"/>
  <c r="CT49" i="6"/>
  <c r="DO46" i="6"/>
  <c r="DQ46" i="6" s="1"/>
  <c r="CN24" i="6"/>
  <c r="E680" i="20" s="1"/>
  <c r="CQ24" i="6"/>
  <c r="CW49" i="6"/>
  <c r="DO59" i="6"/>
  <c r="DQ59" i="6" s="1"/>
  <c r="CP36" i="6"/>
  <c r="G1148" i="20" s="1"/>
  <c r="CN36" i="6"/>
  <c r="E1148" i="20" s="1"/>
  <c r="CS36" i="6"/>
  <c r="DP36" i="6" s="1"/>
  <c r="CM36" i="6"/>
  <c r="D1148" i="20" s="1"/>
  <c r="CL37" i="6"/>
  <c r="C1187" i="20" s="1"/>
  <c r="CW30" i="6"/>
  <c r="CQ36" i="6"/>
  <c r="CR36" i="6"/>
  <c r="I1148" i="20" s="1"/>
  <c r="CP37" i="6"/>
  <c r="G1187" i="20" s="1"/>
  <c r="G1189" i="20" s="1"/>
  <c r="CV29" i="6"/>
  <c r="CX29" i="6" s="1"/>
  <c r="CY29" i="6" s="1"/>
  <c r="HB29" i="6" s="1"/>
  <c r="DO43" i="6"/>
  <c r="DQ43" i="6" s="1"/>
  <c r="CR39" i="6"/>
  <c r="CN39" i="6"/>
  <c r="E1265" i="20" s="1"/>
  <c r="CQ39" i="6"/>
  <c r="CM39" i="6"/>
  <c r="D1265" i="20" s="1"/>
  <c r="CS39" i="6"/>
  <c r="DP39" i="6" s="1"/>
  <c r="K39" i="10" s="1"/>
  <c r="CL39" i="6"/>
  <c r="C1265" i="20" s="1"/>
  <c r="DO95" i="6"/>
  <c r="DQ95" i="6" s="1"/>
  <c r="CV101" i="6"/>
  <c r="CX101" i="6" s="1"/>
  <c r="CY101" i="6" s="1"/>
  <c r="HB101" i="6" s="1"/>
  <c r="DO99" i="6"/>
  <c r="DQ99" i="6" s="1"/>
  <c r="CV98" i="6"/>
  <c r="CX98" i="6" s="1"/>
  <c r="CY98" i="6" s="1"/>
  <c r="HB98" i="6" s="1"/>
  <c r="CV102" i="6"/>
  <c r="CX102" i="6" s="1"/>
  <c r="CY102" i="6" s="1"/>
  <c r="HB102" i="6" s="1"/>
  <c r="CV104" i="6"/>
  <c r="CX104" i="6" s="1"/>
  <c r="CY104" i="6" s="1"/>
  <c r="HB104" i="6" s="1"/>
  <c r="DO76" i="6"/>
  <c r="DQ76" i="6" s="1"/>
  <c r="CV79" i="6"/>
  <c r="CX79" i="6" s="1"/>
  <c r="CY79" i="6" s="1"/>
  <c r="HB79" i="6" s="1"/>
  <c r="CW62" i="6"/>
  <c r="CW9" i="6"/>
  <c r="CT9" i="6"/>
  <c r="CV28" i="6"/>
  <c r="CU30" i="6"/>
  <c r="CR17" i="6"/>
  <c r="I407" i="20" s="1"/>
  <c r="DO15" i="6"/>
  <c r="DQ15" i="6" s="1"/>
  <c r="L15" i="10" s="1"/>
  <c r="CU9" i="6"/>
  <c r="CQ25" i="6"/>
  <c r="CT62" i="6"/>
  <c r="DO29" i="6"/>
  <c r="DQ29" i="6" s="1"/>
  <c r="CL25" i="6"/>
  <c r="C719" i="20" s="1"/>
  <c r="DO66" i="6"/>
  <c r="DQ66" i="6" s="1"/>
  <c r="K66" i="9" s="1"/>
  <c r="CQ12" i="6"/>
  <c r="CS25" i="6"/>
  <c r="DP25" i="6" s="1"/>
  <c r="K25" i="10" s="1"/>
  <c r="CW63" i="6"/>
  <c r="CS17" i="6"/>
  <c r="DP17" i="6" s="1"/>
  <c r="K17" i="10" s="1"/>
  <c r="CM17" i="6"/>
  <c r="D407" i="20" s="1"/>
  <c r="CM37" i="6"/>
  <c r="D1187" i="20" s="1"/>
  <c r="CR37" i="6"/>
  <c r="CR22" i="6"/>
  <c r="I602" i="20" s="1"/>
  <c r="DO74" i="6"/>
  <c r="DQ74" i="6" s="1"/>
  <c r="CL22" i="6"/>
  <c r="C602" i="20" s="1"/>
  <c r="CL17" i="6"/>
  <c r="C407" i="20" s="1"/>
  <c r="CP17" i="6"/>
  <c r="G407" i="20" s="1"/>
  <c r="CS37" i="6"/>
  <c r="DP37" i="6" s="1"/>
  <c r="K37" i="10" s="1"/>
  <c r="CU62" i="6"/>
  <c r="CM22" i="6"/>
  <c r="D602" i="20" s="1"/>
  <c r="DO64" i="6"/>
  <c r="DQ64" i="6" s="1"/>
  <c r="CS22" i="6"/>
  <c r="DP22" i="6" s="1"/>
  <c r="DO106" i="6"/>
  <c r="DQ106" i="6" s="1"/>
  <c r="DO78" i="6"/>
  <c r="DQ78" i="6" s="1"/>
  <c r="CT30" i="6"/>
  <c r="CU63" i="6"/>
  <c r="DO63" i="6" s="1"/>
  <c r="DQ63" i="6" s="1"/>
  <c r="CP22" i="6"/>
  <c r="G602" i="20" s="1"/>
  <c r="CN37" i="6"/>
  <c r="E1187" i="20" s="1"/>
  <c r="CQ37" i="6"/>
  <c r="CL27" i="6"/>
  <c r="C797" i="20" s="1"/>
  <c r="BU51" i="6"/>
  <c r="A1733" i="20" s="1"/>
  <c r="CU13" i="6"/>
  <c r="CW13" i="6"/>
  <c r="CT13" i="6"/>
  <c r="BU60" i="6"/>
  <c r="A2084" i="20" s="1"/>
  <c r="BU27" i="6"/>
  <c r="A797" i="20" s="1"/>
  <c r="BU20" i="6"/>
  <c r="A524" i="20" s="1"/>
  <c r="BU22" i="6"/>
  <c r="A602" i="20" s="1"/>
  <c r="CQ18" i="6"/>
  <c r="BU69" i="6"/>
  <c r="A2435" i="20" s="1"/>
  <c r="BU65" i="6"/>
  <c r="A2279" i="20" s="1"/>
  <c r="BU32" i="6"/>
  <c r="A992" i="20" s="1"/>
  <c r="BU56" i="6"/>
  <c r="A1928" i="20" s="1"/>
  <c r="CV106" i="6"/>
  <c r="BU25" i="6"/>
  <c r="A719" i="20" s="1"/>
  <c r="BU18" i="6"/>
  <c r="A446" i="20" s="1"/>
  <c r="BU24" i="6"/>
  <c r="A680" i="20" s="1"/>
  <c r="BU42" i="6"/>
  <c r="A1382" i="20" s="1"/>
  <c r="BU44" i="6"/>
  <c r="A1460" i="20" s="1"/>
  <c r="BU40" i="6"/>
  <c r="A1304" i="20" s="1"/>
  <c r="CV89" i="6"/>
  <c r="CX89" i="6" s="1"/>
  <c r="CY89" i="6" s="1"/>
  <c r="HB89" i="6" s="1"/>
  <c r="CV88" i="6"/>
  <c r="CX88" i="6" s="1"/>
  <c r="CY88" i="6" s="1"/>
  <c r="HB88" i="6" s="1"/>
  <c r="CY87" i="6"/>
  <c r="HB87" i="6" s="1"/>
  <c r="CV105" i="6"/>
  <c r="CX105" i="6" s="1"/>
  <c r="CY105" i="6" s="1"/>
  <c r="HB105" i="6" s="1"/>
  <c r="CV97" i="6"/>
  <c r="CX97" i="6" s="1"/>
  <c r="CV103" i="6"/>
  <c r="CX103" i="6" s="1"/>
  <c r="CY103" i="6" s="1"/>
  <c r="HB103" i="6" s="1"/>
  <c r="CV81" i="6"/>
  <c r="CX81" i="6" s="1"/>
  <c r="CY81" i="6" s="1"/>
  <c r="HB81" i="6" s="1"/>
  <c r="CV100" i="6"/>
  <c r="CV86" i="6"/>
  <c r="CX86" i="6" s="1"/>
  <c r="CV92" i="6"/>
  <c r="CX92" i="6" s="1"/>
  <c r="CY92" i="6" s="1"/>
  <c r="HB92" i="6" s="1"/>
  <c r="CV84" i="6"/>
  <c r="CX84" i="6" s="1"/>
  <c r="CY84" i="6" s="1"/>
  <c r="HB84" i="6" s="1"/>
  <c r="CV96" i="6"/>
  <c r="CX96" i="6" s="1"/>
  <c r="CY96" i="6" s="1"/>
  <c r="HB96" i="6" s="1"/>
  <c r="CV91" i="6"/>
  <c r="CX91" i="6" s="1"/>
  <c r="CV90" i="6"/>
  <c r="CV82" i="6"/>
  <c r="CV80" i="6"/>
  <c r="CV77" i="6"/>
  <c r="CS7" i="6"/>
  <c r="A17" i="20"/>
  <c r="DO97" i="6"/>
  <c r="DQ97" i="6" s="1"/>
  <c r="DO101" i="6"/>
  <c r="DQ101" i="6" s="1"/>
  <c r="CV99" i="6"/>
  <c r="DO104" i="6"/>
  <c r="DQ104" i="6" s="1"/>
  <c r="DO75" i="6"/>
  <c r="DQ75" i="6" s="1"/>
  <c r="CV75" i="6"/>
  <c r="CY76" i="6"/>
  <c r="HB76" i="6" s="1"/>
  <c r="CU85" i="6"/>
  <c r="CT85" i="6"/>
  <c r="CW85" i="6"/>
  <c r="DO90" i="6"/>
  <c r="DQ90" i="6" s="1"/>
  <c r="CV74" i="6"/>
  <c r="CU93" i="6"/>
  <c r="CW93" i="6"/>
  <c r="CT93" i="6"/>
  <c r="CV73" i="6"/>
  <c r="CV78" i="6"/>
  <c r="CU83" i="6"/>
  <c r="CT83" i="6"/>
  <c r="CW83" i="6"/>
  <c r="CT94" i="6"/>
  <c r="CW94" i="6"/>
  <c r="CU94" i="6"/>
  <c r="CV68" i="6"/>
  <c r="CX68" i="6" s="1"/>
  <c r="CY68" i="6" s="1"/>
  <c r="HB68" i="6" s="1"/>
  <c r="CL42" i="6"/>
  <c r="C1382" i="20" s="1"/>
  <c r="CM65" i="6"/>
  <c r="D2279" i="20" s="1"/>
  <c r="CN42" i="6"/>
  <c r="E1382" i="20" s="1"/>
  <c r="CL65" i="6"/>
  <c r="C2279" i="20" s="1"/>
  <c r="CR25" i="6"/>
  <c r="I719" i="20" s="1"/>
  <c r="CP65" i="6"/>
  <c r="G2279" i="20" s="1"/>
  <c r="G2281" i="20" s="1"/>
  <c r="CN27" i="6"/>
  <c r="E797" i="20" s="1"/>
  <c r="CN25" i="6"/>
  <c r="E719" i="20" s="1"/>
  <c r="CV67" i="6"/>
  <c r="CX67" i="6" s="1"/>
  <c r="CY67" i="6" s="1"/>
  <c r="HB67" i="6" s="1"/>
  <c r="DO79" i="6"/>
  <c r="DQ79" i="6" s="1"/>
  <c r="CQ32" i="6"/>
  <c r="CP25" i="6"/>
  <c r="G719" i="20" s="1"/>
  <c r="CV62" i="6"/>
  <c r="CV54" i="6"/>
  <c r="CR69" i="6"/>
  <c r="CR24" i="6"/>
  <c r="I680" i="20" s="1"/>
  <c r="CM69" i="6"/>
  <c r="D2435" i="20" s="1"/>
  <c r="CN56" i="6"/>
  <c r="E1928" i="20" s="1"/>
  <c r="CP24" i="6"/>
  <c r="G680" i="20" s="1"/>
  <c r="CM44" i="6"/>
  <c r="D1460" i="20" s="1"/>
  <c r="CS56" i="6"/>
  <c r="DP56" i="6" s="1"/>
  <c r="K56" i="10" s="1"/>
  <c r="CL18" i="6"/>
  <c r="C446" i="20" s="1"/>
  <c r="CM56" i="6"/>
  <c r="D1928" i="20" s="1"/>
  <c r="CP56" i="6"/>
  <c r="G1928" i="20" s="1"/>
  <c r="G1930" i="20" s="1"/>
  <c r="GD7" i="6"/>
  <c r="CV55" i="6"/>
  <c r="CX55" i="6" s="1"/>
  <c r="CY55" i="6" s="1"/>
  <c r="HB55" i="6" s="1"/>
  <c r="CV16" i="6"/>
  <c r="CN69" i="6"/>
  <c r="E2435" i="20" s="1"/>
  <c r="CM42" i="6"/>
  <c r="D1382" i="20" s="1"/>
  <c r="CP42" i="6"/>
  <c r="G1382" i="20" s="1"/>
  <c r="G1384" i="20" s="1"/>
  <c r="CS60" i="6"/>
  <c r="DP60" i="6" s="1"/>
  <c r="CQ44" i="6"/>
  <c r="CR56" i="6"/>
  <c r="CM18" i="6"/>
  <c r="D446" i="20" s="1"/>
  <c r="CS18" i="6"/>
  <c r="DP18" i="6" s="1"/>
  <c r="CV63" i="6"/>
  <c r="DO82" i="6"/>
  <c r="DQ82" i="6" s="1"/>
  <c r="CV48" i="6"/>
  <c r="CX48" i="6" s="1"/>
  <c r="CY48" i="6" s="1"/>
  <c r="HB48" i="6" s="1"/>
  <c r="CS42" i="6"/>
  <c r="DP42" i="6" s="1"/>
  <c r="CR42" i="6"/>
  <c r="CN60" i="6"/>
  <c r="E2084" i="20" s="1"/>
  <c r="CP44" i="6"/>
  <c r="G1460" i="20" s="1"/>
  <c r="G1462" i="20" s="1"/>
  <c r="CN44" i="6"/>
  <c r="E1460" i="20" s="1"/>
  <c r="CL56" i="6"/>
  <c r="C1928" i="20" s="1"/>
  <c r="CN18" i="6"/>
  <c r="E446" i="20" s="1"/>
  <c r="CP18" i="6"/>
  <c r="G446" i="20" s="1"/>
  <c r="CV70" i="6"/>
  <c r="CX70" i="6" s="1"/>
  <c r="CY70" i="6" s="1"/>
  <c r="HB70" i="6" s="1"/>
  <c r="CL11" i="6"/>
  <c r="C173" i="20" s="1"/>
  <c r="CN11" i="6"/>
  <c r="E173" i="20" s="1"/>
  <c r="CR11" i="6"/>
  <c r="I173" i="20" s="1"/>
  <c r="CP11" i="6"/>
  <c r="G173" i="20" s="1"/>
  <c r="CS11" i="6"/>
  <c r="DP11" i="6" s="1"/>
  <c r="K11" i="10" s="1"/>
  <c r="CQ11" i="6"/>
  <c r="CP47" i="6"/>
  <c r="G1577" i="20" s="1"/>
  <c r="G1579" i="20" s="1"/>
  <c r="CR47" i="6"/>
  <c r="CL47" i="6"/>
  <c r="C1577" i="20" s="1"/>
  <c r="CS47" i="6"/>
  <c r="DP47" i="6" s="1"/>
  <c r="K47" i="10" s="1"/>
  <c r="CM47" i="6"/>
  <c r="D1577" i="20" s="1"/>
  <c r="CS57" i="6"/>
  <c r="DP57" i="6" s="1"/>
  <c r="K57" i="10" s="1"/>
  <c r="CR57" i="6"/>
  <c r="CN10" i="6"/>
  <c r="E134" i="20" s="1"/>
  <c r="CQ10" i="6"/>
  <c r="CR10" i="6"/>
  <c r="I134" i="20" s="1"/>
  <c r="CL6" i="6"/>
  <c r="CS6" i="6"/>
  <c r="DP6" i="6" s="1"/>
  <c r="K3" i="10" s="1"/>
  <c r="CU23" i="6"/>
  <c r="DO77" i="6"/>
  <c r="DQ77" i="6" s="1"/>
  <c r="CP51" i="6"/>
  <c r="G1733" i="20" s="1"/>
  <c r="G1735" i="20" s="1"/>
  <c r="CN51" i="6"/>
  <c r="E1733" i="20" s="1"/>
  <c r="CQ51" i="6"/>
  <c r="CS51" i="6"/>
  <c r="DP51" i="6" s="1"/>
  <c r="K51" i="10" s="1"/>
  <c r="CR51" i="6"/>
  <c r="CL51" i="6"/>
  <c r="C1733" i="20" s="1"/>
  <c r="CM11" i="6"/>
  <c r="D173" i="20" s="1"/>
  <c r="CN20" i="6"/>
  <c r="E524" i="20" s="1"/>
  <c r="CR20" i="6"/>
  <c r="I524" i="20" s="1"/>
  <c r="CQ20" i="6"/>
  <c r="CL20" i="6"/>
  <c r="C524" i="20" s="1"/>
  <c r="CP20" i="6"/>
  <c r="G524" i="20" s="1"/>
  <c r="CP21" i="6"/>
  <c r="G563" i="20" s="1"/>
  <c r="CN21" i="6"/>
  <c r="E563" i="20" s="1"/>
  <c r="CR21" i="6"/>
  <c r="I563" i="20" s="1"/>
  <c r="CS21" i="6"/>
  <c r="DP21" i="6" s="1"/>
  <c r="K21" i="10" s="1"/>
  <c r="CQ21" i="6"/>
  <c r="CL57" i="6"/>
  <c r="C1967" i="20" s="1"/>
  <c r="CN57" i="6"/>
  <c r="E1967" i="20" s="1"/>
  <c r="CS10" i="6"/>
  <c r="DP10" i="6" s="1"/>
  <c r="K10" i="10" s="1"/>
  <c r="CP40" i="6"/>
  <c r="G1304" i="20" s="1"/>
  <c r="G1306" i="20" s="1"/>
  <c r="CR40" i="6"/>
  <c r="CS40" i="6"/>
  <c r="DP40" i="6" s="1"/>
  <c r="K40" i="10" s="1"/>
  <c r="CN40" i="6"/>
  <c r="E1304" i="20" s="1"/>
  <c r="CQ40" i="6"/>
  <c r="CL40" i="6"/>
  <c r="C1304" i="20" s="1"/>
  <c r="CM6" i="6"/>
  <c r="CQ7" i="6"/>
  <c r="CL7" i="6"/>
  <c r="C17" i="20" s="1"/>
  <c r="C20" i="20" s="1"/>
  <c r="CN7" i="6"/>
  <c r="E17" i="20" s="1"/>
  <c r="E20" i="20" s="1"/>
  <c r="CM7" i="6"/>
  <c r="D17" i="20" s="1"/>
  <c r="D20" i="20" s="1"/>
  <c r="CP7" i="6"/>
  <c r="G17" i="20" s="1"/>
  <c r="G20" i="20" s="1"/>
  <c r="DO33" i="6"/>
  <c r="DQ33" i="6" s="1"/>
  <c r="L33" i="10" s="1"/>
  <c r="DO34" i="6"/>
  <c r="DQ34" i="6" s="1"/>
  <c r="L34" i="10" s="1"/>
  <c r="DO72" i="6"/>
  <c r="DQ72" i="6" s="1"/>
  <c r="CV71" i="6"/>
  <c r="CX71" i="6" s="1"/>
  <c r="CY71" i="6" s="1"/>
  <c r="HB71" i="6" s="1"/>
  <c r="CL69" i="6"/>
  <c r="C2435" i="20" s="1"/>
  <c r="CN47" i="6"/>
  <c r="E1577" i="20" s="1"/>
  <c r="CP12" i="6"/>
  <c r="G212" i="20" s="1"/>
  <c r="CL12" i="6"/>
  <c r="C212" i="20" s="1"/>
  <c r="CR12" i="6"/>
  <c r="I212" i="20" s="1"/>
  <c r="CM12" i="6"/>
  <c r="D212" i="20" s="1"/>
  <c r="CS12" i="6"/>
  <c r="DP12" i="6" s="1"/>
  <c r="K12" i="10" s="1"/>
  <c r="CN12" i="6"/>
  <c r="E212" i="20" s="1"/>
  <c r="CL44" i="6"/>
  <c r="C1460" i="20" s="1"/>
  <c r="CL21" i="6"/>
  <c r="C563" i="20" s="1"/>
  <c r="CQ57" i="6"/>
  <c r="CM57" i="6"/>
  <c r="D1967" i="20" s="1"/>
  <c r="CP10" i="6"/>
  <c r="G134" i="20" s="1"/>
  <c r="FI7" i="6"/>
  <c r="HD7" i="6" s="1"/>
  <c r="CR6" i="6"/>
  <c r="CY6" i="6" s="1"/>
  <c r="DO88" i="6"/>
  <c r="DQ88" i="6" s="1"/>
  <c r="DO91" i="6"/>
  <c r="DQ91" i="6" s="1"/>
  <c r="DO68" i="6"/>
  <c r="DQ68" i="6" s="1"/>
  <c r="CQ69" i="6"/>
  <c r="CS69" i="6"/>
  <c r="DP69" i="6" s="1"/>
  <c r="K69" i="10" s="1"/>
  <c r="CM60" i="6"/>
  <c r="D2084" i="20" s="1"/>
  <c r="CL60" i="6"/>
  <c r="C2084" i="20" s="1"/>
  <c r="CR60" i="6"/>
  <c r="CQ60" i="6"/>
  <c r="CS65" i="6"/>
  <c r="DP65" i="6" s="1"/>
  <c r="K65" i="10" s="1"/>
  <c r="CN65" i="6"/>
  <c r="E2279" i="20" s="1"/>
  <c r="CQ65" i="6"/>
  <c r="CQ47" i="6"/>
  <c r="CP27" i="6"/>
  <c r="G797" i="20" s="1"/>
  <c r="CR27" i="6"/>
  <c r="I797" i="20" s="1"/>
  <c r="CQ27" i="6"/>
  <c r="CS27" i="6"/>
  <c r="DP27" i="6" s="1"/>
  <c r="CR44" i="6"/>
  <c r="CM20" i="6"/>
  <c r="D524" i="20" s="1"/>
  <c r="CL32" i="6"/>
  <c r="C992" i="20" s="1"/>
  <c r="CS32" i="6"/>
  <c r="DP32" i="6" s="1"/>
  <c r="K32" i="10" s="1"/>
  <c r="CP32" i="6"/>
  <c r="G992" i="20" s="1"/>
  <c r="CM32" i="6"/>
  <c r="D992" i="20" s="1"/>
  <c r="CN32" i="6"/>
  <c r="E992" i="20" s="1"/>
  <c r="CM21" i="6"/>
  <c r="D563" i="20" s="1"/>
  <c r="CP57" i="6"/>
  <c r="G1967" i="20" s="1"/>
  <c r="G1969" i="20" s="1"/>
  <c r="CM10" i="6"/>
  <c r="D134" i="20" s="1"/>
  <c r="CL10" i="6"/>
  <c r="C134" i="20" s="1"/>
  <c r="CT24" i="6"/>
  <c r="CV34" i="6"/>
  <c r="DO52" i="6"/>
  <c r="DQ52" i="6" s="1"/>
  <c r="DO105" i="6"/>
  <c r="DQ105" i="6" s="1"/>
  <c r="CW24" i="6"/>
  <c r="DO61" i="6"/>
  <c r="DQ61" i="6" s="1"/>
  <c r="CV15" i="6"/>
  <c r="CT23" i="6"/>
  <c r="DO23" i="6" s="1"/>
  <c r="DQ23" i="6" s="1"/>
  <c r="CV64" i="6"/>
  <c r="CV33" i="6"/>
  <c r="DO38" i="6"/>
  <c r="DQ38" i="6" s="1"/>
  <c r="DO28" i="6"/>
  <c r="DQ28" i="6" s="1"/>
  <c r="DO55" i="6"/>
  <c r="DQ55" i="6" s="1"/>
  <c r="DO89" i="6"/>
  <c r="DQ89" i="6" s="1"/>
  <c r="DO70" i="6"/>
  <c r="DQ70" i="6" s="1"/>
  <c r="CW31" i="6"/>
  <c r="CT31" i="6"/>
  <c r="CU31" i="6"/>
  <c r="DO67" i="6"/>
  <c r="DQ67" i="6" s="1"/>
  <c r="DO16" i="6"/>
  <c r="DQ16" i="6" s="1"/>
  <c r="CV35" i="6"/>
  <c r="CV72" i="6"/>
  <c r="DO86" i="6"/>
  <c r="DQ86" i="6" s="1"/>
  <c r="DO48" i="6"/>
  <c r="DQ48" i="6" s="1"/>
  <c r="DO71" i="6"/>
  <c r="DQ71" i="6" s="1"/>
  <c r="DO80" i="6"/>
  <c r="DQ80" i="6" s="1"/>
  <c r="DO92" i="6"/>
  <c r="DQ92" i="6" s="1"/>
  <c r="CW23" i="6"/>
  <c r="CV52" i="6"/>
  <c r="CX52" i="6" s="1"/>
  <c r="DO81" i="6"/>
  <c r="DQ81" i="6" s="1"/>
  <c r="DO84" i="6"/>
  <c r="DQ84" i="6" s="1"/>
  <c r="CU26" i="6"/>
  <c r="CW26" i="6"/>
  <c r="CT26" i="6"/>
  <c r="DO54" i="6"/>
  <c r="DQ54" i="6" s="1"/>
  <c r="K102" i="10"/>
  <c r="K90" i="10"/>
  <c r="K38" i="10"/>
  <c r="K101" i="10"/>
  <c r="K80" i="10"/>
  <c r="K100" i="10"/>
  <c r="K96" i="10"/>
  <c r="K106" i="10"/>
  <c r="K98" i="10"/>
  <c r="K84" i="10"/>
  <c r="K81" i="10"/>
  <c r="K79" i="10"/>
  <c r="K67" i="10"/>
  <c r="K93" i="10"/>
  <c r="K83" i="10"/>
  <c r="K71" i="10"/>
  <c r="K94" i="10"/>
  <c r="K92" i="10"/>
  <c r="K75" i="10"/>
  <c r="K88" i="10"/>
  <c r="K53" i="10"/>
  <c r="K48" i="10"/>
  <c r="K103" i="10"/>
  <c r="K82" i="10"/>
  <c r="K77" i="10"/>
  <c r="K43" i="10"/>
  <c r="K97" i="10"/>
  <c r="K28" i="10"/>
  <c r="K8" i="10"/>
  <c r="K13" i="10"/>
  <c r="K89" i="10"/>
  <c r="K87" i="10"/>
  <c r="K9" i="10"/>
  <c r="K104" i="10"/>
  <c r="K78" i="10"/>
  <c r="K68" i="10"/>
  <c r="K54" i="10"/>
  <c r="AJ113" i="10"/>
  <c r="JY46" i="6"/>
  <c r="K73" i="10"/>
  <c r="K29" i="10"/>
  <c r="K70" i="10"/>
  <c r="K52" i="10"/>
  <c r="K64" i="10"/>
  <c r="K72" i="10"/>
  <c r="K26" i="10"/>
  <c r="K20" i="10"/>
  <c r="DP7" i="6"/>
  <c r="JX46" i="6"/>
  <c r="AI113" i="10"/>
  <c r="K74" i="10"/>
  <c r="K86" i="10"/>
  <c r="K59" i="10"/>
  <c r="K62" i="10"/>
  <c r="K76" i="10"/>
  <c r="K45" i="10"/>
  <c r="K55" i="10"/>
  <c r="K85" i="10"/>
  <c r="K44" i="10"/>
  <c r="K105" i="10"/>
  <c r="K46" i="10"/>
  <c r="K16" i="10"/>
  <c r="DY6" i="21"/>
  <c r="EA6" i="21" s="1"/>
  <c r="HW6" i="6" s="1"/>
  <c r="HU6" i="6"/>
  <c r="K58" i="10"/>
  <c r="K50" i="10"/>
  <c r="K14" i="10"/>
  <c r="CR7" i="6"/>
  <c r="K99" i="10"/>
  <c r="K61" i="10"/>
  <c r="K91" i="10"/>
  <c r="AH113" i="10"/>
  <c r="JW46" i="6"/>
  <c r="K95" i="10"/>
  <c r="K35" i="10"/>
  <c r="HD30" i="6" l="1"/>
  <c r="HD18" i="6"/>
  <c r="D1308" i="20"/>
  <c r="C645" i="20"/>
  <c r="HD97" i="6"/>
  <c r="F2010" i="20"/>
  <c r="F1542" i="20"/>
  <c r="HD17" i="6"/>
  <c r="H1542" i="20"/>
  <c r="F2907" i="20"/>
  <c r="F3180" i="20"/>
  <c r="DO73" i="6"/>
  <c r="DQ73" i="6" s="1"/>
  <c r="HD89" i="6"/>
  <c r="HD90" i="6"/>
  <c r="HD105" i="6"/>
  <c r="J1853" i="20"/>
  <c r="J2400" i="20"/>
  <c r="HD84" i="6"/>
  <c r="HD99" i="6"/>
  <c r="HD66" i="6"/>
  <c r="HD94" i="6"/>
  <c r="HD69" i="6"/>
  <c r="J1854" i="20"/>
  <c r="H1035" i="20"/>
  <c r="J1035" i="20"/>
  <c r="E1970" i="20"/>
  <c r="E1969" i="20"/>
  <c r="D1580" i="20"/>
  <c r="D1579" i="20"/>
  <c r="E1931" i="20"/>
  <c r="E1930" i="20"/>
  <c r="D2282" i="20"/>
  <c r="D2281" i="20"/>
  <c r="E1190" i="20"/>
  <c r="E1189" i="20"/>
  <c r="CX63" i="6"/>
  <c r="CX62" i="6"/>
  <c r="CY62" i="6" s="1"/>
  <c r="HB62" i="6" s="1"/>
  <c r="HH62" i="6" s="1"/>
  <c r="E606" i="20"/>
  <c r="C1152" i="20"/>
  <c r="D1659" i="20"/>
  <c r="E2282" i="20"/>
  <c r="E2281" i="20"/>
  <c r="C2087" i="20"/>
  <c r="C2086" i="20"/>
  <c r="E1580" i="20"/>
  <c r="E1579" i="20"/>
  <c r="C1307" i="20"/>
  <c r="C1306" i="20"/>
  <c r="C1970" i="20"/>
  <c r="C1969" i="20"/>
  <c r="C1736" i="20"/>
  <c r="C1735" i="20"/>
  <c r="E1736" i="20"/>
  <c r="E1735" i="20"/>
  <c r="E2087" i="20"/>
  <c r="E2086" i="20"/>
  <c r="D1385" i="20"/>
  <c r="D1384" i="20"/>
  <c r="D2438" i="20"/>
  <c r="D2437" i="20"/>
  <c r="C1385" i="20"/>
  <c r="C1384" i="20"/>
  <c r="D1190" i="20"/>
  <c r="D1189" i="20"/>
  <c r="C1268" i="20"/>
  <c r="C1267" i="20"/>
  <c r="E1268" i="20"/>
  <c r="E1267" i="20"/>
  <c r="C1190" i="20"/>
  <c r="C1189" i="20"/>
  <c r="D2087" i="20"/>
  <c r="D2086" i="20"/>
  <c r="C1463" i="20"/>
  <c r="C1462" i="20"/>
  <c r="C2438" i="20"/>
  <c r="C2437" i="20"/>
  <c r="C1580" i="20"/>
  <c r="C1579" i="20"/>
  <c r="C1931" i="20"/>
  <c r="C1930" i="20"/>
  <c r="E2438" i="20"/>
  <c r="E2437" i="20"/>
  <c r="D1463" i="20"/>
  <c r="D1462" i="20"/>
  <c r="C2282" i="20"/>
  <c r="C2281" i="20"/>
  <c r="H956" i="20"/>
  <c r="D2205" i="20"/>
  <c r="D1970" i="20"/>
  <c r="D1969" i="20"/>
  <c r="E1307" i="20"/>
  <c r="E1306" i="20"/>
  <c r="E1463" i="20"/>
  <c r="E1462" i="20"/>
  <c r="D1931" i="20"/>
  <c r="D1930" i="20"/>
  <c r="E1385" i="20"/>
  <c r="E1384" i="20"/>
  <c r="D1268" i="20"/>
  <c r="D1267" i="20"/>
  <c r="HD38" i="6"/>
  <c r="HI38" i="6" s="1"/>
  <c r="HD92" i="6"/>
  <c r="HD64" i="6"/>
  <c r="HD91" i="6"/>
  <c r="HD73" i="6"/>
  <c r="H2984" i="20"/>
  <c r="H2985" i="20" s="1"/>
  <c r="D957" i="20"/>
  <c r="C99" i="20"/>
  <c r="H917" i="20"/>
  <c r="J917" i="20" s="1"/>
  <c r="C1113" i="20"/>
  <c r="D918" i="20"/>
  <c r="D801" i="20"/>
  <c r="J3257" i="20"/>
  <c r="J3258" i="20" s="1"/>
  <c r="J2009" i="20"/>
  <c r="J2010" i="20" s="1"/>
  <c r="I918" i="20"/>
  <c r="G762" i="20"/>
  <c r="H254" i="20"/>
  <c r="J254" i="20" s="1"/>
  <c r="H879" i="20"/>
  <c r="G99" i="20"/>
  <c r="J879" i="20"/>
  <c r="G918" i="20"/>
  <c r="K19" i="9"/>
  <c r="HE58" i="6"/>
  <c r="HH58" i="6"/>
  <c r="HG58" i="6"/>
  <c r="HJ58" i="6" s="1"/>
  <c r="IF58" i="6" s="1"/>
  <c r="HI58" i="6"/>
  <c r="HF58" i="6"/>
  <c r="I957" i="20"/>
  <c r="I996" i="20"/>
  <c r="J2711" i="20"/>
  <c r="J2712" i="20" s="1"/>
  <c r="HG68" i="6"/>
  <c r="J2906" i="20"/>
  <c r="J2907" i="20" s="1"/>
  <c r="J59" i="20"/>
  <c r="J60" i="20" s="1"/>
  <c r="I255" i="20"/>
  <c r="J1074" i="20"/>
  <c r="I645" i="20"/>
  <c r="J2243" i="20"/>
  <c r="J2244" i="20" s="1"/>
  <c r="HG38" i="6"/>
  <c r="HH38" i="6"/>
  <c r="HF38" i="6"/>
  <c r="HE38" i="6"/>
  <c r="HJ38" i="6" s="1"/>
  <c r="IQ38" i="6" s="1"/>
  <c r="IR38" i="6" s="1"/>
  <c r="H1967" i="20"/>
  <c r="H1969" i="20" s="1"/>
  <c r="G1970" i="20"/>
  <c r="G1971" i="20" s="1"/>
  <c r="H992" i="20"/>
  <c r="G994" i="20"/>
  <c r="G995" i="20"/>
  <c r="I1460" i="20"/>
  <c r="I1462" i="20" s="1"/>
  <c r="H797" i="20"/>
  <c r="G799" i="20"/>
  <c r="G800" i="20"/>
  <c r="H212" i="20"/>
  <c r="G215" i="20"/>
  <c r="G214" i="20"/>
  <c r="H1304" i="20"/>
  <c r="H1306" i="20" s="1"/>
  <c r="G1307" i="20"/>
  <c r="G1308" i="20" s="1"/>
  <c r="H563" i="20"/>
  <c r="G566" i="20"/>
  <c r="G565" i="20"/>
  <c r="I527" i="20"/>
  <c r="I526" i="20"/>
  <c r="I1733" i="20"/>
  <c r="I1735" i="20" s="1"/>
  <c r="H1733" i="20"/>
  <c r="H1735" i="20" s="1"/>
  <c r="G1736" i="20"/>
  <c r="G1737" i="20" s="1"/>
  <c r="E136" i="20"/>
  <c r="E137" i="20"/>
  <c r="E175" i="20"/>
  <c r="E176" i="20"/>
  <c r="E448" i="20"/>
  <c r="E449" i="20"/>
  <c r="E450" i="20" s="1"/>
  <c r="I1928" i="20"/>
  <c r="I1930" i="20" s="1"/>
  <c r="I722" i="20"/>
  <c r="I721" i="20"/>
  <c r="C1386" i="20"/>
  <c r="D604" i="20"/>
  <c r="D605" i="20"/>
  <c r="C410" i="20"/>
  <c r="C409" i="20"/>
  <c r="I1187" i="20"/>
  <c r="I1189" i="20" s="1"/>
  <c r="C721" i="20"/>
  <c r="C722" i="20"/>
  <c r="I1265" i="20"/>
  <c r="I1267" i="20" s="1"/>
  <c r="I1151" i="20"/>
  <c r="I1150" i="20"/>
  <c r="D1150" i="20"/>
  <c r="D1151" i="20"/>
  <c r="H1655" i="20"/>
  <c r="H1657" i="20" s="1"/>
  <c r="G1658" i="20"/>
  <c r="H1265" i="20"/>
  <c r="H1267" i="20" s="1"/>
  <c r="G1268" i="20"/>
  <c r="G1269" i="20" s="1"/>
  <c r="I1620" i="20"/>
  <c r="J1619" i="20"/>
  <c r="J1620" i="20" s="1"/>
  <c r="H2751" i="20"/>
  <c r="J2750" i="20"/>
  <c r="J2751" i="20" s="1"/>
  <c r="J95" i="20"/>
  <c r="J97" i="20" s="1"/>
  <c r="H97" i="20"/>
  <c r="J758" i="20"/>
  <c r="J760" i="20" s="1"/>
  <c r="H760" i="20"/>
  <c r="J3803" i="20"/>
  <c r="J3804" i="20" s="1"/>
  <c r="H3804" i="20"/>
  <c r="I2282" i="20"/>
  <c r="I2283" i="20" s="1"/>
  <c r="I99" i="20"/>
  <c r="J489" i="20"/>
  <c r="H2322" i="20"/>
  <c r="J2321" i="20"/>
  <c r="J2322" i="20" s="1"/>
  <c r="I3336" i="20"/>
  <c r="J3335" i="20"/>
  <c r="J3336" i="20" s="1"/>
  <c r="H3141" i="20"/>
  <c r="J3140" i="20"/>
  <c r="J3141" i="20" s="1"/>
  <c r="I3102" i="20"/>
  <c r="J3101" i="20"/>
  <c r="J3102" i="20" s="1"/>
  <c r="H761" i="20"/>
  <c r="J761" i="20" s="1"/>
  <c r="I60" i="20"/>
  <c r="J1814" i="20"/>
  <c r="J1815" i="20" s="1"/>
  <c r="J2126" i="20"/>
  <c r="J2127" i="20" s="1"/>
  <c r="J1229" i="20"/>
  <c r="J1230" i="20" s="1"/>
  <c r="J3569" i="20"/>
  <c r="J3570" i="20" s="1"/>
  <c r="J914" i="20"/>
  <c r="J916" i="20" s="1"/>
  <c r="H916" i="20"/>
  <c r="J2981" i="20"/>
  <c r="J2983" i="20" s="1"/>
  <c r="I2984" i="20"/>
  <c r="I2985" i="20" s="1"/>
  <c r="J3491" i="20"/>
  <c r="J3492" i="20" s="1"/>
  <c r="J1113" i="20"/>
  <c r="CX100" i="6"/>
  <c r="CY100" i="6" s="1"/>
  <c r="HB100" i="6" s="1"/>
  <c r="D565" i="20"/>
  <c r="D566" i="20"/>
  <c r="C566" i="20"/>
  <c r="C565" i="20"/>
  <c r="D214" i="20"/>
  <c r="D215" i="20"/>
  <c r="H524" i="20"/>
  <c r="G526" i="20"/>
  <c r="G527" i="20"/>
  <c r="E526" i="20"/>
  <c r="E527" i="20"/>
  <c r="I1967" i="20"/>
  <c r="I1969" i="20" s="1"/>
  <c r="C176" i="20"/>
  <c r="C175" i="20"/>
  <c r="C1932" i="20"/>
  <c r="I1382" i="20"/>
  <c r="I1384" i="20" s="1"/>
  <c r="CY63" i="6"/>
  <c r="HB63" i="6" s="1"/>
  <c r="H1928" i="20"/>
  <c r="H1930" i="20" s="1"/>
  <c r="G1931" i="20"/>
  <c r="G1932" i="20" s="1"/>
  <c r="I683" i="20"/>
  <c r="I682" i="20"/>
  <c r="H719" i="20"/>
  <c r="G722" i="20"/>
  <c r="G721" i="20"/>
  <c r="E721" i="20"/>
  <c r="E722" i="20"/>
  <c r="CY91" i="6"/>
  <c r="HB91" i="6" s="1"/>
  <c r="H602" i="20"/>
  <c r="G604" i="20"/>
  <c r="G605" i="20"/>
  <c r="C604" i="20"/>
  <c r="C605" i="20"/>
  <c r="I1655" i="20"/>
  <c r="I1657" i="20" s="1"/>
  <c r="D682" i="20"/>
  <c r="D683" i="20"/>
  <c r="CX73" i="6"/>
  <c r="CY73" i="6" s="1"/>
  <c r="HB73" i="6" s="1"/>
  <c r="I3453" i="20"/>
  <c r="J3452" i="20"/>
  <c r="J3453" i="20" s="1"/>
  <c r="J2672" i="20"/>
  <c r="J2673" i="20" s="1"/>
  <c r="J2162" i="20"/>
  <c r="J2164" i="20" s="1"/>
  <c r="I2165" i="20"/>
  <c r="I2166" i="20" s="1"/>
  <c r="C918" i="20"/>
  <c r="I2478" i="20"/>
  <c r="J2477" i="20"/>
  <c r="J2478" i="20" s="1"/>
  <c r="J2828" i="20"/>
  <c r="J2829" i="20" s="1"/>
  <c r="H2829" i="20"/>
  <c r="I2790" i="20"/>
  <c r="J2789" i="20"/>
  <c r="J2790" i="20" s="1"/>
  <c r="H3062" i="20"/>
  <c r="I3531" i="20"/>
  <c r="J3530" i="20"/>
  <c r="J3531" i="20" s="1"/>
  <c r="H372" i="20"/>
  <c r="E255" i="20"/>
  <c r="J3410" i="20"/>
  <c r="J3412" i="20" s="1"/>
  <c r="I3413" i="20"/>
  <c r="I3414" i="20" s="1"/>
  <c r="E918" i="20"/>
  <c r="H2084" i="20"/>
  <c r="H2086" i="20" s="1"/>
  <c r="C762" i="20"/>
  <c r="E645" i="20"/>
  <c r="H333" i="20"/>
  <c r="J2555" i="20"/>
  <c r="J2556" i="20" s="1"/>
  <c r="H2556" i="20"/>
  <c r="I3297" i="20"/>
  <c r="J3296" i="20"/>
  <c r="J3297" i="20" s="1"/>
  <c r="CX80" i="6"/>
  <c r="CY80" i="6" s="1"/>
  <c r="HB80" i="6" s="1"/>
  <c r="CX64" i="6"/>
  <c r="CY64" i="6" s="1"/>
  <c r="HB64" i="6" s="1"/>
  <c r="H957" i="20"/>
  <c r="CX99" i="6"/>
  <c r="CY99" i="6" s="1"/>
  <c r="HB99" i="6" s="1"/>
  <c r="CY52" i="6"/>
  <c r="HB52" i="6" s="1"/>
  <c r="C137" i="20"/>
  <c r="C136" i="20"/>
  <c r="E994" i="20"/>
  <c r="E995" i="20"/>
  <c r="C995" i="20"/>
  <c r="C994" i="20"/>
  <c r="I2084" i="20"/>
  <c r="I2086" i="20" s="1"/>
  <c r="H134" i="20"/>
  <c r="G137" i="20"/>
  <c r="G136" i="20"/>
  <c r="I215" i="20"/>
  <c r="I214" i="20"/>
  <c r="C2439" i="20"/>
  <c r="I566" i="20"/>
  <c r="I565" i="20"/>
  <c r="C527" i="20"/>
  <c r="C526" i="20"/>
  <c r="D176" i="20"/>
  <c r="D175" i="20"/>
  <c r="I136" i="20"/>
  <c r="I137" i="20"/>
  <c r="I1577" i="20"/>
  <c r="I1579" i="20" s="1"/>
  <c r="H173" i="20"/>
  <c r="G176" i="20"/>
  <c r="G175" i="20"/>
  <c r="H680" i="20"/>
  <c r="G683" i="20"/>
  <c r="G682" i="20"/>
  <c r="I2435" i="20"/>
  <c r="I2437" i="20" s="1"/>
  <c r="E799" i="20"/>
  <c r="E800" i="20"/>
  <c r="C799" i="20"/>
  <c r="C800" i="20"/>
  <c r="D410" i="20"/>
  <c r="D409" i="20"/>
  <c r="E1151" i="20"/>
  <c r="E1150" i="20"/>
  <c r="HI81" i="6"/>
  <c r="J2360" i="20"/>
  <c r="J2361" i="20" s="1"/>
  <c r="H2361" i="20"/>
  <c r="H3024" i="20"/>
  <c r="J3023" i="20"/>
  <c r="J3024" i="20" s="1"/>
  <c r="I3687" i="20"/>
  <c r="J3686" i="20"/>
  <c r="J3687" i="20" s="1"/>
  <c r="F99" i="20"/>
  <c r="E411" i="20"/>
  <c r="D762" i="20"/>
  <c r="J3218" i="20"/>
  <c r="J3219" i="20" s="1"/>
  <c r="H3219" i="20"/>
  <c r="H294" i="20"/>
  <c r="I2049" i="20"/>
  <c r="J2048" i="20"/>
  <c r="J2049" i="20" s="1"/>
  <c r="J2633" i="20"/>
  <c r="J2634" i="20" s="1"/>
  <c r="J1346" i="20"/>
  <c r="J1347" i="20" s="1"/>
  <c r="H1347" i="20"/>
  <c r="I2517" i="20"/>
  <c r="J2516" i="20"/>
  <c r="J2517" i="20" s="1"/>
  <c r="J2201" i="20"/>
  <c r="J2203" i="20" s="1"/>
  <c r="I2204" i="20"/>
  <c r="I2205" i="20" s="1"/>
  <c r="G645" i="20"/>
  <c r="I3765" i="20"/>
  <c r="J3764" i="20"/>
  <c r="J3765" i="20" s="1"/>
  <c r="J372" i="20"/>
  <c r="G255" i="20"/>
  <c r="J956" i="20"/>
  <c r="J957" i="20" s="1"/>
  <c r="J333" i="20"/>
  <c r="J1697" i="20"/>
  <c r="J1698" i="20" s="1"/>
  <c r="H1698" i="20"/>
  <c r="J3842" i="20"/>
  <c r="J3843" i="20" s="1"/>
  <c r="H3843" i="20"/>
  <c r="I3648" i="20"/>
  <c r="J3647" i="20"/>
  <c r="J3648" i="20" s="1"/>
  <c r="H644" i="20"/>
  <c r="J644" i="20" s="1"/>
  <c r="H3413" i="20"/>
  <c r="H98" i="20"/>
  <c r="J98" i="20" s="1"/>
  <c r="I450" i="20"/>
  <c r="E957" i="20"/>
  <c r="CX82" i="6"/>
  <c r="CY82" i="6" s="1"/>
  <c r="HB82" i="6" s="1"/>
  <c r="CX77" i="6"/>
  <c r="CY77" i="6" s="1"/>
  <c r="HB77" i="6" s="1"/>
  <c r="CX74" i="6"/>
  <c r="CY74" i="6" s="1"/>
  <c r="HB74" i="6" s="1"/>
  <c r="CX90" i="6"/>
  <c r="CY90" i="6" s="1"/>
  <c r="HB90" i="6" s="1"/>
  <c r="D136" i="20"/>
  <c r="D137" i="20"/>
  <c r="D995" i="20"/>
  <c r="D994" i="20"/>
  <c r="D526" i="20"/>
  <c r="D527" i="20"/>
  <c r="I799" i="20"/>
  <c r="I800" i="20"/>
  <c r="C2088" i="20"/>
  <c r="H2087" i="20"/>
  <c r="E214" i="20"/>
  <c r="E215" i="20"/>
  <c r="C215" i="20"/>
  <c r="C214" i="20"/>
  <c r="C1308" i="20"/>
  <c r="H1307" i="20"/>
  <c r="I1304" i="20"/>
  <c r="I1306" i="20" s="1"/>
  <c r="E565" i="20"/>
  <c r="E566" i="20"/>
  <c r="C1737" i="20"/>
  <c r="H1577" i="20"/>
  <c r="H1579" i="20" s="1"/>
  <c r="G1580" i="20"/>
  <c r="G1581" i="20" s="1"/>
  <c r="I176" i="20"/>
  <c r="I175" i="20"/>
  <c r="H446" i="20"/>
  <c r="G449" i="20"/>
  <c r="G448" i="20"/>
  <c r="H1460" i="20"/>
  <c r="H1462" i="20" s="1"/>
  <c r="G1463" i="20"/>
  <c r="G1464" i="20" s="1"/>
  <c r="D449" i="20"/>
  <c r="D448" i="20"/>
  <c r="H1382" i="20"/>
  <c r="H1384" i="20" s="1"/>
  <c r="G1385" i="20"/>
  <c r="G1386" i="20" s="1"/>
  <c r="C448" i="20"/>
  <c r="C449" i="20"/>
  <c r="H2279" i="20"/>
  <c r="G2282" i="20"/>
  <c r="G2283" i="20" s="1"/>
  <c r="CY86" i="6"/>
  <c r="HB86" i="6" s="1"/>
  <c r="CY97" i="6"/>
  <c r="HB97" i="6" s="1"/>
  <c r="H407" i="20"/>
  <c r="G409" i="20"/>
  <c r="G410" i="20"/>
  <c r="I605" i="20"/>
  <c r="I604" i="20"/>
  <c r="I410" i="20"/>
  <c r="I409" i="20"/>
  <c r="H1187" i="20"/>
  <c r="H1189" i="20" s="1"/>
  <c r="G1190" i="20"/>
  <c r="G1191" i="20" s="1"/>
  <c r="C1191" i="20"/>
  <c r="H1148" i="20"/>
  <c r="G1150" i="20"/>
  <c r="G1151" i="20"/>
  <c r="E683" i="20"/>
  <c r="E682" i="20"/>
  <c r="I1503" i="20"/>
  <c r="J1502" i="20"/>
  <c r="J1503" i="20" s="1"/>
  <c r="J1424" i="20"/>
  <c r="J1425" i="20" s="1"/>
  <c r="H1425" i="20"/>
  <c r="J2594" i="20"/>
  <c r="J2595" i="20" s="1"/>
  <c r="H2595" i="20"/>
  <c r="H1893" i="20"/>
  <c r="J1892" i="20"/>
  <c r="J1893" i="20" s="1"/>
  <c r="CY95" i="6"/>
  <c r="HB95" i="6" s="1"/>
  <c r="HE95" i="6" s="1"/>
  <c r="I1776" i="20"/>
  <c r="J1775" i="20"/>
  <c r="J1776" i="20" s="1"/>
  <c r="J294" i="20"/>
  <c r="H60" i="20"/>
  <c r="J2867" i="20"/>
  <c r="J2868" i="20" s="1"/>
  <c r="H2868" i="20"/>
  <c r="C255" i="20"/>
  <c r="H3374" i="20"/>
  <c r="D723" i="20"/>
  <c r="H2166" i="20"/>
  <c r="J2165" i="20"/>
  <c r="J641" i="20"/>
  <c r="J643" i="20" s="1"/>
  <c r="H643" i="20"/>
  <c r="E762" i="20"/>
  <c r="H489" i="20"/>
  <c r="J2945" i="20"/>
  <c r="J2946" i="20" s="1"/>
  <c r="H2946" i="20"/>
  <c r="J3608" i="20"/>
  <c r="J3609" i="20" s="1"/>
  <c r="H3609" i="20"/>
  <c r="J251" i="20"/>
  <c r="J253" i="20" s="1"/>
  <c r="H253" i="20"/>
  <c r="J3059" i="20"/>
  <c r="J3061" i="20" s="1"/>
  <c r="I3062" i="20"/>
  <c r="I3063" i="20" s="1"/>
  <c r="J3371" i="20"/>
  <c r="J3373" i="20" s="1"/>
  <c r="I3374" i="20"/>
  <c r="I3375" i="20" s="1"/>
  <c r="C684" i="20"/>
  <c r="H2435" i="20"/>
  <c r="H2437" i="20" s="1"/>
  <c r="C957" i="20"/>
  <c r="I3180" i="20"/>
  <c r="J3179" i="20"/>
  <c r="J3180" i="20" s="1"/>
  <c r="H3726" i="20"/>
  <c r="J3725" i="20"/>
  <c r="J3726" i="20" s="1"/>
  <c r="D255" i="20"/>
  <c r="H2204" i="20"/>
  <c r="E99" i="20"/>
  <c r="D645" i="20"/>
  <c r="J1541" i="20"/>
  <c r="J1542" i="20" s="1"/>
  <c r="CX106" i="6"/>
  <c r="CY106" i="6" s="1"/>
  <c r="HB106" i="6" s="1"/>
  <c r="CX54" i="6"/>
  <c r="CY54" i="6" s="1"/>
  <c r="HB54" i="6" s="1"/>
  <c r="J3881" i="20"/>
  <c r="J3882" i="20" s="1"/>
  <c r="CX78" i="6"/>
  <c r="CY78" i="6" s="1"/>
  <c r="HB78" i="6" s="1"/>
  <c r="CX75" i="6"/>
  <c r="CY75" i="6" s="1"/>
  <c r="HB75" i="6" s="1"/>
  <c r="H1113" i="20"/>
  <c r="CX72" i="6"/>
  <c r="CY72" i="6" s="1"/>
  <c r="HB72" i="6" s="1"/>
  <c r="HI43" i="6"/>
  <c r="HG43" i="6"/>
  <c r="HJ43" i="6" s="1"/>
  <c r="HE43" i="6"/>
  <c r="HF43" i="6"/>
  <c r="HH43" i="6"/>
  <c r="HG41" i="6"/>
  <c r="HH41" i="6"/>
  <c r="HE41" i="6"/>
  <c r="HF41" i="6"/>
  <c r="HI41" i="6"/>
  <c r="HE53" i="6"/>
  <c r="HG53" i="6"/>
  <c r="HF53" i="6"/>
  <c r="HH53" i="6"/>
  <c r="HF45" i="6"/>
  <c r="HI45" i="6"/>
  <c r="HH45" i="6"/>
  <c r="HG45" i="6"/>
  <c r="HF89" i="6"/>
  <c r="HG48" i="6"/>
  <c r="HE88" i="6"/>
  <c r="HF62" i="6"/>
  <c r="HH81" i="6"/>
  <c r="HG50" i="6"/>
  <c r="HE50" i="6"/>
  <c r="HI50" i="6"/>
  <c r="HH50" i="6"/>
  <c r="HF50" i="6"/>
  <c r="HH66" i="6"/>
  <c r="HF66" i="6"/>
  <c r="HG66" i="6"/>
  <c r="HI66" i="6"/>
  <c r="HH87" i="6"/>
  <c r="HE87" i="6"/>
  <c r="HF87" i="6"/>
  <c r="HG59" i="6"/>
  <c r="HE59" i="6"/>
  <c r="HH59" i="6"/>
  <c r="HJ59" i="6" s="1"/>
  <c r="HF59" i="6"/>
  <c r="HG46" i="6"/>
  <c r="HF46" i="6"/>
  <c r="HE46" i="6"/>
  <c r="HJ46" i="6" s="1"/>
  <c r="HH46" i="6"/>
  <c r="HH95" i="6"/>
  <c r="HI95" i="6"/>
  <c r="HF95" i="6"/>
  <c r="HF61" i="6"/>
  <c r="HG61" i="6"/>
  <c r="HH61" i="6"/>
  <c r="HG70" i="6"/>
  <c r="HH88" i="6"/>
  <c r="HH104" i="6"/>
  <c r="HI67" i="6"/>
  <c r="HI76" i="6"/>
  <c r="HH92" i="6"/>
  <c r="HH96" i="6"/>
  <c r="HG101" i="6"/>
  <c r="HF105" i="6"/>
  <c r="HG87" i="6"/>
  <c r="HI84" i="6"/>
  <c r="HH89" i="6"/>
  <c r="HG79" i="6"/>
  <c r="HH86" i="6"/>
  <c r="IS38" i="6"/>
  <c r="HF68" i="6"/>
  <c r="HD25" i="6"/>
  <c r="HD22" i="6"/>
  <c r="CX35" i="6"/>
  <c r="CY35" i="6" s="1"/>
  <c r="HB35" i="6" s="1"/>
  <c r="CX28" i="6"/>
  <c r="CY28" i="6" s="1"/>
  <c r="HB28" i="6" s="1"/>
  <c r="HD35" i="6"/>
  <c r="CX15" i="6"/>
  <c r="CY15" i="6" s="1"/>
  <c r="HB15" i="6" s="1"/>
  <c r="CX34" i="6"/>
  <c r="CY34" i="6" s="1"/>
  <c r="HB34" i="6" s="1"/>
  <c r="CX16" i="6"/>
  <c r="CY16" i="6" s="1"/>
  <c r="HB16" i="6" s="1"/>
  <c r="CX33" i="6"/>
  <c r="CY33" i="6" s="1"/>
  <c r="HB33" i="6" s="1"/>
  <c r="HD33" i="6"/>
  <c r="HD9" i="6"/>
  <c r="HD24" i="6"/>
  <c r="K41" i="9"/>
  <c r="HH48" i="6"/>
  <c r="HI48" i="6"/>
  <c r="HI61" i="6"/>
  <c r="HF48" i="6"/>
  <c r="HI59" i="6"/>
  <c r="HE61" i="6"/>
  <c r="HI53" i="6"/>
  <c r="HE66" i="6"/>
  <c r="HI46" i="6"/>
  <c r="HE45" i="6"/>
  <c r="HH19" i="6"/>
  <c r="HI19" i="6"/>
  <c r="HG14" i="6"/>
  <c r="HI14" i="6"/>
  <c r="HH14" i="6"/>
  <c r="HF14" i="6"/>
  <c r="HE14" i="6"/>
  <c r="HG19" i="6"/>
  <c r="HG8" i="6"/>
  <c r="HI79" i="6"/>
  <c r="HE19" i="6"/>
  <c r="HE48" i="6"/>
  <c r="CT22" i="6"/>
  <c r="CV9" i="6"/>
  <c r="HG86" i="6"/>
  <c r="HF19" i="6"/>
  <c r="HF79" i="6"/>
  <c r="HJ79" i="6" s="1"/>
  <c r="HE81" i="6"/>
  <c r="HF81" i="6"/>
  <c r="L66" i="10"/>
  <c r="HG81" i="6"/>
  <c r="HJ81" i="6" s="1"/>
  <c r="JA81" i="6" s="1"/>
  <c r="K2916" i="20" s="1"/>
  <c r="CW36" i="6"/>
  <c r="DO9" i="6"/>
  <c r="DQ9" i="6" s="1"/>
  <c r="CU22" i="6"/>
  <c r="CV30" i="6"/>
  <c r="HE8" i="6"/>
  <c r="HG88" i="6"/>
  <c r="DO30" i="6"/>
  <c r="DQ30" i="6" s="1"/>
  <c r="CT25" i="6"/>
  <c r="HE79" i="6"/>
  <c r="HG67" i="6"/>
  <c r="CU65" i="6"/>
  <c r="CU36" i="6"/>
  <c r="CT36" i="6"/>
  <c r="HH79" i="6"/>
  <c r="HE86" i="6"/>
  <c r="CU49" i="6"/>
  <c r="DO49" i="6" s="1"/>
  <c r="DQ49" i="6" s="1"/>
  <c r="HF8" i="6"/>
  <c r="HI8" i="6"/>
  <c r="HH8" i="6"/>
  <c r="HJ6" i="6"/>
  <c r="CW6" i="6"/>
  <c r="K33" i="9"/>
  <c r="HK38" i="6"/>
  <c r="HI105" i="6"/>
  <c r="CT42" i="6"/>
  <c r="CV42" i="6" s="1"/>
  <c r="DO62" i="6"/>
  <c r="DQ62" i="6" s="1"/>
  <c r="L62" i="10" s="1"/>
  <c r="CT6" i="6"/>
  <c r="IW38" i="6"/>
  <c r="K1231" i="20" s="1"/>
  <c r="IC38" i="6"/>
  <c r="HI70" i="6"/>
  <c r="HF67" i="6"/>
  <c r="HE67" i="6"/>
  <c r="CW42" i="6"/>
  <c r="CW39" i="6"/>
  <c r="CU6" i="6"/>
  <c r="K15" i="9"/>
  <c r="HH67" i="6"/>
  <c r="HF84" i="6"/>
  <c r="CU37" i="6"/>
  <c r="CU39" i="6"/>
  <c r="CT27" i="6"/>
  <c r="CU42" i="6"/>
  <c r="CT39" i="6"/>
  <c r="HH84" i="6"/>
  <c r="HF104" i="6"/>
  <c r="HE84" i="6"/>
  <c r="HI101" i="6"/>
  <c r="HF88" i="6"/>
  <c r="HH101" i="6"/>
  <c r="HF101" i="6"/>
  <c r="HI88" i="6"/>
  <c r="HI87" i="6"/>
  <c r="HG92" i="6"/>
  <c r="HE89" i="6"/>
  <c r="HG89" i="6"/>
  <c r="HE101" i="6"/>
  <c r="HF86" i="6"/>
  <c r="HE70" i="6"/>
  <c r="HI68" i="6"/>
  <c r="HG84" i="6"/>
  <c r="HI89" i="6"/>
  <c r="HI86" i="6"/>
  <c r="HH70" i="6"/>
  <c r="HH68" i="6"/>
  <c r="HE68" i="6"/>
  <c r="HF70" i="6"/>
  <c r="K34" i="9"/>
  <c r="HG29" i="6"/>
  <c r="HE29" i="6"/>
  <c r="HH29" i="6"/>
  <c r="HF29" i="6"/>
  <c r="HI29" i="6"/>
  <c r="CV23" i="6"/>
  <c r="CW22" i="6"/>
  <c r="CW17" i="6"/>
  <c r="CU17" i="6"/>
  <c r="CT17" i="6"/>
  <c r="CW37" i="6"/>
  <c r="CT37" i="6"/>
  <c r="HF63" i="6"/>
  <c r="HG63" i="6"/>
  <c r="HH63" i="6"/>
  <c r="HI63" i="6"/>
  <c r="HE63" i="6"/>
  <c r="CV94" i="6"/>
  <c r="CX94" i="6" s="1"/>
  <c r="CY94" i="6" s="1"/>
  <c r="HB94" i="6" s="1"/>
  <c r="HH105" i="6"/>
  <c r="DO13" i="6"/>
  <c r="DQ13" i="6" s="1"/>
  <c r="CV13" i="6"/>
  <c r="HE62" i="6"/>
  <c r="CU24" i="6"/>
  <c r="DO24" i="6" s="1"/>
  <c r="DQ24" i="6" s="1"/>
  <c r="CV85" i="6"/>
  <c r="CX85" i="6" s="1"/>
  <c r="HG96" i="6"/>
  <c r="HI62" i="6"/>
  <c r="IJ45" i="6"/>
  <c r="R45" i="9" s="1"/>
  <c r="HE91" i="6"/>
  <c r="HG91" i="6"/>
  <c r="HI91" i="6"/>
  <c r="HF91" i="6"/>
  <c r="HH91" i="6"/>
  <c r="DO83" i="6"/>
  <c r="DQ83" i="6" s="1"/>
  <c r="L83" i="10" s="1"/>
  <c r="HE104" i="6"/>
  <c r="CV93" i="6"/>
  <c r="CX93" i="6" s="1"/>
  <c r="CY93" i="6" s="1"/>
  <c r="HB93" i="6" s="1"/>
  <c r="HG104" i="6"/>
  <c r="HG105" i="6"/>
  <c r="HE105" i="6"/>
  <c r="HH97" i="6"/>
  <c r="HI97" i="6"/>
  <c r="HF97" i="6"/>
  <c r="HF102" i="6"/>
  <c r="HE102" i="6"/>
  <c r="HI102" i="6"/>
  <c r="HH102" i="6"/>
  <c r="HG102" i="6"/>
  <c r="HG97" i="6"/>
  <c r="HE103" i="6"/>
  <c r="HH103" i="6"/>
  <c r="HF103" i="6"/>
  <c r="HI103" i="6"/>
  <c r="HG98" i="6"/>
  <c r="HF98" i="6"/>
  <c r="HE98" i="6"/>
  <c r="HH98" i="6"/>
  <c r="HI98" i="6"/>
  <c r="HF96" i="6"/>
  <c r="HE96" i="6"/>
  <c r="HI96" i="6"/>
  <c r="HI104" i="6"/>
  <c r="HG103" i="6"/>
  <c r="HE97" i="6"/>
  <c r="DO94" i="6"/>
  <c r="DQ94" i="6" s="1"/>
  <c r="K94" i="9" s="1"/>
  <c r="DO93" i="6"/>
  <c r="DQ93" i="6" s="1"/>
  <c r="L93" i="10" s="1"/>
  <c r="HF92" i="6"/>
  <c r="HE92" i="6"/>
  <c r="HI92" i="6"/>
  <c r="CV83" i="6"/>
  <c r="DO85" i="6"/>
  <c r="DQ85" i="6" s="1"/>
  <c r="K85" i="9" s="1"/>
  <c r="HG76" i="6"/>
  <c r="HH76" i="6"/>
  <c r="HE76" i="6"/>
  <c r="HF76" i="6"/>
  <c r="CV26" i="6"/>
  <c r="CU25" i="6"/>
  <c r="CW25" i="6"/>
  <c r="E19" i="20"/>
  <c r="CT18" i="6"/>
  <c r="CU18" i="6"/>
  <c r="CW18" i="6"/>
  <c r="DO31" i="6"/>
  <c r="DQ31" i="6" s="1"/>
  <c r="CW56" i="6"/>
  <c r="CT56" i="6"/>
  <c r="CU56" i="6"/>
  <c r="CU10" i="6"/>
  <c r="CT10" i="6"/>
  <c r="CW10" i="6"/>
  <c r="CT32" i="6"/>
  <c r="CU32" i="6"/>
  <c r="CW32" i="6"/>
  <c r="CU12" i="6"/>
  <c r="CW12" i="6"/>
  <c r="CT12" i="6"/>
  <c r="CT7" i="6"/>
  <c r="CW7" i="6"/>
  <c r="CU7" i="6"/>
  <c r="CW60" i="6"/>
  <c r="CT60" i="6"/>
  <c r="CU60" i="6"/>
  <c r="CW20" i="6"/>
  <c r="CT20" i="6"/>
  <c r="CU20" i="6"/>
  <c r="CU27" i="6"/>
  <c r="CT65" i="6"/>
  <c r="CW21" i="6"/>
  <c r="CU21" i="6"/>
  <c r="CT40" i="6"/>
  <c r="CU40" i="6"/>
  <c r="CW40" i="6"/>
  <c r="CW57" i="6"/>
  <c r="CT57" i="6"/>
  <c r="CU57" i="6"/>
  <c r="CT21" i="6"/>
  <c r="CW51" i="6"/>
  <c r="CT51" i="6"/>
  <c r="CU51" i="6"/>
  <c r="CW47" i="6"/>
  <c r="CT47" i="6"/>
  <c r="CU47" i="6"/>
  <c r="CW11" i="6"/>
  <c r="CU11" i="6"/>
  <c r="CT11" i="6"/>
  <c r="CT44" i="6"/>
  <c r="CU44" i="6"/>
  <c r="CW44" i="6"/>
  <c r="CT69" i="6"/>
  <c r="CU69" i="6"/>
  <c r="CW69" i="6"/>
  <c r="CW27" i="6"/>
  <c r="CW65" i="6"/>
  <c r="HE52" i="6"/>
  <c r="HF52" i="6"/>
  <c r="HI52" i="6"/>
  <c r="HG52" i="6"/>
  <c r="HH52" i="6"/>
  <c r="HJ68" i="6"/>
  <c r="HI55" i="6"/>
  <c r="HF55" i="6"/>
  <c r="HH55" i="6"/>
  <c r="HG55" i="6"/>
  <c r="HE55" i="6"/>
  <c r="DO26" i="6"/>
  <c r="DQ26" i="6" s="1"/>
  <c r="K26" i="9" s="1"/>
  <c r="HJ70" i="6"/>
  <c r="HJ66" i="6"/>
  <c r="CV31" i="6"/>
  <c r="HE71" i="6"/>
  <c r="HF71" i="6"/>
  <c r="HG71" i="6"/>
  <c r="HI71" i="6"/>
  <c r="HH71" i="6"/>
  <c r="HJ50" i="6"/>
  <c r="K78" i="9"/>
  <c r="L105" i="10"/>
  <c r="K105" i="9"/>
  <c r="L77" i="10"/>
  <c r="K77" i="9"/>
  <c r="L92" i="10"/>
  <c r="K92" i="9"/>
  <c r="K104" i="9"/>
  <c r="L104" i="10"/>
  <c r="L54" i="10"/>
  <c r="K54" i="9"/>
  <c r="L67" i="10"/>
  <c r="K67" i="9"/>
  <c r="L38" i="10"/>
  <c r="K38" i="9"/>
  <c r="K84" i="9"/>
  <c r="L84" i="10"/>
  <c r="L106" i="10"/>
  <c r="K106" i="9"/>
  <c r="L53" i="10"/>
  <c r="K53" i="9"/>
  <c r="K55" i="9"/>
  <c r="L55" i="10"/>
  <c r="L89" i="10"/>
  <c r="K89" i="9"/>
  <c r="K72" i="9"/>
  <c r="L72" i="10"/>
  <c r="K76" i="9"/>
  <c r="L76" i="10"/>
  <c r="K88" i="9"/>
  <c r="L88" i="10"/>
  <c r="L43" i="10"/>
  <c r="K43" i="9"/>
  <c r="L28" i="10"/>
  <c r="K28" i="9"/>
  <c r="K52" i="9"/>
  <c r="L52" i="10"/>
  <c r="L82" i="10"/>
  <c r="K82" i="9"/>
  <c r="L91" i="10"/>
  <c r="K91" i="9"/>
  <c r="L97" i="10"/>
  <c r="K97" i="9"/>
  <c r="L75" i="10"/>
  <c r="K75" i="9"/>
  <c r="K49" i="10"/>
  <c r="AH116" i="10"/>
  <c r="JW52" i="6"/>
  <c r="K61" i="9"/>
  <c r="L61" i="10"/>
  <c r="I17" i="20"/>
  <c r="L16" i="10"/>
  <c r="K16" i="9"/>
  <c r="C19" i="20"/>
  <c r="L45" i="10"/>
  <c r="K45" i="9"/>
  <c r="AI116" i="10"/>
  <c r="JX52" i="6"/>
  <c r="K63" i="9"/>
  <c r="L63" i="10"/>
  <c r="K7" i="10"/>
  <c r="K18" i="10"/>
  <c r="K30" i="10"/>
  <c r="K35" i="9"/>
  <c r="L35" i="10"/>
  <c r="K50" i="9"/>
  <c r="L50" i="10"/>
  <c r="K31" i="10"/>
  <c r="L59" i="10"/>
  <c r="K59" i="9"/>
  <c r="JY52" i="6"/>
  <c r="AJ116" i="10"/>
  <c r="K22" i="10"/>
  <c r="K23" i="10"/>
  <c r="K42" i="10"/>
  <c r="K14" i="9"/>
  <c r="L14" i="10"/>
  <c r="K46" i="9"/>
  <c r="L46" i="10"/>
  <c r="L70" i="10"/>
  <c r="K70" i="9"/>
  <c r="K27" i="10"/>
  <c r="L29" i="10"/>
  <c r="K29" i="9"/>
  <c r="K68" i="9"/>
  <c r="L68" i="10"/>
  <c r="D19" i="20"/>
  <c r="H17" i="20"/>
  <c r="H19" i="20" s="1"/>
  <c r="G19" i="20"/>
  <c r="G21" i="20" s="1"/>
  <c r="K36" i="10"/>
  <c r="L86" i="10"/>
  <c r="K86" i="9"/>
  <c r="K64" i="9"/>
  <c r="L64" i="10"/>
  <c r="K60" i="10"/>
  <c r="HG33" i="6" l="1"/>
  <c r="HE33" i="6"/>
  <c r="HH33" i="6"/>
  <c r="HI33" i="6"/>
  <c r="HF33" i="6"/>
  <c r="E723" i="20"/>
  <c r="H683" i="20"/>
  <c r="HJ101" i="6"/>
  <c r="IX101" i="6" s="1"/>
  <c r="K3689" i="20" s="1"/>
  <c r="HJ88" i="6"/>
  <c r="E1386" i="20"/>
  <c r="E1464" i="20"/>
  <c r="D1971" i="20"/>
  <c r="C2283" i="20"/>
  <c r="E2439" i="20"/>
  <c r="C1581" i="20"/>
  <c r="C1464" i="20"/>
  <c r="C1269" i="20"/>
  <c r="D1386" i="20"/>
  <c r="E1737" i="20"/>
  <c r="C1971" i="20"/>
  <c r="E1581" i="20"/>
  <c r="E2283" i="20"/>
  <c r="D411" i="20"/>
  <c r="C567" i="20"/>
  <c r="D684" i="20"/>
  <c r="E528" i="20"/>
  <c r="D1269" i="20"/>
  <c r="D1932" i="20"/>
  <c r="E1308" i="20"/>
  <c r="D1464" i="20"/>
  <c r="D2088" i="20"/>
  <c r="E1269" i="20"/>
  <c r="D1191" i="20"/>
  <c r="HJ67" i="6"/>
  <c r="HJ87" i="6"/>
  <c r="HJ41" i="6"/>
  <c r="K1226" i="20"/>
  <c r="N1226" i="20" s="1"/>
  <c r="HJ63" i="6"/>
  <c r="HJ48" i="6"/>
  <c r="HJ61" i="6"/>
  <c r="HG62" i="6"/>
  <c r="HJ62" i="6" s="1"/>
  <c r="HJ89" i="6"/>
  <c r="IT89" i="6" s="1"/>
  <c r="JA38" i="6"/>
  <c r="K1239" i="20" s="1"/>
  <c r="HZ38" i="6"/>
  <c r="IT38" i="6"/>
  <c r="IZ38" i="6"/>
  <c r="K1236" i="20" s="1"/>
  <c r="HG95" i="6"/>
  <c r="HJ95" i="6" s="1"/>
  <c r="H255" i="20"/>
  <c r="H1151" i="20"/>
  <c r="J1151" i="20" s="1"/>
  <c r="J2279" i="20"/>
  <c r="J2281" i="20" s="1"/>
  <c r="H2281" i="20"/>
  <c r="H1736" i="20"/>
  <c r="H1737" i="20" s="1"/>
  <c r="H1970" i="20"/>
  <c r="H1971" i="20" s="1"/>
  <c r="E1152" i="20"/>
  <c r="H918" i="20"/>
  <c r="D2283" i="20"/>
  <c r="D1581" i="20"/>
  <c r="IN38" i="6"/>
  <c r="IY38" i="6"/>
  <c r="K1233" i="20" s="1"/>
  <c r="HJ53" i="6"/>
  <c r="HK53" i="6" s="1"/>
  <c r="C1825" i="20" s="1"/>
  <c r="J255" i="20"/>
  <c r="H2438" i="20"/>
  <c r="D2439" i="20"/>
  <c r="E2088" i="20"/>
  <c r="CV27" i="6"/>
  <c r="CV56" i="6"/>
  <c r="DO42" i="6"/>
  <c r="DQ42" i="6" s="1"/>
  <c r="IF38" i="6"/>
  <c r="IG38" i="6" s="1"/>
  <c r="IX38" i="6"/>
  <c r="K1232" i="20" s="1"/>
  <c r="HJ45" i="6"/>
  <c r="J2166" i="20"/>
  <c r="E684" i="20"/>
  <c r="C450" i="20"/>
  <c r="G450" i="20"/>
  <c r="H215" i="20"/>
  <c r="J215" i="20" s="1"/>
  <c r="D528" i="20"/>
  <c r="D138" i="20"/>
  <c r="E1191" i="20"/>
  <c r="E1932" i="20"/>
  <c r="E1971" i="20"/>
  <c r="HJ86" i="6"/>
  <c r="H1268" i="20"/>
  <c r="HJ84" i="6"/>
  <c r="H645" i="20"/>
  <c r="HH34" i="6"/>
  <c r="HI34" i="6"/>
  <c r="HF34" i="6"/>
  <c r="HG34" i="6"/>
  <c r="HE34" i="6"/>
  <c r="CX56" i="6"/>
  <c r="CX42" i="6"/>
  <c r="E801" i="20"/>
  <c r="CV49" i="6"/>
  <c r="CX49" i="6" s="1"/>
  <c r="H800" i="20"/>
  <c r="J800" i="20" s="1"/>
  <c r="J918" i="20"/>
  <c r="CV39" i="6"/>
  <c r="I138" i="20"/>
  <c r="C996" i="20"/>
  <c r="C138" i="20"/>
  <c r="C606" i="20"/>
  <c r="E177" i="20"/>
  <c r="G177" i="20"/>
  <c r="G567" i="20"/>
  <c r="G996" i="20"/>
  <c r="G1152" i="20"/>
  <c r="H449" i="20"/>
  <c r="J449" i="20" s="1"/>
  <c r="I801" i="20"/>
  <c r="J645" i="20"/>
  <c r="I723" i="20"/>
  <c r="J683" i="20"/>
  <c r="J2984" i="20"/>
  <c r="J2985" i="20" s="1"/>
  <c r="I684" i="20"/>
  <c r="I1152" i="20"/>
  <c r="IN53" i="6"/>
  <c r="IP53" i="6" s="1"/>
  <c r="HH16" i="6"/>
  <c r="HF16" i="6"/>
  <c r="HE16" i="6"/>
  <c r="HI16" i="6"/>
  <c r="HG16" i="6"/>
  <c r="HH72" i="6"/>
  <c r="HE72" i="6"/>
  <c r="HI72" i="6"/>
  <c r="HG72" i="6"/>
  <c r="HF72" i="6"/>
  <c r="HF77" i="6"/>
  <c r="HE77" i="6"/>
  <c r="HI77" i="6"/>
  <c r="HH77" i="6"/>
  <c r="HG77" i="6"/>
  <c r="HF64" i="6"/>
  <c r="HH64" i="6"/>
  <c r="HI64" i="6"/>
  <c r="HE64" i="6"/>
  <c r="HG64" i="6"/>
  <c r="HH100" i="6"/>
  <c r="HG100" i="6"/>
  <c r="HE100" i="6"/>
  <c r="HI100" i="6"/>
  <c r="HF100" i="6"/>
  <c r="HG82" i="6"/>
  <c r="HE82" i="6"/>
  <c r="HF82" i="6"/>
  <c r="HH82" i="6"/>
  <c r="HI82" i="6"/>
  <c r="HG80" i="6"/>
  <c r="HF80" i="6"/>
  <c r="HI80" i="6"/>
  <c r="HH80" i="6"/>
  <c r="HE80" i="6"/>
  <c r="HE54" i="6"/>
  <c r="HF54" i="6"/>
  <c r="HI54" i="6"/>
  <c r="HG54" i="6"/>
  <c r="HH54" i="6"/>
  <c r="HE75" i="6"/>
  <c r="HF75" i="6"/>
  <c r="HH75" i="6"/>
  <c r="HI75" i="6"/>
  <c r="HG75" i="6"/>
  <c r="HH106" i="6"/>
  <c r="HF106" i="6"/>
  <c r="HG106" i="6"/>
  <c r="HI106" i="6"/>
  <c r="HE106" i="6"/>
  <c r="HE90" i="6"/>
  <c r="HH90" i="6"/>
  <c r="HF90" i="6"/>
  <c r="HI90" i="6"/>
  <c r="HG90" i="6"/>
  <c r="HE99" i="6"/>
  <c r="HH99" i="6"/>
  <c r="HF99" i="6"/>
  <c r="HI99" i="6"/>
  <c r="HG99" i="6"/>
  <c r="HG73" i="6"/>
  <c r="HH73" i="6"/>
  <c r="HE73" i="6"/>
  <c r="HI73" i="6"/>
  <c r="HF73" i="6"/>
  <c r="CX39" i="6"/>
  <c r="CY39" i="6" s="1"/>
  <c r="HB39" i="6" s="1"/>
  <c r="HG15" i="6"/>
  <c r="HI15" i="6"/>
  <c r="HH15" i="6"/>
  <c r="HF15" i="6"/>
  <c r="HE15" i="6"/>
  <c r="HI78" i="6"/>
  <c r="HH78" i="6"/>
  <c r="HF78" i="6"/>
  <c r="HG78" i="6"/>
  <c r="HE78" i="6"/>
  <c r="HG74" i="6"/>
  <c r="HF74" i="6"/>
  <c r="HI74" i="6"/>
  <c r="HE74" i="6"/>
  <c r="HH74" i="6"/>
  <c r="CX27" i="6"/>
  <c r="H1190" i="20"/>
  <c r="I411" i="20"/>
  <c r="G411" i="20"/>
  <c r="I177" i="20"/>
  <c r="H1308" i="20"/>
  <c r="D996" i="20"/>
  <c r="H3414" i="20"/>
  <c r="J3413" i="20"/>
  <c r="J3414" i="20" s="1"/>
  <c r="C801" i="20"/>
  <c r="J680" i="20"/>
  <c r="J682" i="20" s="1"/>
  <c r="H682" i="20"/>
  <c r="H684" i="20" s="1"/>
  <c r="D177" i="20"/>
  <c r="I567" i="20"/>
  <c r="I216" i="20"/>
  <c r="G138" i="20"/>
  <c r="J2084" i="20"/>
  <c r="J2086" i="20" s="1"/>
  <c r="I2087" i="20"/>
  <c r="I2088" i="20" s="1"/>
  <c r="E996" i="20"/>
  <c r="G606" i="20"/>
  <c r="G723" i="20"/>
  <c r="C177" i="20"/>
  <c r="D216" i="20"/>
  <c r="D567" i="20"/>
  <c r="H99" i="20"/>
  <c r="D1152" i="20"/>
  <c r="J1265" i="20"/>
  <c r="J1267" i="20" s="1"/>
  <c r="I1268" i="20"/>
  <c r="I1269" i="20" s="1"/>
  <c r="J1187" i="20"/>
  <c r="J1189" i="20" s="1"/>
  <c r="I1190" i="20"/>
  <c r="I1191" i="20" s="1"/>
  <c r="J1928" i="20"/>
  <c r="J1930" i="20" s="1"/>
  <c r="I1931" i="20"/>
  <c r="I1932" i="20" s="1"/>
  <c r="J212" i="20"/>
  <c r="J214" i="20" s="1"/>
  <c r="H214" i="20"/>
  <c r="H216" i="20" s="1"/>
  <c r="J992" i="20"/>
  <c r="J994" i="20" s="1"/>
  <c r="H994" i="20"/>
  <c r="CV22" i="6"/>
  <c r="CX22" i="6" s="1"/>
  <c r="H3375" i="20"/>
  <c r="J3374" i="20"/>
  <c r="J3375" i="20" s="1"/>
  <c r="D450" i="20"/>
  <c r="E216" i="20"/>
  <c r="J2435" i="20"/>
  <c r="J2437" i="20" s="1"/>
  <c r="I2438" i="20"/>
  <c r="I2439" i="20" s="1"/>
  <c r="J1577" i="20"/>
  <c r="J1579" i="20" s="1"/>
  <c r="I1580" i="20"/>
  <c r="I1581" i="20" s="1"/>
  <c r="J1655" i="20"/>
  <c r="J1657" i="20" s="1"/>
  <c r="I1658" i="20"/>
  <c r="I1659" i="20" s="1"/>
  <c r="H2282" i="20"/>
  <c r="J1382" i="20"/>
  <c r="J1384" i="20" s="1"/>
  <c r="I1385" i="20"/>
  <c r="I1386" i="20" s="1"/>
  <c r="H176" i="20"/>
  <c r="J176" i="20" s="1"/>
  <c r="J1967" i="20"/>
  <c r="J1969" i="20" s="1"/>
  <c r="I1970" i="20"/>
  <c r="I1971" i="20" s="1"/>
  <c r="G528" i="20"/>
  <c r="J99" i="20"/>
  <c r="G1659" i="20"/>
  <c r="H1658" i="20"/>
  <c r="H722" i="20"/>
  <c r="J722" i="20" s="1"/>
  <c r="D606" i="20"/>
  <c r="J1460" i="20"/>
  <c r="J1462" i="20" s="1"/>
  <c r="I1463" i="20"/>
  <c r="I1464" i="20" s="1"/>
  <c r="CY85" i="6"/>
  <c r="HB85" i="6" s="1"/>
  <c r="HH85" i="6" s="1"/>
  <c r="CY49" i="6"/>
  <c r="HB49" i="6" s="1"/>
  <c r="HI49" i="6" s="1"/>
  <c r="I606" i="20"/>
  <c r="J407" i="20"/>
  <c r="J409" i="20" s="1"/>
  <c r="H409" i="20"/>
  <c r="E567" i="20"/>
  <c r="C216" i="20"/>
  <c r="H2088" i="20"/>
  <c r="G684" i="20"/>
  <c r="C528" i="20"/>
  <c r="H2439" i="20"/>
  <c r="H1463" i="20"/>
  <c r="J134" i="20"/>
  <c r="J136" i="20" s="1"/>
  <c r="H136" i="20"/>
  <c r="H995" i="20"/>
  <c r="J995" i="20" s="1"/>
  <c r="H137" i="20"/>
  <c r="J137" i="20" s="1"/>
  <c r="H605" i="20"/>
  <c r="J605" i="20" s="1"/>
  <c r="J602" i="20"/>
  <c r="J604" i="20" s="1"/>
  <c r="H604" i="20"/>
  <c r="J719" i="20"/>
  <c r="J721" i="20" s="1"/>
  <c r="H721" i="20"/>
  <c r="J524" i="20"/>
  <c r="J526" i="20" s="1"/>
  <c r="H526" i="20"/>
  <c r="H566" i="20"/>
  <c r="J566" i="20" s="1"/>
  <c r="J762" i="20"/>
  <c r="H762" i="20"/>
  <c r="C723" i="20"/>
  <c r="C411" i="20"/>
  <c r="E138" i="20"/>
  <c r="J1733" i="20"/>
  <c r="J1735" i="20" s="1"/>
  <c r="I1736" i="20"/>
  <c r="I1737" i="20" s="1"/>
  <c r="G216" i="20"/>
  <c r="G801" i="20"/>
  <c r="CY42" i="6"/>
  <c r="HB42" i="6" s="1"/>
  <c r="J2204" i="20"/>
  <c r="J2205" i="20" s="1"/>
  <c r="H2205" i="20"/>
  <c r="J1148" i="20"/>
  <c r="J1150" i="20" s="1"/>
  <c r="J1152" i="20" s="1"/>
  <c r="H1150" i="20"/>
  <c r="H1152" i="20" s="1"/>
  <c r="J446" i="20"/>
  <c r="J448" i="20" s="1"/>
  <c r="H448" i="20"/>
  <c r="J1304" i="20"/>
  <c r="J1306" i="20" s="1"/>
  <c r="I1307" i="20"/>
  <c r="I1308" i="20" s="1"/>
  <c r="J1268" i="20"/>
  <c r="J1269" i="20" s="1"/>
  <c r="H1269" i="20"/>
  <c r="J173" i="20"/>
  <c r="J175" i="20" s="1"/>
  <c r="H175" i="20"/>
  <c r="H177" i="20" s="1"/>
  <c r="H527" i="20"/>
  <c r="J527" i="20" s="1"/>
  <c r="J3062" i="20"/>
  <c r="J3063" i="20" s="1"/>
  <c r="H3063" i="20"/>
  <c r="H1931" i="20"/>
  <c r="H1580" i="20"/>
  <c r="H410" i="20"/>
  <c r="J410" i="20" s="1"/>
  <c r="H1385" i="20"/>
  <c r="I528" i="20"/>
  <c r="J563" i="20"/>
  <c r="J565" i="20" s="1"/>
  <c r="H565" i="20"/>
  <c r="J797" i="20"/>
  <c r="J799" i="20" s="1"/>
  <c r="H799" i="20"/>
  <c r="H801" i="20" s="1"/>
  <c r="CX83" i="6"/>
  <c r="CY83" i="6" s="1"/>
  <c r="HB83" i="6" s="1"/>
  <c r="JA53" i="6"/>
  <c r="K1824" i="20" s="1"/>
  <c r="IC45" i="6"/>
  <c r="ID45" i="6" s="1"/>
  <c r="IB38" i="6"/>
  <c r="IO38" i="6"/>
  <c r="DR38" i="6"/>
  <c r="H1240" i="20" s="1"/>
  <c r="C1240" i="20"/>
  <c r="IL38" i="6"/>
  <c r="IV38" i="6"/>
  <c r="IE38" i="6"/>
  <c r="HE35" i="6"/>
  <c r="HH35" i="6"/>
  <c r="HI35" i="6"/>
  <c r="HF35" i="6"/>
  <c r="HG35" i="6"/>
  <c r="HI28" i="6"/>
  <c r="HH28" i="6"/>
  <c r="HF28" i="6"/>
  <c r="HE28" i="6"/>
  <c r="HG28" i="6"/>
  <c r="CX9" i="6"/>
  <c r="CY9" i="6" s="1"/>
  <c r="HB9" i="6" s="1"/>
  <c r="CX23" i="6"/>
  <c r="CY23" i="6" s="1"/>
  <c r="HB23" i="6" s="1"/>
  <c r="CX30" i="6"/>
  <c r="CY30" i="6" s="1"/>
  <c r="HB30" i="6" s="1"/>
  <c r="CX13" i="6"/>
  <c r="CY13" i="6" s="1"/>
  <c r="HB13" i="6" s="1"/>
  <c r="CX31" i="6"/>
  <c r="CY31" i="6" s="1"/>
  <c r="HB31" i="6" s="1"/>
  <c r="CX26" i="6"/>
  <c r="CY26" i="6" s="1"/>
  <c r="HB26" i="6" s="1"/>
  <c r="DO22" i="6"/>
  <c r="DQ22" i="6" s="1"/>
  <c r="HZ53" i="6"/>
  <c r="IZ53" i="6"/>
  <c r="K1821" i="20" s="1"/>
  <c r="IY53" i="6"/>
  <c r="K1818" i="20" s="1"/>
  <c r="IT45" i="6"/>
  <c r="IX53" i="6"/>
  <c r="K1817" i="20" s="1"/>
  <c r="IW53" i="6"/>
  <c r="K1816" i="20" s="1"/>
  <c r="IF53" i="6"/>
  <c r="HZ45" i="6"/>
  <c r="IT53" i="6"/>
  <c r="IC53" i="6"/>
  <c r="IQ45" i="6"/>
  <c r="IF45" i="6"/>
  <c r="IG45" i="6" s="1"/>
  <c r="IZ45" i="6"/>
  <c r="K1509" i="20" s="1"/>
  <c r="IY45" i="6"/>
  <c r="K1506" i="20" s="1"/>
  <c r="IW45" i="6"/>
  <c r="K1504" i="20" s="1"/>
  <c r="ID38" i="6"/>
  <c r="K1223" i="20" s="1"/>
  <c r="N1223" i="20" s="1"/>
  <c r="JA45" i="6"/>
  <c r="K1512" i="20" s="1"/>
  <c r="HK45" i="6"/>
  <c r="HL38" i="6"/>
  <c r="HJ14" i="6"/>
  <c r="HZ14" i="6" s="1"/>
  <c r="HJ19" i="6"/>
  <c r="IZ19" i="6" s="1"/>
  <c r="K495" i="20" s="1"/>
  <c r="HZ81" i="6"/>
  <c r="IN81" i="6"/>
  <c r="IW81" i="6"/>
  <c r="HK81" i="6"/>
  <c r="IX81" i="6"/>
  <c r="K2909" i="20" s="1"/>
  <c r="DO65" i="6"/>
  <c r="DQ65" i="6" s="1"/>
  <c r="L65" i="10" s="1"/>
  <c r="L85" i="10"/>
  <c r="IM38" i="6"/>
  <c r="CV36" i="6"/>
  <c r="IC81" i="6"/>
  <c r="M81" i="9" s="1"/>
  <c r="IU38" i="6"/>
  <c r="K1227" i="20" s="1"/>
  <c r="N1227" i="20" s="1"/>
  <c r="IA38" i="6"/>
  <c r="HJ8" i="6"/>
  <c r="IF8" i="6" s="1"/>
  <c r="IQ81" i="6"/>
  <c r="IF81" i="6"/>
  <c r="IT81" i="6"/>
  <c r="IZ81" i="6"/>
  <c r="K2913" i="20" s="1"/>
  <c r="JD38" i="6"/>
  <c r="HG49" i="6"/>
  <c r="IP38" i="6"/>
  <c r="K1225" i="20" s="1"/>
  <c r="N1225" i="20" s="1"/>
  <c r="HH49" i="6"/>
  <c r="HF49" i="6"/>
  <c r="HE49" i="6"/>
  <c r="K83" i="9"/>
  <c r="JC38" i="6"/>
  <c r="DO36" i="6"/>
  <c r="DQ36" i="6" s="1"/>
  <c r="L36" i="10" s="1"/>
  <c r="DO6" i="6"/>
  <c r="DQ6" i="6" s="1"/>
  <c r="DR6" i="6" s="1"/>
  <c r="K62" i="9"/>
  <c r="CY22" i="6"/>
  <c r="HB22" i="6" s="1"/>
  <c r="HI22" i="6" s="1"/>
  <c r="HE85" i="6"/>
  <c r="HF85" i="6"/>
  <c r="HG85" i="6"/>
  <c r="HZ101" i="6"/>
  <c r="DO39" i="6"/>
  <c r="DQ39" i="6" s="1"/>
  <c r="L39" i="10" s="1"/>
  <c r="JA101" i="6"/>
  <c r="K3696" i="20" s="1"/>
  <c r="E21" i="20"/>
  <c r="IW58" i="6"/>
  <c r="K2011" i="20" s="1"/>
  <c r="HZ58" i="6"/>
  <c r="IB58" i="6" s="1"/>
  <c r="HK58" i="6"/>
  <c r="IY89" i="6"/>
  <c r="IX89" i="6"/>
  <c r="K3221" i="20" s="1"/>
  <c r="HI85" i="6"/>
  <c r="IN89" i="6"/>
  <c r="IT101" i="6"/>
  <c r="IF101" i="6"/>
  <c r="IC101" i="6"/>
  <c r="M101" i="9" s="1"/>
  <c r="HK101" i="6"/>
  <c r="IW101" i="6"/>
  <c r="IY81" i="6"/>
  <c r="IZ101" i="6"/>
  <c r="K3693" i="20" s="1"/>
  <c r="IQ101" i="6"/>
  <c r="HJ29" i="6"/>
  <c r="HK29" i="6" s="1"/>
  <c r="IY101" i="6"/>
  <c r="K3690" i="20" s="1"/>
  <c r="IN101" i="6"/>
  <c r="HJ91" i="6"/>
  <c r="HZ91" i="6" s="1"/>
  <c r="K93" i="9"/>
  <c r="IQ89" i="6"/>
  <c r="HZ89" i="6"/>
  <c r="JA89" i="6"/>
  <c r="K3228" i="20" s="1"/>
  <c r="L94" i="10"/>
  <c r="IW89" i="6"/>
  <c r="IC89" i="6"/>
  <c r="HK89" i="6"/>
  <c r="IZ89" i="6"/>
  <c r="K3225" i="20" s="1"/>
  <c r="IF89" i="6"/>
  <c r="DO37" i="6"/>
  <c r="DQ37" i="6" s="1"/>
  <c r="L37" i="10" s="1"/>
  <c r="CV37" i="6"/>
  <c r="CX37" i="6" s="1"/>
  <c r="CY37" i="6" s="1"/>
  <c r="HB37" i="6" s="1"/>
  <c r="CV17" i="6"/>
  <c r="CV24" i="6"/>
  <c r="DO17" i="6"/>
  <c r="DQ17" i="6" s="1"/>
  <c r="HJ105" i="6"/>
  <c r="IC105" i="6" s="1"/>
  <c r="JB38" i="6"/>
  <c r="JF38" i="6"/>
  <c r="HJ97" i="6"/>
  <c r="JA97" i="6" s="1"/>
  <c r="K3540" i="20" s="1"/>
  <c r="CY27" i="6"/>
  <c r="HB27" i="6" s="1"/>
  <c r="HH27" i="6" s="1"/>
  <c r="IH13" i="6"/>
  <c r="P13" i="9" s="1"/>
  <c r="II54" i="6"/>
  <c r="Q54" i="9" s="1"/>
  <c r="IH8" i="6"/>
  <c r="P8" i="9" s="1"/>
  <c r="HJ104" i="6"/>
  <c r="IY104" i="6" s="1"/>
  <c r="K3807" i="20" s="1"/>
  <c r="IH53" i="6"/>
  <c r="P53" i="9" s="1"/>
  <c r="IG53" i="6"/>
  <c r="IH58" i="6"/>
  <c r="IG58" i="6"/>
  <c r="IN41" i="6"/>
  <c r="JA41" i="6"/>
  <c r="K1356" i="20" s="1"/>
  <c r="IQ41" i="6"/>
  <c r="IZ41" i="6"/>
  <c r="K1353" i="20" s="1"/>
  <c r="HZ41" i="6"/>
  <c r="IY41" i="6"/>
  <c r="K1350" i="20" s="1"/>
  <c r="HK41" i="6"/>
  <c r="C1357" i="20" s="1"/>
  <c r="IC41" i="6"/>
  <c r="IT41" i="6"/>
  <c r="IF41" i="6"/>
  <c r="IW41" i="6"/>
  <c r="K1348" i="20" s="1"/>
  <c r="IX41" i="6"/>
  <c r="K1349" i="20" s="1"/>
  <c r="HJ102" i="6"/>
  <c r="IC102" i="6" s="1"/>
  <c r="HJ103" i="6"/>
  <c r="IG101" i="6"/>
  <c r="HJ96" i="6"/>
  <c r="HJ98" i="6"/>
  <c r="IT88" i="6"/>
  <c r="HK88" i="6"/>
  <c r="IC88" i="6"/>
  <c r="IX88" i="6"/>
  <c r="IF88" i="6"/>
  <c r="IW88" i="6"/>
  <c r="IQ88" i="6"/>
  <c r="IN88" i="6"/>
  <c r="T88" i="9" s="1"/>
  <c r="JA88" i="6"/>
  <c r="K3189" i="20" s="1"/>
  <c r="HZ88" i="6"/>
  <c r="IY88" i="6"/>
  <c r="IZ88" i="6"/>
  <c r="K3186" i="20" s="1"/>
  <c r="HJ76" i="6"/>
  <c r="HK87" i="6"/>
  <c r="IW87" i="6"/>
  <c r="HZ87" i="6"/>
  <c r="IC87" i="6"/>
  <c r="IQ87" i="6"/>
  <c r="IY87" i="6"/>
  <c r="IX87" i="6"/>
  <c r="IN87" i="6"/>
  <c r="IZ87" i="6"/>
  <c r="K3147" i="20" s="1"/>
  <c r="IT87" i="6"/>
  <c r="IF87" i="6"/>
  <c r="JA87" i="6"/>
  <c r="K3150" i="20" s="1"/>
  <c r="IX84" i="6"/>
  <c r="K3026" i="20" s="1"/>
  <c r="IC84" i="6"/>
  <c r="IN84" i="6"/>
  <c r="HZ84" i="6"/>
  <c r="HK84" i="6"/>
  <c r="C3034" i="20" s="1"/>
  <c r="IT84" i="6"/>
  <c r="IZ84" i="6"/>
  <c r="K3030" i="20" s="1"/>
  <c r="IY84" i="6"/>
  <c r="IF84" i="6"/>
  <c r="JA84" i="6"/>
  <c r="K3033" i="20" s="1"/>
  <c r="IW84" i="6"/>
  <c r="IQ84" i="6"/>
  <c r="HJ78" i="6"/>
  <c r="HF94" i="6"/>
  <c r="HI94" i="6"/>
  <c r="HG94" i="6"/>
  <c r="HE94" i="6"/>
  <c r="HH94" i="6"/>
  <c r="IU89" i="6"/>
  <c r="IV89" i="6"/>
  <c r="HZ86" i="6"/>
  <c r="IW86" i="6"/>
  <c r="IF86" i="6"/>
  <c r="IT86" i="6"/>
  <c r="HK86" i="6"/>
  <c r="IZ86" i="6"/>
  <c r="K3108" i="20" s="1"/>
  <c r="IX86" i="6"/>
  <c r="K3104" i="20" s="1"/>
  <c r="IN86" i="6"/>
  <c r="IQ86" i="6"/>
  <c r="IC86" i="6"/>
  <c r="IY86" i="6"/>
  <c r="JA86" i="6"/>
  <c r="K3111" i="20" s="1"/>
  <c r="IC79" i="6"/>
  <c r="IT79" i="6"/>
  <c r="IN79" i="6"/>
  <c r="IW79" i="6"/>
  <c r="IX79" i="6"/>
  <c r="IZ79" i="6"/>
  <c r="K2835" i="20" s="1"/>
  <c r="JA79" i="6"/>
  <c r="K2838" i="20" s="1"/>
  <c r="HK79" i="6"/>
  <c r="IQ79" i="6"/>
  <c r="HZ79" i="6"/>
  <c r="IF79" i="6"/>
  <c r="IY79" i="6"/>
  <c r="HJ92" i="6"/>
  <c r="HE93" i="6"/>
  <c r="HI93" i="6"/>
  <c r="HH93" i="6"/>
  <c r="HG93" i="6"/>
  <c r="HF93" i="6"/>
  <c r="CV57" i="6"/>
  <c r="CX57" i="6" s="1"/>
  <c r="CY57" i="6" s="1"/>
  <c r="HB57" i="6" s="1"/>
  <c r="HF57" i="6" s="1"/>
  <c r="DO27" i="6"/>
  <c r="DQ27" i="6" s="1"/>
  <c r="K27" i="9" s="1"/>
  <c r="CV7" i="6"/>
  <c r="IC58" i="6"/>
  <c r="IZ58" i="6"/>
  <c r="K2016" i="20" s="1"/>
  <c r="IY58" i="6"/>
  <c r="K2013" i="20" s="1"/>
  <c r="CV69" i="6"/>
  <c r="IX58" i="6"/>
  <c r="K2012" i="20" s="1"/>
  <c r="IN58" i="6"/>
  <c r="IQ58" i="6"/>
  <c r="CV21" i="6"/>
  <c r="JA58" i="6"/>
  <c r="K2019" i="20" s="1"/>
  <c r="IT58" i="6"/>
  <c r="DO57" i="6"/>
  <c r="DQ57" i="6" s="1"/>
  <c r="DO40" i="6"/>
  <c r="DQ40" i="6" s="1"/>
  <c r="L40" i="10" s="1"/>
  <c r="DO20" i="6"/>
  <c r="DQ20" i="6" s="1"/>
  <c r="K20" i="9" s="1"/>
  <c r="CV25" i="6"/>
  <c r="DO25" i="6"/>
  <c r="DQ25" i="6" s="1"/>
  <c r="DO32" i="6"/>
  <c r="DQ32" i="6" s="1"/>
  <c r="CY56" i="6"/>
  <c r="HB56" i="6" s="1"/>
  <c r="CV60" i="6"/>
  <c r="DO51" i="6"/>
  <c r="DQ51" i="6" s="1"/>
  <c r="K51" i="9" s="1"/>
  <c r="DO56" i="6"/>
  <c r="DQ56" i="6" s="1"/>
  <c r="CV18" i="6"/>
  <c r="DO18" i="6"/>
  <c r="DQ18" i="6" s="1"/>
  <c r="L18" i="10" s="1"/>
  <c r="DO69" i="6"/>
  <c r="DQ69" i="6" s="1"/>
  <c r="CV65" i="6"/>
  <c r="CX65" i="6" s="1"/>
  <c r="DO10" i="6"/>
  <c r="DQ10" i="6" s="1"/>
  <c r="K10" i="9" s="1"/>
  <c r="HJ71" i="6"/>
  <c r="IF71" i="6" s="1"/>
  <c r="DO21" i="6"/>
  <c r="DQ21" i="6" s="1"/>
  <c r="K21" i="9" s="1"/>
  <c r="HG42" i="6"/>
  <c r="HI42" i="6"/>
  <c r="HE42" i="6"/>
  <c r="HH42" i="6"/>
  <c r="HF42" i="6"/>
  <c r="DO60" i="6"/>
  <c r="DQ60" i="6" s="1"/>
  <c r="CV10" i="6"/>
  <c r="DO11" i="6"/>
  <c r="DQ11" i="6" s="1"/>
  <c r="L11" i="10" s="1"/>
  <c r="CV11" i="6"/>
  <c r="DO47" i="6"/>
  <c r="DQ47" i="6" s="1"/>
  <c r="K47" i="9" s="1"/>
  <c r="CV47" i="6"/>
  <c r="CV44" i="6"/>
  <c r="DO44" i="6"/>
  <c r="DQ44" i="6" s="1"/>
  <c r="K44" i="9" s="1"/>
  <c r="CV51" i="6"/>
  <c r="CX51" i="6" s="1"/>
  <c r="CV40" i="6"/>
  <c r="CX40" i="6" s="1"/>
  <c r="CV20" i="6"/>
  <c r="DO12" i="6"/>
  <c r="DQ12" i="6" s="1"/>
  <c r="CV12" i="6"/>
  <c r="CV32" i="6"/>
  <c r="HK43" i="6"/>
  <c r="C1435" i="20" s="1"/>
  <c r="IF43" i="6"/>
  <c r="IN43" i="6"/>
  <c r="IZ43" i="6"/>
  <c r="K1431" i="20" s="1"/>
  <c r="IC43" i="6"/>
  <c r="IW43" i="6"/>
  <c r="K1426" i="20" s="1"/>
  <c r="JA43" i="6"/>
  <c r="K1434" i="20" s="1"/>
  <c r="HZ43" i="6"/>
  <c r="IT43" i="6"/>
  <c r="IX43" i="6"/>
  <c r="K1427" i="20" s="1"/>
  <c r="IQ43" i="6"/>
  <c r="IY43" i="6"/>
  <c r="K1428" i="20" s="1"/>
  <c r="HJ52" i="6"/>
  <c r="HK67" i="6"/>
  <c r="C2371" i="20" s="1"/>
  <c r="IF67" i="6"/>
  <c r="IN67" i="6"/>
  <c r="IZ67" i="6"/>
  <c r="K2367" i="20" s="1"/>
  <c r="HZ67" i="6"/>
  <c r="IT67" i="6"/>
  <c r="IX67" i="6"/>
  <c r="K2363" i="20" s="1"/>
  <c r="IW67" i="6"/>
  <c r="K2362" i="20" s="1"/>
  <c r="IQ67" i="6"/>
  <c r="IY67" i="6"/>
  <c r="K2364" i="20" s="1"/>
  <c r="IC67" i="6"/>
  <c r="JA67" i="6"/>
  <c r="K2370" i="20" s="1"/>
  <c r="IX14" i="6"/>
  <c r="IZ14" i="6"/>
  <c r="K300" i="20" s="1"/>
  <c r="IC14" i="6"/>
  <c r="HG22" i="6"/>
  <c r="HJ64" i="6"/>
  <c r="HJ55" i="6"/>
  <c r="HK46" i="6"/>
  <c r="C1552" i="20" s="1"/>
  <c r="IF46" i="6"/>
  <c r="IN46" i="6"/>
  <c r="IZ46" i="6"/>
  <c r="K1548" i="20" s="1"/>
  <c r="IC46" i="6"/>
  <c r="IW46" i="6"/>
  <c r="K1543" i="20" s="1"/>
  <c r="JA46" i="6"/>
  <c r="K1551" i="20" s="1"/>
  <c r="IQ46" i="6"/>
  <c r="IY46" i="6"/>
  <c r="K1545" i="20" s="1"/>
  <c r="IX46" i="6"/>
  <c r="K1544" i="20" s="1"/>
  <c r="HZ46" i="6"/>
  <c r="IT46" i="6"/>
  <c r="HK68" i="6"/>
  <c r="C2410" i="20" s="1"/>
  <c r="IF68" i="6"/>
  <c r="IN68" i="6"/>
  <c r="IZ68" i="6"/>
  <c r="K2406" i="20" s="1"/>
  <c r="HZ68" i="6"/>
  <c r="IT68" i="6"/>
  <c r="IX68" i="6"/>
  <c r="K2402" i="20" s="1"/>
  <c r="IC68" i="6"/>
  <c r="JA68" i="6"/>
  <c r="K2409" i="20" s="1"/>
  <c r="IW68" i="6"/>
  <c r="K2401" i="20" s="1"/>
  <c r="IQ68" i="6"/>
  <c r="IY68" i="6"/>
  <c r="K2403" i="20" s="1"/>
  <c r="IM53" i="6"/>
  <c r="IL53" i="6"/>
  <c r="HJ34" i="6"/>
  <c r="HK48" i="6"/>
  <c r="C1630" i="20" s="1"/>
  <c r="IF48" i="6"/>
  <c r="IN48" i="6"/>
  <c r="IZ48" i="6"/>
  <c r="K1626" i="20" s="1"/>
  <c r="IC48" i="6"/>
  <c r="IW48" i="6"/>
  <c r="K1621" i="20" s="1"/>
  <c r="JA48" i="6"/>
  <c r="K1629" i="20" s="1"/>
  <c r="HZ48" i="6"/>
  <c r="IQ48" i="6"/>
  <c r="IY48" i="6"/>
  <c r="K1623" i="20" s="1"/>
  <c r="IT48" i="6"/>
  <c r="IX48" i="6"/>
  <c r="K1622" i="20" s="1"/>
  <c r="IQ63" i="6"/>
  <c r="IY63" i="6"/>
  <c r="K2208" i="20" s="1"/>
  <c r="IW63" i="6"/>
  <c r="K2206" i="20" s="1"/>
  <c r="HK63" i="6"/>
  <c r="C2215" i="20" s="1"/>
  <c r="IC63" i="6"/>
  <c r="IN63" i="6"/>
  <c r="IX63" i="6"/>
  <c r="K2207" i="20" s="1"/>
  <c r="IT63" i="6"/>
  <c r="IZ63" i="6"/>
  <c r="K2211" i="20" s="1"/>
  <c r="HZ63" i="6"/>
  <c r="IF63" i="6"/>
  <c r="JA63" i="6"/>
  <c r="K2214" i="20" s="1"/>
  <c r="IQ50" i="6"/>
  <c r="IY50" i="6"/>
  <c r="K1701" i="20" s="1"/>
  <c r="IF50" i="6"/>
  <c r="IN50" i="6"/>
  <c r="IZ50" i="6"/>
  <c r="K1704" i="20" s="1"/>
  <c r="HK50" i="6"/>
  <c r="C1708" i="20" s="1"/>
  <c r="IC50" i="6"/>
  <c r="IW50" i="6"/>
  <c r="K1699" i="20" s="1"/>
  <c r="JA50" i="6"/>
  <c r="K1707" i="20" s="1"/>
  <c r="HZ50" i="6"/>
  <c r="IT50" i="6"/>
  <c r="IX50" i="6"/>
  <c r="K1700" i="20" s="1"/>
  <c r="HK70" i="6"/>
  <c r="C2488" i="20" s="1"/>
  <c r="IF70" i="6"/>
  <c r="IN70" i="6"/>
  <c r="IZ70" i="6"/>
  <c r="K2484" i="20" s="1"/>
  <c r="HZ70" i="6"/>
  <c r="IT70" i="6"/>
  <c r="IX70" i="6"/>
  <c r="K2480" i="20" s="1"/>
  <c r="IW70" i="6"/>
  <c r="K2479" i="20" s="1"/>
  <c r="IQ70" i="6"/>
  <c r="IY70" i="6"/>
  <c r="K2481" i="20" s="1"/>
  <c r="IC70" i="6"/>
  <c r="JA70" i="6"/>
  <c r="K2487" i="20" s="1"/>
  <c r="IU53" i="6"/>
  <c r="IV53" i="6"/>
  <c r="HL53" i="6"/>
  <c r="DR53" i="6"/>
  <c r="H1825" i="20" s="1"/>
  <c r="IQ59" i="6"/>
  <c r="IY59" i="6"/>
  <c r="HK59" i="6"/>
  <c r="C2059" i="20" s="1"/>
  <c r="IF59" i="6"/>
  <c r="IN59" i="6"/>
  <c r="IZ59" i="6"/>
  <c r="K2055" i="20" s="1"/>
  <c r="HZ59" i="6"/>
  <c r="IX59" i="6"/>
  <c r="IC59" i="6"/>
  <c r="JA59" i="6"/>
  <c r="K2058" i="20" s="1"/>
  <c r="IT59" i="6"/>
  <c r="IW59" i="6"/>
  <c r="IQ61" i="6"/>
  <c r="IY61" i="6"/>
  <c r="K2130" i="20" s="1"/>
  <c r="HK61" i="6"/>
  <c r="C2137" i="20" s="1"/>
  <c r="IF61" i="6"/>
  <c r="IN61" i="6"/>
  <c r="IZ61" i="6"/>
  <c r="K2133" i="20" s="1"/>
  <c r="IC61" i="6"/>
  <c r="JA61" i="6"/>
  <c r="K2136" i="20" s="1"/>
  <c r="IT61" i="6"/>
  <c r="IW61" i="6"/>
  <c r="K2128" i="20" s="1"/>
  <c r="IX61" i="6"/>
  <c r="K2129" i="20" s="1"/>
  <c r="HZ61" i="6"/>
  <c r="L26" i="10"/>
  <c r="HK66" i="6"/>
  <c r="IF66" i="6"/>
  <c r="IN66" i="6"/>
  <c r="IZ66" i="6"/>
  <c r="K2328" i="20" s="1"/>
  <c r="IC66" i="6"/>
  <c r="IW66" i="6"/>
  <c r="JA66" i="6"/>
  <c r="K2331" i="20" s="1"/>
  <c r="HZ66" i="6"/>
  <c r="IT66" i="6"/>
  <c r="IX66" i="6"/>
  <c r="IQ66" i="6"/>
  <c r="IY66" i="6"/>
  <c r="IM58" i="6"/>
  <c r="IL58" i="6"/>
  <c r="HJ33" i="6"/>
  <c r="DO7" i="6"/>
  <c r="DQ7" i="6" s="1"/>
  <c r="K7" i="9" s="1"/>
  <c r="K42" i="9"/>
  <c r="C21" i="20"/>
  <c r="L78" i="10"/>
  <c r="L31" i="10"/>
  <c r="K31" i="9"/>
  <c r="P65" i="9"/>
  <c r="K49" i="9"/>
  <c r="L49" i="10"/>
  <c r="L8" i="10"/>
  <c r="K8" i="9"/>
  <c r="X101" i="9"/>
  <c r="L96" i="10"/>
  <c r="K96" i="9"/>
  <c r="L84" i="9"/>
  <c r="L73" i="10"/>
  <c r="K73" i="9"/>
  <c r="L100" i="10"/>
  <c r="K100" i="9"/>
  <c r="K9" i="9"/>
  <c r="L9" i="10"/>
  <c r="L101" i="10"/>
  <c r="K101" i="9"/>
  <c r="V89" i="9"/>
  <c r="L102" i="10"/>
  <c r="K102" i="9"/>
  <c r="K98" i="9"/>
  <c r="L98" i="10"/>
  <c r="K74" i="9"/>
  <c r="L74" i="10"/>
  <c r="L48" i="10"/>
  <c r="K48" i="9"/>
  <c r="L24" i="10"/>
  <c r="K24" i="9"/>
  <c r="L79" i="10"/>
  <c r="K79" i="9"/>
  <c r="K39" i="9"/>
  <c r="L103" i="10"/>
  <c r="K103" i="9"/>
  <c r="L90" i="10"/>
  <c r="K90" i="9"/>
  <c r="L81" i="10"/>
  <c r="K81" i="9"/>
  <c r="X81" i="9"/>
  <c r="U81" i="9"/>
  <c r="J17" i="20"/>
  <c r="J19" i="20" s="1"/>
  <c r="I19" i="20"/>
  <c r="I20" i="20"/>
  <c r="JW56" i="6"/>
  <c r="AH117" i="10"/>
  <c r="JW58" i="6" s="1"/>
  <c r="K58" i="9"/>
  <c r="L58" i="10"/>
  <c r="K13" i="9"/>
  <c r="L13" i="10"/>
  <c r="D21" i="20"/>
  <c r="L99" i="10"/>
  <c r="K99" i="9"/>
  <c r="K22" i="9"/>
  <c r="L22" i="10"/>
  <c r="JY56" i="6"/>
  <c r="AJ117" i="10"/>
  <c r="JY58" i="6" s="1"/>
  <c r="M87" i="9"/>
  <c r="JX56" i="6"/>
  <c r="AI117" i="10"/>
  <c r="JX58" i="6" s="1"/>
  <c r="L81" i="9"/>
  <c r="L87" i="10"/>
  <c r="K87" i="9"/>
  <c r="K71" i="9"/>
  <c r="L71" i="10"/>
  <c r="L95" i="10"/>
  <c r="K95" i="9"/>
  <c r="K80" i="9"/>
  <c r="L80" i="10"/>
  <c r="P41" i="9"/>
  <c r="H20" i="20"/>
  <c r="IQ53" i="6" l="1"/>
  <c r="J450" i="20"/>
  <c r="IT95" i="6"/>
  <c r="IU95" i="6" s="1"/>
  <c r="JA95" i="6"/>
  <c r="K3462" i="20" s="1"/>
  <c r="IZ95" i="6"/>
  <c r="K3459" i="20" s="1"/>
  <c r="HK95" i="6"/>
  <c r="IC95" i="6"/>
  <c r="IE95" i="6" s="1"/>
  <c r="IF95" i="6"/>
  <c r="HZ95" i="6"/>
  <c r="IA95" i="6" s="1"/>
  <c r="IN95" i="6"/>
  <c r="IX95" i="6"/>
  <c r="K3455" i="20" s="1"/>
  <c r="IW95" i="6"/>
  <c r="IY95" i="6"/>
  <c r="Y95" i="9" s="1"/>
  <c r="IQ95" i="6"/>
  <c r="IY62" i="6"/>
  <c r="K2169" i="20" s="1"/>
  <c r="IZ62" i="6"/>
  <c r="K2172" i="20" s="1"/>
  <c r="IC62" i="6"/>
  <c r="HK62" i="6"/>
  <c r="C2176" i="20" s="1"/>
  <c r="IW62" i="6"/>
  <c r="K2167" i="20" s="1"/>
  <c r="JA62" i="6"/>
  <c r="K2175" i="20" s="1"/>
  <c r="IF62" i="6"/>
  <c r="IG62" i="6" s="1"/>
  <c r="O62" i="9" s="1"/>
  <c r="HZ62" i="6"/>
  <c r="IT62" i="6"/>
  <c r="IV62" i="6" s="1"/>
  <c r="IQ62" i="6"/>
  <c r="IN62" i="6"/>
  <c r="IX62" i="6"/>
  <c r="K2168" i="20" s="1"/>
  <c r="IN45" i="6"/>
  <c r="JD45" i="6" s="1"/>
  <c r="IX45" i="6"/>
  <c r="K1505" i="20" s="1"/>
  <c r="HJ85" i="6"/>
  <c r="HK85" i="6" s="1"/>
  <c r="C3073" i="20" s="1"/>
  <c r="HJ49" i="6"/>
  <c r="IT49" i="6" s="1"/>
  <c r="HJ74" i="6"/>
  <c r="IN74" i="6" s="1"/>
  <c r="T74" i="9" s="1"/>
  <c r="HJ73" i="6"/>
  <c r="IT73" i="6" s="1"/>
  <c r="HJ99" i="6"/>
  <c r="IW99" i="6" s="1"/>
  <c r="K3610" i="20" s="1"/>
  <c r="HJ90" i="6"/>
  <c r="IC90" i="6" s="1"/>
  <c r="HJ75" i="6"/>
  <c r="IY75" i="6" s="1"/>
  <c r="K2676" i="20" s="1"/>
  <c r="HJ100" i="6"/>
  <c r="HJ77" i="6"/>
  <c r="IT77" i="6" s="1"/>
  <c r="HJ72" i="6"/>
  <c r="HK72" i="6" s="1"/>
  <c r="C2566" i="20" s="1"/>
  <c r="H606" i="20"/>
  <c r="HJ54" i="6"/>
  <c r="HJ80" i="6"/>
  <c r="HJ106" i="6"/>
  <c r="IO53" i="6"/>
  <c r="K1810" i="20" s="1"/>
  <c r="N1810" i="20" s="1"/>
  <c r="HJ82" i="6"/>
  <c r="IT82" i="6" s="1"/>
  <c r="K2004" i="20"/>
  <c r="N2004" i="20" s="1"/>
  <c r="J801" i="20"/>
  <c r="IF14" i="6"/>
  <c r="IW14" i="6"/>
  <c r="W14" i="9" s="1"/>
  <c r="HK14" i="6"/>
  <c r="C304" i="20" s="1"/>
  <c r="H450" i="20"/>
  <c r="HF26" i="6"/>
  <c r="HE26" i="6"/>
  <c r="HG26" i="6"/>
  <c r="HH26" i="6"/>
  <c r="HI26" i="6"/>
  <c r="J606" i="20"/>
  <c r="H411" i="20"/>
  <c r="J2087" i="20"/>
  <c r="J2088" i="20" s="1"/>
  <c r="JA14" i="6"/>
  <c r="K303" i="20" s="1"/>
  <c r="IY14" i="6"/>
  <c r="K297" i="20" s="1"/>
  <c r="IT14" i="6"/>
  <c r="V14" i="9" s="1"/>
  <c r="IQ14" i="6"/>
  <c r="IR14" i="6" s="1"/>
  <c r="IN14" i="6"/>
  <c r="H723" i="20"/>
  <c r="HJ16" i="6"/>
  <c r="IN16" i="6" s="1"/>
  <c r="K1222" i="20"/>
  <c r="N1222" i="20" s="1"/>
  <c r="J2438" i="20"/>
  <c r="J2439" i="20" s="1"/>
  <c r="J216" i="20"/>
  <c r="K1224" i="20"/>
  <c r="N1224" i="20" s="1"/>
  <c r="J723" i="20"/>
  <c r="IF75" i="6"/>
  <c r="IL75" i="6" s="1"/>
  <c r="J684" i="20"/>
  <c r="IA58" i="6"/>
  <c r="HJ28" i="6"/>
  <c r="IY28" i="6" s="1"/>
  <c r="K843" i="20" s="1"/>
  <c r="HJ35" i="6"/>
  <c r="HK35" i="6" s="1"/>
  <c r="C1123" i="20" s="1"/>
  <c r="HJ15" i="6"/>
  <c r="HK15" i="6" s="1"/>
  <c r="C343" i="20" s="1"/>
  <c r="HI23" i="6"/>
  <c r="HH23" i="6"/>
  <c r="HG23" i="6"/>
  <c r="HF23" i="6"/>
  <c r="HE23" i="6"/>
  <c r="HH37" i="6"/>
  <c r="HE37" i="6"/>
  <c r="HG37" i="6"/>
  <c r="HI37" i="6"/>
  <c r="HF37" i="6"/>
  <c r="HE13" i="6"/>
  <c r="HG13" i="6"/>
  <c r="HF13" i="6"/>
  <c r="HH13" i="6"/>
  <c r="HI13" i="6"/>
  <c r="HG83" i="6"/>
  <c r="HF83" i="6"/>
  <c r="HI83" i="6"/>
  <c r="HE83" i="6"/>
  <c r="HH83" i="6"/>
  <c r="HI39" i="6"/>
  <c r="HF39" i="6"/>
  <c r="HG39" i="6"/>
  <c r="HH39" i="6"/>
  <c r="HE39" i="6"/>
  <c r="J1580" i="20"/>
  <c r="J1581" i="20" s="1"/>
  <c r="H1581" i="20"/>
  <c r="J567" i="20"/>
  <c r="H1464" i="20"/>
  <c r="J1463" i="20"/>
  <c r="J1464" i="20" s="1"/>
  <c r="J177" i="20"/>
  <c r="H1191" i="20"/>
  <c r="J1190" i="20"/>
  <c r="J1191" i="20" s="1"/>
  <c r="CY65" i="6"/>
  <c r="HB65" i="6" s="1"/>
  <c r="J1931" i="20"/>
  <c r="J1932" i="20" s="1"/>
  <c r="H1932" i="20"/>
  <c r="H528" i="20"/>
  <c r="H996" i="20"/>
  <c r="CX44" i="6"/>
  <c r="CY44" i="6" s="1"/>
  <c r="HB44" i="6" s="1"/>
  <c r="CY40" i="6"/>
  <c r="HB40" i="6" s="1"/>
  <c r="K3216" i="20"/>
  <c r="N3216" i="20" s="1"/>
  <c r="J1385" i="20"/>
  <c r="J1386" i="20" s="1"/>
  <c r="H1386" i="20"/>
  <c r="J528" i="20"/>
  <c r="H138" i="20"/>
  <c r="J411" i="20"/>
  <c r="H1659" i="20"/>
  <c r="J1658" i="20"/>
  <c r="J1659" i="20" s="1"/>
  <c r="J996" i="20"/>
  <c r="J1970" i="20"/>
  <c r="J1971" i="20" s="1"/>
  <c r="CX69" i="6"/>
  <c r="CY69" i="6" s="1"/>
  <c r="HB69" i="6" s="1"/>
  <c r="CX60" i="6"/>
  <c r="CY60" i="6" s="1"/>
  <c r="HB60" i="6" s="1"/>
  <c r="CY51" i="6"/>
  <c r="HB51" i="6" s="1"/>
  <c r="HE51" i="6" s="1"/>
  <c r="H567" i="20"/>
  <c r="J138" i="20"/>
  <c r="J2282" i="20"/>
  <c r="J2283" i="20" s="1"/>
  <c r="H2283" i="20"/>
  <c r="J1307" i="20"/>
  <c r="J1308" i="20" s="1"/>
  <c r="J1736" i="20"/>
  <c r="J1737" i="20" s="1"/>
  <c r="CX47" i="6"/>
  <c r="CY47" i="6" s="1"/>
  <c r="HB47" i="6" s="1"/>
  <c r="L66" i="9"/>
  <c r="X66" i="9"/>
  <c r="K2324" i="20"/>
  <c r="W66" i="9"/>
  <c r="K2323" i="20"/>
  <c r="N66" i="9"/>
  <c r="Y59" i="9"/>
  <c r="K2052" i="20"/>
  <c r="IS58" i="6"/>
  <c r="Y79" i="9"/>
  <c r="K2832" i="20"/>
  <c r="I79" i="9"/>
  <c r="C2839" i="20"/>
  <c r="W79" i="9"/>
  <c r="K2830" i="20"/>
  <c r="T95" i="9"/>
  <c r="L95" i="9"/>
  <c r="T86" i="9"/>
  <c r="V86" i="9"/>
  <c r="N84" i="9"/>
  <c r="U87" i="9"/>
  <c r="J87" i="10"/>
  <c r="C3151" i="20"/>
  <c r="Y88" i="9"/>
  <c r="K3183" i="20"/>
  <c r="U88" i="9"/>
  <c r="M88" i="9"/>
  <c r="M102" i="9"/>
  <c r="IG41" i="6"/>
  <c r="Y81" i="9"/>
  <c r="K2910" i="20"/>
  <c r="HL101" i="6"/>
  <c r="C3697" i="20"/>
  <c r="IP89" i="6"/>
  <c r="HL58" i="6"/>
  <c r="C2020" i="20"/>
  <c r="IO81" i="6"/>
  <c r="DR45" i="6"/>
  <c r="H1513" i="20" s="1"/>
  <c r="C1513" i="20"/>
  <c r="IE53" i="6"/>
  <c r="IA45" i="6"/>
  <c r="V66" i="9"/>
  <c r="M66" i="9"/>
  <c r="I66" i="9"/>
  <c r="C2332" i="20"/>
  <c r="T59" i="9"/>
  <c r="U59" i="9"/>
  <c r="IV58" i="6"/>
  <c r="IO58" i="6"/>
  <c r="N79" i="9"/>
  <c r="T79" i="9"/>
  <c r="N95" i="9"/>
  <c r="I95" i="9"/>
  <c r="C3463" i="20"/>
  <c r="Y86" i="9"/>
  <c r="K3105" i="20"/>
  <c r="N86" i="9"/>
  <c r="U84" i="9"/>
  <c r="Y84" i="9"/>
  <c r="K3027" i="20"/>
  <c r="T87" i="9"/>
  <c r="L88" i="9"/>
  <c r="W88" i="9"/>
  <c r="K3181" i="20"/>
  <c r="J88" i="10"/>
  <c r="C3190" i="20"/>
  <c r="DR89" i="6"/>
  <c r="H3229" i="20" s="1"/>
  <c r="C3229" i="20"/>
  <c r="M90" i="9"/>
  <c r="IE101" i="6"/>
  <c r="K2002" i="20"/>
  <c r="N2002" i="20" s="1"/>
  <c r="IU81" i="6"/>
  <c r="ID81" i="6"/>
  <c r="IB81" i="6"/>
  <c r="K1812" i="20"/>
  <c r="N1812" i="20" s="1"/>
  <c r="K1809" i="20"/>
  <c r="N1809" i="20" s="1"/>
  <c r="IE45" i="6"/>
  <c r="K1496" i="20" s="1"/>
  <c r="N1496" i="20" s="1"/>
  <c r="W59" i="9"/>
  <c r="K2050" i="20"/>
  <c r="X59" i="9"/>
  <c r="K2051" i="20"/>
  <c r="IG67" i="6"/>
  <c r="IE58" i="6"/>
  <c r="L79" i="9"/>
  <c r="V79" i="9"/>
  <c r="M86" i="9"/>
  <c r="W86" i="9"/>
  <c r="K3103" i="20"/>
  <c r="W84" i="9"/>
  <c r="K3025" i="20"/>
  <c r="T84" i="9"/>
  <c r="N87" i="9"/>
  <c r="X87" i="9"/>
  <c r="K3143" i="20"/>
  <c r="L87" i="9"/>
  <c r="N88" i="9"/>
  <c r="V88" i="9"/>
  <c r="V73" i="9"/>
  <c r="ID89" i="6"/>
  <c r="IB89" i="6"/>
  <c r="L91" i="9"/>
  <c r="IR101" i="6"/>
  <c r="IL101" i="6"/>
  <c r="IA101" i="6"/>
  <c r="IG81" i="6"/>
  <c r="O81" i="9" s="1"/>
  <c r="DR81" i="6"/>
  <c r="H2917" i="20" s="1"/>
  <c r="C2917" i="20"/>
  <c r="IB53" i="6"/>
  <c r="Y66" i="9"/>
  <c r="K2325" i="20"/>
  <c r="U66" i="9"/>
  <c r="T66" i="9"/>
  <c r="V59" i="9"/>
  <c r="U79" i="9"/>
  <c r="X79" i="9"/>
  <c r="K2831" i="20"/>
  <c r="M79" i="9"/>
  <c r="U95" i="9"/>
  <c r="K3456" i="20"/>
  <c r="W95" i="9"/>
  <c r="K3454" i="20"/>
  <c r="U86" i="9"/>
  <c r="J86" i="10"/>
  <c r="C3112" i="20"/>
  <c r="L86" i="9"/>
  <c r="V84" i="9"/>
  <c r="M84" i="9"/>
  <c r="V87" i="9"/>
  <c r="Y87" i="9"/>
  <c r="K3144" i="20"/>
  <c r="W87" i="9"/>
  <c r="K3142" i="20"/>
  <c r="X88" i="9"/>
  <c r="K3182" i="20"/>
  <c r="IG89" i="6"/>
  <c r="O89" i="9" s="1"/>
  <c r="W89" i="9"/>
  <c r="K3220" i="20"/>
  <c r="IS89" i="6"/>
  <c r="IP101" i="6"/>
  <c r="W101" i="9"/>
  <c r="K3688" i="20"/>
  <c r="IV101" i="6"/>
  <c r="Y89" i="9"/>
  <c r="K3222" i="20"/>
  <c r="IR81" i="6"/>
  <c r="W81" i="9"/>
  <c r="K2908" i="20"/>
  <c r="IR45" i="6"/>
  <c r="IU45" i="6"/>
  <c r="I29" i="9"/>
  <c r="C889" i="20"/>
  <c r="HG30" i="6"/>
  <c r="HE30" i="6"/>
  <c r="HI30" i="6"/>
  <c r="HH30" i="6"/>
  <c r="HF30" i="6"/>
  <c r="HI9" i="6"/>
  <c r="HG9" i="6"/>
  <c r="HF9" i="6"/>
  <c r="HH9" i="6"/>
  <c r="HE9" i="6"/>
  <c r="HF31" i="6"/>
  <c r="HG31" i="6"/>
  <c r="HE31" i="6"/>
  <c r="HH31" i="6"/>
  <c r="HI31" i="6"/>
  <c r="X14" i="9"/>
  <c r="K296" i="20"/>
  <c r="CX12" i="6"/>
  <c r="CY12" i="6" s="1"/>
  <c r="HB12" i="6" s="1"/>
  <c r="CX10" i="6"/>
  <c r="CY10" i="6" s="1"/>
  <c r="HB10" i="6" s="1"/>
  <c r="CX17" i="6"/>
  <c r="CY17" i="6" s="1"/>
  <c r="HB17" i="6" s="1"/>
  <c r="CX36" i="6"/>
  <c r="CY36" i="6" s="1"/>
  <c r="HB36" i="6" s="1"/>
  <c r="CX18" i="6"/>
  <c r="CY18" i="6" s="1"/>
  <c r="HB18" i="6" s="1"/>
  <c r="CX21" i="6"/>
  <c r="CY21" i="6" s="1"/>
  <c r="HB21" i="6" s="1"/>
  <c r="M14" i="9"/>
  <c r="T14" i="9"/>
  <c r="L14" i="9"/>
  <c r="CX20" i="6"/>
  <c r="CY20" i="6" s="1"/>
  <c r="HB20" i="6" s="1"/>
  <c r="CX11" i="6"/>
  <c r="CY11" i="6" s="1"/>
  <c r="HB11" i="6" s="1"/>
  <c r="CX25" i="6"/>
  <c r="CY25" i="6" s="1"/>
  <c r="HB25" i="6" s="1"/>
  <c r="CX32" i="6"/>
  <c r="CY32" i="6" s="1"/>
  <c r="HB32" i="6" s="1"/>
  <c r="CX24" i="6"/>
  <c r="CY24" i="6" s="1"/>
  <c r="HB24" i="6" s="1"/>
  <c r="CX7" i="6"/>
  <c r="CY7" i="6" s="1"/>
  <c r="HB7" i="6" s="1"/>
  <c r="U101" i="9"/>
  <c r="IN19" i="6"/>
  <c r="HZ19" i="6"/>
  <c r="IF19" i="6"/>
  <c r="I81" i="9"/>
  <c r="IA53" i="6"/>
  <c r="J81" i="10"/>
  <c r="IY19" i="6"/>
  <c r="K492" i="20" s="1"/>
  <c r="JA19" i="6"/>
  <c r="K498" i="20" s="1"/>
  <c r="ID53" i="6"/>
  <c r="T81" i="9"/>
  <c r="V101" i="9"/>
  <c r="HL81" i="6"/>
  <c r="IB45" i="6"/>
  <c r="IW19" i="6"/>
  <c r="I101" i="9"/>
  <c r="K36" i="9"/>
  <c r="K37" i="9"/>
  <c r="JD53" i="6"/>
  <c r="IQ19" i="6"/>
  <c r="IC19" i="6"/>
  <c r="HK19" i="6"/>
  <c r="J19" i="10" s="1"/>
  <c r="K65" i="9"/>
  <c r="I86" i="9"/>
  <c r="V81" i="9"/>
  <c r="IT19" i="6"/>
  <c r="IX19" i="6"/>
  <c r="IS45" i="6"/>
  <c r="IQ28" i="6"/>
  <c r="IR89" i="6"/>
  <c r="T101" i="9"/>
  <c r="JA28" i="6"/>
  <c r="K849" i="20" s="1"/>
  <c r="IM89" i="6"/>
  <c r="IV45" i="6"/>
  <c r="L101" i="9"/>
  <c r="IN28" i="6"/>
  <c r="IW28" i="6"/>
  <c r="K841" i="20" s="1"/>
  <c r="IF28" i="6"/>
  <c r="IL81" i="6"/>
  <c r="J101" i="10"/>
  <c r="IX28" i="6"/>
  <c r="K842" i="20" s="1"/>
  <c r="N81" i="9"/>
  <c r="T89" i="9"/>
  <c r="IT28" i="6"/>
  <c r="IC28" i="6"/>
  <c r="HK28" i="6"/>
  <c r="M89" i="9"/>
  <c r="HZ28" i="6"/>
  <c r="IZ28" i="6"/>
  <c r="K846" i="20" s="1"/>
  <c r="HL45" i="6"/>
  <c r="IL45" i="6"/>
  <c r="IM45" i="6"/>
  <c r="N101" i="9"/>
  <c r="IM81" i="6"/>
  <c r="J79" i="10"/>
  <c r="IS81" i="6"/>
  <c r="IE89" i="6"/>
  <c r="IE81" i="6"/>
  <c r="ID101" i="6"/>
  <c r="IP81" i="6"/>
  <c r="IS101" i="6"/>
  <c r="JD81" i="6"/>
  <c r="JF81" i="6"/>
  <c r="IA81" i="6"/>
  <c r="J20" i="20"/>
  <c r="J21" i="20" s="1"/>
  <c r="J29" i="10"/>
  <c r="IM101" i="6"/>
  <c r="IQ8" i="6"/>
  <c r="DR101" i="6"/>
  <c r="IV81" i="6"/>
  <c r="IX29" i="6"/>
  <c r="IN8" i="6"/>
  <c r="IC8" i="6"/>
  <c r="HK8" i="6"/>
  <c r="IT8" i="6"/>
  <c r="IO89" i="6"/>
  <c r="HZ8" i="6"/>
  <c r="JA8" i="6"/>
  <c r="K69" i="20" s="1"/>
  <c r="IZ8" i="6"/>
  <c r="K66" i="20" s="1"/>
  <c r="IY8" i="6"/>
  <c r="IW8" i="6"/>
  <c r="IG8" i="6"/>
  <c r="IM8" i="6"/>
  <c r="IL8" i="6"/>
  <c r="IX8" i="6"/>
  <c r="L20" i="10"/>
  <c r="HH22" i="6"/>
  <c r="HF22" i="6"/>
  <c r="HE22" i="6"/>
  <c r="X89" i="9"/>
  <c r="IX97" i="6"/>
  <c r="K3533" i="20" s="1"/>
  <c r="L51" i="10"/>
  <c r="JB81" i="6"/>
  <c r="IW90" i="6"/>
  <c r="K3259" i="20" s="1"/>
  <c r="IF97" i="6"/>
  <c r="IF102" i="6"/>
  <c r="IL102" i="6" s="1"/>
  <c r="JC81" i="6"/>
  <c r="Z81" i="9" s="1"/>
  <c r="N81" i="10" s="1"/>
  <c r="JA49" i="6"/>
  <c r="K1668" i="20" s="1"/>
  <c r="IT29" i="6"/>
  <c r="IU101" i="6"/>
  <c r="IB101" i="6"/>
  <c r="IQ49" i="6"/>
  <c r="IN29" i="6"/>
  <c r="HZ29" i="6"/>
  <c r="IQ29" i="6"/>
  <c r="IO101" i="6"/>
  <c r="IN49" i="6"/>
  <c r="IY29" i="6"/>
  <c r="K882" i="20" s="1"/>
  <c r="HL29" i="6"/>
  <c r="IF49" i="6"/>
  <c r="IC29" i="6"/>
  <c r="JA29" i="6"/>
  <c r="K888" i="20" s="1"/>
  <c r="IF29" i="6"/>
  <c r="IC97" i="6"/>
  <c r="JC53" i="6"/>
  <c r="IX91" i="6"/>
  <c r="K3299" i="20" s="1"/>
  <c r="IZ91" i="6"/>
  <c r="K3303" i="20" s="1"/>
  <c r="I89" i="9"/>
  <c r="IN91" i="6"/>
  <c r="K40" i="9"/>
  <c r="HI27" i="6"/>
  <c r="IA89" i="6"/>
  <c r="IZ97" i="6"/>
  <c r="K3537" i="20" s="1"/>
  <c r="IX49" i="6"/>
  <c r="K1661" i="20" s="1"/>
  <c r="DR29" i="6"/>
  <c r="IW29" i="6"/>
  <c r="K880" i="20" s="1"/>
  <c r="IZ29" i="6"/>
  <c r="K885" i="20" s="1"/>
  <c r="IT97" i="6"/>
  <c r="IT15" i="6"/>
  <c r="L47" i="10"/>
  <c r="L27" i="10"/>
  <c r="ID58" i="6"/>
  <c r="HK90" i="6"/>
  <c r="JD101" i="6"/>
  <c r="X84" i="9"/>
  <c r="Y101" i="9"/>
  <c r="HZ90" i="6"/>
  <c r="IN97" i="6"/>
  <c r="IN102" i="6"/>
  <c r="IY15" i="6"/>
  <c r="IN15" i="6"/>
  <c r="IC72" i="6"/>
  <c r="IF91" i="6"/>
  <c r="IT91" i="6"/>
  <c r="IW91" i="6"/>
  <c r="HZ15" i="6"/>
  <c r="JA91" i="6"/>
  <c r="K3306" i="20" s="1"/>
  <c r="IY91" i="6"/>
  <c r="IQ91" i="6"/>
  <c r="IZ15" i="6"/>
  <c r="K339" i="20" s="1"/>
  <c r="IQ72" i="6"/>
  <c r="IC91" i="6"/>
  <c r="HK91" i="6"/>
  <c r="IY97" i="6"/>
  <c r="K3534" i="20" s="1"/>
  <c r="IQ97" i="6"/>
  <c r="IW97" i="6"/>
  <c r="K3532" i="20" s="1"/>
  <c r="IY102" i="6"/>
  <c r="K3729" i="20" s="1"/>
  <c r="HK97" i="6"/>
  <c r="HZ97" i="6"/>
  <c r="HK102" i="6"/>
  <c r="IU58" i="6"/>
  <c r="IR58" i="6"/>
  <c r="DR58" i="6"/>
  <c r="H2020" i="20" s="1"/>
  <c r="JB53" i="6"/>
  <c r="X86" i="9"/>
  <c r="HE27" i="6"/>
  <c r="HG27" i="6"/>
  <c r="JA90" i="6"/>
  <c r="K3267" i="20" s="1"/>
  <c r="IF90" i="6"/>
  <c r="IT90" i="6"/>
  <c r="JA73" i="6"/>
  <c r="K2604" i="20" s="1"/>
  <c r="I88" i="9"/>
  <c r="J89" i="10"/>
  <c r="HF27" i="6"/>
  <c r="IZ90" i="6"/>
  <c r="K3264" i="20" s="1"/>
  <c r="IN90" i="6"/>
  <c r="IX90" i="6"/>
  <c r="K3260" i="20" s="1"/>
  <c r="HL89" i="6"/>
  <c r="JD89" i="6"/>
  <c r="I87" i="9"/>
  <c r="L89" i="9"/>
  <c r="J84" i="10"/>
  <c r="L21" i="10"/>
  <c r="J95" i="10"/>
  <c r="IT72" i="6"/>
  <c r="IY90" i="6"/>
  <c r="IQ90" i="6"/>
  <c r="IQ102" i="6"/>
  <c r="IT104" i="6"/>
  <c r="HZ49" i="6"/>
  <c r="JA105" i="6"/>
  <c r="K3852" i="20" s="1"/>
  <c r="IN105" i="6"/>
  <c r="IW105" i="6"/>
  <c r="K3844" i="20" s="1"/>
  <c r="U89" i="9"/>
  <c r="IL89" i="6"/>
  <c r="IQ104" i="6"/>
  <c r="N89" i="9"/>
  <c r="IX104" i="6"/>
  <c r="K3806" i="20" s="1"/>
  <c r="JA104" i="6"/>
  <c r="K3813" i="20" s="1"/>
  <c r="HK104" i="6"/>
  <c r="IZ104" i="6"/>
  <c r="K3810" i="20" s="1"/>
  <c r="IZ72" i="6"/>
  <c r="K2562" i="20" s="1"/>
  <c r="IU49" i="6"/>
  <c r="IV49" i="6"/>
  <c r="IY49" i="6"/>
  <c r="K1662" i="20" s="1"/>
  <c r="IC49" i="6"/>
  <c r="IZ49" i="6"/>
  <c r="K1665" i="20" s="1"/>
  <c r="IW49" i="6"/>
  <c r="K1660" i="20" s="1"/>
  <c r="HK49" i="6"/>
  <c r="C1669" i="20" s="1"/>
  <c r="JB58" i="6"/>
  <c r="L10" i="10"/>
  <c r="IE105" i="6"/>
  <c r="M105" i="9"/>
  <c r="ID105" i="6"/>
  <c r="L44" i="10"/>
  <c r="K18" i="9"/>
  <c r="IQ15" i="6"/>
  <c r="JA15" i="6"/>
  <c r="K342" i="20" s="1"/>
  <c r="IF15" i="6"/>
  <c r="HZ73" i="6"/>
  <c r="IQ105" i="6"/>
  <c r="IY105" i="6"/>
  <c r="K3846" i="20" s="1"/>
  <c r="IT105" i="6"/>
  <c r="IX15" i="6"/>
  <c r="IW15" i="6"/>
  <c r="HZ105" i="6"/>
  <c r="HK105" i="6"/>
  <c r="IX105" i="6"/>
  <c r="K3845" i="20" s="1"/>
  <c r="IF105" i="6"/>
  <c r="IZ105" i="6"/>
  <c r="K3849" i="20" s="1"/>
  <c r="IW72" i="6"/>
  <c r="K2557" i="20" s="1"/>
  <c r="IN72" i="6"/>
  <c r="HH57" i="6"/>
  <c r="JF53" i="6"/>
  <c r="IY72" i="6"/>
  <c r="K2559" i="20" s="1"/>
  <c r="IX72" i="6"/>
  <c r="K2558" i="20" s="1"/>
  <c r="IF72" i="6"/>
  <c r="IZ73" i="6"/>
  <c r="K2601" i="20" s="1"/>
  <c r="HZ102" i="6"/>
  <c r="IF104" i="6"/>
  <c r="IC104" i="6"/>
  <c r="HZ104" i="6"/>
  <c r="IW71" i="6"/>
  <c r="K2518" i="20" s="1"/>
  <c r="IF74" i="6"/>
  <c r="IX71" i="6"/>
  <c r="K2519" i="20" s="1"/>
  <c r="HI57" i="6"/>
  <c r="HG57" i="6"/>
  <c r="HE57" i="6"/>
  <c r="Y104" i="9"/>
  <c r="IK36" i="6"/>
  <c r="S36" i="9" s="1"/>
  <c r="IK66" i="6"/>
  <c r="S66" i="9" s="1"/>
  <c r="IG66" i="6"/>
  <c r="O66" i="9" s="1"/>
  <c r="IJ15" i="6"/>
  <c r="R15" i="9" s="1"/>
  <c r="IH28" i="6"/>
  <c r="P28" i="9" s="1"/>
  <c r="IJ70" i="6"/>
  <c r="R70" i="9" s="1"/>
  <c r="IG70" i="6"/>
  <c r="O70" i="9" s="1"/>
  <c r="IJ50" i="6"/>
  <c r="R50" i="9" s="1"/>
  <c r="IG50" i="6"/>
  <c r="IH63" i="6"/>
  <c r="IG63" i="6"/>
  <c r="IH48" i="6"/>
  <c r="IG48" i="6"/>
  <c r="O48" i="9" s="1"/>
  <c r="II19" i="6"/>
  <c r="Q19" i="9" s="1"/>
  <c r="IH68" i="6"/>
  <c r="IG68" i="6"/>
  <c r="IK46" i="6"/>
  <c r="S46" i="9" s="1"/>
  <c r="IG46" i="6"/>
  <c r="O46" i="9" s="1"/>
  <c r="IK71" i="6"/>
  <c r="S71" i="9" s="1"/>
  <c r="IG71" i="6"/>
  <c r="O71" i="9" s="1"/>
  <c r="IK61" i="6"/>
  <c r="S61" i="9" s="1"/>
  <c r="IG61" i="6"/>
  <c r="O61" i="9" s="1"/>
  <c r="II59" i="6"/>
  <c r="Q59" i="9" s="1"/>
  <c r="IG59" i="6"/>
  <c r="O59" i="9" s="1"/>
  <c r="II14" i="6"/>
  <c r="Q14" i="9" s="1"/>
  <c r="IG14" i="6"/>
  <c r="O14" i="9" s="1"/>
  <c r="IH43" i="6"/>
  <c r="IG43" i="6"/>
  <c r="IN71" i="6"/>
  <c r="JA102" i="6"/>
  <c r="K3735" i="20" s="1"/>
  <c r="IX102" i="6"/>
  <c r="K3728" i="20" s="1"/>
  <c r="IT102" i="6"/>
  <c r="IW104" i="6"/>
  <c r="K3805" i="20" s="1"/>
  <c r="IN104" i="6"/>
  <c r="II49" i="6"/>
  <c r="Q49" i="9" s="1"/>
  <c r="IG49" i="6"/>
  <c r="JA71" i="6"/>
  <c r="K2526" i="20" s="1"/>
  <c r="HK71" i="6"/>
  <c r="IZ102" i="6"/>
  <c r="K3732" i="20" s="1"/>
  <c r="IW102" i="6"/>
  <c r="K3727" i="20" s="1"/>
  <c r="I84" i="9"/>
  <c r="K11" i="9"/>
  <c r="JD58" i="6"/>
  <c r="IP58" i="6"/>
  <c r="K2005" i="20" s="1"/>
  <c r="N2005" i="20" s="1"/>
  <c r="JA72" i="6"/>
  <c r="K2565" i="20" s="1"/>
  <c r="HZ72" i="6"/>
  <c r="IA72" i="6" s="1"/>
  <c r="IC71" i="6"/>
  <c r="HZ71" i="6"/>
  <c r="HK73" i="6"/>
  <c r="IX73" i="6"/>
  <c r="K2597" i="20" s="1"/>
  <c r="IF73" i="6"/>
  <c r="IG73" i="6" s="1"/>
  <c r="O73" i="9" s="1"/>
  <c r="ID41" i="6"/>
  <c r="IE41" i="6"/>
  <c r="J66" i="10"/>
  <c r="IQ71" i="6"/>
  <c r="IZ71" i="6"/>
  <c r="K2523" i="20" s="1"/>
  <c r="IY73" i="6"/>
  <c r="K2598" i="20" s="1"/>
  <c r="IN73" i="6"/>
  <c r="IC73" i="6"/>
  <c r="HL41" i="6"/>
  <c r="DR41" i="6"/>
  <c r="H1357" i="20" s="1"/>
  <c r="IS41" i="6"/>
  <c r="IR41" i="6"/>
  <c r="IK41" i="6"/>
  <c r="IL41" i="6"/>
  <c r="IM41" i="6"/>
  <c r="IQ73" i="6"/>
  <c r="IW73" i="6"/>
  <c r="K2596" i="20" s="1"/>
  <c r="IU41" i="6"/>
  <c r="IV41" i="6"/>
  <c r="IB41" i="6"/>
  <c r="JD41" i="6"/>
  <c r="IA41" i="6"/>
  <c r="IO41" i="6"/>
  <c r="IP41" i="6"/>
  <c r="IY71" i="6"/>
  <c r="IT71" i="6"/>
  <c r="IC15" i="6"/>
  <c r="IC96" i="6"/>
  <c r="IT96" i="6"/>
  <c r="HK96" i="6"/>
  <c r="C3502" i="20" s="1"/>
  <c r="HZ96" i="6"/>
  <c r="IZ96" i="6"/>
  <c r="K3498" i="20" s="1"/>
  <c r="IW96" i="6"/>
  <c r="K3493" i="20" s="1"/>
  <c r="IX96" i="6"/>
  <c r="K3494" i="20" s="1"/>
  <c r="IF96" i="6"/>
  <c r="IY96" i="6"/>
  <c r="K3495" i="20" s="1"/>
  <c r="JA96" i="6"/>
  <c r="K3501" i="20" s="1"/>
  <c r="IQ96" i="6"/>
  <c r="IN96" i="6"/>
  <c r="IG97" i="6"/>
  <c r="O97" i="9" s="1"/>
  <c r="JF101" i="6"/>
  <c r="O101" i="9"/>
  <c r="JB101" i="6"/>
  <c r="IC100" i="6"/>
  <c r="IT100" i="6"/>
  <c r="HK100" i="6"/>
  <c r="C3658" i="20" s="1"/>
  <c r="IY100" i="6"/>
  <c r="K3651" i="20" s="1"/>
  <c r="IW100" i="6"/>
  <c r="K3649" i="20" s="1"/>
  <c r="IX100" i="6"/>
  <c r="K3650" i="20" s="1"/>
  <c r="IF100" i="6"/>
  <c r="HZ100" i="6"/>
  <c r="IZ100" i="6"/>
  <c r="K3654" i="20" s="1"/>
  <c r="JA100" i="6"/>
  <c r="K3657" i="20" s="1"/>
  <c r="IQ100" i="6"/>
  <c r="IN100" i="6"/>
  <c r="JC101" i="6"/>
  <c r="Z101" i="9" s="1"/>
  <c r="N101" i="10" s="1"/>
  <c r="IC103" i="6"/>
  <c r="IT103" i="6"/>
  <c r="HK103" i="6"/>
  <c r="C3775" i="20" s="1"/>
  <c r="IY103" i="6"/>
  <c r="K3768" i="20" s="1"/>
  <c r="IW103" i="6"/>
  <c r="K3766" i="20" s="1"/>
  <c r="IX103" i="6"/>
  <c r="K3767" i="20" s="1"/>
  <c r="IF103" i="6"/>
  <c r="HZ103" i="6"/>
  <c r="IZ103" i="6"/>
  <c r="K3771" i="20" s="1"/>
  <c r="JA103" i="6"/>
  <c r="K3774" i="20" s="1"/>
  <c r="IQ103" i="6"/>
  <c r="IN103" i="6"/>
  <c r="IC98" i="6"/>
  <c r="IT98" i="6"/>
  <c r="HK98" i="6"/>
  <c r="C3580" i="20" s="1"/>
  <c r="IY98" i="6"/>
  <c r="K3573" i="20" s="1"/>
  <c r="IW98" i="6"/>
  <c r="K3571" i="20" s="1"/>
  <c r="IX98" i="6"/>
  <c r="K3572" i="20" s="1"/>
  <c r="IF98" i="6"/>
  <c r="HZ98" i="6"/>
  <c r="IZ98" i="6"/>
  <c r="K3576" i="20" s="1"/>
  <c r="JA98" i="6"/>
  <c r="K3579" i="20" s="1"/>
  <c r="IQ98" i="6"/>
  <c r="IN98" i="6"/>
  <c r="IX99" i="6"/>
  <c r="K3611" i="20" s="1"/>
  <c r="IF99" i="6"/>
  <c r="JA99" i="6"/>
  <c r="K3618" i="20" s="1"/>
  <c r="IN99" i="6"/>
  <c r="IC99" i="6"/>
  <c r="HK99" i="6"/>
  <c r="C3619" i="20" s="1"/>
  <c r="IY99" i="6"/>
  <c r="K3612" i="20" s="1"/>
  <c r="IZ99" i="6"/>
  <c r="K3615" i="20" s="1"/>
  <c r="IT99" i="6"/>
  <c r="ID102" i="6"/>
  <c r="IE102" i="6"/>
  <c r="ID90" i="6"/>
  <c r="IE90" i="6"/>
  <c r="DR79" i="6"/>
  <c r="HL79" i="6"/>
  <c r="IP95" i="6"/>
  <c r="IO95" i="6"/>
  <c r="JD95" i="6"/>
  <c r="IB95" i="6"/>
  <c r="IP86" i="6"/>
  <c r="IO86" i="6"/>
  <c r="IV86" i="6"/>
  <c r="IU86" i="6"/>
  <c r="JC89" i="6"/>
  <c r="Z89" i="9" s="1"/>
  <c r="N89" i="10" s="1"/>
  <c r="IG75" i="6"/>
  <c r="O75" i="9" s="1"/>
  <c r="IC85" i="6"/>
  <c r="IT85" i="6"/>
  <c r="IW85" i="6"/>
  <c r="K3064" i="20" s="1"/>
  <c r="IX85" i="6"/>
  <c r="K3065" i="20" s="1"/>
  <c r="IN85" i="6"/>
  <c r="IF85" i="6"/>
  <c r="IQ85" i="6"/>
  <c r="HZ85" i="6"/>
  <c r="IY85" i="6"/>
  <c r="K3066" i="20" s="1"/>
  <c r="IG84" i="6"/>
  <c r="O84" i="9" s="1"/>
  <c r="IL84" i="6"/>
  <c r="IM84" i="6"/>
  <c r="DR84" i="6"/>
  <c r="H3034" i="20" s="1"/>
  <c r="HL84" i="6"/>
  <c r="IS87" i="6"/>
  <c r="IR87" i="6"/>
  <c r="HL87" i="6"/>
  <c r="DR87" i="6"/>
  <c r="IN76" i="6"/>
  <c r="IW76" i="6"/>
  <c r="K2713" i="20" s="1"/>
  <c r="IY76" i="6"/>
  <c r="K2715" i="20" s="1"/>
  <c r="IZ76" i="6"/>
  <c r="K2718" i="20" s="1"/>
  <c r="IC76" i="6"/>
  <c r="HK76" i="6"/>
  <c r="C2722" i="20" s="1"/>
  <c r="HZ76" i="6"/>
  <c r="IX76" i="6"/>
  <c r="K2714" i="20" s="1"/>
  <c r="IF76" i="6"/>
  <c r="JA76" i="6"/>
  <c r="K2721" i="20" s="1"/>
  <c r="IT76" i="6"/>
  <c r="IQ76" i="6"/>
  <c r="JF89" i="6"/>
  <c r="IG88" i="6"/>
  <c r="O88" i="9" s="1"/>
  <c r="IL88" i="6"/>
  <c r="IM88" i="6"/>
  <c r="IU88" i="6"/>
  <c r="IV88" i="6"/>
  <c r="IG79" i="6"/>
  <c r="IL79" i="6"/>
  <c r="IM79" i="6"/>
  <c r="IP79" i="6"/>
  <c r="IO79" i="6"/>
  <c r="IG95" i="6"/>
  <c r="O95" i="9" s="1"/>
  <c r="IL95" i="6"/>
  <c r="IM95" i="6"/>
  <c r="ID95" i="6"/>
  <c r="DR95" i="6"/>
  <c r="H3463" i="20" s="1"/>
  <c r="HL95" i="6"/>
  <c r="IG86" i="6"/>
  <c r="JC86" i="6" s="1"/>
  <c r="Z86" i="9" s="1"/>
  <c r="N86" i="10" s="1"/>
  <c r="IL86" i="6"/>
  <c r="IM86" i="6"/>
  <c r="JB89" i="6"/>
  <c r="IR84" i="6"/>
  <c r="IS84" i="6"/>
  <c r="IB84" i="6"/>
  <c r="IA84" i="6"/>
  <c r="JD84" i="6"/>
  <c r="IA91" i="6"/>
  <c r="IB91" i="6"/>
  <c r="IP87" i="6"/>
  <c r="IO87" i="6"/>
  <c r="ID87" i="6"/>
  <c r="IE87" i="6"/>
  <c r="IO88" i="6"/>
  <c r="IP88" i="6"/>
  <c r="HJ93" i="6"/>
  <c r="IG90" i="6"/>
  <c r="IB79" i="6"/>
  <c r="JD79" i="6"/>
  <c r="IA79" i="6"/>
  <c r="IV79" i="6"/>
  <c r="IU79" i="6"/>
  <c r="IV95" i="6"/>
  <c r="ID86" i="6"/>
  <c r="IE86" i="6"/>
  <c r="IO84" i="6"/>
  <c r="IP84" i="6"/>
  <c r="IG91" i="6"/>
  <c r="O91" i="9" s="1"/>
  <c r="IU91" i="6"/>
  <c r="IG87" i="6"/>
  <c r="O87" i="9" s="1"/>
  <c r="IM87" i="6"/>
  <c r="IL87" i="6"/>
  <c r="IA87" i="6"/>
  <c r="IB87" i="6"/>
  <c r="JD87" i="6"/>
  <c r="IG74" i="6"/>
  <c r="IV73" i="6"/>
  <c r="IU73" i="6"/>
  <c r="IR88" i="6"/>
  <c r="IS88" i="6"/>
  <c r="ID88" i="6"/>
  <c r="IE88" i="6"/>
  <c r="IT92" i="6"/>
  <c r="IZ92" i="6"/>
  <c r="K3342" i="20" s="1"/>
  <c r="IN92" i="6"/>
  <c r="IX92" i="6"/>
  <c r="K3338" i="20" s="1"/>
  <c r="IC92" i="6"/>
  <c r="HK92" i="6"/>
  <c r="C3346" i="20" s="1"/>
  <c r="IQ92" i="6"/>
  <c r="JA92" i="6"/>
  <c r="K3345" i="20" s="1"/>
  <c r="IW92" i="6"/>
  <c r="K3337" i="20" s="1"/>
  <c r="HZ92" i="6"/>
  <c r="IY92" i="6"/>
  <c r="K3339" i="20" s="1"/>
  <c r="IF92" i="6"/>
  <c r="IR79" i="6"/>
  <c r="IS79" i="6"/>
  <c r="IE79" i="6"/>
  <c r="ID79" i="6"/>
  <c r="IR95" i="6"/>
  <c r="IS95" i="6"/>
  <c r="IR86" i="6"/>
  <c r="IS86" i="6"/>
  <c r="DR86" i="6"/>
  <c r="H3112" i="20" s="1"/>
  <c r="HL86" i="6"/>
  <c r="IB86" i="6"/>
  <c r="JD86" i="6"/>
  <c r="IA86" i="6"/>
  <c r="HJ94" i="6"/>
  <c r="IC78" i="6"/>
  <c r="IT78" i="6"/>
  <c r="HK78" i="6"/>
  <c r="C2800" i="20" s="1"/>
  <c r="IW78" i="6"/>
  <c r="K2791" i="20" s="1"/>
  <c r="IX78" i="6"/>
  <c r="K2792" i="20" s="1"/>
  <c r="IF78" i="6"/>
  <c r="JA78" i="6"/>
  <c r="K2799" i="20" s="1"/>
  <c r="IQ78" i="6"/>
  <c r="IN78" i="6"/>
  <c r="HZ78" i="6"/>
  <c r="IY78" i="6"/>
  <c r="K2793" i="20" s="1"/>
  <c r="IZ78" i="6"/>
  <c r="K2796" i="20" s="1"/>
  <c r="IV84" i="6"/>
  <c r="IU84" i="6"/>
  <c r="IE84" i="6"/>
  <c r="ID84" i="6"/>
  <c r="IV87" i="6"/>
  <c r="IU87" i="6"/>
  <c r="IO74" i="6"/>
  <c r="IB88" i="6"/>
  <c r="JD88" i="6"/>
  <c r="IA88" i="6"/>
  <c r="HL88" i="6"/>
  <c r="DR88" i="6"/>
  <c r="H3190" i="20" s="1"/>
  <c r="HJ83" i="6"/>
  <c r="HJ42" i="6"/>
  <c r="HI56" i="6"/>
  <c r="HF56" i="6"/>
  <c r="HG56" i="6"/>
  <c r="HH56" i="6"/>
  <c r="HE56" i="6"/>
  <c r="L56" i="10"/>
  <c r="K56" i="9"/>
  <c r="HH51" i="6"/>
  <c r="HE40" i="6"/>
  <c r="HI40" i="6"/>
  <c r="HH40" i="6"/>
  <c r="HF40" i="6"/>
  <c r="HG40" i="6"/>
  <c r="L12" i="10"/>
  <c r="K12" i="9"/>
  <c r="HG65" i="6"/>
  <c r="HI65" i="6"/>
  <c r="HF65" i="6"/>
  <c r="HH65" i="6"/>
  <c r="HE65" i="6"/>
  <c r="L7" i="10"/>
  <c r="IR66" i="6"/>
  <c r="IS66" i="6"/>
  <c r="IO66" i="6"/>
  <c r="IP66" i="6"/>
  <c r="IU62" i="6"/>
  <c r="IA62" i="6"/>
  <c r="IB62" i="6"/>
  <c r="IM62" i="6"/>
  <c r="IL62" i="6"/>
  <c r="P62" i="9"/>
  <c r="HL15" i="6"/>
  <c r="DR15" i="6"/>
  <c r="H343" i="20" s="1"/>
  <c r="IE61" i="6"/>
  <c r="ID61" i="6"/>
  <c r="HL61" i="6"/>
  <c r="DR61" i="6"/>
  <c r="H2137" i="20" s="1"/>
  <c r="IE59" i="6"/>
  <c r="ID59" i="6"/>
  <c r="IP59" i="6"/>
  <c r="IO59" i="6"/>
  <c r="IR59" i="6"/>
  <c r="IS59" i="6"/>
  <c r="IV28" i="6"/>
  <c r="IR70" i="6"/>
  <c r="IS70" i="6"/>
  <c r="IB70" i="6"/>
  <c r="JD70" i="6"/>
  <c r="IA70" i="6"/>
  <c r="HL70" i="6"/>
  <c r="DR70" i="6"/>
  <c r="H2488" i="20" s="1"/>
  <c r="IA50" i="6"/>
  <c r="IB50" i="6"/>
  <c r="JD50" i="6"/>
  <c r="HL50" i="6"/>
  <c r="DR50" i="6"/>
  <c r="H1708" i="20" s="1"/>
  <c r="IA63" i="6"/>
  <c r="IB63" i="6"/>
  <c r="IO63" i="6"/>
  <c r="IP63" i="6"/>
  <c r="IR48" i="6"/>
  <c r="IS48" i="6"/>
  <c r="ID48" i="6"/>
  <c r="IE48" i="6"/>
  <c r="HL48" i="6"/>
  <c r="DR48" i="6"/>
  <c r="HK34" i="6"/>
  <c r="IF34" i="6"/>
  <c r="IN34" i="6"/>
  <c r="IZ34" i="6"/>
  <c r="K1080" i="20" s="1"/>
  <c r="IC34" i="6"/>
  <c r="IW34" i="6"/>
  <c r="K1075" i="20" s="1"/>
  <c r="JA34" i="6"/>
  <c r="K1083" i="20" s="1"/>
  <c r="HZ34" i="6"/>
  <c r="IT34" i="6"/>
  <c r="IX34" i="6"/>
  <c r="IQ34" i="6"/>
  <c r="IY34" i="6"/>
  <c r="K1077" i="20" s="1"/>
  <c r="IR19" i="6"/>
  <c r="IB68" i="6"/>
  <c r="JD68" i="6"/>
  <c r="IA68" i="6"/>
  <c r="HL68" i="6"/>
  <c r="DR68" i="6"/>
  <c r="H2410" i="20" s="1"/>
  <c r="IE46" i="6"/>
  <c r="ID46" i="6"/>
  <c r="HL46" i="6"/>
  <c r="DR46" i="6"/>
  <c r="H1552" i="20" s="1"/>
  <c r="IQ55" i="6"/>
  <c r="IY55" i="6"/>
  <c r="K1896" i="20" s="1"/>
  <c r="HK55" i="6"/>
  <c r="C1903" i="20" s="1"/>
  <c r="IF55" i="6"/>
  <c r="IN55" i="6"/>
  <c r="IZ55" i="6"/>
  <c r="K1899" i="20" s="1"/>
  <c r="HZ55" i="6"/>
  <c r="IT55" i="6"/>
  <c r="IX55" i="6"/>
  <c r="K1895" i="20" s="1"/>
  <c r="JA55" i="6"/>
  <c r="K1902" i="20" s="1"/>
  <c r="IC55" i="6"/>
  <c r="IW55" i="6"/>
  <c r="K1894" i="20" s="1"/>
  <c r="IQ35" i="6"/>
  <c r="IR67" i="6"/>
  <c r="IS67" i="6"/>
  <c r="IB67" i="6"/>
  <c r="JD67" i="6"/>
  <c r="IA67" i="6"/>
  <c r="HL67" i="6"/>
  <c r="DR67" i="6"/>
  <c r="H2371" i="20" s="1"/>
  <c r="IB43" i="6"/>
  <c r="IA43" i="6"/>
  <c r="IL66" i="6"/>
  <c r="IM66" i="6"/>
  <c r="P66" i="9"/>
  <c r="HL62" i="6"/>
  <c r="DR62" i="6"/>
  <c r="H2176" i="20" s="1"/>
  <c r="JF58" i="6"/>
  <c r="JC58" i="6"/>
  <c r="IM59" i="6"/>
  <c r="P59" i="9"/>
  <c r="IL59" i="6"/>
  <c r="IR50" i="6"/>
  <c r="IS50" i="6"/>
  <c r="IE63" i="6"/>
  <c r="ID63" i="6"/>
  <c r="IR63" i="6"/>
  <c r="IS63" i="6"/>
  <c r="IB48" i="6"/>
  <c r="IA48" i="6"/>
  <c r="ID68" i="6"/>
  <c r="IE68" i="6"/>
  <c r="IV46" i="6"/>
  <c r="IU46" i="6"/>
  <c r="IR46" i="6"/>
  <c r="IS46" i="6"/>
  <c r="HK64" i="6"/>
  <c r="IF64" i="6"/>
  <c r="IN64" i="6"/>
  <c r="IZ64" i="6"/>
  <c r="K2250" i="20" s="1"/>
  <c r="IC64" i="6"/>
  <c r="IW64" i="6"/>
  <c r="JA64" i="6"/>
  <c r="K2253" i="20" s="1"/>
  <c r="HZ64" i="6"/>
  <c r="IT64" i="6"/>
  <c r="IX64" i="6"/>
  <c r="K2246" i="20" s="1"/>
  <c r="IQ64" i="6"/>
  <c r="IY64" i="6"/>
  <c r="IS14" i="6"/>
  <c r="IP14" i="6"/>
  <c r="IO14" i="6"/>
  <c r="IA14" i="6"/>
  <c r="IB14" i="6"/>
  <c r="IR43" i="6"/>
  <c r="IS43" i="6"/>
  <c r="IO43" i="6"/>
  <c r="IP43" i="6"/>
  <c r="IL71" i="6"/>
  <c r="IM71" i="6"/>
  <c r="IQ33" i="6"/>
  <c r="IY33" i="6"/>
  <c r="K1038" i="20" s="1"/>
  <c r="HK33" i="6"/>
  <c r="IF33" i="6"/>
  <c r="IN33" i="6"/>
  <c r="IZ33" i="6"/>
  <c r="K1041" i="20" s="1"/>
  <c r="IC33" i="6"/>
  <c r="JA33" i="6"/>
  <c r="K1044" i="20" s="1"/>
  <c r="IT33" i="6"/>
  <c r="IW33" i="6"/>
  <c r="HZ33" i="6"/>
  <c r="IX33" i="6"/>
  <c r="HK16" i="6"/>
  <c r="IW16" i="6"/>
  <c r="K373" i="20" s="1"/>
  <c r="IX16" i="6"/>
  <c r="IV66" i="6"/>
  <c r="IU66" i="6"/>
  <c r="ID66" i="6"/>
  <c r="IE66" i="6"/>
  <c r="HL66" i="6"/>
  <c r="DR66" i="6"/>
  <c r="ID62" i="6"/>
  <c r="IU61" i="6"/>
  <c r="IV61" i="6"/>
  <c r="IO61" i="6"/>
  <c r="IP61" i="6"/>
  <c r="IR61" i="6"/>
  <c r="IS61" i="6"/>
  <c r="IU59" i="6"/>
  <c r="IV59" i="6"/>
  <c r="IA59" i="6"/>
  <c r="IB59" i="6"/>
  <c r="JD59" i="6"/>
  <c r="HL59" i="6"/>
  <c r="DR59" i="6"/>
  <c r="H2059" i="20" s="1"/>
  <c r="ID70" i="6"/>
  <c r="IE70" i="6"/>
  <c r="IP70" i="6"/>
  <c r="IO70" i="6"/>
  <c r="IO50" i="6"/>
  <c r="IP50" i="6"/>
  <c r="IU63" i="6"/>
  <c r="IV63" i="6"/>
  <c r="JD63" i="6" s="1"/>
  <c r="HL63" i="6"/>
  <c r="DR63" i="6"/>
  <c r="H2215" i="20" s="1"/>
  <c r="IV48" i="6"/>
  <c r="JD48" i="6" s="1"/>
  <c r="IU48" i="6"/>
  <c r="IO48" i="6"/>
  <c r="IP48" i="6"/>
  <c r="IR68" i="6"/>
  <c r="IS68" i="6"/>
  <c r="IP68" i="6"/>
  <c r="IO68" i="6"/>
  <c r="IB46" i="6"/>
  <c r="JD46" i="6"/>
  <c r="IA46" i="6"/>
  <c r="IO46" i="6"/>
  <c r="IP46" i="6"/>
  <c r="HL14" i="6"/>
  <c r="ID67" i="6"/>
  <c r="IE67" i="6"/>
  <c r="IP67" i="6"/>
  <c r="IO67" i="6"/>
  <c r="HL72" i="6"/>
  <c r="DR72" i="6"/>
  <c r="H2566" i="20" s="1"/>
  <c r="IL43" i="6"/>
  <c r="IM43" i="6"/>
  <c r="IB66" i="6"/>
  <c r="JD66" i="6"/>
  <c r="IA66" i="6"/>
  <c r="IO62" i="6"/>
  <c r="IP62" i="6"/>
  <c r="IR62" i="6"/>
  <c r="IS62" i="6"/>
  <c r="IA61" i="6"/>
  <c r="IB61" i="6"/>
  <c r="JD61" i="6"/>
  <c r="IM61" i="6"/>
  <c r="IL61" i="6"/>
  <c r="P61" i="9"/>
  <c r="IV70" i="6"/>
  <c r="IU70" i="6"/>
  <c r="IL70" i="6"/>
  <c r="IM70" i="6"/>
  <c r="P70" i="9"/>
  <c r="IU50" i="6"/>
  <c r="IV50" i="6"/>
  <c r="IE50" i="6"/>
  <c r="ID50" i="6"/>
  <c r="IM50" i="6"/>
  <c r="IL50" i="6"/>
  <c r="IM63" i="6"/>
  <c r="IL63" i="6"/>
  <c r="IL48" i="6"/>
  <c r="IM48" i="6"/>
  <c r="IL19" i="6"/>
  <c r="IV68" i="6"/>
  <c r="IU68" i="6"/>
  <c r="IL68" i="6"/>
  <c r="IM68" i="6"/>
  <c r="IM46" i="6"/>
  <c r="IL46" i="6"/>
  <c r="ID14" i="6"/>
  <c r="IE14" i="6"/>
  <c r="IL14" i="6"/>
  <c r="IM14" i="6"/>
  <c r="IV67" i="6"/>
  <c r="IU67" i="6"/>
  <c r="IL67" i="6"/>
  <c r="IM67" i="6"/>
  <c r="JC67" i="6"/>
  <c r="IQ52" i="6"/>
  <c r="IY52" i="6"/>
  <c r="K1779" i="20" s="1"/>
  <c r="HK52" i="6"/>
  <c r="C1786" i="20" s="1"/>
  <c r="IF52" i="6"/>
  <c r="IN52" i="6"/>
  <c r="IZ52" i="6"/>
  <c r="K1782" i="20" s="1"/>
  <c r="IC52" i="6"/>
  <c r="IW52" i="6"/>
  <c r="K1777" i="20" s="1"/>
  <c r="JA52" i="6"/>
  <c r="K1785" i="20" s="1"/>
  <c r="HZ52" i="6"/>
  <c r="IT52" i="6"/>
  <c r="IX52" i="6"/>
  <c r="K1778" i="20" s="1"/>
  <c r="IV43" i="6"/>
  <c r="JD43" i="6" s="1"/>
  <c r="IU43" i="6"/>
  <c r="ID43" i="6"/>
  <c r="IE43" i="6"/>
  <c r="HL43" i="6"/>
  <c r="DR43" i="6"/>
  <c r="H1435" i="20" s="1"/>
  <c r="L42" i="10"/>
  <c r="P71" i="9"/>
  <c r="N14" i="9"/>
  <c r="P48" i="9"/>
  <c r="N59" i="9"/>
  <c r="P37" i="9"/>
  <c r="N71" i="9"/>
  <c r="Y29" i="10"/>
  <c r="Z29" i="10"/>
  <c r="Y41" i="9"/>
  <c r="L41" i="9"/>
  <c r="M41" i="9"/>
  <c r="H21" i="20"/>
  <c r="L32" i="10"/>
  <c r="K32" i="9"/>
  <c r="X48" i="9"/>
  <c r="Y48" i="9"/>
  <c r="L48" i="9"/>
  <c r="J68" i="10"/>
  <c r="I68" i="9"/>
  <c r="N68" i="9"/>
  <c r="T68" i="9"/>
  <c r="M70" i="9"/>
  <c r="J70" i="10"/>
  <c r="I70" i="9"/>
  <c r="J61" i="10"/>
  <c r="I61" i="9"/>
  <c r="X61" i="9"/>
  <c r="W61" i="9"/>
  <c r="X62" i="9"/>
  <c r="L62" i="9"/>
  <c r="L57" i="10"/>
  <c r="K57" i="9"/>
  <c r="V53" i="9"/>
  <c r="W53" i="9"/>
  <c r="J46" i="10"/>
  <c r="I46" i="9"/>
  <c r="W46" i="9"/>
  <c r="T46" i="9"/>
  <c r="W41" i="9"/>
  <c r="X41" i="9"/>
  <c r="K30" i="9"/>
  <c r="L30" i="10"/>
  <c r="T48" i="9"/>
  <c r="W48" i="9"/>
  <c r="Y68" i="9"/>
  <c r="L68" i="9"/>
  <c r="M68" i="9"/>
  <c r="W70" i="9"/>
  <c r="Y70" i="9"/>
  <c r="X70" i="9"/>
  <c r="V61" i="9"/>
  <c r="N61" i="9"/>
  <c r="T61" i="9"/>
  <c r="M62" i="9"/>
  <c r="T53" i="9"/>
  <c r="U53" i="9"/>
  <c r="Y46" i="9"/>
  <c r="N46" i="9"/>
  <c r="M46" i="9"/>
  <c r="P58" i="9"/>
  <c r="J89" i="9"/>
  <c r="U41" i="9"/>
  <c r="V41" i="9"/>
  <c r="P51" i="9"/>
  <c r="K17" i="9"/>
  <c r="L17" i="10"/>
  <c r="N8" i="9"/>
  <c r="V48" i="9"/>
  <c r="U48" i="9"/>
  <c r="W68" i="9"/>
  <c r="X68" i="9"/>
  <c r="J81" i="9"/>
  <c r="M81" i="10"/>
  <c r="N70" i="9"/>
  <c r="U70" i="9"/>
  <c r="T70" i="9"/>
  <c r="P45" i="9"/>
  <c r="L25" i="10"/>
  <c r="K25" i="9"/>
  <c r="L61" i="9"/>
  <c r="U61" i="9"/>
  <c r="T62" i="9"/>
  <c r="U62" i="9"/>
  <c r="U19" i="9"/>
  <c r="N19" i="9"/>
  <c r="P50" i="9"/>
  <c r="J53" i="10"/>
  <c r="I53" i="9"/>
  <c r="M53" i="9"/>
  <c r="N53" i="9"/>
  <c r="O53" i="9"/>
  <c r="U46" i="9"/>
  <c r="X46" i="9"/>
  <c r="K60" i="9"/>
  <c r="L60" i="10"/>
  <c r="J15" i="10"/>
  <c r="I15" i="9"/>
  <c r="I41" i="9"/>
  <c r="J41" i="10"/>
  <c r="N41" i="9"/>
  <c r="O41" i="9"/>
  <c r="T41" i="9"/>
  <c r="L23" i="10"/>
  <c r="K23" i="9"/>
  <c r="J48" i="10"/>
  <c r="I48" i="9"/>
  <c r="M48" i="9"/>
  <c r="N48" i="9"/>
  <c r="U68" i="9"/>
  <c r="V68" i="9"/>
  <c r="I21" i="20"/>
  <c r="V70" i="9"/>
  <c r="L70" i="9"/>
  <c r="Y61" i="9"/>
  <c r="M61" i="9"/>
  <c r="J62" i="10"/>
  <c r="I62" i="9"/>
  <c r="Y19" i="9"/>
  <c r="K69" i="9"/>
  <c r="L69" i="10"/>
  <c r="X53" i="9"/>
  <c r="Y53" i="9"/>
  <c r="L53" i="9"/>
  <c r="L46" i="9"/>
  <c r="V46" i="9"/>
  <c r="IS53" i="6" l="1"/>
  <c r="IR53" i="6"/>
  <c r="K1811" i="20" s="1"/>
  <c r="N1811" i="20" s="1"/>
  <c r="K2904" i="20"/>
  <c r="N2904" i="20" s="1"/>
  <c r="K1808" i="20"/>
  <c r="N1808" i="20" s="1"/>
  <c r="K1807" i="20"/>
  <c r="N1807" i="20" s="1"/>
  <c r="IZ74" i="6"/>
  <c r="K2640" i="20" s="1"/>
  <c r="X95" i="9"/>
  <c r="HJ39" i="6"/>
  <c r="IN39" i="6" s="1"/>
  <c r="K2003" i="20"/>
  <c r="N2003" i="20" s="1"/>
  <c r="JF45" i="6"/>
  <c r="IQ75" i="6"/>
  <c r="IS75" i="6" s="1"/>
  <c r="IC75" i="6"/>
  <c r="IE75" i="6" s="1"/>
  <c r="AA66" i="9"/>
  <c r="AV66" i="9" s="1"/>
  <c r="AA87" i="9"/>
  <c r="AV87" i="9" s="1"/>
  <c r="JD14" i="6"/>
  <c r="HZ16" i="6"/>
  <c r="L16" i="9" s="1"/>
  <c r="IC16" i="6"/>
  <c r="IU14" i="6"/>
  <c r="JA35" i="6"/>
  <c r="K1122" i="20" s="1"/>
  <c r="IX35" i="6"/>
  <c r="K1115" i="20" s="1"/>
  <c r="IY16" i="6"/>
  <c r="IZ16" i="6"/>
  <c r="K378" i="20" s="1"/>
  <c r="IZ35" i="6"/>
  <c r="K1119" i="20" s="1"/>
  <c r="DR14" i="6"/>
  <c r="H304" i="20" s="1"/>
  <c r="IQ16" i="6"/>
  <c r="IF16" i="6"/>
  <c r="N16" i="9" s="1"/>
  <c r="IT35" i="6"/>
  <c r="IN35" i="6"/>
  <c r="I14" i="9"/>
  <c r="J14" i="10"/>
  <c r="HJ26" i="6"/>
  <c r="V62" i="9"/>
  <c r="HI51" i="6"/>
  <c r="HG51" i="6"/>
  <c r="IR75" i="6"/>
  <c r="IM75" i="6"/>
  <c r="HZ74" i="6"/>
  <c r="IW74" i="6"/>
  <c r="K2635" i="20" s="1"/>
  <c r="IQ74" i="6"/>
  <c r="JB45" i="6"/>
  <c r="JC45" i="6"/>
  <c r="Y75" i="9"/>
  <c r="IZ75" i="6"/>
  <c r="K2679" i="20" s="1"/>
  <c r="JD62" i="6"/>
  <c r="Y62" i="9"/>
  <c r="W62" i="9"/>
  <c r="HF51" i="6"/>
  <c r="IP74" i="6"/>
  <c r="HK74" i="6"/>
  <c r="K3215" i="20"/>
  <c r="N3215" i="20" s="1"/>
  <c r="U75" i="9"/>
  <c r="V95" i="9"/>
  <c r="M95" i="9"/>
  <c r="IN75" i="6"/>
  <c r="IT75" i="6"/>
  <c r="IY74" i="6"/>
  <c r="K2637" i="20" s="1"/>
  <c r="IT74" i="6"/>
  <c r="IX74" i="6"/>
  <c r="K2636" i="20" s="1"/>
  <c r="IC74" i="6"/>
  <c r="JA74" i="6"/>
  <c r="K2643" i="20" s="1"/>
  <c r="K3684" i="20"/>
  <c r="N3684" i="20" s="1"/>
  <c r="N75" i="9"/>
  <c r="AA79" i="9"/>
  <c r="AV79" i="9" s="1"/>
  <c r="IX75" i="6"/>
  <c r="K2675" i="20" s="1"/>
  <c r="JA75" i="6"/>
  <c r="K2682" i="20" s="1"/>
  <c r="HZ75" i="6"/>
  <c r="HK75" i="6"/>
  <c r="V77" i="9"/>
  <c r="IV77" i="6"/>
  <c r="IU77" i="6"/>
  <c r="IN77" i="6"/>
  <c r="N62" i="9"/>
  <c r="IE62" i="6"/>
  <c r="IT16" i="6"/>
  <c r="V16" i="9" s="1"/>
  <c r="JA16" i="6"/>
  <c r="K381" i="20" s="1"/>
  <c r="IV14" i="6"/>
  <c r="K291" i="20" s="1"/>
  <c r="N291" i="20" s="1"/>
  <c r="IZ85" i="6"/>
  <c r="K3069" i="20" s="1"/>
  <c r="JA85" i="6"/>
  <c r="K3072" i="20" s="1"/>
  <c r="HZ99" i="6"/>
  <c r="IQ99" i="6"/>
  <c r="IZ39" i="6"/>
  <c r="K1275" i="20" s="1"/>
  <c r="K2899" i="20"/>
  <c r="N2899" i="20" s="1"/>
  <c r="K2903" i="20"/>
  <c r="N2903" i="20" s="1"/>
  <c r="K295" i="20"/>
  <c r="IW75" i="6"/>
  <c r="IW77" i="6"/>
  <c r="IZ77" i="6"/>
  <c r="K2757" i="20" s="1"/>
  <c r="HZ39" i="6"/>
  <c r="K3680" i="20"/>
  <c r="N3680" i="20" s="1"/>
  <c r="HZ77" i="6"/>
  <c r="IQ77" i="6"/>
  <c r="IX77" i="6"/>
  <c r="K2358" i="20"/>
  <c r="N2358" i="20" s="1"/>
  <c r="K1617" i="20"/>
  <c r="N1617" i="20" s="1"/>
  <c r="IG102" i="6"/>
  <c r="O102" i="9" s="1"/>
  <c r="N1228" i="20"/>
  <c r="N1230" i="20" s="1"/>
  <c r="IZ82" i="6"/>
  <c r="K2952" i="20" s="1"/>
  <c r="IY77" i="6"/>
  <c r="HK77" i="6"/>
  <c r="JA77" i="6"/>
  <c r="K2760" i="20" s="1"/>
  <c r="IF77" i="6"/>
  <c r="IC77" i="6"/>
  <c r="IO45" i="6"/>
  <c r="IP45" i="6"/>
  <c r="V82" i="9"/>
  <c r="IV82" i="6"/>
  <c r="IU82" i="6"/>
  <c r="K2473" i="20"/>
  <c r="N2473" i="20" s="1"/>
  <c r="K2006" i="20"/>
  <c r="N2006" i="20" s="1"/>
  <c r="HK39" i="6"/>
  <c r="K3213" i="20"/>
  <c r="N3213" i="20" s="1"/>
  <c r="K2007" i="20"/>
  <c r="N2007" i="20" s="1"/>
  <c r="K3214" i="20"/>
  <c r="N3214" i="20" s="1"/>
  <c r="JA82" i="6"/>
  <c r="K2955" i="20" s="1"/>
  <c r="HK82" i="6"/>
  <c r="IY82" i="6"/>
  <c r="IQ82" i="6"/>
  <c r="IC82" i="6"/>
  <c r="HZ82" i="6"/>
  <c r="IN82" i="6"/>
  <c r="IX82" i="6"/>
  <c r="IW82" i="6"/>
  <c r="IF82" i="6"/>
  <c r="IT106" i="6"/>
  <c r="HZ106" i="6"/>
  <c r="HK106" i="6"/>
  <c r="IW106" i="6"/>
  <c r="JA106" i="6"/>
  <c r="K3891" i="20" s="1"/>
  <c r="IY106" i="6"/>
  <c r="IX106" i="6"/>
  <c r="IQ106" i="6"/>
  <c r="IZ106" i="6"/>
  <c r="K3888" i="20" s="1"/>
  <c r="IF106" i="6"/>
  <c r="IN106" i="6"/>
  <c r="IC106" i="6"/>
  <c r="K3211" i="20"/>
  <c r="N3211" i="20" s="1"/>
  <c r="K3682" i="20"/>
  <c r="N3682" i="20" s="1"/>
  <c r="K2900" i="20"/>
  <c r="N2900" i="20" s="1"/>
  <c r="HJ37" i="6"/>
  <c r="IW80" i="6"/>
  <c r="HZ80" i="6"/>
  <c r="IT80" i="6"/>
  <c r="IF80" i="6"/>
  <c r="IQ80" i="6"/>
  <c r="IZ80" i="6"/>
  <c r="K2874" i="20" s="1"/>
  <c r="IY80" i="6"/>
  <c r="IN80" i="6"/>
  <c r="IC80" i="6"/>
  <c r="HK80" i="6"/>
  <c r="IX80" i="6"/>
  <c r="JA80" i="6"/>
  <c r="K2877" i="20" s="1"/>
  <c r="HK54" i="6"/>
  <c r="JA54" i="6"/>
  <c r="K1863" i="20" s="1"/>
  <c r="IY54" i="6"/>
  <c r="K1857" i="20" s="1"/>
  <c r="IN54" i="6"/>
  <c r="IZ54" i="6"/>
  <c r="K1860" i="20" s="1"/>
  <c r="IQ54" i="6"/>
  <c r="IF54" i="6"/>
  <c r="IT54" i="6"/>
  <c r="IW54" i="6"/>
  <c r="K1855" i="20" s="1"/>
  <c r="IX54" i="6"/>
  <c r="K1856" i="20" s="1"/>
  <c r="IC54" i="6"/>
  <c r="HZ54" i="6"/>
  <c r="K2041" i="20"/>
  <c r="N2041" i="20" s="1"/>
  <c r="K2123" i="20"/>
  <c r="N2123" i="20" s="1"/>
  <c r="K2124" i="20"/>
  <c r="N2124" i="20" s="1"/>
  <c r="K1420" i="20"/>
  <c r="N1420" i="20" s="1"/>
  <c r="K3289" i="20"/>
  <c r="N3289" i="20" s="1"/>
  <c r="K3174" i="20"/>
  <c r="N3174" i="20" s="1"/>
  <c r="K2470" i="20"/>
  <c r="N2470" i="20" s="1"/>
  <c r="X75" i="9"/>
  <c r="K3679" i="20"/>
  <c r="N3679" i="20" s="1"/>
  <c r="K3683" i="20"/>
  <c r="N3683" i="20" s="1"/>
  <c r="Y14" i="9"/>
  <c r="K1616" i="20"/>
  <c r="N1616" i="20" s="1"/>
  <c r="K2197" i="20"/>
  <c r="N2197" i="20" s="1"/>
  <c r="K2044" i="20"/>
  <c r="N2044" i="20" s="1"/>
  <c r="HJ31" i="6"/>
  <c r="IF31" i="6" s="1"/>
  <c r="HJ13" i="6"/>
  <c r="IX13" i="6" s="1"/>
  <c r="K257" i="20" s="1"/>
  <c r="HJ23" i="6"/>
  <c r="K1612" i="20"/>
  <c r="N1612" i="20" s="1"/>
  <c r="K2316" i="20"/>
  <c r="N2316" i="20" s="1"/>
  <c r="HZ35" i="6"/>
  <c r="IW35" i="6"/>
  <c r="K1114" i="20" s="1"/>
  <c r="IF35" i="6"/>
  <c r="U14" i="9"/>
  <c r="IY35" i="6"/>
  <c r="K1116" i="20" s="1"/>
  <c r="IC35" i="6"/>
  <c r="K1418" i="20"/>
  <c r="N1418" i="20" s="1"/>
  <c r="K1536" i="20"/>
  <c r="N1536" i="20" s="1"/>
  <c r="K2397" i="20"/>
  <c r="N2397" i="20" s="1"/>
  <c r="K1614" i="20"/>
  <c r="N1614" i="20" s="1"/>
  <c r="K1695" i="20"/>
  <c r="N1695" i="20" s="1"/>
  <c r="K2475" i="20"/>
  <c r="N2475" i="20" s="1"/>
  <c r="K1419" i="20"/>
  <c r="N1419" i="20" s="1"/>
  <c r="K1537" i="20"/>
  <c r="N1537" i="20" s="1"/>
  <c r="K2395" i="20"/>
  <c r="N2395" i="20" s="1"/>
  <c r="K2046" i="20"/>
  <c r="N2046" i="20" s="1"/>
  <c r="K2122" i="20"/>
  <c r="N2122" i="20" s="1"/>
  <c r="K2315" i="20"/>
  <c r="N2315" i="20" s="1"/>
  <c r="K2511" i="20"/>
  <c r="N2511" i="20" s="1"/>
  <c r="K2393" i="20"/>
  <c r="N2393" i="20" s="1"/>
  <c r="K1656" i="20"/>
  <c r="N1656" i="20" s="1"/>
  <c r="K1613" i="20"/>
  <c r="N1613" i="20" s="1"/>
  <c r="K1344" i="20"/>
  <c r="N1344" i="20" s="1"/>
  <c r="K1341" i="20"/>
  <c r="N1341" i="20" s="1"/>
  <c r="K2317" i="20"/>
  <c r="N2317" i="20" s="1"/>
  <c r="K3134" i="20"/>
  <c r="N3134" i="20" s="1"/>
  <c r="K3096" i="20"/>
  <c r="N3096" i="20" s="1"/>
  <c r="K1343" i="20"/>
  <c r="N1343" i="20" s="1"/>
  <c r="K2748" i="20"/>
  <c r="N2748" i="20" s="1"/>
  <c r="K3021" i="20"/>
  <c r="N3021" i="20" s="1"/>
  <c r="K3449" i="20"/>
  <c r="N3449" i="20" s="1"/>
  <c r="K3135" i="20"/>
  <c r="N3135" i="20" s="1"/>
  <c r="K3095" i="20"/>
  <c r="N3095" i="20" s="1"/>
  <c r="K54" i="20"/>
  <c r="N54" i="20" s="1"/>
  <c r="HI47" i="6"/>
  <c r="HF47" i="6"/>
  <c r="HH47" i="6"/>
  <c r="HE47" i="6"/>
  <c r="HG47" i="6"/>
  <c r="HG60" i="6"/>
  <c r="HI60" i="6"/>
  <c r="HE60" i="6"/>
  <c r="HF60" i="6"/>
  <c r="HH60" i="6"/>
  <c r="HH69" i="6"/>
  <c r="HE69" i="6"/>
  <c r="HG69" i="6"/>
  <c r="HI69" i="6"/>
  <c r="HF69" i="6"/>
  <c r="HF44" i="6"/>
  <c r="HG44" i="6"/>
  <c r="HH44" i="6"/>
  <c r="HE44" i="6"/>
  <c r="HI44" i="6"/>
  <c r="K2199" i="20"/>
  <c r="N2199" i="20" s="1"/>
  <c r="K3212" i="20"/>
  <c r="N3212" i="20" s="1"/>
  <c r="K2474" i="20"/>
  <c r="N2474" i="20" s="1"/>
  <c r="K2826" i="20"/>
  <c r="N2826" i="20" s="1"/>
  <c r="K3175" i="20"/>
  <c r="N3175" i="20" s="1"/>
  <c r="K3016" i="20"/>
  <c r="N3016" i="20" s="1"/>
  <c r="K2669" i="20"/>
  <c r="N2669" i="20" s="1"/>
  <c r="K3447" i="20"/>
  <c r="N3447" i="20" s="1"/>
  <c r="K3137" i="20"/>
  <c r="N3137" i="20" s="1"/>
  <c r="K3099" i="20"/>
  <c r="N3099" i="20" s="1"/>
  <c r="K3251" i="20"/>
  <c r="N3251" i="20" s="1"/>
  <c r="K1495" i="20"/>
  <c r="N1495" i="20" s="1"/>
  <c r="K2394" i="20"/>
  <c r="N2394" i="20" s="1"/>
  <c r="K2472" i="20"/>
  <c r="N2472" i="20" s="1"/>
  <c r="K1534" i="20"/>
  <c r="N1534" i="20" s="1"/>
  <c r="K2043" i="20"/>
  <c r="N2043" i="20" s="1"/>
  <c r="K2353" i="20"/>
  <c r="N2353" i="20" s="1"/>
  <c r="K3172" i="20"/>
  <c r="N3172" i="20" s="1"/>
  <c r="K3094" i="20"/>
  <c r="N3094" i="20" s="1"/>
  <c r="K2198" i="20"/>
  <c r="N2198" i="20" s="1"/>
  <c r="K1535" i="20"/>
  <c r="N1535" i="20" s="1"/>
  <c r="K2042" i="20"/>
  <c r="N2042" i="20" s="1"/>
  <c r="K2120" i="20"/>
  <c r="N2120" i="20" s="1"/>
  <c r="K3138" i="20"/>
  <c r="N3138" i="20" s="1"/>
  <c r="K3017" i="20"/>
  <c r="N3017" i="20" s="1"/>
  <c r="K2822" i="20"/>
  <c r="N2822" i="20" s="1"/>
  <c r="K2592" i="20"/>
  <c r="N2592" i="20" s="1"/>
  <c r="K3446" i="20"/>
  <c r="N3446" i="20" s="1"/>
  <c r="K2823" i="20"/>
  <c r="N2823" i="20" s="1"/>
  <c r="K3018" i="20"/>
  <c r="N3018" i="20" s="1"/>
  <c r="K3097" i="20"/>
  <c r="N3097" i="20" s="1"/>
  <c r="K3719" i="20"/>
  <c r="N3719" i="20" s="1"/>
  <c r="AA88" i="9"/>
  <c r="AV88" i="9" s="1"/>
  <c r="JG88" i="6" s="1"/>
  <c r="Q88" i="10" s="1"/>
  <c r="K1692" i="20"/>
  <c r="N1692" i="20" s="1"/>
  <c r="K2121" i="20"/>
  <c r="N2121" i="20" s="1"/>
  <c r="K2119" i="20"/>
  <c r="N2119" i="20" s="1"/>
  <c r="K2161" i="20"/>
  <c r="N2161" i="20" s="1"/>
  <c r="K2354" i="20"/>
  <c r="N2354" i="20" s="1"/>
  <c r="K2396" i="20"/>
  <c r="N2396" i="20" s="1"/>
  <c r="K2202" i="20"/>
  <c r="N2202" i="20" s="1"/>
  <c r="K2159" i="20"/>
  <c r="N2159" i="20" s="1"/>
  <c r="K1421" i="20"/>
  <c r="N1421" i="20" s="1"/>
  <c r="K1538" i="20"/>
  <c r="N1538" i="20" s="1"/>
  <c r="K2201" i="20"/>
  <c r="N2201" i="20" s="1"/>
  <c r="K1694" i="20"/>
  <c r="N1694" i="20" s="1"/>
  <c r="K1417" i="20"/>
  <c r="N1417" i="20" s="1"/>
  <c r="K2357" i="20"/>
  <c r="N2357" i="20" s="1"/>
  <c r="K2200" i="20"/>
  <c r="N2200" i="20" s="1"/>
  <c r="K1690" i="20"/>
  <c r="N1690" i="20" s="1"/>
  <c r="K2163" i="20"/>
  <c r="N2163" i="20" s="1"/>
  <c r="K2318" i="20"/>
  <c r="N2318" i="20" s="1"/>
  <c r="K2629" i="20"/>
  <c r="N2629" i="20" s="1"/>
  <c r="K2825" i="20"/>
  <c r="N2825" i="20" s="1"/>
  <c r="K3176" i="20"/>
  <c r="N3176" i="20" s="1"/>
  <c r="K3177" i="20"/>
  <c r="N3177" i="20" s="1"/>
  <c r="K2667" i="20"/>
  <c r="N2667" i="20" s="1"/>
  <c r="K1342" i="20"/>
  <c r="N1342" i="20" s="1"/>
  <c r="K3681" i="20"/>
  <c r="N3681" i="20" s="1"/>
  <c r="K1497" i="20"/>
  <c r="N1497" i="20" s="1"/>
  <c r="K2901" i="20"/>
  <c r="N2901" i="20" s="1"/>
  <c r="K2902" i="20"/>
  <c r="N2902" i="20" s="1"/>
  <c r="AA86" i="9"/>
  <c r="AV86" i="9" s="1"/>
  <c r="K2392" i="20"/>
  <c r="N2392" i="20" s="1"/>
  <c r="K2821" i="20"/>
  <c r="N2821" i="20" s="1"/>
  <c r="K3445" i="20"/>
  <c r="N3445" i="20" s="1"/>
  <c r="K1339" i="20"/>
  <c r="N1339" i="20" s="1"/>
  <c r="HJ30" i="6"/>
  <c r="IY30" i="6" s="1"/>
  <c r="K921" i="20" s="1"/>
  <c r="K2314" i="20"/>
  <c r="N2314" i="20" s="1"/>
  <c r="K1422" i="20"/>
  <c r="N1422" i="20" s="1"/>
  <c r="K2355" i="20"/>
  <c r="N2355" i="20" s="1"/>
  <c r="K288" i="20"/>
  <c r="N288" i="20" s="1"/>
  <c r="K1691" i="20"/>
  <c r="N1691" i="20" s="1"/>
  <c r="K2162" i="20"/>
  <c r="N2162" i="20" s="1"/>
  <c r="K2356" i="20"/>
  <c r="N2356" i="20" s="1"/>
  <c r="K1615" i="20"/>
  <c r="N1615" i="20" s="1"/>
  <c r="K1693" i="20"/>
  <c r="N1693" i="20" s="1"/>
  <c r="K2471" i="20"/>
  <c r="N2471" i="20" s="1"/>
  <c r="K2319" i="20"/>
  <c r="N2319" i="20" s="1"/>
  <c r="K290" i="20"/>
  <c r="N290" i="20" s="1"/>
  <c r="K1539" i="20"/>
  <c r="N1539" i="20" s="1"/>
  <c r="K2045" i="20"/>
  <c r="N2045" i="20" s="1"/>
  <c r="K2160" i="20"/>
  <c r="N2160" i="20" s="1"/>
  <c r="K2158" i="20"/>
  <c r="N2158" i="20" s="1"/>
  <c r="K3098" i="20"/>
  <c r="N3098" i="20" s="1"/>
  <c r="K3173" i="20"/>
  <c r="N3173" i="20" s="1"/>
  <c r="K3133" i="20"/>
  <c r="N3133" i="20" s="1"/>
  <c r="K3019" i="20"/>
  <c r="N3019" i="20" s="1"/>
  <c r="K3450" i="20"/>
  <c r="N3450" i="20" s="1"/>
  <c r="K3136" i="20"/>
  <c r="N3136" i="20" s="1"/>
  <c r="K3020" i="20"/>
  <c r="N3020" i="20" s="1"/>
  <c r="K2824" i="20"/>
  <c r="N2824" i="20" s="1"/>
  <c r="K3448" i="20"/>
  <c r="N3448" i="20" s="1"/>
  <c r="K1340" i="20"/>
  <c r="N1340" i="20" s="1"/>
  <c r="K3836" i="20"/>
  <c r="N3836" i="20" s="1"/>
  <c r="K1500" i="20"/>
  <c r="N1500" i="20" s="1"/>
  <c r="K1499" i="20"/>
  <c r="N1499" i="20" s="1"/>
  <c r="AA95" i="9"/>
  <c r="AV95" i="9" s="1"/>
  <c r="L64" i="9"/>
  <c r="V104" i="9"/>
  <c r="L97" i="9"/>
  <c r="L90" i="9"/>
  <c r="T91" i="9"/>
  <c r="M89" i="10"/>
  <c r="U73" i="9"/>
  <c r="M73" i="9"/>
  <c r="IR71" i="6"/>
  <c r="N73" i="9"/>
  <c r="IE71" i="6"/>
  <c r="J71" i="10"/>
  <c r="C2527" i="20"/>
  <c r="T104" i="9"/>
  <c r="L102" i="9"/>
  <c r="HL74" i="6"/>
  <c r="C2644" i="20"/>
  <c r="IP72" i="6"/>
  <c r="L73" i="9"/>
  <c r="U102" i="9"/>
  <c r="V90" i="9"/>
  <c r="M74" i="9"/>
  <c r="I97" i="9"/>
  <c r="C3541" i="20"/>
  <c r="V91" i="9"/>
  <c r="N102" i="9"/>
  <c r="IB71" i="6"/>
  <c r="U74" i="9"/>
  <c r="U104" i="9"/>
  <c r="IV72" i="6"/>
  <c r="IR72" i="6"/>
  <c r="W91" i="9"/>
  <c r="K3298" i="20"/>
  <c r="T64" i="9"/>
  <c r="J87" i="9"/>
  <c r="H3151" i="20"/>
  <c r="J79" i="9"/>
  <c r="H2839" i="20"/>
  <c r="T73" i="9"/>
  <c r="IP71" i="6"/>
  <c r="N74" i="9"/>
  <c r="L104" i="9"/>
  <c r="HL105" i="6"/>
  <c r="C3853" i="20"/>
  <c r="IE49" i="6"/>
  <c r="U90" i="9"/>
  <c r="N90" i="9"/>
  <c r="HL91" i="6"/>
  <c r="C3307" i="20"/>
  <c r="N91" i="9"/>
  <c r="T102" i="9"/>
  <c r="DR90" i="6"/>
  <c r="H3268" i="20" s="1"/>
  <c r="C3268" i="20"/>
  <c r="N97" i="9"/>
  <c r="AA81" i="9"/>
  <c r="AV81" i="9" s="1"/>
  <c r="Y64" i="9"/>
  <c r="K2247" i="20"/>
  <c r="Y71" i="9"/>
  <c r="K2520" i="20"/>
  <c r="IB72" i="6"/>
  <c r="K2548" i="20" s="1"/>
  <c r="N2548" i="20" s="1"/>
  <c r="L74" i="9"/>
  <c r="N104" i="9"/>
  <c r="IL105" i="6"/>
  <c r="HL104" i="6"/>
  <c r="C3814" i="20"/>
  <c r="U97" i="9"/>
  <c r="Y91" i="9"/>
  <c r="K3300" i="20"/>
  <c r="V97" i="9"/>
  <c r="M101" i="10"/>
  <c r="H3697" i="20"/>
  <c r="U64" i="9"/>
  <c r="M66" i="10"/>
  <c r="H2332" i="20"/>
  <c r="W64" i="9"/>
  <c r="K2245" i="20"/>
  <c r="N64" i="9"/>
  <c r="J48" i="9"/>
  <c r="H1630" i="20"/>
  <c r="IG52" i="6"/>
  <c r="V64" i="9"/>
  <c r="M64" i="9"/>
  <c r="J64" i="10"/>
  <c r="C2254" i="20"/>
  <c r="IP91" i="6"/>
  <c r="IV97" i="6"/>
  <c r="HL73" i="6"/>
  <c r="C2605" i="20"/>
  <c r="V102" i="9"/>
  <c r="V74" i="9"/>
  <c r="M104" i="9"/>
  <c r="IG72" i="6"/>
  <c r="O72" i="9" s="1"/>
  <c r="Y90" i="9"/>
  <c r="K3261" i="20"/>
  <c r="T90" i="9"/>
  <c r="HL102" i="6"/>
  <c r="C3736" i="20"/>
  <c r="M91" i="9"/>
  <c r="U91" i="9"/>
  <c r="IE72" i="6"/>
  <c r="T97" i="9"/>
  <c r="AA84" i="9"/>
  <c r="AV84" i="9" s="1"/>
  <c r="M97" i="9"/>
  <c r="IM49" i="6"/>
  <c r="V34" i="9"/>
  <c r="I34" i="9"/>
  <c r="C1084" i="20"/>
  <c r="IG29" i="6"/>
  <c r="O29" i="9" s="1"/>
  <c r="V19" i="9"/>
  <c r="IB29" i="6"/>
  <c r="V8" i="9"/>
  <c r="T8" i="9"/>
  <c r="IR8" i="6"/>
  <c r="HL28" i="6"/>
  <c r="C850" i="20"/>
  <c r="IS19" i="6"/>
  <c r="K485" i="20" s="1"/>
  <c r="N485" i="20" s="1"/>
  <c r="T19" i="9"/>
  <c r="M33" i="9"/>
  <c r="M34" i="9"/>
  <c r="IR29" i="6"/>
  <c r="IR28" i="6"/>
  <c r="L34" i="9"/>
  <c r="T33" i="9"/>
  <c r="T29" i="9"/>
  <c r="X8" i="9"/>
  <c r="K62" i="20"/>
  <c r="W8" i="9"/>
  <c r="K61" i="20"/>
  <c r="IB8" i="6"/>
  <c r="HL8" i="6"/>
  <c r="C70" i="20"/>
  <c r="X29" i="9"/>
  <c r="K881" i="20"/>
  <c r="IB28" i="6"/>
  <c r="IE28" i="6"/>
  <c r="IG19" i="6"/>
  <c r="O19" i="9" s="1"/>
  <c r="L33" i="9"/>
  <c r="J33" i="10"/>
  <c r="C1045" i="20"/>
  <c r="M29" i="10"/>
  <c r="H889" i="20"/>
  <c r="IM28" i="6"/>
  <c r="ID19" i="6"/>
  <c r="W33" i="9"/>
  <c r="K1036" i="20"/>
  <c r="K287" i="20"/>
  <c r="N287" i="20" s="1"/>
  <c r="V33" i="9"/>
  <c r="U33" i="9"/>
  <c r="K286" i="20"/>
  <c r="N286" i="20" s="1"/>
  <c r="U34" i="9"/>
  <c r="T34" i="9"/>
  <c r="X33" i="9"/>
  <c r="K1037" i="20"/>
  <c r="K289" i="20"/>
  <c r="N289" i="20" s="1"/>
  <c r="X34" i="9"/>
  <c r="K1076" i="20"/>
  <c r="N34" i="9"/>
  <c r="DR28" i="6"/>
  <c r="H850" i="20" s="1"/>
  <c r="Y8" i="9"/>
  <c r="K63" i="20"/>
  <c r="IU28" i="6"/>
  <c r="K837" i="20" s="1"/>
  <c r="N837" i="20" s="1"/>
  <c r="IO28" i="6"/>
  <c r="X19" i="9"/>
  <c r="K491" i="20"/>
  <c r="HL19" i="6"/>
  <c r="C499" i="20"/>
  <c r="W19" i="9"/>
  <c r="K490" i="20"/>
  <c r="IB19" i="6"/>
  <c r="IA39" i="6"/>
  <c r="DR39" i="6"/>
  <c r="H1279" i="20" s="1"/>
  <c r="C1279" i="20"/>
  <c r="HH20" i="6"/>
  <c r="HG20" i="6"/>
  <c r="HE20" i="6"/>
  <c r="HF20" i="6"/>
  <c r="HI20" i="6"/>
  <c r="HI24" i="6"/>
  <c r="HF24" i="6"/>
  <c r="HH24" i="6"/>
  <c r="HE24" i="6"/>
  <c r="HG24" i="6"/>
  <c r="HE21" i="6"/>
  <c r="HH21" i="6"/>
  <c r="HI21" i="6"/>
  <c r="HF21" i="6"/>
  <c r="HG21" i="6"/>
  <c r="HF10" i="6"/>
  <c r="HI10" i="6"/>
  <c r="HH10" i="6"/>
  <c r="HE10" i="6"/>
  <c r="HG10" i="6"/>
  <c r="HH17" i="6"/>
  <c r="HE17" i="6"/>
  <c r="HG17" i="6"/>
  <c r="HI17" i="6"/>
  <c r="HF17" i="6"/>
  <c r="HH25" i="6"/>
  <c r="HF25" i="6"/>
  <c r="HG25" i="6"/>
  <c r="HE25" i="6"/>
  <c r="HI25" i="6"/>
  <c r="HI32" i="6"/>
  <c r="HF32" i="6"/>
  <c r="HE32" i="6"/>
  <c r="HH32" i="6"/>
  <c r="HG32" i="6"/>
  <c r="HI18" i="6"/>
  <c r="HH18" i="6"/>
  <c r="HF18" i="6"/>
  <c r="HE18" i="6"/>
  <c r="HG18" i="6"/>
  <c r="HG12" i="6"/>
  <c r="HF12" i="6"/>
  <c r="HH12" i="6"/>
  <c r="HE12" i="6"/>
  <c r="HI12" i="6"/>
  <c r="HI11" i="6"/>
  <c r="HG11" i="6"/>
  <c r="HH11" i="6"/>
  <c r="HE11" i="6"/>
  <c r="HF11" i="6"/>
  <c r="HG36" i="6"/>
  <c r="HE36" i="6"/>
  <c r="HH36" i="6"/>
  <c r="HF36" i="6"/>
  <c r="HI36" i="6"/>
  <c r="M16" i="9"/>
  <c r="IP15" i="6"/>
  <c r="U16" i="9"/>
  <c r="IG15" i="6"/>
  <c r="O15" i="9" s="1"/>
  <c r="Y15" i="9"/>
  <c r="K336" i="20"/>
  <c r="X16" i="9"/>
  <c r="K374" i="20"/>
  <c r="T16" i="9"/>
  <c r="IE15" i="6"/>
  <c r="W15" i="9"/>
  <c r="K334" i="20"/>
  <c r="IA15" i="6"/>
  <c r="HJ9" i="6"/>
  <c r="Y16" i="9"/>
  <c r="K375" i="20"/>
  <c r="J16" i="10"/>
  <c r="C382" i="20"/>
  <c r="X15" i="9"/>
  <c r="K335" i="20"/>
  <c r="U15" i="9"/>
  <c r="IV15" i="6"/>
  <c r="HI7" i="6"/>
  <c r="HF7" i="6"/>
  <c r="HH7" i="6"/>
  <c r="HG7" i="6"/>
  <c r="HE7" i="6"/>
  <c r="IP19" i="6"/>
  <c r="IO19" i="6"/>
  <c r="IS71" i="6"/>
  <c r="V15" i="9"/>
  <c r="DR104" i="6"/>
  <c r="H3814" i="20" s="1"/>
  <c r="I19" i="9"/>
  <c r="IR104" i="6"/>
  <c r="IM19" i="6"/>
  <c r="K483" i="20" s="1"/>
  <c r="N483" i="20" s="1"/>
  <c r="IP28" i="6"/>
  <c r="DR19" i="6"/>
  <c r="H499" i="20" s="1"/>
  <c r="IM74" i="6"/>
  <c r="IU72" i="6"/>
  <c r="M87" i="10"/>
  <c r="IA28" i="6"/>
  <c r="K832" i="20" s="1"/>
  <c r="N832" i="20" s="1"/>
  <c r="L19" i="9"/>
  <c r="IA19" i="6"/>
  <c r="IS28" i="6"/>
  <c r="IS102" i="6"/>
  <c r="M19" i="9"/>
  <c r="IL28" i="6"/>
  <c r="HL39" i="6"/>
  <c r="IV91" i="6"/>
  <c r="K3294" i="20" s="1"/>
  <c r="N3294" i="20" s="1"/>
  <c r="IU19" i="6"/>
  <c r="AA101" i="9"/>
  <c r="AV101" i="9" s="1"/>
  <c r="ID97" i="6"/>
  <c r="IO72" i="6"/>
  <c r="IV19" i="6"/>
  <c r="IE19" i="6"/>
  <c r="JD19" i="6" s="1"/>
  <c r="DR91" i="6"/>
  <c r="IL97" i="6"/>
  <c r="IG28" i="6"/>
  <c r="JC28" i="6" s="1"/>
  <c r="IM97" i="6"/>
  <c r="ID72" i="6"/>
  <c r="K2549" i="20" s="1"/>
  <c r="N2549" i="20" s="1"/>
  <c r="U8" i="9"/>
  <c r="JD28" i="6"/>
  <c r="IO91" i="6"/>
  <c r="IR102" i="6"/>
  <c r="IU97" i="6"/>
  <c r="N15" i="9"/>
  <c r="IA90" i="6"/>
  <c r="HL97" i="6"/>
  <c r="J29" i="9"/>
  <c r="IM15" i="6"/>
  <c r="ID28" i="6"/>
  <c r="IL15" i="6"/>
  <c r="HL71" i="6"/>
  <c r="ID71" i="6"/>
  <c r="IB90" i="6"/>
  <c r="DR97" i="6"/>
  <c r="IB39" i="6"/>
  <c r="IB74" i="6"/>
  <c r="IA74" i="6"/>
  <c r="IS74" i="6"/>
  <c r="IF30" i="6"/>
  <c r="IR74" i="6"/>
  <c r="IZ30" i="6"/>
  <c r="K924" i="20" s="1"/>
  <c r="IT31" i="6"/>
  <c r="I64" i="9"/>
  <c r="IM102" i="6"/>
  <c r="K3720" i="20" s="1"/>
  <c r="N3720" i="20" s="1"/>
  <c r="IP102" i="6"/>
  <c r="J8" i="10"/>
  <c r="IS72" i="6"/>
  <c r="IM90" i="6"/>
  <c r="L8" i="9"/>
  <c r="I8" i="9"/>
  <c r="IL90" i="6"/>
  <c r="IS8" i="6"/>
  <c r="JG79" i="6"/>
  <c r="Q79" i="10" s="1"/>
  <c r="JG101" i="6"/>
  <c r="Q101" i="10" s="1"/>
  <c r="JC8" i="6"/>
  <c r="M15" i="9"/>
  <c r="IB15" i="6"/>
  <c r="K325" i="20" s="1"/>
  <c r="N325" i="20" s="1"/>
  <c r="IU15" i="6"/>
  <c r="L15" i="9"/>
  <c r="HJ22" i="6"/>
  <c r="IW22" i="6" s="1"/>
  <c r="K607" i="20" s="1"/>
  <c r="ID15" i="6"/>
  <c r="DR8" i="6"/>
  <c r="I16" i="9"/>
  <c r="T15" i="9"/>
  <c r="JF8" i="6"/>
  <c r="M8" i="9"/>
  <c r="IV90" i="6"/>
  <c r="J101" i="9"/>
  <c r="T71" i="9"/>
  <c r="IO71" i="6"/>
  <c r="IB73" i="6"/>
  <c r="HL90" i="6"/>
  <c r="JB8" i="6"/>
  <c r="IO102" i="6"/>
  <c r="IA8" i="6"/>
  <c r="K52" i="20" s="1"/>
  <c r="N52" i="20" s="1"/>
  <c r="IE8" i="6"/>
  <c r="JD8" i="6" s="1"/>
  <c r="ID8" i="6"/>
  <c r="IP8" i="6"/>
  <c r="IO8" i="6"/>
  <c r="IV8" i="6"/>
  <c r="IU8" i="6"/>
  <c r="IP29" i="6"/>
  <c r="L29" i="9"/>
  <c r="IA29" i="6"/>
  <c r="K871" i="20" s="1"/>
  <c r="N871" i="20" s="1"/>
  <c r="DR102" i="6"/>
  <c r="H3736" i="20" s="1"/>
  <c r="W90" i="9"/>
  <c r="X97" i="9"/>
  <c r="X91" i="9"/>
  <c r="AA89" i="9"/>
  <c r="JF68" i="6"/>
  <c r="IU29" i="6"/>
  <c r="IV29" i="6"/>
  <c r="V29" i="9"/>
  <c r="IO15" i="6"/>
  <c r="JB88" i="6"/>
  <c r="IU74" i="6"/>
  <c r="IS97" i="6"/>
  <c r="IE97" i="6"/>
  <c r="IL49" i="6"/>
  <c r="JF66" i="6"/>
  <c r="JF59" i="6"/>
  <c r="JD74" i="6"/>
  <c r="IU90" i="6"/>
  <c r="IE91" i="6"/>
  <c r="IE74" i="6"/>
  <c r="IS91" i="6"/>
  <c r="IA97" i="6"/>
  <c r="IE104" i="6"/>
  <c r="IM29" i="6"/>
  <c r="IP90" i="6"/>
  <c r="IM91" i="6"/>
  <c r="JD91" i="6"/>
  <c r="ID91" i="6"/>
  <c r="ID74" i="6"/>
  <c r="IR91" i="6"/>
  <c r="JD97" i="6"/>
  <c r="ID104" i="6"/>
  <c r="IL29" i="6"/>
  <c r="N29" i="9"/>
  <c r="IS15" i="6"/>
  <c r="O68" i="9"/>
  <c r="IL72" i="6"/>
  <c r="IO90" i="6"/>
  <c r="IL91" i="6"/>
  <c r="IB97" i="6"/>
  <c r="J97" i="10"/>
  <c r="IB104" i="6"/>
  <c r="IE29" i="6"/>
  <c r="JD29" i="6" s="1"/>
  <c r="IS29" i="6"/>
  <c r="U29" i="9"/>
  <c r="IM73" i="6"/>
  <c r="IL74" i="6"/>
  <c r="IA104" i="6"/>
  <c r="IO29" i="6"/>
  <c r="Y29" i="9"/>
  <c r="ID29" i="6"/>
  <c r="K872" i="20" s="1"/>
  <c r="N872" i="20" s="1"/>
  <c r="M29" i="9"/>
  <c r="IP49" i="6"/>
  <c r="IO49" i="6"/>
  <c r="IT13" i="6"/>
  <c r="IR49" i="6"/>
  <c r="IS49" i="6"/>
  <c r="W29" i="9"/>
  <c r="HJ27" i="6"/>
  <c r="IT27" i="6" s="1"/>
  <c r="IA71" i="6"/>
  <c r="JD72" i="6"/>
  <c r="IO97" i="6"/>
  <c r="W71" i="9"/>
  <c r="JD90" i="6"/>
  <c r="ID73" i="6"/>
  <c r="IS90" i="6"/>
  <c r="IP97" i="6"/>
  <c r="I71" i="9"/>
  <c r="JD71" i="6"/>
  <c r="IR15" i="6"/>
  <c r="JD15" i="6"/>
  <c r="M95" i="10"/>
  <c r="DR71" i="6"/>
  <c r="IL73" i="6"/>
  <c r="IV74" i="6"/>
  <c r="IA73" i="6"/>
  <c r="IR90" i="6"/>
  <c r="IR97" i="6"/>
  <c r="HZ13" i="6"/>
  <c r="IS104" i="6"/>
  <c r="IU104" i="6"/>
  <c r="J90" i="10"/>
  <c r="I90" i="9"/>
  <c r="IP104" i="6"/>
  <c r="IV104" i="6"/>
  <c r="DR74" i="6"/>
  <c r="H2644" i="20" s="1"/>
  <c r="IE73" i="6"/>
  <c r="JD104" i="6"/>
  <c r="IO104" i="6"/>
  <c r="JD49" i="6"/>
  <c r="IP73" i="6"/>
  <c r="I105" i="9"/>
  <c r="IZ13" i="6"/>
  <c r="K261" i="20" s="1"/>
  <c r="HK13" i="6"/>
  <c r="IW13" i="6"/>
  <c r="IQ13" i="6"/>
  <c r="IN13" i="6"/>
  <c r="JA13" i="6"/>
  <c r="K264" i="20" s="1"/>
  <c r="I91" i="9"/>
  <c r="J91" i="10"/>
  <c r="IA102" i="6"/>
  <c r="IC13" i="6"/>
  <c r="IF13" i="6"/>
  <c r="W97" i="9"/>
  <c r="J102" i="10"/>
  <c r="I102" i="9"/>
  <c r="Y97" i="9"/>
  <c r="Y102" i="9"/>
  <c r="ID49" i="6"/>
  <c r="K1652" i="20" s="1"/>
  <c r="N1652" i="20" s="1"/>
  <c r="JC48" i="6"/>
  <c r="Z48" i="9" s="1"/>
  <c r="N48" i="10" s="1"/>
  <c r="JD105" i="6"/>
  <c r="HJ57" i="6"/>
  <c r="IQ57" i="6" s="1"/>
  <c r="IB49" i="6"/>
  <c r="IA49" i="6"/>
  <c r="X90" i="9"/>
  <c r="W105" i="9"/>
  <c r="IO105" i="6"/>
  <c r="T105" i="9"/>
  <c r="IL104" i="6"/>
  <c r="IP105" i="6"/>
  <c r="X104" i="9"/>
  <c r="I104" i="9"/>
  <c r="J104" i="10"/>
  <c r="J95" i="9"/>
  <c r="JF88" i="6"/>
  <c r="IB102" i="6"/>
  <c r="JC88" i="6"/>
  <c r="Z88" i="9" s="1"/>
  <c r="N88" i="10" s="1"/>
  <c r="IM104" i="6"/>
  <c r="JF72" i="6"/>
  <c r="JC74" i="6"/>
  <c r="Z74" i="9" s="1"/>
  <c r="N74" i="10" s="1"/>
  <c r="JC72" i="6"/>
  <c r="IS73" i="6"/>
  <c r="JB72" i="6"/>
  <c r="IM72" i="6"/>
  <c r="DR73" i="6"/>
  <c r="H2605" i="20" s="1"/>
  <c r="JD73" i="6"/>
  <c r="IO73" i="6"/>
  <c r="JC66" i="6"/>
  <c r="Z66" i="9" s="1"/>
  <c r="N66" i="10" s="1"/>
  <c r="DR49" i="6"/>
  <c r="H1669" i="20" s="1"/>
  <c r="HL49" i="6"/>
  <c r="JC50" i="6"/>
  <c r="JB66" i="6"/>
  <c r="Y33" i="9"/>
  <c r="J34" i="10"/>
  <c r="IN31" i="6"/>
  <c r="IQ31" i="6"/>
  <c r="IF23" i="6"/>
  <c r="IC23" i="6"/>
  <c r="HK23" i="6"/>
  <c r="C655" i="20" s="1"/>
  <c r="HZ23" i="6"/>
  <c r="IT23" i="6"/>
  <c r="IQ23" i="6"/>
  <c r="IN23" i="6"/>
  <c r="IW23" i="6"/>
  <c r="K646" i="20" s="1"/>
  <c r="JA23" i="6"/>
  <c r="K654" i="20" s="1"/>
  <c r="IZ23" i="6"/>
  <c r="K651" i="20" s="1"/>
  <c r="IX23" i="6"/>
  <c r="K647" i="20" s="1"/>
  <c r="IY23" i="6"/>
  <c r="K648" i="20" s="1"/>
  <c r="DR105" i="6"/>
  <c r="H3853" i="20" s="1"/>
  <c r="J105" i="10"/>
  <c r="IV105" i="6"/>
  <c r="V105" i="9"/>
  <c r="IU105" i="6"/>
  <c r="Y34" i="9"/>
  <c r="JF71" i="6"/>
  <c r="JC49" i="6"/>
  <c r="JC43" i="6"/>
  <c r="IG105" i="6"/>
  <c r="IM105" i="6"/>
  <c r="K3837" i="20" s="1"/>
  <c r="N3837" i="20" s="1"/>
  <c r="N105" i="9"/>
  <c r="IA105" i="6"/>
  <c r="IB105" i="6"/>
  <c r="L105" i="9"/>
  <c r="Y105" i="9"/>
  <c r="I33" i="9"/>
  <c r="IS105" i="6"/>
  <c r="U105" i="9"/>
  <c r="IR105" i="6"/>
  <c r="X105" i="9"/>
  <c r="JF74" i="6"/>
  <c r="JC87" i="6"/>
  <c r="Z87" i="9" s="1"/>
  <c r="N87" i="10" s="1"/>
  <c r="IG104" i="6"/>
  <c r="O104" i="9" s="1"/>
  <c r="JF87" i="6"/>
  <c r="Y74" i="9"/>
  <c r="J74" i="10"/>
  <c r="I74" i="9"/>
  <c r="JC63" i="6"/>
  <c r="W74" i="9"/>
  <c r="X74" i="9"/>
  <c r="J66" i="9"/>
  <c r="W16" i="9"/>
  <c r="M79" i="10"/>
  <c r="M48" i="10"/>
  <c r="HZ31" i="6"/>
  <c r="IC31" i="6"/>
  <c r="HK31" i="6"/>
  <c r="JF46" i="6"/>
  <c r="JC71" i="6"/>
  <c r="Z71" i="9" s="1"/>
  <c r="N71" i="10" s="1"/>
  <c r="IU71" i="6"/>
  <c r="JB49" i="6"/>
  <c r="IU102" i="6"/>
  <c r="X64" i="9"/>
  <c r="IW31" i="6"/>
  <c r="K958" i="20" s="1"/>
  <c r="IZ31" i="6"/>
  <c r="K963" i="20" s="1"/>
  <c r="IY31" i="6"/>
  <c r="K960" i="20" s="1"/>
  <c r="JB19" i="6"/>
  <c r="JB71" i="6"/>
  <c r="JF49" i="6"/>
  <c r="JC59" i="6"/>
  <c r="Z59" i="9" s="1"/>
  <c r="N59" i="10" s="1"/>
  <c r="IV71" i="6"/>
  <c r="JF97" i="6"/>
  <c r="IV102" i="6"/>
  <c r="JD102" i="6"/>
  <c r="IX31" i="6"/>
  <c r="K959" i="20" s="1"/>
  <c r="JA31" i="6"/>
  <c r="K966" i="20" s="1"/>
  <c r="JC15" i="6"/>
  <c r="Z15" i="9" s="1"/>
  <c r="N15" i="10" s="1"/>
  <c r="IR73" i="6"/>
  <c r="JB97" i="6"/>
  <c r="IK31" i="6"/>
  <c r="S31" i="9" s="1"/>
  <c r="IG31" i="6"/>
  <c r="IJ35" i="6"/>
  <c r="R35" i="9" s="1"/>
  <c r="IG35" i="6"/>
  <c r="O35" i="9" s="1"/>
  <c r="II34" i="6"/>
  <c r="Q34" i="9" s="1"/>
  <c r="IG34" i="6"/>
  <c r="O34" i="9" s="1"/>
  <c r="II39" i="6"/>
  <c r="Q39" i="9" s="1"/>
  <c r="W104" i="9"/>
  <c r="IK16" i="6"/>
  <c r="S16" i="9" s="1"/>
  <c r="IH33" i="6"/>
  <c r="P33" i="9" s="1"/>
  <c r="IG33" i="6"/>
  <c r="O33" i="9" s="1"/>
  <c r="II64" i="6"/>
  <c r="Q64" i="9" s="1"/>
  <c r="IG64" i="6"/>
  <c r="O64" i="9" s="1"/>
  <c r="II9" i="6"/>
  <c r="Q9" i="9" s="1"/>
  <c r="W102" i="9"/>
  <c r="IJ55" i="6"/>
  <c r="R55" i="9" s="1"/>
  <c r="IG55" i="6"/>
  <c r="O55" i="9" s="1"/>
  <c r="JB84" i="6"/>
  <c r="X102" i="9"/>
  <c r="JF86" i="6"/>
  <c r="JC97" i="6"/>
  <c r="Z97" i="9" s="1"/>
  <c r="N97" i="10" s="1"/>
  <c r="J73" i="10"/>
  <c r="I73" i="9"/>
  <c r="W73" i="9"/>
  <c r="S41" i="9"/>
  <c r="JB41" i="6"/>
  <c r="JF41" i="6"/>
  <c r="HJ69" i="6"/>
  <c r="IZ69" i="6" s="1"/>
  <c r="K2445" i="20" s="1"/>
  <c r="JC41" i="6"/>
  <c r="Y73" i="9"/>
  <c r="X73" i="9"/>
  <c r="W34" i="9"/>
  <c r="N33" i="9"/>
  <c r="JB73" i="6"/>
  <c r="HJ51" i="6"/>
  <c r="IF51" i="6" s="1"/>
  <c r="IA99" i="6"/>
  <c r="JD99" i="6"/>
  <c r="IB99" i="6"/>
  <c r="L99" i="9"/>
  <c r="IS99" i="6"/>
  <c r="IR99" i="6"/>
  <c r="U99" i="9"/>
  <c r="W99" i="9"/>
  <c r="X98" i="9"/>
  <c r="IV98" i="6"/>
  <c r="IU98" i="6"/>
  <c r="V98" i="9"/>
  <c r="IO103" i="6"/>
  <c r="IP103" i="6"/>
  <c r="T103" i="9"/>
  <c r="JD103" i="6"/>
  <c r="IA103" i="6"/>
  <c r="IB103" i="6"/>
  <c r="L103" i="9"/>
  <c r="Y103" i="9"/>
  <c r="IO100" i="6"/>
  <c r="IP100" i="6"/>
  <c r="T100" i="9"/>
  <c r="IA100" i="6"/>
  <c r="JD100" i="6"/>
  <c r="IB100" i="6"/>
  <c r="L100" i="9"/>
  <c r="Y100" i="9"/>
  <c r="IO96" i="6"/>
  <c r="IP96" i="6"/>
  <c r="T96" i="9"/>
  <c r="IG96" i="6"/>
  <c r="O96" i="9" s="1"/>
  <c r="IL96" i="6"/>
  <c r="IM96" i="6"/>
  <c r="N96" i="9"/>
  <c r="IB96" i="6"/>
  <c r="JD96" i="6"/>
  <c r="IA96" i="6"/>
  <c r="L96" i="9"/>
  <c r="IV99" i="6"/>
  <c r="IU99" i="6"/>
  <c r="V99" i="9"/>
  <c r="HL99" i="6"/>
  <c r="DR99" i="6"/>
  <c r="H3619" i="20" s="1"/>
  <c r="J99" i="10"/>
  <c r="I99" i="9"/>
  <c r="W98" i="9"/>
  <c r="ID98" i="6"/>
  <c r="IE98" i="6"/>
  <c r="M98" i="9"/>
  <c r="IR103" i="6"/>
  <c r="IS103" i="6"/>
  <c r="U103" i="9"/>
  <c r="IG103" i="6"/>
  <c r="O103" i="9" s="1"/>
  <c r="IM103" i="6"/>
  <c r="IL103" i="6"/>
  <c r="N103" i="9"/>
  <c r="HL103" i="6"/>
  <c r="DR103" i="6"/>
  <c r="H3775" i="20" s="1"/>
  <c r="J103" i="10"/>
  <c r="I103" i="9"/>
  <c r="IR100" i="6"/>
  <c r="IS100" i="6"/>
  <c r="U100" i="9"/>
  <c r="IG100" i="6"/>
  <c r="O100" i="9" s="1"/>
  <c r="IL100" i="6"/>
  <c r="IM100" i="6"/>
  <c r="N100" i="9"/>
  <c r="DR100" i="6"/>
  <c r="H3658" i="20" s="1"/>
  <c r="HL100" i="6"/>
  <c r="I100" i="9"/>
  <c r="J100" i="10"/>
  <c r="JB102" i="6"/>
  <c r="IR96" i="6"/>
  <c r="IS96" i="6"/>
  <c r="U96" i="9"/>
  <c r="X96" i="9"/>
  <c r="HL96" i="6"/>
  <c r="DR96" i="6"/>
  <c r="H3502" i="20" s="1"/>
  <c r="I96" i="9"/>
  <c r="J96" i="10"/>
  <c r="ID99" i="6"/>
  <c r="IE99" i="6"/>
  <c r="M99" i="9"/>
  <c r="IG99" i="6"/>
  <c r="O99" i="9" s="1"/>
  <c r="IL99" i="6"/>
  <c r="IM99" i="6"/>
  <c r="N99" i="9"/>
  <c r="IO98" i="6"/>
  <c r="IP98" i="6"/>
  <c r="T98" i="9"/>
  <c r="JD98" i="6"/>
  <c r="IA98" i="6"/>
  <c r="IB98" i="6"/>
  <c r="L98" i="9"/>
  <c r="Y98" i="9"/>
  <c r="X103" i="9"/>
  <c r="IV103" i="6"/>
  <c r="IU103" i="6"/>
  <c r="V103" i="9"/>
  <c r="X100" i="9"/>
  <c r="IU100" i="6"/>
  <c r="IV100" i="6"/>
  <c r="V100" i="9"/>
  <c r="JC102" i="6"/>
  <c r="Z102" i="9" s="1"/>
  <c r="N102" i="10" s="1"/>
  <c r="W96" i="9"/>
  <c r="IU96" i="6"/>
  <c r="IV96" i="6"/>
  <c r="V96" i="9"/>
  <c r="Y99" i="9"/>
  <c r="IP99" i="6"/>
  <c r="IO99" i="6"/>
  <c r="T99" i="9"/>
  <c r="X99" i="9"/>
  <c r="IS98" i="6"/>
  <c r="IR98" i="6"/>
  <c r="U98" i="9"/>
  <c r="IG98" i="6"/>
  <c r="O98" i="9" s="1"/>
  <c r="IM98" i="6"/>
  <c r="IL98" i="6"/>
  <c r="N98" i="9"/>
  <c r="DR98" i="6"/>
  <c r="H3580" i="20" s="1"/>
  <c r="HL98" i="6"/>
  <c r="I98" i="9"/>
  <c r="J98" i="10"/>
  <c r="W103" i="9"/>
  <c r="ID103" i="6"/>
  <c r="IE103" i="6"/>
  <c r="M103" i="9"/>
  <c r="W100" i="9"/>
  <c r="IE100" i="6"/>
  <c r="ID100" i="6"/>
  <c r="M100" i="9"/>
  <c r="JF102" i="6"/>
  <c r="Y96" i="9"/>
  <c r="IE96" i="6"/>
  <c r="ID96" i="6"/>
  <c r="M96" i="9"/>
  <c r="J88" i="9"/>
  <c r="M88" i="10"/>
  <c r="Y78" i="9"/>
  <c r="DR78" i="6"/>
  <c r="H2800" i="20" s="1"/>
  <c r="HL78" i="6"/>
  <c r="I78" i="9"/>
  <c r="J78" i="10"/>
  <c r="JD92" i="6"/>
  <c r="IA92" i="6"/>
  <c r="IB92" i="6"/>
  <c r="L92" i="9"/>
  <c r="HL92" i="6"/>
  <c r="DR92" i="6"/>
  <c r="H3346" i="20" s="1"/>
  <c r="I92" i="9"/>
  <c r="J92" i="10"/>
  <c r="JF91" i="6"/>
  <c r="IG76" i="6"/>
  <c r="O76" i="9" s="1"/>
  <c r="IL76" i="6"/>
  <c r="IM76" i="6"/>
  <c r="N76" i="9"/>
  <c r="IE76" i="6"/>
  <c r="ID76" i="6"/>
  <c r="M76" i="9"/>
  <c r="IP76" i="6"/>
  <c r="IO76" i="6"/>
  <c r="T76" i="9"/>
  <c r="JD85" i="6"/>
  <c r="IA85" i="6"/>
  <c r="IB85" i="6"/>
  <c r="L85" i="9"/>
  <c r="IO85" i="6"/>
  <c r="IP85" i="6"/>
  <c r="T85" i="9"/>
  <c r="IU85" i="6"/>
  <c r="IV85" i="6"/>
  <c r="V85" i="9"/>
  <c r="JF75" i="6"/>
  <c r="JB95" i="6"/>
  <c r="IA78" i="6"/>
  <c r="IB78" i="6"/>
  <c r="JD78" i="6"/>
  <c r="L78" i="9"/>
  <c r="IG78" i="6"/>
  <c r="O78" i="9" s="1"/>
  <c r="IM78" i="6"/>
  <c r="IL78" i="6"/>
  <c r="N78" i="9"/>
  <c r="IV78" i="6"/>
  <c r="IU78" i="6"/>
  <c r="V78" i="9"/>
  <c r="J86" i="9"/>
  <c r="M86" i="10"/>
  <c r="W92" i="9"/>
  <c r="ID92" i="6"/>
  <c r="IE92" i="6"/>
  <c r="M92" i="9"/>
  <c r="IU92" i="6"/>
  <c r="IV92" i="6"/>
  <c r="V92" i="9"/>
  <c r="O90" i="9"/>
  <c r="JC90" i="6"/>
  <c r="Z90" i="9" s="1"/>
  <c r="N90" i="10" s="1"/>
  <c r="JF90" i="6"/>
  <c r="JC73" i="6"/>
  <c r="Z73" i="9" s="1"/>
  <c r="N73" i="10" s="1"/>
  <c r="IS76" i="6"/>
  <c r="IR76" i="6"/>
  <c r="U76" i="9"/>
  <c r="X76" i="9"/>
  <c r="IR85" i="6"/>
  <c r="IS85" i="6"/>
  <c r="U85" i="9"/>
  <c r="X85" i="9"/>
  <c r="ID85" i="6"/>
  <c r="IE85" i="6"/>
  <c r="M85" i="9"/>
  <c r="JB75" i="6"/>
  <c r="JC75" i="6"/>
  <c r="Z75" i="9" s="1"/>
  <c r="N75" i="10" s="1"/>
  <c r="JC95" i="6"/>
  <c r="Z95" i="9" s="1"/>
  <c r="N95" i="10" s="1"/>
  <c r="IO78" i="6"/>
  <c r="IP78" i="6"/>
  <c r="T78" i="9"/>
  <c r="X78" i="9"/>
  <c r="ID78" i="6"/>
  <c r="IE78" i="6"/>
  <c r="M78" i="9"/>
  <c r="IG92" i="6"/>
  <c r="O92" i="9" s="1"/>
  <c r="IM92" i="6"/>
  <c r="IL92" i="6"/>
  <c r="N92" i="9"/>
  <c r="X92" i="9"/>
  <c r="IQ93" i="6"/>
  <c r="HK93" i="6"/>
  <c r="C3385" i="20" s="1"/>
  <c r="JA93" i="6"/>
  <c r="K3384" i="20" s="1"/>
  <c r="HZ93" i="6"/>
  <c r="IY93" i="6"/>
  <c r="K3378" i="20" s="1"/>
  <c r="IW93" i="6"/>
  <c r="K3376" i="20" s="1"/>
  <c r="IT93" i="6"/>
  <c r="IF93" i="6"/>
  <c r="IZ93" i="6"/>
  <c r="K3381" i="20" s="1"/>
  <c r="IX93" i="6"/>
  <c r="K3377" i="20" s="1"/>
  <c r="IN93" i="6"/>
  <c r="IC93" i="6"/>
  <c r="JF84" i="6"/>
  <c r="O86" i="9"/>
  <c r="JB86" i="6"/>
  <c r="IV76" i="6"/>
  <c r="IU76" i="6"/>
  <c r="V76" i="9"/>
  <c r="IB76" i="6"/>
  <c r="JD76" i="6"/>
  <c r="IA76" i="6"/>
  <c r="L76" i="9"/>
  <c r="Y76" i="9"/>
  <c r="M84" i="10"/>
  <c r="J84" i="9"/>
  <c r="Y85" i="9"/>
  <c r="IG85" i="6"/>
  <c r="O85" i="9" s="1"/>
  <c r="IL85" i="6"/>
  <c r="IM85" i="6"/>
  <c r="N85" i="9"/>
  <c r="W85" i="9"/>
  <c r="JF95" i="6"/>
  <c r="HZ83" i="6"/>
  <c r="IZ83" i="6"/>
  <c r="K2991" i="20" s="1"/>
  <c r="IC83" i="6"/>
  <c r="IT83" i="6"/>
  <c r="IN83" i="6"/>
  <c r="IW83" i="6"/>
  <c r="K2986" i="20" s="1"/>
  <c r="IX83" i="6"/>
  <c r="K2987" i="20" s="1"/>
  <c r="IQ83" i="6"/>
  <c r="JA83" i="6"/>
  <c r="K2994" i="20" s="1"/>
  <c r="IF83" i="6"/>
  <c r="IY83" i="6"/>
  <c r="K2988" i="20" s="1"/>
  <c r="HK83" i="6"/>
  <c r="C2995" i="20" s="1"/>
  <c r="IR78" i="6"/>
  <c r="IS78" i="6"/>
  <c r="U78" i="9"/>
  <c r="W78" i="9"/>
  <c r="HZ94" i="6"/>
  <c r="IY94" i="6"/>
  <c r="K3417" i="20" s="1"/>
  <c r="IF94" i="6"/>
  <c r="IT94" i="6"/>
  <c r="IZ94" i="6"/>
  <c r="K3420" i="20" s="1"/>
  <c r="IN94" i="6"/>
  <c r="IX94" i="6"/>
  <c r="K3416" i="20" s="1"/>
  <c r="IC94" i="6"/>
  <c r="HK94" i="6"/>
  <c r="C3424" i="20" s="1"/>
  <c r="IQ94" i="6"/>
  <c r="JA94" i="6"/>
  <c r="K3423" i="20" s="1"/>
  <c r="IW94" i="6"/>
  <c r="K3415" i="20" s="1"/>
  <c r="Y92" i="9"/>
  <c r="IR92" i="6"/>
  <c r="IS92" i="6"/>
  <c r="U92" i="9"/>
  <c r="IP92" i="6"/>
  <c r="IO92" i="6"/>
  <c r="T92" i="9"/>
  <c r="O74" i="9"/>
  <c r="JB74" i="6"/>
  <c r="JB87" i="6"/>
  <c r="JF73" i="6"/>
  <c r="JC91" i="6"/>
  <c r="Z91" i="9" s="1"/>
  <c r="N91" i="10" s="1"/>
  <c r="JB91" i="6"/>
  <c r="JC84" i="6"/>
  <c r="Z84" i="9" s="1"/>
  <c r="N84" i="10" s="1"/>
  <c r="O79" i="9"/>
  <c r="JC79" i="6"/>
  <c r="Z79" i="9" s="1"/>
  <c r="N79" i="10" s="1"/>
  <c r="JB79" i="6"/>
  <c r="JF79" i="6"/>
  <c r="JB90" i="6"/>
  <c r="HL76" i="6"/>
  <c r="DR76" i="6"/>
  <c r="H2722" i="20" s="1"/>
  <c r="I76" i="9"/>
  <c r="J76" i="10"/>
  <c r="W76" i="9"/>
  <c r="HL85" i="6"/>
  <c r="DR85" i="6"/>
  <c r="H3073" i="20" s="1"/>
  <c r="I85" i="9"/>
  <c r="J85" i="10"/>
  <c r="HK42" i="6"/>
  <c r="C1396" i="20" s="1"/>
  <c r="IC42" i="6"/>
  <c r="IT42" i="6"/>
  <c r="IF42" i="6"/>
  <c r="IW42" i="6"/>
  <c r="K1387" i="20" s="1"/>
  <c r="IX42" i="6"/>
  <c r="K1388" i="20" s="1"/>
  <c r="IN42" i="6"/>
  <c r="JA42" i="6"/>
  <c r="K1395" i="20" s="1"/>
  <c r="IQ42" i="6"/>
  <c r="IZ42" i="6"/>
  <c r="K1392" i="20" s="1"/>
  <c r="HZ42" i="6"/>
  <c r="IY42" i="6"/>
  <c r="K1389" i="20" s="1"/>
  <c r="HJ56" i="6"/>
  <c r="HJ65" i="6"/>
  <c r="HJ44" i="6"/>
  <c r="HJ60" i="6"/>
  <c r="HJ47" i="6"/>
  <c r="HJ40" i="6"/>
  <c r="P46" i="9"/>
  <c r="P67" i="9"/>
  <c r="P63" i="9"/>
  <c r="JB59" i="6"/>
  <c r="P68" i="9"/>
  <c r="JC62" i="6"/>
  <c r="JB62" i="6"/>
  <c r="JB46" i="6"/>
  <c r="IA52" i="6"/>
  <c r="IB52" i="6"/>
  <c r="JD52" i="6"/>
  <c r="JC46" i="6"/>
  <c r="Z46" i="9" s="1"/>
  <c r="N46" i="10" s="1"/>
  <c r="JC19" i="6"/>
  <c r="IB16" i="6"/>
  <c r="IM16" i="6"/>
  <c r="IA33" i="6"/>
  <c r="IB33" i="6"/>
  <c r="IE33" i="6"/>
  <c r="JD33" i="6" s="1"/>
  <c r="ID33" i="6"/>
  <c r="HL33" i="6"/>
  <c r="DR33" i="6"/>
  <c r="H1045" i="20" s="1"/>
  <c r="JF14" i="6"/>
  <c r="IV64" i="6"/>
  <c r="IU64" i="6"/>
  <c r="ID64" i="6"/>
  <c r="IE64" i="6"/>
  <c r="HL64" i="6"/>
  <c r="DR64" i="6"/>
  <c r="JB48" i="6"/>
  <c r="JB67" i="6"/>
  <c r="IB35" i="6"/>
  <c r="IA35" i="6"/>
  <c r="IM35" i="6"/>
  <c r="P35" i="9"/>
  <c r="IL35" i="6"/>
  <c r="JC68" i="6"/>
  <c r="Z68" i="9" s="1"/>
  <c r="N68" i="10" s="1"/>
  <c r="IB34" i="6"/>
  <c r="IA34" i="6"/>
  <c r="JB63" i="6"/>
  <c r="JF50" i="6"/>
  <c r="JC70" i="6"/>
  <c r="Z70" i="9" s="1"/>
  <c r="N70" i="10" s="1"/>
  <c r="JF62" i="6"/>
  <c r="IM31" i="6"/>
  <c r="IL31" i="6"/>
  <c r="IO52" i="6"/>
  <c r="IP52" i="6"/>
  <c r="IR52" i="6"/>
  <c r="IS52" i="6"/>
  <c r="JF61" i="6"/>
  <c r="JC61" i="6"/>
  <c r="Z61" i="9" s="1"/>
  <c r="N61" i="10" s="1"/>
  <c r="J14" i="9"/>
  <c r="IE16" i="6"/>
  <c r="ID16" i="6"/>
  <c r="HL16" i="6"/>
  <c r="DR16" i="6"/>
  <c r="IB64" i="6"/>
  <c r="JD64" i="6"/>
  <c r="IA64" i="6"/>
  <c r="HZ26" i="6"/>
  <c r="IT26" i="6"/>
  <c r="IX26" i="6"/>
  <c r="K764" i="20" s="1"/>
  <c r="IQ26" i="6"/>
  <c r="IY26" i="6"/>
  <c r="K765" i="20" s="1"/>
  <c r="IZ26" i="6"/>
  <c r="K768" i="20" s="1"/>
  <c r="IC26" i="6"/>
  <c r="JA26" i="6"/>
  <c r="K771" i="20" s="1"/>
  <c r="IF26" i="6"/>
  <c r="IN26" i="6"/>
  <c r="HK26" i="6"/>
  <c r="C772" i="20" s="1"/>
  <c r="IW26" i="6"/>
  <c r="K763" i="20" s="1"/>
  <c r="JB15" i="6"/>
  <c r="JB43" i="6"/>
  <c r="IE35" i="6"/>
  <c r="JD35" i="6" s="1"/>
  <c r="ID35" i="6"/>
  <c r="HL35" i="6"/>
  <c r="DR35" i="6"/>
  <c r="H1123" i="20" s="1"/>
  <c r="IP55" i="6"/>
  <c r="IO55" i="6"/>
  <c r="IR55" i="6"/>
  <c r="IS55" i="6"/>
  <c r="JB68" i="6"/>
  <c r="IR34" i="6"/>
  <c r="IS34" i="6"/>
  <c r="IO34" i="6"/>
  <c r="IP34" i="6"/>
  <c r="IM52" i="6"/>
  <c r="IL52" i="6"/>
  <c r="P52" i="9"/>
  <c r="JB61" i="6"/>
  <c r="JF19" i="6"/>
  <c r="IR16" i="6"/>
  <c r="IS16" i="6"/>
  <c r="IU33" i="6"/>
  <c r="IV33" i="6"/>
  <c r="IO33" i="6"/>
  <c r="IP33" i="6"/>
  <c r="IR33" i="6"/>
  <c r="IS33" i="6"/>
  <c r="JC14" i="6"/>
  <c r="Z14" i="9" s="1"/>
  <c r="N14" i="10" s="1"/>
  <c r="IR64" i="6"/>
  <c r="IS64" i="6"/>
  <c r="IO64" i="6"/>
  <c r="IP64" i="6"/>
  <c r="JF48" i="6"/>
  <c r="JF15" i="6"/>
  <c r="JF43" i="6"/>
  <c r="JF67" i="6"/>
  <c r="IR35" i="6"/>
  <c r="IS35" i="6"/>
  <c r="IU55" i="6"/>
  <c r="IV55" i="6"/>
  <c r="IM55" i="6"/>
  <c r="IL55" i="6"/>
  <c r="P55" i="9"/>
  <c r="P34" i="9"/>
  <c r="IL34" i="6"/>
  <c r="IM34" i="6"/>
  <c r="JF63" i="6"/>
  <c r="JF70" i="6"/>
  <c r="IU52" i="6"/>
  <c r="IV52" i="6"/>
  <c r="IE52" i="6"/>
  <c r="ID52" i="6"/>
  <c r="HL52" i="6"/>
  <c r="DR52" i="6"/>
  <c r="H1786" i="20" s="1"/>
  <c r="IV16" i="6"/>
  <c r="IO16" i="6"/>
  <c r="IP16" i="6"/>
  <c r="IM33" i="6"/>
  <c r="IL33" i="6"/>
  <c r="JB14" i="6"/>
  <c r="IL64" i="6"/>
  <c r="IM64" i="6"/>
  <c r="P64" i="9"/>
  <c r="IV35" i="6"/>
  <c r="IU35" i="6"/>
  <c r="IO35" i="6"/>
  <c r="IP35" i="6"/>
  <c r="IE55" i="6"/>
  <c r="ID55" i="6"/>
  <c r="IA55" i="6"/>
  <c r="IB55" i="6"/>
  <c r="JD55" i="6"/>
  <c r="HL55" i="6"/>
  <c r="DR55" i="6"/>
  <c r="H1903" i="20" s="1"/>
  <c r="IV34" i="6"/>
  <c r="IU34" i="6"/>
  <c r="ID34" i="6"/>
  <c r="IE34" i="6"/>
  <c r="JD34" i="6" s="1"/>
  <c r="HL34" i="6"/>
  <c r="DR34" i="6"/>
  <c r="JB50" i="6"/>
  <c r="JB70" i="6"/>
  <c r="V71" i="9"/>
  <c r="M71" i="9"/>
  <c r="U71" i="9"/>
  <c r="X71" i="9"/>
  <c r="L71" i="9"/>
  <c r="L59" i="9"/>
  <c r="I59" i="9"/>
  <c r="J59" i="10"/>
  <c r="M59" i="9"/>
  <c r="U72" i="9"/>
  <c r="W72" i="9"/>
  <c r="L72" i="9"/>
  <c r="Y72" i="9"/>
  <c r="J72" i="10"/>
  <c r="I72" i="9"/>
  <c r="AA46" i="9"/>
  <c r="AV46" i="9" s="1"/>
  <c r="P72" i="9"/>
  <c r="N72" i="9"/>
  <c r="X72" i="9"/>
  <c r="T72" i="9"/>
  <c r="V72" i="9"/>
  <c r="M72" i="9"/>
  <c r="P38" i="9"/>
  <c r="AA70" i="9"/>
  <c r="AV70" i="9" s="1"/>
  <c r="Z53" i="9"/>
  <c r="N53" i="10" s="1"/>
  <c r="P54" i="9"/>
  <c r="W67" i="9"/>
  <c r="Y67" i="9"/>
  <c r="T67" i="9"/>
  <c r="P56" i="9"/>
  <c r="M53" i="10"/>
  <c r="J53" i="9"/>
  <c r="V50" i="9"/>
  <c r="W50" i="9"/>
  <c r="X45" i="9"/>
  <c r="U45" i="9"/>
  <c r="J28" i="10"/>
  <c r="I28" i="9"/>
  <c r="V28" i="9"/>
  <c r="W28" i="9"/>
  <c r="I58" i="9"/>
  <c r="J58" i="10"/>
  <c r="N58" i="9"/>
  <c r="O58" i="9"/>
  <c r="T58" i="9"/>
  <c r="J19" i="9"/>
  <c r="M19" i="10"/>
  <c r="J63" i="10"/>
  <c r="I63" i="9"/>
  <c r="M63" i="9"/>
  <c r="N63" i="9"/>
  <c r="O63" i="9"/>
  <c r="W55" i="9"/>
  <c r="X55" i="9"/>
  <c r="U52" i="9"/>
  <c r="N52" i="9"/>
  <c r="O52" i="9"/>
  <c r="V35" i="9"/>
  <c r="W35" i="9"/>
  <c r="M38" i="9"/>
  <c r="Y38" i="9"/>
  <c r="L38" i="9"/>
  <c r="AA41" i="9"/>
  <c r="AV41" i="9" s="1"/>
  <c r="O79" i="10"/>
  <c r="N67" i="9"/>
  <c r="O67" i="9"/>
  <c r="U67" i="9"/>
  <c r="J67" i="10"/>
  <c r="I67" i="9"/>
  <c r="T50" i="9"/>
  <c r="U50" i="9"/>
  <c r="J45" i="10"/>
  <c r="I45" i="9"/>
  <c r="T45" i="9"/>
  <c r="N45" i="9"/>
  <c r="O45" i="9"/>
  <c r="M28" i="9"/>
  <c r="L28" i="9"/>
  <c r="T28" i="9"/>
  <c r="Y58" i="9"/>
  <c r="L58" i="9"/>
  <c r="M58" i="9"/>
  <c r="X63" i="9"/>
  <c r="Y63" i="9"/>
  <c r="L63" i="9"/>
  <c r="AA68" i="9"/>
  <c r="AV68" i="9" s="1"/>
  <c r="U55" i="9"/>
  <c r="V55" i="9"/>
  <c r="J52" i="10"/>
  <c r="I52" i="9"/>
  <c r="X52" i="9"/>
  <c r="V52" i="9"/>
  <c r="T35" i="9"/>
  <c r="U35" i="9"/>
  <c r="M68" i="10"/>
  <c r="J68" i="9"/>
  <c r="V38" i="9"/>
  <c r="W38" i="9"/>
  <c r="V67" i="9"/>
  <c r="L67" i="9"/>
  <c r="J50" i="10"/>
  <c r="I50" i="9"/>
  <c r="M50" i="9"/>
  <c r="N50" i="9"/>
  <c r="O50" i="9"/>
  <c r="V45" i="9"/>
  <c r="Y45" i="9"/>
  <c r="L45" i="9"/>
  <c r="U28" i="9"/>
  <c r="X28" i="9"/>
  <c r="W58" i="9"/>
  <c r="X58" i="9"/>
  <c r="P47" i="9"/>
  <c r="V63" i="9"/>
  <c r="W63" i="9"/>
  <c r="J55" i="10"/>
  <c r="I55" i="9"/>
  <c r="N55" i="9"/>
  <c r="T55" i="9"/>
  <c r="L52" i="9"/>
  <c r="T52" i="9"/>
  <c r="M52" i="9"/>
  <c r="X13" i="9"/>
  <c r="J46" i="9"/>
  <c r="M46" i="10"/>
  <c r="J35" i="10"/>
  <c r="I35" i="9"/>
  <c r="M35" i="9"/>
  <c r="N35" i="9"/>
  <c r="J70" i="9"/>
  <c r="M70" i="10"/>
  <c r="T38" i="9"/>
  <c r="U38" i="9"/>
  <c r="AA53" i="9"/>
  <c r="AV53" i="9" s="1"/>
  <c r="J62" i="9"/>
  <c r="M62" i="10"/>
  <c r="M67" i="9"/>
  <c r="X67" i="9"/>
  <c r="M41" i="10"/>
  <c r="J41" i="9"/>
  <c r="M15" i="10"/>
  <c r="J15" i="9"/>
  <c r="X50" i="9"/>
  <c r="Y50" i="9"/>
  <c r="L50" i="9"/>
  <c r="AA61" i="9"/>
  <c r="AV61" i="9" s="1"/>
  <c r="M45" i="9"/>
  <c r="W45" i="9"/>
  <c r="P43" i="9"/>
  <c r="Y28" i="9"/>
  <c r="N28" i="9"/>
  <c r="U58" i="9"/>
  <c r="V58" i="9"/>
  <c r="T63" i="9"/>
  <c r="U63" i="9"/>
  <c r="Y55" i="9"/>
  <c r="L55" i="9"/>
  <c r="M55" i="9"/>
  <c r="Y52" i="9"/>
  <c r="W52" i="9"/>
  <c r="X35" i="9"/>
  <c r="Y35" i="9"/>
  <c r="L35" i="9"/>
  <c r="AA19" i="9"/>
  <c r="AV19" i="9" s="1"/>
  <c r="J61" i="9"/>
  <c r="M61" i="10"/>
  <c r="AA48" i="9"/>
  <c r="AV48" i="9" s="1"/>
  <c r="P69" i="9"/>
  <c r="J38" i="10"/>
  <c r="I38" i="9"/>
  <c r="X38" i="9"/>
  <c r="N38" i="9"/>
  <c r="O38" i="9"/>
  <c r="IG16" i="6" l="1"/>
  <c r="O16" i="9" s="1"/>
  <c r="IU16" i="6"/>
  <c r="IL16" i="6"/>
  <c r="M14" i="10"/>
  <c r="JD16" i="6"/>
  <c r="IA16" i="6"/>
  <c r="IY13" i="6"/>
  <c r="K2943" i="20"/>
  <c r="N2943" i="20" s="1"/>
  <c r="JD75" i="6"/>
  <c r="N2008" i="20"/>
  <c r="N2010" i="20" s="1"/>
  <c r="N1813" i="20"/>
  <c r="N1815" i="20" s="1"/>
  <c r="O88" i="10"/>
  <c r="O95" i="10"/>
  <c r="O66" i="10"/>
  <c r="JG95" i="6"/>
  <c r="Q95" i="10" s="1"/>
  <c r="JG81" i="6"/>
  <c r="Q81" i="10" s="1"/>
  <c r="AA62" i="9"/>
  <c r="AV62" i="9" s="1"/>
  <c r="M2169" i="20" s="1"/>
  <c r="O84" i="10"/>
  <c r="JG66" i="6"/>
  <c r="Q66" i="10" s="1"/>
  <c r="BB53" i="9"/>
  <c r="O87" i="10"/>
  <c r="O86" i="10"/>
  <c r="JG87" i="6"/>
  <c r="Q87" i="10" s="1"/>
  <c r="JG84" i="6"/>
  <c r="Q84" i="10" s="1"/>
  <c r="IC39" i="6"/>
  <c r="IT39" i="6"/>
  <c r="IF39" i="6"/>
  <c r="JA39" i="6"/>
  <c r="K1278" i="20" s="1"/>
  <c r="IX39" i="6"/>
  <c r="K1271" i="20" s="1"/>
  <c r="IO39" i="6"/>
  <c r="IP39" i="6"/>
  <c r="JG86" i="6"/>
  <c r="Q86" i="10" s="1"/>
  <c r="IY39" i="6"/>
  <c r="K1272" i="20" s="1"/>
  <c r="IQ39" i="6"/>
  <c r="IW39" i="6"/>
  <c r="K1270" i="20" s="1"/>
  <c r="M2325" i="20"/>
  <c r="M75" i="9"/>
  <c r="ID75" i="6"/>
  <c r="K2666" i="20" s="1"/>
  <c r="N2666" i="20" s="1"/>
  <c r="M2403" i="20"/>
  <c r="M2910" i="20"/>
  <c r="M2130" i="20"/>
  <c r="M2481" i="20"/>
  <c r="M1545" i="20"/>
  <c r="M3105" i="20"/>
  <c r="M3144" i="20"/>
  <c r="M1818" i="20"/>
  <c r="M3456" i="20"/>
  <c r="M3183" i="20"/>
  <c r="L3192" i="20" s="1"/>
  <c r="M2832" i="20"/>
  <c r="M492" i="20"/>
  <c r="M1623" i="20"/>
  <c r="M1350" i="20"/>
  <c r="M3027" i="20"/>
  <c r="C2683" i="20"/>
  <c r="J75" i="10"/>
  <c r="I75" i="9"/>
  <c r="HL75" i="6"/>
  <c r="V75" i="9"/>
  <c r="IV75" i="6"/>
  <c r="IU75" i="6"/>
  <c r="DR75" i="6"/>
  <c r="L75" i="9"/>
  <c r="IA75" i="6"/>
  <c r="IB75" i="6"/>
  <c r="T75" i="9"/>
  <c r="IP75" i="6"/>
  <c r="IO75" i="6"/>
  <c r="L77" i="9"/>
  <c r="IA77" i="6"/>
  <c r="IB77" i="6"/>
  <c r="IO77" i="6"/>
  <c r="T77" i="9"/>
  <c r="IP77" i="6"/>
  <c r="K2752" i="20"/>
  <c r="W77" i="9"/>
  <c r="K3254" i="20"/>
  <c r="N3254" i="20" s="1"/>
  <c r="K328" i="20"/>
  <c r="N328" i="20" s="1"/>
  <c r="X77" i="9"/>
  <c r="K2753" i="20"/>
  <c r="W75" i="9"/>
  <c r="K2674" i="20"/>
  <c r="K2754" i="20"/>
  <c r="Y77" i="9"/>
  <c r="U77" i="9"/>
  <c r="IS77" i="6"/>
  <c r="IR77" i="6"/>
  <c r="HJ12" i="6"/>
  <c r="JA12" i="6" s="1"/>
  <c r="K225" i="20" s="1"/>
  <c r="IE77" i="6"/>
  <c r="M77" i="9"/>
  <c r="JD77" i="6"/>
  <c r="ID77" i="6"/>
  <c r="IG77" i="6"/>
  <c r="N77" i="9"/>
  <c r="IM77" i="6"/>
  <c r="IL77" i="6"/>
  <c r="K1498" i="20"/>
  <c r="N1498" i="20" s="1"/>
  <c r="N1501" i="20" s="1"/>
  <c r="N1503" i="20" s="1"/>
  <c r="J77" i="10"/>
  <c r="DR77" i="6"/>
  <c r="I77" i="9"/>
  <c r="HL77" i="6"/>
  <c r="C2761" i="20"/>
  <c r="N3217" i="20"/>
  <c r="N3219" i="20" s="1"/>
  <c r="IS54" i="6"/>
  <c r="IR54" i="6"/>
  <c r="K1850" i="20" s="1"/>
  <c r="N1850" i="20" s="1"/>
  <c r="HL80" i="6"/>
  <c r="I80" i="9"/>
  <c r="DR80" i="6"/>
  <c r="J80" i="10"/>
  <c r="C2878" i="20"/>
  <c r="IB80" i="6"/>
  <c r="K2860" i="20" s="1"/>
  <c r="N2860" i="20" s="1"/>
  <c r="IA80" i="6"/>
  <c r="L80" i="9"/>
  <c r="JD80" i="6"/>
  <c r="ID106" i="6"/>
  <c r="M106" i="9"/>
  <c r="IE106" i="6"/>
  <c r="U106" i="9"/>
  <c r="IS106" i="6"/>
  <c r="IR106" i="6"/>
  <c r="K3883" i="20"/>
  <c r="W106" i="9"/>
  <c r="N82" i="9"/>
  <c r="IG82" i="6"/>
  <c r="IM82" i="6"/>
  <c r="K2940" i="20" s="1"/>
  <c r="N2940" i="20" s="1"/>
  <c r="IL82" i="6"/>
  <c r="IB82" i="6"/>
  <c r="JD82" i="6"/>
  <c r="L82" i="9"/>
  <c r="IA82" i="6"/>
  <c r="C2956" i="20"/>
  <c r="J82" i="10"/>
  <c r="HL82" i="6"/>
  <c r="DR82" i="6"/>
  <c r="I82" i="9"/>
  <c r="C1864" i="20"/>
  <c r="HL54" i="6"/>
  <c r="DR54" i="6"/>
  <c r="H1864" i="20" s="1"/>
  <c r="M80" i="9"/>
  <c r="ID80" i="6"/>
  <c r="K2861" i="20" s="1"/>
  <c r="N2861" i="20" s="1"/>
  <c r="IE80" i="6"/>
  <c r="IR80" i="6"/>
  <c r="IS80" i="6"/>
  <c r="U80" i="9"/>
  <c r="K2869" i="20"/>
  <c r="W80" i="9"/>
  <c r="T106" i="9"/>
  <c r="IP106" i="6"/>
  <c r="IO106" i="6"/>
  <c r="K3884" i="20"/>
  <c r="X106" i="9"/>
  <c r="I106" i="9"/>
  <c r="C3892" i="20"/>
  <c r="HL106" i="6"/>
  <c r="J106" i="10"/>
  <c r="DR106" i="6"/>
  <c r="W82" i="9"/>
  <c r="K2947" i="20"/>
  <c r="IE82" i="6"/>
  <c r="M82" i="9"/>
  <c r="ID82" i="6"/>
  <c r="N2905" i="20"/>
  <c r="N2907" i="20" s="1"/>
  <c r="BB81" i="9" s="1"/>
  <c r="AW81" i="9" s="1"/>
  <c r="IA54" i="6"/>
  <c r="JD54" i="6"/>
  <c r="IB54" i="6"/>
  <c r="IU54" i="6"/>
  <c r="IV54" i="6"/>
  <c r="IP54" i="6"/>
  <c r="IO54" i="6"/>
  <c r="IO80" i="6"/>
  <c r="T80" i="9"/>
  <c r="IP80" i="6"/>
  <c r="IG80" i="6"/>
  <c r="O80" i="9" s="1"/>
  <c r="IM80" i="6"/>
  <c r="IL80" i="6"/>
  <c r="N80" i="9"/>
  <c r="IF37" i="6"/>
  <c r="HZ37" i="6"/>
  <c r="JA37" i="6"/>
  <c r="K1200" i="20" s="1"/>
  <c r="IZ37" i="6"/>
  <c r="K1197" i="20" s="1"/>
  <c r="IC37" i="6"/>
  <c r="IN37" i="6"/>
  <c r="HK37" i="6"/>
  <c r="IY37" i="6"/>
  <c r="IT37" i="6"/>
  <c r="IX37" i="6"/>
  <c r="IW37" i="6"/>
  <c r="IQ37" i="6"/>
  <c r="IL106" i="6"/>
  <c r="N106" i="9"/>
  <c r="IG106" i="6"/>
  <c r="IM106" i="6"/>
  <c r="K3885" i="20"/>
  <c r="Y106" i="9"/>
  <c r="JD106" i="6"/>
  <c r="IA106" i="6"/>
  <c r="L106" i="9"/>
  <c r="IB106" i="6"/>
  <c r="K2948" i="20"/>
  <c r="X82" i="9"/>
  <c r="U82" i="9"/>
  <c r="IR82" i="6"/>
  <c r="IS82" i="6"/>
  <c r="K3878" i="20"/>
  <c r="N3878" i="20" s="1"/>
  <c r="N2125" i="20"/>
  <c r="N2127" i="20" s="1"/>
  <c r="BB61" i="9" s="1"/>
  <c r="IE54" i="6"/>
  <c r="ID54" i="6"/>
  <c r="IM54" i="6"/>
  <c r="IG54" i="6"/>
  <c r="JB54" i="6" s="1"/>
  <c r="IL54" i="6"/>
  <c r="K2870" i="20"/>
  <c r="X80" i="9"/>
  <c r="Y80" i="9"/>
  <c r="K2871" i="20"/>
  <c r="V80" i="9"/>
  <c r="IV80" i="6"/>
  <c r="IU80" i="6"/>
  <c r="IU106" i="6"/>
  <c r="V106" i="9"/>
  <c r="IV106" i="6"/>
  <c r="IP82" i="6"/>
  <c r="IO82" i="6"/>
  <c r="T82" i="9"/>
  <c r="Y82" i="9"/>
  <c r="K2949" i="20"/>
  <c r="O81" i="10"/>
  <c r="K2551" i="20"/>
  <c r="N2551" i="20" s="1"/>
  <c r="AA64" i="9"/>
  <c r="AV64" i="9" s="1"/>
  <c r="N2047" i="20"/>
  <c r="N2049" i="20" s="1"/>
  <c r="N3685" i="20"/>
  <c r="N3687" i="20" s="1"/>
  <c r="BB101" i="9" s="1"/>
  <c r="AW101" i="9" s="1"/>
  <c r="K3721" i="20"/>
  <c r="N3721" i="20" s="1"/>
  <c r="K833" i="20"/>
  <c r="N833" i="20" s="1"/>
  <c r="K3796" i="20"/>
  <c r="N3796" i="20" s="1"/>
  <c r="AA91" i="9"/>
  <c r="AV91" i="9" s="1"/>
  <c r="J90" i="9"/>
  <c r="JB29" i="6"/>
  <c r="JF29" i="6"/>
  <c r="K2512" i="20"/>
  <c r="N2512" i="20" s="1"/>
  <c r="N1618" i="20"/>
  <c r="N1620" i="20" s="1"/>
  <c r="BB48" i="9" s="1"/>
  <c r="N2827" i="20"/>
  <c r="N2829" i="20" s="1"/>
  <c r="BB79" i="9" s="1"/>
  <c r="N1696" i="20"/>
  <c r="N1698" i="20" s="1"/>
  <c r="AA14" i="9"/>
  <c r="AV14" i="9" s="1"/>
  <c r="K1653" i="20"/>
  <c r="N1653" i="20" s="1"/>
  <c r="M90" i="10"/>
  <c r="K2510" i="20"/>
  <c r="N2510" i="20" s="1"/>
  <c r="K2553" i="20"/>
  <c r="N2553" i="20" s="1"/>
  <c r="HJ21" i="6"/>
  <c r="L3114" i="20"/>
  <c r="HZ30" i="6"/>
  <c r="IQ30" i="6"/>
  <c r="IS30" i="6" s="1"/>
  <c r="K329" i="20"/>
  <c r="N329" i="20" s="1"/>
  <c r="HK30" i="6"/>
  <c r="HL30" i="6" s="1"/>
  <c r="IC30" i="6"/>
  <c r="JA30" i="6"/>
  <c r="K927" i="20" s="1"/>
  <c r="IN30" i="6"/>
  <c r="IX30" i="6"/>
  <c r="K920" i="20" s="1"/>
  <c r="K2630" i="20"/>
  <c r="N2630" i="20" s="1"/>
  <c r="N2476" i="20"/>
  <c r="N2478" i="20" s="1"/>
  <c r="BB70" i="9" s="1"/>
  <c r="K1886" i="20"/>
  <c r="N1886" i="20" s="1"/>
  <c r="K1110" i="20"/>
  <c r="N1110" i="20" s="1"/>
  <c r="K1887" i="20"/>
  <c r="N1887" i="20" s="1"/>
  <c r="K365" i="20"/>
  <c r="N365" i="20" s="1"/>
  <c r="K1066" i="20"/>
  <c r="N1066" i="20" s="1"/>
  <c r="N2398" i="20"/>
  <c r="N2400" i="20" s="1"/>
  <c r="BB68" i="9" s="1"/>
  <c r="N2203" i="20"/>
  <c r="N2205" i="20" s="1"/>
  <c r="K1067" i="20"/>
  <c r="N1067" i="20" s="1"/>
  <c r="K2238" i="20"/>
  <c r="N2238" i="20" s="1"/>
  <c r="N3139" i="20"/>
  <c r="N3141" i="20" s="1"/>
  <c r="BB87" i="9" s="1"/>
  <c r="AW87" i="9" s="1"/>
  <c r="K2587" i="20"/>
  <c r="N2587" i="20" s="1"/>
  <c r="K2628" i="20"/>
  <c r="N2628" i="20" s="1"/>
  <c r="K330" i="20"/>
  <c r="N330" i="20" s="1"/>
  <c r="K2552" i="20"/>
  <c r="N2552" i="20" s="1"/>
  <c r="N292" i="20"/>
  <c r="N294" i="20" s="1"/>
  <c r="K1029" i="20"/>
  <c r="N1029" i="20" s="1"/>
  <c r="K369" i="20"/>
  <c r="N369" i="20" s="1"/>
  <c r="K1769" i="20"/>
  <c r="N1769" i="20" s="1"/>
  <c r="K1770" i="20"/>
  <c r="N1770" i="20" s="1"/>
  <c r="K951" i="20"/>
  <c r="N951" i="20" s="1"/>
  <c r="K1105" i="20"/>
  <c r="N1105" i="20" s="1"/>
  <c r="K2241" i="20"/>
  <c r="N2241" i="20" s="1"/>
  <c r="K2709" i="20"/>
  <c r="N2709" i="20" s="1"/>
  <c r="K2787" i="20"/>
  <c r="N2787" i="20" s="1"/>
  <c r="K3567" i="20"/>
  <c r="N3567" i="20" s="1"/>
  <c r="K2509" i="20"/>
  <c r="N2509" i="20" s="1"/>
  <c r="JC29" i="6"/>
  <c r="Z29" i="9" s="1"/>
  <c r="N29" i="10" s="1"/>
  <c r="IW30" i="6"/>
  <c r="K919" i="20" s="1"/>
  <c r="IT30" i="6"/>
  <c r="K3528" i="20"/>
  <c r="N3528" i="20" s="1"/>
  <c r="K481" i="20"/>
  <c r="N481" i="20" s="1"/>
  <c r="N3100" i="20"/>
  <c r="N3102" i="20" s="1"/>
  <c r="BB86" i="9" s="1"/>
  <c r="AW86" i="9" s="1"/>
  <c r="JH86" i="6" s="1"/>
  <c r="JI86" i="6" s="1"/>
  <c r="S86" i="10" s="1"/>
  <c r="AF86" i="10" s="1"/>
  <c r="K1031" i="20"/>
  <c r="N1031" i="20" s="1"/>
  <c r="K1032" i="20"/>
  <c r="N1032" i="20" s="1"/>
  <c r="K3056" i="20"/>
  <c r="N3056" i="20" s="1"/>
  <c r="K3059" i="20"/>
  <c r="N3059" i="20" s="1"/>
  <c r="K3060" i="20"/>
  <c r="N3060" i="20" s="1"/>
  <c r="K2706" i="20"/>
  <c r="N2706" i="20" s="1"/>
  <c r="K2590" i="20"/>
  <c r="N2590" i="20" s="1"/>
  <c r="K3526" i="20"/>
  <c r="N3526" i="20" s="1"/>
  <c r="K3640" i="20"/>
  <c r="N3640" i="20" s="1"/>
  <c r="K3253" i="20"/>
  <c r="N3253" i="20" s="1"/>
  <c r="N2359" i="20"/>
  <c r="N2361" i="20" s="1"/>
  <c r="K876" i="20"/>
  <c r="N876" i="20" s="1"/>
  <c r="N3022" i="20"/>
  <c r="N3024" i="20" s="1"/>
  <c r="BB84" i="9" s="1"/>
  <c r="C3436" i="20"/>
  <c r="N1345" i="20"/>
  <c r="N1347" i="20" s="1"/>
  <c r="BB41" i="9" s="1"/>
  <c r="N2164" i="20"/>
  <c r="N2166" i="20" s="1"/>
  <c r="BB62" i="9" s="1"/>
  <c r="K2705" i="20"/>
  <c r="N2705" i="20" s="1"/>
  <c r="K3641" i="20"/>
  <c r="N3641" i="20" s="1"/>
  <c r="K3564" i="20"/>
  <c r="N3564" i="20" s="1"/>
  <c r="K3566" i="20"/>
  <c r="N3566" i="20" s="1"/>
  <c r="K3604" i="20"/>
  <c r="N3604" i="20" s="1"/>
  <c r="K3486" i="20"/>
  <c r="N3486" i="20" s="1"/>
  <c r="K3487" i="20"/>
  <c r="N3487" i="20" s="1"/>
  <c r="K3292" i="20"/>
  <c r="N3292" i="20" s="1"/>
  <c r="C3085" i="20"/>
  <c r="L3465" i="20"/>
  <c r="N1540" i="20"/>
  <c r="N1542" i="20" s="1"/>
  <c r="BB46" i="9" s="1"/>
  <c r="N2320" i="20"/>
  <c r="N2322" i="20" s="1"/>
  <c r="BB66" i="9" s="1"/>
  <c r="N3451" i="20"/>
  <c r="N3453" i="20" s="1"/>
  <c r="BB95" i="9" s="1"/>
  <c r="AW95" i="9" s="1"/>
  <c r="N1423" i="20"/>
  <c r="N1425" i="20" s="1"/>
  <c r="K1071" i="20"/>
  <c r="N1071" i="20" s="1"/>
  <c r="K3331" i="20"/>
  <c r="N3331" i="20" s="1"/>
  <c r="K3330" i="20"/>
  <c r="N3330" i="20" s="1"/>
  <c r="K2784" i="20"/>
  <c r="N2784" i="20" s="1"/>
  <c r="K2707" i="20"/>
  <c r="N2707" i="20" s="1"/>
  <c r="K3759" i="20"/>
  <c r="N3759" i="20" s="1"/>
  <c r="K2588" i="20"/>
  <c r="N2588" i="20" s="1"/>
  <c r="N3178" i="20"/>
  <c r="N3180" i="20" s="1"/>
  <c r="BB88" i="9" s="1"/>
  <c r="AW88" i="9" s="1"/>
  <c r="JH88" i="6" s="1"/>
  <c r="JI88" i="6" s="1"/>
  <c r="S88" i="10" s="1"/>
  <c r="AF88" i="10" s="1"/>
  <c r="K2589" i="20"/>
  <c r="N2589" i="20" s="1"/>
  <c r="K1655" i="20"/>
  <c r="N1655" i="20" s="1"/>
  <c r="K874" i="20"/>
  <c r="N874" i="20" s="1"/>
  <c r="K486" i="20"/>
  <c r="N486" i="20" s="1"/>
  <c r="K3762" i="20"/>
  <c r="N3762" i="20" s="1"/>
  <c r="K3606" i="20"/>
  <c r="N3606" i="20" s="1"/>
  <c r="K3643" i="20"/>
  <c r="N3643" i="20" s="1"/>
  <c r="K3757" i="20"/>
  <c r="N3757" i="20" s="1"/>
  <c r="K3760" i="20"/>
  <c r="N3760" i="20" s="1"/>
  <c r="K3601" i="20"/>
  <c r="N3601" i="20" s="1"/>
  <c r="K3718" i="20"/>
  <c r="N3718" i="20" s="1"/>
  <c r="K3291" i="20"/>
  <c r="N3291" i="20" s="1"/>
  <c r="K2626" i="20"/>
  <c r="N2626" i="20" s="1"/>
  <c r="K1885" i="20"/>
  <c r="N1885" i="20" s="1"/>
  <c r="K1108" i="20"/>
  <c r="N1108" i="20" s="1"/>
  <c r="K1890" i="20"/>
  <c r="N1890" i="20" s="1"/>
  <c r="K2239" i="20"/>
  <c r="N2239" i="20" s="1"/>
  <c r="K1070" i="20"/>
  <c r="N1070" i="20" s="1"/>
  <c r="K1888" i="20"/>
  <c r="N1888" i="20" s="1"/>
  <c r="K1106" i="20"/>
  <c r="N1106" i="20" s="1"/>
  <c r="K2236" i="20"/>
  <c r="N2236" i="20" s="1"/>
  <c r="K1772" i="20"/>
  <c r="N1772" i="20" s="1"/>
  <c r="K1107" i="20"/>
  <c r="N1107" i="20" s="1"/>
  <c r="K1028" i="20"/>
  <c r="N1028" i="20" s="1"/>
  <c r="K366" i="20"/>
  <c r="N366" i="20" s="1"/>
  <c r="K1768" i="20"/>
  <c r="N1768" i="20" s="1"/>
  <c r="K3057" i="20"/>
  <c r="N3057" i="20" s="1"/>
  <c r="K2708" i="20"/>
  <c r="N2708" i="20" s="1"/>
  <c r="K2782" i="20"/>
  <c r="N2782" i="20" s="1"/>
  <c r="K3058" i="20"/>
  <c r="N3058" i="20" s="1"/>
  <c r="K3485" i="20"/>
  <c r="N3485" i="20" s="1"/>
  <c r="K3642" i="20"/>
  <c r="N3642" i="20" s="1"/>
  <c r="K3644" i="20"/>
  <c r="N3644" i="20" s="1"/>
  <c r="K3484" i="20"/>
  <c r="N3484" i="20" s="1"/>
  <c r="K3605" i="20"/>
  <c r="N3605" i="20" s="1"/>
  <c r="K2591" i="20"/>
  <c r="N2591" i="20" s="1"/>
  <c r="K3723" i="20"/>
  <c r="N3723" i="20" s="1"/>
  <c r="K3839" i="20"/>
  <c r="N3839" i="20" s="1"/>
  <c r="K1651" i="20"/>
  <c r="N1651" i="20" s="1"/>
  <c r="K3527" i="20"/>
  <c r="N3527" i="20" s="1"/>
  <c r="K873" i="20"/>
  <c r="N873" i="20" s="1"/>
  <c r="K2627" i="20"/>
  <c r="N2627" i="20" s="1"/>
  <c r="K3250" i="20"/>
  <c r="N3250" i="20" s="1"/>
  <c r="K3722" i="20"/>
  <c r="N3722" i="20" s="1"/>
  <c r="K3525" i="20"/>
  <c r="N3525" i="20" s="1"/>
  <c r="K3800" i="20"/>
  <c r="N3800" i="20" s="1"/>
  <c r="HJ11" i="6"/>
  <c r="IQ11" i="6" s="1"/>
  <c r="IR11" i="6" s="1"/>
  <c r="HJ18" i="6"/>
  <c r="IQ18" i="6" s="1"/>
  <c r="HJ32" i="6"/>
  <c r="IF32" i="6" s="1"/>
  <c r="IM32" i="6" s="1"/>
  <c r="HJ25" i="6"/>
  <c r="HJ17" i="6"/>
  <c r="IQ17" i="6" s="1"/>
  <c r="HJ24" i="6"/>
  <c r="IF24" i="6" s="1"/>
  <c r="K482" i="20"/>
  <c r="N482" i="20" s="1"/>
  <c r="K2513" i="20"/>
  <c r="N2513" i="20" s="1"/>
  <c r="K3838" i="20"/>
  <c r="N3838" i="20" s="1"/>
  <c r="K3799" i="20"/>
  <c r="N3799" i="20" s="1"/>
  <c r="K3801" i="20"/>
  <c r="N3801" i="20" s="1"/>
  <c r="K3797" i="20"/>
  <c r="N3797" i="20" s="1"/>
  <c r="K3290" i="20"/>
  <c r="N3290" i="20" s="1"/>
  <c r="K57" i="20"/>
  <c r="N57" i="20" s="1"/>
  <c r="K53" i="20"/>
  <c r="N53" i="20" s="1"/>
  <c r="K484" i="20"/>
  <c r="N484" i="20" s="1"/>
  <c r="K1773" i="20"/>
  <c r="N1773" i="20" s="1"/>
  <c r="K1068" i="20"/>
  <c r="N1068" i="20" s="1"/>
  <c r="K1109" i="20"/>
  <c r="N1109" i="20" s="1"/>
  <c r="K2240" i="20"/>
  <c r="N2240" i="20" s="1"/>
  <c r="K1069" i="20"/>
  <c r="N1069" i="20" s="1"/>
  <c r="K1771" i="20"/>
  <c r="N1771" i="20" s="1"/>
  <c r="K2237" i="20"/>
  <c r="N2237" i="20" s="1"/>
  <c r="K3332" i="20"/>
  <c r="N3332" i="20" s="1"/>
  <c r="K3329" i="20"/>
  <c r="N3329" i="20" s="1"/>
  <c r="K3328" i="20"/>
  <c r="N3328" i="20" s="1"/>
  <c r="K3758" i="20"/>
  <c r="N3758" i="20" s="1"/>
  <c r="K3489" i="20"/>
  <c r="N3489" i="20" s="1"/>
  <c r="K3645" i="20"/>
  <c r="N3645" i="20" s="1"/>
  <c r="K3603" i="20"/>
  <c r="N3603" i="20" s="1"/>
  <c r="K3602" i="20"/>
  <c r="N3602" i="20" s="1"/>
  <c r="K3488" i="20"/>
  <c r="N3488" i="20" s="1"/>
  <c r="K3563" i="20"/>
  <c r="N3563" i="20" s="1"/>
  <c r="K2514" i="20"/>
  <c r="N2514" i="20" s="1"/>
  <c r="K3252" i="20"/>
  <c r="N3252" i="20" s="1"/>
  <c r="K3524" i="20"/>
  <c r="N3524" i="20" s="1"/>
  <c r="K836" i="20"/>
  <c r="N836" i="20" s="1"/>
  <c r="K56" i="20"/>
  <c r="N56" i="20" s="1"/>
  <c r="K1030" i="20"/>
  <c r="N1030" i="20" s="1"/>
  <c r="K368" i="20"/>
  <c r="N368" i="20" s="1"/>
  <c r="K1889" i="20"/>
  <c r="N1889" i="20" s="1"/>
  <c r="K1027" i="20"/>
  <c r="N1027" i="20" s="1"/>
  <c r="K2786" i="20"/>
  <c r="N2786" i="20" s="1"/>
  <c r="K2704" i="20"/>
  <c r="N2704" i="20" s="1"/>
  <c r="K2783" i="20"/>
  <c r="N2783" i="20" s="1"/>
  <c r="K2785" i="20"/>
  <c r="N2785" i="20" s="1"/>
  <c r="K3333" i="20"/>
  <c r="N3333" i="20" s="1"/>
  <c r="K3055" i="20"/>
  <c r="N3055" i="20" s="1"/>
  <c r="K3562" i="20"/>
  <c r="N3562" i="20" s="1"/>
  <c r="K3565" i="20"/>
  <c r="N3565" i="20" s="1"/>
  <c r="K3761" i="20"/>
  <c r="N3761" i="20" s="1"/>
  <c r="K3835" i="20"/>
  <c r="N3835" i="20" s="1"/>
  <c r="K3840" i="20"/>
  <c r="N3840" i="20" s="1"/>
  <c r="K3798" i="20"/>
  <c r="N3798" i="20" s="1"/>
  <c r="K1654" i="20"/>
  <c r="N1654" i="20" s="1"/>
  <c r="K2550" i="20"/>
  <c r="N2550" i="20" s="1"/>
  <c r="N2554" i="20" s="1"/>
  <c r="N2556" i="20" s="1"/>
  <c r="K3293" i="20"/>
  <c r="N3293" i="20" s="1"/>
  <c r="K3523" i="20"/>
  <c r="N3523" i="20" s="1"/>
  <c r="K3255" i="20"/>
  <c r="N3255" i="20" s="1"/>
  <c r="K2631" i="20"/>
  <c r="N2631" i="20" s="1"/>
  <c r="K55" i="20"/>
  <c r="N55" i="20" s="1"/>
  <c r="K326" i="20"/>
  <c r="N326" i="20" s="1"/>
  <c r="K834" i="20"/>
  <c r="N834" i="20" s="1"/>
  <c r="K835" i="20"/>
  <c r="N835" i="20" s="1"/>
  <c r="K875" i="20"/>
  <c r="N875" i="20" s="1"/>
  <c r="J97" i="9"/>
  <c r="H3541" i="20"/>
  <c r="O101" i="10"/>
  <c r="M3690" i="20"/>
  <c r="M2912" i="20"/>
  <c r="M2914" i="20" s="1"/>
  <c r="C2890" i="20"/>
  <c r="L2919" i="20"/>
  <c r="L1554" i="20"/>
  <c r="C1525" i="20"/>
  <c r="M1547" i="20"/>
  <c r="M1549" i="20" s="1"/>
  <c r="C2383" i="20"/>
  <c r="M2405" i="20"/>
  <c r="M2407" i="20" s="1"/>
  <c r="L2412" i="20"/>
  <c r="M71" i="10"/>
  <c r="H2527" i="20"/>
  <c r="C1603" i="20"/>
  <c r="M1625" i="20"/>
  <c r="M1627" i="20" s="1"/>
  <c r="L1632" i="20"/>
  <c r="L1827" i="20"/>
  <c r="C1798" i="20"/>
  <c r="M1820" i="20"/>
  <c r="M1822" i="20" s="1"/>
  <c r="J91" i="9"/>
  <c r="H3307" i="20"/>
  <c r="L2139" i="20"/>
  <c r="M2132" i="20"/>
  <c r="M2134" i="20" s="1"/>
  <c r="C2110" i="20"/>
  <c r="C1330" i="20"/>
  <c r="L1359" i="20"/>
  <c r="M1352" i="20"/>
  <c r="M1354" i="20" s="1"/>
  <c r="M2483" i="20"/>
  <c r="M2485" i="20" s="1"/>
  <c r="L2490" i="20"/>
  <c r="C2461" i="20"/>
  <c r="M64" i="10"/>
  <c r="H2254" i="20"/>
  <c r="K1261" i="20"/>
  <c r="N1261" i="20" s="1"/>
  <c r="L3036" i="20"/>
  <c r="C3007" i="20"/>
  <c r="M3029" i="20"/>
  <c r="M3031" i="20" s="1"/>
  <c r="IR31" i="6"/>
  <c r="IV31" i="6"/>
  <c r="HJ36" i="6"/>
  <c r="IN36" i="6" s="1"/>
  <c r="IP36" i="6" s="1"/>
  <c r="HJ10" i="6"/>
  <c r="HJ20" i="6"/>
  <c r="HL31" i="6"/>
  <c r="C967" i="20"/>
  <c r="IO31" i="6"/>
  <c r="C472" i="20"/>
  <c r="L501" i="20"/>
  <c r="J34" i="9"/>
  <c r="H1084" i="20"/>
  <c r="K367" i="20"/>
  <c r="N367" i="20" s="1"/>
  <c r="K364" i="20"/>
  <c r="N364" i="20" s="1"/>
  <c r="ID31" i="6"/>
  <c r="J8" i="9"/>
  <c r="H70" i="20"/>
  <c r="IE30" i="6"/>
  <c r="K327" i="20"/>
  <c r="N327" i="20" s="1"/>
  <c r="IB31" i="6"/>
  <c r="IB30" i="6"/>
  <c r="IM30" i="6"/>
  <c r="IO30" i="6"/>
  <c r="HL13" i="6"/>
  <c r="C265" i="20"/>
  <c r="IO13" i="6"/>
  <c r="Y13" i="9"/>
  <c r="K258" i="20"/>
  <c r="IV13" i="6"/>
  <c r="J16" i="9"/>
  <c r="H382" i="20"/>
  <c r="IE13" i="6"/>
  <c r="IR13" i="6"/>
  <c r="IL13" i="6"/>
  <c r="W13" i="9"/>
  <c r="K256" i="20"/>
  <c r="IB13" i="6"/>
  <c r="JF28" i="6"/>
  <c r="IN9" i="6"/>
  <c r="IZ9" i="6"/>
  <c r="K105" i="20" s="1"/>
  <c r="IW9" i="6"/>
  <c r="IQ9" i="6"/>
  <c r="IX9" i="6"/>
  <c r="HZ9" i="6"/>
  <c r="IY9" i="6"/>
  <c r="HK9" i="6"/>
  <c r="IF9" i="6"/>
  <c r="IC9" i="6"/>
  <c r="IT9" i="6"/>
  <c r="JA9" i="6"/>
  <c r="K108" i="20" s="1"/>
  <c r="HJ7" i="6"/>
  <c r="IQ7" i="6" s="1"/>
  <c r="IR7" i="6" s="1"/>
  <c r="IZ36" i="6"/>
  <c r="K1158" i="20" s="1"/>
  <c r="JB28" i="6"/>
  <c r="O28" i="9"/>
  <c r="IX36" i="6"/>
  <c r="K1154" i="20" s="1"/>
  <c r="M104" i="10"/>
  <c r="J104" i="9"/>
  <c r="IU30" i="6"/>
  <c r="IP30" i="6"/>
  <c r="IU31" i="6"/>
  <c r="K954" i="20" s="1"/>
  <c r="N954" i="20" s="1"/>
  <c r="ID30" i="6"/>
  <c r="M91" i="10"/>
  <c r="M97" i="10"/>
  <c r="HZ57" i="6"/>
  <c r="IF69" i="6"/>
  <c r="IN69" i="6"/>
  <c r="IX69" i="6"/>
  <c r="N13" i="9"/>
  <c r="HK69" i="6"/>
  <c r="IY22" i="6"/>
  <c r="K609" i="20" s="1"/>
  <c r="U13" i="9"/>
  <c r="HZ22" i="6"/>
  <c r="IZ22" i="6"/>
  <c r="K612" i="20" s="1"/>
  <c r="J13" i="10"/>
  <c r="V13" i="9"/>
  <c r="HK22" i="6"/>
  <c r="IT22" i="6"/>
  <c r="IC22" i="6"/>
  <c r="IL30" i="6"/>
  <c r="IN22" i="6"/>
  <c r="IQ22" i="6"/>
  <c r="JA22" i="6"/>
  <c r="K615" i="20" s="1"/>
  <c r="IA30" i="6"/>
  <c r="I13" i="9"/>
  <c r="IF22" i="6"/>
  <c r="IX22" i="6"/>
  <c r="K608" i="20" s="1"/>
  <c r="IG30" i="6"/>
  <c r="O30" i="9" s="1"/>
  <c r="AA90" i="9"/>
  <c r="AV90" i="9" s="1"/>
  <c r="DR31" i="6"/>
  <c r="H967" i="20" s="1"/>
  <c r="IT69" i="6"/>
  <c r="IF57" i="6"/>
  <c r="IG57" i="6" s="1"/>
  <c r="AA8" i="9"/>
  <c r="AV8" i="9" s="1"/>
  <c r="JB76" i="6"/>
  <c r="AV89" i="9"/>
  <c r="JG91" i="6"/>
  <c r="Q91" i="10" s="1"/>
  <c r="JG14" i="6"/>
  <c r="Q14" i="10" s="1"/>
  <c r="JG48" i="6"/>
  <c r="Q48" i="10" s="1"/>
  <c r="JG19" i="6"/>
  <c r="Q19" i="10" s="1"/>
  <c r="JG53" i="6"/>
  <c r="Q53" i="10" s="1"/>
  <c r="AW53" i="9"/>
  <c r="JH53" i="6" s="1"/>
  <c r="JG41" i="6"/>
  <c r="Q41" i="10" s="1"/>
  <c r="JG64" i="6"/>
  <c r="Q64" i="10" s="1"/>
  <c r="O14" i="10"/>
  <c r="L13" i="9"/>
  <c r="M13" i="9"/>
  <c r="AA15" i="9"/>
  <c r="AV15" i="9" s="1"/>
  <c r="ID13" i="6"/>
  <c r="IM13" i="6"/>
  <c r="M8" i="10"/>
  <c r="IE31" i="6"/>
  <c r="JD31" i="6" s="1"/>
  <c r="IW27" i="6"/>
  <c r="K802" i="20" s="1"/>
  <c r="IZ51" i="6"/>
  <c r="K1743" i="20" s="1"/>
  <c r="AA34" i="9"/>
  <c r="AV34" i="9" s="1"/>
  <c r="AA33" i="9"/>
  <c r="IP31" i="6"/>
  <c r="K952" i="20" s="1"/>
  <c r="N952" i="20" s="1"/>
  <c r="HK27" i="6"/>
  <c r="IC27" i="6"/>
  <c r="J71" i="9"/>
  <c r="IA31" i="6"/>
  <c r="K949" i="20" s="1"/>
  <c r="N949" i="20" s="1"/>
  <c r="IX51" i="6"/>
  <c r="K1739" i="20" s="1"/>
  <c r="HK51" i="6"/>
  <c r="IF12" i="6"/>
  <c r="T13" i="9"/>
  <c r="HZ12" i="6"/>
  <c r="IU13" i="6"/>
  <c r="J102" i="9"/>
  <c r="M102" i="10"/>
  <c r="O91" i="10"/>
  <c r="IZ12" i="6"/>
  <c r="K222" i="20" s="1"/>
  <c r="DR13" i="6"/>
  <c r="IS13" i="6"/>
  <c r="IX12" i="6"/>
  <c r="IG13" i="6"/>
  <c r="O13" i="9" s="1"/>
  <c r="JA27" i="6"/>
  <c r="K810" i="20" s="1"/>
  <c r="IY27" i="6"/>
  <c r="K804" i="20" s="1"/>
  <c r="IX27" i="6"/>
  <c r="K803" i="20" s="1"/>
  <c r="IZ27" i="6"/>
  <c r="K807" i="20" s="1"/>
  <c r="IN27" i="6"/>
  <c r="IF27" i="6"/>
  <c r="HZ27" i="6"/>
  <c r="IQ27" i="6"/>
  <c r="IT12" i="6"/>
  <c r="IC12" i="6"/>
  <c r="IP13" i="6"/>
  <c r="IW57" i="6"/>
  <c r="K1972" i="20" s="1"/>
  <c r="IN57" i="6"/>
  <c r="IY57" i="6"/>
  <c r="K1974" i="20" s="1"/>
  <c r="IS31" i="6"/>
  <c r="IZ57" i="6"/>
  <c r="K1977" i="20" s="1"/>
  <c r="M33" i="10"/>
  <c r="IC57" i="6"/>
  <c r="HK57" i="6"/>
  <c r="C1981" i="20" s="1"/>
  <c r="JA57" i="6"/>
  <c r="K1980" i="20" s="1"/>
  <c r="IT57" i="6"/>
  <c r="AA16" i="9"/>
  <c r="AV16" i="9" s="1"/>
  <c r="AA29" i="9"/>
  <c r="AV29" i="9" s="1"/>
  <c r="JD13" i="6"/>
  <c r="IX57" i="6"/>
  <c r="K1973" i="20" s="1"/>
  <c r="IA13" i="6"/>
  <c r="J64" i="9"/>
  <c r="JC104" i="6"/>
  <c r="Z104" i="9" s="1"/>
  <c r="N104" i="10" s="1"/>
  <c r="JB104" i="6"/>
  <c r="JF104" i="6"/>
  <c r="M74" i="10"/>
  <c r="J74" i="9"/>
  <c r="IR57" i="6"/>
  <c r="IS57" i="6"/>
  <c r="AA97" i="9"/>
  <c r="AV97" i="9" s="1"/>
  <c r="HZ69" i="6"/>
  <c r="JF55" i="6"/>
  <c r="JB31" i="6"/>
  <c r="JF76" i="6"/>
  <c r="AA104" i="9"/>
  <c r="J73" i="9"/>
  <c r="M73" i="10"/>
  <c r="IY51" i="6"/>
  <c r="IW51" i="6"/>
  <c r="K1738" i="20" s="1"/>
  <c r="JA51" i="6"/>
  <c r="K1746" i="20" s="1"/>
  <c r="IT51" i="6"/>
  <c r="IQ51" i="6"/>
  <c r="IC51" i="6"/>
  <c r="IW12" i="6"/>
  <c r="IN12" i="6"/>
  <c r="IQ12" i="6"/>
  <c r="U12" i="9" s="1"/>
  <c r="HK12" i="6"/>
  <c r="IY12" i="6"/>
  <c r="HZ32" i="6"/>
  <c r="J33" i="9"/>
  <c r="M34" i="10"/>
  <c r="JA32" i="6"/>
  <c r="K1005" i="20" s="1"/>
  <c r="IO23" i="6"/>
  <c r="IP23" i="6"/>
  <c r="DR23" i="6"/>
  <c r="H655" i="20" s="1"/>
  <c r="HL23" i="6"/>
  <c r="IX17" i="6"/>
  <c r="IY17" i="6"/>
  <c r="HK17" i="6"/>
  <c r="IS23" i="6"/>
  <c r="IR23" i="6"/>
  <c r="ID23" i="6"/>
  <c r="IE23" i="6"/>
  <c r="JD23" i="6" s="1"/>
  <c r="IB23" i="6"/>
  <c r="IA23" i="6"/>
  <c r="HZ24" i="6"/>
  <c r="IX24" i="6"/>
  <c r="K686" i="20" s="1"/>
  <c r="IQ24" i="6"/>
  <c r="IU23" i="6"/>
  <c r="IV23" i="6"/>
  <c r="IG23" i="6"/>
  <c r="JF23" i="6" s="1"/>
  <c r="IM23" i="6"/>
  <c r="IL23" i="6"/>
  <c r="AA105" i="9"/>
  <c r="AV105" i="9" s="1"/>
  <c r="O105" i="9"/>
  <c r="JB105" i="6"/>
  <c r="JF105" i="6"/>
  <c r="JC105" i="6"/>
  <c r="Z105" i="9" s="1"/>
  <c r="N105" i="10" s="1"/>
  <c r="J105" i="9"/>
  <c r="M105" i="10"/>
  <c r="IG51" i="6"/>
  <c r="O51" i="9" s="1"/>
  <c r="N51" i="9"/>
  <c r="HZ51" i="6"/>
  <c r="IN51" i="6"/>
  <c r="IY69" i="6"/>
  <c r="IW69" i="6"/>
  <c r="JA69" i="6"/>
  <c r="K2448" i="20" s="1"/>
  <c r="IQ69" i="6"/>
  <c r="IC69" i="6"/>
  <c r="JC76" i="6"/>
  <c r="Z76" i="9" s="1"/>
  <c r="N76" i="10" s="1"/>
  <c r="AA74" i="9"/>
  <c r="AV74" i="9" s="1"/>
  <c r="AA102" i="9"/>
  <c r="IK26" i="6"/>
  <c r="S26" i="9" s="1"/>
  <c r="IG26" i="6"/>
  <c r="O26" i="9" s="1"/>
  <c r="II69" i="6"/>
  <c r="Q69" i="9" s="1"/>
  <c r="IG69" i="6"/>
  <c r="O69" i="9" s="1"/>
  <c r="JB96" i="6"/>
  <c r="JG70" i="6"/>
  <c r="Q70" i="10" s="1"/>
  <c r="AA73" i="9"/>
  <c r="AV73" i="9" s="1"/>
  <c r="JF96" i="6"/>
  <c r="JC96" i="6"/>
  <c r="Z96" i="9" s="1"/>
  <c r="N96" i="10" s="1"/>
  <c r="JG46" i="6"/>
  <c r="Q46" i="10" s="1"/>
  <c r="J99" i="9"/>
  <c r="M99" i="10"/>
  <c r="JF100" i="6"/>
  <c r="JC100" i="6"/>
  <c r="Z100" i="9" s="1"/>
  <c r="N100" i="10" s="1"/>
  <c r="AA98" i="9"/>
  <c r="AV98" i="9" s="1"/>
  <c r="JB98" i="6"/>
  <c r="JB100" i="6"/>
  <c r="JC103" i="6"/>
  <c r="Z103" i="9" s="1"/>
  <c r="N103" i="10" s="1"/>
  <c r="JB103" i="6"/>
  <c r="AA99" i="9"/>
  <c r="AV99" i="9" s="1"/>
  <c r="JC99" i="6"/>
  <c r="Z99" i="9" s="1"/>
  <c r="N99" i="10" s="1"/>
  <c r="JF98" i="6"/>
  <c r="J96" i="9"/>
  <c r="M96" i="10"/>
  <c r="J100" i="9"/>
  <c r="M100" i="10"/>
  <c r="AA96" i="9"/>
  <c r="AV96" i="9" s="1"/>
  <c r="JB99" i="6"/>
  <c r="J98" i="9"/>
  <c r="M98" i="10"/>
  <c r="JC98" i="6"/>
  <c r="Z98" i="9" s="1"/>
  <c r="N98" i="10" s="1"/>
  <c r="J103" i="9"/>
  <c r="M103" i="10"/>
  <c r="AA100" i="9"/>
  <c r="AV100" i="9" s="1"/>
  <c r="AA103" i="9"/>
  <c r="AV103" i="9" s="1"/>
  <c r="JF103" i="6"/>
  <c r="JF99" i="6"/>
  <c r="M76" i="10"/>
  <c r="J76" i="9"/>
  <c r="X94" i="9"/>
  <c r="IO83" i="6"/>
  <c r="IP83" i="6"/>
  <c r="T83" i="9"/>
  <c r="IR94" i="6"/>
  <c r="IS94" i="6"/>
  <c r="U94" i="9"/>
  <c r="IO94" i="6"/>
  <c r="IP94" i="6"/>
  <c r="T94" i="9"/>
  <c r="Y94" i="9"/>
  <c r="HL83" i="6"/>
  <c r="DR83" i="6"/>
  <c r="H2995" i="20" s="1"/>
  <c r="J83" i="10"/>
  <c r="I83" i="9"/>
  <c r="IS83" i="6"/>
  <c r="IR83" i="6"/>
  <c r="U83" i="9"/>
  <c r="IV83" i="6"/>
  <c r="IU83" i="6"/>
  <c r="V83" i="9"/>
  <c r="ID93" i="6"/>
  <c r="IE93" i="6"/>
  <c r="M93" i="9"/>
  <c r="IG93" i="6"/>
  <c r="O93" i="9" s="1"/>
  <c r="IL93" i="6"/>
  <c r="IM93" i="6"/>
  <c r="N93" i="9"/>
  <c r="JF93" i="6"/>
  <c r="IA93" i="6"/>
  <c r="IB93" i="6"/>
  <c r="JD93" i="6"/>
  <c r="L93" i="9"/>
  <c r="AA78" i="9"/>
  <c r="AV78" i="9" s="1"/>
  <c r="JC78" i="6"/>
  <c r="Z78" i="9" s="1"/>
  <c r="N78" i="10" s="1"/>
  <c r="AA85" i="9"/>
  <c r="AV85" i="9" s="1"/>
  <c r="AA92" i="9"/>
  <c r="AV92" i="9" s="1"/>
  <c r="J78" i="9"/>
  <c r="M78" i="10"/>
  <c r="IG94" i="6"/>
  <c r="O94" i="9" s="1"/>
  <c r="IL94" i="6"/>
  <c r="IM94" i="6"/>
  <c r="N94" i="9"/>
  <c r="IS93" i="6"/>
  <c r="IR93" i="6"/>
  <c r="U93" i="9"/>
  <c r="HL94" i="6"/>
  <c r="DR94" i="6"/>
  <c r="H3424" i="20" s="1"/>
  <c r="J94" i="10"/>
  <c r="I94" i="9"/>
  <c r="IA94" i="6"/>
  <c r="IB94" i="6"/>
  <c r="JD94" i="6"/>
  <c r="L94" i="9"/>
  <c r="Y83" i="9"/>
  <c r="X83" i="9"/>
  <c r="ID83" i="6"/>
  <c r="IE83" i="6"/>
  <c r="M83" i="9"/>
  <c r="IO93" i="6"/>
  <c r="IP93" i="6"/>
  <c r="T93" i="9"/>
  <c r="IV93" i="6"/>
  <c r="IU93" i="6"/>
  <c r="V93" i="9"/>
  <c r="JF78" i="6"/>
  <c r="JC85" i="6"/>
  <c r="Z85" i="9" s="1"/>
  <c r="N85" i="10" s="1"/>
  <c r="M92" i="10"/>
  <c r="J92" i="9"/>
  <c r="JC92" i="6"/>
  <c r="Z92" i="9" s="1"/>
  <c r="N92" i="10" s="1"/>
  <c r="JF92" i="6"/>
  <c r="JD83" i="6"/>
  <c r="IA83" i="6"/>
  <c r="IB83" i="6"/>
  <c r="L83" i="9"/>
  <c r="Y93" i="9"/>
  <c r="M85" i="10"/>
  <c r="J85" i="9"/>
  <c r="W94" i="9"/>
  <c r="ID94" i="6"/>
  <c r="IE94" i="6"/>
  <c r="M94" i="9"/>
  <c r="IU94" i="6"/>
  <c r="IV94" i="6"/>
  <c r="V94" i="9"/>
  <c r="IG83" i="6"/>
  <c r="O83" i="9" s="1"/>
  <c r="IL83" i="6"/>
  <c r="IM83" i="6"/>
  <c r="N83" i="9"/>
  <c r="W83" i="9"/>
  <c r="AA76" i="9"/>
  <c r="AV76" i="9" s="1"/>
  <c r="X93" i="9"/>
  <c r="W93" i="9"/>
  <c r="HL93" i="6"/>
  <c r="J93" i="10"/>
  <c r="DR93" i="6"/>
  <c r="H3385" i="20" s="1"/>
  <c r="I93" i="9"/>
  <c r="JB78" i="6"/>
  <c r="JF85" i="6"/>
  <c r="JB85" i="6"/>
  <c r="JB92" i="6"/>
  <c r="O46" i="10"/>
  <c r="IE42" i="6"/>
  <c r="ID42" i="6"/>
  <c r="IR42" i="6"/>
  <c r="IS42" i="6"/>
  <c r="HL42" i="6"/>
  <c r="DR42" i="6"/>
  <c r="H1396" i="20" s="1"/>
  <c r="O70" i="10"/>
  <c r="IC25" i="6"/>
  <c r="IT25" i="6"/>
  <c r="IZ25" i="6"/>
  <c r="K729" i="20" s="1"/>
  <c r="IW25" i="6"/>
  <c r="K724" i="20" s="1"/>
  <c r="IX25" i="6"/>
  <c r="HK25" i="6"/>
  <c r="JA25" i="6"/>
  <c r="K732" i="20" s="1"/>
  <c r="IQ25" i="6"/>
  <c r="IN25" i="6"/>
  <c r="HZ25" i="6"/>
  <c r="IY25" i="6"/>
  <c r="IF25" i="6"/>
  <c r="IG42" i="6"/>
  <c r="JF42" i="6" s="1"/>
  <c r="IL42" i="6"/>
  <c r="IM42" i="6"/>
  <c r="IA42" i="6"/>
  <c r="IB42" i="6"/>
  <c r="JD42" i="6"/>
  <c r="IP42" i="6"/>
  <c r="IO42" i="6"/>
  <c r="IV42" i="6"/>
  <c r="IU42" i="6"/>
  <c r="M16" i="10"/>
  <c r="IW18" i="6"/>
  <c r="K451" i="20" s="1"/>
  <c r="IX18" i="6"/>
  <c r="K452" i="20" s="1"/>
  <c r="IY18" i="6"/>
  <c r="K453" i="20" s="1"/>
  <c r="IF56" i="6"/>
  <c r="IT56" i="6"/>
  <c r="IC56" i="6"/>
  <c r="HK56" i="6"/>
  <c r="JA56" i="6"/>
  <c r="K1941" i="20" s="1"/>
  <c r="IQ56" i="6"/>
  <c r="IN56" i="6"/>
  <c r="IX56" i="6"/>
  <c r="HZ56" i="6"/>
  <c r="IY56" i="6"/>
  <c r="IZ56" i="6"/>
  <c r="K1938" i="20" s="1"/>
  <c r="IW56" i="6"/>
  <c r="HZ21" i="6"/>
  <c r="IY21" i="6"/>
  <c r="K570" i="20" s="1"/>
  <c r="IZ21" i="6"/>
  <c r="K573" i="20" s="1"/>
  <c r="IC21" i="6"/>
  <c r="IT21" i="6"/>
  <c r="HK21" i="6"/>
  <c r="C577" i="20" s="1"/>
  <c r="IW21" i="6"/>
  <c r="K568" i="20" s="1"/>
  <c r="IX21" i="6"/>
  <c r="K569" i="20" s="1"/>
  <c r="IF21" i="6"/>
  <c r="JA21" i="6"/>
  <c r="K576" i="20" s="1"/>
  <c r="IQ21" i="6"/>
  <c r="IN21" i="6"/>
  <c r="AA71" i="9"/>
  <c r="AV71" i="9" s="1"/>
  <c r="IK51" i="6"/>
  <c r="IL51" i="6"/>
  <c r="IM51" i="6"/>
  <c r="IZ40" i="6"/>
  <c r="K1314" i="20" s="1"/>
  <c r="HZ40" i="6"/>
  <c r="IY40" i="6"/>
  <c r="K1311" i="20" s="1"/>
  <c r="HK40" i="6"/>
  <c r="C1318" i="20" s="1"/>
  <c r="IC40" i="6"/>
  <c r="IT40" i="6"/>
  <c r="IF40" i="6"/>
  <c r="IW40" i="6"/>
  <c r="K1309" i="20" s="1"/>
  <c r="IX40" i="6"/>
  <c r="K1310" i="20" s="1"/>
  <c r="IN40" i="6"/>
  <c r="JA40" i="6"/>
  <c r="K1317" i="20" s="1"/>
  <c r="IQ40" i="6"/>
  <c r="IY60" i="6"/>
  <c r="K2091" i="20" s="1"/>
  <c r="IZ60" i="6"/>
  <c r="K2094" i="20" s="1"/>
  <c r="IC60" i="6"/>
  <c r="HK60" i="6"/>
  <c r="C2098" i="20" s="1"/>
  <c r="IW60" i="6"/>
  <c r="K2089" i="20" s="1"/>
  <c r="JA60" i="6"/>
  <c r="K2097" i="20" s="1"/>
  <c r="IF60" i="6"/>
  <c r="HZ60" i="6"/>
  <c r="IT60" i="6"/>
  <c r="IQ60" i="6"/>
  <c r="IN60" i="6"/>
  <c r="IX60" i="6"/>
  <c r="K2090" i="20" s="1"/>
  <c r="IV27" i="6"/>
  <c r="IU27" i="6"/>
  <c r="HK65" i="6"/>
  <c r="C2293" i="20" s="1"/>
  <c r="IC65" i="6"/>
  <c r="IT65" i="6"/>
  <c r="IF65" i="6"/>
  <c r="IW65" i="6"/>
  <c r="K2284" i="20" s="1"/>
  <c r="IX65" i="6"/>
  <c r="K2285" i="20" s="1"/>
  <c r="IZ65" i="6"/>
  <c r="K2289" i="20" s="1"/>
  <c r="HZ65" i="6"/>
  <c r="IQ65" i="6"/>
  <c r="IN65" i="6"/>
  <c r="JA65" i="6"/>
  <c r="K2292" i="20" s="1"/>
  <c r="IY65" i="6"/>
  <c r="K2286" i="20" s="1"/>
  <c r="IF44" i="6"/>
  <c r="IW44" i="6"/>
  <c r="IX44" i="6"/>
  <c r="IQ44" i="6"/>
  <c r="IN44" i="6"/>
  <c r="JA44" i="6"/>
  <c r="K1473" i="20" s="1"/>
  <c r="HZ44" i="6"/>
  <c r="HK44" i="6"/>
  <c r="C1474" i="20" s="1"/>
  <c r="IC44" i="6"/>
  <c r="IY44" i="6"/>
  <c r="IZ44" i="6"/>
  <c r="K1470" i="20" s="1"/>
  <c r="IT44" i="6"/>
  <c r="HK47" i="6"/>
  <c r="IC47" i="6"/>
  <c r="IQ47" i="6"/>
  <c r="IF47" i="6"/>
  <c r="IW47" i="6"/>
  <c r="IY47" i="6"/>
  <c r="K1584" i="20" s="1"/>
  <c r="IN47" i="6"/>
  <c r="JA47" i="6"/>
  <c r="K1590" i="20" s="1"/>
  <c r="IT47" i="6"/>
  <c r="IZ47" i="6"/>
  <c r="K1587" i="20" s="1"/>
  <c r="HZ47" i="6"/>
  <c r="IX47" i="6"/>
  <c r="IE27" i="6"/>
  <c r="IF20" i="6"/>
  <c r="IW20" i="6"/>
  <c r="K529" i="20" s="1"/>
  <c r="IY20" i="6"/>
  <c r="K531" i="20" s="1"/>
  <c r="IN20" i="6"/>
  <c r="JA20" i="6"/>
  <c r="K537" i="20" s="1"/>
  <c r="HZ20" i="6"/>
  <c r="IZ20" i="6"/>
  <c r="K534" i="20" s="1"/>
  <c r="IX20" i="6"/>
  <c r="K530" i="20" s="1"/>
  <c r="IT20" i="6"/>
  <c r="HK20" i="6"/>
  <c r="C538" i="20" s="1"/>
  <c r="IC20" i="6"/>
  <c r="IQ20" i="6"/>
  <c r="IG32" i="6"/>
  <c r="IC10" i="6"/>
  <c r="IN10" i="6"/>
  <c r="IF10" i="6"/>
  <c r="JA10" i="6"/>
  <c r="K147" i="20" s="1"/>
  <c r="IY10" i="6"/>
  <c r="K141" i="20" s="1"/>
  <c r="IX10" i="6"/>
  <c r="K140" i="20" s="1"/>
  <c r="IW10" i="6"/>
  <c r="K139" i="20" s="1"/>
  <c r="IT10" i="6"/>
  <c r="IZ10" i="6"/>
  <c r="K144" i="20" s="1"/>
  <c r="HZ10" i="6"/>
  <c r="HK10" i="6"/>
  <c r="C148" i="20" s="1"/>
  <c r="IQ10" i="6"/>
  <c r="IP27" i="6"/>
  <c r="JC55" i="6"/>
  <c r="Z55" i="9" s="1"/>
  <c r="N55" i="10" s="1"/>
  <c r="JF31" i="6"/>
  <c r="JB16" i="6"/>
  <c r="JC31" i="6"/>
  <c r="JB55" i="6"/>
  <c r="JB64" i="6"/>
  <c r="HL26" i="6"/>
  <c r="DR26" i="6"/>
  <c r="H772" i="20" s="1"/>
  <c r="J26" i="10"/>
  <c r="I26" i="9"/>
  <c r="ID26" i="6"/>
  <c r="IE26" i="6"/>
  <c r="JD26" i="6" s="1"/>
  <c r="M26" i="9"/>
  <c r="X26" i="9"/>
  <c r="JF64" i="6"/>
  <c r="IB22" i="6"/>
  <c r="JB33" i="6"/>
  <c r="JB52" i="6"/>
  <c r="JC52" i="6"/>
  <c r="Z52" i="9" s="1"/>
  <c r="N52" i="10" s="1"/>
  <c r="JG61" i="6"/>
  <c r="Q61" i="10" s="1"/>
  <c r="JG62" i="6"/>
  <c r="Q62" i="10" s="1"/>
  <c r="JG68" i="6"/>
  <c r="Q68" i="10" s="1"/>
  <c r="IP26" i="6"/>
  <c r="IO26" i="6"/>
  <c r="T26" i="9"/>
  <c r="IU26" i="6"/>
  <c r="IV26" i="6"/>
  <c r="V26" i="9"/>
  <c r="JB34" i="6"/>
  <c r="JF35" i="6"/>
  <c r="JC16" i="6"/>
  <c r="Z16" i="9" s="1"/>
  <c r="N16" i="10" s="1"/>
  <c r="JF52" i="6"/>
  <c r="IL26" i="6"/>
  <c r="IM26" i="6"/>
  <c r="N26" i="9"/>
  <c r="Y26" i="9"/>
  <c r="IA26" i="6"/>
  <c r="IB26" i="6"/>
  <c r="L26" i="9"/>
  <c r="JC64" i="6"/>
  <c r="Z64" i="9" s="1"/>
  <c r="N64" i="10" s="1"/>
  <c r="JF34" i="6"/>
  <c r="JB35" i="6"/>
  <c r="W26" i="9"/>
  <c r="IR26" i="6"/>
  <c r="IS26" i="6"/>
  <c r="U26" i="9"/>
  <c r="JC34" i="6"/>
  <c r="Z34" i="9" s="1"/>
  <c r="N34" i="10" s="1"/>
  <c r="JC35" i="6"/>
  <c r="Z35" i="9" s="1"/>
  <c r="N35" i="10" s="1"/>
  <c r="IV22" i="6"/>
  <c r="ID22" i="6"/>
  <c r="JF33" i="6"/>
  <c r="JC33" i="6"/>
  <c r="Z33" i="9" s="1"/>
  <c r="N33" i="10" s="1"/>
  <c r="JF16" i="6"/>
  <c r="AA59" i="9"/>
  <c r="AV59" i="9" s="1"/>
  <c r="M59" i="10"/>
  <c r="J59" i="9"/>
  <c r="P44" i="9"/>
  <c r="AA72" i="9"/>
  <c r="AV72" i="9" s="1"/>
  <c r="AA50" i="9"/>
  <c r="AV50" i="9" s="1"/>
  <c r="M72" i="10"/>
  <c r="J72" i="9"/>
  <c r="Z45" i="9"/>
  <c r="N45" i="10" s="1"/>
  <c r="AE26" i="10"/>
  <c r="Z58" i="9"/>
  <c r="N58" i="10" s="1"/>
  <c r="AA35" i="9"/>
  <c r="AV35" i="9" s="1"/>
  <c r="Z62" i="9"/>
  <c r="N62" i="10" s="1"/>
  <c r="O8" i="9"/>
  <c r="AA55" i="9"/>
  <c r="AV55" i="9" s="1"/>
  <c r="Z67" i="9"/>
  <c r="N67" i="10" s="1"/>
  <c r="L31" i="9"/>
  <c r="M43" i="9"/>
  <c r="U43" i="9"/>
  <c r="O53" i="10"/>
  <c r="AA52" i="9"/>
  <c r="AV52" i="9" s="1"/>
  <c r="AA45" i="9"/>
  <c r="AV45" i="9" s="1"/>
  <c r="J50" i="9"/>
  <c r="M50" i="10"/>
  <c r="M52" i="10"/>
  <c r="J52" i="9"/>
  <c r="AA58" i="9"/>
  <c r="AV58" i="9" s="1"/>
  <c r="I30" i="9"/>
  <c r="T30" i="9"/>
  <c r="Z19" i="9"/>
  <c r="N19" i="10" s="1"/>
  <c r="M63" i="10"/>
  <c r="J63" i="9"/>
  <c r="X54" i="9"/>
  <c r="N54" i="9"/>
  <c r="O54" i="9"/>
  <c r="U54" i="9"/>
  <c r="P39" i="9"/>
  <c r="X31" i="9"/>
  <c r="J43" i="10"/>
  <c r="I43" i="9"/>
  <c r="V43" i="9"/>
  <c r="N43" i="9"/>
  <c r="O43" i="9"/>
  <c r="O61" i="10"/>
  <c r="P40" i="9"/>
  <c r="P60" i="9"/>
  <c r="Y30" i="9"/>
  <c r="N30" i="9"/>
  <c r="J45" i="9"/>
  <c r="M45" i="10"/>
  <c r="Z38" i="9"/>
  <c r="N38" i="10" s="1"/>
  <c r="T54" i="9"/>
  <c r="V54" i="9"/>
  <c r="L54" i="9"/>
  <c r="O48" i="10"/>
  <c r="Y31" i="9"/>
  <c r="T69" i="9"/>
  <c r="M31" i="9"/>
  <c r="W31" i="9"/>
  <c r="J38" i="9"/>
  <c r="M38" i="10"/>
  <c r="J69" i="10"/>
  <c r="T31" i="9"/>
  <c r="U31" i="9"/>
  <c r="X43" i="9"/>
  <c r="Y43" i="9"/>
  <c r="L43" i="9"/>
  <c r="P42" i="9"/>
  <c r="M55" i="10"/>
  <c r="J55" i="9"/>
  <c r="P57" i="9"/>
  <c r="O68" i="10"/>
  <c r="AA63" i="9"/>
  <c r="AV63" i="9" s="1"/>
  <c r="L30" i="9"/>
  <c r="U30" i="9"/>
  <c r="AA28" i="9"/>
  <c r="AV28" i="9" s="1"/>
  <c r="M67" i="10"/>
  <c r="J67" i="9"/>
  <c r="O41" i="10"/>
  <c r="M28" i="10"/>
  <c r="J28" i="9"/>
  <c r="I54" i="9"/>
  <c r="J54" i="10"/>
  <c r="M54" i="9"/>
  <c r="P49" i="9"/>
  <c r="O19" i="10"/>
  <c r="J31" i="10"/>
  <c r="I31" i="9"/>
  <c r="V31" i="9"/>
  <c r="N31" i="9"/>
  <c r="O31" i="9"/>
  <c r="T43" i="9"/>
  <c r="W43" i="9"/>
  <c r="Z50" i="9"/>
  <c r="N50" i="10" s="1"/>
  <c r="J35" i="9"/>
  <c r="M35" i="10"/>
  <c r="AA67" i="9"/>
  <c r="AV67" i="9" s="1"/>
  <c r="Z63" i="9"/>
  <c r="N63" i="10" s="1"/>
  <c r="W30" i="9"/>
  <c r="M30" i="9"/>
  <c r="Z41" i="9"/>
  <c r="N41" i="10" s="1"/>
  <c r="AA38" i="9"/>
  <c r="AV38" i="9" s="1"/>
  <c r="J58" i="9"/>
  <c r="M58" i="10"/>
  <c r="O64" i="10"/>
  <c r="W54" i="9"/>
  <c r="Y54" i="9"/>
  <c r="IW11" i="6" l="1"/>
  <c r="IT11" i="6"/>
  <c r="V11" i="9" s="1"/>
  <c r="U11" i="9"/>
  <c r="IY11" i="6"/>
  <c r="HZ11" i="6"/>
  <c r="K2668" i="20"/>
  <c r="N2668" i="20" s="1"/>
  <c r="K1264" i="20"/>
  <c r="N1264" i="20" s="1"/>
  <c r="L2178" i="20"/>
  <c r="M2171" i="20"/>
  <c r="M2173" i="20" s="1"/>
  <c r="C2149" i="20"/>
  <c r="BB45" i="9"/>
  <c r="BB89" i="9"/>
  <c r="BB14" i="9"/>
  <c r="BB38" i="9"/>
  <c r="BB63" i="9"/>
  <c r="BB50" i="9"/>
  <c r="BB67" i="9"/>
  <c r="BB72" i="9"/>
  <c r="BB59" i="9"/>
  <c r="BB58" i="9"/>
  <c r="JG89" i="6"/>
  <c r="Q89" i="10" s="1"/>
  <c r="JH101" i="6"/>
  <c r="JI101" i="6" s="1"/>
  <c r="S101" i="10" s="1"/>
  <c r="AF101" i="10" s="1"/>
  <c r="AX101" i="9"/>
  <c r="P101" i="10" s="1"/>
  <c r="JH81" i="6"/>
  <c r="JI81" i="6" s="1"/>
  <c r="S81" i="10" s="1"/>
  <c r="AF81" i="10" s="1"/>
  <c r="AX81" i="9"/>
  <c r="P81" i="10" s="1"/>
  <c r="JH87" i="6"/>
  <c r="AX87" i="9"/>
  <c r="P87" i="10" s="1"/>
  <c r="JH95" i="6"/>
  <c r="JI95" i="6" s="1"/>
  <c r="S95" i="10" s="1"/>
  <c r="AF95" i="10" s="1"/>
  <c r="AX95" i="9"/>
  <c r="P95" i="10" s="1"/>
  <c r="JG90" i="6"/>
  <c r="Q90" i="10" s="1"/>
  <c r="AA75" i="9"/>
  <c r="AV75" i="9" s="1"/>
  <c r="IM39" i="6"/>
  <c r="IG39" i="6"/>
  <c r="IL39" i="6"/>
  <c r="IS39" i="6"/>
  <c r="IR39" i="6"/>
  <c r="IV39" i="6"/>
  <c r="IU39" i="6"/>
  <c r="JG38" i="6"/>
  <c r="Q38" i="10" s="1"/>
  <c r="ID39" i="6"/>
  <c r="JD39" i="6"/>
  <c r="IE39" i="6"/>
  <c r="K3875" i="20"/>
  <c r="N3875" i="20" s="1"/>
  <c r="M3458" i="20"/>
  <c r="M3460" i="20" s="1"/>
  <c r="M3107" i="20"/>
  <c r="M3109" i="20" s="1"/>
  <c r="K3879" i="20"/>
  <c r="N3879" i="20" s="1"/>
  <c r="K1848" i="20"/>
  <c r="N1848" i="20" s="1"/>
  <c r="K2743" i="20"/>
  <c r="N2743" i="20" s="1"/>
  <c r="K2865" i="20"/>
  <c r="N2865" i="20" s="1"/>
  <c r="K1849" i="20"/>
  <c r="N1849" i="20" s="1"/>
  <c r="K2670" i="20"/>
  <c r="N2670" i="20" s="1"/>
  <c r="M2327" i="20"/>
  <c r="M2329" i="20" s="1"/>
  <c r="C2305" i="20"/>
  <c r="L2334" i="20"/>
  <c r="R81" i="10"/>
  <c r="M1233" i="20"/>
  <c r="M2364" i="20"/>
  <c r="M2366" i="20" s="1"/>
  <c r="M2368" i="20" s="1"/>
  <c r="M2013" i="20"/>
  <c r="M1116" i="20"/>
  <c r="M2793" i="20"/>
  <c r="M3534" i="20"/>
  <c r="C3514" i="20" s="1"/>
  <c r="M1077" i="20"/>
  <c r="M2520" i="20"/>
  <c r="M2208" i="20"/>
  <c r="C2188" i="20" s="1"/>
  <c r="M1506" i="20"/>
  <c r="C1486" i="20" s="1"/>
  <c r="M1896" i="20"/>
  <c r="M3339" i="20"/>
  <c r="M3612" i="20"/>
  <c r="L3621" i="20" s="1"/>
  <c r="M2637" i="20"/>
  <c r="M2639" i="20" s="1"/>
  <c r="M2641" i="20" s="1"/>
  <c r="M2834" i="20"/>
  <c r="M2836" i="20" s="1"/>
  <c r="C2812" i="20"/>
  <c r="L2841" i="20"/>
  <c r="L3153" i="20"/>
  <c r="C3124" i="20"/>
  <c r="M3146" i="20"/>
  <c r="M3148" i="20" s="1"/>
  <c r="M843" i="20"/>
  <c r="L852" i="20" s="1"/>
  <c r="M3066" i="20"/>
  <c r="C3046" i="20" s="1"/>
  <c r="M3768" i="20"/>
  <c r="M3495" i="20"/>
  <c r="M3573" i="20"/>
  <c r="L3582" i="20" s="1"/>
  <c r="M2598" i="20"/>
  <c r="M2600" i="20" s="1"/>
  <c r="M2602" i="20" s="1"/>
  <c r="M3846" i="20"/>
  <c r="JG8" i="6"/>
  <c r="Q8" i="10" s="1"/>
  <c r="M297" i="20"/>
  <c r="AW14" i="9"/>
  <c r="JH14" i="6" s="1"/>
  <c r="JI14" i="6" s="1"/>
  <c r="S14" i="10" s="1"/>
  <c r="Z14" i="10" s="1"/>
  <c r="M3300" i="20"/>
  <c r="M2247" i="20"/>
  <c r="M1701" i="20"/>
  <c r="M1779" i="20"/>
  <c r="M1781" i="20" s="1"/>
  <c r="M1783" i="20" s="1"/>
  <c r="M2559" i="20"/>
  <c r="M2052" i="20"/>
  <c r="M2054" i="20" s="1"/>
  <c r="M2056" i="20" s="1"/>
  <c r="M2715" i="20"/>
  <c r="M3651" i="20"/>
  <c r="M3653" i="20" s="1"/>
  <c r="M3655" i="20" s="1"/>
  <c r="C3163" i="20"/>
  <c r="M3185" i="20"/>
  <c r="M3187" i="20" s="1"/>
  <c r="N877" i="20"/>
  <c r="N879" i="20" s="1"/>
  <c r="BB29" i="9" s="1"/>
  <c r="AW29" i="9" s="1"/>
  <c r="R101" i="10"/>
  <c r="HZ18" i="6"/>
  <c r="HK18" i="6"/>
  <c r="C460" i="20" s="1"/>
  <c r="JA18" i="6"/>
  <c r="K459" i="20" s="1"/>
  <c r="IZ24" i="6"/>
  <c r="K690" i="20" s="1"/>
  <c r="IN24" i="6"/>
  <c r="HK24" i="6"/>
  <c r="C694" i="20" s="1"/>
  <c r="IZ18" i="6"/>
  <c r="K456" i="20" s="1"/>
  <c r="IF18" i="6"/>
  <c r="IN18" i="6"/>
  <c r="IW24" i="6"/>
  <c r="K685" i="20" s="1"/>
  <c r="IC24" i="6"/>
  <c r="IY24" i="6"/>
  <c r="K687" i="20" s="1"/>
  <c r="IR30" i="6"/>
  <c r="JD30" i="6"/>
  <c r="IC18" i="6"/>
  <c r="IT18" i="6"/>
  <c r="IT24" i="6"/>
  <c r="JA24" i="6"/>
  <c r="K693" i="20" s="1"/>
  <c r="H2683" i="20"/>
  <c r="J75" i="9"/>
  <c r="M75" i="10"/>
  <c r="K2665" i="20"/>
  <c r="N2665" i="20" s="1"/>
  <c r="N2671" i="20" s="1"/>
  <c r="N2673" i="20" s="1"/>
  <c r="K2747" i="20"/>
  <c r="N2747" i="20" s="1"/>
  <c r="K2746" i="20"/>
  <c r="N2746" i="20" s="1"/>
  <c r="M2676" i="20"/>
  <c r="K2744" i="20"/>
  <c r="N2744" i="20" s="1"/>
  <c r="H2761" i="20"/>
  <c r="M77" i="10"/>
  <c r="J77" i="9"/>
  <c r="K2942" i="20"/>
  <c r="N2942" i="20" s="1"/>
  <c r="AA77" i="9"/>
  <c r="AV77" i="9" s="1"/>
  <c r="K2941" i="20"/>
  <c r="N2941" i="20" s="1"/>
  <c r="K3876" i="20"/>
  <c r="N3876" i="20" s="1"/>
  <c r="O77" i="9"/>
  <c r="JF77" i="6"/>
  <c r="JC77" i="6"/>
  <c r="Z77" i="9" s="1"/>
  <c r="N77" i="10" s="1"/>
  <c r="JB77" i="6"/>
  <c r="K2745" i="20"/>
  <c r="N2745" i="20" s="1"/>
  <c r="N2515" i="20"/>
  <c r="N2517" i="20" s="1"/>
  <c r="BB71" i="9" s="1"/>
  <c r="K1847" i="20"/>
  <c r="N1847" i="20" s="1"/>
  <c r="K2863" i="20"/>
  <c r="N2863" i="20" s="1"/>
  <c r="K1846" i="20"/>
  <c r="N1846" i="20" s="1"/>
  <c r="K2864" i="20"/>
  <c r="N2864" i="20" s="1"/>
  <c r="AA106" i="9"/>
  <c r="AV106" i="9" s="1"/>
  <c r="IV37" i="6"/>
  <c r="V37" i="9"/>
  <c r="IU37" i="6"/>
  <c r="M37" i="9"/>
  <c r="IE37" i="6"/>
  <c r="ID37" i="6"/>
  <c r="IL37" i="6"/>
  <c r="IG37" i="6"/>
  <c r="O37" i="9" s="1"/>
  <c r="IM37" i="6"/>
  <c r="N37" i="9"/>
  <c r="JF54" i="6"/>
  <c r="O82" i="9"/>
  <c r="JF82" i="6"/>
  <c r="JB82" i="6"/>
  <c r="JC82" i="6"/>
  <c r="Z82" i="9" s="1"/>
  <c r="N82" i="10" s="1"/>
  <c r="JC80" i="6"/>
  <c r="Z80" i="9" s="1"/>
  <c r="N80" i="10" s="1"/>
  <c r="K3874" i="20"/>
  <c r="N3874" i="20" s="1"/>
  <c r="U37" i="9"/>
  <c r="IR37" i="6"/>
  <c r="IS37" i="6"/>
  <c r="K1194" i="20"/>
  <c r="Y37" i="9"/>
  <c r="JC54" i="6"/>
  <c r="K2939" i="20"/>
  <c r="N2939" i="20" s="1"/>
  <c r="JB80" i="6"/>
  <c r="O106" i="9"/>
  <c r="JF106" i="6"/>
  <c r="JC106" i="6"/>
  <c r="Z106" i="9" s="1"/>
  <c r="N106" i="10" s="1"/>
  <c r="JB106" i="6"/>
  <c r="K1192" i="20"/>
  <c r="W37" i="9"/>
  <c r="HL37" i="6"/>
  <c r="J37" i="10"/>
  <c r="I37" i="9"/>
  <c r="C1201" i="20"/>
  <c r="DR37" i="6"/>
  <c r="K2862" i="20"/>
  <c r="N2862" i="20" s="1"/>
  <c r="K1851" i="20"/>
  <c r="N1851" i="20" s="1"/>
  <c r="H3892" i="20"/>
  <c r="M106" i="10"/>
  <c r="J106" i="9"/>
  <c r="K3877" i="20"/>
  <c r="N3877" i="20" s="1"/>
  <c r="H2956" i="20"/>
  <c r="M82" i="10"/>
  <c r="J82" i="9"/>
  <c r="K2938" i="20"/>
  <c r="N2938" i="20" s="1"/>
  <c r="JF80" i="6"/>
  <c r="K1193" i="20"/>
  <c r="X37" i="9"/>
  <c r="IP37" i="6"/>
  <c r="T37" i="9"/>
  <c r="IO37" i="6"/>
  <c r="JF37" i="6"/>
  <c r="L37" i="9"/>
  <c r="IA37" i="6"/>
  <c r="JD37" i="6"/>
  <c r="JB37" i="6"/>
  <c r="IB37" i="6"/>
  <c r="K1183" i="20"/>
  <c r="N1183" i="20" s="1"/>
  <c r="AA82" i="9"/>
  <c r="AV82" i="9" s="1"/>
  <c r="AA80" i="9"/>
  <c r="AV80" i="9" s="1"/>
  <c r="H2878" i="20"/>
  <c r="J80" i="9"/>
  <c r="M80" i="10"/>
  <c r="N2632" i="20"/>
  <c r="N2634" i="20" s="1"/>
  <c r="BB74" i="9" s="1"/>
  <c r="N3061" i="20"/>
  <c r="N3063" i="20" s="1"/>
  <c r="BB85" i="9" s="1"/>
  <c r="AW85" i="9" s="1"/>
  <c r="JH85" i="6" s="1"/>
  <c r="N2242" i="20"/>
  <c r="N2244" i="20" s="1"/>
  <c r="BB64" i="9" s="1"/>
  <c r="IF36" i="6"/>
  <c r="N838" i="20"/>
  <c r="N840" i="20" s="1"/>
  <c r="BB28" i="9" s="1"/>
  <c r="AW28" i="9" s="1"/>
  <c r="JH28" i="6" s="1"/>
  <c r="IT32" i="6"/>
  <c r="IX32" i="6"/>
  <c r="K998" i="20" s="1"/>
  <c r="IY32" i="6"/>
  <c r="IC32" i="6"/>
  <c r="ID32" i="6" s="1"/>
  <c r="IY36" i="6"/>
  <c r="K1155" i="20" s="1"/>
  <c r="IW36" i="6"/>
  <c r="K1153" i="20" s="1"/>
  <c r="IT36" i="6"/>
  <c r="C928" i="20"/>
  <c r="IV30" i="6"/>
  <c r="J30" i="10"/>
  <c r="V30" i="9"/>
  <c r="IL32" i="6"/>
  <c r="K990" i="20" s="1"/>
  <c r="N990" i="20" s="1"/>
  <c r="HK32" i="6"/>
  <c r="JB30" i="6"/>
  <c r="HK36" i="6"/>
  <c r="DR36" i="6" s="1"/>
  <c r="H1162" i="20" s="1"/>
  <c r="DR30" i="6"/>
  <c r="H928" i="20" s="1"/>
  <c r="X30" i="9"/>
  <c r="N32" i="9"/>
  <c r="IN32" i="6"/>
  <c r="IZ32" i="6"/>
  <c r="K1002" i="20" s="1"/>
  <c r="IW32" i="6"/>
  <c r="IQ32" i="6"/>
  <c r="IS32" i="6" s="1"/>
  <c r="K248" i="20"/>
  <c r="N248" i="20" s="1"/>
  <c r="K911" i="20"/>
  <c r="N911" i="20" s="1"/>
  <c r="K913" i="20"/>
  <c r="N913" i="20" s="1"/>
  <c r="JA36" i="6"/>
  <c r="K1161" i="20" s="1"/>
  <c r="N3841" i="20"/>
  <c r="N3843" i="20" s="1"/>
  <c r="BB105" i="9" s="1"/>
  <c r="N3490" i="20"/>
  <c r="N3492" i="20" s="1"/>
  <c r="BB96" i="9" s="1"/>
  <c r="AW96" i="9" s="1"/>
  <c r="JH96" i="6" s="1"/>
  <c r="N1072" i="20"/>
  <c r="N1074" i="20" s="1"/>
  <c r="BB34" i="9" s="1"/>
  <c r="AW34" i="9" s="1"/>
  <c r="JH34" i="6" s="1"/>
  <c r="R34" i="10" s="1"/>
  <c r="IZ11" i="6"/>
  <c r="K183" i="20" s="1"/>
  <c r="IS11" i="6"/>
  <c r="K173" i="20" s="1"/>
  <c r="N173" i="20" s="1"/>
  <c r="JA11" i="6"/>
  <c r="K186" i="20" s="1"/>
  <c r="IZ17" i="6"/>
  <c r="K417" i="20" s="1"/>
  <c r="IF17" i="6"/>
  <c r="IM17" i="6" s="1"/>
  <c r="IN17" i="6"/>
  <c r="K912" i="20"/>
  <c r="N912" i="20" s="1"/>
  <c r="HZ36" i="6"/>
  <c r="IQ36" i="6"/>
  <c r="IR36" i="6" s="1"/>
  <c r="IC11" i="6"/>
  <c r="M11" i="9" s="1"/>
  <c r="IW17" i="6"/>
  <c r="IC17" i="6"/>
  <c r="JA17" i="6"/>
  <c r="K420" i="20" s="1"/>
  <c r="N1033" i="20"/>
  <c r="N1035" i="20" s="1"/>
  <c r="IN11" i="6"/>
  <c r="T11" i="9" s="1"/>
  <c r="IF11" i="6"/>
  <c r="N11" i="9" s="1"/>
  <c r="IX11" i="6"/>
  <c r="K179" i="20" s="1"/>
  <c r="HK11" i="6"/>
  <c r="HL11" i="6" s="1"/>
  <c r="IT17" i="6"/>
  <c r="IU17" i="6" s="1"/>
  <c r="HZ17" i="6"/>
  <c r="N370" i="20"/>
  <c r="N372" i="20" s="1"/>
  <c r="BB16" i="9" s="1"/>
  <c r="AW16" i="9" s="1"/>
  <c r="JH16" i="6" s="1"/>
  <c r="N1111" i="20"/>
  <c r="N1113" i="20" s="1"/>
  <c r="BB35" i="9" s="1"/>
  <c r="N3646" i="20"/>
  <c r="N3648" i="20" s="1"/>
  <c r="BB100" i="9" s="1"/>
  <c r="AW100" i="9" s="1"/>
  <c r="JH100" i="6" s="1"/>
  <c r="K755" i="20"/>
  <c r="N755" i="20" s="1"/>
  <c r="K798" i="20"/>
  <c r="N798" i="20" s="1"/>
  <c r="K639" i="20"/>
  <c r="N639" i="20" s="1"/>
  <c r="K252" i="20"/>
  <c r="N252" i="20" s="1"/>
  <c r="K914" i="20"/>
  <c r="N914" i="20" s="1"/>
  <c r="K910" i="20"/>
  <c r="N910" i="20" s="1"/>
  <c r="N3802" i="20"/>
  <c r="N3804" i="20" s="1"/>
  <c r="N487" i="20"/>
  <c r="N489" i="20" s="1"/>
  <c r="BB19" i="9" s="1"/>
  <c r="K1379" i="20"/>
  <c r="N1379" i="20" s="1"/>
  <c r="K3407" i="20"/>
  <c r="N3407" i="20" s="1"/>
  <c r="K3372" i="20"/>
  <c r="N3372" i="20" s="1"/>
  <c r="K3370" i="20"/>
  <c r="N3370" i="20" s="1"/>
  <c r="K2982" i="20"/>
  <c r="N2982" i="20" s="1"/>
  <c r="K3409" i="20"/>
  <c r="N3409" i="20" s="1"/>
  <c r="K247" i="20"/>
  <c r="N247" i="20" s="1"/>
  <c r="K251" i="20"/>
  <c r="N251" i="20" s="1"/>
  <c r="K915" i="20"/>
  <c r="N915" i="20" s="1"/>
  <c r="N331" i="20"/>
  <c r="N333" i="20" s="1"/>
  <c r="BB15" i="9" s="1"/>
  <c r="N3568" i="20"/>
  <c r="N3570" i="20" s="1"/>
  <c r="BB98" i="9" s="1"/>
  <c r="AW98" i="9" s="1"/>
  <c r="JH98" i="6" s="1"/>
  <c r="N3334" i="20"/>
  <c r="N3336" i="20" s="1"/>
  <c r="BB92" i="9" s="1"/>
  <c r="AW92" i="9" s="1"/>
  <c r="JH92" i="6" s="1"/>
  <c r="N1774" i="20"/>
  <c r="N1776" i="20" s="1"/>
  <c r="BB52" i="9" s="1"/>
  <c r="N3295" i="20"/>
  <c r="N3297" i="20" s="1"/>
  <c r="BB91" i="9" s="1"/>
  <c r="AW91" i="9" s="1"/>
  <c r="N3724" i="20"/>
  <c r="N3726" i="20" s="1"/>
  <c r="N2593" i="20"/>
  <c r="N2595" i="20" s="1"/>
  <c r="BB73" i="9" s="1"/>
  <c r="AW73" i="9" s="1"/>
  <c r="JH73" i="6" s="1"/>
  <c r="N3763" i="20"/>
  <c r="N3765" i="20" s="1"/>
  <c r="M3770" i="20" s="1"/>
  <c r="M3772" i="20" s="1"/>
  <c r="N3607" i="20"/>
  <c r="N3609" i="20" s="1"/>
  <c r="BB99" i="9" s="1"/>
  <c r="AW99" i="9" s="1"/>
  <c r="JH99" i="6" s="1"/>
  <c r="K3367" i="20"/>
  <c r="N3367" i="20" s="1"/>
  <c r="K3369" i="20"/>
  <c r="N3369" i="20" s="1"/>
  <c r="K3368" i="20"/>
  <c r="N3368" i="20" s="1"/>
  <c r="K2980" i="20"/>
  <c r="N2980" i="20" s="1"/>
  <c r="K1967" i="20"/>
  <c r="N1967" i="20" s="1"/>
  <c r="N3529" i="20"/>
  <c r="N3531" i="20" s="1"/>
  <c r="BB97" i="9" s="1"/>
  <c r="AW97" i="9" s="1"/>
  <c r="JH97" i="6" s="1"/>
  <c r="R97" i="10" s="1"/>
  <c r="N2710" i="20"/>
  <c r="N2712" i="20" s="1"/>
  <c r="BB76" i="9" s="1"/>
  <c r="K642" i="20"/>
  <c r="N642" i="20" s="1"/>
  <c r="K638" i="20"/>
  <c r="N638" i="20" s="1"/>
  <c r="K758" i="20"/>
  <c r="N758" i="20" s="1"/>
  <c r="K640" i="20"/>
  <c r="N640" i="20" s="1"/>
  <c r="K953" i="20"/>
  <c r="N953" i="20" s="1"/>
  <c r="N2788" i="20"/>
  <c r="N2790" i="20" s="1"/>
  <c r="BB78" i="9" s="1"/>
  <c r="AW78" i="9" s="1"/>
  <c r="JH78" i="6" s="1"/>
  <c r="K754" i="20"/>
  <c r="N754" i="20" s="1"/>
  <c r="K756" i="20"/>
  <c r="N756" i="20" s="1"/>
  <c r="K759" i="20"/>
  <c r="N759" i="20" s="1"/>
  <c r="K1381" i="20"/>
  <c r="N1381" i="20" s="1"/>
  <c r="K1378" i="20"/>
  <c r="N1378" i="20" s="1"/>
  <c r="K1382" i="20"/>
  <c r="N1382" i="20" s="1"/>
  <c r="K2977" i="20"/>
  <c r="N2977" i="20" s="1"/>
  <c r="K2978" i="20"/>
  <c r="N2978" i="20" s="1"/>
  <c r="K3371" i="20"/>
  <c r="N3371" i="20" s="1"/>
  <c r="K3408" i="20"/>
  <c r="N3408" i="20" s="1"/>
  <c r="K2981" i="20"/>
  <c r="N2981" i="20" s="1"/>
  <c r="K3410" i="20"/>
  <c r="N3410" i="20" s="1"/>
  <c r="K637" i="20"/>
  <c r="N637" i="20" s="1"/>
  <c r="K641" i="20"/>
  <c r="N641" i="20" s="1"/>
  <c r="IC36" i="6"/>
  <c r="K950" i="20"/>
  <c r="N950" i="20" s="1"/>
  <c r="N3256" i="20"/>
  <c r="N3258" i="20" s="1"/>
  <c r="BB90" i="9" s="1"/>
  <c r="AW90" i="9" s="1"/>
  <c r="JH90" i="6" s="1"/>
  <c r="JI90" i="6" s="1"/>
  <c r="S90" i="10" s="1"/>
  <c r="AF90" i="10" s="1"/>
  <c r="N1657" i="20"/>
  <c r="N1659" i="20" s="1"/>
  <c r="K757" i="20"/>
  <c r="N757" i="20" s="1"/>
  <c r="K1731" i="20"/>
  <c r="N1731" i="20" s="1"/>
  <c r="K1383" i="20"/>
  <c r="N1383" i="20" s="1"/>
  <c r="K1380" i="20"/>
  <c r="N1380" i="20" s="1"/>
  <c r="K2979" i="20"/>
  <c r="N2979" i="20" s="1"/>
  <c r="K3411" i="20"/>
  <c r="N3411" i="20" s="1"/>
  <c r="K3406" i="20"/>
  <c r="N3406" i="20" s="1"/>
  <c r="N58" i="20"/>
  <c r="N60" i="20" s="1"/>
  <c r="BB8" i="9" s="1"/>
  <c r="AW8" i="9" s="1"/>
  <c r="N1891" i="20"/>
  <c r="N1893" i="20" s="1"/>
  <c r="M1898" i="20" s="1"/>
  <c r="M1900" i="20" s="1"/>
  <c r="L1905" i="20"/>
  <c r="C1876" i="20"/>
  <c r="Y44" i="9"/>
  <c r="K1467" i="20"/>
  <c r="W44" i="9"/>
  <c r="K1465" i="20"/>
  <c r="W56" i="9"/>
  <c r="K1933" i="20"/>
  <c r="X56" i="9"/>
  <c r="K1934" i="20"/>
  <c r="J56" i="10"/>
  <c r="C1942" i="20"/>
  <c r="L3777" i="20"/>
  <c r="C3748" i="20"/>
  <c r="L3504" i="20"/>
  <c r="C3475" i="20"/>
  <c r="M3497" i="20"/>
  <c r="M3499" i="20" s="1"/>
  <c r="L51" i="9"/>
  <c r="V51" i="9"/>
  <c r="O89" i="10"/>
  <c r="M3222" i="20"/>
  <c r="IL57" i="6"/>
  <c r="DR69" i="6"/>
  <c r="H2449" i="20" s="1"/>
  <c r="C2449" i="20"/>
  <c r="N69" i="9"/>
  <c r="M2210" i="20"/>
  <c r="M2212" i="20" s="1"/>
  <c r="M1703" i="20"/>
  <c r="M1705" i="20" s="1"/>
  <c r="L1710" i="20"/>
  <c r="C1681" i="20"/>
  <c r="V47" i="9"/>
  <c r="W47" i="9"/>
  <c r="K1582" i="20"/>
  <c r="J47" i="10"/>
  <c r="C1591" i="20"/>
  <c r="M44" i="9"/>
  <c r="T44" i="9"/>
  <c r="IG44" i="6"/>
  <c r="O44" i="9" s="1"/>
  <c r="IG60" i="6"/>
  <c r="O60" i="9" s="1"/>
  <c r="T56" i="9"/>
  <c r="M56" i="9"/>
  <c r="L2724" i="20"/>
  <c r="C2695" i="20"/>
  <c r="M2717" i="20"/>
  <c r="M2719" i="20" s="1"/>
  <c r="W69" i="9"/>
  <c r="K2440" i="20"/>
  <c r="L3855" i="20"/>
  <c r="C3826" i="20"/>
  <c r="M3848" i="20"/>
  <c r="M3850" i="20" s="1"/>
  <c r="IE51" i="6"/>
  <c r="IV57" i="6"/>
  <c r="IP57" i="6"/>
  <c r="IV69" i="6"/>
  <c r="IB57" i="6"/>
  <c r="M2015" i="20"/>
  <c r="M2017" i="20" s="1"/>
  <c r="L2022" i="20"/>
  <c r="C1993" i="20"/>
  <c r="C2539" i="20"/>
  <c r="M2561" i="20"/>
  <c r="M2563" i="20" s="1"/>
  <c r="L2568" i="20"/>
  <c r="C2032" i="20"/>
  <c r="X47" i="9"/>
  <c r="K1583" i="20"/>
  <c r="N47" i="9"/>
  <c r="V44" i="9"/>
  <c r="IG65" i="6"/>
  <c r="O65" i="9" s="1"/>
  <c r="Y56" i="9"/>
  <c r="K1935" i="20"/>
  <c r="U56" i="9"/>
  <c r="V56" i="9"/>
  <c r="C2773" i="20"/>
  <c r="M2795" i="20"/>
  <c r="M2797" i="20" s="1"/>
  <c r="L2802" i="20"/>
  <c r="M69" i="9"/>
  <c r="Y69" i="9"/>
  <c r="K2442" i="20"/>
  <c r="U51" i="9"/>
  <c r="X69" i="9"/>
  <c r="K2441" i="20"/>
  <c r="C3670" i="20"/>
  <c r="L3699" i="20"/>
  <c r="M3692" i="20"/>
  <c r="M3694" i="20" s="1"/>
  <c r="M1508" i="20"/>
  <c r="M1510" i="20" s="1"/>
  <c r="L47" i="9"/>
  <c r="T47" i="9"/>
  <c r="U47" i="9"/>
  <c r="L44" i="9"/>
  <c r="X44" i="9"/>
  <c r="K1466" i="20"/>
  <c r="L2529" i="20"/>
  <c r="C2500" i="20"/>
  <c r="M2522" i="20"/>
  <c r="M2524" i="20" s="1"/>
  <c r="L56" i="9"/>
  <c r="IG56" i="6"/>
  <c r="O56" i="9" s="1"/>
  <c r="L3348" i="20"/>
  <c r="M3341" i="20"/>
  <c r="M3343" i="20" s="1"/>
  <c r="C3319" i="20"/>
  <c r="M3614" i="20"/>
  <c r="M3616" i="20" s="1"/>
  <c r="U69" i="9"/>
  <c r="T51" i="9"/>
  <c r="Y51" i="9"/>
  <c r="K1740" i="20"/>
  <c r="L69" i="9"/>
  <c r="J51" i="10"/>
  <c r="C1747" i="20"/>
  <c r="O90" i="10"/>
  <c r="M3261" i="20"/>
  <c r="IO69" i="6"/>
  <c r="IG18" i="6"/>
  <c r="O18" i="9" s="1"/>
  <c r="L25" i="9"/>
  <c r="J25" i="10"/>
  <c r="C733" i="20"/>
  <c r="V25" i="9"/>
  <c r="IO32" i="6"/>
  <c r="W32" i="9"/>
  <c r="K997" i="20"/>
  <c r="IO27" i="6"/>
  <c r="K796" i="20" s="1"/>
  <c r="N796" i="20" s="1"/>
  <c r="ID27" i="6"/>
  <c r="K794" i="20" s="1"/>
  <c r="N794" i="20" s="1"/>
  <c r="C1057" i="20"/>
  <c r="M1079" i="20"/>
  <c r="M1081" i="20" s="1"/>
  <c r="L1086" i="20"/>
  <c r="HL22" i="6"/>
  <c r="C616" i="20"/>
  <c r="IA22" i="6"/>
  <c r="K598" i="20" s="1"/>
  <c r="N598" i="20" s="1"/>
  <c r="HL36" i="6"/>
  <c r="C1162" i="20"/>
  <c r="IV36" i="6"/>
  <c r="IO36" i="6"/>
  <c r="K1147" i="20" s="1"/>
  <c r="N1147" i="20" s="1"/>
  <c r="T25" i="9"/>
  <c r="X25" i="9"/>
  <c r="K725" i="20"/>
  <c r="M25" i="9"/>
  <c r="IB32" i="6"/>
  <c r="IS27" i="6"/>
  <c r="DR27" i="6"/>
  <c r="H811" i="20" s="1"/>
  <c r="C811" i="20"/>
  <c r="IA36" i="6"/>
  <c r="L1125" i="20"/>
  <c r="C1096" i="20"/>
  <c r="IG21" i="6"/>
  <c r="IG25" i="6"/>
  <c r="O25" i="9" s="1"/>
  <c r="U25" i="9"/>
  <c r="IU32" i="6"/>
  <c r="X32" i="9"/>
  <c r="Y32" i="9"/>
  <c r="K999" i="20"/>
  <c r="JG29" i="6"/>
  <c r="Q29" i="10" s="1"/>
  <c r="M882" i="20"/>
  <c r="IA27" i="6"/>
  <c r="M63" i="20"/>
  <c r="IG22" i="6"/>
  <c r="JC22" i="6" s="1"/>
  <c r="IS22" i="6"/>
  <c r="IE22" i="6"/>
  <c r="K599" i="20" s="1"/>
  <c r="N599" i="20" s="1"/>
  <c r="IG36" i="6"/>
  <c r="K249" i="20"/>
  <c r="N249" i="20" s="1"/>
  <c r="K250" i="20"/>
  <c r="N250" i="20" s="1"/>
  <c r="IG20" i="6"/>
  <c r="Y25" i="9"/>
  <c r="K726" i="20"/>
  <c r="I32" i="9"/>
  <c r="C1006" i="20"/>
  <c r="IM27" i="6"/>
  <c r="IO22" i="6"/>
  <c r="IU22" i="6"/>
  <c r="K603" i="20" s="1"/>
  <c r="N603" i="20" s="1"/>
  <c r="HZ7" i="6"/>
  <c r="IB7" i="6" s="1"/>
  <c r="U7" i="9"/>
  <c r="IF7" i="6"/>
  <c r="IG7" i="6" s="1"/>
  <c r="O7" i="9" s="1"/>
  <c r="IN7" i="6"/>
  <c r="IP7" i="6" s="1"/>
  <c r="IW7" i="6"/>
  <c r="K22" i="20" s="1"/>
  <c r="IS7" i="6"/>
  <c r="K17" i="20" s="1"/>
  <c r="N17" i="20" s="1"/>
  <c r="IT7" i="6"/>
  <c r="V7" i="9" s="1"/>
  <c r="IY7" i="6"/>
  <c r="Y7" i="9" s="1"/>
  <c r="HK7" i="6"/>
  <c r="C31" i="20" s="1"/>
  <c r="JA7" i="6"/>
  <c r="K30" i="20" s="1"/>
  <c r="IC7" i="6"/>
  <c r="M7" i="9" s="1"/>
  <c r="IZ7" i="6"/>
  <c r="K27" i="20" s="1"/>
  <c r="IX7" i="6"/>
  <c r="X7" i="9" s="1"/>
  <c r="IG40" i="6"/>
  <c r="L1242" i="20"/>
  <c r="C1213" i="20"/>
  <c r="M1235" i="20"/>
  <c r="M1237" i="20" s="1"/>
  <c r="W11" i="9"/>
  <c r="K178" i="20"/>
  <c r="J17" i="10"/>
  <c r="C421" i="20"/>
  <c r="Y17" i="9"/>
  <c r="K414" i="20"/>
  <c r="X17" i="9"/>
  <c r="K413" i="20"/>
  <c r="Y12" i="9"/>
  <c r="K219" i="20"/>
  <c r="W12" i="9"/>
  <c r="K217" i="20"/>
  <c r="O16" i="10"/>
  <c r="M375" i="20"/>
  <c r="ID12" i="6"/>
  <c r="V9" i="9"/>
  <c r="IU9" i="6"/>
  <c r="IV9" i="6"/>
  <c r="Y9" i="9"/>
  <c r="K102" i="20"/>
  <c r="W9" i="9"/>
  <c r="K100" i="20"/>
  <c r="IM11" i="6"/>
  <c r="X11" i="9"/>
  <c r="T17" i="9"/>
  <c r="DR12" i="6"/>
  <c r="H226" i="20" s="1"/>
  <c r="C226" i="20"/>
  <c r="IV12" i="6"/>
  <c r="M13" i="10"/>
  <c r="H265" i="20"/>
  <c r="IG12" i="6"/>
  <c r="JB12" i="6" s="1"/>
  <c r="M9" i="9"/>
  <c r="IE9" i="6"/>
  <c r="JD9" i="6" s="1"/>
  <c r="ID9" i="6"/>
  <c r="L9" i="9"/>
  <c r="IB9" i="6"/>
  <c r="IA9" i="6"/>
  <c r="Y11" i="9"/>
  <c r="K180" i="20"/>
  <c r="IB11" i="6"/>
  <c r="M17" i="9"/>
  <c r="IR12" i="6"/>
  <c r="O15" i="10"/>
  <c r="M336" i="20"/>
  <c r="N9" i="9"/>
  <c r="IG9" i="6"/>
  <c r="IM9" i="6"/>
  <c r="IL9" i="6"/>
  <c r="K101" i="20"/>
  <c r="X9" i="9"/>
  <c r="T9" i="9"/>
  <c r="IO9" i="6"/>
  <c r="IP9" i="6"/>
  <c r="IG10" i="6"/>
  <c r="O10" i="9" s="1"/>
  <c r="L17" i="9"/>
  <c r="U17" i="9"/>
  <c r="IP12" i="6"/>
  <c r="X12" i="9"/>
  <c r="K218" i="20"/>
  <c r="IA12" i="6"/>
  <c r="IB36" i="6"/>
  <c r="I9" i="9"/>
  <c r="C109" i="20"/>
  <c r="DR9" i="6"/>
  <c r="J9" i="10"/>
  <c r="HL9" i="6"/>
  <c r="U9" i="9"/>
  <c r="IS9" i="6"/>
  <c r="IR9" i="6"/>
  <c r="IU36" i="6"/>
  <c r="IP22" i="6"/>
  <c r="I69" i="9"/>
  <c r="O8" i="10"/>
  <c r="IM36" i="6"/>
  <c r="IR22" i="6"/>
  <c r="DR51" i="6"/>
  <c r="IL12" i="6"/>
  <c r="JD36" i="6"/>
  <c r="IL36" i="6"/>
  <c r="J13" i="9"/>
  <c r="IM22" i="6"/>
  <c r="N12" i="9"/>
  <c r="IL22" i="6"/>
  <c r="IM12" i="6"/>
  <c r="IB51" i="6"/>
  <c r="IA51" i="6"/>
  <c r="IP69" i="6"/>
  <c r="M12" i="9"/>
  <c r="IU51" i="6"/>
  <c r="IL69" i="6"/>
  <c r="IM69" i="6"/>
  <c r="JC30" i="6"/>
  <c r="Z30" i="9" s="1"/>
  <c r="N30" i="10" s="1"/>
  <c r="JF30" i="6"/>
  <c r="I56" i="9"/>
  <c r="I51" i="9"/>
  <c r="HL69" i="6"/>
  <c r="HL51" i="6"/>
  <c r="IM57" i="6"/>
  <c r="IL27" i="6"/>
  <c r="IA57" i="6"/>
  <c r="T12" i="9"/>
  <c r="N56" i="9"/>
  <c r="AA56" i="9" s="1"/>
  <c r="AV56" i="9" s="1"/>
  <c r="IU69" i="6"/>
  <c r="I12" i="9"/>
  <c r="V12" i="9"/>
  <c r="IV32" i="6"/>
  <c r="L32" i="9"/>
  <c r="V69" i="9"/>
  <c r="DR22" i="6"/>
  <c r="H616" i="20" s="1"/>
  <c r="IU12" i="6"/>
  <c r="V32" i="9"/>
  <c r="ID51" i="6"/>
  <c r="K1730" i="20" s="1"/>
  <c r="N1730" i="20" s="1"/>
  <c r="IP32" i="6"/>
  <c r="K991" i="20" s="1"/>
  <c r="N991" i="20" s="1"/>
  <c r="HL27" i="6"/>
  <c r="AW89" i="9"/>
  <c r="JH89" i="6" s="1"/>
  <c r="R89" i="10" s="1"/>
  <c r="M51" i="9"/>
  <c r="JC57" i="6"/>
  <c r="IA32" i="6"/>
  <c r="IG27" i="6"/>
  <c r="JB27" i="6" s="1"/>
  <c r="IE12" i="6"/>
  <c r="IB12" i="6"/>
  <c r="K208" i="20" s="1"/>
  <c r="N208" i="20" s="1"/>
  <c r="IV51" i="6"/>
  <c r="AV104" i="9"/>
  <c r="AV102" i="9"/>
  <c r="JB57" i="6"/>
  <c r="JB94" i="6"/>
  <c r="AV33" i="9"/>
  <c r="AA13" i="9"/>
  <c r="AV13" i="9" s="1"/>
  <c r="AX86" i="9"/>
  <c r="P86" i="10" s="1"/>
  <c r="AX88" i="9"/>
  <c r="P88" i="10" s="1"/>
  <c r="JI53" i="6"/>
  <c r="AW38" i="9"/>
  <c r="JH38" i="6" s="1"/>
  <c r="O62" i="10"/>
  <c r="JG50" i="6"/>
  <c r="Q50" i="10" s="1"/>
  <c r="JG100" i="6"/>
  <c r="Q100" i="10" s="1"/>
  <c r="JG16" i="6"/>
  <c r="Q16" i="10" s="1"/>
  <c r="JG67" i="6"/>
  <c r="JG63" i="6"/>
  <c r="Q63" i="10" s="1"/>
  <c r="AW63" i="9"/>
  <c r="JH63" i="6" s="1"/>
  <c r="JG45" i="6"/>
  <c r="Q45" i="10" s="1"/>
  <c r="AW45" i="9"/>
  <c r="JH45" i="6" s="1"/>
  <c r="JG72" i="6"/>
  <c r="Q72" i="10" s="1"/>
  <c r="AW72" i="9"/>
  <c r="JG59" i="6"/>
  <c r="Q59" i="10" s="1"/>
  <c r="JG78" i="6"/>
  <c r="Q78" i="10" s="1"/>
  <c r="JG34" i="6"/>
  <c r="Q34" i="10" s="1"/>
  <c r="JG52" i="6"/>
  <c r="Q52" i="10" s="1"/>
  <c r="JG58" i="6"/>
  <c r="Q58" i="10" s="1"/>
  <c r="AW58" i="9"/>
  <c r="JH58" i="6" s="1"/>
  <c r="JG92" i="6"/>
  <c r="Q92" i="10" s="1"/>
  <c r="JG99" i="6"/>
  <c r="Q99" i="10" s="1"/>
  <c r="JG76" i="6"/>
  <c r="Q76" i="10" s="1"/>
  <c r="JG85" i="6"/>
  <c r="Q85" i="10" s="1"/>
  <c r="JG103" i="6"/>
  <c r="Q103" i="10" s="1"/>
  <c r="JG96" i="6"/>
  <c r="Q96" i="10" s="1"/>
  <c r="JG98" i="6"/>
  <c r="Q98" i="10" s="1"/>
  <c r="JG15" i="6"/>
  <c r="Q15" i="10" s="1"/>
  <c r="O34" i="10"/>
  <c r="R88" i="10"/>
  <c r="J12" i="10"/>
  <c r="M32" i="9"/>
  <c r="L12" i="9"/>
  <c r="HL12" i="6"/>
  <c r="IB27" i="6"/>
  <c r="JF13" i="6"/>
  <c r="JC13" i="6"/>
  <c r="Z13" i="9" s="1"/>
  <c r="N13" i="10" s="1"/>
  <c r="JB13" i="6"/>
  <c r="JF57" i="6"/>
  <c r="IO57" i="6"/>
  <c r="K1966" i="20" s="1"/>
  <c r="N1966" i="20" s="1"/>
  <c r="X51" i="9"/>
  <c r="IR27" i="6"/>
  <c r="K797" i="20" s="1"/>
  <c r="N797" i="20" s="1"/>
  <c r="U32" i="9"/>
  <c r="HL32" i="6"/>
  <c r="J32" i="10"/>
  <c r="JD57" i="6"/>
  <c r="IU57" i="6"/>
  <c r="N25" i="9"/>
  <c r="W25" i="9"/>
  <c r="JD27" i="6"/>
  <c r="HL57" i="6"/>
  <c r="DR57" i="6"/>
  <c r="H1981" i="20" s="1"/>
  <c r="IE57" i="6"/>
  <c r="ID57" i="6"/>
  <c r="O29" i="10"/>
  <c r="IR51" i="6"/>
  <c r="I47" i="9"/>
  <c r="I25" i="9"/>
  <c r="JD51" i="6"/>
  <c r="IO12" i="6"/>
  <c r="IS51" i="6"/>
  <c r="IO51" i="6"/>
  <c r="JG97" i="6"/>
  <c r="Q97" i="10" s="1"/>
  <c r="O97" i="10"/>
  <c r="IB69" i="6"/>
  <c r="IA69" i="6"/>
  <c r="JD22" i="6"/>
  <c r="JF69" i="6"/>
  <c r="DR32" i="6"/>
  <c r="H1006" i="20" s="1"/>
  <c r="JC69" i="6"/>
  <c r="Z69" i="9" s="1"/>
  <c r="N69" i="10" s="1"/>
  <c r="W51" i="9"/>
  <c r="JD69" i="6"/>
  <c r="JB69" i="6"/>
  <c r="J51" i="9"/>
  <c r="Y47" i="9"/>
  <c r="JG104" i="6"/>
  <c r="Q104" i="10" s="1"/>
  <c r="JC51" i="6"/>
  <c r="Z51" i="9" s="1"/>
  <c r="N51" i="10" s="1"/>
  <c r="J44" i="10"/>
  <c r="IP51" i="6"/>
  <c r="O12" i="9"/>
  <c r="IS12" i="6"/>
  <c r="JD12" i="6"/>
  <c r="L11" i="9"/>
  <c r="R86" i="10"/>
  <c r="T32" i="9"/>
  <c r="I17" i="9"/>
  <c r="IR24" i="6"/>
  <c r="U24" i="9"/>
  <c r="IS24" i="6"/>
  <c r="X24" i="9"/>
  <c r="IA24" i="6"/>
  <c r="L24" i="9"/>
  <c r="IB24" i="6"/>
  <c r="HL17" i="6"/>
  <c r="DR17" i="6"/>
  <c r="H421" i="20" s="1"/>
  <c r="T24" i="9"/>
  <c r="IO24" i="6"/>
  <c r="IP24" i="6"/>
  <c r="DR24" i="6"/>
  <c r="H694" i="20" s="1"/>
  <c r="J24" i="10"/>
  <c r="I24" i="9"/>
  <c r="HL24" i="6"/>
  <c r="JB23" i="6"/>
  <c r="IG17" i="6"/>
  <c r="O17" i="9" s="1"/>
  <c r="IL17" i="6"/>
  <c r="IO17" i="6"/>
  <c r="IP17" i="6"/>
  <c r="W24" i="9"/>
  <c r="ID24" i="6"/>
  <c r="IE24" i="6"/>
  <c r="JD24" i="6" s="1"/>
  <c r="M24" i="9"/>
  <c r="Y24" i="9"/>
  <c r="JC23" i="6"/>
  <c r="IE17" i="6"/>
  <c r="ID17" i="6"/>
  <c r="IV24" i="6"/>
  <c r="IU24" i="6"/>
  <c r="V24" i="9"/>
  <c r="IL24" i="6"/>
  <c r="N24" i="9"/>
  <c r="IG24" i="6"/>
  <c r="JB24" i="6" s="1"/>
  <c r="IM24" i="6"/>
  <c r="IB17" i="6"/>
  <c r="IA17" i="6"/>
  <c r="IR17" i="6"/>
  <c r="IS17" i="6"/>
  <c r="AX14" i="9"/>
  <c r="P14" i="10" s="1"/>
  <c r="JC42" i="6"/>
  <c r="JG105" i="6"/>
  <c r="Q105" i="10" s="1"/>
  <c r="O105" i="10"/>
  <c r="O50" i="10"/>
  <c r="AW84" i="9"/>
  <c r="JH84" i="6" s="1"/>
  <c r="AW79" i="9"/>
  <c r="JH79" i="6" s="1"/>
  <c r="IS69" i="6"/>
  <c r="IR69" i="6"/>
  <c r="N44" i="9"/>
  <c r="JG74" i="6"/>
  <c r="Q74" i="10" s="1"/>
  <c r="O74" i="10"/>
  <c r="ID69" i="6"/>
  <c r="IE69" i="6"/>
  <c r="JG102" i="6"/>
  <c r="Q102" i="10" s="1"/>
  <c r="AW66" i="9"/>
  <c r="AW61" i="9"/>
  <c r="JH61" i="6" s="1"/>
  <c r="JI61" i="6" s="1"/>
  <c r="S61" i="10" s="1"/>
  <c r="IK11" i="6"/>
  <c r="S11" i="9" s="1"/>
  <c r="AW68" i="9"/>
  <c r="JH68" i="6" s="1"/>
  <c r="JI68" i="6" s="1"/>
  <c r="S68" i="10" s="1"/>
  <c r="O35" i="10"/>
  <c r="JG35" i="6"/>
  <c r="Q35" i="10" s="1"/>
  <c r="AW41" i="9"/>
  <c r="JH41" i="6" s="1"/>
  <c r="JI41" i="6" s="1"/>
  <c r="S41" i="10" s="1"/>
  <c r="AW48" i="9"/>
  <c r="JH48" i="6" s="1"/>
  <c r="JI48" i="6" s="1"/>
  <c r="S48" i="10" s="1"/>
  <c r="AW62" i="9"/>
  <c r="JH62" i="6" s="1"/>
  <c r="JI62" i="6" s="1"/>
  <c r="S62" i="10" s="1"/>
  <c r="JG73" i="6"/>
  <c r="Q73" i="10" s="1"/>
  <c r="O73" i="10"/>
  <c r="JF83" i="6"/>
  <c r="JC94" i="6"/>
  <c r="Z94" i="9" s="1"/>
  <c r="N94" i="10" s="1"/>
  <c r="JF94" i="6"/>
  <c r="AX53" i="9"/>
  <c r="P53" i="10" s="1"/>
  <c r="JG71" i="6"/>
  <c r="Q71" i="10" s="1"/>
  <c r="AA94" i="9"/>
  <c r="AV94" i="9" s="1"/>
  <c r="IA11" i="6"/>
  <c r="O103" i="10"/>
  <c r="O96" i="10"/>
  <c r="O100" i="10"/>
  <c r="O98" i="10"/>
  <c r="O99" i="10"/>
  <c r="AA83" i="9"/>
  <c r="AV83" i="9" s="1"/>
  <c r="O78" i="10"/>
  <c r="JC93" i="6"/>
  <c r="Z93" i="9" s="1"/>
  <c r="N93" i="10" s="1"/>
  <c r="JB93" i="6"/>
  <c r="J93" i="9"/>
  <c r="M93" i="10"/>
  <c r="JB83" i="6"/>
  <c r="M94" i="10"/>
  <c r="J94" i="9"/>
  <c r="O92" i="10"/>
  <c r="J83" i="9"/>
  <c r="M83" i="10"/>
  <c r="O76" i="10"/>
  <c r="JC83" i="6"/>
  <c r="Z83" i="9" s="1"/>
  <c r="N83" i="10" s="1"/>
  <c r="O85" i="10"/>
  <c r="AA93" i="9"/>
  <c r="AV93" i="9" s="1"/>
  <c r="IE11" i="6"/>
  <c r="IU11" i="6"/>
  <c r="IJ25" i="6"/>
  <c r="R25" i="9" s="1"/>
  <c r="IM25" i="6"/>
  <c r="IL25" i="6"/>
  <c r="IR25" i="6"/>
  <c r="IS25" i="6"/>
  <c r="JB42" i="6"/>
  <c r="IA25" i="6"/>
  <c r="IB25" i="6"/>
  <c r="DR25" i="6"/>
  <c r="HL25" i="6"/>
  <c r="IU25" i="6"/>
  <c r="IV25" i="6"/>
  <c r="IP11" i="6"/>
  <c r="IO25" i="6"/>
  <c r="IP25" i="6"/>
  <c r="ID25" i="6"/>
  <c r="IE25" i="6"/>
  <c r="JD25" i="6" s="1"/>
  <c r="IO21" i="6"/>
  <c r="IP21" i="6"/>
  <c r="ID21" i="6"/>
  <c r="IE21" i="6"/>
  <c r="JD21" i="6" s="1"/>
  <c r="IP56" i="6"/>
  <c r="IO56" i="6"/>
  <c r="IE56" i="6"/>
  <c r="ID56" i="6"/>
  <c r="IH18" i="6"/>
  <c r="P18" i="9" s="1"/>
  <c r="IL18" i="6"/>
  <c r="IM18" i="6"/>
  <c r="IO18" i="6"/>
  <c r="IP18" i="6"/>
  <c r="IR21" i="6"/>
  <c r="IS21" i="6"/>
  <c r="IR56" i="6"/>
  <c r="IS56" i="6"/>
  <c r="IU56" i="6"/>
  <c r="IV56" i="6"/>
  <c r="ID18" i="6"/>
  <c r="IE18" i="6"/>
  <c r="JD18" i="6" s="1"/>
  <c r="IU18" i="6"/>
  <c r="IV18" i="6"/>
  <c r="IS18" i="6"/>
  <c r="IR18" i="6"/>
  <c r="HL21" i="6"/>
  <c r="DR21" i="6"/>
  <c r="H577" i="20" s="1"/>
  <c r="JD56" i="6"/>
  <c r="IB56" i="6"/>
  <c r="IA56" i="6"/>
  <c r="IK56" i="6"/>
  <c r="S56" i="9" s="1"/>
  <c r="IL56" i="6"/>
  <c r="IM56" i="6"/>
  <c r="IK21" i="6"/>
  <c r="IL21" i="6"/>
  <c r="IM21" i="6"/>
  <c r="IV21" i="6"/>
  <c r="IU21" i="6"/>
  <c r="IB21" i="6"/>
  <c r="IA21" i="6"/>
  <c r="HL56" i="6"/>
  <c r="DR56" i="6"/>
  <c r="IA18" i="6"/>
  <c r="IB18" i="6"/>
  <c r="DR18" i="6"/>
  <c r="H460" i="20" s="1"/>
  <c r="HL18" i="6"/>
  <c r="IR44" i="6"/>
  <c r="IS44" i="6"/>
  <c r="IV65" i="6"/>
  <c r="IU65" i="6"/>
  <c r="V65" i="9"/>
  <c r="IV60" i="6"/>
  <c r="IU60" i="6"/>
  <c r="M47" i="9"/>
  <c r="IS10" i="6"/>
  <c r="IR10" i="6"/>
  <c r="U10" i="9"/>
  <c r="IU10" i="6"/>
  <c r="IV10" i="6"/>
  <c r="V10" i="9"/>
  <c r="DR20" i="6"/>
  <c r="H538" i="20" s="1"/>
  <c r="HL20" i="6"/>
  <c r="IB20" i="6"/>
  <c r="IA20" i="6"/>
  <c r="JD47" i="6"/>
  <c r="IA47" i="6"/>
  <c r="IB47" i="6"/>
  <c r="IP47" i="6"/>
  <c r="IO47" i="6"/>
  <c r="IR47" i="6"/>
  <c r="IS47" i="6"/>
  <c r="ID44" i="6"/>
  <c r="IE44" i="6"/>
  <c r="IO44" i="6"/>
  <c r="IP44" i="6"/>
  <c r="II44" i="6"/>
  <c r="JF44" i="6" s="1"/>
  <c r="IM44" i="6"/>
  <c r="IL44" i="6"/>
  <c r="Y65" i="9"/>
  <c r="IA65" i="6"/>
  <c r="IB65" i="6"/>
  <c r="JD65" i="6"/>
  <c r="L65" i="9"/>
  <c r="IJ65" i="6"/>
  <c r="R65" i="9" s="1"/>
  <c r="IL65" i="6"/>
  <c r="IM65" i="6"/>
  <c r="N65" i="9"/>
  <c r="IR60" i="6"/>
  <c r="IS60" i="6"/>
  <c r="IS40" i="6"/>
  <c r="IR40" i="6"/>
  <c r="HL40" i="6"/>
  <c r="DR40" i="6"/>
  <c r="H1318" i="20" s="1"/>
  <c r="HL10" i="6"/>
  <c r="DR10" i="6"/>
  <c r="H148" i="20" s="1"/>
  <c r="I10" i="9"/>
  <c r="J10" i="10"/>
  <c r="W10" i="9"/>
  <c r="IJ20" i="6"/>
  <c r="R20" i="9" s="1"/>
  <c r="IL20" i="6"/>
  <c r="IM20" i="6"/>
  <c r="ID47" i="6"/>
  <c r="IE47" i="6"/>
  <c r="HL44" i="6"/>
  <c r="DR44" i="6"/>
  <c r="H1474" i="20" s="1"/>
  <c r="O32" i="9"/>
  <c r="I44" i="9"/>
  <c r="O71" i="10"/>
  <c r="IA10" i="6"/>
  <c r="IB10" i="6"/>
  <c r="L10" i="9"/>
  <c r="X10" i="9"/>
  <c r="IO10" i="6"/>
  <c r="IP10" i="6"/>
  <c r="T10" i="9"/>
  <c r="IS20" i="6"/>
  <c r="IR20" i="6"/>
  <c r="IO20" i="6"/>
  <c r="IP20" i="6"/>
  <c r="IV47" i="6"/>
  <c r="IU47" i="6"/>
  <c r="DR47" i="6"/>
  <c r="HL47" i="6"/>
  <c r="JD44" i="6"/>
  <c r="IA44" i="6"/>
  <c r="IB44" i="6"/>
  <c r="IP65" i="6"/>
  <c r="IO65" i="6"/>
  <c r="T65" i="9"/>
  <c r="X65" i="9"/>
  <c r="ID65" i="6"/>
  <c r="IE65" i="6"/>
  <c r="M65" i="9"/>
  <c r="IB60" i="6"/>
  <c r="JD60" i="6"/>
  <c r="IA60" i="6"/>
  <c r="DR60" i="6"/>
  <c r="H2098" i="20" s="1"/>
  <c r="HL60" i="6"/>
  <c r="IP40" i="6"/>
  <c r="IO40" i="6"/>
  <c r="IV40" i="6"/>
  <c r="IU40" i="6"/>
  <c r="IA40" i="6"/>
  <c r="IB40" i="6"/>
  <c r="JD40" i="6"/>
  <c r="S51" i="9"/>
  <c r="JB51" i="6"/>
  <c r="JF51" i="6"/>
  <c r="IJ10" i="6"/>
  <c r="IL10" i="6"/>
  <c r="IM10" i="6"/>
  <c r="N10" i="9"/>
  <c r="IV20" i="6"/>
  <c r="IU20" i="6"/>
  <c r="IU44" i="6"/>
  <c r="IV44" i="6"/>
  <c r="IJ40" i="6"/>
  <c r="R40" i="9" s="1"/>
  <c r="IM40" i="6"/>
  <c r="IL40" i="6"/>
  <c r="U44" i="9"/>
  <c r="Y10" i="9"/>
  <c r="IE10" i="6"/>
  <c r="JD10" i="6" s="1"/>
  <c r="ID10" i="6"/>
  <c r="M10" i="9"/>
  <c r="ID20" i="6"/>
  <c r="IE20" i="6"/>
  <c r="JD20" i="6" s="1"/>
  <c r="IG47" i="6"/>
  <c r="O47" i="9" s="1"/>
  <c r="IM47" i="6"/>
  <c r="IL47" i="6"/>
  <c r="JC32" i="6"/>
  <c r="Z32" i="9" s="1"/>
  <c r="N32" i="10" s="1"/>
  <c r="IS65" i="6"/>
  <c r="IR65" i="6"/>
  <c r="U65" i="9"/>
  <c r="W65" i="9"/>
  <c r="HL65" i="6"/>
  <c r="DR65" i="6"/>
  <c r="H2293" i="20" s="1"/>
  <c r="J65" i="10"/>
  <c r="I65" i="9"/>
  <c r="IP60" i="6"/>
  <c r="IO60" i="6"/>
  <c r="IJ60" i="6"/>
  <c r="IM60" i="6"/>
  <c r="IL60" i="6"/>
  <c r="ID60" i="6"/>
  <c r="IE60" i="6"/>
  <c r="JC12" i="6"/>
  <c r="Z12" i="9" s="1"/>
  <c r="N12" i="10" s="1"/>
  <c r="IE40" i="6"/>
  <c r="ID40" i="6"/>
  <c r="JF26" i="6"/>
  <c r="JB26" i="6"/>
  <c r="JC26" i="6"/>
  <c r="Z26" i="9" s="1"/>
  <c r="N26" i="10" s="1"/>
  <c r="AA26" i="9"/>
  <c r="AV26" i="9" s="1"/>
  <c r="JG55" i="6"/>
  <c r="Q55" i="10" s="1"/>
  <c r="JG28" i="6"/>
  <c r="Q28" i="10" s="1"/>
  <c r="M26" i="10"/>
  <c r="J26" i="9"/>
  <c r="O55" i="10"/>
  <c r="O59" i="10"/>
  <c r="Z72" i="9"/>
  <c r="N72" i="10" s="1"/>
  <c r="O72" i="10"/>
  <c r="Z8" i="9"/>
  <c r="N8" i="10" s="1"/>
  <c r="AC66" i="10"/>
  <c r="AA9" i="10"/>
  <c r="Y59" i="10"/>
  <c r="AC46" i="10"/>
  <c r="AG70" i="10"/>
  <c r="P36" i="9"/>
  <c r="Y14" i="10"/>
  <c r="BE117" i="6"/>
  <c r="JX21" i="6" s="1"/>
  <c r="CL116" i="6"/>
  <c r="M20" i="9"/>
  <c r="L20" i="9"/>
  <c r="M31" i="10"/>
  <c r="J31" i="9"/>
  <c r="T20" i="9"/>
  <c r="W20" i="9"/>
  <c r="J20" i="10"/>
  <c r="I20" i="9"/>
  <c r="X20" i="9"/>
  <c r="N20" i="9"/>
  <c r="O20" i="9"/>
  <c r="T49" i="9"/>
  <c r="Y49" i="9"/>
  <c r="L49" i="9"/>
  <c r="N18" i="9"/>
  <c r="X18" i="9"/>
  <c r="I18" i="9"/>
  <c r="J18" i="10"/>
  <c r="J36" i="10"/>
  <c r="I36" i="9"/>
  <c r="L36" i="9"/>
  <c r="T36" i="9"/>
  <c r="N57" i="9"/>
  <c r="O57" i="9"/>
  <c r="Y57" i="9"/>
  <c r="T57" i="9"/>
  <c r="J21" i="10"/>
  <c r="I21" i="9"/>
  <c r="M21" i="9"/>
  <c r="N21" i="9"/>
  <c r="O21" i="9"/>
  <c r="L22" i="9"/>
  <c r="X22" i="9"/>
  <c r="U42" i="9"/>
  <c r="V42" i="9"/>
  <c r="M69" i="10"/>
  <c r="J69" i="9"/>
  <c r="CL115" i="6"/>
  <c r="JW22" i="6" s="1"/>
  <c r="CL117" i="6"/>
  <c r="JX22" i="6" s="1"/>
  <c r="Z54" i="9"/>
  <c r="N54" i="10" s="1"/>
  <c r="X60" i="9"/>
  <c r="Y60" i="9"/>
  <c r="L60" i="9"/>
  <c r="Y40" i="9"/>
  <c r="W40" i="9"/>
  <c r="M40" i="9"/>
  <c r="M43" i="10"/>
  <c r="J43" i="9"/>
  <c r="J23" i="10"/>
  <c r="I23" i="9"/>
  <c r="W23" i="9"/>
  <c r="T23" i="9"/>
  <c r="GE115" i="6"/>
  <c r="JW27" i="6" s="1"/>
  <c r="T39" i="9"/>
  <c r="U39" i="9"/>
  <c r="J27" i="10"/>
  <c r="I27" i="9"/>
  <c r="U27" i="9"/>
  <c r="T27" i="9"/>
  <c r="J49" i="10"/>
  <c r="I49" i="9"/>
  <c r="U49" i="9"/>
  <c r="M54" i="10"/>
  <c r="J54" i="9"/>
  <c r="Y18" i="9"/>
  <c r="T18" i="9"/>
  <c r="W36" i="9"/>
  <c r="U36" i="9"/>
  <c r="M36" i="9"/>
  <c r="J57" i="10"/>
  <c r="I57" i="9"/>
  <c r="U57" i="9"/>
  <c r="X21" i="9"/>
  <c r="Y21" i="9"/>
  <c r="L21" i="9"/>
  <c r="U22" i="9"/>
  <c r="V22" i="9"/>
  <c r="J42" i="10"/>
  <c r="I42" i="9"/>
  <c r="N42" i="9"/>
  <c r="O42" i="9"/>
  <c r="T42" i="9"/>
  <c r="CL114" i="6"/>
  <c r="JV22" i="6" s="1"/>
  <c r="CP112" i="6"/>
  <c r="JT22" i="6" s="1"/>
  <c r="V60" i="9"/>
  <c r="W60" i="9"/>
  <c r="L40" i="9"/>
  <c r="X40" i="9"/>
  <c r="Y23" i="9"/>
  <c r="N23" i="9"/>
  <c r="O23" i="9"/>
  <c r="M23" i="9"/>
  <c r="GF112" i="6"/>
  <c r="JT27" i="6" s="1"/>
  <c r="J39" i="10"/>
  <c r="I39" i="9"/>
  <c r="M39" i="9"/>
  <c r="N39" i="9"/>
  <c r="O39" i="9"/>
  <c r="W27" i="9"/>
  <c r="L27" i="9"/>
  <c r="M27" i="9"/>
  <c r="O45" i="10"/>
  <c r="O52" i="10"/>
  <c r="Y20" i="9"/>
  <c r="W49" i="9"/>
  <c r="M49" i="9"/>
  <c r="L18" i="9"/>
  <c r="V18" i="9"/>
  <c r="O63" i="10"/>
  <c r="N36" i="9"/>
  <c r="O36" i="9"/>
  <c r="X36" i="9"/>
  <c r="V57" i="9"/>
  <c r="L57" i="9"/>
  <c r="V21" i="9"/>
  <c r="W21" i="9"/>
  <c r="J22" i="10"/>
  <c r="I22" i="9"/>
  <c r="N22" i="9"/>
  <c r="O22" i="9"/>
  <c r="T22" i="9"/>
  <c r="Y42" i="9"/>
  <c r="L42" i="9"/>
  <c r="M42" i="9"/>
  <c r="CL110" i="6"/>
  <c r="CL118" i="6"/>
  <c r="JY22" i="6" s="1"/>
  <c r="T60" i="9"/>
  <c r="U60" i="9"/>
  <c r="U40" i="9"/>
  <c r="V40" i="9"/>
  <c r="U23" i="9"/>
  <c r="X23" i="9"/>
  <c r="X39" i="9"/>
  <c r="Y39" i="9"/>
  <c r="L39" i="9"/>
  <c r="N27" i="9"/>
  <c r="X27" i="9"/>
  <c r="Z28" i="9"/>
  <c r="N28" i="10" s="1"/>
  <c r="O58" i="10"/>
  <c r="O38" i="10"/>
  <c r="O67" i="10"/>
  <c r="Q67" i="10"/>
  <c r="M12" i="10"/>
  <c r="V20" i="9"/>
  <c r="U20" i="9"/>
  <c r="BL112" i="6"/>
  <c r="JU21" i="6" s="1"/>
  <c r="X49" i="9"/>
  <c r="V49" i="9"/>
  <c r="N49" i="9"/>
  <c r="O49" i="9"/>
  <c r="U18" i="9"/>
  <c r="W18" i="9"/>
  <c r="M18" i="9"/>
  <c r="O28" i="10"/>
  <c r="Y36" i="9"/>
  <c r="V36" i="9"/>
  <c r="W57" i="9"/>
  <c r="M57" i="9"/>
  <c r="X57" i="9"/>
  <c r="T21" i="9"/>
  <c r="U21" i="9"/>
  <c r="Y22" i="9"/>
  <c r="W22" i="9"/>
  <c r="M22" i="9"/>
  <c r="W42" i="9"/>
  <c r="X42" i="9"/>
  <c r="Z43" i="9"/>
  <c r="N43" i="10" s="1"/>
  <c r="AA43" i="9"/>
  <c r="AV43" i="9" s="1"/>
  <c r="CN112" i="6"/>
  <c r="JS22" i="6" s="1"/>
  <c r="CL112" i="6"/>
  <c r="CR112" i="6"/>
  <c r="JU22" i="6" s="1"/>
  <c r="AA54" i="9"/>
  <c r="AV54" i="9" s="1"/>
  <c r="J60" i="10"/>
  <c r="I60" i="9"/>
  <c r="M60" i="9"/>
  <c r="N60" i="9"/>
  <c r="J40" i="10"/>
  <c r="I40" i="9"/>
  <c r="N40" i="9"/>
  <c r="O40" i="9"/>
  <c r="T40" i="9"/>
  <c r="L23" i="9"/>
  <c r="V23" i="9"/>
  <c r="FJ115" i="6"/>
  <c r="JW25" i="6" s="1"/>
  <c r="V39" i="9"/>
  <c r="W39" i="9"/>
  <c r="Y27" i="9"/>
  <c r="V27" i="9"/>
  <c r="M30" i="10"/>
  <c r="J30" i="9"/>
  <c r="S53" i="10"/>
  <c r="R53" i="10"/>
  <c r="AA31" i="9"/>
  <c r="AV31" i="9" s="1"/>
  <c r="JD11" i="6" l="1"/>
  <c r="IL11" i="6"/>
  <c r="BE112" i="6"/>
  <c r="IV11" i="6"/>
  <c r="IG11" i="6"/>
  <c r="ID11" i="6"/>
  <c r="J11" i="10"/>
  <c r="C187" i="20"/>
  <c r="Y116" i="6"/>
  <c r="DR11" i="6"/>
  <c r="I11" i="9"/>
  <c r="N17" i="9"/>
  <c r="IR32" i="6"/>
  <c r="K2436" i="20"/>
  <c r="N2436" i="20" s="1"/>
  <c r="C2578" i="20"/>
  <c r="AA30" i="9"/>
  <c r="AV30" i="9" s="1"/>
  <c r="R95" i="10"/>
  <c r="K1266" i="20"/>
  <c r="N1266" i="20" s="1"/>
  <c r="K1263" i="20"/>
  <c r="N1263" i="20" s="1"/>
  <c r="L1515" i="20"/>
  <c r="L2607" i="20"/>
  <c r="L2373" i="20"/>
  <c r="L3660" i="20"/>
  <c r="C1759" i="20"/>
  <c r="L2646" i="20"/>
  <c r="L3075" i="20"/>
  <c r="R14" i="10"/>
  <c r="C3631" i="20"/>
  <c r="L1788" i="20"/>
  <c r="C2617" i="20"/>
  <c r="M3068" i="20"/>
  <c r="M3070" i="20" s="1"/>
  <c r="AA69" i="9"/>
  <c r="AV69" i="9" s="1"/>
  <c r="BB43" i="9"/>
  <c r="BB55" i="9"/>
  <c r="BB75" i="9"/>
  <c r="AW75" i="9" s="1"/>
  <c r="JH29" i="6"/>
  <c r="R29" i="10" s="1"/>
  <c r="AX29" i="9"/>
  <c r="P29" i="10" s="1"/>
  <c r="BB33" i="9"/>
  <c r="BB102" i="9"/>
  <c r="M1118" i="20"/>
  <c r="M1120" i="20" s="1"/>
  <c r="M845" i="20"/>
  <c r="M847" i="20" s="1"/>
  <c r="C3592" i="20"/>
  <c r="L2061" i="20"/>
  <c r="C2344" i="20"/>
  <c r="L2217" i="20"/>
  <c r="L3543" i="20"/>
  <c r="M3575" i="20"/>
  <c r="M3577" i="20" s="1"/>
  <c r="AW105" i="9"/>
  <c r="JH105" i="6" s="1"/>
  <c r="BB103" i="9"/>
  <c r="AW103" i="9" s="1"/>
  <c r="JH103" i="6" s="1"/>
  <c r="BB104" i="9"/>
  <c r="C823" i="20"/>
  <c r="M3536" i="20"/>
  <c r="M3538" i="20" s="1"/>
  <c r="C3553" i="20"/>
  <c r="JG106" i="6"/>
  <c r="Q106" i="10" s="1"/>
  <c r="AX41" i="9"/>
  <c r="P41" i="10" s="1"/>
  <c r="AX68" i="9"/>
  <c r="P68" i="10" s="1"/>
  <c r="JG33" i="6"/>
  <c r="Q33" i="10" s="1"/>
  <c r="JI38" i="6"/>
  <c r="O106" i="10"/>
  <c r="M3885" i="20"/>
  <c r="O75" i="10"/>
  <c r="JG75" i="6"/>
  <c r="JI87" i="6"/>
  <c r="S87" i="10" s="1"/>
  <c r="AF87" i="10" s="1"/>
  <c r="R87" i="10"/>
  <c r="AX89" i="9"/>
  <c r="P89" i="10" s="1"/>
  <c r="JG80" i="6"/>
  <c r="Q80" i="10" s="1"/>
  <c r="JG82" i="6"/>
  <c r="Q82" i="10" s="1"/>
  <c r="K1262" i="20"/>
  <c r="N1262" i="20" s="1"/>
  <c r="JF39" i="6"/>
  <c r="JC39" i="6"/>
  <c r="JB39" i="6"/>
  <c r="JG77" i="6"/>
  <c r="Q77" i="10" s="1"/>
  <c r="K1265" i="20"/>
  <c r="N1265" i="20" s="1"/>
  <c r="AX90" i="9"/>
  <c r="P90" i="10" s="1"/>
  <c r="JH91" i="6"/>
  <c r="AX91" i="9"/>
  <c r="P91" i="10" s="1"/>
  <c r="AX84" i="9"/>
  <c r="P84" i="10" s="1"/>
  <c r="AX97" i="9"/>
  <c r="P97" i="10" s="1"/>
  <c r="JH8" i="6"/>
  <c r="AX8" i="9"/>
  <c r="P8" i="10" s="1"/>
  <c r="M960" i="20"/>
  <c r="M1428" i="20"/>
  <c r="M765" i="20"/>
  <c r="M3417" i="20"/>
  <c r="L2256" i="20"/>
  <c r="C2227" i="20"/>
  <c r="M2249" i="20"/>
  <c r="M2251" i="20" s="1"/>
  <c r="L306" i="20"/>
  <c r="C277" i="20"/>
  <c r="M299" i="20"/>
  <c r="M301" i="20" s="1"/>
  <c r="M1857" i="20"/>
  <c r="M2988" i="20"/>
  <c r="M1935" i="20"/>
  <c r="M2442" i="20"/>
  <c r="M3378" i="20"/>
  <c r="JG13" i="6"/>
  <c r="Q13" i="10" s="1"/>
  <c r="M3302" i="20"/>
  <c r="M3304" i="20" s="1"/>
  <c r="C3280" i="20"/>
  <c r="L3309" i="20"/>
  <c r="N2749" i="20"/>
  <c r="N2751" i="20" s="1"/>
  <c r="BB77" i="9" s="1"/>
  <c r="AW77" i="9" s="1"/>
  <c r="M494" i="20"/>
  <c r="M496" i="20" s="1"/>
  <c r="N2866" i="20"/>
  <c r="N2868" i="20" s="1"/>
  <c r="BB80" i="9" s="1"/>
  <c r="AW80" i="9" s="1"/>
  <c r="JH80" i="6" s="1"/>
  <c r="K209" i="20"/>
  <c r="N209" i="20" s="1"/>
  <c r="JF36" i="6"/>
  <c r="IS36" i="6"/>
  <c r="K1148" i="20" s="1"/>
  <c r="N1148" i="20" s="1"/>
  <c r="L2685" i="20"/>
  <c r="M2678" i="20"/>
  <c r="M2680" i="20" s="1"/>
  <c r="C2656" i="20"/>
  <c r="JC37" i="6"/>
  <c r="Z37" i="9" s="1"/>
  <c r="N37" i="10" s="1"/>
  <c r="N1852" i="20"/>
  <c r="N1854" i="20" s="1"/>
  <c r="BB54" i="9" s="1"/>
  <c r="GN112" i="6"/>
  <c r="K1184" i="20"/>
  <c r="N1184" i="20" s="1"/>
  <c r="K1188" i="20"/>
  <c r="N1188" i="20" s="1"/>
  <c r="K602" i="20"/>
  <c r="N602" i="20" s="1"/>
  <c r="K601" i="20"/>
  <c r="N601" i="20" s="1"/>
  <c r="M2754" i="20"/>
  <c r="O77" i="10"/>
  <c r="FN112" i="6"/>
  <c r="JT25" i="6" s="1"/>
  <c r="BE116" i="6"/>
  <c r="GG112" i="6"/>
  <c r="JS27" i="6" s="1"/>
  <c r="FJ118" i="6"/>
  <c r="JY25" i="6" s="1"/>
  <c r="FJ116" i="6"/>
  <c r="BE118" i="6"/>
  <c r="JY21" i="6" s="1"/>
  <c r="GE117" i="6"/>
  <c r="JX27" i="6" s="1"/>
  <c r="FL112" i="6"/>
  <c r="JS25" i="6" s="1"/>
  <c r="BG112" i="6"/>
  <c r="JS21" i="6" s="1"/>
  <c r="GH112" i="6"/>
  <c r="FJ114" i="6"/>
  <c r="FP112" i="6"/>
  <c r="GE116" i="6"/>
  <c r="BE114" i="6"/>
  <c r="JV21" i="6" s="1"/>
  <c r="GE112" i="6"/>
  <c r="BE115" i="6"/>
  <c r="JW21" i="6" s="1"/>
  <c r="FJ110" i="6"/>
  <c r="CZ115" i="6"/>
  <c r="JW23" i="6" s="1"/>
  <c r="AA37" i="9"/>
  <c r="AV37" i="9" s="1"/>
  <c r="K1186" i="20"/>
  <c r="N1186" i="20" s="1"/>
  <c r="K1187" i="20"/>
  <c r="N1187" i="20" s="1"/>
  <c r="K1185" i="20"/>
  <c r="N1185" i="20" s="1"/>
  <c r="O80" i="10"/>
  <c r="M2871" i="20"/>
  <c r="M2949" i="20"/>
  <c r="O82" i="10"/>
  <c r="N3880" i="20"/>
  <c r="N3882" i="20" s="1"/>
  <c r="BB106" i="9" s="1"/>
  <c r="H1201" i="20"/>
  <c r="M37" i="10"/>
  <c r="J37" i="9"/>
  <c r="N2944" i="20"/>
  <c r="N2946" i="20" s="1"/>
  <c r="BB82" i="9" s="1"/>
  <c r="AW82" i="9" s="1"/>
  <c r="JH82" i="6" s="1"/>
  <c r="JF60" i="6"/>
  <c r="K522" i="20"/>
  <c r="N522" i="20" s="1"/>
  <c r="K2084" i="20"/>
  <c r="N2084" i="20" s="1"/>
  <c r="K2275" i="20"/>
  <c r="N2275" i="20" s="1"/>
  <c r="DE112" i="6"/>
  <c r="JT23" i="6" s="1"/>
  <c r="AF112" i="6"/>
  <c r="JU15" i="6" s="1"/>
  <c r="AA112" i="6"/>
  <c r="JS15" i="6" s="1"/>
  <c r="Y118" i="6"/>
  <c r="JY15" i="6" s="1"/>
  <c r="BD110" i="6"/>
  <c r="IL7" i="6"/>
  <c r="IV17" i="6"/>
  <c r="JF32" i="6"/>
  <c r="K1963" i="20"/>
  <c r="N1963" i="20" s="1"/>
  <c r="V17" i="9"/>
  <c r="K2080" i="20"/>
  <c r="N2080" i="20" s="1"/>
  <c r="K992" i="20"/>
  <c r="N992" i="20" s="1"/>
  <c r="IE32" i="6"/>
  <c r="JD32" i="6" s="1"/>
  <c r="K988" i="20"/>
  <c r="N988" i="20" s="1"/>
  <c r="K993" i="20"/>
  <c r="N993" i="20" s="1"/>
  <c r="K2082" i="20"/>
  <c r="N2082" i="20" s="1"/>
  <c r="K131" i="20"/>
  <c r="N131" i="20" s="1"/>
  <c r="K1302" i="20"/>
  <c r="N1302" i="20" s="1"/>
  <c r="K1461" i="20"/>
  <c r="N1461" i="20" s="1"/>
  <c r="K132" i="20"/>
  <c r="N132" i="20" s="1"/>
  <c r="K2276" i="20"/>
  <c r="N2276" i="20" s="1"/>
  <c r="JB32" i="6"/>
  <c r="K1926" i="20"/>
  <c r="N1926" i="20" s="1"/>
  <c r="K443" i="20"/>
  <c r="N443" i="20" s="1"/>
  <c r="K1928" i="20"/>
  <c r="N1928" i="20" s="1"/>
  <c r="K445" i="20"/>
  <c r="N445" i="20" s="1"/>
  <c r="K1925" i="20"/>
  <c r="N1925" i="20" s="1"/>
  <c r="IO11" i="6"/>
  <c r="K172" i="20" s="1"/>
  <c r="N172" i="20" s="1"/>
  <c r="K717" i="20"/>
  <c r="N717" i="20" s="1"/>
  <c r="JD17" i="6"/>
  <c r="JF12" i="6"/>
  <c r="K521" i="20"/>
  <c r="N521" i="20" s="1"/>
  <c r="K1146" i="20"/>
  <c r="N1146" i="20" s="1"/>
  <c r="GN115" i="6"/>
  <c r="JW28" i="6" s="1"/>
  <c r="GN114" i="6"/>
  <c r="JV28" i="6" s="1"/>
  <c r="GN117" i="6"/>
  <c r="JX28" i="6" s="1"/>
  <c r="GO112" i="6"/>
  <c r="JT28" i="6" s="1"/>
  <c r="GN118" i="6"/>
  <c r="JY28" i="6" s="1"/>
  <c r="GQ112" i="6"/>
  <c r="JU28" i="6" s="1"/>
  <c r="GP112" i="6"/>
  <c r="JS28" i="6" s="1"/>
  <c r="GN116" i="6"/>
  <c r="K412" i="20"/>
  <c r="W17" i="9"/>
  <c r="K1456" i="20"/>
  <c r="N1456" i="20" s="1"/>
  <c r="N3412" i="20"/>
  <c r="N3414" i="20" s="1"/>
  <c r="BB94" i="9" s="1"/>
  <c r="AW94" i="9" s="1"/>
  <c r="N3373" i="20"/>
  <c r="N3375" i="20" s="1"/>
  <c r="BB93" i="9" s="1"/>
  <c r="AW93" i="9" s="1"/>
  <c r="JH93" i="6" s="1"/>
  <c r="N916" i="20"/>
  <c r="N918" i="20" s="1"/>
  <c r="BB30" i="9" s="1"/>
  <c r="AW30" i="9" s="1"/>
  <c r="K95" i="20"/>
  <c r="N95" i="20" s="1"/>
  <c r="N955" i="20"/>
  <c r="N957" i="20" s="1"/>
  <c r="BB31" i="9" s="1"/>
  <c r="AW31" i="9" s="1"/>
  <c r="JH31" i="6" s="1"/>
  <c r="K1924" i="20"/>
  <c r="N1924" i="20" s="1"/>
  <c r="K447" i="20"/>
  <c r="N447" i="20" s="1"/>
  <c r="K563" i="20"/>
  <c r="N563" i="20" s="1"/>
  <c r="K444" i="20"/>
  <c r="N444" i="20" s="1"/>
  <c r="K679" i="20"/>
  <c r="N679" i="20" s="1"/>
  <c r="JI29" i="6"/>
  <c r="S29" i="10" s="1"/>
  <c r="AD29" i="10" s="1"/>
  <c r="K1458" i="20"/>
  <c r="N1458" i="20" s="1"/>
  <c r="J114" i="6"/>
  <c r="JV14" i="6" s="1"/>
  <c r="DR113" i="6"/>
  <c r="ET112" i="6"/>
  <c r="J110" i="6"/>
  <c r="DS114" i="6"/>
  <c r="JV26" i="6" s="1"/>
  <c r="ET118" i="6"/>
  <c r="JY24" i="6" s="1"/>
  <c r="EZ112" i="6"/>
  <c r="JU24" i="6" s="1"/>
  <c r="W7" i="9"/>
  <c r="IA7" i="6"/>
  <c r="K13" i="20" s="1"/>
  <c r="N13" i="20" s="1"/>
  <c r="L7" i="9"/>
  <c r="L116" i="9" s="1"/>
  <c r="K1574" i="20"/>
  <c r="N1574" i="20" s="1"/>
  <c r="K1459" i="20"/>
  <c r="N1459" i="20" s="1"/>
  <c r="K1460" i="20"/>
  <c r="N1460" i="20" s="1"/>
  <c r="K1575" i="20"/>
  <c r="N1575" i="20" s="1"/>
  <c r="K1578" i="20"/>
  <c r="N1578" i="20" s="1"/>
  <c r="K1929" i="20"/>
  <c r="N1929" i="20" s="1"/>
  <c r="K1927" i="20"/>
  <c r="N1927" i="20" s="1"/>
  <c r="K1734" i="20"/>
  <c r="N1734" i="20" s="1"/>
  <c r="K1457" i="20"/>
  <c r="N1457" i="20" s="1"/>
  <c r="K1576" i="20"/>
  <c r="N1576" i="20" s="1"/>
  <c r="K2085" i="20"/>
  <c r="N2085" i="20" s="1"/>
  <c r="N253" i="20"/>
  <c r="N255" i="20" s="1"/>
  <c r="BB13" i="9" s="1"/>
  <c r="K442" i="20"/>
  <c r="N442" i="20" s="1"/>
  <c r="K561" i="20"/>
  <c r="N561" i="20" s="1"/>
  <c r="K524" i="20"/>
  <c r="N524" i="20" s="1"/>
  <c r="K600" i="20"/>
  <c r="N600" i="20" s="1"/>
  <c r="ET116" i="6"/>
  <c r="Q112" i="6"/>
  <c r="JU14" i="6" s="1"/>
  <c r="DS110" i="6"/>
  <c r="JO26" i="6" s="1"/>
  <c r="DS112" i="6"/>
  <c r="JR26" i="6" s="1"/>
  <c r="DR7" i="6"/>
  <c r="H31" i="20" s="1"/>
  <c r="G114" i="6"/>
  <c r="JY29" i="6" s="1"/>
  <c r="JF7" i="6"/>
  <c r="GE110" i="6"/>
  <c r="JO27" i="6" s="1"/>
  <c r="DW112" i="6"/>
  <c r="JT26" i="6" s="1"/>
  <c r="EV112" i="6"/>
  <c r="JS24" i="6" s="1"/>
  <c r="G113" i="6"/>
  <c r="JV29" i="6" s="1"/>
  <c r="J112" i="6"/>
  <c r="DY112" i="6"/>
  <c r="JU26" i="6" s="1"/>
  <c r="O112" i="6"/>
  <c r="JT14" i="6" s="1"/>
  <c r="ET117" i="6"/>
  <c r="JX24" i="6" s="1"/>
  <c r="DR116" i="6"/>
  <c r="J118" i="6"/>
  <c r="JY14" i="6" s="1"/>
  <c r="DS118" i="6"/>
  <c r="JY26" i="6" s="1"/>
  <c r="EX112" i="6"/>
  <c r="JT24" i="6" s="1"/>
  <c r="G115" i="6"/>
  <c r="JW29" i="6" s="1"/>
  <c r="J117" i="6"/>
  <c r="JX14" i="6" s="1"/>
  <c r="J115" i="6"/>
  <c r="JW14" i="6" s="1"/>
  <c r="DS116" i="6"/>
  <c r="JC7" i="6"/>
  <c r="Z7" i="9" s="1"/>
  <c r="N7" i="10" s="1"/>
  <c r="DS117" i="6"/>
  <c r="JX26" i="6" s="1"/>
  <c r="ET114" i="6"/>
  <c r="JV24" i="6" s="1"/>
  <c r="D113" i="6"/>
  <c r="L112" i="6"/>
  <c r="JS14" i="6" s="1"/>
  <c r="FJ112" i="6"/>
  <c r="JR25" i="6" s="1"/>
  <c r="GE118" i="6"/>
  <c r="JY27" i="6" s="1"/>
  <c r="ET110" i="6"/>
  <c r="JO24" i="6" s="1"/>
  <c r="BE110" i="6"/>
  <c r="JO21" i="6" s="1"/>
  <c r="FJ117" i="6"/>
  <c r="JX25" i="6" s="1"/>
  <c r="DU112" i="6"/>
  <c r="JS26" i="6" s="1"/>
  <c r="BJ112" i="6"/>
  <c r="JT21" i="6" s="1"/>
  <c r="GE114" i="6"/>
  <c r="DS115" i="6"/>
  <c r="JW26" i="6" s="1"/>
  <c r="ET115" i="6"/>
  <c r="JW24" i="6" s="1"/>
  <c r="DR114" i="6"/>
  <c r="J116" i="6"/>
  <c r="I7" i="9"/>
  <c r="H113" i="9" s="1"/>
  <c r="HL7" i="6"/>
  <c r="J7" i="10"/>
  <c r="J109" i="10" s="1"/>
  <c r="ID7" i="6"/>
  <c r="BD115" i="6"/>
  <c r="CZ117" i="6"/>
  <c r="JX23" i="6" s="1"/>
  <c r="AD112" i="6"/>
  <c r="JT15" i="6" s="1"/>
  <c r="DG112" i="6"/>
  <c r="JU23" i="6" s="1"/>
  <c r="Y117" i="6"/>
  <c r="JX15" i="6" s="1"/>
  <c r="CZ116" i="6"/>
  <c r="DB112" i="6"/>
  <c r="JS23" i="6" s="1"/>
  <c r="BD117" i="6"/>
  <c r="BD112" i="6"/>
  <c r="N7" i="9"/>
  <c r="IE7" i="6"/>
  <c r="Y110" i="6"/>
  <c r="JO15" i="6" s="1"/>
  <c r="BD114" i="6"/>
  <c r="CZ114" i="6"/>
  <c r="JV23" i="6" s="1"/>
  <c r="Y112" i="6"/>
  <c r="CZ112" i="6"/>
  <c r="JR23" i="6" s="1"/>
  <c r="Y114" i="6"/>
  <c r="JV15" i="6" s="1"/>
  <c r="BD116" i="6"/>
  <c r="CZ110" i="6"/>
  <c r="JO23" i="6" s="1"/>
  <c r="Y115" i="6"/>
  <c r="JW15" i="6" s="1"/>
  <c r="CZ118" i="6"/>
  <c r="JY23" i="6" s="1"/>
  <c r="JB7" i="6"/>
  <c r="IU7" i="6"/>
  <c r="IV7" i="6"/>
  <c r="GN110" i="6"/>
  <c r="JO28" i="6" s="1"/>
  <c r="K520" i="20"/>
  <c r="N520" i="20" s="1"/>
  <c r="K169" i="20"/>
  <c r="N169" i="20" s="1"/>
  <c r="K171" i="20"/>
  <c r="N171" i="20" s="1"/>
  <c r="K795" i="20"/>
  <c r="N795" i="20" s="1"/>
  <c r="K1149" i="20"/>
  <c r="N1149" i="20" s="1"/>
  <c r="K211" i="20"/>
  <c r="N211" i="20" s="1"/>
  <c r="K1968" i="20"/>
  <c r="N1968" i="20" s="1"/>
  <c r="JB36" i="6"/>
  <c r="JC36" i="6"/>
  <c r="K1144" i="20"/>
  <c r="N1144" i="20" s="1"/>
  <c r="N643" i="20"/>
  <c r="N645" i="20" s="1"/>
  <c r="N760" i="20"/>
  <c r="N762" i="20" s="1"/>
  <c r="BB26" i="9" s="1"/>
  <c r="AW26" i="9" s="1"/>
  <c r="JH26" i="6" s="1"/>
  <c r="K989" i="20"/>
  <c r="N989" i="20" s="1"/>
  <c r="K1965" i="20"/>
  <c r="N1965" i="20" s="1"/>
  <c r="K1301" i="20"/>
  <c r="N1301" i="20" s="1"/>
  <c r="K2081" i="20"/>
  <c r="N2081" i="20" s="1"/>
  <c r="K2083" i="20"/>
  <c r="N2083" i="20" s="1"/>
  <c r="K2279" i="20"/>
  <c r="N2279" i="20" s="1"/>
  <c r="K1303" i="20"/>
  <c r="N1303" i="20" s="1"/>
  <c r="K2278" i="20"/>
  <c r="N2278" i="20" s="1"/>
  <c r="K2277" i="20"/>
  <c r="N2277" i="20" s="1"/>
  <c r="K1577" i="20"/>
  <c r="N1577" i="20" s="1"/>
  <c r="K1573" i="20"/>
  <c r="N1573" i="20" s="1"/>
  <c r="K135" i="20"/>
  <c r="N135" i="20" s="1"/>
  <c r="K559" i="20"/>
  <c r="N559" i="20" s="1"/>
  <c r="K446" i="20"/>
  <c r="N446" i="20" s="1"/>
  <c r="K562" i="20"/>
  <c r="N562" i="20" s="1"/>
  <c r="K718" i="20"/>
  <c r="N718" i="20" s="1"/>
  <c r="K720" i="20"/>
  <c r="N720" i="20" s="1"/>
  <c r="K715" i="20"/>
  <c r="N715" i="20" s="1"/>
  <c r="K719" i="20"/>
  <c r="N719" i="20" s="1"/>
  <c r="K407" i="20"/>
  <c r="N407" i="20" s="1"/>
  <c r="K408" i="20"/>
  <c r="N408" i="20" s="1"/>
  <c r="K678" i="20"/>
  <c r="N678" i="20" s="1"/>
  <c r="K404" i="20"/>
  <c r="N404" i="20" s="1"/>
  <c r="K2431" i="20"/>
  <c r="N2431" i="20" s="1"/>
  <c r="K1732" i="20"/>
  <c r="N1732" i="20" s="1"/>
  <c r="K793" i="20"/>
  <c r="N793" i="20" s="1"/>
  <c r="N1384" i="20"/>
  <c r="N1386" i="20" s="1"/>
  <c r="K676" i="20"/>
  <c r="N676" i="20" s="1"/>
  <c r="K680" i="20"/>
  <c r="N680" i="20" s="1"/>
  <c r="K91" i="20"/>
  <c r="N91" i="20" s="1"/>
  <c r="K2434" i="20"/>
  <c r="N2434" i="20" s="1"/>
  <c r="IE36" i="6"/>
  <c r="ID36" i="6"/>
  <c r="K525" i="20"/>
  <c r="N525" i="20" s="1"/>
  <c r="K523" i="20"/>
  <c r="N523" i="20" s="1"/>
  <c r="K134" i="20"/>
  <c r="N134" i="20" s="1"/>
  <c r="K2280" i="20"/>
  <c r="N2280" i="20" s="1"/>
  <c r="K564" i="20"/>
  <c r="N564" i="20" s="1"/>
  <c r="K560" i="20"/>
  <c r="N560" i="20" s="1"/>
  <c r="K716" i="20"/>
  <c r="N716" i="20" s="1"/>
  <c r="K2432" i="20"/>
  <c r="N2432" i="20" s="1"/>
  <c r="K2435" i="20"/>
  <c r="N2435" i="20" s="1"/>
  <c r="K681" i="20"/>
  <c r="N681" i="20" s="1"/>
  <c r="K677" i="20"/>
  <c r="N677" i="20" s="1"/>
  <c r="K1733" i="20"/>
  <c r="N1733" i="20" s="1"/>
  <c r="K1964" i="20"/>
  <c r="N1964" i="20" s="1"/>
  <c r="K2433" i="20"/>
  <c r="N2433" i="20" s="1"/>
  <c r="K1729" i="20"/>
  <c r="N1729" i="20" s="1"/>
  <c r="K94" i="20"/>
  <c r="N94" i="20" s="1"/>
  <c r="K93" i="20"/>
  <c r="N93" i="20" s="1"/>
  <c r="K96" i="20"/>
  <c r="N96" i="20" s="1"/>
  <c r="N2983" i="20"/>
  <c r="N2985" i="20" s="1"/>
  <c r="M2990" i="20" s="1"/>
  <c r="M2992" i="20" s="1"/>
  <c r="M1430" i="20"/>
  <c r="M1432" i="20" s="1"/>
  <c r="C1408" i="20"/>
  <c r="L1437" i="20"/>
  <c r="C2968" i="20"/>
  <c r="L2997" i="20"/>
  <c r="L3426" i="20"/>
  <c r="M3419" i="20"/>
  <c r="M3421" i="20" s="1"/>
  <c r="C3397" i="20"/>
  <c r="C3241" i="20"/>
  <c r="M3263" i="20"/>
  <c r="M3265" i="20" s="1"/>
  <c r="L3270" i="20"/>
  <c r="M3224" i="20"/>
  <c r="M3226" i="20" s="1"/>
  <c r="L3231" i="20"/>
  <c r="C3202" i="20"/>
  <c r="L1944" i="20"/>
  <c r="C1915" i="20"/>
  <c r="M3380" i="20"/>
  <c r="M3382" i="20" s="1"/>
  <c r="L3387" i="20"/>
  <c r="C3358" i="20"/>
  <c r="AW102" i="9"/>
  <c r="JH102" i="6" s="1"/>
  <c r="JI102" i="6" s="1"/>
  <c r="S102" i="10" s="1"/>
  <c r="AF102" i="10" s="1"/>
  <c r="M3729" i="20"/>
  <c r="M1859" i="20"/>
  <c r="M1861" i="20" s="1"/>
  <c r="L1866" i="20"/>
  <c r="C1837" i="20"/>
  <c r="K1300" i="20"/>
  <c r="N1300" i="20" s="1"/>
  <c r="AW104" i="9"/>
  <c r="JH104" i="6" s="1"/>
  <c r="JI104" i="6" s="1"/>
  <c r="S104" i="10" s="1"/>
  <c r="AF104" i="10" s="1"/>
  <c r="M3807" i="20"/>
  <c r="M3887" i="20"/>
  <c r="M3889" i="20" s="1"/>
  <c r="C3865" i="20"/>
  <c r="L3894" i="20"/>
  <c r="C2422" i="20"/>
  <c r="L2451" i="20"/>
  <c r="K1305" i="20"/>
  <c r="N1305" i="20" s="1"/>
  <c r="M47" i="10"/>
  <c r="H1591" i="20"/>
  <c r="K1304" i="20"/>
  <c r="N1304" i="20" s="1"/>
  <c r="M56" i="10"/>
  <c r="H1942" i="20"/>
  <c r="M51" i="10"/>
  <c r="H1747" i="20"/>
  <c r="AA17" i="9"/>
  <c r="AV17" i="9" s="1"/>
  <c r="M962" i="20"/>
  <c r="M964" i="20" s="1"/>
  <c r="C940" i="20"/>
  <c r="L969" i="20"/>
  <c r="K406" i="20"/>
  <c r="N406" i="20" s="1"/>
  <c r="K213" i="20"/>
  <c r="N213" i="20" s="1"/>
  <c r="K210" i="20"/>
  <c r="N210" i="20" s="1"/>
  <c r="JF22" i="6"/>
  <c r="JC21" i="6"/>
  <c r="Z21" i="9" s="1"/>
  <c r="N21" i="10" s="1"/>
  <c r="J25" i="9"/>
  <c r="H733" i="20"/>
  <c r="K403" i="20"/>
  <c r="N403" i="20" s="1"/>
  <c r="JB22" i="6"/>
  <c r="M65" i="20"/>
  <c r="M67" i="20" s="1"/>
  <c r="C43" i="20"/>
  <c r="L72" i="20"/>
  <c r="C862" i="20"/>
  <c r="M884" i="20"/>
  <c r="M886" i="20" s="1"/>
  <c r="L891" i="20"/>
  <c r="K174" i="20"/>
  <c r="N174" i="20" s="1"/>
  <c r="J32" i="9"/>
  <c r="JG30" i="6"/>
  <c r="Q30" i="10" s="1"/>
  <c r="M921" i="20"/>
  <c r="L774" i="20"/>
  <c r="M767" i="20"/>
  <c r="M769" i="20" s="1"/>
  <c r="C745" i="20"/>
  <c r="K133" i="20"/>
  <c r="N133" i="20" s="1"/>
  <c r="K130" i="20"/>
  <c r="N130" i="20" s="1"/>
  <c r="K170" i="20"/>
  <c r="N170" i="20" s="1"/>
  <c r="K405" i="20"/>
  <c r="N405" i="20" s="1"/>
  <c r="O33" i="10"/>
  <c r="M1038" i="20"/>
  <c r="K212" i="20"/>
  <c r="N212" i="20" s="1"/>
  <c r="K24" i="20"/>
  <c r="IM7" i="6"/>
  <c r="K15" i="20" s="1"/>
  <c r="N15" i="20" s="1"/>
  <c r="T7" i="9"/>
  <c r="T112" i="9" s="1"/>
  <c r="IO7" i="6"/>
  <c r="K16" i="20" s="1"/>
  <c r="N16" i="20" s="1"/>
  <c r="K23" i="20"/>
  <c r="JD7" i="6"/>
  <c r="J11" i="9"/>
  <c r="H187" i="20"/>
  <c r="M9" i="10"/>
  <c r="H109" i="20"/>
  <c r="J9" i="9"/>
  <c r="J12" i="9"/>
  <c r="C316" i="20"/>
  <c r="M338" i="20"/>
  <c r="M340" i="20" s="1"/>
  <c r="L345" i="20"/>
  <c r="M258" i="20"/>
  <c r="AA9" i="9"/>
  <c r="AV9" i="9" s="1"/>
  <c r="O9" i="9"/>
  <c r="JF9" i="6"/>
  <c r="JB9" i="6"/>
  <c r="JC9" i="6"/>
  <c r="Z9" i="9" s="1"/>
  <c r="N9" i="10" s="1"/>
  <c r="C355" i="20"/>
  <c r="L384" i="20"/>
  <c r="M377" i="20"/>
  <c r="M379" i="20" s="1"/>
  <c r="K92" i="20"/>
  <c r="N92" i="20" s="1"/>
  <c r="R90" i="10"/>
  <c r="AA12" i="9"/>
  <c r="AV12" i="9" s="1"/>
  <c r="M25" i="10"/>
  <c r="O13" i="10"/>
  <c r="JI45" i="6"/>
  <c r="S45" i="10" s="1"/>
  <c r="O104" i="10"/>
  <c r="JI89" i="6"/>
  <c r="S89" i="10" s="1"/>
  <c r="AF89" i="10" s="1"/>
  <c r="JF27" i="6"/>
  <c r="O27" i="9"/>
  <c r="J47" i="9"/>
  <c r="JC27" i="6"/>
  <c r="AA51" i="9"/>
  <c r="AV51" i="9" s="1"/>
  <c r="JB25" i="6"/>
  <c r="O102" i="10"/>
  <c r="AA11" i="9"/>
  <c r="AV11" i="9" s="1"/>
  <c r="AX61" i="9"/>
  <c r="P61" i="10" s="1"/>
  <c r="JI63" i="6"/>
  <c r="S63" i="10" s="1"/>
  <c r="JI34" i="6"/>
  <c r="S34" i="10" s="1"/>
  <c r="Z34" i="10" s="1"/>
  <c r="AX79" i="9"/>
  <c r="P79" i="10" s="1"/>
  <c r="AX38" i="9"/>
  <c r="P38" i="10" s="1"/>
  <c r="JI58" i="6"/>
  <c r="S58" i="10" s="1"/>
  <c r="JI16" i="6"/>
  <c r="S16" i="10" s="1"/>
  <c r="AD16" i="10" s="1"/>
  <c r="JG94" i="6"/>
  <c r="Q94" i="10" s="1"/>
  <c r="JG31" i="6"/>
  <c r="Q31" i="10" s="1"/>
  <c r="JG43" i="6"/>
  <c r="Q43" i="10" s="1"/>
  <c r="JG17" i="6"/>
  <c r="Q17" i="10" s="1"/>
  <c r="JG83" i="6"/>
  <c r="Q83" i="10" s="1"/>
  <c r="AX34" i="9"/>
  <c r="P34" i="10" s="1"/>
  <c r="JG54" i="6"/>
  <c r="Q54" i="10" s="1"/>
  <c r="JG69" i="6"/>
  <c r="Q69" i="10" s="1"/>
  <c r="JG26" i="6"/>
  <c r="Q26" i="10" s="1"/>
  <c r="AA47" i="9"/>
  <c r="AV47" i="9" s="1"/>
  <c r="JG93" i="6"/>
  <c r="Q93" i="10" s="1"/>
  <c r="R62" i="10"/>
  <c r="AA32" i="9"/>
  <c r="AV32" i="9" s="1"/>
  <c r="AA25" i="9"/>
  <c r="AV25" i="9" s="1"/>
  <c r="J17" i="9"/>
  <c r="M17" i="10"/>
  <c r="AA44" i="9"/>
  <c r="AV44" i="9" s="1"/>
  <c r="J56" i="9"/>
  <c r="AS114" i="6"/>
  <c r="JV17" i="6" s="1"/>
  <c r="JI28" i="6"/>
  <c r="S28" i="10" s="1"/>
  <c r="AF28" i="10" s="1"/>
  <c r="M32" i="10"/>
  <c r="AW112" i="6"/>
  <c r="JU17" i="6" s="1"/>
  <c r="JC17" i="6"/>
  <c r="Z17" i="9" s="1"/>
  <c r="N17" i="10" s="1"/>
  <c r="JF17" i="6"/>
  <c r="J44" i="9"/>
  <c r="JB17" i="6"/>
  <c r="JI97" i="6"/>
  <c r="S97" i="10" s="1"/>
  <c r="AF97" i="10" s="1"/>
  <c r="M44" i="10"/>
  <c r="HM64" i="6"/>
  <c r="K2254" i="20" s="1"/>
  <c r="HM63" i="6"/>
  <c r="K2215" i="20" s="1"/>
  <c r="AS115" i="6"/>
  <c r="JW17" i="6" s="1"/>
  <c r="AS118" i="6"/>
  <c r="JY17" i="6" s="1"/>
  <c r="AS110" i="6"/>
  <c r="JO17" i="6" s="1"/>
  <c r="AS112" i="6"/>
  <c r="JR17" i="6" s="1"/>
  <c r="AV112" i="6"/>
  <c r="JT17" i="6" s="1"/>
  <c r="AS116" i="6"/>
  <c r="AS117" i="6"/>
  <c r="JX17" i="6" s="1"/>
  <c r="AU112" i="6"/>
  <c r="JS17" i="6" s="1"/>
  <c r="HM17" i="6"/>
  <c r="K421" i="20" s="1"/>
  <c r="M11" i="10"/>
  <c r="AX16" i="9"/>
  <c r="P16" i="10" s="1"/>
  <c r="R16" i="10"/>
  <c r="M24" i="10"/>
  <c r="J24" i="9"/>
  <c r="AA24" i="9"/>
  <c r="AV24" i="9" s="1"/>
  <c r="JC24" i="6"/>
  <c r="Z24" i="9" s="1"/>
  <c r="N24" i="10" s="1"/>
  <c r="O24" i="9"/>
  <c r="JF24" i="6"/>
  <c r="R68" i="10"/>
  <c r="R48" i="10"/>
  <c r="HM57" i="6"/>
  <c r="K1981" i="20" s="1"/>
  <c r="HM81" i="6"/>
  <c r="K2917" i="20" s="1"/>
  <c r="HM79" i="6"/>
  <c r="K2839" i="20" s="1"/>
  <c r="HM72" i="6"/>
  <c r="K2566" i="20" s="1"/>
  <c r="HM82" i="6"/>
  <c r="K2956" i="20" s="1"/>
  <c r="HM61" i="6"/>
  <c r="K2137" i="20" s="1"/>
  <c r="HM95" i="6"/>
  <c r="K3463" i="20" s="1"/>
  <c r="HM70" i="6"/>
  <c r="K2488" i="20" s="1"/>
  <c r="HM97" i="6"/>
  <c r="K3541" i="20" s="1"/>
  <c r="HM37" i="6"/>
  <c r="K1201" i="20" s="1"/>
  <c r="HM66" i="6"/>
  <c r="K2332" i="20" s="1"/>
  <c r="HM68" i="6"/>
  <c r="K2410" i="20" s="1"/>
  <c r="HM104" i="6"/>
  <c r="K3814" i="20" s="1"/>
  <c r="HM54" i="6"/>
  <c r="K1864" i="20" s="1"/>
  <c r="HM106" i="6"/>
  <c r="K3892" i="20" s="1"/>
  <c r="HM62" i="6"/>
  <c r="K2176" i="20" s="1"/>
  <c r="HM84" i="6"/>
  <c r="K3034" i="20" s="1"/>
  <c r="HM80" i="6"/>
  <c r="K2878" i="20" s="1"/>
  <c r="HM88" i="6"/>
  <c r="K3190" i="20" s="1"/>
  <c r="HM75" i="6"/>
  <c r="K2683" i="20" s="1"/>
  <c r="HM41" i="6"/>
  <c r="K1357" i="20" s="1"/>
  <c r="HM89" i="6"/>
  <c r="K3229" i="20" s="1"/>
  <c r="HM38" i="6"/>
  <c r="K1240" i="20" s="1"/>
  <c r="HM74" i="6"/>
  <c r="K2644" i="20" s="1"/>
  <c r="HM73" i="6"/>
  <c r="K2605" i="20" s="1"/>
  <c r="HM58" i="6"/>
  <c r="K2020" i="20" s="1"/>
  <c r="HM105" i="6"/>
  <c r="K3853" i="20" s="1"/>
  <c r="HM50" i="6"/>
  <c r="K1708" i="20" s="1"/>
  <c r="HM77" i="6"/>
  <c r="K2761" i="20" s="1"/>
  <c r="HM39" i="6"/>
  <c r="K1279" i="20" s="1"/>
  <c r="HM86" i="6"/>
  <c r="K3112" i="20" s="1"/>
  <c r="HM91" i="6"/>
  <c r="K3307" i="20" s="1"/>
  <c r="HM101" i="6"/>
  <c r="K3697" i="20" s="1"/>
  <c r="HM87" i="6"/>
  <c r="K3151" i="20" s="1"/>
  <c r="HM102" i="6"/>
  <c r="K3736" i="20" s="1"/>
  <c r="HM67" i="6"/>
  <c r="K2371" i="20" s="1"/>
  <c r="HM90" i="6"/>
  <c r="K3268" i="20" s="1"/>
  <c r="HM100" i="6"/>
  <c r="K3658" i="20" s="1"/>
  <c r="HM76" i="6"/>
  <c r="K2722" i="20" s="1"/>
  <c r="HM24" i="6"/>
  <c r="K694" i="20" s="1"/>
  <c r="HM96" i="6"/>
  <c r="K3502" i="20" s="1"/>
  <c r="HM99" i="6"/>
  <c r="K3619" i="20" s="1"/>
  <c r="HM52" i="6"/>
  <c r="K1786" i="20" s="1"/>
  <c r="HM92" i="6"/>
  <c r="K3346" i="20" s="1"/>
  <c r="HM85" i="6"/>
  <c r="K3073" i="20" s="1"/>
  <c r="HM78" i="6"/>
  <c r="K2800" i="20" s="1"/>
  <c r="HM55" i="6"/>
  <c r="K1903" i="20" s="1"/>
  <c r="HM103" i="6"/>
  <c r="K3775" i="20" s="1"/>
  <c r="HM98" i="6"/>
  <c r="K3580" i="20" s="1"/>
  <c r="O94" i="10"/>
  <c r="HM51" i="6"/>
  <c r="K1747" i="20" s="1"/>
  <c r="JI79" i="6"/>
  <c r="S79" i="10" s="1"/>
  <c r="AF79" i="10" s="1"/>
  <c r="R79" i="10"/>
  <c r="HM56" i="6"/>
  <c r="K1942" i="20" s="1"/>
  <c r="HM42" i="6"/>
  <c r="K1396" i="20" s="1"/>
  <c r="HM94" i="6"/>
  <c r="K3424" i="20" s="1"/>
  <c r="HM65" i="6"/>
  <c r="K2293" i="20" s="1"/>
  <c r="HM93" i="6"/>
  <c r="K3385" i="20" s="1"/>
  <c r="HM83" i="6"/>
  <c r="K2995" i="20" s="1"/>
  <c r="JI84" i="6"/>
  <c r="S84" i="10" s="1"/>
  <c r="AF84" i="10" s="1"/>
  <c r="R84" i="10"/>
  <c r="AX85" i="9"/>
  <c r="P85" i="10" s="1"/>
  <c r="AX78" i="9"/>
  <c r="P78" i="10" s="1"/>
  <c r="AX100" i="9"/>
  <c r="P100" i="10" s="1"/>
  <c r="AX98" i="9"/>
  <c r="P98" i="10" s="1"/>
  <c r="AX99" i="9"/>
  <c r="P99" i="10" s="1"/>
  <c r="AX96" i="9"/>
  <c r="P96" i="10" s="1"/>
  <c r="AX103" i="9"/>
  <c r="P103" i="10" s="1"/>
  <c r="AX92" i="9"/>
  <c r="P92" i="10" s="1"/>
  <c r="AX48" i="9"/>
  <c r="P48" i="10" s="1"/>
  <c r="AX102" i="9"/>
  <c r="P102" i="10" s="1"/>
  <c r="R41" i="10"/>
  <c r="R61" i="10"/>
  <c r="AX62" i="9"/>
  <c r="P62" i="10" s="1"/>
  <c r="JR20" i="6"/>
  <c r="JF11" i="6"/>
  <c r="JB11" i="6"/>
  <c r="AW50" i="9"/>
  <c r="AW64" i="9"/>
  <c r="JH72" i="6"/>
  <c r="JI72" i="6" s="1"/>
  <c r="S72" i="10" s="1"/>
  <c r="AF72" i="10" s="1"/>
  <c r="AX72" i="9"/>
  <c r="P72" i="10" s="1"/>
  <c r="AW52" i="9"/>
  <c r="JH52" i="6" s="1"/>
  <c r="JI52" i="6" s="1"/>
  <c r="S52" i="10" s="1"/>
  <c r="AW59" i="9"/>
  <c r="JH59" i="6" s="1"/>
  <c r="JI59" i="6" s="1"/>
  <c r="S59" i="10" s="1"/>
  <c r="AF59" i="10" s="1"/>
  <c r="AW74" i="9"/>
  <c r="BC118" i="6"/>
  <c r="AW46" i="9"/>
  <c r="AW76" i="9"/>
  <c r="JH76" i="6" s="1"/>
  <c r="JI76" i="6" s="1"/>
  <c r="S76" i="10" s="1"/>
  <c r="AF76" i="10" s="1"/>
  <c r="AW71" i="9"/>
  <c r="AW67" i="9"/>
  <c r="O11" i="9"/>
  <c r="JC11" i="6"/>
  <c r="Z11" i="9" s="1"/>
  <c r="N11" i="10" s="1"/>
  <c r="JH66" i="6"/>
  <c r="AX66" i="9"/>
  <c r="P66" i="10" s="1"/>
  <c r="AW70" i="9"/>
  <c r="AX73" i="9"/>
  <c r="P73" i="10" s="1"/>
  <c r="JI73" i="6"/>
  <c r="S73" i="10" s="1"/>
  <c r="AF73" i="10" s="1"/>
  <c r="R73" i="10"/>
  <c r="JF25" i="6"/>
  <c r="AX45" i="9"/>
  <c r="P45" i="10" s="1"/>
  <c r="AX63" i="9"/>
  <c r="P63" i="10" s="1"/>
  <c r="HM44" i="6"/>
  <c r="K1474" i="20" s="1"/>
  <c r="JX20" i="6"/>
  <c r="JI96" i="6"/>
  <c r="S96" i="10" s="1"/>
  <c r="AF96" i="10" s="1"/>
  <c r="R96" i="10"/>
  <c r="JI98" i="6"/>
  <c r="S98" i="10" s="1"/>
  <c r="AF98" i="10" s="1"/>
  <c r="R98" i="10"/>
  <c r="JI100" i="6"/>
  <c r="S100" i="10" s="1"/>
  <c r="AF100" i="10" s="1"/>
  <c r="R100" i="10"/>
  <c r="JI103" i="6"/>
  <c r="S103" i="10" s="1"/>
  <c r="AF103" i="10" s="1"/>
  <c r="R103" i="10"/>
  <c r="JI99" i="6"/>
  <c r="S99" i="10" s="1"/>
  <c r="AF99" i="10" s="1"/>
  <c r="R99" i="10"/>
  <c r="JI85" i="6"/>
  <c r="S85" i="10" s="1"/>
  <c r="AF85" i="10" s="1"/>
  <c r="R85" i="10"/>
  <c r="JI78" i="6"/>
  <c r="S78" i="10" s="1"/>
  <c r="AF78" i="10" s="1"/>
  <c r="R78" i="10"/>
  <c r="O83" i="10"/>
  <c r="O93" i="10"/>
  <c r="JI92" i="6"/>
  <c r="S92" i="10" s="1"/>
  <c r="AF92" i="10" s="1"/>
  <c r="R92" i="10"/>
  <c r="HM60" i="6"/>
  <c r="K2098" i="20" s="1"/>
  <c r="HM59" i="6"/>
  <c r="K2059" i="20" s="1"/>
  <c r="HM49" i="6"/>
  <c r="K1669" i="20" s="1"/>
  <c r="JC25" i="6"/>
  <c r="Z25" i="9" s="1"/>
  <c r="N25" i="10" s="1"/>
  <c r="JF47" i="6"/>
  <c r="HM43" i="6"/>
  <c r="K1435" i="20" s="1"/>
  <c r="HM53" i="6"/>
  <c r="K1825" i="20" s="1"/>
  <c r="S21" i="9"/>
  <c r="S109" i="9" s="1"/>
  <c r="BC117" i="6"/>
  <c r="BC116" i="6"/>
  <c r="BC110" i="6"/>
  <c r="JW20" i="6"/>
  <c r="BC112" i="6"/>
  <c r="JP20" i="6" s="1"/>
  <c r="JT20" i="6"/>
  <c r="BC115" i="6"/>
  <c r="JY20" i="6"/>
  <c r="JS20" i="6"/>
  <c r="BC114" i="6"/>
  <c r="JU20" i="6"/>
  <c r="HM40" i="6"/>
  <c r="K1318" i="20" s="1"/>
  <c r="JC65" i="6"/>
  <c r="Z65" i="9" s="1"/>
  <c r="N65" i="10" s="1"/>
  <c r="JC18" i="6"/>
  <c r="Z18" i="9" s="1"/>
  <c r="N18" i="10" s="1"/>
  <c r="JB18" i="6"/>
  <c r="JF21" i="6"/>
  <c r="JB56" i="6"/>
  <c r="JF56" i="6"/>
  <c r="JV20" i="6"/>
  <c r="JF18" i="6"/>
  <c r="JB21" i="6"/>
  <c r="JC56" i="6"/>
  <c r="Z56" i="9" s="1"/>
  <c r="N56" i="10" s="1"/>
  <c r="R10" i="9"/>
  <c r="JV19" i="6"/>
  <c r="JS19" i="6"/>
  <c r="JW19" i="6"/>
  <c r="JR19" i="6"/>
  <c r="BB115" i="6"/>
  <c r="BB117" i="6"/>
  <c r="BB112" i="6"/>
  <c r="JP19" i="6" s="1"/>
  <c r="JT19" i="6"/>
  <c r="JX19" i="6"/>
  <c r="JU19" i="6"/>
  <c r="BB110" i="6"/>
  <c r="JY19" i="6"/>
  <c r="BB114" i="6"/>
  <c r="BB116" i="6"/>
  <c r="BB118" i="6"/>
  <c r="AA10" i="9"/>
  <c r="AV10" i="9" s="1"/>
  <c r="JF10" i="6"/>
  <c r="J10" i="9"/>
  <c r="M10" i="10"/>
  <c r="Q44" i="9"/>
  <c r="AX114" i="6"/>
  <c r="JV18" i="6" s="1"/>
  <c r="AX118" i="6"/>
  <c r="JY18" i="6" s="1"/>
  <c r="AY112" i="6"/>
  <c r="JS18" i="6" s="1"/>
  <c r="AX116" i="6"/>
  <c r="BA112" i="6"/>
  <c r="JU18" i="6" s="1"/>
  <c r="AZ112" i="6"/>
  <c r="JT18" i="6" s="1"/>
  <c r="AX112" i="6"/>
  <c r="AX117" i="6"/>
  <c r="JX18" i="6" s="1"/>
  <c r="AX115" i="6"/>
  <c r="JW18" i="6" s="1"/>
  <c r="AX110" i="6"/>
  <c r="R60" i="9"/>
  <c r="JC60" i="6"/>
  <c r="JB60" i="6"/>
  <c r="JC40" i="6"/>
  <c r="JB44" i="6"/>
  <c r="JC10" i="6"/>
  <c r="Z10" i="9" s="1"/>
  <c r="N10" i="10" s="1"/>
  <c r="AA65" i="9"/>
  <c r="AV65" i="9" s="1"/>
  <c r="JB40" i="6"/>
  <c r="JB10" i="6"/>
  <c r="JF65" i="6"/>
  <c r="JC20" i="6"/>
  <c r="JB47" i="6"/>
  <c r="HM47" i="6"/>
  <c r="K1591" i="20" s="1"/>
  <c r="M65" i="10"/>
  <c r="J65" i="9"/>
  <c r="JF40" i="6"/>
  <c r="JC44" i="6"/>
  <c r="Z44" i="9" s="1"/>
  <c r="N44" i="10" s="1"/>
  <c r="JB65" i="6"/>
  <c r="JC47" i="6"/>
  <c r="Z47" i="9" s="1"/>
  <c r="N47" i="10" s="1"/>
  <c r="JB20" i="6"/>
  <c r="JF20" i="6"/>
  <c r="JG56" i="6"/>
  <c r="Q56" i="10" s="1"/>
  <c r="U118" i="9"/>
  <c r="O26" i="10"/>
  <c r="AX28" i="9"/>
  <c r="P28" i="10" s="1"/>
  <c r="AC53" i="10"/>
  <c r="AF53" i="10"/>
  <c r="AC65" i="10"/>
  <c r="AE19" i="10"/>
  <c r="AB19" i="10"/>
  <c r="AC55" i="10"/>
  <c r="AE37" i="10"/>
  <c r="AF37" i="10"/>
  <c r="Y48" i="10"/>
  <c r="AD48" i="10"/>
  <c r="AG8" i="10"/>
  <c r="Y61" i="10"/>
  <c r="AF61" i="10"/>
  <c r="AC15" i="10"/>
  <c r="AE41" i="10"/>
  <c r="AD41" i="10"/>
  <c r="U111" i="9"/>
  <c r="AC64" i="10"/>
  <c r="Y62" i="10"/>
  <c r="AD62" i="10"/>
  <c r="AG34" i="10"/>
  <c r="AF34" i="10"/>
  <c r="AC35" i="10"/>
  <c r="AF35" i="10"/>
  <c r="AE16" i="10"/>
  <c r="AG33" i="10"/>
  <c r="AX58" i="9"/>
  <c r="P58" i="10" s="1"/>
  <c r="AC44" i="10"/>
  <c r="AC50" i="10"/>
  <c r="AE68" i="10"/>
  <c r="AD68" i="10"/>
  <c r="P115" i="9"/>
  <c r="P110" i="9"/>
  <c r="P111" i="9"/>
  <c r="P117" i="9"/>
  <c r="P116" i="9"/>
  <c r="P109" i="9"/>
  <c r="P118" i="9"/>
  <c r="P112" i="9"/>
  <c r="BD118" i="6"/>
  <c r="M117" i="9"/>
  <c r="Z23" i="9"/>
  <c r="N23" i="10" s="1"/>
  <c r="AA23" i="9"/>
  <c r="AV23" i="9" s="1"/>
  <c r="V115" i="9"/>
  <c r="Z39" i="9"/>
  <c r="N39" i="10" s="1"/>
  <c r="Z57" i="9"/>
  <c r="N57" i="10" s="1"/>
  <c r="U112" i="9"/>
  <c r="M60" i="10"/>
  <c r="J60" i="9"/>
  <c r="M110" i="9"/>
  <c r="M112" i="9"/>
  <c r="AN114" i="6"/>
  <c r="JV16" i="6" s="1"/>
  <c r="AN110" i="6"/>
  <c r="AR112" i="6"/>
  <c r="JU16" i="6" s="1"/>
  <c r="JO25" i="6"/>
  <c r="V117" i="9"/>
  <c r="V116" i="9"/>
  <c r="AA21" i="9"/>
  <c r="AV21" i="9" s="1"/>
  <c r="J57" i="9"/>
  <c r="M57" i="10"/>
  <c r="M23" i="10"/>
  <c r="J23" i="9"/>
  <c r="AA36" i="9"/>
  <c r="AV36" i="9" s="1"/>
  <c r="AA20" i="9"/>
  <c r="AV20" i="9" s="1"/>
  <c r="AA42" i="9"/>
  <c r="AV42" i="9" s="1"/>
  <c r="R63" i="10"/>
  <c r="O31" i="10"/>
  <c r="M40" i="10"/>
  <c r="J40" i="9"/>
  <c r="U116" i="9"/>
  <c r="U117" i="9"/>
  <c r="O43" i="10"/>
  <c r="S38" i="10"/>
  <c r="R38" i="10"/>
  <c r="M111" i="9"/>
  <c r="M116" i="9"/>
  <c r="AQ112" i="6"/>
  <c r="JT16" i="6" s="1"/>
  <c r="AN116" i="6"/>
  <c r="AA27" i="9"/>
  <c r="AV27" i="9" s="1"/>
  <c r="V112" i="9"/>
  <c r="V109" i="9"/>
  <c r="M49" i="10"/>
  <c r="J49" i="9"/>
  <c r="L118" i="9"/>
  <c r="AA60" i="9"/>
  <c r="AV60" i="9" s="1"/>
  <c r="AA22" i="9"/>
  <c r="AV22" i="9" s="1"/>
  <c r="M36" i="10"/>
  <c r="J36" i="9"/>
  <c r="M20" i="10"/>
  <c r="J20" i="9"/>
  <c r="O11" i="10"/>
  <c r="O54" i="10"/>
  <c r="U110" i="9"/>
  <c r="U115" i="9"/>
  <c r="R28" i="10"/>
  <c r="R58" i="10"/>
  <c r="JR27" i="6"/>
  <c r="JR28" i="6"/>
  <c r="Z42" i="9"/>
  <c r="N42" i="10" s="1"/>
  <c r="M22" i="10"/>
  <c r="J22" i="9"/>
  <c r="AA57" i="9"/>
  <c r="AV57" i="9" s="1"/>
  <c r="M118" i="9"/>
  <c r="M115" i="9"/>
  <c r="AN115" i="6"/>
  <c r="JW16" i="6" s="1"/>
  <c r="AP112" i="6"/>
  <c r="JS16" i="6" s="1"/>
  <c r="J39" i="9"/>
  <c r="M39" i="10"/>
  <c r="JV27" i="6"/>
  <c r="JU27" i="6"/>
  <c r="AA40" i="9"/>
  <c r="AV40" i="9" s="1"/>
  <c r="V110" i="9"/>
  <c r="V111" i="9"/>
  <c r="O17" i="10"/>
  <c r="M42" i="10"/>
  <c r="J42" i="9"/>
  <c r="O30" i="10"/>
  <c r="JR21" i="6"/>
  <c r="L112" i="9"/>
  <c r="AA49" i="9"/>
  <c r="AV49" i="9" s="1"/>
  <c r="JO14" i="6"/>
  <c r="O56" i="10"/>
  <c r="JU25" i="6"/>
  <c r="JV25" i="6"/>
  <c r="U109" i="9"/>
  <c r="JR22" i="6"/>
  <c r="CS112" i="6"/>
  <c r="JP22" i="6" s="1"/>
  <c r="KA22" i="6" s="1"/>
  <c r="O69" i="10"/>
  <c r="AA39" i="9"/>
  <c r="AV39" i="9" s="1"/>
  <c r="JR24" i="6"/>
  <c r="JO22" i="6"/>
  <c r="AA18" i="9"/>
  <c r="AV18" i="9" s="1"/>
  <c r="M109" i="9"/>
  <c r="AN112" i="6"/>
  <c r="AN118" i="6"/>
  <c r="JY16" i="6" s="1"/>
  <c r="AN117" i="6"/>
  <c r="JX16" i="6" s="1"/>
  <c r="R45" i="10"/>
  <c r="V118" i="9"/>
  <c r="L109" i="9"/>
  <c r="Z31" i="9"/>
  <c r="N31" i="10" s="1"/>
  <c r="J27" i="9"/>
  <c r="M27" i="10"/>
  <c r="M21" i="10"/>
  <c r="J21" i="9"/>
  <c r="J18" i="9"/>
  <c r="M18" i="10"/>
  <c r="BB42" i="9" l="1"/>
  <c r="BB49" i="9"/>
  <c r="JG37" i="6"/>
  <c r="Q37" i="10" s="1"/>
  <c r="BB23" i="9"/>
  <c r="JG51" i="6"/>
  <c r="Q51" i="10" s="1"/>
  <c r="JH75" i="6"/>
  <c r="R75" i="10" s="1"/>
  <c r="AX75" i="9"/>
  <c r="P75" i="10" s="1"/>
  <c r="JH30" i="6"/>
  <c r="AX30" i="9"/>
  <c r="P30" i="10" s="1"/>
  <c r="JH77" i="6"/>
  <c r="JI77" i="6" s="1"/>
  <c r="S77" i="10" s="1"/>
  <c r="AF77" i="10" s="1"/>
  <c r="AX77" i="9"/>
  <c r="P77" i="10" s="1"/>
  <c r="R105" i="10"/>
  <c r="JI105" i="6"/>
  <c r="S105" i="10" s="1"/>
  <c r="AF105" i="10" s="1"/>
  <c r="AX105" i="9"/>
  <c r="P105" i="10" s="1"/>
  <c r="M1194" i="20"/>
  <c r="AW106" i="9"/>
  <c r="AX106" i="9" s="1"/>
  <c r="P106" i="10" s="1"/>
  <c r="Q75" i="10"/>
  <c r="JI75" i="6"/>
  <c r="S75" i="10" s="1"/>
  <c r="AF75" i="10" s="1"/>
  <c r="BB83" i="9"/>
  <c r="AW83" i="9" s="1"/>
  <c r="JH83" i="6" s="1"/>
  <c r="AX76" i="9"/>
  <c r="P76" i="10" s="1"/>
  <c r="N1267" i="20"/>
  <c r="N1269" i="20" s="1"/>
  <c r="BB39" i="9" s="1"/>
  <c r="AW39" i="9" s="1"/>
  <c r="JH39" i="6" s="1"/>
  <c r="AX104" i="9"/>
  <c r="P104" i="10" s="1"/>
  <c r="AX82" i="9"/>
  <c r="P82" i="10" s="1"/>
  <c r="AX80" i="9"/>
  <c r="P80" i="10" s="1"/>
  <c r="GI112" i="6"/>
  <c r="JP27" i="6" s="1"/>
  <c r="JI91" i="6"/>
  <c r="S91" i="10" s="1"/>
  <c r="AF91" i="10" s="1"/>
  <c r="R91" i="10"/>
  <c r="R102" i="10"/>
  <c r="M1389" i="20"/>
  <c r="M2286" i="20"/>
  <c r="M687" i="20"/>
  <c r="M726" i="20"/>
  <c r="M219" i="20"/>
  <c r="M2091" i="20"/>
  <c r="M1311" i="20"/>
  <c r="M531" i="20"/>
  <c r="M141" i="20"/>
  <c r="M999" i="20"/>
  <c r="JG11" i="6"/>
  <c r="Q11" i="10" s="1"/>
  <c r="M1272" i="20"/>
  <c r="M1974" i="20"/>
  <c r="M804" i="20"/>
  <c r="M1155" i="20"/>
  <c r="JG9" i="6"/>
  <c r="Q9" i="10" s="1"/>
  <c r="M453" i="20"/>
  <c r="M1662" i="20"/>
  <c r="M609" i="20"/>
  <c r="M570" i="20"/>
  <c r="M414" i="20"/>
  <c r="C394" i="20" s="1"/>
  <c r="JI8" i="6"/>
  <c r="S8" i="10" s="1"/>
  <c r="AF8" i="10" s="1"/>
  <c r="R8" i="10"/>
  <c r="AW19" i="9"/>
  <c r="JH19" i="6" s="1"/>
  <c r="N1189" i="20"/>
  <c r="N1191" i="20" s="1"/>
  <c r="BB37" i="9" s="1"/>
  <c r="AW37" i="9" s="1"/>
  <c r="JG12" i="6"/>
  <c r="DR111" i="6"/>
  <c r="H109" i="9"/>
  <c r="H110" i="9" s="1"/>
  <c r="D111" i="6"/>
  <c r="JU29" i="6" s="1"/>
  <c r="C111" i="6"/>
  <c r="JT29" i="6" s="1"/>
  <c r="H116" i="9"/>
  <c r="M7" i="10"/>
  <c r="N604" i="20"/>
  <c r="N606" i="20" s="1"/>
  <c r="BB22" i="9" s="1"/>
  <c r="AW22" i="9" s="1"/>
  <c r="JH22" i="6" s="1"/>
  <c r="C2734" i="20"/>
  <c r="M2756" i="20"/>
  <c r="M2758" i="20" s="1"/>
  <c r="L2763" i="20"/>
  <c r="BD113" i="6"/>
  <c r="HM14" i="6"/>
  <c r="K304" i="20" s="1"/>
  <c r="HM46" i="6"/>
  <c r="K1552" i="20" s="1"/>
  <c r="HM48" i="6"/>
  <c r="K1630" i="20" s="1"/>
  <c r="HM69" i="6"/>
  <c r="K2449" i="20" s="1"/>
  <c r="HM71" i="6"/>
  <c r="K2527" i="20" s="1"/>
  <c r="HM45" i="6"/>
  <c r="K1513" i="20" s="1"/>
  <c r="N1462" i="20"/>
  <c r="N1464" i="20" s="1"/>
  <c r="BB44" i="9" s="1"/>
  <c r="O37" i="10"/>
  <c r="JI82" i="6"/>
  <c r="S82" i="10" s="1"/>
  <c r="AF82" i="10" s="1"/>
  <c r="R82" i="10"/>
  <c r="L2880" i="20"/>
  <c r="C2851" i="20"/>
  <c r="M2873" i="20"/>
  <c r="M2875" i="20" s="1"/>
  <c r="M1196" i="20"/>
  <c r="M1198" i="20" s="1"/>
  <c r="L1203" i="20"/>
  <c r="C1174" i="20"/>
  <c r="R80" i="10"/>
  <c r="JI80" i="6"/>
  <c r="S80" i="10" s="1"/>
  <c r="AF80" i="10" s="1"/>
  <c r="M2951" i="20"/>
  <c r="M2953" i="20" s="1"/>
  <c r="C2929" i="20"/>
  <c r="L2958" i="20"/>
  <c r="O12" i="10"/>
  <c r="N799" i="20"/>
  <c r="N801" i="20" s="1"/>
  <c r="BB27" i="9" s="1"/>
  <c r="AW27" i="9" s="1"/>
  <c r="JH27" i="6" s="1"/>
  <c r="GR112" i="6"/>
  <c r="JP28" i="6" s="1"/>
  <c r="KA28" i="6" s="1"/>
  <c r="DR110" i="6"/>
  <c r="FR112" i="6"/>
  <c r="JP25" i="6" s="1"/>
  <c r="AV109" i="9"/>
  <c r="JQ32" i="6" s="1"/>
  <c r="H114" i="9"/>
  <c r="B111" i="6"/>
  <c r="JS29" i="6" s="1"/>
  <c r="HM10" i="6"/>
  <c r="K148" i="20" s="1"/>
  <c r="HM34" i="6"/>
  <c r="K1084" i="20" s="1"/>
  <c r="HM13" i="6"/>
  <c r="K265" i="20" s="1"/>
  <c r="DR109" i="6"/>
  <c r="DR112" i="6" s="1"/>
  <c r="HM29" i="6"/>
  <c r="K889" i="20" s="1"/>
  <c r="HM21" i="6"/>
  <c r="K577" i="20" s="1"/>
  <c r="J7" i="9"/>
  <c r="AG112" i="6"/>
  <c r="JP15" i="6" s="1"/>
  <c r="KA15" i="6" s="1"/>
  <c r="N994" i="20"/>
  <c r="N996" i="20" s="1"/>
  <c r="BB32" i="9" s="1"/>
  <c r="AW32" i="9" s="1"/>
  <c r="N1930" i="20"/>
  <c r="N1932" i="20" s="1"/>
  <c r="N1579" i="20"/>
  <c r="N1581" i="20" s="1"/>
  <c r="BB47" i="9" s="1"/>
  <c r="AW47" i="9" s="1"/>
  <c r="N448" i="20"/>
  <c r="N450" i="20" s="1"/>
  <c r="BB18" i="9" s="1"/>
  <c r="AW18" i="9" s="1"/>
  <c r="JH18" i="6" s="1"/>
  <c r="T118" i="9"/>
  <c r="N2281" i="20"/>
  <c r="N2283" i="20" s="1"/>
  <c r="BB65" i="9" s="1"/>
  <c r="R104" i="10"/>
  <c r="N214" i="20"/>
  <c r="N216" i="20" s="1"/>
  <c r="BB12" i="9" s="1"/>
  <c r="AW12" i="9" s="1"/>
  <c r="N721" i="20"/>
  <c r="N723" i="20" s="1"/>
  <c r="M728" i="20" s="1"/>
  <c r="M730" i="20" s="1"/>
  <c r="N2437" i="20"/>
  <c r="N2439" i="20" s="1"/>
  <c r="N2086" i="20"/>
  <c r="N2088" i="20" s="1"/>
  <c r="BB60" i="9" s="1"/>
  <c r="N1306" i="20"/>
  <c r="N1308" i="20" s="1"/>
  <c r="BB40" i="9" s="1"/>
  <c r="N526" i="20"/>
  <c r="N528" i="20" s="1"/>
  <c r="M533" i="20" s="1"/>
  <c r="M535" i="20" s="1"/>
  <c r="L111" i="9"/>
  <c r="L115" i="9"/>
  <c r="L110" i="9"/>
  <c r="L117" i="9"/>
  <c r="K18" i="20"/>
  <c r="N18" i="20" s="1"/>
  <c r="K14" i="20"/>
  <c r="N14" i="20" s="1"/>
  <c r="T109" i="9"/>
  <c r="T117" i="9"/>
  <c r="T111" i="9"/>
  <c r="T116" i="9"/>
  <c r="DZ112" i="6"/>
  <c r="JP26" i="6" s="1"/>
  <c r="KA26" i="6" s="1"/>
  <c r="H113" i="10"/>
  <c r="T115" i="9"/>
  <c r="T110" i="9"/>
  <c r="HM36" i="6"/>
  <c r="K1162" i="20" s="1"/>
  <c r="HM11" i="6"/>
  <c r="K187" i="20" s="1"/>
  <c r="HM32" i="6"/>
  <c r="K1006" i="20" s="1"/>
  <c r="HM15" i="6"/>
  <c r="K343" i="20" s="1"/>
  <c r="HM16" i="6"/>
  <c r="K382" i="20" s="1"/>
  <c r="HM22" i="6"/>
  <c r="K616" i="20" s="1"/>
  <c r="HM31" i="6"/>
  <c r="K967" i="20" s="1"/>
  <c r="HM25" i="6"/>
  <c r="K733" i="20" s="1"/>
  <c r="HM23" i="6"/>
  <c r="K655" i="20" s="1"/>
  <c r="HM7" i="6" a="1"/>
  <c r="HM7" i="6" s="1"/>
  <c r="K31" i="20" s="1"/>
  <c r="R112" i="6"/>
  <c r="JP14" i="6" s="1"/>
  <c r="KA14" i="6" s="1"/>
  <c r="JR14" i="6"/>
  <c r="N1969" i="20"/>
  <c r="N1971" i="20" s="1"/>
  <c r="M1976" i="20" s="1"/>
  <c r="M1978" i="20" s="1"/>
  <c r="JI30" i="6"/>
  <c r="N136" i="20"/>
  <c r="N138" i="20" s="1"/>
  <c r="BB10" i="9" s="1"/>
  <c r="AW10" i="9" s="1"/>
  <c r="JH10" i="6" s="1"/>
  <c r="N409" i="20"/>
  <c r="N411" i="20" s="1"/>
  <c r="BB17" i="9" s="1"/>
  <c r="N175" i="20"/>
  <c r="N177" i="20" s="1"/>
  <c r="BB11" i="9" s="1"/>
  <c r="AW11" i="9" s="1"/>
  <c r="JH11" i="6" s="1"/>
  <c r="JI11" i="6" s="1"/>
  <c r="S11" i="10" s="1"/>
  <c r="JR15" i="6"/>
  <c r="H115" i="10"/>
  <c r="HM20" i="6"/>
  <c r="K538" i="20" s="1"/>
  <c r="HM35" i="6"/>
  <c r="K1123" i="20" s="1"/>
  <c r="HM30" i="6"/>
  <c r="K928" i="20" s="1"/>
  <c r="HM8" i="6"/>
  <c r="K70" i="20" s="1"/>
  <c r="HM27" i="6"/>
  <c r="K811" i="20" s="1"/>
  <c r="HM33" i="6"/>
  <c r="K1045" i="20" s="1"/>
  <c r="HM26" i="6"/>
  <c r="K772" i="20" s="1"/>
  <c r="DH112" i="6"/>
  <c r="JP23" i="6" s="1"/>
  <c r="KA23" i="6" s="1"/>
  <c r="FB112" i="6"/>
  <c r="JP24" i="6" s="1"/>
  <c r="KA24" i="6" s="1"/>
  <c r="BM112" i="6"/>
  <c r="JP21" i="6" s="1"/>
  <c r="KA21" i="6" s="1"/>
  <c r="HM28" i="6"/>
  <c r="K850" i="20" s="1"/>
  <c r="HM19" i="6"/>
  <c r="K499" i="20" s="1"/>
  <c r="HM18" i="6"/>
  <c r="K460" i="20" s="1"/>
  <c r="HM12" i="6"/>
  <c r="K226" i="20" s="1"/>
  <c r="HM9" i="6"/>
  <c r="K109" i="20" s="1"/>
  <c r="AA7" i="9"/>
  <c r="AV7" i="9" s="1"/>
  <c r="L423" i="20"/>
  <c r="N1735" i="20"/>
  <c r="N1737" i="20" s="1"/>
  <c r="BB51" i="9" s="1"/>
  <c r="AW51" i="9" s="1"/>
  <c r="N565" i="20"/>
  <c r="N567" i="20" s="1"/>
  <c r="BB21" i="9" s="1"/>
  <c r="AW21" i="9" s="1"/>
  <c r="JH21" i="6" s="1"/>
  <c r="N97" i="20"/>
  <c r="N99" i="20" s="1"/>
  <c r="BB9" i="9" s="1"/>
  <c r="AW9" i="9" s="1"/>
  <c r="JH9" i="6" s="1"/>
  <c r="K1145" i="20"/>
  <c r="N1145" i="20" s="1"/>
  <c r="N1150" i="20" s="1"/>
  <c r="N1152" i="20" s="1"/>
  <c r="M1157" i="20" s="1"/>
  <c r="M1159" i="20" s="1"/>
  <c r="N682" i="20"/>
  <c r="N684" i="20" s="1"/>
  <c r="BB24" i="9" s="1"/>
  <c r="AW24" i="9" s="1"/>
  <c r="JH24" i="6" s="1"/>
  <c r="M1664" i="20"/>
  <c r="M1666" i="20" s="1"/>
  <c r="C1642" i="20"/>
  <c r="L1671" i="20"/>
  <c r="C1369" i="20"/>
  <c r="M1391" i="20"/>
  <c r="M1393" i="20" s="1"/>
  <c r="L1398" i="20"/>
  <c r="O44" i="10"/>
  <c r="M1467" i="20"/>
  <c r="M1740" i="20"/>
  <c r="L3738" i="20"/>
  <c r="M3731" i="20"/>
  <c r="M3733" i="20" s="1"/>
  <c r="C3709" i="20"/>
  <c r="M2093" i="20"/>
  <c r="M2095" i="20" s="1"/>
  <c r="C2071" i="20"/>
  <c r="L2100" i="20"/>
  <c r="L1983" i="20"/>
  <c r="C1954" i="20"/>
  <c r="O47" i="10"/>
  <c r="M1584" i="20"/>
  <c r="M3809" i="20"/>
  <c r="M3811" i="20" s="1"/>
  <c r="L3816" i="20"/>
  <c r="C3787" i="20"/>
  <c r="L2295" i="20"/>
  <c r="M2288" i="20"/>
  <c r="M2290" i="20" s="1"/>
  <c r="C2266" i="20"/>
  <c r="L696" i="20"/>
  <c r="C667" i="20"/>
  <c r="L1008" i="20"/>
  <c r="M1001" i="20"/>
  <c r="M1003" i="20" s="1"/>
  <c r="C979" i="20"/>
  <c r="C784" i="20"/>
  <c r="L813" i="20"/>
  <c r="C1135" i="20"/>
  <c r="L1164" i="20"/>
  <c r="L1047" i="20"/>
  <c r="C1018" i="20"/>
  <c r="M1040" i="20"/>
  <c r="M1042" i="20" s="1"/>
  <c r="L579" i="20"/>
  <c r="C550" i="20"/>
  <c r="L462" i="20"/>
  <c r="C433" i="20"/>
  <c r="C589" i="20"/>
  <c r="M611" i="20"/>
  <c r="M613" i="20" s="1"/>
  <c r="L618" i="20"/>
  <c r="JG23" i="6"/>
  <c r="Q23" i="10" s="1"/>
  <c r="M648" i="20"/>
  <c r="C901" i="20"/>
  <c r="L930" i="20"/>
  <c r="M923" i="20"/>
  <c r="M925" i="20" s="1"/>
  <c r="C511" i="20"/>
  <c r="L540" i="20"/>
  <c r="C706" i="20"/>
  <c r="L735" i="20"/>
  <c r="C1252" i="20"/>
  <c r="L1281" i="20"/>
  <c r="M1274" i="20"/>
  <c r="M1276" i="20" s="1"/>
  <c r="L1320" i="20"/>
  <c r="M1313" i="20"/>
  <c r="M1315" i="20" s="1"/>
  <c r="C1291" i="20"/>
  <c r="C121" i="20"/>
  <c r="M143" i="20"/>
  <c r="M145" i="20" s="1"/>
  <c r="L150" i="20"/>
  <c r="M102" i="20"/>
  <c r="O9" i="10"/>
  <c r="M260" i="20"/>
  <c r="M262" i="20" s="1"/>
  <c r="L267" i="20"/>
  <c r="C238" i="20"/>
  <c r="M180" i="20"/>
  <c r="L228" i="20"/>
  <c r="C199" i="20"/>
  <c r="M221" i="20"/>
  <c r="M223" i="20" s="1"/>
  <c r="O51" i="10"/>
  <c r="O116" i="9"/>
  <c r="AS113" i="6"/>
  <c r="JP17" i="6" s="1"/>
  <c r="KA17" i="6" s="1"/>
  <c r="N19" i="20"/>
  <c r="N21" i="20" s="1"/>
  <c r="JH94" i="6"/>
  <c r="JI94" i="6" s="1"/>
  <c r="S94" i="10" s="1"/>
  <c r="AF94" i="10" s="1"/>
  <c r="AX94" i="9"/>
  <c r="P94" i="10" s="1"/>
  <c r="JI31" i="6"/>
  <c r="S31" i="10" s="1"/>
  <c r="AD31" i="10" s="1"/>
  <c r="JG20" i="6"/>
  <c r="Q20" i="10" s="1"/>
  <c r="JG44" i="6"/>
  <c r="Q44" i="10" s="1"/>
  <c r="JG22" i="6"/>
  <c r="Q22" i="10" s="1"/>
  <c r="JG10" i="6"/>
  <c r="Q10" i="10" s="1"/>
  <c r="JG25" i="6"/>
  <c r="Q25" i="10" s="1"/>
  <c r="JG40" i="6"/>
  <c r="Q40" i="10" s="1"/>
  <c r="JG60" i="6"/>
  <c r="Q60" i="10" s="1"/>
  <c r="AW23" i="9"/>
  <c r="JH23" i="6" s="1"/>
  <c r="JG32" i="6"/>
  <c r="Q32" i="10" s="1"/>
  <c r="JG47" i="6"/>
  <c r="Q47" i="10" s="1"/>
  <c r="JG18" i="6"/>
  <c r="Q18" i="10" s="1"/>
  <c r="JG49" i="6"/>
  <c r="Q49" i="10" s="1"/>
  <c r="JG57" i="6"/>
  <c r="Q57" i="10" s="1"/>
  <c r="JG27" i="6"/>
  <c r="Q27" i="10" s="1"/>
  <c r="JG42" i="6"/>
  <c r="Q42" i="10" s="1"/>
  <c r="JG21" i="6"/>
  <c r="Q21" i="10" s="1"/>
  <c r="O32" i="10"/>
  <c r="O25" i="10"/>
  <c r="S116" i="9"/>
  <c r="O115" i="9"/>
  <c r="O118" i="9"/>
  <c r="O117" i="9"/>
  <c r="O111" i="9"/>
  <c r="O109" i="9"/>
  <c r="O110" i="9"/>
  <c r="R59" i="10"/>
  <c r="R76" i="10"/>
  <c r="R72" i="10"/>
  <c r="O112" i="9"/>
  <c r="S117" i="9"/>
  <c r="S118" i="9"/>
  <c r="S111" i="9"/>
  <c r="S112" i="9"/>
  <c r="S115" i="9"/>
  <c r="S110" i="9"/>
  <c r="AX93" i="9"/>
  <c r="P93" i="10" s="1"/>
  <c r="AX83" i="9"/>
  <c r="P83" i="10" s="1"/>
  <c r="R52" i="10"/>
  <c r="AX59" i="9"/>
  <c r="P59" i="10" s="1"/>
  <c r="JH67" i="6"/>
  <c r="AX67" i="9"/>
  <c r="P67" i="10" s="1"/>
  <c r="AW54" i="9"/>
  <c r="JH46" i="6"/>
  <c r="AX46" i="9"/>
  <c r="P46" i="10" s="1"/>
  <c r="JI66" i="6"/>
  <c r="S66" i="10" s="1"/>
  <c r="AF66" i="10" s="1"/>
  <c r="R66" i="10"/>
  <c r="JH71" i="6"/>
  <c r="AX71" i="9"/>
  <c r="P71" i="10" s="1"/>
  <c r="AW55" i="9"/>
  <c r="JH74" i="6"/>
  <c r="AX74" i="9"/>
  <c r="P74" i="10" s="1"/>
  <c r="JH64" i="6"/>
  <c r="AX64" i="9"/>
  <c r="P64" i="10" s="1"/>
  <c r="AX52" i="9"/>
  <c r="P52" i="10" s="1"/>
  <c r="JH70" i="6"/>
  <c r="AX70" i="9"/>
  <c r="P70" i="10" s="1"/>
  <c r="AW43" i="9"/>
  <c r="JH43" i="6" s="1"/>
  <c r="JI43" i="6" s="1"/>
  <c r="S43" i="10" s="1"/>
  <c r="JH50" i="6"/>
  <c r="AX50" i="9"/>
  <c r="P50" i="10" s="1"/>
  <c r="AX26" i="9"/>
  <c r="P26" i="10" s="1"/>
  <c r="O23" i="10"/>
  <c r="AX31" i="9"/>
  <c r="P31" i="10" s="1"/>
  <c r="JI83" i="6"/>
  <c r="S83" i="10" s="1"/>
  <c r="AF83" i="10" s="1"/>
  <c r="R83" i="10"/>
  <c r="JI93" i="6"/>
  <c r="S93" i="10" s="1"/>
  <c r="AF93" i="10" s="1"/>
  <c r="R93" i="10"/>
  <c r="JO20" i="6"/>
  <c r="BC113" i="6"/>
  <c r="Q109" i="9"/>
  <c r="Q118" i="9"/>
  <c r="Q117" i="9"/>
  <c r="Q111" i="9"/>
  <c r="Q110" i="9"/>
  <c r="Q115" i="9"/>
  <c r="Q116" i="9"/>
  <c r="Q112" i="9"/>
  <c r="JG65" i="6"/>
  <c r="Q65" i="10" s="1"/>
  <c r="AX113" i="6"/>
  <c r="JP18" i="6" s="1"/>
  <c r="JR18" i="6"/>
  <c r="O10" i="10"/>
  <c r="R112" i="9"/>
  <c r="R116" i="9"/>
  <c r="R110" i="9"/>
  <c r="R118" i="9"/>
  <c r="R115" i="9"/>
  <c r="R117" i="9"/>
  <c r="R109" i="9"/>
  <c r="R111" i="9"/>
  <c r="JO18" i="6"/>
  <c r="AZ113" i="6"/>
  <c r="JO19" i="6"/>
  <c r="BB113" i="6"/>
  <c r="JG36" i="6"/>
  <c r="Q36" i="10" s="1"/>
  <c r="JI26" i="6"/>
  <c r="S26" i="10" s="1"/>
  <c r="R26" i="10"/>
  <c r="JG39" i="6"/>
  <c r="Q39" i="10" s="1"/>
  <c r="U113" i="9"/>
  <c r="U108" i="9" s="1"/>
  <c r="U114" i="9" s="1"/>
  <c r="Z49" i="9"/>
  <c r="N49" i="10" s="1"/>
  <c r="KA25" i="6"/>
  <c r="AE51" i="10"/>
  <c r="Y10" i="10"/>
  <c r="Y45" i="10"/>
  <c r="AD45" i="10"/>
  <c r="AE58" i="10"/>
  <c r="AF58" i="10"/>
  <c r="AC24" i="10"/>
  <c r="AD24" i="10"/>
  <c r="AC52" i="10"/>
  <c r="AF52" i="10"/>
  <c r="AE67" i="10"/>
  <c r="AE38" i="10"/>
  <c r="AF38" i="10"/>
  <c r="AE63" i="10"/>
  <c r="AD63" i="10"/>
  <c r="P113" i="9"/>
  <c r="P108" i="9" s="1"/>
  <c r="P114" i="9" s="1"/>
  <c r="AC28" i="10"/>
  <c r="AD28" i="10"/>
  <c r="AC13" i="10"/>
  <c r="AV113" i="6"/>
  <c r="JQ17" i="6" s="1"/>
  <c r="Z20" i="9"/>
  <c r="N20" i="10" s="1"/>
  <c r="H112" i="10"/>
  <c r="KA27" i="6"/>
  <c r="D111" i="9"/>
  <c r="Z40" i="9"/>
  <c r="N40" i="10" s="1"/>
  <c r="M113" i="9"/>
  <c r="M108" i="9" s="1"/>
  <c r="M114" i="9" s="1"/>
  <c r="F111" i="9"/>
  <c r="AB115" i="9" s="1"/>
  <c r="V113" i="9"/>
  <c r="V108" i="9" s="1"/>
  <c r="V114" i="9" s="1"/>
  <c r="O22" i="10"/>
  <c r="R31" i="10"/>
  <c r="H114" i="10"/>
  <c r="Z22" i="9"/>
  <c r="N22" i="10" s="1"/>
  <c r="DS113" i="6"/>
  <c r="JQ26" i="6" s="1"/>
  <c r="Z27" i="9"/>
  <c r="N27" i="10" s="1"/>
  <c r="O42" i="10"/>
  <c r="O36" i="10"/>
  <c r="AN113" i="6"/>
  <c r="JP16" i="6" s="1"/>
  <c r="KA16" i="6" s="1"/>
  <c r="JR16" i="6"/>
  <c r="O39" i="10"/>
  <c r="E111" i="9"/>
  <c r="H111" i="10"/>
  <c r="Z60" i="9"/>
  <c r="N60" i="10" s="1"/>
  <c r="Q12" i="10"/>
  <c r="O20" i="10"/>
  <c r="Z36" i="9"/>
  <c r="N36" i="10" s="1"/>
  <c r="JO16" i="6"/>
  <c r="H110" i="10"/>
  <c r="S30" i="10"/>
  <c r="AB30" i="10" s="1"/>
  <c r="R30" i="10"/>
  <c r="O18" i="10"/>
  <c r="B111" i="9"/>
  <c r="O49" i="10"/>
  <c r="GN113" i="6"/>
  <c r="JQ28" i="6" s="1"/>
  <c r="CL113" i="6"/>
  <c r="JQ22" i="6" s="1"/>
  <c r="GE113" i="6"/>
  <c r="JQ27" i="6" s="1"/>
  <c r="O40" i="10"/>
  <c r="O57" i="10"/>
  <c r="O60" i="10"/>
  <c r="FJ113" i="6"/>
  <c r="JQ25" i="6" s="1"/>
  <c r="O27" i="10"/>
  <c r="O21" i="10"/>
  <c r="AG114" i="9" l="1"/>
  <c r="JH106" i="6"/>
  <c r="M689" i="20"/>
  <c r="M691" i="20" s="1"/>
  <c r="JH51" i="6"/>
  <c r="R51" i="10" s="1"/>
  <c r="AX51" i="9"/>
  <c r="P51" i="10" s="1"/>
  <c r="JH32" i="6"/>
  <c r="AX32" i="9"/>
  <c r="P32" i="10" s="1"/>
  <c r="JH12" i="6"/>
  <c r="R12" i="10" s="1"/>
  <c r="AX12" i="9"/>
  <c r="P12" i="10" s="1"/>
  <c r="JH47" i="6"/>
  <c r="AX47" i="9"/>
  <c r="P47" i="10" s="1"/>
  <c r="BB20" i="9"/>
  <c r="AW20" i="9" s="1"/>
  <c r="JH20" i="6" s="1"/>
  <c r="JI20" i="6" s="1"/>
  <c r="S20" i="10" s="1"/>
  <c r="AB20" i="10" s="1"/>
  <c r="BB25" i="9"/>
  <c r="AW25" i="9" s="1"/>
  <c r="JH25" i="6" s="1"/>
  <c r="R25" i="10" s="1"/>
  <c r="BB36" i="9"/>
  <c r="AW36" i="9" s="1"/>
  <c r="JH36" i="6" s="1"/>
  <c r="BB57" i="9"/>
  <c r="AW57" i="9" s="1"/>
  <c r="JH57" i="6" s="1"/>
  <c r="R77" i="10"/>
  <c r="M2444" i="20"/>
  <c r="M2446" i="20" s="1"/>
  <c r="BB69" i="9"/>
  <c r="AW69" i="9" s="1"/>
  <c r="JH69" i="6" s="1"/>
  <c r="JI69" i="6" s="1"/>
  <c r="S69" i="10" s="1"/>
  <c r="M1937" i="20"/>
  <c r="M1939" i="20" s="1"/>
  <c r="BB56" i="9"/>
  <c r="AW56" i="9" s="1"/>
  <c r="JH56" i="6" s="1"/>
  <c r="JI56" i="6" s="1"/>
  <c r="S56" i="10" s="1"/>
  <c r="AX19" i="9"/>
  <c r="P19" i="10" s="1"/>
  <c r="AX56" i="9"/>
  <c r="P56" i="10" s="1"/>
  <c r="JH37" i="6"/>
  <c r="JI37" i="6" s="1"/>
  <c r="S37" i="10" s="1"/>
  <c r="AX37" i="9"/>
  <c r="P37" i="10" s="1"/>
  <c r="R106" i="10"/>
  <c r="JI106" i="6"/>
  <c r="S106" i="10" s="1"/>
  <c r="AF106" i="10" s="1"/>
  <c r="R37" i="10"/>
  <c r="AW35" i="9"/>
  <c r="AX35" i="9" s="1"/>
  <c r="P35" i="10" s="1"/>
  <c r="AW15" i="9"/>
  <c r="AX15" i="9" s="1"/>
  <c r="P15" i="10" s="1"/>
  <c r="AW33" i="9"/>
  <c r="AX33" i="9" s="1"/>
  <c r="P33" i="10" s="1"/>
  <c r="M572" i="20"/>
  <c r="M574" i="20" s="1"/>
  <c r="M416" i="20"/>
  <c r="M418" i="20" s="1"/>
  <c r="AW17" i="9"/>
  <c r="JH17" i="6" s="1"/>
  <c r="R17" i="10" s="1"/>
  <c r="M455" i="20"/>
  <c r="M457" i="20" s="1"/>
  <c r="AX9" i="9"/>
  <c r="P9" i="10" s="1"/>
  <c r="M806" i="20"/>
  <c r="M808" i="20" s="1"/>
  <c r="BB7" i="9"/>
  <c r="AW7" i="9" s="1"/>
  <c r="AW13" i="9"/>
  <c r="JH13" i="6" s="1"/>
  <c r="AX23" i="9"/>
  <c r="P23" i="10" s="1"/>
  <c r="JH35" i="6"/>
  <c r="R19" i="10"/>
  <c r="JI19" i="6"/>
  <c r="S19" i="10" s="1"/>
  <c r="AD19" i="10" s="1"/>
  <c r="AX11" i="9"/>
  <c r="P11" i="10" s="1"/>
  <c r="JH15" i="6"/>
  <c r="JG7" i="6"/>
  <c r="Q7" i="10" s="1"/>
  <c r="Y113" i="6"/>
  <c r="JQ15" i="6" s="1"/>
  <c r="T113" i="9"/>
  <c r="T108" i="9" s="1"/>
  <c r="T114" i="9" s="1"/>
  <c r="E111" i="6"/>
  <c r="F111" i="6" s="1"/>
  <c r="JQ29" i="6" s="1"/>
  <c r="O7" i="10"/>
  <c r="L113" i="9"/>
  <c r="CZ113" i="6"/>
  <c r="JQ23" i="6" s="1"/>
  <c r="J113" i="6"/>
  <c r="JQ14" i="6" s="1"/>
  <c r="BE113" i="6"/>
  <c r="JQ21" i="6" s="1"/>
  <c r="M24" i="20"/>
  <c r="M26" i="20" s="1"/>
  <c r="M28" i="20" s="1"/>
  <c r="ET113" i="6"/>
  <c r="JQ24" i="6" s="1"/>
  <c r="JI23" i="6"/>
  <c r="S23" i="10" s="1"/>
  <c r="Z23" i="10" s="1"/>
  <c r="R11" i="10"/>
  <c r="L1476" i="20"/>
  <c r="C1447" i="20"/>
  <c r="M1469" i="20"/>
  <c r="M1471" i="20" s="1"/>
  <c r="M1742" i="20"/>
  <c r="M1744" i="20" s="1"/>
  <c r="C1720" i="20"/>
  <c r="L1749" i="20"/>
  <c r="C1564" i="20"/>
  <c r="M1586" i="20"/>
  <c r="M1588" i="20" s="1"/>
  <c r="L1593" i="20"/>
  <c r="L657" i="20"/>
  <c r="C628" i="20"/>
  <c r="M650" i="20"/>
  <c r="M652" i="20" s="1"/>
  <c r="L111" i="20"/>
  <c r="M104" i="20"/>
  <c r="M106" i="20" s="1"/>
  <c r="C82" i="20"/>
  <c r="M182" i="20"/>
  <c r="M184" i="20" s="1"/>
  <c r="C160" i="20"/>
  <c r="L189" i="20"/>
  <c r="JI22" i="6"/>
  <c r="S22" i="10" s="1"/>
  <c r="AF22" i="10" s="1"/>
  <c r="JI27" i="6"/>
  <c r="S27" i="10" s="1"/>
  <c r="Z27" i="10" s="1"/>
  <c r="R94" i="10"/>
  <c r="AV110" i="9"/>
  <c r="JQ33" i="6" s="1"/>
  <c r="O65" i="10"/>
  <c r="AV111" i="9"/>
  <c r="JQ34" i="6" s="1"/>
  <c r="JI57" i="6"/>
  <c r="S57" i="10" s="1"/>
  <c r="H115" i="9"/>
  <c r="H117" i="9"/>
  <c r="H118" i="9" s="1"/>
  <c r="JI18" i="6"/>
  <c r="S18" i="10" s="1"/>
  <c r="AF18" i="10" s="1"/>
  <c r="JI32" i="6"/>
  <c r="S32" i="10" s="1"/>
  <c r="AF32" i="10" s="1"/>
  <c r="O24" i="10"/>
  <c r="JI21" i="6"/>
  <c r="S21" i="10" s="1"/>
  <c r="AD21" i="10" s="1"/>
  <c r="JG24" i="6"/>
  <c r="Q24" i="10" s="1"/>
  <c r="JI47" i="6"/>
  <c r="S47" i="10" s="1"/>
  <c r="JI25" i="6"/>
  <c r="S25" i="10" s="1"/>
  <c r="Z25" i="10" s="1"/>
  <c r="R32" i="10"/>
  <c r="R56" i="10"/>
  <c r="AX25" i="9"/>
  <c r="P25" i="10" s="1"/>
  <c r="R43" i="10"/>
  <c r="O113" i="9"/>
  <c r="O108" i="9" s="1"/>
  <c r="O114" i="9" s="1"/>
  <c r="R24" i="10"/>
  <c r="AX24" i="9"/>
  <c r="P24" i="10" s="1"/>
  <c r="Z26" i="10"/>
  <c r="AD26" i="10"/>
  <c r="R69" i="10"/>
  <c r="JI39" i="6"/>
  <c r="S39" i="10" s="1"/>
  <c r="S113" i="9"/>
  <c r="S108" i="9" s="1"/>
  <c r="S114" i="9" s="1"/>
  <c r="R47" i="10"/>
  <c r="JI9" i="6"/>
  <c r="S9" i="10" s="1"/>
  <c r="AD9" i="10" s="1"/>
  <c r="R9" i="10"/>
  <c r="AX69" i="9"/>
  <c r="P69" i="10" s="1"/>
  <c r="AX43" i="9"/>
  <c r="P43" i="10" s="1"/>
  <c r="AW44" i="9"/>
  <c r="JI51" i="6"/>
  <c r="S51" i="10" s="1"/>
  <c r="AF51" i="10" s="1"/>
  <c r="JI74" i="6"/>
  <c r="S74" i="10" s="1"/>
  <c r="AF74" i="10" s="1"/>
  <c r="R74" i="10"/>
  <c r="JI67" i="6"/>
  <c r="S67" i="10" s="1"/>
  <c r="AF67" i="10" s="1"/>
  <c r="R67" i="10"/>
  <c r="AW49" i="9"/>
  <c r="JH49" i="6" s="1"/>
  <c r="JI49" i="6" s="1"/>
  <c r="S49" i="10" s="1"/>
  <c r="AW65" i="9"/>
  <c r="R71" i="10"/>
  <c r="JI71" i="6"/>
  <c r="S71" i="10" s="1"/>
  <c r="AF71" i="10" s="1"/>
  <c r="JI46" i="6"/>
  <c r="S46" i="10" s="1"/>
  <c r="AD46" i="10" s="1"/>
  <c r="R46" i="10"/>
  <c r="AW60" i="9"/>
  <c r="JH60" i="6" s="1"/>
  <c r="JI60" i="6" s="1"/>
  <c r="S60" i="10" s="1"/>
  <c r="JI50" i="6"/>
  <c r="S50" i="10" s="1"/>
  <c r="AD50" i="10" s="1"/>
  <c r="R50" i="10"/>
  <c r="JI70" i="6"/>
  <c r="S70" i="10" s="1"/>
  <c r="AD70" i="10" s="1"/>
  <c r="R70" i="10"/>
  <c r="JI64" i="6"/>
  <c r="S64" i="10" s="1"/>
  <c r="AD64" i="10" s="1"/>
  <c r="R64" i="10"/>
  <c r="JH55" i="6"/>
  <c r="AX55" i="9"/>
  <c r="P55" i="10" s="1"/>
  <c r="AW42" i="9"/>
  <c r="JH54" i="6"/>
  <c r="AX54" i="9"/>
  <c r="P54" i="10" s="1"/>
  <c r="AW40" i="9"/>
  <c r="JH40" i="6" s="1"/>
  <c r="JI40" i="6" s="1"/>
  <c r="S40" i="10" s="1"/>
  <c r="AX18" i="9"/>
  <c r="P18" i="10" s="1"/>
  <c r="AX10" i="9"/>
  <c r="P10" i="10" s="1"/>
  <c r="R23" i="10"/>
  <c r="AX22" i="9"/>
  <c r="P22" i="10" s="1"/>
  <c r="AX21" i="9"/>
  <c r="P21" i="10" s="1"/>
  <c r="AX57" i="9"/>
  <c r="P57" i="10" s="1"/>
  <c r="AX27" i="9"/>
  <c r="P27" i="10" s="1"/>
  <c r="JI36" i="6"/>
  <c r="S36" i="10" s="1"/>
  <c r="AD36" i="10" s="1"/>
  <c r="JQ20" i="6"/>
  <c r="JQ18" i="6"/>
  <c r="JQ19" i="6"/>
  <c r="R113" i="9"/>
  <c r="R108" i="9" s="1"/>
  <c r="R114" i="9" s="1"/>
  <c r="JI10" i="6"/>
  <c r="S10" i="10" s="1"/>
  <c r="AB10" i="10" s="1"/>
  <c r="R10" i="10"/>
  <c r="KA20" i="6"/>
  <c r="KA18" i="6"/>
  <c r="KA19" i="6"/>
  <c r="Q113" i="9"/>
  <c r="Q108" i="9" s="1"/>
  <c r="Q114" i="9" s="1"/>
  <c r="AQ113" i="6"/>
  <c r="JQ16" i="6" s="1"/>
  <c r="AX39" i="9"/>
  <c r="P39" i="10" s="1"/>
  <c r="AX36" i="9"/>
  <c r="P36" i="10" s="1"/>
  <c r="AC31" i="10"/>
  <c r="AF31" i="10"/>
  <c r="AG12" i="10"/>
  <c r="AG17" i="10"/>
  <c r="AD17" i="10"/>
  <c r="AC54" i="10"/>
  <c r="AG32" i="10"/>
  <c r="Z32" i="10"/>
  <c r="AC23" i="10"/>
  <c r="AD23" i="10"/>
  <c r="Y43" i="10"/>
  <c r="AF43" i="10"/>
  <c r="AC11" i="10"/>
  <c r="AD11" i="10"/>
  <c r="Y56" i="10"/>
  <c r="AF56" i="10"/>
  <c r="AA69" i="10"/>
  <c r="AA118" i="10" s="1"/>
  <c r="AF69" i="10"/>
  <c r="AC47" i="10"/>
  <c r="AF47" i="10"/>
  <c r="AC25" i="10"/>
  <c r="AD25" i="10"/>
  <c r="Y30" i="10"/>
  <c r="AD30" i="10"/>
  <c r="R21" i="10"/>
  <c r="R18" i="10"/>
  <c r="R39" i="10"/>
  <c r="R57" i="10"/>
  <c r="R27" i="10"/>
  <c r="L108" i="9"/>
  <c r="L114" i="9" s="1"/>
  <c r="R36" i="10"/>
  <c r="DR108" i="6"/>
  <c r="DR115" i="6" s="1"/>
  <c r="DR118" i="6"/>
  <c r="R22" i="10"/>
  <c r="R20" i="10" l="1"/>
  <c r="AX20" i="9"/>
  <c r="P20" i="10" s="1"/>
  <c r="JI12" i="6"/>
  <c r="S12" i="10" s="1"/>
  <c r="AF12" i="10" s="1"/>
  <c r="AX17" i="9"/>
  <c r="P17" i="10" s="1"/>
  <c r="JH33" i="6"/>
  <c r="JI33" i="6" s="1"/>
  <c r="S33" i="10" s="1"/>
  <c r="Z33" i="10" s="1"/>
  <c r="JH7" i="6"/>
  <c r="JI17" i="6"/>
  <c r="S17" i="10" s="1"/>
  <c r="Z17" i="10" s="1"/>
  <c r="AX13" i="9"/>
  <c r="P13" i="10" s="1"/>
  <c r="AX7" i="9"/>
  <c r="P7" i="10" s="1"/>
  <c r="JI35" i="6"/>
  <c r="S35" i="10" s="1"/>
  <c r="Z35" i="10" s="1"/>
  <c r="R35" i="10"/>
  <c r="R15" i="10"/>
  <c r="JI15" i="6"/>
  <c r="S15" i="10" s="1"/>
  <c r="Z15" i="10" s="1"/>
  <c r="JI13" i="6"/>
  <c r="S13" i="10" s="1"/>
  <c r="Z13" i="10" s="1"/>
  <c r="R13" i="10"/>
  <c r="R33" i="10"/>
  <c r="JP29" i="6"/>
  <c r="C4" i="20"/>
  <c r="L33" i="20"/>
  <c r="J115" i="10"/>
  <c r="K115" i="10" s="1"/>
  <c r="J113" i="10"/>
  <c r="K113" i="10" s="1"/>
  <c r="K114" i="10" s="1"/>
  <c r="G118" i="6"/>
  <c r="G117" i="6"/>
  <c r="AG115" i="9"/>
  <c r="AN115" i="9" s="1"/>
  <c r="AN116" i="9" s="1"/>
  <c r="G116" i="6"/>
  <c r="JI24" i="6"/>
  <c r="S24" i="10" s="1"/>
  <c r="Z24" i="10" s="1"/>
  <c r="AB112" i="10"/>
  <c r="JQ50" i="6" s="1"/>
  <c r="R60" i="10"/>
  <c r="AX60" i="9"/>
  <c r="P60" i="10" s="1"/>
  <c r="R49" i="10"/>
  <c r="AX49" i="9"/>
  <c r="P49" i="10" s="1"/>
  <c r="R40" i="10"/>
  <c r="R55" i="10"/>
  <c r="JI55" i="6"/>
  <c r="S55" i="10" s="1"/>
  <c r="AD55" i="10" s="1"/>
  <c r="JH65" i="6"/>
  <c r="AX65" i="9"/>
  <c r="P65" i="10" s="1"/>
  <c r="JI54" i="6"/>
  <c r="S54" i="10" s="1"/>
  <c r="AF54" i="10" s="1"/>
  <c r="R54" i="10"/>
  <c r="AX40" i="9"/>
  <c r="P40" i="10" s="1"/>
  <c r="JH42" i="6"/>
  <c r="AX42" i="9"/>
  <c r="P42" i="10" s="1"/>
  <c r="JH44" i="6"/>
  <c r="AX44" i="9"/>
  <c r="P44" i="10" s="1"/>
  <c r="AG110" i="10"/>
  <c r="JV46" i="6" s="1"/>
  <c r="AG118" i="10"/>
  <c r="AA112" i="10"/>
  <c r="JP50" i="6" s="1"/>
  <c r="AG114" i="10"/>
  <c r="AA111" i="10"/>
  <c r="JP48" i="6" s="1"/>
  <c r="AB110" i="10"/>
  <c r="JQ46" i="6" s="1"/>
  <c r="AG115" i="10"/>
  <c r="JV54" i="6" s="1"/>
  <c r="AG112" i="10"/>
  <c r="JV50" i="6" s="1"/>
  <c r="AB111" i="10"/>
  <c r="JQ48" i="6" s="1"/>
  <c r="AG111" i="10"/>
  <c r="JV48" i="6" s="1"/>
  <c r="AB118" i="10"/>
  <c r="AB114" i="10"/>
  <c r="AA110" i="10"/>
  <c r="JP46" i="6" s="1"/>
  <c r="AB115" i="10"/>
  <c r="JQ54" i="6" s="1"/>
  <c r="AA115" i="10"/>
  <c r="JP54" i="6" s="1"/>
  <c r="AA114" i="10"/>
  <c r="AC60" i="10"/>
  <c r="AD60" i="10"/>
  <c r="AC42" i="10"/>
  <c r="AC20" i="10"/>
  <c r="AD20" i="10"/>
  <c r="AE49" i="10"/>
  <c r="AF49" i="10"/>
  <c r="AC27" i="10"/>
  <c r="AF27" i="10"/>
  <c r="AC40" i="10"/>
  <c r="AF40" i="10"/>
  <c r="AC22" i="10"/>
  <c r="AD22" i="10"/>
  <c r="AE18" i="10"/>
  <c r="AE115" i="10" s="1"/>
  <c r="JT54" i="6" s="1"/>
  <c r="AD18" i="10"/>
  <c r="Y21" i="10"/>
  <c r="Y114" i="10" s="1"/>
  <c r="Z21" i="10"/>
  <c r="AC36" i="10"/>
  <c r="AF36" i="10"/>
  <c r="AC57" i="10"/>
  <c r="AD57" i="10"/>
  <c r="AC39" i="10"/>
  <c r="AF39" i="10"/>
  <c r="JX31" i="6"/>
  <c r="JZ31" i="6" s="1"/>
  <c r="KA29" i="6"/>
  <c r="AC7" i="10"/>
  <c r="JI7" i="6" l="1"/>
  <c r="S7" i="10" s="1"/>
  <c r="Z7" i="10" s="1"/>
  <c r="Z110" i="10" s="1"/>
  <c r="JO46" i="6" s="1"/>
  <c r="R7" i="10"/>
  <c r="J114" i="10"/>
  <c r="D112" i="9"/>
  <c r="J112" i="10"/>
  <c r="J111" i="10"/>
  <c r="J110" i="10"/>
  <c r="B112" i="9"/>
  <c r="E112" i="9"/>
  <c r="F112" i="9"/>
  <c r="H111" i="9" s="1"/>
  <c r="JI42" i="6"/>
  <c r="R42" i="10"/>
  <c r="JI65" i="6"/>
  <c r="S65" i="10" s="1"/>
  <c r="AF65" i="10" s="1"/>
  <c r="R65" i="10"/>
  <c r="JI44" i="6"/>
  <c r="S44" i="10" s="1"/>
  <c r="AF44" i="10" s="1"/>
  <c r="R44" i="10"/>
  <c r="Y111" i="10"/>
  <c r="JN48" i="6" s="1"/>
  <c r="Y112" i="10"/>
  <c r="JN50" i="6" s="1"/>
  <c r="Y110" i="10"/>
  <c r="JN46" i="6" s="1"/>
  <c r="Y115" i="10"/>
  <c r="JN54" i="6" s="1"/>
  <c r="Y118" i="10"/>
  <c r="AA113" i="10"/>
  <c r="JP52" i="6" s="1"/>
  <c r="AB113" i="10"/>
  <c r="JQ52" i="6" s="1"/>
  <c r="AG113" i="10"/>
  <c r="JV52" i="6" s="1"/>
  <c r="AE110" i="10"/>
  <c r="JT46" i="6" s="1"/>
  <c r="AE118" i="10"/>
  <c r="AE114" i="10"/>
  <c r="AE111" i="10"/>
  <c r="JT48" i="6" s="1"/>
  <c r="AE112" i="10"/>
  <c r="JT50" i="6" s="1"/>
  <c r="AD114" i="10"/>
  <c r="AD118" i="10"/>
  <c r="Z115" i="10"/>
  <c r="JO54" i="6" s="1"/>
  <c r="Z118" i="10"/>
  <c r="AD115" i="10"/>
  <c r="JS54" i="6" s="1"/>
  <c r="Z114" i="10"/>
  <c r="Z111" i="10"/>
  <c r="JO48" i="6" s="1"/>
  <c r="AD110" i="10"/>
  <c r="AD111" i="10"/>
  <c r="JS48" i="6" s="1"/>
  <c r="Z112" i="10"/>
  <c r="JO50" i="6" s="1"/>
  <c r="AD112" i="10"/>
  <c r="JS50" i="6" s="1"/>
  <c r="AC114" i="10"/>
  <c r="AC118" i="10"/>
  <c r="AC110" i="10"/>
  <c r="AC115" i="10"/>
  <c r="JR54" i="6" s="1"/>
  <c r="AC111" i="10"/>
  <c r="JR48" i="6" s="1"/>
  <c r="AC112" i="10"/>
  <c r="JR50" i="6" s="1"/>
  <c r="AA116" i="10" l="1"/>
  <c r="JP56" i="6" s="1"/>
  <c r="S42" i="10"/>
  <c r="C112" i="6"/>
  <c r="D112" i="6"/>
  <c r="B112" i="6"/>
  <c r="Y113" i="10"/>
  <c r="JN52" i="6" s="1"/>
  <c r="AG116" i="10"/>
  <c r="AG117" i="10" s="1"/>
  <c r="JV58" i="6" s="1"/>
  <c r="AB116" i="10"/>
  <c r="AB117" i="10" s="1"/>
  <c r="JQ58" i="6" s="1"/>
  <c r="AE113" i="10"/>
  <c r="JT52" i="6" s="1"/>
  <c r="JS46" i="6"/>
  <c r="AD113" i="10"/>
  <c r="Z113" i="10"/>
  <c r="JR46" i="6"/>
  <c r="AC113" i="10"/>
  <c r="Y116" i="10" l="1"/>
  <c r="Y117" i="10" s="1"/>
  <c r="JN58" i="6" s="1"/>
  <c r="AA117" i="10"/>
  <c r="JP58" i="6" s="1"/>
  <c r="JV56" i="6"/>
  <c r="E112" i="6"/>
  <c r="F112" i="6" s="1"/>
  <c r="K111" i="10"/>
  <c r="AF42" i="10"/>
  <c r="K112" i="10"/>
  <c r="K110" i="10"/>
  <c r="JQ56" i="6"/>
  <c r="AE116" i="10"/>
  <c r="AE117" i="10" s="1"/>
  <c r="JT58" i="6" s="1"/>
  <c r="AD116" i="10"/>
  <c r="JS52" i="6"/>
  <c r="JO52" i="6"/>
  <c r="Z116" i="10"/>
  <c r="JR52" i="6"/>
  <c r="AC116" i="10"/>
  <c r="JN56" i="6" l="1"/>
  <c r="AF111" i="10"/>
  <c r="AF118" i="10"/>
  <c r="AF112" i="10"/>
  <c r="AF110" i="10"/>
  <c r="AF115" i="10"/>
  <c r="AF114" i="10"/>
  <c r="AK114" i="10" s="1"/>
  <c r="JT56" i="6"/>
  <c r="Z117" i="10"/>
  <c r="JO58" i="6" s="1"/>
  <c r="JO56" i="6"/>
  <c r="JS56" i="6"/>
  <c r="AD117" i="10"/>
  <c r="JS58" i="6" s="1"/>
  <c r="AC117" i="10"/>
  <c r="JR58" i="6" s="1"/>
  <c r="JR56" i="6"/>
  <c r="JU46" i="6" l="1"/>
  <c r="AF113" i="10"/>
  <c r="AK110" i="10"/>
  <c r="JZ46" i="6" s="1"/>
  <c r="JU50" i="6"/>
  <c r="AK112" i="10"/>
  <c r="JZ50" i="6" s="1"/>
  <c r="JU54" i="6"/>
  <c r="AK115" i="10"/>
  <c r="JZ54" i="6" s="1"/>
  <c r="JU48" i="6"/>
  <c r="AK111" i="10"/>
  <c r="JZ48" i="6" s="1"/>
  <c r="JU52" i="6" l="1"/>
  <c r="AK113" i="10"/>
  <c r="JZ52" i="6" s="1"/>
  <c r="AF116" i="10"/>
  <c r="AF117" i="10" l="1"/>
  <c r="JU58" i="6" s="1"/>
  <c r="AK116" i="10"/>
  <c r="JU56" i="6"/>
  <c r="JZ56" i="6" l="1"/>
  <c r="AK117" i="10"/>
  <c r="JZ58"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HM4" authorId="0" shapeId="0" xr:uid="{00000000-0006-0000-0200-000001000000}">
      <text>
        <r>
          <rPr>
            <b/>
            <sz val="8"/>
            <color rgb="FF000000"/>
            <rFont val="Calibri"/>
            <family val="2"/>
          </rPr>
          <t xml:space="preserve">PLZ. CHECK RANK MANUALLY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A1" authorId="0" shapeId="0" xr:uid="{00000000-0006-0000-0300-000001000000}">
      <text>
        <r>
          <rPr>
            <b/>
            <sz val="10"/>
            <color rgb="FF000000"/>
            <rFont val="Tahoma"/>
            <family val="2"/>
          </rPr>
          <t>Enter the marks obtained by the student in the supplementary exam. using keyboard in the suitable cell (</t>
        </r>
        <r>
          <rPr>
            <b/>
            <sz val="10"/>
            <color rgb="FF0000FF"/>
            <rFont val="Tahoma"/>
            <family val="2"/>
          </rPr>
          <t>blue coloured cells</t>
        </r>
        <r>
          <rPr>
            <b/>
            <sz val="10"/>
            <color rgb="FF000000"/>
            <rFont val="Tahoma"/>
            <family val="2"/>
          </rPr>
          <t xml:space="preserve">) and his/her result will be ready.  Then  note down the roll numbers of the students appeared for supplementary eaxm. And </t>
        </r>
        <r>
          <rPr>
            <b/>
            <sz val="10"/>
            <color rgb="FFFF0000"/>
            <rFont val="Tahoma"/>
            <family val="2"/>
          </rPr>
          <t>'full report'</t>
        </r>
        <r>
          <rPr>
            <b/>
            <sz val="10"/>
            <color rgb="FF000000"/>
            <rFont val="Tahoma"/>
            <family val="2"/>
          </rPr>
          <t xml:space="preserve"> and print only those pages to get the supplementary report cards. You may hide the unwanted columns or rows if any. You may also change the page set up from Landscape to protrait.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V2" authorId="0" shapeId="0" xr:uid="{00000000-0006-0000-0400-000001000000}">
      <text>
        <r>
          <rPr>
            <sz val="9"/>
            <color indexed="81"/>
            <rFont val="Tahoma"/>
            <family val="2"/>
          </rPr>
          <t>If you do not require some of the columns or rows you may hide them.</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<sst xmlns="http://schemas.openxmlformats.org/spreadsheetml/2006/main" count="7048" uniqueCount="443">
  <si>
    <t>In cooperation with</t>
  </si>
  <si>
    <t xml:space="preserve">This application has been designed for the Secondary and Higher Secondary schools of Rajasthan. All rights are reserved with the director of Secondary Education, Bikaner, Rajasthan. </t>
  </si>
  <si>
    <t>G</t>
  </si>
  <si>
    <t>OBC</t>
  </si>
  <si>
    <t>GEN</t>
  </si>
  <si>
    <t>SC</t>
  </si>
  <si>
    <t>TOTAL EXEMPTION</t>
  </si>
  <si>
    <t>EXEMPTION</t>
  </si>
  <si>
    <t>2T+E OR 2E+T</t>
  </si>
  <si>
    <t>dqy</t>
  </si>
  <si>
    <t>%</t>
  </si>
  <si>
    <t>F</t>
  </si>
  <si>
    <t>S</t>
  </si>
  <si>
    <t>G1</t>
  </si>
  <si>
    <t>G2</t>
  </si>
  <si>
    <t>I</t>
  </si>
  <si>
    <t>II</t>
  </si>
  <si>
    <t>III</t>
  </si>
  <si>
    <t>D</t>
  </si>
  <si>
    <t>A</t>
  </si>
  <si>
    <t>B</t>
  </si>
  <si>
    <t>C</t>
  </si>
  <si>
    <t>®</t>
  </si>
  <si>
    <t>SC BOYS</t>
  </si>
  <si>
    <t>SC GIRLS</t>
  </si>
  <si>
    <t>ST BOYS</t>
  </si>
  <si>
    <t>ST GIRLS</t>
  </si>
  <si>
    <t>OBC BOYS</t>
  </si>
  <si>
    <t>OBC GIRLS</t>
  </si>
  <si>
    <t>GEN BOYS</t>
  </si>
  <si>
    <t>GEN GIRLS</t>
  </si>
  <si>
    <t>MIN BOYS</t>
  </si>
  <si>
    <t>MIN GIRLS</t>
  </si>
  <si>
    <t>SBC BOYS</t>
  </si>
  <si>
    <t>SBC GIRLS</t>
  </si>
  <si>
    <t>TOTAL</t>
  </si>
  <si>
    <t>NAME OF THE STUDENT</t>
  </si>
  <si>
    <t>FATHER'S NAME</t>
  </si>
  <si>
    <t>MOTHER'S NAME</t>
  </si>
  <si>
    <t>E</t>
  </si>
  <si>
    <t>H</t>
  </si>
  <si>
    <t>ST</t>
  </si>
  <si>
    <t>MIN</t>
  </si>
  <si>
    <t>SBC</t>
  </si>
  <si>
    <t>CLICK HERE FOR HELP</t>
  </si>
  <si>
    <t xml:space="preserve">CLICK HERE TO VIEW THE RESULT </t>
  </si>
  <si>
    <t>BACK TO DETAILS</t>
  </si>
  <si>
    <t>CLICK HERE TO VIEW THE FINAL REPORT</t>
  </si>
  <si>
    <t xml:space="preserve">CLICK HERE TO VIEW THE SUPPLEMENTRY RESULT </t>
  </si>
  <si>
    <t>BACK TO STATEMENT</t>
  </si>
  <si>
    <t>DIVISION</t>
  </si>
  <si>
    <t xml:space="preserve"> FOUNDATION OF IT</t>
  </si>
  <si>
    <t>GR</t>
  </si>
  <si>
    <t>RE</t>
  </si>
  <si>
    <t>CLICK  TO VIEW THE RESULT AT A GLANCE</t>
  </si>
  <si>
    <t xml:space="preserve"> HINDI</t>
  </si>
  <si>
    <t xml:space="preserve"> ENGLISH</t>
  </si>
  <si>
    <t>THIRD LANGUAGE</t>
  </si>
  <si>
    <t>DATE OF BIRTH</t>
  </si>
  <si>
    <t>S. NO.</t>
  </si>
  <si>
    <t>CATEGORY</t>
  </si>
  <si>
    <t>GENGER</t>
  </si>
  <si>
    <t>ROLL. NO.</t>
  </si>
  <si>
    <t>S.R. NO.</t>
  </si>
  <si>
    <t>RESULT SHEET</t>
  </si>
  <si>
    <t>DATE OF RESULT DECLARATION</t>
  </si>
  <si>
    <t>UNIT TEST</t>
  </si>
  <si>
    <t>FIRST</t>
  </si>
  <si>
    <t>SECOND</t>
  </si>
  <si>
    <t>THIRD</t>
  </si>
  <si>
    <t>HALF YEARLY EXAM</t>
  </si>
  <si>
    <t>ANNUAL EXAM</t>
  </si>
  <si>
    <t>HALF YEARLY EXAM.</t>
  </si>
  <si>
    <t>COMP. ACT.</t>
  </si>
  <si>
    <t>OPT. ACT.</t>
  </si>
  <si>
    <t>CAMP</t>
  </si>
  <si>
    <t>THEORY</t>
  </si>
  <si>
    <t>PRACTICAL</t>
  </si>
  <si>
    <t>ASSIGNMENT</t>
  </si>
  <si>
    <t>ANNUAL EXAM.</t>
  </si>
  <si>
    <t>NSO</t>
  </si>
  <si>
    <t>AGGREGATE RESULT OFTHE CLASS</t>
  </si>
  <si>
    <t>SUBJECT-WISE RESULT</t>
  </si>
  <si>
    <t>NAME OF THE TEACHER</t>
  </si>
  <si>
    <t>NO. OF STUDENTS APPEARED</t>
  </si>
  <si>
    <t>NO. OF STUDENTS PASSED</t>
  </si>
  <si>
    <t>TOTAL NO. OF STUDENTS PASSED</t>
  </si>
  <si>
    <t>PASS PERCENTAGE</t>
  </si>
  <si>
    <t>SUPPLEMENTARY</t>
  </si>
  <si>
    <t>NO. OF STUDENTS FAILED</t>
  </si>
  <si>
    <t>RESULT WITHHELD</t>
  </si>
  <si>
    <t>ABSENT</t>
  </si>
  <si>
    <t>RE-EXAM</t>
  </si>
  <si>
    <t>FAILED IN MAIN EXAM</t>
  </si>
  <si>
    <t>PASS THROGUH SUPPL./RE-EXAM</t>
  </si>
  <si>
    <t>FAILED IN SUPPL./RE-EXAM.</t>
  </si>
  <si>
    <t>TOTAL FAILED</t>
  </si>
  <si>
    <t>MAIN</t>
  </si>
  <si>
    <t>TOTAL PASSED AND PASS PERCENTAGE</t>
  </si>
  <si>
    <t>MAIN EXAM.</t>
  </si>
  <si>
    <t>TOTAL AFTER SUPPL./RE-EX.</t>
  </si>
  <si>
    <t>TOTAL APPEARED</t>
  </si>
  <si>
    <t>FIST DIV.</t>
  </si>
  <si>
    <t>SECOND DIV/</t>
  </si>
  <si>
    <t>THIRD DIV.</t>
  </si>
  <si>
    <t>TOTAL PASSED</t>
  </si>
  <si>
    <t>SUPPL.</t>
  </si>
  <si>
    <t>FAILED</t>
  </si>
  <si>
    <t>PASS %AGE</t>
  </si>
  <si>
    <t>RE-EXAM.</t>
  </si>
  <si>
    <t>SIGNATURE OF THE RESULT MAKER</t>
  </si>
  <si>
    <t>SIGNATURE OF THE CLASS TEACHER</t>
  </si>
  <si>
    <t>SIGNATURE OF THE CHECKER</t>
  </si>
  <si>
    <t>SIGNATURE OF THE EXAM. INCHARGE</t>
  </si>
  <si>
    <t>SIGNATURE OF THE HEAD OF THE INSTITUTION</t>
  </si>
  <si>
    <t>RESULT</t>
  </si>
  <si>
    <t>DECLARATION DATE</t>
  </si>
  <si>
    <t>PASS</t>
  </si>
  <si>
    <t>FAIL</t>
  </si>
  <si>
    <t>PASS/    PASS BY GRACE/ FAIL/ SUPPL./ ABSENT</t>
  </si>
  <si>
    <t>M</t>
  </si>
  <si>
    <t>SUBJECTS FOR SUPPL. EXAM.</t>
  </si>
  <si>
    <t>SUBJECTS OF GRACE MARKS</t>
  </si>
  <si>
    <t>SUBJECTS FOR RE-EXAM.</t>
  </si>
  <si>
    <t>SUBJECTS OF DISTINCTION</t>
  </si>
  <si>
    <t>FINAL RESULT</t>
  </si>
  <si>
    <t>REMARKS</t>
  </si>
  <si>
    <t>U</t>
  </si>
  <si>
    <t>CLASS</t>
  </si>
  <si>
    <t>APPEARED</t>
  </si>
  <si>
    <t>PERCENTAGE</t>
  </si>
  <si>
    <t>DISTINCTION</t>
  </si>
  <si>
    <t>SUBJECT-WISE AND AGGREGATE RESULT OF THE CALSS</t>
  </si>
  <si>
    <t>SESSION</t>
  </si>
  <si>
    <t>AGGREGATE RESULT OF THE CLASS</t>
  </si>
  <si>
    <t>RESULT OF THE SUPPLEMENTARY/RE-EXAM.</t>
  </si>
  <si>
    <t>TOTAL NO. OF STUDENTS PASSED AFTER SUPPL./RE-EXAM. AND PASS PERCENTAGE</t>
  </si>
  <si>
    <t>CATEGORY-WISE RESULT OF THE CLASS</t>
  </si>
  <si>
    <t>SUBJECTS FOR SUPPL.</t>
  </si>
  <si>
    <t>P</t>
  </si>
  <si>
    <t>SUBJECTS OF FAILURE</t>
  </si>
  <si>
    <t>SUBJECTS FOR G2</t>
  </si>
  <si>
    <t>SUBJECTS FOR G1</t>
  </si>
  <si>
    <t>ADDITIONAL SUBJECTS</t>
  </si>
  <si>
    <t>ATTENDANCE</t>
  </si>
  <si>
    <t>ST. ATT.</t>
  </si>
  <si>
    <t>ATTENDACNE %AGE</t>
  </si>
  <si>
    <t>DIV</t>
  </si>
  <si>
    <t>SD</t>
  </si>
  <si>
    <t>MAX. MARKS</t>
  </si>
  <si>
    <t xml:space="preserve">SUBJECT TOTAL </t>
  </si>
  <si>
    <t>SUBJECT TOTAL</t>
  </si>
  <si>
    <t>SUBECT</t>
  </si>
  <si>
    <t>SUBJECT MM</t>
  </si>
  <si>
    <t>SUBJECT RESULT</t>
  </si>
  <si>
    <t>SUBJECT DIVISION</t>
  </si>
  <si>
    <t>TOTAL UPTO HYE</t>
  </si>
  <si>
    <t xml:space="preserve">TOTAL UPTO HYE </t>
  </si>
  <si>
    <t>% OF MARKS OBTAINED</t>
  </si>
  <si>
    <t>MEETINGS</t>
  </si>
  <si>
    <t>STUDENT'S ATT.</t>
  </si>
  <si>
    <t>RESULT OF SUPPL./RE-EXAM</t>
  </si>
  <si>
    <t>MARKS OUT OF 100 IN SUPPL./RE-EXAM.</t>
  </si>
  <si>
    <t>NO. OF SUBJECTS FOR SUPPL./RE-EXAM.</t>
  </si>
  <si>
    <t>SUBJECTS FOR SUPPL./RE-EXAM.</t>
  </si>
  <si>
    <t>PLZ. WRITE MARKS OBTAINED HERE</t>
  </si>
  <si>
    <t>MAX M</t>
  </si>
  <si>
    <t>TTL</t>
  </si>
  <si>
    <t>SUBJECT TTL</t>
  </si>
  <si>
    <t>TTL PASSED</t>
  </si>
  <si>
    <t>MARKS OBTAINED</t>
  </si>
  <si>
    <t>PERCENTAGE OBTAINED</t>
  </si>
  <si>
    <t>SUBJECTS OF SUPPL./RE-EXAM.</t>
  </si>
  <si>
    <t>RESULT AND DIV. IN SUPPL./RE-EXAM.</t>
  </si>
  <si>
    <t>FIRST DIVISION</t>
  </si>
  <si>
    <t>SECOND DIVISION</t>
  </si>
  <si>
    <t>THIRD DIVISION</t>
  </si>
  <si>
    <t>TORAL FAILED</t>
  </si>
  <si>
    <t>SUPPL./RE-EX.</t>
  </si>
  <si>
    <t>NO. OF SUBJECT APPEARED IN FOR SUPPL./RE-EXAM.</t>
  </si>
  <si>
    <t>NO. OF SUBJECT PASSED IN SUPPL./RE-EXAM.</t>
  </si>
  <si>
    <t xml:space="preserve">MAIN </t>
  </si>
  <si>
    <t>SUP./RE-EX.</t>
  </si>
  <si>
    <t>NO. OF STUDENTS APPEARED FOR MAIN EXAM.</t>
  </si>
  <si>
    <t>PASS PERCENTAGE IN MAIN EXAM.</t>
  </si>
  <si>
    <t>NO. OF STUDENTS PASSED MAIN EXAM.</t>
  </si>
  <si>
    <t>SUPPPLEMENTARY</t>
  </si>
  <si>
    <t>PASSED THROUGH SUPPL./RE-EXAM.</t>
  </si>
  <si>
    <t>FAILED IN MAIN EXAM.</t>
  </si>
  <si>
    <t>FAILED AFTER SUPPL./RE-EXAM.</t>
  </si>
  <si>
    <t>TOTAL NO. OF STUDENTS FAILED</t>
  </si>
  <si>
    <t>RESULT OF SUPPLEMENTARY EXAM.</t>
  </si>
  <si>
    <t>DATE OF DECLARATION OF SUPPL./RE-EXAM.</t>
  </si>
  <si>
    <t>RESULT O MAIN EXAM.</t>
  </si>
  <si>
    <t>SUBJECT-WISE RESULT OF THE CLASS</t>
  </si>
  <si>
    <t>DEPARTMENT OF EDUCATION, RAJASTHAN</t>
  </si>
  <si>
    <t>PROGRESS REPORT</t>
  </si>
  <si>
    <t>SUBJECTS</t>
  </si>
  <si>
    <t>TEST/EXAM.</t>
  </si>
  <si>
    <t>TOTAL MAX. MARKS</t>
  </si>
  <si>
    <t>ST. ATTENDANCE</t>
  </si>
  <si>
    <t>TOTAL MEETINGS</t>
  </si>
  <si>
    <t>AUGUST</t>
  </si>
  <si>
    <t>OCTOBER</t>
  </si>
  <si>
    <t>DECEMBER</t>
  </si>
  <si>
    <t>FEBRUARY</t>
  </si>
  <si>
    <t>SIGN. OF THE EXAM. INCHARGE</t>
  </si>
  <si>
    <t>PARENT'S SIGN.</t>
  </si>
  <si>
    <t>DATE OF DECLARATION. OF MAIN EXAM.</t>
  </si>
  <si>
    <t>RANK</t>
  </si>
  <si>
    <t xml:space="preserve">SEAL </t>
  </si>
  <si>
    <t>DIV.</t>
  </si>
  <si>
    <t>TTL  TESTS + HYE</t>
  </si>
  <si>
    <t>TTL  MRKS</t>
  </si>
  <si>
    <t>TTL  MRKS OBTAINED</t>
  </si>
  <si>
    <t>MONTHLY ATTENDANCE</t>
  </si>
  <si>
    <t>APRIL</t>
  </si>
  <si>
    <t>MAY</t>
  </si>
  <si>
    <t>JULY</t>
  </si>
  <si>
    <t>SEPTEMBER</t>
  </si>
  <si>
    <t>NOVEMBER</t>
  </si>
  <si>
    <t>JANUARY</t>
  </si>
  <si>
    <t>MARCH</t>
  </si>
  <si>
    <t xml:space="preserve">TOTAL UPTO MAY </t>
  </si>
  <si>
    <t xml:space="preserve">TOTAL UPTO JULY </t>
  </si>
  <si>
    <t xml:space="preserve">TOTAL UPTO AUGUST </t>
  </si>
  <si>
    <t xml:space="preserve">TOTAL UPTO SEPTEMBER </t>
  </si>
  <si>
    <t>TOTAL UPTO OCTOBER</t>
  </si>
  <si>
    <t xml:space="preserve">TOTAL UPTO NOVEMBER </t>
  </si>
  <si>
    <t xml:space="preserve">TOTAL UPTO DECEMBER </t>
  </si>
  <si>
    <t xml:space="preserve">TOTAL UPTO JANUARY </t>
  </si>
  <si>
    <t xml:space="preserve">TOTAL UPTO FEBRUARY </t>
  </si>
  <si>
    <t xml:space="preserve">TOTAL UPTO MARCH </t>
  </si>
  <si>
    <t xml:space="preserve"> TOTAL FOR THE SESSION</t>
  </si>
  <si>
    <t>TOTAL MTNGS.</t>
  </si>
  <si>
    <t>total attendance for the month</t>
  </si>
  <si>
    <t>daily average attendance</t>
  </si>
  <si>
    <t>GRAND TOTAL</t>
  </si>
  <si>
    <t>TOTAL UPTO HYE TH.</t>
  </si>
  <si>
    <t>TOTAL UPTO HYE PR.</t>
  </si>
  <si>
    <t>SUBJECT TOTAL TH.</t>
  </si>
  <si>
    <t>SUBJECT TOTAL PR.</t>
  </si>
  <si>
    <t>MTNGS</t>
  </si>
  <si>
    <t>CLASS AND SEC.</t>
  </si>
  <si>
    <t>COMPLS ACT.</t>
  </si>
  <si>
    <t>SUBJECT CODE</t>
  </si>
  <si>
    <t>FIRST TH.</t>
  </si>
  <si>
    <t>FIRST PR.</t>
  </si>
  <si>
    <t>SECOND TH.</t>
  </si>
  <si>
    <t>SECOND PR.</t>
  </si>
  <si>
    <t>THIRD TH.</t>
  </si>
  <si>
    <t>THIRD PR.</t>
  </si>
  <si>
    <t>PRACT.</t>
  </si>
  <si>
    <t>TOTAL TH.</t>
  </si>
  <si>
    <t>TOTAL PR.</t>
  </si>
  <si>
    <t>fjtYV odZcqd ds iz;ksx esa vkusokyh lkekU; leL;k,¡ o lek/kku</t>
  </si>
  <si>
    <t>If you do not not want to enter monthly attendance and enter the total,</t>
  </si>
  <si>
    <t>Unprotect the sheet and do what you want to ( but take your principal’s permission for it.)</t>
  </si>
  <si>
    <t>RSULT CATEGORY-WISE</t>
  </si>
  <si>
    <t>RESULT OF THE CLASS</t>
  </si>
  <si>
    <t>%AGE OBTAINED</t>
  </si>
  <si>
    <t>a</t>
  </si>
  <si>
    <t>b</t>
  </si>
  <si>
    <t>c</t>
  </si>
  <si>
    <t>d</t>
  </si>
  <si>
    <t>TL</t>
  </si>
  <si>
    <t>SO</t>
  </si>
  <si>
    <t>CATEGORY-WISE RESULT WILL SHOW CORRECT RESULTS ONLY AFTER THE DECLARATION OF THE SUPPLEMENTARY EXAM. RESULTS</t>
  </si>
  <si>
    <t>Print the report card from the sheet named 'Full Report'</t>
  </si>
  <si>
    <t>Subject</t>
  </si>
  <si>
    <t>.</t>
  </si>
  <si>
    <t>TOTAL ATTENDANCE UPTO</t>
  </si>
  <si>
    <t>Arvind Kumar Sharma
Sr.Teacher (Maths)
Govt. Girls Sec. School Ramsar, Srinagar (Ajmer) Distt. Ajmer,  
Rajasthan</t>
  </si>
  <si>
    <t>CLICK HERE TO GO BACK TO DETAILS TO CONTINUE DATA ENTRY</t>
  </si>
  <si>
    <t>HOW TO MAKE ENTRIES?</t>
  </si>
  <si>
    <t>The current sheet, 'from the developer's desk' is only to read and undestand as to how to prepare result, do not try to unprotect it, you need not make any entries here.</t>
  </si>
  <si>
    <t>When you try to type in any cell for the first time, you are requested to enter the password. The password is 'shivira'</t>
  </si>
  <si>
    <t>WHAT IS PASTE SPECIAL, WHERE AND WHY TO USE IT?</t>
  </si>
  <si>
    <r>
      <t xml:space="preserve">vki viuh iqjkuh odZcqd ds </t>
    </r>
    <r>
      <rPr>
        <sz val="14"/>
        <color rgb="FF000000"/>
        <rFont val="Cambria"/>
        <family val="1"/>
      </rPr>
      <t>details</t>
    </r>
    <r>
      <rPr>
        <sz val="14"/>
        <color rgb="FF000000"/>
        <rFont val="Kruti Dev 010"/>
      </rPr>
      <t xml:space="preserve"> ls </t>
    </r>
    <r>
      <rPr>
        <sz val="14"/>
        <color rgb="FF000000"/>
        <rFont val="Cambria"/>
        <family val="1"/>
      </rPr>
      <t>data</t>
    </r>
    <r>
      <rPr>
        <sz val="14"/>
        <color rgb="FF000000"/>
        <rFont val="Kruti Dev 010"/>
      </rPr>
      <t xml:space="preserve"> dks </t>
    </r>
    <r>
      <rPr>
        <sz val="14"/>
        <color rgb="FF000000"/>
        <rFont val="Cambria"/>
        <family val="1"/>
      </rPr>
      <t>copy</t>
    </r>
    <r>
      <rPr>
        <sz val="14"/>
        <color rgb="FF000000"/>
        <rFont val="Kruti Dev 010"/>
      </rPr>
      <t xml:space="preserve"> dj ubZ “khV esa </t>
    </r>
    <r>
      <rPr>
        <sz val="14"/>
        <color rgb="FF000000"/>
        <rFont val="Cambria"/>
        <family val="1"/>
      </rPr>
      <t>paste</t>
    </r>
    <r>
      <rPr>
        <sz val="14"/>
        <color rgb="FF000000"/>
        <rFont val="Kruti Dev 010"/>
      </rPr>
      <t xml:space="preserve"> djuk pkgsa rks </t>
    </r>
    <r>
      <rPr>
        <sz val="14"/>
        <color rgb="FF000000"/>
        <rFont val="Cambria"/>
        <family val="1"/>
      </rPr>
      <t>paste special option</t>
    </r>
    <r>
      <rPr>
        <sz val="14"/>
        <color rgb="FF000000"/>
        <rFont val="Kruti Dev 010"/>
      </rPr>
      <t xml:space="preserve"> dk gh iz;ksx djsa ,slk djus ij ubZ odZcqd ds </t>
    </r>
    <r>
      <rPr>
        <sz val="14"/>
        <color rgb="FF000000"/>
        <rFont val="Cambria"/>
        <family val="1"/>
      </rPr>
      <t>formatting</t>
    </r>
    <r>
      <rPr>
        <sz val="14"/>
        <color rgb="FF000000"/>
        <rFont val="Kruti Dev 010"/>
      </rPr>
      <t xml:space="preserve"> vkSj </t>
    </r>
    <r>
      <rPr>
        <sz val="14"/>
        <color rgb="FF000000"/>
        <rFont val="Cambria"/>
        <family val="1"/>
      </rPr>
      <t>data validation</t>
    </r>
    <r>
      <rPr>
        <sz val="14"/>
        <color rgb="FF000000"/>
        <rFont val="Kruti Dev 010"/>
      </rPr>
      <t xml:space="preserve"> ugha fcxMsaxsA</t>
    </r>
  </si>
  <si>
    <r>
      <t>Paste special</t>
    </r>
    <r>
      <rPr>
        <sz val="14"/>
        <color rgb="FF000000"/>
        <rFont val="Kruti Dev 010"/>
      </rPr>
      <t xml:space="preserve"> ds fy, tgk¡ </t>
    </r>
    <r>
      <rPr>
        <sz val="14"/>
        <color rgb="FF000000"/>
        <rFont val="Cambria"/>
        <family val="1"/>
      </rPr>
      <t>paste</t>
    </r>
    <r>
      <rPr>
        <sz val="14"/>
        <color rgb="FF000000"/>
        <rFont val="Kruti Dev 010"/>
      </rPr>
      <t xml:space="preserve"> djuk gks ogk¡ </t>
    </r>
    <r>
      <rPr>
        <sz val="14"/>
        <color rgb="FF000000"/>
        <rFont val="Cambria"/>
        <family val="1"/>
      </rPr>
      <t>right</t>
    </r>
    <r>
      <rPr>
        <sz val="14"/>
        <color rgb="FF000000"/>
        <rFont val="Kruti Dev 010"/>
      </rPr>
      <t xml:space="preserve"> </t>
    </r>
    <r>
      <rPr>
        <sz val="14"/>
        <color rgb="FF000000"/>
        <rFont val="Cambria"/>
        <family val="1"/>
      </rPr>
      <t>click</t>
    </r>
    <r>
      <rPr>
        <sz val="14"/>
        <color rgb="FF000000"/>
        <rFont val="Kruti Dev 010"/>
      </rPr>
      <t xml:space="preserve"> dj </t>
    </r>
    <r>
      <rPr>
        <sz val="14"/>
        <color rgb="FF000000"/>
        <rFont val="Cambria"/>
        <family val="1"/>
      </rPr>
      <t>paste special</t>
    </r>
    <r>
      <rPr>
        <sz val="14"/>
        <color rgb="FF000000"/>
        <rFont val="Kruti Dev 010"/>
      </rPr>
      <t xml:space="preserve"> ls </t>
    </r>
    <r>
      <rPr>
        <sz val="14"/>
        <color rgb="FF000000"/>
        <rFont val="Cambria"/>
        <family val="1"/>
      </rPr>
      <t>paste</t>
    </r>
    <r>
      <rPr>
        <sz val="14"/>
        <color rgb="FF000000"/>
        <rFont val="Kruti Dev 010"/>
      </rPr>
      <t xml:space="preserve"> </t>
    </r>
    <r>
      <rPr>
        <sz val="14"/>
        <color rgb="FF000000"/>
        <rFont val="Cambria"/>
        <family val="1"/>
      </rPr>
      <t>values</t>
    </r>
    <r>
      <rPr>
        <sz val="14"/>
        <color rgb="FF000000"/>
        <rFont val="Kruti Dev 010"/>
      </rPr>
      <t xml:space="preserve"> dk </t>
    </r>
    <r>
      <rPr>
        <sz val="14"/>
        <color rgb="FF000000"/>
        <rFont val="Cambria"/>
        <family val="1"/>
      </rPr>
      <t xml:space="preserve">option select </t>
    </r>
    <r>
      <rPr>
        <sz val="14"/>
        <color rgb="FF000000"/>
        <rFont val="Kruti Dev 010"/>
      </rPr>
      <t xml:space="preserve">djsaA </t>
    </r>
    <r>
      <rPr>
        <sz val="14"/>
        <color rgb="FFFF0000"/>
        <rFont val="Cambria"/>
        <family val="1"/>
        <scheme val="major"/>
      </rPr>
      <t>Cut Paste</t>
    </r>
    <r>
      <rPr>
        <sz val="14"/>
        <color rgb="FF000000"/>
        <rFont val="Kruti Dev 010"/>
      </rPr>
      <t xml:space="preserve"> fcYdqy u djsaA fdlh Hkh </t>
    </r>
    <r>
      <rPr>
        <sz val="14"/>
        <color rgb="FFFF0000"/>
        <rFont val="Cambria"/>
        <family val="1"/>
        <scheme val="major"/>
      </rPr>
      <t>Cell</t>
    </r>
    <r>
      <rPr>
        <sz val="14"/>
        <color rgb="FF000000"/>
        <rFont val="Kruti Dev 010"/>
      </rPr>
      <t xml:space="preserve"> dks </t>
    </r>
    <r>
      <rPr>
        <sz val="14"/>
        <color rgb="FFFF0000"/>
        <rFont val="Cambria"/>
        <family val="1"/>
        <scheme val="major"/>
      </rPr>
      <t xml:space="preserve">delete </t>
    </r>
    <r>
      <rPr>
        <sz val="14"/>
        <color rgb="FF000000"/>
        <rFont val="Kruti Dev 010"/>
      </rPr>
      <t>ua djsaA</t>
    </r>
  </si>
  <si>
    <t>WHY AND HOW TO SET DATE FORMAT?</t>
  </si>
  <si>
    <r>
      <t xml:space="preserve">izfof’V;k¡ izkjEHk djus ls igys vius dEI;wVj dk </t>
    </r>
    <r>
      <rPr>
        <sz val="14"/>
        <color rgb="FF000000"/>
        <rFont val="Calibri"/>
        <family val="2"/>
      </rPr>
      <t>date format set</t>
    </r>
    <r>
      <rPr>
        <sz val="14"/>
        <color rgb="FF000000"/>
        <rFont val="Kruti Dev 010"/>
      </rPr>
      <t xml:space="preserve"> djsa D;ksa fd </t>
    </r>
    <r>
      <rPr>
        <sz val="14"/>
        <color rgb="FF000000"/>
        <rFont val="Cambria"/>
        <family val="1"/>
      </rPr>
      <t xml:space="preserve">by default </t>
    </r>
    <r>
      <rPr>
        <sz val="14"/>
        <color rgb="FF000000"/>
        <rFont val="Kruti Dev 010"/>
      </rPr>
      <t>;g</t>
    </r>
    <r>
      <rPr>
        <sz val="14"/>
        <color rgb="FF000000"/>
        <rFont val="Cambria"/>
        <family val="1"/>
      </rPr>
      <t xml:space="preserve"> mm/dd/yy</t>
    </r>
    <r>
      <rPr>
        <sz val="14"/>
        <color rgb="FF000000"/>
        <rFont val="Kruti Dev 010"/>
      </rPr>
      <t xml:space="preserve"> gksrk gS tc fd ges </t>
    </r>
    <r>
      <rPr>
        <sz val="14"/>
        <color rgb="FF000000"/>
        <rFont val="Camrbria"/>
      </rPr>
      <t>dd/mm/yy</t>
    </r>
    <r>
      <rPr>
        <sz val="14"/>
        <color rgb="FF000000"/>
        <rFont val="Kruti Dev 010"/>
      </rPr>
      <t xml:space="preserve"> dh vko';drk gksrh gSA</t>
    </r>
  </si>
  <si>
    <r>
      <t xml:space="preserve">date format </t>
    </r>
    <r>
      <rPr>
        <sz val="14"/>
        <color theme="1"/>
        <rFont val="Kruti Dev 010"/>
      </rPr>
      <t xml:space="preserve">dks cnyus ds fy;s </t>
    </r>
    <r>
      <rPr>
        <sz val="14"/>
        <color theme="1"/>
        <rFont val="Calibri"/>
        <family val="2"/>
      </rPr>
      <t xml:space="preserve">control panel </t>
    </r>
    <r>
      <rPr>
        <sz val="14"/>
        <color theme="1"/>
        <rFont val="Kruti Dev 010"/>
      </rPr>
      <t xml:space="preserve">esa </t>
    </r>
    <r>
      <rPr>
        <sz val="14"/>
        <color theme="1"/>
        <rFont val="Calibri"/>
        <family val="2"/>
      </rPr>
      <t xml:space="preserve">regional language setting  </t>
    </r>
    <r>
      <rPr>
        <sz val="14"/>
        <color theme="1"/>
        <rFont val="Kruti Dev 010"/>
      </rPr>
      <t xml:space="preserve">esa </t>
    </r>
    <r>
      <rPr>
        <sz val="14"/>
        <color theme="1"/>
        <rFont val="Times New Roman"/>
        <family val="1"/>
      </rPr>
      <t>date format mm/dd/yy</t>
    </r>
    <r>
      <rPr>
        <sz val="14"/>
        <color theme="1"/>
        <rFont val="Kruti Dev 010"/>
      </rPr>
      <t xml:space="preserve"> ds LFkku ij </t>
    </r>
    <r>
      <rPr>
        <sz val="14"/>
        <color theme="1"/>
        <rFont val="Times New Roman"/>
        <family val="1"/>
      </rPr>
      <t>dd/mm/yy</t>
    </r>
    <r>
      <rPr>
        <sz val="14"/>
        <color theme="1"/>
        <rFont val="Kruti Dev 010"/>
      </rPr>
      <t>djsaA</t>
    </r>
  </si>
  <si>
    <t>WHY AND HOW TO UNPROTECT SHEET?</t>
  </si>
  <si>
    <t>There is no need to unprotect any sheet unless you want to change any formula and if you do so, you will be responsible for the errors thereafter. To Unprotect a sheet follow these steps….</t>
  </si>
  <si>
    <r>
      <t>1.</t>
    </r>
    <r>
      <rPr>
        <sz val="14"/>
        <color rgb="FF0000FF"/>
        <rFont val="Times New Roman"/>
        <family val="1"/>
      </rPr>
      <t xml:space="preserve">    </t>
    </r>
    <r>
      <rPr>
        <sz val="14"/>
        <color rgb="FF0000FF"/>
        <rFont val="Calibri"/>
        <family val="2"/>
      </rPr>
      <t>Click on the review Tab</t>
    </r>
  </si>
  <si>
    <r>
      <t>2.</t>
    </r>
    <r>
      <rPr>
        <sz val="14"/>
        <color rgb="FF0000FF"/>
        <rFont val="Times New Roman"/>
        <family val="1"/>
      </rPr>
      <t xml:space="preserve">    </t>
    </r>
    <r>
      <rPr>
        <sz val="14"/>
        <color rgb="FF0000FF"/>
        <rFont val="Calibri"/>
        <family val="2"/>
      </rPr>
      <t>Select the option ‘Unprotect Sheet’</t>
    </r>
  </si>
  <si>
    <r>
      <t>3.</t>
    </r>
    <r>
      <rPr>
        <sz val="14"/>
        <color rgb="FF0000FF"/>
        <rFont val="Times New Roman"/>
        <family val="1"/>
      </rPr>
      <t xml:space="preserve">    </t>
    </r>
    <r>
      <rPr>
        <sz val="14"/>
        <color rgb="FF0000FF"/>
        <rFont val="Calibri"/>
        <family val="2"/>
      </rPr>
      <t>Write the password ‘dkf’</t>
    </r>
  </si>
  <si>
    <r>
      <t>4.</t>
    </r>
    <r>
      <rPr>
        <sz val="14"/>
        <color rgb="FF0000FF"/>
        <rFont val="Times New Roman"/>
        <family val="1"/>
      </rPr>
      <t xml:space="preserve">    </t>
    </r>
    <r>
      <rPr>
        <sz val="14"/>
        <color rgb="FF0000FF"/>
        <rFont val="Calibri"/>
        <family val="2"/>
      </rPr>
      <t>Click OK</t>
    </r>
  </si>
  <si>
    <t>HOW TO ENTER TOTAL ATTENDANCE?</t>
  </si>
  <si>
    <t>WHERE TO GET WORKBOOKS FROM?</t>
  </si>
  <si>
    <r>
      <t xml:space="preserve">fdlh Hkh d{kk ds odZcqd dks </t>
    </r>
    <r>
      <rPr>
        <sz val="14"/>
        <color theme="1"/>
        <rFont val="Cambria"/>
        <family val="1"/>
        <scheme val="major"/>
      </rPr>
      <t xml:space="preserve">www.ctor.in  </t>
    </r>
    <r>
      <rPr>
        <sz val="14"/>
        <color theme="1"/>
        <rFont val="Kruti Dev 010"/>
      </rPr>
      <t xml:space="preserve">ls </t>
    </r>
    <r>
      <rPr>
        <sz val="14"/>
        <color theme="1"/>
        <rFont val="Cambria"/>
        <family val="1"/>
        <scheme val="major"/>
      </rPr>
      <t>download</t>
    </r>
    <r>
      <rPr>
        <sz val="14"/>
        <color theme="1"/>
        <rFont val="Kruti Dev 010"/>
      </rPr>
      <t xml:space="preserve"> djus ds Ik”pkr</t>
    </r>
    <r>
      <rPr>
        <sz val="14"/>
        <color theme="1"/>
        <rFont val="Cambria"/>
        <family val="1"/>
        <scheme val="major"/>
      </rPr>
      <t xml:space="preserve"> save</t>
    </r>
    <r>
      <rPr>
        <sz val="14"/>
        <color theme="1"/>
        <rFont val="Kruti Dev 010"/>
      </rPr>
      <t xml:space="preserve"> djsa o d{kk ds</t>
    </r>
    <r>
      <rPr>
        <sz val="14"/>
        <color theme="1"/>
        <rFont val="Cambria"/>
        <family val="1"/>
        <scheme val="major"/>
      </rPr>
      <t xml:space="preserve"> sections</t>
    </r>
    <r>
      <rPr>
        <sz val="14"/>
        <color theme="1"/>
        <rFont val="Kruti Dev 010"/>
      </rPr>
      <t xml:space="preserve"> dh la[;kuqlkj mldh izfrfyfi;k¡ cukdj muesa izfof’V;k¡ djsaA  </t>
    </r>
  </si>
  <si>
    <r>
      <t xml:space="preserve">odZcqd esa dsoy </t>
    </r>
    <r>
      <rPr>
        <sz val="14"/>
        <color rgb="FF000000"/>
        <rFont val="Calibri"/>
        <family val="2"/>
      </rPr>
      <t>details</t>
    </r>
    <r>
      <rPr>
        <sz val="14"/>
        <color rgb="FF000000"/>
        <rFont val="Kruti Dev 010"/>
      </rPr>
      <t xml:space="preserve"> ds </t>
    </r>
    <r>
      <rPr>
        <sz val="14"/>
        <color rgb="FF000000"/>
        <rFont val="Calibri"/>
        <family val="2"/>
      </rPr>
      <t>page</t>
    </r>
    <r>
      <rPr>
        <sz val="14"/>
        <color rgb="FF000000"/>
        <rFont val="Kruti Dev 010"/>
      </rPr>
      <t xml:space="preserve"> dks HkjsaA vU; ist dsoy v/;;u o fjdkMZ izkIr djus ds fy, gSa] muesa izfof’V;k¡ lEHko ugha gSaA</t>
    </r>
  </si>
  <si>
    <r>
      <t>iz;sd odZcqd esa</t>
    </r>
    <r>
      <rPr>
        <sz val="14"/>
        <color rgb="FF0033CC"/>
        <rFont val="Times New Roman"/>
        <family val="1"/>
      </rPr>
      <t xml:space="preserve"> krutidev 10 </t>
    </r>
    <r>
      <rPr>
        <sz val="14"/>
        <color rgb="FF000000"/>
        <rFont val="Kruti Dev 010"/>
      </rPr>
      <t>fgUnh</t>
    </r>
    <r>
      <rPr>
        <sz val="14"/>
        <color rgb="FF0033CC"/>
        <rFont val="Times New Roman"/>
        <family val="1"/>
      </rPr>
      <t xml:space="preserve"> font </t>
    </r>
    <r>
      <rPr>
        <sz val="14"/>
        <color rgb="FF000000"/>
        <rFont val="Kruti Dev 010"/>
      </rPr>
      <t>o</t>
    </r>
    <r>
      <rPr>
        <sz val="14"/>
        <color rgb="FF0033CC"/>
        <rFont val="Times New Roman"/>
        <family val="1"/>
      </rPr>
      <t xml:space="preserve"> cambria English font </t>
    </r>
    <r>
      <rPr>
        <sz val="14"/>
        <color rgb="FF000000"/>
        <rFont val="Kruti Dev 010"/>
      </rPr>
      <t xml:space="preserve">dk iz;ksx fd;k x;k gSA ;fn mDr </t>
    </r>
    <r>
      <rPr>
        <sz val="14"/>
        <color rgb="FF0033CC"/>
        <rFont val="Times New Roman"/>
        <family val="1"/>
      </rPr>
      <t xml:space="preserve">font </t>
    </r>
    <r>
      <rPr>
        <sz val="14"/>
        <color rgb="FF000000"/>
        <rFont val="Kruti Dev 010"/>
      </rPr>
      <t xml:space="preserve">vkids </t>
    </r>
    <r>
      <rPr>
        <sz val="14"/>
        <color rgb="FF0033CC"/>
        <rFont val="Times New Roman"/>
        <family val="1"/>
      </rPr>
      <t xml:space="preserve">computer </t>
    </r>
    <r>
      <rPr>
        <sz val="14"/>
        <color rgb="FF000000"/>
        <rFont val="Kruti Dev 010"/>
      </rPr>
      <t>esa</t>
    </r>
    <r>
      <rPr>
        <sz val="14"/>
        <color rgb="FF0033CC"/>
        <rFont val="Times New Roman"/>
        <family val="1"/>
      </rPr>
      <t xml:space="preserve"> installed </t>
    </r>
    <r>
      <rPr>
        <sz val="14"/>
        <color rgb="FF000000"/>
        <rFont val="Kruti Dev 010"/>
      </rPr>
      <t>u gksa rks</t>
    </r>
    <r>
      <rPr>
        <sz val="14"/>
        <color rgb="FF0033CC"/>
        <rFont val="Times New Roman"/>
        <family val="1"/>
      </rPr>
      <t xml:space="preserve"> website </t>
    </r>
    <r>
      <rPr>
        <sz val="14"/>
        <color rgb="FF000000"/>
        <rFont val="Kruti Dev 010"/>
      </rPr>
      <t>ls</t>
    </r>
    <r>
      <rPr>
        <sz val="14"/>
        <color rgb="FF0033CC"/>
        <rFont val="Times New Roman"/>
        <family val="1"/>
      </rPr>
      <t xml:space="preserve"> download </t>
    </r>
    <r>
      <rPr>
        <sz val="14"/>
        <color rgb="FF000000"/>
        <rFont val="Kruti Dev 010"/>
      </rPr>
      <t xml:space="preserve">dj </t>
    </r>
    <r>
      <rPr>
        <sz val="14"/>
        <color rgb="FF0033CC"/>
        <rFont val="Times New Roman"/>
        <family val="1"/>
      </rPr>
      <t xml:space="preserve">save </t>
    </r>
    <r>
      <rPr>
        <sz val="14"/>
        <color rgb="FF000000"/>
        <rFont val="Kruti Dev 010"/>
      </rPr>
      <t>djus ds Ik”pkr fuEukuqlkj</t>
    </r>
    <r>
      <rPr>
        <sz val="14"/>
        <color rgb="FF0033CC"/>
        <rFont val="Times New Roman"/>
        <family val="1"/>
      </rPr>
      <t xml:space="preserve"> install </t>
    </r>
    <r>
      <rPr>
        <sz val="14"/>
        <color rgb="FF000000"/>
        <rFont val="Kruti Dev 010"/>
      </rPr>
      <t>djsaA</t>
    </r>
  </si>
  <si>
    <t>HOW TO INSTALL FONTS?</t>
  </si>
  <si>
    <r>
      <t xml:space="preserve">start menu </t>
    </r>
    <r>
      <rPr>
        <sz val="14"/>
        <color theme="1"/>
        <rFont val="Kruti Dev 010"/>
      </rPr>
      <t xml:space="preserve">ls </t>
    </r>
    <r>
      <rPr>
        <sz val="14"/>
        <color theme="1"/>
        <rFont val="Times New Roman"/>
        <family val="1"/>
      </rPr>
      <t xml:space="preserve">control pannel </t>
    </r>
    <r>
      <rPr>
        <sz val="14"/>
        <color theme="1"/>
        <rFont val="Kruti Dev 010"/>
      </rPr>
      <t>[kksysa</t>
    </r>
  </si>
  <si>
    <r>
      <t xml:space="preserve">control pannel </t>
    </r>
    <r>
      <rPr>
        <sz val="14"/>
        <color theme="1"/>
        <rFont val="Kruti Dev 010"/>
      </rPr>
      <t xml:space="preserve">esa </t>
    </r>
    <r>
      <rPr>
        <sz val="14"/>
        <color theme="1"/>
        <rFont val="Times New Roman"/>
        <family val="1"/>
      </rPr>
      <t xml:space="preserve">fonts </t>
    </r>
    <r>
      <rPr>
        <sz val="14"/>
        <color theme="1"/>
        <rFont val="Kruti Dev 010"/>
      </rPr>
      <t xml:space="preserve">uke ds </t>
    </r>
    <r>
      <rPr>
        <sz val="14"/>
        <color theme="1"/>
        <rFont val="Times New Roman"/>
        <family val="1"/>
      </rPr>
      <t xml:space="preserve">folder </t>
    </r>
    <r>
      <rPr>
        <sz val="14"/>
        <color theme="1"/>
        <rFont val="Kruti Dev 010"/>
      </rPr>
      <t xml:space="preserve">ij </t>
    </r>
    <r>
      <rPr>
        <sz val="14"/>
        <color theme="1"/>
        <rFont val="Times New Roman"/>
        <family val="1"/>
      </rPr>
      <t xml:space="preserve">right click </t>
    </r>
    <r>
      <rPr>
        <sz val="14"/>
        <color theme="1"/>
        <rFont val="Kruti Dev 010"/>
      </rPr>
      <t xml:space="preserve">djsa vkSj </t>
    </r>
    <r>
      <rPr>
        <sz val="14"/>
        <color theme="1"/>
        <rFont val="Times New Roman"/>
        <family val="1"/>
      </rPr>
      <t xml:space="preserve">paste </t>
    </r>
    <r>
      <rPr>
        <sz val="14"/>
        <color theme="1"/>
        <rFont val="Kruti Dev 010"/>
      </rPr>
      <t xml:space="preserve">djasA </t>
    </r>
  </si>
  <si>
    <t>HOW TO DEAL WITH ABSENTEES?</t>
  </si>
  <si>
    <r>
      <t xml:space="preserve">iwjd mRrh.kZ vFkok fdlh vU; dkj.k ls nsj ls izos”k ikus okys Nk=ksa ds ml fo’k; ds vadksa ds LFkku ij </t>
    </r>
    <r>
      <rPr>
        <sz val="14"/>
        <color rgb="FFFF0000"/>
        <rFont val="Times New Roman"/>
        <family val="1"/>
      </rPr>
      <t xml:space="preserve">na </t>
    </r>
    <r>
      <rPr>
        <sz val="14"/>
        <color rgb="FF000000"/>
        <rFont val="Kruti Dev 010"/>
      </rPr>
      <t>fy[ksaA</t>
    </r>
  </si>
  <si>
    <r>
      <t xml:space="preserve">fdlh Nk= dk uke fdlh Hkh dkj.k ls fo|ky; ls i`Fkd fd;k x;k gks ¼d{kk 9 ls 12½ rks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mlds </t>
    </r>
    <r>
      <rPr>
        <u/>
        <sz val="14"/>
        <color rgb="FFFF0000"/>
        <rFont val="Kruti Dev 010"/>
      </rPr>
      <t>ukekad ds LFkku</t>
    </r>
    <r>
      <rPr>
        <u/>
        <sz val="14"/>
        <color rgb="FF000000"/>
        <rFont val="Kruti Dev 010"/>
      </rPr>
      <t xml:space="preserve"> ij</t>
    </r>
    <r>
      <rPr>
        <sz val="14"/>
        <color rgb="FF000000"/>
        <rFont val="Kruti Dev 010"/>
      </rPr>
      <t xml:space="preserve"> </t>
    </r>
    <r>
      <rPr>
        <sz val="14"/>
        <color rgb="FFFF0000"/>
        <rFont val="Times New Roman"/>
        <family val="1"/>
      </rPr>
      <t>nso</t>
    </r>
    <r>
      <rPr>
        <sz val="14"/>
        <color rgb="FF000000"/>
        <rFont val="Kruti Dev 010"/>
      </rPr>
      <t xml:space="preserve"> fy[ksaA ,slk djus ij izfo"V Nk=k la[;k ?kV tkrh gSA d{kk 3 ls 8 ds Nk=ksa ds vU;= LFkkukarj.k gksus ij ukekad ds LFkku ij </t>
    </r>
    <r>
      <rPr>
        <sz val="14"/>
        <color rgb="FF000000"/>
        <rFont val="Cambria"/>
        <family val="1"/>
      </rPr>
      <t>TC</t>
    </r>
    <r>
      <rPr>
        <sz val="14"/>
        <color rgb="FF000000"/>
        <rFont val="Kruti Dev 010"/>
      </rPr>
      <t xml:space="preserve"> vafdr djsa </t>
    </r>
    <r>
      <rPr>
        <sz val="14"/>
        <color rgb="FF000000"/>
        <rFont val="Cambria"/>
        <family val="1"/>
      </rPr>
      <t>nso</t>
    </r>
    <r>
      <rPr>
        <sz val="14"/>
        <color rgb="FF000000"/>
        <rFont val="Kruti Dev 010"/>
      </rPr>
      <t xml:space="preserve"> ugha fy[ksa D;ksa fd vki d{kk 8 rd ds fdlh Hkh Nk= dk uke fo|ky; ls i`Fkd ugha dj ldrsA LosPNkk ls fo|ky; NksMus okys Nk=ksa ds fy, </t>
    </r>
    <r>
      <rPr>
        <sz val="14"/>
        <color rgb="FF000000"/>
        <rFont val="Cambria"/>
        <family val="1"/>
      </rPr>
      <t>drop</t>
    </r>
    <r>
      <rPr>
        <sz val="14"/>
        <color rgb="FF000000"/>
        <rFont val="Kruti Dev 010"/>
      </rPr>
      <t xml:space="preserve"> fy[kk tk ldrk gSA</t>
    </r>
  </si>
  <si>
    <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fdlh Hkh </t>
    </r>
    <r>
      <rPr>
        <sz val="14"/>
        <color rgb="FF000000"/>
        <rFont val="Calibri"/>
        <family val="2"/>
      </rPr>
      <t>cell</t>
    </r>
    <r>
      <rPr>
        <sz val="14"/>
        <color rgb="FF000000"/>
        <rFont val="Kruti Dev 010"/>
      </rPr>
      <t xml:space="preserve"> dks </t>
    </r>
    <r>
      <rPr>
        <sz val="14"/>
        <color rgb="FF000000"/>
        <rFont val="Calibri"/>
        <family val="2"/>
      </rPr>
      <t>delete</t>
    </r>
    <r>
      <rPr>
        <sz val="14"/>
        <color rgb="FF000000"/>
        <rFont val="Kruti Dev 010"/>
      </rPr>
      <t xml:space="preserve"> ugh djsa  u gh </t>
    </r>
    <r>
      <rPr>
        <sz val="14"/>
        <color rgb="FF000000"/>
        <rFont val="Calibri"/>
        <family val="2"/>
      </rPr>
      <t>cut  paste</t>
    </r>
    <r>
      <rPr>
        <sz val="14"/>
        <color rgb="FF000000"/>
        <rFont val="Kruti Dev 010"/>
      </rPr>
      <t xml:space="preserve"> djsaA izfof’V;ksa dks </t>
    </r>
    <r>
      <rPr>
        <sz val="14"/>
        <color rgb="FF000000"/>
        <rFont val="Calibri"/>
        <family val="2"/>
      </rPr>
      <t>delete</t>
    </r>
    <r>
      <rPr>
        <sz val="14"/>
        <color rgb="FF000000"/>
        <rFont val="Kruti Dev 010"/>
      </rPr>
      <t xml:space="preserve"> djus ds fy, </t>
    </r>
    <r>
      <rPr>
        <sz val="14"/>
        <color rgb="FF000000"/>
        <rFont val="Calibri"/>
        <family val="2"/>
      </rPr>
      <t>keyboard</t>
    </r>
    <r>
      <rPr>
        <sz val="14"/>
        <color rgb="FF000000"/>
        <rFont val="Kruti Dev 010"/>
      </rPr>
      <t xml:space="preserve"> ds </t>
    </r>
    <r>
      <rPr>
        <sz val="14"/>
        <color rgb="FF000000"/>
        <rFont val="Calibri"/>
        <family val="2"/>
      </rPr>
      <t xml:space="preserve">delete </t>
    </r>
    <r>
      <rPr>
        <sz val="14"/>
        <color rgb="FF000000"/>
        <rFont val="Kruti Dev 010"/>
      </rPr>
      <t>cVu dk iz;ksx djsa vFkok '</t>
    </r>
    <r>
      <rPr>
        <sz val="14"/>
        <color rgb="FF000000"/>
        <rFont val="Cambria"/>
        <family val="1"/>
      </rPr>
      <t>clear content' option</t>
    </r>
    <r>
      <rPr>
        <sz val="14"/>
        <color rgb="FF000000"/>
        <rFont val="Kruti Dev 010"/>
      </rPr>
      <t xml:space="preserve"> dk iz;ksx djsaA</t>
    </r>
  </si>
  <si>
    <r>
      <t xml:space="preserve">izR;sd Nk= dh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esa dqy ehfVax o mifLFkfri`Fkd&amp;i`Fkd ntZ djsaA</t>
    </r>
  </si>
  <si>
    <t>iw.kkZad dSls cnysa\</t>
  </si>
  <si>
    <r>
      <t xml:space="preserve">d{kk 11 o 12 dh odZcqDl foKku] okf.kT; ,oa dyk lHkh ladk;ksa o lHkh fo"k;ksa ds fy, mi;qDr gSaA ijUrq d`i;k </t>
    </r>
    <r>
      <rPr>
        <sz val="14"/>
        <color rgb="FF0033CC"/>
        <rFont val="Cambria"/>
        <family val="1"/>
        <scheme val="major"/>
      </rPr>
      <t>details sheet</t>
    </r>
    <r>
      <rPr>
        <sz val="14"/>
        <color rgb="FF0033CC"/>
        <rFont val="Kruti Dev 010"/>
      </rPr>
      <t xml:space="preserve"> ds </t>
    </r>
    <r>
      <rPr>
        <sz val="14"/>
        <color rgb="FF0033CC"/>
        <rFont val="Cambria"/>
        <family val="1"/>
        <scheme val="major"/>
      </rPr>
      <t>row no</t>
    </r>
    <r>
      <rPr>
        <sz val="14"/>
        <color rgb="FF0033CC"/>
        <rFont val="Kruti Dev 010"/>
      </rPr>
      <t xml:space="preserve"> 6 esa fdlh Hkh rjg dk ifjorZu u djsaA vko';drk gksus ij dsoy ,sfPNd fo"k;ksa ds izk;ksfxd o lS)kafrd iw.kkZad gh cnysaA</t>
    </r>
  </si>
  <si>
    <r>
      <t xml:space="preserve">Hkwyo”k dksbZ </t>
    </r>
    <r>
      <rPr>
        <sz val="14"/>
        <color rgb="FF0033CC"/>
        <rFont val="Times New Roman"/>
        <family val="1"/>
      </rPr>
      <t xml:space="preserve">errors </t>
    </r>
    <r>
      <rPr>
        <sz val="14"/>
        <color rgb="FF0033CC"/>
        <rFont val="Kruti Dev 010"/>
      </rPr>
      <t xml:space="preserve">mRiUu u gksus ij dsoy </t>
    </r>
    <r>
      <rPr>
        <sz val="14"/>
        <color rgb="FF0033CC"/>
        <rFont val="Times New Roman"/>
        <family val="1"/>
      </rPr>
      <t xml:space="preserve">details </t>
    </r>
    <r>
      <rPr>
        <sz val="14"/>
        <color rgb="FF0033CC"/>
        <rFont val="Kruti Dev 010"/>
      </rPr>
      <t xml:space="preserve"> esa lq/kkj djsa o rduhdh </t>
    </r>
    <r>
      <rPr>
        <sz val="14"/>
        <color rgb="FF0033CC"/>
        <rFont val="Times New Roman"/>
        <family val="1"/>
      </rPr>
      <t>error</t>
    </r>
    <r>
      <rPr>
        <sz val="14"/>
        <color rgb="FF0033CC"/>
        <rFont val="Kruti Dev 010"/>
      </rPr>
      <t xml:space="preserve"> vkus ij iqu% izfof’V;k¡ u djsa] ,d vU; odZcqd </t>
    </r>
    <r>
      <rPr>
        <sz val="14"/>
        <color rgb="FF0033CC"/>
        <rFont val="Times New Roman"/>
        <family val="1"/>
      </rPr>
      <t>copy</t>
    </r>
    <r>
      <rPr>
        <sz val="14"/>
        <color rgb="FF0033CC"/>
        <rFont val="Kruti Dev 010"/>
      </rPr>
      <t xml:space="preserve"> dj ml esa </t>
    </r>
    <r>
      <rPr>
        <sz val="14"/>
        <color rgb="FF0033CC"/>
        <rFont val="Times New Roman"/>
        <family val="1"/>
      </rPr>
      <t>details</t>
    </r>
    <r>
      <rPr>
        <sz val="14"/>
        <color rgb="FF0033CC"/>
        <rFont val="Kruti Dev 010"/>
      </rPr>
      <t xml:space="preserve"> dh izfof’V;ksa dks </t>
    </r>
    <r>
      <rPr>
        <sz val="14"/>
        <color rgb="FF0033CC"/>
        <rFont val="Times New Roman"/>
        <family val="1"/>
      </rPr>
      <t>paste</t>
    </r>
    <r>
      <rPr>
        <sz val="14"/>
        <color rgb="FF0033CC"/>
        <rFont val="Kruti Dev 010"/>
      </rPr>
      <t xml:space="preserve"> djsaA </t>
    </r>
    <r>
      <rPr>
        <sz val="14"/>
        <color rgb="FF0033CC"/>
        <rFont val="Cambria"/>
        <family val="1"/>
        <scheme val="major"/>
      </rPr>
      <t>paste special (paste values) only.</t>
    </r>
  </si>
  <si>
    <r>
      <t xml:space="preserve">rduhdh </t>
    </r>
    <r>
      <rPr>
        <sz val="14"/>
        <color rgb="FF0033CC"/>
        <rFont val="Times New Roman"/>
        <family val="1"/>
      </rPr>
      <t xml:space="preserve">error </t>
    </r>
    <r>
      <rPr>
        <sz val="14"/>
        <color rgb="FF0033CC"/>
        <rFont val="Kruti Dev 010"/>
      </rPr>
      <t xml:space="preserve">vkus ij </t>
    </r>
    <r>
      <rPr>
        <sz val="14"/>
        <color rgb="FF0033CC"/>
        <rFont val="Times New Roman"/>
        <family val="1"/>
      </rPr>
      <t xml:space="preserve">statement of marks </t>
    </r>
    <r>
      <rPr>
        <sz val="14"/>
        <color rgb="FF0033CC"/>
        <rFont val="Kruti Dev 010"/>
      </rPr>
      <t>o</t>
    </r>
    <r>
      <rPr>
        <sz val="14"/>
        <color rgb="FF0033CC"/>
        <rFont val="Times New Roman"/>
        <family val="1"/>
      </rPr>
      <t xml:space="preserve"> progress reports </t>
    </r>
    <r>
      <rPr>
        <sz val="14"/>
        <color rgb="FF0033CC"/>
        <rFont val="Kruti Dev 010"/>
      </rPr>
      <t>ds</t>
    </r>
    <r>
      <rPr>
        <sz val="14"/>
        <color rgb="FF0033CC"/>
        <rFont val="Times New Roman"/>
        <family val="1"/>
      </rPr>
      <t xml:space="preserve">cell </t>
    </r>
    <r>
      <rPr>
        <sz val="14"/>
        <color rgb="FF0033CC"/>
        <rFont val="Kruti Dev 010"/>
      </rPr>
      <t>esa</t>
    </r>
    <r>
      <rPr>
        <sz val="14"/>
        <color rgb="FFFF0000"/>
        <rFont val="Times New Roman"/>
        <family val="1"/>
      </rPr>
      <t>####, frm, value?</t>
    </r>
    <r>
      <rPr>
        <sz val="14"/>
        <color rgb="FF0033CC"/>
        <rFont val="Kruti Dev 010"/>
      </rPr>
      <t>bl izdkj fn[kkbZ nsaxsA</t>
    </r>
  </si>
  <si>
    <t xml:space="preserve">HOW  AND WHEN TO SET ROW AND COLUMN SIZE? </t>
  </si>
  <si>
    <r>
      <t xml:space="preserve">Column size </t>
    </r>
    <r>
      <rPr>
        <sz val="14"/>
        <color rgb="FF0000FF"/>
        <rFont val="Kruti Dev 010"/>
      </rPr>
      <t xml:space="preserve">NksVk gksusij </t>
    </r>
    <r>
      <rPr>
        <sz val="14"/>
        <color rgb="FF0000FF"/>
        <rFont val="Times New Roman"/>
        <family val="1"/>
      </rPr>
      <t xml:space="preserve">#### </t>
    </r>
    <r>
      <rPr>
        <sz val="14"/>
        <color rgb="FF0000FF"/>
        <rFont val="Kruti Dev 010"/>
      </rPr>
      <t xml:space="preserve">fn[kkbZ nsxkA ,slh fLFfr esa </t>
    </r>
    <r>
      <rPr>
        <sz val="14"/>
        <color rgb="FF0000FF"/>
        <rFont val="Times New Roman"/>
        <family val="1"/>
      </rPr>
      <t>Column size</t>
    </r>
    <r>
      <rPr>
        <sz val="14"/>
        <color rgb="FF0000FF"/>
        <rFont val="Kruti Dev 010"/>
      </rPr>
      <t xml:space="preserve"> cM+k djsaA</t>
    </r>
  </si>
  <si>
    <r>
      <t xml:space="preserve">Row size </t>
    </r>
    <r>
      <rPr>
        <sz val="14"/>
        <color rgb="FF0000FF"/>
        <rFont val="Kruti Dev 010"/>
      </rPr>
      <t xml:space="preserve">cMk gksusij ,d Nk= ds izxfr i= dk dqN Hkkx vxys Nk= ds izxfr i= esa pyk tkrk gSA ,slh fLFfr esa </t>
    </r>
    <r>
      <rPr>
        <sz val="14"/>
        <color rgb="FF0000FF"/>
        <rFont val="Times New Roman"/>
        <family val="1"/>
      </rPr>
      <t xml:space="preserve">page setup </t>
    </r>
    <r>
      <rPr>
        <sz val="14"/>
        <color rgb="FF0000FF"/>
        <rFont val="Kruti Dev 010"/>
      </rPr>
      <t xml:space="preserve">dks </t>
    </r>
    <r>
      <rPr>
        <sz val="14"/>
        <color rgb="FF0000FF"/>
        <rFont val="Times New Roman"/>
        <family val="1"/>
      </rPr>
      <t xml:space="preserve">check </t>
    </r>
    <r>
      <rPr>
        <sz val="14"/>
        <color rgb="FF0000FF"/>
        <rFont val="Kruti Dev 010"/>
      </rPr>
      <t>djsaavFkok</t>
    </r>
    <r>
      <rPr>
        <sz val="14"/>
        <color rgb="FF0000FF"/>
        <rFont val="Times New Roman"/>
        <family val="1"/>
      </rPr>
      <t xml:space="preserve"> control +A </t>
    </r>
    <r>
      <rPr>
        <sz val="14"/>
        <color rgb="FF0000FF"/>
        <rFont val="Kruti Dev 010"/>
      </rPr>
      <t>ds lkFk iwjh</t>
    </r>
    <r>
      <rPr>
        <sz val="14"/>
        <color rgb="FF0000FF"/>
        <rFont val="Times New Roman"/>
        <family val="1"/>
      </rPr>
      <t xml:space="preserve"> sheet select </t>
    </r>
    <r>
      <rPr>
        <sz val="14"/>
        <color rgb="FF0000FF"/>
        <rFont val="Kruti Dev 010"/>
      </rPr>
      <t>dj</t>
    </r>
    <r>
      <rPr>
        <sz val="14"/>
        <color rgb="FF0000FF"/>
        <rFont val="Times New Roman"/>
        <family val="1"/>
      </rPr>
      <t xml:space="preserve"> row height </t>
    </r>
    <r>
      <rPr>
        <sz val="14"/>
        <color rgb="FF0000FF"/>
        <rFont val="Kruti Dev 010"/>
      </rPr>
      <t>de djsaA</t>
    </r>
  </si>
  <si>
    <t>HOW AND WHICH SHEETS TO PRINT?</t>
  </si>
  <si>
    <r>
      <t xml:space="preserve">Details </t>
    </r>
    <r>
      <rPr>
        <sz val="14"/>
        <color rgb="FF0000FF"/>
        <rFont val="Kruti Dev 010"/>
      </rPr>
      <t xml:space="preserve">dh </t>
    </r>
    <r>
      <rPr>
        <sz val="14"/>
        <color rgb="FF0000FF"/>
        <rFont val="Times New Roman"/>
        <family val="1"/>
      </rPr>
      <t xml:space="preserve">sheet </t>
    </r>
    <r>
      <rPr>
        <sz val="14"/>
        <color rgb="FF0000FF"/>
        <rFont val="Kruti Dev 010"/>
      </rPr>
      <t>dks fiazV u djsaA</t>
    </r>
  </si>
  <si>
    <r>
      <t>Statement of Marks, Aggregate Result and Subject-wise Result</t>
    </r>
    <r>
      <rPr>
        <sz val="14"/>
        <color rgb="FF0000FF"/>
        <rFont val="Kruti Dev 010"/>
      </rPr>
      <t>dks</t>
    </r>
    <r>
      <rPr>
        <sz val="14"/>
        <color rgb="FF0000FF"/>
        <rFont val="Times New Roman"/>
        <family val="1"/>
      </rPr>
      <t xml:space="preserve"> legal size papers, landscape </t>
    </r>
    <r>
      <rPr>
        <sz val="14"/>
        <color rgb="FF0000FF"/>
        <rFont val="Kruti Dev 010"/>
      </rPr>
      <t>esa</t>
    </r>
    <r>
      <rPr>
        <sz val="14"/>
        <color rgb="FF0000FF"/>
        <rFont val="Times New Roman"/>
        <family val="1"/>
      </rPr>
      <t xml:space="preserve"> (14X8.5 inches) </t>
    </r>
    <r>
      <rPr>
        <sz val="14"/>
        <color rgb="FF0000FF"/>
        <rFont val="Kruti Dev 010"/>
      </rPr>
      <t>ij</t>
    </r>
    <r>
      <rPr>
        <sz val="14"/>
        <color rgb="FF0000FF"/>
        <rFont val="Times New Roman"/>
        <family val="1"/>
      </rPr>
      <t xml:space="preserve"> print </t>
    </r>
    <r>
      <rPr>
        <sz val="14"/>
        <color rgb="FF0000FF"/>
        <rFont val="Kruti Dev 010"/>
      </rPr>
      <t>djsa o</t>
    </r>
    <r>
      <rPr>
        <sz val="14"/>
        <color rgb="FF0000FF"/>
        <rFont val="Times New Roman"/>
        <family val="1"/>
      </rPr>
      <t xml:space="preserve"> pages </t>
    </r>
    <r>
      <rPr>
        <sz val="14"/>
        <color rgb="FF0000FF"/>
        <rFont val="Kruti Dev 010"/>
      </rPr>
      <t>dks xksan ls fpidk nsaA</t>
    </r>
  </si>
  <si>
    <r>
      <t xml:space="preserve">fizaV ls igys </t>
    </r>
    <r>
      <rPr>
        <sz val="14"/>
        <color rgb="FF0000FF"/>
        <rFont val="Times New Roman"/>
        <family val="1"/>
      </rPr>
      <t xml:space="preserve">Statement of Marks, Aggregate Result and Subject-wise Result </t>
    </r>
    <r>
      <rPr>
        <sz val="14"/>
        <color rgb="FF0000FF"/>
        <rFont val="Kruti Dev 010"/>
      </rPr>
      <t xml:space="preserve">ds vuqi;ksxh </t>
    </r>
    <r>
      <rPr>
        <sz val="14"/>
        <color rgb="FF0000FF"/>
        <rFont val="Times New Roman"/>
        <family val="1"/>
      </rPr>
      <t>rows</t>
    </r>
    <r>
      <rPr>
        <sz val="14"/>
        <color rgb="FF0000FF"/>
        <rFont val="Kruti Dev 010"/>
      </rPr>
      <t xml:space="preserve"> dks  </t>
    </r>
    <r>
      <rPr>
        <sz val="14"/>
        <color rgb="FF0000FF"/>
        <rFont val="Times New Roman"/>
        <family val="1"/>
      </rPr>
      <t>hide</t>
    </r>
    <r>
      <rPr>
        <sz val="14"/>
        <color rgb="FF0000FF"/>
        <rFont val="Kruti Dev 010"/>
      </rPr>
      <t xml:space="preserve"> djsaA</t>
    </r>
  </si>
  <si>
    <r>
      <t xml:space="preserve">Hide </t>
    </r>
    <r>
      <rPr>
        <sz val="14"/>
        <color rgb="FF0000FF"/>
        <rFont val="Kruti Dev 010"/>
      </rPr>
      <t xml:space="preserve">djus ds fy, vuqi;ksxh </t>
    </r>
    <r>
      <rPr>
        <sz val="14"/>
        <color rgb="FF0000FF"/>
        <rFont val="Times New Roman"/>
        <family val="1"/>
      </rPr>
      <t>rows</t>
    </r>
    <r>
      <rPr>
        <sz val="14"/>
        <color rgb="FF0000FF"/>
        <rFont val="Kruti Dev 010"/>
      </rPr>
      <t xml:space="preserve"> ds </t>
    </r>
    <r>
      <rPr>
        <sz val="14"/>
        <color rgb="FF0000FF"/>
        <rFont val="Times New Roman"/>
        <family val="1"/>
      </rPr>
      <t xml:space="preserve">header </t>
    </r>
    <r>
      <rPr>
        <sz val="14"/>
        <color rgb="FF0000FF"/>
        <rFont val="Kruti Dev 010"/>
      </rPr>
      <t>dks</t>
    </r>
    <r>
      <rPr>
        <sz val="14"/>
        <color rgb="FF0000FF"/>
        <rFont val="Times New Roman"/>
        <family val="1"/>
      </rPr>
      <t xml:space="preserve"> select</t>
    </r>
    <r>
      <rPr>
        <sz val="14"/>
        <color rgb="FF0000FF"/>
        <rFont val="Kruti Dev 010"/>
      </rPr>
      <t xml:space="preserve"> dj </t>
    </r>
    <r>
      <rPr>
        <sz val="14"/>
        <color rgb="FF0000FF"/>
        <rFont val="Times New Roman"/>
        <family val="1"/>
      </rPr>
      <t>right click</t>
    </r>
    <r>
      <rPr>
        <sz val="14"/>
        <color rgb="FF0000FF"/>
        <rFont val="Kruti Dev 010"/>
      </rPr>
      <t xml:space="preserve"> djsa o </t>
    </r>
    <r>
      <rPr>
        <sz val="14"/>
        <color rgb="FF0000FF"/>
        <rFont val="Times New Roman"/>
        <family val="1"/>
      </rPr>
      <t>hide option</t>
    </r>
    <r>
      <rPr>
        <sz val="14"/>
        <color rgb="FF0000FF"/>
        <rFont val="Kruti Dev 010"/>
      </rPr>
      <t xml:space="preserve"> ij </t>
    </r>
    <r>
      <rPr>
        <sz val="14"/>
        <color rgb="FF0000FF"/>
        <rFont val="Times New Roman"/>
        <family val="1"/>
      </rPr>
      <t>click</t>
    </r>
    <r>
      <rPr>
        <sz val="14"/>
        <color rgb="FF0000FF"/>
        <rFont val="Kruti Dev 010"/>
      </rPr>
      <t xml:space="preserve"> djsaA</t>
    </r>
  </si>
  <si>
    <r>
      <t xml:space="preserve">Ikzxfr i=ksa dks </t>
    </r>
    <r>
      <rPr>
        <sz val="14"/>
        <color rgb="FFFF0000"/>
        <rFont val="Calibri"/>
        <family val="2"/>
      </rPr>
      <t>print</t>
    </r>
    <r>
      <rPr>
        <sz val="14"/>
        <color rgb="FFFF0000"/>
        <rFont val="Kruti Dev 010"/>
      </rPr>
      <t xml:space="preserve"> djus gsrq isij lkbTk+</t>
    </r>
  </si>
  <si>
    <r>
      <t>Class 6</t>
    </r>
    <r>
      <rPr>
        <vertAlign val="superscript"/>
        <sz val="14"/>
        <color rgb="FF0000FF"/>
        <rFont val="Calibri"/>
        <family val="2"/>
      </rPr>
      <t>th</t>
    </r>
    <r>
      <rPr>
        <sz val="14"/>
        <color rgb="FF0000FF"/>
        <rFont val="Calibri"/>
        <family val="2"/>
      </rPr>
      <t xml:space="preserve"> to   8</t>
    </r>
    <r>
      <rPr>
        <vertAlign val="superscript"/>
        <sz val="14"/>
        <color rgb="FF0000FF"/>
        <rFont val="Calibri"/>
        <family val="2"/>
      </rPr>
      <t xml:space="preserve">th   A5 size ( 8.23X5.87 inches)    </t>
    </r>
    <r>
      <rPr>
        <sz val="14"/>
        <color rgb="FF0000FF"/>
        <rFont val="DevLys 010"/>
      </rPr>
      <t>esa</t>
    </r>
  </si>
  <si>
    <r>
      <t xml:space="preserve">Class </t>
    </r>
    <r>
      <rPr>
        <vertAlign val="superscript"/>
        <sz val="14"/>
        <color rgb="FF0000FF"/>
        <rFont val="Calibri"/>
        <family val="2"/>
      </rPr>
      <t xml:space="preserve"> </t>
    </r>
    <r>
      <rPr>
        <sz val="14"/>
        <color rgb="FF0000FF"/>
        <rFont val="Calibri"/>
        <family val="2"/>
      </rPr>
      <t>10</t>
    </r>
    <r>
      <rPr>
        <vertAlign val="superscript"/>
        <sz val="14"/>
        <color rgb="FF0000FF"/>
        <rFont val="Calibri"/>
        <family val="2"/>
      </rPr>
      <t xml:space="preserve">th   and   </t>
    </r>
    <r>
      <rPr>
        <sz val="14"/>
        <color rgb="FF0000FF"/>
        <rFont val="Calibri"/>
        <family val="2"/>
      </rPr>
      <t>12</t>
    </r>
    <r>
      <rPr>
        <vertAlign val="superscript"/>
        <sz val="14"/>
        <color rgb="FF0000FF"/>
        <rFont val="Calibri"/>
        <family val="2"/>
      </rPr>
      <t>th   half legal (8.5X7 inches)</t>
    </r>
    <r>
      <rPr>
        <sz val="14"/>
        <color rgb="FF0000FF"/>
        <rFont val="DevLys 010"/>
      </rPr>
      <t xml:space="preserve">   esa</t>
    </r>
  </si>
  <si>
    <r>
      <t>Class  9th and 11</t>
    </r>
    <r>
      <rPr>
        <vertAlign val="superscript"/>
        <sz val="14"/>
        <color rgb="FF0000FF"/>
        <rFont val="Calibri"/>
        <family val="2"/>
      </rPr>
      <t>th   A4 size (8.23X511.7 inches)</t>
    </r>
    <r>
      <rPr>
        <sz val="14"/>
        <color rgb="FF0000FF"/>
        <rFont val="DevLys 010"/>
      </rPr>
      <t xml:space="preserve">   esa</t>
    </r>
  </si>
  <si>
    <t>vf/kd lg;ksx pkgus gsrq ohfM;ks ns[ksaA</t>
  </si>
  <si>
    <t>GENDER</t>
  </si>
  <si>
    <t>DATE OF SUPPL. EXAM.             RESULT DECLARATION</t>
  </si>
  <si>
    <t>9 'A'</t>
  </si>
  <si>
    <t>SIGN. OF THE PRINCIPAL</t>
  </si>
  <si>
    <t>SIGN. OF THE CLASS TEACHER</t>
  </si>
  <si>
    <t>TTL.</t>
  </si>
  <si>
    <t>N</t>
  </si>
  <si>
    <t>SESSIONAL MARKS</t>
  </si>
  <si>
    <t>TOTAL THEORY</t>
  </si>
  <si>
    <t>THEORY/HALF YEARLY</t>
  </si>
  <si>
    <t>PRACTICAL/ANNUAL</t>
  </si>
  <si>
    <t>PRAHALAD  VAISHNAV</t>
  </si>
  <si>
    <t>MO.RASHID KHAN</t>
  </si>
  <si>
    <t>MAHBOOB ASIF</t>
  </si>
  <si>
    <t>BRIJESH PATIDAR</t>
  </si>
  <si>
    <t>NAVNEET SONI</t>
  </si>
  <si>
    <t>MADHUBALA MUNDRA</t>
  </si>
  <si>
    <t>BANSHI LAL SUTHAR</t>
  </si>
  <si>
    <t>KANAK MAL MEHTA</t>
  </si>
  <si>
    <t>DEEPAK KUMAWAT</t>
  </si>
  <si>
    <t>RITA KRIPLANI</t>
  </si>
  <si>
    <t xml:space="preserve"> SANSKRIT</t>
  </si>
  <si>
    <t xml:space="preserve"> URDU</t>
  </si>
  <si>
    <t xml:space="preserve"> GUJRATI</t>
  </si>
  <si>
    <t xml:space="preserve"> PUNJABI</t>
  </si>
  <si>
    <t xml:space="preserve"> SINDHI</t>
  </si>
  <si>
    <t>Div.</t>
  </si>
  <si>
    <t xml:space="preserve"> SCIENCE</t>
  </si>
  <si>
    <t xml:space="preserve"> VOCATIONAL EDUCATION</t>
  </si>
  <si>
    <t xml:space="preserve"> SOCIAL SCIENCE</t>
  </si>
  <si>
    <t xml:space="preserve"> MATHEMATICS</t>
  </si>
  <si>
    <t xml:space="preserve"> PH. AND HEALTH EDU.</t>
  </si>
  <si>
    <t xml:space="preserve"> S.U.P.W.</t>
  </si>
  <si>
    <t xml:space="preserve"> ART EDU.</t>
  </si>
  <si>
    <t xml:space="preserve"> AUTOMOBILE</t>
  </si>
  <si>
    <t xml:space="preserve"> BEAUTY AND HEALTH</t>
  </si>
  <si>
    <t xml:space="preserve"> DRESS DESIGNING AND HOME DECORATION</t>
  </si>
  <si>
    <t xml:space="preserve"> ELECTRICALS AND ELECTRONICS</t>
  </si>
  <si>
    <t xml:space="preserve"> HEALTH CARE</t>
  </si>
  <si>
    <t xml:space="preserve"> INFORMATION TECHNOLOGY Ites</t>
  </si>
  <si>
    <t xml:space="preserve"> MICRO IRRIGATION SYSTEM</t>
  </si>
  <si>
    <t xml:space="preserve"> PERSONAL SECURITY</t>
  </si>
  <si>
    <t xml:space="preserve"> RETAIL SALE</t>
  </si>
  <si>
    <t xml:space="preserve"> TOURISM AND TRAVEL</t>
  </si>
  <si>
    <t xml:space="preserve"> </t>
  </si>
  <si>
    <t>This option will be shown in the progress report</t>
  </si>
  <si>
    <t>MRKS SUPPL</t>
  </si>
  <si>
    <t>RES. SUP</t>
  </si>
  <si>
    <t>DIV. OBTAINED AFTER SUPPL.</t>
  </si>
  <si>
    <t>RESULT OF SUPPL.</t>
  </si>
  <si>
    <t>TOTAL MARKS OBTAINED AFTER SUPPL.</t>
  </si>
  <si>
    <t>H.Y. EXAM./ THEORY</t>
  </si>
  <si>
    <t>There is a change in marking scheme for Supplementary exam. After 18th March 2020. Now you need to enter the supplementary exam. theory marks in such a way that when the total practical marks for the year ( half yearly + annual) is added to the theory marks, the subject total should come to 200 where as in case of re-exam. the the theory marks should be so adjusted that when added to annual (only annual) practical marks, the total shoudl come to 100.</t>
  </si>
  <si>
    <t>The marks for supplementary exam. theory should be entered in the sheet named 'result subject-wise' where as the marks for re-exam. theory should be entered in the sheet named 'details' because re-exam. is the first attempt for a student who has been granted permission due to special cicumstances. And note that there is no suppl. for practical exam.</t>
  </si>
  <si>
    <t>पूरक परीक्षा के सैद्धांतिक प्रश्न  पत्र के अंक 'result subject -wise' sheet में इस तरह भरने हैं  कि  प्रायोगिक अंकों के अर्द्ध  वार्षिक एवं वार्षिक अंकों  का  योग पूरक परीक्षा के सैद्धांतिक प्रश्न  पत्र अंक के साथ जुड़कर  विषय योग  200 बन स सके।</t>
  </si>
  <si>
    <t>For help in adjusting marks proportionately, plz click here.  अंकों के आनुपातिक परिवर्तन में सहायता  लिए यहाँ क्लिक करें।</t>
  </si>
  <si>
    <t>जब कि पुनः  परीक्षा के सैद्धांतिक प्रश्न  पत्र के अंक 'details' sheet में इस तरह भरने हैं  कि  प्रायोगिक अंकों के केवल वार्षिक अंक पुनः   परीक्षा के सैद्धांतिक प्रश्न  पत्र अंकों   के साथ जुड़कर  विषय योग  100 बन स सके।</t>
  </si>
  <si>
    <t>पुनः परीक्षा में बैठने योग्य विद्यार्थी की अंक तालिका तब तक नहीं बनेगी जब तक की पुनः परीक्षा के अंकों की पविश्ति नहीं होगी। अतः मुख्य परीक्षा के साथ ऐसे विद्यार्थियों  को अंक तालिका नहीं देनी है और केवल उन्हें पुनः परीक्षा में सम्मिलित होने की सूचना देनी है।</t>
  </si>
  <si>
    <t>designed by  
D. Kavita
Principal  
GSSS, Marjeevi  Nimbahera,   
Distt. Chittaurgarh, Rajasthan  
kavita.fadnavis@gmail.com</t>
  </si>
  <si>
    <t>Pushpendra Kumar Sharma          Principal
Govt. Hr. Sec. School, Veerpura  
Distt. Udaipur,
Rajasthan</t>
  </si>
  <si>
    <t xml:space="preserve">Anil Kumar Somani 
Principal 
SVGMS Nimbahera,  
Distt. Chittaurgarh,
Rajasthan 
</t>
  </si>
  <si>
    <t>Plz. download a fresh copy of this workbook and a  copy of latest bylaws ( exam. rules) to avoid errors. Plz. Read all instructions given in this pages carefully before you proceed. For more help you can download the training videos from www.ctor.in</t>
  </si>
  <si>
    <t>WHAT IS SPECIAL ABOUT THIS WORKBOOK?</t>
  </si>
  <si>
    <t>This work book all in one because it is suitable for all those schools that have more than 4 options for each column of optional subjects and also for those that wish to give their students two practical subjects with different marking scheme in one column for example Geography and Music in one place.  However it can also be used in normal cases.</t>
  </si>
  <si>
    <t>It is also helpful for Vocational Education as third optional subject. You already know that 4th optional subject is not to be shown in the progress reports for class 11th students and so if a student offers any of the trades of vocational education as a fourth optional, his/her overall result does not get affected due to the fourth optional subject.</t>
  </si>
  <si>
    <t>Put the subjects with 70 marks practicals such as music and drawing in last columns viz.,  Z,AA, AH,AI and give 'g' or 'h' (as per the selected column) as subject code.</t>
  </si>
  <si>
    <t xml:space="preserve">Put the Vocational Subjects  only in column of  third or fourth optional that too under columns AP,AQ  and AX,AY  only and give 'g' or 'h' (as per the selected column) as subject code. </t>
  </si>
  <si>
    <t>You may use this workbook for Typing and Short Hand subject provided you can change the max. marks in 'details' in Cell No. AN8 and AP8 (theory) by changing them to 35 and 50 instead of 20 and 30, but do not mix these with any other practical subject which do not match the marking scheme.</t>
  </si>
  <si>
    <r>
      <rPr>
        <sz val="14"/>
        <rFont val="Cambria"/>
        <family val="1"/>
      </rPr>
      <t xml:space="preserve">This workbook can prepare results of 100 students of a class. According the the the departmental norms we can split the class into two sections as soon as the strength crosses 60 students, yet this workbooks supports result upto a strength of 100 students. Please limit your class strength not to exceed 100. </t>
    </r>
    <r>
      <rPr>
        <sz val="14"/>
        <color rgb="FF0000FF"/>
        <rFont val="Cambria"/>
        <family val="1"/>
      </rPr>
      <t>If there occur any errors in your result due to accidental deletion or feeding in wrong sheets, you can rectify all such errors by using a fresh workbook and just copying the 'details' of your old workbook into the new one.</t>
    </r>
    <r>
      <rPr>
        <sz val="14"/>
        <color indexed="11"/>
        <rFont val="Cambria"/>
        <family val="1"/>
      </rPr>
      <t xml:space="preserve"> </t>
    </r>
    <r>
      <rPr>
        <sz val="14"/>
        <color rgb="FF9933FF"/>
        <rFont val="Cambria"/>
        <family val="1"/>
      </rPr>
      <t xml:space="preserve">Password to enter </t>
    </r>
    <r>
      <rPr>
        <sz val="14"/>
        <color rgb="FFFF0000"/>
        <rFont val="Cambria"/>
        <family val="1"/>
      </rPr>
      <t xml:space="preserve">details  entries </t>
    </r>
    <r>
      <rPr>
        <sz val="14"/>
        <color rgb="FF9933FF"/>
        <rFont val="Cambria"/>
        <family val="1"/>
      </rPr>
      <t>is '</t>
    </r>
    <r>
      <rPr>
        <sz val="14"/>
        <color rgb="FFFF0000"/>
        <rFont val="Cambria"/>
        <family val="1"/>
      </rPr>
      <t>shivira</t>
    </r>
    <r>
      <rPr>
        <sz val="14"/>
        <color rgb="FF9933FF"/>
        <rFont val="Cambria"/>
        <family val="1"/>
      </rPr>
      <t>'.  All  sheets are protected.</t>
    </r>
    <r>
      <rPr>
        <sz val="14"/>
        <color indexed="10"/>
        <rFont val="Cambria"/>
        <family val="1"/>
      </rPr>
      <t xml:space="preserve"> The password to unprotect sheets is 'dkf'. </t>
    </r>
    <r>
      <rPr>
        <sz val="14"/>
        <rFont val="Cambria"/>
        <family val="1"/>
      </rPr>
      <t xml:space="preserve">For any queries regarding the use of this application, drop a mail to </t>
    </r>
    <r>
      <rPr>
        <u/>
        <sz val="14"/>
        <color rgb="FFFF0000"/>
        <rFont val="Cambria"/>
        <family val="1"/>
      </rPr>
      <t>kavita.fadnavis@gmail.com</t>
    </r>
    <r>
      <rPr>
        <sz val="14"/>
        <rFont val="Cambria"/>
        <family val="1"/>
      </rPr>
      <t xml:space="preserve">  You may also contact the master trainers of your own district.         </t>
    </r>
    <r>
      <rPr>
        <sz val="14"/>
        <color indexed="10"/>
        <rFont val="Cambria"/>
        <family val="1"/>
      </rPr>
      <t xml:space="preserve">         
</t>
    </r>
    <r>
      <rPr>
        <sz val="14"/>
        <rFont val="Cambria"/>
        <family val="1"/>
      </rPr>
      <t>D. Kavita</t>
    </r>
  </si>
  <si>
    <t>Plz. always read the latest class promotion rules before you begin to work on this workbook. Use this workbook only if you find it as per rules. The cell pertaining to the result of a student of class 8th is deliberately left blank in case he/she obtains grade 'e' in any of the subjects. Fill it using your own understanding of the rules.</t>
  </si>
  <si>
    <t>Enter students' details and marks only in the sheet named 'details' and no where else. You may also copy the same from 'Shala Darpan Data'</t>
  </si>
  <si>
    <t>Enter the marks of after supplementary exam. in the sheet named 'Result Subject-wise' and in case of Re-exam. Enter in the sheet named 'details'</t>
  </si>
  <si>
    <r>
      <t xml:space="preserve">fjtYV odZcqd fgUnh o vaxzsth esa miyC/k gSa] ijUrq dsoy vaxzsth odZcqd le; le; ij v|ru gksrs gSaa 'kkyk niZ.k] vkj Vh bZ vkSj ek f'k cksMZ dk leLr dk;Z vaxzsth esa gksrk gS vr% vxszt+h odZcqd dk gh iz;ksx djuk csgrj gksxkA viuh vko”;drkuqlkj fgUnh odZcqd dk iz;ksx dj ldrs gSa ijUrq 18-03-2020 ds vkns'k ds vuqlkj fgUnh odZcqd v|ru ugha gSA varj vkus ij vki Lo;a mRRkjnk;h gksaxsA  </t>
    </r>
    <r>
      <rPr>
        <sz val="14"/>
        <color rgb="FF000000"/>
        <rFont val="Calibri"/>
        <family val="2"/>
      </rPr>
      <t>Font Change</t>
    </r>
    <r>
      <rPr>
        <sz val="14"/>
        <color rgb="FF000000"/>
        <rFont val="Kruti Dev 010"/>
      </rPr>
      <t xml:space="preserve"> u djsaA</t>
    </r>
  </si>
  <si>
    <t>r`rh; Hkk"kk o ,sfPNd fo"k;ksa dk dksM+ p;u djuk gSA d{kk 9 ds O;kolkf;d f'k{kk ds fo"k;ksa dk p;u dj ldrs gSaA O;kolkf;d vFkok lkekftd foKku ftlesa vf/kd vad gS mlh dks vafre :Ik ls vad rkfydk esa LFkku feysxkA</t>
  </si>
  <si>
    <r>
      <t>d{kk 11 o 12 esa fofHkUu oSdfYid fo’k; ds dksM gSa dsoy</t>
    </r>
    <r>
      <rPr>
        <sz val="14"/>
        <color rgb="FFFF0000"/>
        <rFont val="Times New Roman"/>
        <family val="1"/>
      </rPr>
      <t xml:space="preserve">a , b, c, d,….. h </t>
    </r>
    <r>
      <rPr>
        <sz val="14"/>
        <color rgb="FF000000"/>
        <rFont val="Kruti Dev 010"/>
      </rPr>
      <t>gh gSa o budk laca/k oSdfYid  fo’k; ls u gksdj LFkku ds Øekuqlkj gSA</t>
    </r>
  </si>
  <si>
    <r>
      <t xml:space="preserve">esfMdy ds fy, </t>
    </r>
    <r>
      <rPr>
        <sz val="14"/>
        <color rgb="FFFF0000"/>
        <rFont val="Times New Roman"/>
        <family val="1"/>
      </rPr>
      <t>ml</t>
    </r>
    <r>
      <rPr>
        <sz val="14"/>
        <color rgb="FF000000"/>
        <rFont val="Times New Roman"/>
        <family val="1"/>
      </rPr>
      <t>,</t>
    </r>
    <r>
      <rPr>
        <sz val="14"/>
        <color rgb="FF000000"/>
        <rFont val="Kruti Dev 010"/>
      </rPr>
      <t xml:space="preserve"> vuqifLFkr ds fy, </t>
    </r>
    <r>
      <rPr>
        <sz val="14"/>
        <color rgb="FFFF0000"/>
        <rFont val="Times New Roman"/>
        <family val="1"/>
      </rPr>
      <t>ab</t>
    </r>
    <r>
      <rPr>
        <sz val="14"/>
        <color rgb="FF000000"/>
        <rFont val="Times New Roman"/>
        <family val="1"/>
      </rPr>
      <t xml:space="preserve">, </t>
    </r>
    <r>
      <rPr>
        <sz val="14"/>
        <color rgb="FF000000"/>
        <rFont val="Kruti Dev 010"/>
      </rPr>
      <t>vadksa ds LFkku ij fy[ksaA okf"kZd ijh{kk esa mifLFkfr vfuok;Z gSA fo|kFkhZ #X.krk vFkok mfpr dkj.kksa ls vuqifLFkr gksus dh fLFkfr esa mldh ijh{kk iwjd ds lkFk yh tk ldrh gS vkSj vadks dh izfof"V okf"kZd ijh{kk ds vadksa d vuqikr esa djsaA</t>
    </r>
  </si>
  <si>
    <t>Please Read This  Ammendment Carefully 04/04/2020</t>
  </si>
  <si>
    <t>The users are expected to give feedback at kavita.fadnavis@gmail.com  for its improvement. No claims of perfection till session 2021-22</t>
  </si>
  <si>
    <t>A 001</t>
  </si>
  <si>
    <t>B 001</t>
  </si>
  <si>
    <t>C 001</t>
  </si>
  <si>
    <t>C 002</t>
  </si>
  <si>
    <t>B 002</t>
  </si>
  <si>
    <t>A 002</t>
  </si>
  <si>
    <t>A 003</t>
  </si>
  <si>
    <t>B 003</t>
  </si>
  <si>
    <t>C 003</t>
  </si>
  <si>
    <t>A 004</t>
  </si>
  <si>
    <t>B 004</t>
  </si>
  <si>
    <t>C 004</t>
  </si>
  <si>
    <t>A 005</t>
  </si>
  <si>
    <t>B 005</t>
  </si>
  <si>
    <t>C 005</t>
  </si>
  <si>
    <t>A 006</t>
  </si>
  <si>
    <t>B 006</t>
  </si>
  <si>
    <t>C 006</t>
  </si>
  <si>
    <t>A 007</t>
  </si>
  <si>
    <t>B 007</t>
  </si>
  <si>
    <t>C 007</t>
  </si>
  <si>
    <t>A 008</t>
  </si>
  <si>
    <t>B 008</t>
  </si>
  <si>
    <t>C 008</t>
  </si>
  <si>
    <t>A 009</t>
  </si>
  <si>
    <t>B 009</t>
  </si>
  <si>
    <t>C 009</t>
  </si>
  <si>
    <t>A 010</t>
  </si>
  <si>
    <t>B 010</t>
  </si>
  <si>
    <t>C 010</t>
  </si>
  <si>
    <t>This workbook will be useful from sessin 2022-23</t>
  </si>
  <si>
    <t>Govt. Higher Secondary School, XYZ</t>
  </si>
  <si>
    <t>RAJASTHAN KA SWARNIM ITIHAS</t>
  </si>
  <si>
    <t>XYZ</t>
  </si>
  <si>
    <t>Vruksharopan</t>
  </si>
  <si>
    <t>ANNUAL EXAM / PRACTICAL</t>
  </si>
  <si>
    <t>THIRD / SESSIONAL</t>
  </si>
  <si>
    <t xml:space="preserve">THIRD / SESSIONAL   </t>
  </si>
  <si>
    <t>VRUKSHAROPAN TOTAL MARKS</t>
  </si>
  <si>
    <t>9/8</t>
  </si>
  <si>
    <t>1/2</t>
  </si>
  <si>
    <t>GRADE</t>
  </si>
  <si>
    <t>MAIN EXAM RESULT</t>
  </si>
  <si>
    <t>2024-25</t>
  </si>
  <si>
    <t>RESULT OF SUPPL / RE-EXAM</t>
  </si>
  <si>
    <t>DATE OF DECL. OF SUPPL. EXAM. RESULT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</si>
</sst>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Red]0.00"/>
    <numFmt numFmtId="166" formatCode="ddd\.\ dd\ mmm\.\ yyyy"/>
    <numFmt numFmtId="167" formatCode="[$-14009]dd\-mm\-yyyy;@"/>
    <numFmt numFmtId="168" formatCode="dd\-mm\-yyyy"/>
    <numFmt numFmtId="169" formatCode="dd/mm/yyyy;@"/>
  </numFmts>
  <fonts count="143">
    <font>
      <sz val="11"/>
      <color theme="1"/>
      <name val="Calibri"/>
      <family val="2"/>
      <scheme val="minor"/>
    </font>
    <font>
      <b/>
      <sz val="8"/>
      <name val="Kruti Dev 010"/>
    </font>
    <font>
      <u/>
      <sz val="10"/>
      <color theme="10"/>
      <name val="Arial"/>
      <family val="2"/>
    </font>
    <font>
      <b/>
      <sz val="10"/>
      <color indexed="14"/>
      <name val="Symbol"/>
      <family val="1"/>
      <charset val="2"/>
    </font>
    <font>
      <b/>
      <sz val="10"/>
      <color indexed="10"/>
      <name val="Symbol"/>
      <family val="1"/>
      <charset val="2"/>
    </font>
    <font>
      <sz val="10"/>
      <name val="Arial"/>
      <family val="2"/>
    </font>
    <font>
      <sz val="9"/>
      <color indexed="81"/>
      <name val="Tahoma"/>
      <family val="2"/>
    </font>
    <font>
      <sz val="11"/>
      <color theme="1"/>
      <name val="Calibri"/>
      <family val="2"/>
      <scheme val="minor"/>
    </font>
    <font>
      <u/>
      <sz val="11"/>
      <color theme="11"/>
      <name val="Calibri"/>
      <family val="2"/>
      <scheme val="minor"/>
    </font>
    <font>
      <sz val="8"/>
      <name val="Calibri"/>
      <family val="2"/>
      <scheme val="minor"/>
    </font>
    <font>
      <b/>
      <i/>
      <sz val="8"/>
      <name val="Cambria"/>
      <family val="1"/>
      <scheme val="major"/>
    </font>
    <font>
      <b/>
      <sz val="10"/>
      <color rgb="FF008000"/>
      <name val="Symbol"/>
      <family val="1"/>
      <charset val="2"/>
    </font>
    <font>
      <b/>
      <sz val="10"/>
      <color rgb="FFFF00FF"/>
      <name val="Symbol"/>
      <family val="1"/>
      <charset val="2"/>
    </font>
    <font>
      <b/>
      <sz val="9"/>
      <name val="Cambria"/>
      <family val="1"/>
      <scheme val="major"/>
    </font>
    <font>
      <b/>
      <sz val="8"/>
      <name val="Cambria"/>
      <family val="1"/>
      <scheme val="major"/>
    </font>
    <font>
      <u/>
      <sz val="10"/>
      <color theme="10"/>
      <name val="Cambria"/>
      <family val="1"/>
      <scheme val="major"/>
    </font>
    <font>
      <b/>
      <sz val="10"/>
      <name val="Cambria"/>
      <family val="1"/>
      <scheme val="major"/>
    </font>
    <font>
      <b/>
      <sz val="10"/>
      <color indexed="12"/>
      <name val="Cambria"/>
      <family val="1"/>
      <scheme val="major"/>
    </font>
    <font>
      <b/>
      <sz val="8"/>
      <color indexed="12"/>
      <name val="Cambria"/>
      <family val="1"/>
      <scheme val="major"/>
    </font>
    <font>
      <sz val="8"/>
      <color indexed="10"/>
      <name val="Cambria"/>
      <family val="1"/>
      <scheme val="major"/>
    </font>
    <font>
      <sz val="10"/>
      <color theme="1"/>
      <name val="Cambria"/>
      <family val="1"/>
      <scheme val="major"/>
    </font>
    <font>
      <b/>
      <sz val="10"/>
      <color rgb="FFFF0000"/>
      <name val="Cambria"/>
      <family val="1"/>
      <scheme val="major"/>
    </font>
    <font>
      <b/>
      <sz val="10"/>
      <color rgb="FF0000FF"/>
      <name val="Cambria"/>
      <family val="1"/>
      <scheme val="major"/>
    </font>
    <font>
      <sz val="10"/>
      <name val="Cambria"/>
      <family val="1"/>
      <scheme val="major"/>
    </font>
    <font>
      <sz val="9"/>
      <color theme="1"/>
      <name val="Cambria"/>
      <family val="1"/>
      <scheme val="major"/>
    </font>
    <font>
      <b/>
      <sz val="9"/>
      <color indexed="10"/>
      <name val="Cambria"/>
      <family val="1"/>
      <scheme val="major"/>
    </font>
    <font>
      <u/>
      <sz val="9"/>
      <color theme="10"/>
      <name val="Cambria"/>
      <family val="1"/>
      <scheme val="major"/>
    </font>
    <font>
      <b/>
      <sz val="9"/>
      <color rgb="FFFF0000"/>
      <name val="Cambria"/>
      <family val="1"/>
      <scheme val="major"/>
    </font>
    <font>
      <b/>
      <sz val="9"/>
      <color indexed="12"/>
      <name val="Cambria"/>
      <family val="1"/>
      <scheme val="major"/>
    </font>
    <font>
      <sz val="9"/>
      <color indexed="12"/>
      <name val="Cambria"/>
      <family val="1"/>
      <scheme val="major"/>
    </font>
    <font>
      <b/>
      <sz val="9"/>
      <color indexed="8"/>
      <name val="Cambria"/>
      <family val="1"/>
      <scheme val="major"/>
    </font>
    <font>
      <b/>
      <sz val="9"/>
      <color rgb="FF0000FF"/>
      <name val="Cambria"/>
      <family val="1"/>
      <scheme val="major"/>
    </font>
    <font>
      <b/>
      <sz val="8"/>
      <color indexed="10"/>
      <name val="Cambria"/>
      <family val="1"/>
      <scheme val="major"/>
    </font>
    <font>
      <b/>
      <u/>
      <sz val="8"/>
      <color theme="10"/>
      <name val="Cambria"/>
      <family val="1"/>
      <scheme val="major"/>
    </font>
    <font>
      <b/>
      <sz val="8"/>
      <color rgb="FF0000FF"/>
      <name val="Cambria"/>
      <family val="1"/>
      <scheme val="major"/>
    </font>
    <font>
      <b/>
      <sz val="8"/>
      <color rgb="FF008000"/>
      <name val="Cambria"/>
      <family val="1"/>
      <scheme val="major"/>
    </font>
    <font>
      <b/>
      <sz val="10"/>
      <color rgb="FF008000"/>
      <name val="Cambria"/>
      <family val="1"/>
      <scheme val="major"/>
    </font>
    <font>
      <b/>
      <sz val="9"/>
      <color rgb="FF008000"/>
      <name val="Cambria"/>
      <family val="1"/>
      <scheme val="major"/>
    </font>
    <font>
      <b/>
      <sz val="9"/>
      <color theme="1"/>
      <name val="Cambria"/>
      <family val="1"/>
      <scheme val="major"/>
    </font>
    <font>
      <sz val="8"/>
      <name val="Cambria"/>
      <family val="1"/>
      <scheme val="major"/>
    </font>
    <font>
      <b/>
      <sz val="9"/>
      <color theme="0"/>
      <name val="Cambria"/>
      <family val="1"/>
      <scheme val="major"/>
    </font>
    <font>
      <sz val="8"/>
      <color indexed="30"/>
      <name val="Cambria"/>
      <family val="1"/>
      <scheme val="major"/>
    </font>
    <font>
      <sz val="8"/>
      <color theme="1"/>
      <name val="Cambria"/>
      <family val="1"/>
      <scheme val="major"/>
    </font>
    <font>
      <u/>
      <sz val="8"/>
      <color theme="10"/>
      <name val="Cambria"/>
      <family val="1"/>
      <scheme val="major"/>
    </font>
    <font>
      <b/>
      <sz val="8"/>
      <color rgb="FFFF0000"/>
      <name val="Cambria"/>
      <family val="1"/>
      <scheme val="major"/>
    </font>
    <font>
      <b/>
      <sz val="8"/>
      <color indexed="60"/>
      <name val="Cambria"/>
      <family val="1"/>
      <scheme val="major"/>
    </font>
    <font>
      <b/>
      <sz val="8"/>
      <color indexed="17"/>
      <name val="Cambria"/>
      <family val="1"/>
      <scheme val="major"/>
    </font>
    <font>
      <b/>
      <sz val="8"/>
      <color rgb="FF2D9D13"/>
      <name val="Cambria"/>
      <family val="1"/>
      <scheme val="major"/>
    </font>
    <font>
      <b/>
      <sz val="8"/>
      <color indexed="9"/>
      <name val="Cambria"/>
      <family val="1"/>
      <scheme val="major"/>
    </font>
    <font>
      <sz val="8"/>
      <color rgb="FFFF0000"/>
      <name val="Cambria"/>
      <family val="1"/>
      <scheme val="major"/>
    </font>
    <font>
      <sz val="8"/>
      <color rgb="FF0000FF"/>
      <name val="Cambria"/>
      <family val="1"/>
      <scheme val="major"/>
    </font>
    <font>
      <b/>
      <sz val="8"/>
      <color theme="1"/>
      <name val="Cambria"/>
      <family val="1"/>
      <scheme val="major"/>
    </font>
    <font>
      <b/>
      <sz val="8"/>
      <color indexed="14"/>
      <name val="Cambria"/>
      <family val="1"/>
      <scheme val="major"/>
    </font>
    <font>
      <sz val="8"/>
      <color indexed="17"/>
      <name val="Cambria"/>
      <family val="1"/>
      <scheme val="major"/>
    </font>
    <font>
      <b/>
      <sz val="8"/>
      <color rgb="FFFF00FF"/>
      <name val="Cambria"/>
      <family val="1"/>
      <scheme val="major"/>
    </font>
    <font>
      <b/>
      <sz val="10"/>
      <color theme="10"/>
      <name val="Cambria"/>
      <family val="1"/>
      <scheme val="major"/>
    </font>
    <font>
      <b/>
      <sz val="10"/>
      <color theme="1"/>
      <name val="Cambria"/>
      <family val="1"/>
      <scheme val="major"/>
    </font>
    <font>
      <b/>
      <sz val="10"/>
      <color rgb="FF000099"/>
      <name val="Cambria"/>
      <family val="1"/>
      <scheme val="major"/>
    </font>
    <font>
      <b/>
      <sz val="7"/>
      <name val="Cambria"/>
      <family val="1"/>
      <scheme val="major"/>
    </font>
    <font>
      <b/>
      <sz val="8"/>
      <color rgb="FF000099"/>
      <name val="Cambria"/>
      <family val="1"/>
      <scheme val="major"/>
    </font>
    <font>
      <b/>
      <sz val="7"/>
      <color theme="1"/>
      <name val="Cambria"/>
      <family val="1"/>
      <scheme val="major"/>
    </font>
    <font>
      <b/>
      <sz val="6"/>
      <color rgb="FFFF0000"/>
      <name val="Cambria"/>
      <family val="1"/>
      <scheme val="major"/>
    </font>
    <font>
      <b/>
      <sz val="9"/>
      <color rgb="FFFF0066"/>
      <name val="Cambria"/>
      <family val="1"/>
      <scheme val="major"/>
    </font>
    <font>
      <b/>
      <sz val="9"/>
      <color theme="0" tint="-0.499984740745262"/>
      <name val="Cambria"/>
      <family val="1"/>
      <scheme val="major"/>
    </font>
    <font>
      <b/>
      <sz val="7"/>
      <color indexed="10"/>
      <name val="Cambria"/>
      <family val="1"/>
      <scheme val="major"/>
    </font>
    <font>
      <b/>
      <sz val="6"/>
      <color indexed="12"/>
      <name val="Cambria"/>
      <family val="1"/>
      <scheme val="major"/>
    </font>
    <font>
      <sz val="9"/>
      <color theme="0" tint="-0.14999847407452621"/>
      <name val="Cambria"/>
      <family val="1"/>
      <scheme val="major"/>
    </font>
    <font>
      <sz val="22"/>
      <color rgb="FFFF0000"/>
      <name val="Kruti Dev 010"/>
    </font>
    <font>
      <b/>
      <sz val="11"/>
      <name val="Cambria"/>
      <family val="1"/>
      <scheme val="major"/>
    </font>
    <font>
      <b/>
      <sz val="11"/>
      <color rgb="FFFF0000"/>
      <name val="Cambria"/>
      <family val="1"/>
      <scheme val="major"/>
    </font>
    <font>
      <b/>
      <sz val="6"/>
      <color rgb="FF008000"/>
      <name val="Cambria"/>
      <family val="1"/>
      <scheme val="major"/>
    </font>
    <font>
      <b/>
      <sz val="6"/>
      <name val="Cambria"/>
      <family val="1"/>
      <scheme val="major"/>
    </font>
    <font>
      <b/>
      <sz val="10"/>
      <color rgb="FF0000FF"/>
      <name val="Cambria"/>
      <family val="1"/>
    </font>
    <font>
      <b/>
      <sz val="9"/>
      <color rgb="FFFFFFFF"/>
      <name val="Cambria"/>
      <family val="1"/>
    </font>
    <font>
      <b/>
      <sz val="10"/>
      <color rgb="FFD9D9D9"/>
      <name val="Cambria"/>
      <family val="1"/>
    </font>
    <font>
      <b/>
      <sz val="12"/>
      <color rgb="FFD9D9D9"/>
      <name val="Cambria"/>
      <family val="1"/>
    </font>
    <font>
      <sz val="11"/>
      <color theme="0"/>
      <name val="Calibri"/>
      <family val="2"/>
      <scheme val="minor"/>
    </font>
    <font>
      <sz val="9"/>
      <color theme="0"/>
      <name val="Cambria"/>
      <family val="1"/>
      <scheme val="major"/>
    </font>
    <font>
      <sz val="9"/>
      <name val="Cambria"/>
      <family val="1"/>
      <scheme val="major"/>
    </font>
    <font>
      <sz val="9"/>
      <color rgb="FFD9D9D9"/>
      <name val="Cambria"/>
      <family val="1"/>
    </font>
    <font>
      <sz val="9"/>
      <color rgb="FF000000"/>
      <name val="Cambria"/>
      <family val="1"/>
    </font>
    <font>
      <b/>
      <sz val="8"/>
      <color theme="0"/>
      <name val="Cambria"/>
      <family val="1"/>
      <scheme val="major"/>
    </font>
    <font>
      <sz val="14"/>
      <name val="Cambria"/>
      <family val="1"/>
      <scheme val="major"/>
    </font>
    <font>
      <sz val="14"/>
      <color rgb="FFC00000"/>
      <name val="Cambria"/>
      <family val="1"/>
      <scheme val="major"/>
    </font>
    <font>
      <sz val="14"/>
      <color rgb="FF0000FF"/>
      <name val="Cambria"/>
      <family val="1"/>
      <scheme val="major"/>
    </font>
    <font>
      <sz val="14"/>
      <color theme="1" tint="4.9989318521683403E-2"/>
      <name val="Cambria"/>
      <family val="1"/>
      <scheme val="major"/>
    </font>
    <font>
      <sz val="14"/>
      <color theme="1"/>
      <name val="Cambria"/>
      <family val="1"/>
    </font>
    <font>
      <sz val="14"/>
      <color rgb="FFFF0000"/>
      <name val="Cambria"/>
      <family val="1"/>
      <scheme val="major"/>
    </font>
    <font>
      <sz val="14"/>
      <color theme="10"/>
      <name val="Cambria"/>
      <family val="1"/>
      <scheme val="major"/>
    </font>
    <font>
      <sz val="14"/>
      <name val="Calibri"/>
      <family val="2"/>
      <scheme val="minor"/>
    </font>
    <font>
      <sz val="14"/>
      <color rgb="FF0000FF"/>
      <name val="Calibri"/>
      <family val="2"/>
      <scheme val="minor"/>
    </font>
    <font>
      <sz val="16"/>
      <color rgb="FFFF0000"/>
      <name val="Cambria"/>
      <family val="1"/>
    </font>
    <font>
      <sz val="14"/>
      <color rgb="FF000000"/>
      <name val="Kruti Dev 010"/>
    </font>
    <font>
      <sz val="14"/>
      <color rgb="FF000000"/>
      <name val="Cambria"/>
      <family val="1"/>
    </font>
    <font>
      <sz val="14"/>
      <color rgb="FFFF0000"/>
      <name val="Cambria"/>
      <family val="2"/>
    </font>
    <font>
      <sz val="14"/>
      <color rgb="FF000000"/>
      <name val="Calibri"/>
      <family val="2"/>
    </font>
    <font>
      <sz val="14"/>
      <color rgb="FF000000"/>
      <name val="Camrbria"/>
    </font>
    <font>
      <sz val="14"/>
      <color theme="1"/>
      <name val="Times New Roman"/>
      <family val="1"/>
    </font>
    <font>
      <sz val="14"/>
      <color theme="1"/>
      <name val="Kruti Dev 010"/>
    </font>
    <font>
      <sz val="14"/>
      <color theme="1"/>
      <name val="Calibri"/>
      <family val="2"/>
    </font>
    <font>
      <sz val="14"/>
      <color rgb="FF0000FF"/>
      <name val="Calibri"/>
      <family val="2"/>
    </font>
    <font>
      <sz val="14"/>
      <color rgb="FF0000FF"/>
      <name val="Times New Roman"/>
      <family val="1"/>
    </font>
    <font>
      <sz val="14"/>
      <color theme="1"/>
      <name val="Cambria"/>
      <family val="1"/>
      <scheme val="major"/>
    </font>
    <font>
      <sz val="14"/>
      <color rgb="FF0033CC"/>
      <name val="Times New Roman"/>
      <family val="1"/>
    </font>
    <font>
      <sz val="14"/>
      <color rgb="FFFF0000"/>
      <name val="Times New Roman"/>
      <family val="1"/>
    </font>
    <font>
      <sz val="14"/>
      <color rgb="FF000000"/>
      <name val="Times New Roman"/>
      <family val="1"/>
    </font>
    <font>
      <u/>
      <sz val="14"/>
      <color rgb="FFFF0000"/>
      <name val="Kruti Dev 010"/>
    </font>
    <font>
      <u/>
      <sz val="14"/>
      <color rgb="FF000000"/>
      <name val="Kruti Dev 010"/>
    </font>
    <font>
      <sz val="20"/>
      <color rgb="FFFF6600"/>
      <name val="Kruti Dev 010"/>
    </font>
    <font>
      <sz val="14"/>
      <color rgb="FF0033CC"/>
      <name val="Kruti Dev 010"/>
    </font>
    <font>
      <sz val="14"/>
      <color rgb="FF0033CC"/>
      <name val="Cambria"/>
      <family val="1"/>
      <scheme val="major"/>
    </font>
    <font>
      <sz val="14"/>
      <color rgb="FF0000FF"/>
      <name val="Kruti Dev 010"/>
    </font>
    <font>
      <sz val="14"/>
      <color rgb="FFFF0000"/>
      <name val="Kruti Dev 010"/>
    </font>
    <font>
      <sz val="14"/>
      <color rgb="FFFF0000"/>
      <name val="Calibri"/>
      <family val="2"/>
    </font>
    <font>
      <vertAlign val="superscript"/>
      <sz val="14"/>
      <color rgb="FF0000FF"/>
      <name val="Calibri"/>
      <family val="2"/>
    </font>
    <font>
      <sz val="14"/>
      <color rgb="FF0000FF"/>
      <name val="DevLys 010"/>
    </font>
    <font>
      <b/>
      <sz val="8"/>
      <color rgb="FF000000"/>
      <name val="Calibri"/>
      <family val="2"/>
    </font>
    <font>
      <b/>
      <sz val="8"/>
      <color indexed="10"/>
      <name val="Cambria"/>
      <family val="1"/>
    </font>
    <font>
      <b/>
      <sz val="6"/>
      <color theme="0" tint="-0.14999847407452621"/>
      <name val="Cambria (Body)_x0000_"/>
    </font>
    <font>
      <sz val="6"/>
      <color theme="0" tint="-0.14999847407452621"/>
      <name val="Cambria"/>
      <family val="1"/>
      <scheme val="major"/>
    </font>
    <font>
      <b/>
      <sz val="9"/>
      <color rgb="FF0000FF"/>
      <name val="Cambria"/>
      <family val="1"/>
    </font>
    <font>
      <b/>
      <sz val="10"/>
      <color rgb="FF000000"/>
      <name val="Tahoma"/>
      <family val="2"/>
    </font>
    <font>
      <b/>
      <sz val="10"/>
      <color rgb="FFFF0000"/>
      <name val="Tahoma"/>
      <family val="2"/>
    </font>
    <font>
      <sz val="14"/>
      <color rgb="FFFF0000"/>
      <name val="Cambria"/>
      <family val="1"/>
    </font>
    <font>
      <sz val="14"/>
      <color rgb="FF0000FF"/>
      <name val="Cambria"/>
      <family val="1"/>
    </font>
    <font>
      <sz val="12"/>
      <color rgb="FFFF0000"/>
      <name val="Cambria"/>
      <family val="1"/>
    </font>
    <font>
      <u/>
      <sz val="12"/>
      <color theme="1"/>
      <name val="Arial"/>
      <family val="2"/>
    </font>
    <font>
      <b/>
      <sz val="14"/>
      <color rgb="FF0000FF"/>
      <name val="Cambria"/>
      <family val="1"/>
    </font>
    <font>
      <b/>
      <sz val="12"/>
      <color rgb="FF0000FF"/>
      <name val="Cambria"/>
      <family val="1"/>
    </font>
    <font>
      <sz val="18"/>
      <color theme="10"/>
      <name val="Cambria"/>
      <family val="1"/>
    </font>
    <font>
      <sz val="14"/>
      <name val="Cambria"/>
      <family val="1"/>
    </font>
    <font>
      <sz val="14"/>
      <color indexed="11"/>
      <name val="Cambria"/>
      <family val="1"/>
    </font>
    <font>
      <sz val="14"/>
      <color rgb="FF9933FF"/>
      <name val="Cambria"/>
      <family val="1"/>
    </font>
    <font>
      <sz val="14"/>
      <color indexed="10"/>
      <name val="Cambria"/>
      <family val="1"/>
    </font>
    <font>
      <u/>
      <sz val="14"/>
      <color rgb="FFFF0000"/>
      <name val="Cambria"/>
      <family val="1"/>
    </font>
    <font>
      <sz val="18"/>
      <color theme="1"/>
      <name val="DevLys 010"/>
    </font>
    <font>
      <b/>
      <sz val="18"/>
      <color rgb="FFFF0000"/>
      <name val="Cambria"/>
      <family val="1"/>
    </font>
    <font>
      <sz val="18"/>
      <color theme="1"/>
      <name val="Cambria"/>
      <family val="1"/>
    </font>
    <font>
      <sz val="8"/>
      <color indexed="12"/>
      <name val="Cambria"/>
      <family val="1"/>
      <scheme val="major"/>
    </font>
    <font>
      <b/>
      <sz val="12"/>
      <color rgb="FFFF0000"/>
      <name val="Cambria"/>
      <family val="1"/>
      <scheme val="major"/>
    </font>
    <font>
      <b/>
      <sz val="11"/>
      <color rgb="FF008000"/>
      <name val="Cambria"/>
      <family val="1"/>
      <scheme val="major"/>
    </font>
    <font>
      <b/>
      <sz val="10"/>
      <color rgb="FF0000FF"/>
      <name val="Tahoma"/>
      <family val="2"/>
    </font>
    <font>
      <b/>
      <sz val="9"/>
      <color theme="0" tint="-4.9989318521683403E-2"/>
      <name val="Cambria"/>
      <family val="1"/>
      <scheme val="major"/>
    </font>
  </fonts>
  <fills count="17">
    <fill>
      <patternFill patternType="none"/>
    </fill>
    <fill>
      <patternFill patternType="gray125"/>
    </fill>
    <fill>
      <patternFill patternType="solid">
        <fgColor theme="9" tint="0.79998168889431442"/>
        <bgColor indexed="64"/>
      </patternFill>
    </fill>
    <fill>
      <patternFill patternType="solid">
        <fgColor rgb="FFFFFFCC"/>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indexed="26"/>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indexed="31"/>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rgb="FFDCE6F1"/>
        <bgColor rgb="FF000000"/>
      </patternFill>
    </fill>
    <fill>
      <patternFill patternType="solid">
        <fgColor rgb="FFE9FFB3"/>
        <bgColor indexed="64"/>
      </patternFill>
    </fill>
    <fill>
      <patternFill patternType="solid">
        <fgColor theme="0" tint="-0.14999847407452621"/>
        <bgColor indexed="64"/>
      </patternFill>
    </fill>
    <fill>
      <patternFill patternType="solid">
        <fgColor rgb="FF06FA2F"/>
        <bgColor indexed="64"/>
      </patternFill>
    </fill>
  </fills>
  <borders count="194">
    <border>
      <left/>
      <right/>
      <top/>
      <bottom/>
      <diagonal/>
    </border>
    <border>
      <left style="thin">
        <color rgb="FFCC99FF"/>
      </left>
      <right style="thin">
        <color rgb="FFFF0000"/>
      </right>
      <top style="thin">
        <color rgb="FFCC99FF"/>
      </top>
      <bottom style="thin">
        <color rgb="FFFF0000"/>
      </bottom>
      <diagonal/>
    </border>
    <border>
      <left style="thin">
        <color rgb="FFCC99FF"/>
      </left>
      <right style="thin">
        <color rgb="FFCC99FF"/>
      </right>
      <top style="thin">
        <color rgb="FFCC99FF"/>
      </top>
      <bottom style="thin">
        <color rgb="FFFF0000"/>
      </bottom>
      <diagonal/>
    </border>
    <border>
      <left style="thin">
        <color rgb="FFFF0000"/>
      </left>
      <right/>
      <top style="thin">
        <color rgb="FFCC99FF"/>
      </top>
      <bottom style="thin">
        <color rgb="FFFF0000"/>
      </bottom>
      <diagonal/>
    </border>
    <border>
      <left style="thin">
        <color rgb="FFCC99FF"/>
      </left>
      <right style="thin">
        <color rgb="FFFF0000"/>
      </right>
      <top style="thin">
        <color rgb="FFCC99FF"/>
      </top>
      <bottom style="thin">
        <color rgb="FFCC99FF"/>
      </bottom>
      <diagonal/>
    </border>
    <border>
      <left style="thin">
        <color rgb="FFCC99FF"/>
      </left>
      <right style="thin">
        <color rgb="FFCC99FF"/>
      </right>
      <top style="thin">
        <color rgb="FFCC99FF"/>
      </top>
      <bottom style="thin">
        <color rgb="FFCC99FF"/>
      </bottom>
      <diagonal/>
    </border>
    <border>
      <left/>
      <right/>
      <top style="thin">
        <color rgb="FFFF0000"/>
      </top>
      <bottom style="thin">
        <color rgb="FFCC99FF"/>
      </bottom>
      <diagonal/>
    </border>
    <border>
      <left style="thin">
        <color rgb="FFFF0000"/>
      </left>
      <right/>
      <top style="thin">
        <color rgb="FFFF0000"/>
      </top>
      <bottom style="thin">
        <color rgb="FFCC99FF"/>
      </bottom>
      <diagonal/>
    </border>
    <border>
      <left style="thin">
        <color rgb="FFFF0000"/>
      </left>
      <right style="thin">
        <color rgb="FFCC99FF"/>
      </right>
      <top style="thin">
        <color rgb="FFCC99FF"/>
      </top>
      <bottom style="thin">
        <color rgb="FFCC99FF"/>
      </bottom>
      <diagonal/>
    </border>
    <border>
      <left style="thin">
        <color indexed="46"/>
      </left>
      <right style="thin">
        <color indexed="46"/>
      </right>
      <top style="thin">
        <color indexed="46"/>
      </top>
      <bottom style="thin">
        <color indexed="46"/>
      </bottom>
      <diagonal/>
    </border>
    <border>
      <left/>
      <right style="thin">
        <color rgb="FFCC99FF"/>
      </right>
      <top style="thin">
        <color rgb="FFCC99FF"/>
      </top>
      <bottom style="thin">
        <color rgb="FFCC99FF"/>
      </bottom>
      <diagonal/>
    </border>
    <border>
      <left style="thin">
        <color rgb="FFFF0000"/>
      </left>
      <right/>
      <top style="thin">
        <color rgb="FFFF0000"/>
      </top>
      <bottom style="thin">
        <color rgb="FFFF0000"/>
      </bottom>
      <diagonal/>
    </border>
    <border>
      <left style="thin">
        <color indexed="46"/>
      </left>
      <right/>
      <top style="thin">
        <color indexed="46"/>
      </top>
      <bottom style="thin">
        <color indexed="46"/>
      </bottom>
      <diagonal/>
    </border>
    <border>
      <left/>
      <right style="thin">
        <color indexed="46"/>
      </right>
      <top style="thin">
        <color indexed="46"/>
      </top>
      <bottom style="thin">
        <color indexed="46"/>
      </bottom>
      <diagonal/>
    </border>
    <border>
      <left/>
      <right/>
      <top style="thin">
        <color indexed="46"/>
      </top>
      <bottom style="thin">
        <color indexed="46"/>
      </bottom>
      <diagonal/>
    </border>
    <border>
      <left style="thin">
        <color indexed="46"/>
      </left>
      <right/>
      <top/>
      <bottom style="thin">
        <color indexed="46"/>
      </bottom>
      <diagonal/>
    </border>
    <border>
      <left style="thin">
        <color indexed="46"/>
      </left>
      <right/>
      <top style="thin">
        <color indexed="46"/>
      </top>
      <bottom/>
      <diagonal/>
    </border>
    <border>
      <left/>
      <right style="thin">
        <color indexed="46"/>
      </right>
      <top/>
      <bottom style="thin">
        <color indexed="46"/>
      </bottom>
      <diagonal/>
    </border>
    <border>
      <left/>
      <right/>
      <top/>
      <bottom style="thin">
        <color indexed="46"/>
      </bottom>
      <diagonal/>
    </border>
    <border>
      <left style="thin">
        <color rgb="FFFF0000"/>
      </left>
      <right style="thin">
        <color rgb="FFCC99FF"/>
      </right>
      <top style="thin">
        <color rgb="FFFF0000"/>
      </top>
      <bottom style="thin">
        <color rgb="FFCC99FF"/>
      </bottom>
      <diagonal/>
    </border>
    <border>
      <left style="thin">
        <color rgb="FFCC99FF"/>
      </left>
      <right/>
      <top style="thin">
        <color rgb="FFCC99FF"/>
      </top>
      <bottom style="thin">
        <color rgb="FFCC99FF"/>
      </bottom>
      <diagonal/>
    </border>
    <border>
      <left/>
      <right/>
      <top style="thin">
        <color rgb="FFCC99FF"/>
      </top>
      <bottom style="thin">
        <color rgb="FFCC99FF"/>
      </bottom>
      <diagonal/>
    </border>
    <border>
      <left style="thin">
        <color rgb="FFCC99FF"/>
      </left>
      <right/>
      <top/>
      <bottom style="thin">
        <color rgb="FFCC99FF"/>
      </bottom>
      <diagonal/>
    </border>
    <border>
      <left/>
      <right/>
      <top/>
      <bottom style="thin">
        <color rgb="FFCC99FF"/>
      </bottom>
      <diagonal/>
    </border>
    <border>
      <left style="thin">
        <color rgb="FFCC99FF"/>
      </left>
      <right style="thin">
        <color rgb="FFCC99FF"/>
      </right>
      <top style="thin">
        <color rgb="FFCC99FF"/>
      </top>
      <bottom/>
      <diagonal/>
    </border>
    <border>
      <left style="thin">
        <color rgb="FFCC99FF"/>
      </left>
      <right style="thin">
        <color rgb="FFCC99FF"/>
      </right>
      <top/>
      <bottom/>
      <diagonal/>
    </border>
    <border>
      <left style="thin">
        <color rgb="FFCC99FF"/>
      </left>
      <right style="thin">
        <color rgb="FFCC99FF"/>
      </right>
      <top/>
      <bottom style="thin">
        <color rgb="FFCC99FF"/>
      </bottom>
      <diagonal/>
    </border>
    <border>
      <left style="thin">
        <color rgb="FFCC99FF"/>
      </left>
      <right/>
      <top style="thin">
        <color rgb="FFCC99FF"/>
      </top>
      <bottom/>
      <diagonal/>
    </border>
    <border>
      <left/>
      <right/>
      <top style="thin">
        <color rgb="FFCC99FF"/>
      </top>
      <bottom/>
      <diagonal/>
    </border>
    <border>
      <left/>
      <right style="thin">
        <color rgb="FFFF0000"/>
      </right>
      <top style="thin">
        <color rgb="FFCC99FF"/>
      </top>
      <bottom/>
      <diagonal/>
    </border>
    <border>
      <left style="thin">
        <color rgb="FFCC99FF"/>
      </left>
      <right/>
      <top/>
      <bottom/>
      <diagonal/>
    </border>
    <border>
      <left/>
      <right style="thin">
        <color rgb="FFFF0000"/>
      </right>
      <top/>
      <bottom/>
      <diagonal/>
    </border>
    <border>
      <left style="thin">
        <color rgb="FFFF0000"/>
      </left>
      <right style="thin">
        <color rgb="FFCC99FF"/>
      </right>
      <top style="thin">
        <color rgb="FFCC99FF"/>
      </top>
      <bottom style="thin">
        <color rgb="FFFF0000"/>
      </bottom>
      <diagonal/>
    </border>
    <border>
      <left style="thin">
        <color rgb="FFCC99FF"/>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thin">
        <color rgb="FFFF0000"/>
      </left>
      <right/>
      <top/>
      <bottom style="thin">
        <color rgb="FFCC99FF"/>
      </bottom>
      <diagonal/>
    </border>
    <border>
      <left style="medium">
        <color indexed="10"/>
      </left>
      <right style="thin">
        <color rgb="FFCC99FF"/>
      </right>
      <top style="medium">
        <color indexed="10"/>
      </top>
      <bottom style="thin">
        <color rgb="FFCC99FF"/>
      </bottom>
      <diagonal/>
    </border>
    <border>
      <left style="thin">
        <color rgb="FFCC99FF"/>
      </left>
      <right style="thin">
        <color rgb="FFCC99FF"/>
      </right>
      <top style="medium">
        <color indexed="10"/>
      </top>
      <bottom style="thin">
        <color rgb="FFCC99FF"/>
      </bottom>
      <diagonal/>
    </border>
    <border>
      <left style="thin">
        <color rgb="FFCC99FF"/>
      </left>
      <right style="medium">
        <color indexed="10"/>
      </right>
      <top style="medium">
        <color indexed="10"/>
      </top>
      <bottom style="thin">
        <color rgb="FFCC99FF"/>
      </bottom>
      <diagonal/>
    </border>
    <border>
      <left style="medium">
        <color indexed="10"/>
      </left>
      <right style="thin">
        <color rgb="FFCC99FF"/>
      </right>
      <top style="thin">
        <color rgb="FFCC99FF"/>
      </top>
      <bottom style="thin">
        <color rgb="FFCC99FF"/>
      </bottom>
      <diagonal/>
    </border>
    <border>
      <left style="thin">
        <color rgb="FFCC99FF"/>
      </left>
      <right style="thin">
        <color rgb="FFCC99FF"/>
      </right>
      <top style="thin">
        <color rgb="FFCC99FF"/>
      </top>
      <bottom style="medium">
        <color indexed="10"/>
      </bottom>
      <diagonal/>
    </border>
    <border>
      <left style="double">
        <color indexed="17"/>
      </left>
      <right style="thin">
        <color rgb="FFCC99FF"/>
      </right>
      <top style="thin">
        <color rgb="FFCC99FF"/>
      </top>
      <bottom style="thin">
        <color rgb="FFCC99FF"/>
      </bottom>
      <diagonal/>
    </border>
    <border>
      <left style="thin">
        <color rgb="FFCC99FF"/>
      </left>
      <right style="double">
        <color indexed="17"/>
      </right>
      <top style="thin">
        <color rgb="FFCC99FF"/>
      </top>
      <bottom style="thin">
        <color rgb="FFCC99FF"/>
      </bottom>
      <diagonal/>
    </border>
    <border>
      <left/>
      <right style="thin">
        <color rgb="FFCC99FF"/>
      </right>
      <top/>
      <bottom style="thin">
        <color rgb="FFCC99FF"/>
      </bottom>
      <diagonal/>
    </border>
    <border>
      <left style="double">
        <color indexed="17"/>
      </left>
      <right/>
      <top style="thin">
        <color rgb="FFCC99FF"/>
      </top>
      <bottom style="thin">
        <color rgb="FFCC99FF"/>
      </bottom>
      <diagonal/>
    </border>
    <border>
      <left/>
      <right style="double">
        <color indexed="17"/>
      </right>
      <top style="thin">
        <color rgb="FFCC99FF"/>
      </top>
      <bottom style="thin">
        <color rgb="FFCC99FF"/>
      </bottom>
      <diagonal/>
    </border>
    <border>
      <left/>
      <right style="double">
        <color indexed="17"/>
      </right>
      <top/>
      <bottom style="thin">
        <color rgb="FFCC99FF"/>
      </bottom>
      <diagonal/>
    </border>
    <border>
      <left style="double">
        <color indexed="17"/>
      </left>
      <right/>
      <top style="thin">
        <color rgb="FFCC99FF"/>
      </top>
      <bottom style="double">
        <color indexed="17"/>
      </bottom>
      <diagonal/>
    </border>
    <border>
      <left/>
      <right/>
      <top style="thin">
        <color rgb="FFCC99FF"/>
      </top>
      <bottom style="double">
        <color indexed="17"/>
      </bottom>
      <diagonal/>
    </border>
    <border>
      <left/>
      <right style="thin">
        <color rgb="FFCC99FF"/>
      </right>
      <top style="thin">
        <color rgb="FFCC99FF"/>
      </top>
      <bottom style="double">
        <color indexed="17"/>
      </bottom>
      <diagonal/>
    </border>
    <border>
      <left style="thin">
        <color rgb="FFCC99FF"/>
      </left>
      <right style="thin">
        <color rgb="FFCC99FF"/>
      </right>
      <top style="thin">
        <color rgb="FFCC99FF"/>
      </top>
      <bottom style="double">
        <color indexed="17"/>
      </bottom>
      <diagonal/>
    </border>
    <border>
      <left style="double">
        <color indexed="17"/>
      </left>
      <right style="thin">
        <color indexed="46"/>
      </right>
      <top style="double">
        <color indexed="17"/>
      </top>
      <bottom style="thin">
        <color indexed="46"/>
      </bottom>
      <diagonal/>
    </border>
    <border>
      <left style="thin">
        <color indexed="46"/>
      </left>
      <right style="thin">
        <color indexed="46"/>
      </right>
      <top style="double">
        <color indexed="17"/>
      </top>
      <bottom style="thin">
        <color indexed="46"/>
      </bottom>
      <diagonal/>
    </border>
    <border>
      <left style="thin">
        <color indexed="46"/>
      </left>
      <right style="double">
        <color indexed="17"/>
      </right>
      <top style="double">
        <color indexed="17"/>
      </top>
      <bottom style="thin">
        <color indexed="46"/>
      </bottom>
      <diagonal/>
    </border>
    <border>
      <left style="double">
        <color indexed="17"/>
      </left>
      <right style="thin">
        <color indexed="46"/>
      </right>
      <top style="thin">
        <color indexed="46"/>
      </top>
      <bottom style="thin">
        <color indexed="46"/>
      </bottom>
      <diagonal/>
    </border>
    <border>
      <left style="thin">
        <color indexed="46"/>
      </left>
      <right style="double">
        <color indexed="17"/>
      </right>
      <top style="thin">
        <color indexed="46"/>
      </top>
      <bottom style="thin">
        <color indexed="46"/>
      </bottom>
      <diagonal/>
    </border>
    <border>
      <left style="thin">
        <color rgb="FFCC99FF"/>
      </left>
      <right style="double">
        <color indexed="17"/>
      </right>
      <top style="thin">
        <color rgb="FFCC99FF"/>
      </top>
      <bottom style="double">
        <color indexed="17"/>
      </bottom>
      <diagonal/>
    </border>
    <border>
      <left/>
      <right style="thin">
        <color rgb="FFFF0000"/>
      </right>
      <top style="thin">
        <color rgb="FFFF0000"/>
      </top>
      <bottom style="thin">
        <color rgb="FFCC99FF"/>
      </bottom>
      <diagonal/>
    </border>
    <border>
      <left style="thin">
        <color rgb="FFFF0000"/>
      </left>
      <right/>
      <top style="thin">
        <color rgb="FFCC99FF"/>
      </top>
      <bottom style="thin">
        <color rgb="FFCC99FF"/>
      </bottom>
      <diagonal/>
    </border>
    <border>
      <left/>
      <right style="thin">
        <color rgb="FFFF0000"/>
      </right>
      <top style="thin">
        <color rgb="FFCC99FF"/>
      </top>
      <bottom style="thin">
        <color rgb="FFCC99FF"/>
      </bottom>
      <diagonal/>
    </border>
    <border>
      <left style="thin">
        <color rgb="FFFF0000"/>
      </left>
      <right style="thin">
        <color rgb="FFCC99FF"/>
      </right>
      <top style="thin">
        <color rgb="FFCC99FF"/>
      </top>
      <bottom/>
      <diagonal/>
    </border>
    <border>
      <left style="thin">
        <color rgb="FFCC99FF"/>
      </left>
      <right style="thin">
        <color rgb="FFFF0000"/>
      </right>
      <top/>
      <bottom style="thin">
        <color rgb="FFCC99FF"/>
      </bottom>
      <diagonal/>
    </border>
    <border>
      <left style="thin">
        <color rgb="FFFF0000"/>
      </left>
      <right style="thin">
        <color rgb="FFCC99FF"/>
      </right>
      <top/>
      <bottom style="thin">
        <color rgb="FFCC99FF"/>
      </bottom>
      <diagonal/>
    </border>
    <border>
      <left/>
      <right style="thin">
        <color rgb="FFCC99FF"/>
      </right>
      <top style="thin">
        <color rgb="FFCC99FF"/>
      </top>
      <bottom/>
      <diagonal/>
    </border>
    <border>
      <left style="thin">
        <color rgb="FFCC99FF"/>
      </left>
      <right/>
      <top style="medium">
        <color indexed="10"/>
      </top>
      <bottom style="thin">
        <color rgb="FFCC99FF"/>
      </bottom>
      <diagonal/>
    </border>
    <border>
      <left style="double">
        <color indexed="17"/>
      </left>
      <right style="thin">
        <color rgb="FFCC99FF"/>
      </right>
      <top/>
      <bottom style="thin">
        <color rgb="FFCC99FF"/>
      </bottom>
      <diagonal/>
    </border>
    <border>
      <left style="double">
        <color indexed="17"/>
      </left>
      <right style="thin">
        <color rgb="FF9933FF"/>
      </right>
      <top style="double">
        <color indexed="17"/>
      </top>
      <bottom style="thin">
        <color rgb="FF9933FF"/>
      </bottom>
      <diagonal/>
    </border>
    <border>
      <left style="thin">
        <color rgb="FF9933FF"/>
      </left>
      <right style="thin">
        <color rgb="FF9933FF"/>
      </right>
      <top style="double">
        <color indexed="17"/>
      </top>
      <bottom style="thin">
        <color rgb="FF9933FF"/>
      </bottom>
      <diagonal/>
    </border>
    <border>
      <left style="thin">
        <color rgb="FF9933FF"/>
      </left>
      <right style="double">
        <color indexed="17"/>
      </right>
      <top style="double">
        <color indexed="17"/>
      </top>
      <bottom style="thin">
        <color rgb="FF9933FF"/>
      </bottom>
      <diagonal/>
    </border>
    <border>
      <left style="double">
        <color indexed="17"/>
      </left>
      <right style="thin">
        <color rgb="FFCC99FF"/>
      </right>
      <top style="double">
        <color indexed="17"/>
      </top>
      <bottom style="thin">
        <color rgb="FFCC99FF"/>
      </bottom>
      <diagonal/>
    </border>
    <border>
      <left style="thin">
        <color rgb="FFCC99FF"/>
      </left>
      <right style="thin">
        <color rgb="FFCC99FF"/>
      </right>
      <top style="double">
        <color indexed="17"/>
      </top>
      <bottom style="thin">
        <color rgb="FFCC99FF"/>
      </bottom>
      <diagonal/>
    </border>
    <border>
      <left style="thin">
        <color rgb="FFCC99FF"/>
      </left>
      <right style="double">
        <color indexed="17"/>
      </right>
      <top style="double">
        <color indexed="17"/>
      </top>
      <bottom style="thin">
        <color rgb="FFCC99FF"/>
      </bottom>
      <diagonal/>
    </border>
    <border>
      <left/>
      <right style="medium">
        <color rgb="FFFF0000"/>
      </right>
      <top style="thin">
        <color rgb="FFCC99FF"/>
      </top>
      <bottom/>
      <diagonal/>
    </border>
    <border>
      <left/>
      <right style="thin">
        <color rgb="FFCC99FF"/>
      </right>
      <top style="thin">
        <color rgb="FFCC99FF"/>
      </top>
      <bottom style="thin">
        <color rgb="FFFF0000"/>
      </bottom>
      <diagonal/>
    </border>
    <border>
      <left/>
      <right style="thin">
        <color rgb="FFCC99FF"/>
      </right>
      <top style="thin">
        <color rgb="FFFF0000"/>
      </top>
      <bottom style="thin">
        <color rgb="FFCC99FF"/>
      </bottom>
      <diagonal/>
    </border>
    <border>
      <left style="thin">
        <color rgb="FFCC99FF"/>
      </left>
      <right/>
      <top style="double">
        <color indexed="17"/>
      </top>
      <bottom style="thin">
        <color rgb="FFCC99FF"/>
      </bottom>
      <diagonal/>
    </border>
    <border>
      <left/>
      <right/>
      <top style="double">
        <color indexed="17"/>
      </top>
      <bottom style="thin">
        <color rgb="FFCC99FF"/>
      </bottom>
      <diagonal/>
    </border>
    <border>
      <left/>
      <right style="thin">
        <color rgb="FFCC99FF"/>
      </right>
      <top style="double">
        <color indexed="17"/>
      </top>
      <bottom style="thin">
        <color rgb="FFCC99FF"/>
      </bottom>
      <diagonal/>
    </border>
    <border>
      <left style="thin">
        <color indexed="46"/>
      </left>
      <right style="thin">
        <color indexed="46"/>
      </right>
      <top style="thin">
        <color rgb="FFCC99FF"/>
      </top>
      <bottom style="thin">
        <color indexed="46"/>
      </bottom>
      <diagonal/>
    </border>
    <border>
      <left style="thin">
        <color indexed="46"/>
      </left>
      <right style="thin">
        <color rgb="FFCC99FF"/>
      </right>
      <top style="thin">
        <color rgb="FFCC99FF"/>
      </top>
      <bottom style="thin">
        <color indexed="46"/>
      </bottom>
      <diagonal/>
    </border>
    <border>
      <left style="thin">
        <color indexed="46"/>
      </left>
      <right style="thin">
        <color rgb="FFCC99FF"/>
      </right>
      <top style="thin">
        <color indexed="46"/>
      </top>
      <bottom style="thin">
        <color indexed="46"/>
      </bottom>
      <diagonal/>
    </border>
    <border>
      <left style="thin">
        <color indexed="46"/>
      </left>
      <right style="thin">
        <color indexed="46"/>
      </right>
      <top style="thin">
        <color indexed="46"/>
      </top>
      <bottom style="medium">
        <color indexed="10"/>
      </bottom>
      <diagonal/>
    </border>
    <border>
      <left/>
      <right style="thin">
        <color rgb="FFCC99FF"/>
      </right>
      <top style="thin">
        <color indexed="46"/>
      </top>
      <bottom style="thin">
        <color indexed="46"/>
      </bottom>
      <diagonal/>
    </border>
    <border>
      <left style="thin">
        <color indexed="46"/>
      </left>
      <right/>
      <top style="thin">
        <color indexed="46"/>
      </top>
      <bottom style="medium">
        <color indexed="10"/>
      </bottom>
      <diagonal/>
    </border>
    <border>
      <left/>
      <right/>
      <top style="thin">
        <color indexed="46"/>
      </top>
      <bottom style="medium">
        <color indexed="10"/>
      </bottom>
      <diagonal/>
    </border>
    <border>
      <left/>
      <right style="thin">
        <color rgb="FFCC99FF"/>
      </right>
      <top style="thin">
        <color indexed="46"/>
      </top>
      <bottom style="medium">
        <color indexed="10"/>
      </bottom>
      <diagonal/>
    </border>
    <border>
      <left style="double">
        <color rgb="FF008000"/>
      </left>
      <right style="thin">
        <color rgb="FFCC99FF"/>
      </right>
      <top style="double">
        <color rgb="FF008000"/>
      </top>
      <bottom style="thin">
        <color rgb="FFCC99FF"/>
      </bottom>
      <diagonal/>
    </border>
    <border>
      <left style="thin">
        <color rgb="FFCC99FF"/>
      </left>
      <right style="thin">
        <color rgb="FFCC99FF"/>
      </right>
      <top style="double">
        <color rgb="FF008000"/>
      </top>
      <bottom style="thin">
        <color rgb="FFCC99FF"/>
      </bottom>
      <diagonal/>
    </border>
    <border>
      <left style="thin">
        <color rgb="FFCC99FF"/>
      </left>
      <right style="double">
        <color rgb="FF008000"/>
      </right>
      <top style="double">
        <color rgb="FF008000"/>
      </top>
      <bottom style="thin">
        <color rgb="FFCC99FF"/>
      </bottom>
      <diagonal/>
    </border>
    <border>
      <left style="double">
        <color rgb="FF008000"/>
      </left>
      <right style="thin">
        <color rgb="FFCC99FF"/>
      </right>
      <top style="thin">
        <color rgb="FFCC99FF"/>
      </top>
      <bottom style="thin">
        <color rgb="FFCC99FF"/>
      </bottom>
      <diagonal/>
    </border>
    <border>
      <left style="thin">
        <color rgb="FFCC99FF"/>
      </left>
      <right style="double">
        <color rgb="FF008000"/>
      </right>
      <top style="thin">
        <color rgb="FFCC99FF"/>
      </top>
      <bottom style="thin">
        <color rgb="FFCC99FF"/>
      </bottom>
      <diagonal/>
    </border>
    <border>
      <left style="double">
        <color rgb="FF008000"/>
      </left>
      <right style="thin">
        <color rgb="FFCC99FF"/>
      </right>
      <top style="thin">
        <color rgb="FFCC99FF"/>
      </top>
      <bottom style="double">
        <color rgb="FF008000"/>
      </bottom>
      <diagonal/>
    </border>
    <border>
      <left style="thin">
        <color rgb="FFCC99FF"/>
      </left>
      <right style="thin">
        <color rgb="FFCC99FF"/>
      </right>
      <top style="thin">
        <color rgb="FFCC99FF"/>
      </top>
      <bottom style="double">
        <color rgb="FF008000"/>
      </bottom>
      <diagonal/>
    </border>
    <border>
      <left style="thin">
        <color rgb="FFCC99FF"/>
      </left>
      <right style="double">
        <color rgb="FF008000"/>
      </right>
      <top style="thin">
        <color rgb="FFCC99FF"/>
      </top>
      <bottom style="double">
        <color rgb="FF008000"/>
      </bottom>
      <diagonal/>
    </border>
    <border>
      <left style="thin">
        <color rgb="FFCC99FF"/>
      </left>
      <right style="medium">
        <color rgb="FFFF0000"/>
      </right>
      <top style="thin">
        <color rgb="FFCC99FF"/>
      </top>
      <bottom style="thin">
        <color rgb="FFCC99FF"/>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medium">
        <color rgb="FFFF0000"/>
      </right>
      <top/>
      <bottom/>
      <diagonal/>
    </border>
    <border>
      <left style="thin">
        <color rgb="FFCC99FF"/>
      </left>
      <right/>
      <top style="thin">
        <color rgb="FF9933FF"/>
      </top>
      <bottom style="thin">
        <color rgb="FFCC99FF"/>
      </bottom>
      <diagonal/>
    </border>
    <border>
      <left/>
      <right/>
      <top style="thin">
        <color rgb="FF9933FF"/>
      </top>
      <bottom style="thin">
        <color rgb="FFCC99FF"/>
      </bottom>
      <diagonal/>
    </border>
    <border>
      <left/>
      <right style="thin">
        <color rgb="FFCC99FF"/>
      </right>
      <top style="thin">
        <color rgb="FF9933FF"/>
      </top>
      <bottom style="thin">
        <color rgb="FFCC99FF"/>
      </bottom>
      <diagonal/>
    </border>
    <border>
      <left style="thin">
        <color rgb="FFCC99FF"/>
      </left>
      <right/>
      <top/>
      <bottom style="medium">
        <color indexed="10"/>
      </bottom>
      <diagonal/>
    </border>
    <border>
      <left/>
      <right/>
      <top/>
      <bottom style="medium">
        <color indexed="10"/>
      </bottom>
      <diagonal/>
    </border>
    <border>
      <left/>
      <right style="thin">
        <color rgb="FFCC99FF"/>
      </right>
      <top/>
      <bottom style="medium">
        <color indexed="10"/>
      </bottom>
      <diagonal/>
    </border>
    <border>
      <left style="thin">
        <color rgb="FFCC99FF"/>
      </left>
      <right/>
      <top style="thin">
        <color rgb="FFCC99FF"/>
      </top>
      <bottom style="thin">
        <color indexed="46"/>
      </bottom>
      <diagonal/>
    </border>
    <border>
      <left/>
      <right style="thin">
        <color indexed="46"/>
      </right>
      <top style="thin">
        <color rgb="FFCC99FF"/>
      </top>
      <bottom style="thin">
        <color indexed="46"/>
      </bottom>
      <diagonal/>
    </border>
    <border>
      <left style="medium">
        <color rgb="FFFF0000"/>
      </left>
      <right style="thin">
        <color rgb="FFCC99FF"/>
      </right>
      <top style="thin">
        <color rgb="FFCC99FF"/>
      </top>
      <bottom style="medium">
        <color rgb="FFFF0000"/>
      </bottom>
      <diagonal/>
    </border>
    <border>
      <left style="medium">
        <color rgb="FFFF0000"/>
      </left>
      <right style="thin">
        <color rgb="FFCC99FF"/>
      </right>
      <top style="thin">
        <color rgb="FFCC99FF"/>
      </top>
      <bottom style="thin">
        <color rgb="FFCC99FF"/>
      </bottom>
      <diagonal/>
    </border>
    <border>
      <left style="thin">
        <color rgb="FFCC99FF"/>
      </left>
      <right style="thin">
        <color rgb="FFCC99FF"/>
      </right>
      <top style="thin">
        <color rgb="FFCC99FF"/>
      </top>
      <bottom style="medium">
        <color rgb="FFFF0000"/>
      </bottom>
      <diagonal/>
    </border>
    <border>
      <left style="thin">
        <color rgb="FFCC99FF"/>
      </left>
      <right/>
      <top style="thin">
        <color rgb="FFCC99FF"/>
      </top>
      <bottom style="medium">
        <color rgb="FFFF0000"/>
      </bottom>
      <diagonal/>
    </border>
    <border>
      <left/>
      <right style="thin">
        <color indexed="46"/>
      </right>
      <top style="thin">
        <color rgb="FFCC99FF"/>
      </top>
      <bottom style="medium">
        <color rgb="FFFF0000"/>
      </bottom>
      <diagonal/>
    </border>
    <border>
      <left/>
      <right style="medium">
        <color indexed="10"/>
      </right>
      <top style="thin">
        <color rgb="FFCC99FF"/>
      </top>
      <bottom/>
      <diagonal/>
    </border>
    <border>
      <left/>
      <right style="medium">
        <color indexed="10"/>
      </right>
      <top/>
      <bottom/>
      <diagonal/>
    </border>
    <border>
      <left/>
      <right style="medium">
        <color indexed="10"/>
      </right>
      <top/>
      <bottom style="medium">
        <color indexed="10"/>
      </bottom>
      <diagonal/>
    </border>
    <border>
      <left/>
      <right/>
      <top style="thin">
        <color rgb="FFCC99FF"/>
      </top>
      <bottom style="thin">
        <color indexed="46"/>
      </bottom>
      <diagonal/>
    </border>
    <border>
      <left style="medium">
        <color rgb="FFFF0000"/>
      </left>
      <right style="thin">
        <color rgb="FFCC99FF"/>
      </right>
      <top/>
      <bottom style="thin">
        <color rgb="FFCC99FF"/>
      </bottom>
      <diagonal/>
    </border>
    <border>
      <left style="medium">
        <color rgb="FF0000FF"/>
      </left>
      <right style="thin">
        <color rgb="FFCC99FF"/>
      </right>
      <top style="medium">
        <color rgb="FF0000FF"/>
      </top>
      <bottom style="thin">
        <color rgb="FFCC99FF"/>
      </bottom>
      <diagonal/>
    </border>
    <border>
      <left style="thin">
        <color rgb="FFCC99FF"/>
      </left>
      <right style="thin">
        <color rgb="FFCC99FF"/>
      </right>
      <top style="medium">
        <color rgb="FF0000FF"/>
      </top>
      <bottom style="thin">
        <color rgb="FFCC99FF"/>
      </bottom>
      <diagonal/>
    </border>
    <border>
      <left style="medium">
        <color rgb="FF0000FF"/>
      </left>
      <right style="thin">
        <color rgb="FFCC99FF"/>
      </right>
      <top style="thin">
        <color rgb="FFCC99FF"/>
      </top>
      <bottom style="thin">
        <color rgb="FFCC99FF"/>
      </bottom>
      <diagonal/>
    </border>
    <border>
      <left style="medium">
        <color rgb="FF0000FF"/>
      </left>
      <right style="thin">
        <color rgb="FFCC99FF"/>
      </right>
      <top style="thin">
        <color rgb="FFCC99FF"/>
      </top>
      <bottom style="medium">
        <color rgb="FF0000FF"/>
      </bottom>
      <diagonal/>
    </border>
    <border>
      <left style="thin">
        <color rgb="FFCC99FF"/>
      </left>
      <right style="thin">
        <color rgb="FFCC99FF"/>
      </right>
      <top style="thin">
        <color rgb="FFCC99FF"/>
      </top>
      <bottom style="medium">
        <color rgb="FF0000FF"/>
      </bottom>
      <diagonal/>
    </border>
    <border>
      <left style="thin">
        <color rgb="FFCC99FF"/>
      </left>
      <right/>
      <top style="medium">
        <color rgb="FF0000FF"/>
      </top>
      <bottom style="thin">
        <color rgb="FFCC99FF"/>
      </bottom>
      <diagonal/>
    </border>
    <border>
      <left style="thin">
        <color rgb="FFCC99FF"/>
      </left>
      <right/>
      <top style="thin">
        <color rgb="FFCC99FF"/>
      </top>
      <bottom style="medium">
        <color rgb="FF0000FF"/>
      </bottom>
      <diagonal/>
    </border>
    <border>
      <left style="medium">
        <color rgb="FF008000"/>
      </left>
      <right style="thin">
        <color rgb="FFCC99FF"/>
      </right>
      <top style="thin">
        <color rgb="FFCC99FF"/>
      </top>
      <bottom style="thin">
        <color rgb="FFCC99FF"/>
      </bottom>
      <diagonal/>
    </border>
    <border>
      <left style="medium">
        <color rgb="FF008000"/>
      </left>
      <right/>
      <top style="medium">
        <color rgb="FF0000FF"/>
      </top>
      <bottom style="thin">
        <color rgb="FFCC99FF"/>
      </bottom>
      <diagonal/>
    </border>
    <border>
      <left/>
      <right/>
      <top style="medium">
        <color rgb="FF0000FF"/>
      </top>
      <bottom style="thin">
        <color rgb="FFCC99FF"/>
      </bottom>
      <diagonal/>
    </border>
    <border>
      <left/>
      <right style="medium">
        <color rgb="FF0000FF"/>
      </right>
      <top style="medium">
        <color rgb="FF0000FF"/>
      </top>
      <bottom style="thin">
        <color rgb="FFCC99FF"/>
      </bottom>
      <diagonal/>
    </border>
    <border>
      <left/>
      <right style="medium">
        <color rgb="FF0000FF"/>
      </right>
      <top style="thin">
        <color rgb="FFCC99FF"/>
      </top>
      <bottom style="thin">
        <color rgb="FFCC99FF"/>
      </bottom>
      <diagonal/>
    </border>
    <border>
      <left style="medium">
        <color rgb="FF008000"/>
      </left>
      <right/>
      <top/>
      <bottom style="medium">
        <color rgb="FF0000FF"/>
      </bottom>
      <diagonal/>
    </border>
    <border>
      <left/>
      <right style="medium">
        <color rgb="FF0000FF"/>
      </right>
      <top style="thin">
        <color rgb="FFCC99FF"/>
      </top>
      <bottom style="medium">
        <color rgb="FF0000FF"/>
      </bottom>
      <diagonal/>
    </border>
    <border>
      <left style="thin">
        <color rgb="FFCC99FF"/>
      </left>
      <right style="double">
        <color indexed="17"/>
      </right>
      <top style="thin">
        <color rgb="FFCC99FF"/>
      </top>
      <bottom/>
      <diagonal/>
    </border>
    <border>
      <left style="double">
        <color indexed="17"/>
      </left>
      <right style="thin">
        <color rgb="FFCC99FF"/>
      </right>
      <top style="thin">
        <color rgb="FFCC99FF"/>
      </top>
      <bottom/>
      <diagonal/>
    </border>
    <border>
      <left style="thin">
        <color rgb="FFCC99FF"/>
      </left>
      <right/>
      <top style="thin">
        <color rgb="FF9933FF"/>
      </top>
      <bottom/>
      <diagonal/>
    </border>
    <border>
      <left/>
      <right style="thin">
        <color rgb="FFCC99FF"/>
      </right>
      <top style="thin">
        <color rgb="FF9933FF"/>
      </top>
      <bottom/>
      <diagonal/>
    </border>
    <border>
      <left/>
      <right style="double">
        <color rgb="FF008000"/>
      </right>
      <top style="thin">
        <color rgb="FFCC99FF"/>
      </top>
      <bottom style="thin">
        <color rgb="FFCC99FF"/>
      </bottom>
      <diagonal/>
    </border>
    <border>
      <left/>
      <right style="thin">
        <color rgb="FFFF0000"/>
      </right>
      <top/>
      <bottom style="thin">
        <color rgb="FFCC99FF"/>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right/>
      <top style="thin">
        <color rgb="FFFF0000"/>
      </top>
      <bottom style="thin">
        <color rgb="FFFF0000"/>
      </bottom>
      <diagonal/>
    </border>
    <border>
      <left style="thin">
        <color rgb="FFCC99FF"/>
      </left>
      <right style="thin">
        <color rgb="FFFF0000"/>
      </right>
      <top style="thin">
        <color rgb="FFFF0000"/>
      </top>
      <bottom style="thin">
        <color rgb="FFCC99FF"/>
      </bottom>
      <diagonal/>
    </border>
    <border>
      <left style="thin">
        <color rgb="FF9933FF"/>
      </left>
      <right/>
      <top style="double">
        <color indexed="17"/>
      </top>
      <bottom style="thin">
        <color rgb="FF9933FF"/>
      </bottom>
      <diagonal/>
    </border>
    <border>
      <left/>
      <right style="thin">
        <color rgb="FF9933FF"/>
      </right>
      <top style="double">
        <color indexed="17"/>
      </top>
      <bottom style="thin">
        <color rgb="FF9933FF"/>
      </bottom>
      <diagonal/>
    </border>
    <border>
      <left/>
      <right style="thin">
        <color rgb="FFCC99FF"/>
      </right>
      <top/>
      <bottom/>
      <diagonal/>
    </border>
    <border>
      <left style="thin">
        <color rgb="FFFF0000"/>
      </left>
      <right style="thin">
        <color rgb="FFCC99FF"/>
      </right>
      <top style="thin">
        <color rgb="FFCC99FF"/>
      </top>
      <bottom style="thin">
        <color auto="1"/>
      </bottom>
      <diagonal/>
    </border>
    <border>
      <left style="thin">
        <color rgb="FFCC99FF"/>
      </left>
      <right style="thin">
        <color rgb="FFFF0000"/>
      </right>
      <top style="thin">
        <color rgb="FFCC99FF"/>
      </top>
      <bottom style="thin">
        <color auto="1"/>
      </bottom>
      <diagonal/>
    </border>
    <border>
      <left style="thin">
        <color rgb="FFCC99FF"/>
      </left>
      <right/>
      <top/>
      <bottom style="double">
        <color indexed="17"/>
      </bottom>
      <diagonal/>
    </border>
    <border>
      <left/>
      <right/>
      <top/>
      <bottom style="double">
        <color indexed="17"/>
      </bottom>
      <diagonal/>
    </border>
    <border>
      <left/>
      <right style="thin">
        <color rgb="FFCC99FF"/>
      </right>
      <top/>
      <bottom style="double">
        <color indexed="17"/>
      </bottom>
      <diagonal/>
    </border>
    <border>
      <left/>
      <right/>
      <top style="thin">
        <color indexed="46"/>
      </top>
      <bottom/>
      <diagonal/>
    </border>
    <border>
      <left/>
      <right style="thin">
        <color indexed="46"/>
      </right>
      <top style="thin">
        <color indexed="46"/>
      </top>
      <bottom/>
      <diagonal/>
    </border>
    <border>
      <left style="thin">
        <color indexed="46"/>
      </left>
      <right/>
      <top/>
      <bottom/>
      <diagonal/>
    </border>
    <border>
      <left/>
      <right style="thin">
        <color indexed="46"/>
      </right>
      <top/>
      <bottom/>
      <diagonal/>
    </border>
    <border>
      <left style="double">
        <color indexed="17"/>
      </left>
      <right/>
      <top style="thin">
        <color indexed="46"/>
      </top>
      <bottom/>
      <diagonal/>
    </border>
    <border>
      <left/>
      <right style="double">
        <color indexed="17"/>
      </right>
      <top style="thin">
        <color indexed="46"/>
      </top>
      <bottom/>
      <diagonal/>
    </border>
    <border>
      <left style="double">
        <color indexed="17"/>
      </left>
      <right style="thin">
        <color rgb="FFD8B3F7"/>
      </right>
      <top style="double">
        <color indexed="17"/>
      </top>
      <bottom style="thin">
        <color rgb="FFD8B3F7"/>
      </bottom>
      <diagonal/>
    </border>
    <border>
      <left style="thin">
        <color rgb="FFD8B3F7"/>
      </left>
      <right style="thin">
        <color rgb="FFD8B3F7"/>
      </right>
      <top style="double">
        <color indexed="17"/>
      </top>
      <bottom style="thin">
        <color rgb="FFD8B3F7"/>
      </bottom>
      <diagonal/>
    </border>
    <border>
      <left style="thin">
        <color rgb="FFD8B3F7"/>
      </left>
      <right style="double">
        <color indexed="17"/>
      </right>
      <top style="double">
        <color indexed="17"/>
      </top>
      <bottom style="thin">
        <color rgb="FFD8B3F7"/>
      </bottom>
      <diagonal/>
    </border>
    <border>
      <left style="double">
        <color indexed="17"/>
      </left>
      <right style="thin">
        <color rgb="FFD8B3F7"/>
      </right>
      <top style="thin">
        <color rgb="FFD8B3F7"/>
      </top>
      <bottom style="thin">
        <color rgb="FFD8B3F7"/>
      </bottom>
      <diagonal/>
    </border>
    <border>
      <left style="thin">
        <color rgb="FFD8B3F7"/>
      </left>
      <right style="thin">
        <color rgb="FFD8B3F7"/>
      </right>
      <top style="thin">
        <color rgb="FFD8B3F7"/>
      </top>
      <bottom style="thin">
        <color rgb="FFD8B3F7"/>
      </bottom>
      <diagonal/>
    </border>
    <border>
      <left style="thin">
        <color rgb="FFD8B3F7"/>
      </left>
      <right style="double">
        <color indexed="17"/>
      </right>
      <top style="thin">
        <color rgb="FFD8B3F7"/>
      </top>
      <bottom style="thin">
        <color rgb="FFD8B3F7"/>
      </bottom>
      <diagonal/>
    </border>
    <border>
      <left style="double">
        <color indexed="17"/>
      </left>
      <right style="thin">
        <color rgb="FFD8B3F7"/>
      </right>
      <top style="thin">
        <color rgb="FFD8B3F7"/>
      </top>
      <bottom style="double">
        <color indexed="17"/>
      </bottom>
      <diagonal/>
    </border>
    <border>
      <left style="thin">
        <color rgb="FFD8B3F7"/>
      </left>
      <right style="thin">
        <color rgb="FFD8B3F7"/>
      </right>
      <top style="thin">
        <color rgb="FFD8B3F7"/>
      </top>
      <bottom style="double">
        <color indexed="17"/>
      </bottom>
      <diagonal/>
    </border>
    <border>
      <left style="thin">
        <color rgb="FFD8B3F7"/>
      </left>
      <right style="double">
        <color indexed="17"/>
      </right>
      <top style="thin">
        <color rgb="FFD8B3F7"/>
      </top>
      <bottom style="double">
        <color indexed="17"/>
      </bottom>
      <diagonal/>
    </border>
    <border>
      <left style="thin">
        <color rgb="FFFF0000"/>
      </left>
      <right style="thin">
        <color rgb="FFBC85F7"/>
      </right>
      <top style="thin">
        <color rgb="FFFF0000"/>
      </top>
      <bottom style="thin">
        <color rgb="FFBC85F7"/>
      </bottom>
      <diagonal/>
    </border>
    <border>
      <left style="thin">
        <color rgb="FFBC85F7"/>
      </left>
      <right style="thin">
        <color rgb="FFFF0000"/>
      </right>
      <top style="thin">
        <color rgb="FFFF0000"/>
      </top>
      <bottom style="thin">
        <color rgb="FFBC85F7"/>
      </bottom>
      <diagonal/>
    </border>
    <border>
      <left style="thin">
        <color rgb="FFFF0000"/>
      </left>
      <right style="thin">
        <color rgb="FFBC85F7"/>
      </right>
      <top style="thin">
        <color rgb="FFBC85F7"/>
      </top>
      <bottom style="thin">
        <color rgb="FFBC85F7"/>
      </bottom>
      <diagonal/>
    </border>
    <border>
      <left style="thin">
        <color rgb="FFBC85F7"/>
      </left>
      <right style="thin">
        <color rgb="FFFF0000"/>
      </right>
      <top style="thin">
        <color rgb="FFBC85F7"/>
      </top>
      <bottom style="thin">
        <color rgb="FFBC85F7"/>
      </bottom>
      <diagonal/>
    </border>
    <border>
      <left style="thin">
        <color indexed="10"/>
      </left>
      <right/>
      <top style="thin">
        <color indexed="10"/>
      </top>
      <bottom/>
      <diagonal/>
    </border>
    <border>
      <left/>
      <right/>
      <top style="thin">
        <color indexed="10"/>
      </top>
      <bottom/>
      <diagonal/>
    </border>
    <border>
      <left/>
      <right style="thin">
        <color indexed="10"/>
      </right>
      <top style="thin">
        <color indexed="10"/>
      </top>
      <bottom/>
      <diagonal/>
    </border>
    <border>
      <left style="thin">
        <color indexed="10"/>
      </left>
      <right/>
      <top/>
      <bottom style="thin">
        <color rgb="FFCC99FF"/>
      </bottom>
      <diagonal/>
    </border>
    <border>
      <left/>
      <right style="thin">
        <color indexed="10"/>
      </right>
      <top/>
      <bottom style="thin">
        <color rgb="FFCC99FF"/>
      </bottom>
      <diagonal/>
    </border>
    <border>
      <left style="thin">
        <color indexed="10"/>
      </left>
      <right style="thin">
        <color rgb="FFCC99FF"/>
      </right>
      <top style="thin">
        <color rgb="FFCC99FF"/>
      </top>
      <bottom style="thin">
        <color rgb="FFCC99FF"/>
      </bottom>
      <diagonal/>
    </border>
    <border>
      <left style="thin">
        <color rgb="FFCC99FF"/>
      </left>
      <right style="thin">
        <color indexed="10"/>
      </right>
      <top style="thin">
        <color rgb="FFCC99FF"/>
      </top>
      <bottom style="thin">
        <color rgb="FFCC99FF"/>
      </bottom>
      <diagonal/>
    </border>
    <border>
      <left style="thin">
        <color indexed="10"/>
      </left>
      <right style="thin">
        <color rgb="FFCC99FF"/>
      </right>
      <top style="thin">
        <color rgb="FFCC99FF"/>
      </top>
      <bottom style="thin">
        <color indexed="10"/>
      </bottom>
      <diagonal/>
    </border>
    <border>
      <left style="thin">
        <color rgb="FFCC99FF"/>
      </left>
      <right style="thin">
        <color rgb="FFCC99FF"/>
      </right>
      <top style="thin">
        <color rgb="FFCC99FF"/>
      </top>
      <bottom style="thin">
        <color indexed="10"/>
      </bottom>
      <diagonal/>
    </border>
    <border>
      <left style="thin">
        <color rgb="FFCC99FF"/>
      </left>
      <right style="thin">
        <color indexed="10"/>
      </right>
      <top style="thin">
        <color rgb="FFCC99FF"/>
      </top>
      <bottom style="thin">
        <color indexed="10"/>
      </bottom>
      <diagonal/>
    </border>
    <border>
      <left/>
      <right style="medium">
        <color indexed="10"/>
      </right>
      <top style="thin">
        <color rgb="FFCC99FF"/>
      </top>
      <bottom style="thin">
        <color rgb="FFCC99FF"/>
      </bottom>
      <diagonal/>
    </border>
    <border>
      <left style="thick">
        <color rgb="FFFF0000"/>
      </left>
      <right/>
      <top style="thick">
        <color rgb="FFFF0000"/>
      </top>
      <bottom style="thin">
        <color rgb="FFCC99FF"/>
      </bottom>
      <diagonal/>
    </border>
    <border>
      <left/>
      <right/>
      <top style="thick">
        <color rgb="FFFF0000"/>
      </top>
      <bottom style="thin">
        <color rgb="FFCC99FF"/>
      </bottom>
      <diagonal/>
    </border>
    <border>
      <left/>
      <right style="thick">
        <color rgb="FFFF0000"/>
      </right>
      <top style="thick">
        <color rgb="FFFF0000"/>
      </top>
      <bottom style="thin">
        <color rgb="FFCC99FF"/>
      </bottom>
      <diagonal/>
    </border>
    <border>
      <left style="thick">
        <color rgb="FFFF0000"/>
      </left>
      <right/>
      <top style="thin">
        <color rgb="FFCC99FF"/>
      </top>
      <bottom style="thin">
        <color rgb="FFCC99FF"/>
      </bottom>
      <diagonal/>
    </border>
    <border>
      <left/>
      <right style="thick">
        <color rgb="FFFF0000"/>
      </right>
      <top style="thin">
        <color rgb="FFCC99FF"/>
      </top>
      <bottom style="thin">
        <color rgb="FFCC99FF"/>
      </bottom>
      <diagonal/>
    </border>
    <border>
      <left/>
      <right/>
      <top style="thick">
        <color rgb="FFFF0000"/>
      </top>
      <bottom style="thin">
        <color indexed="46"/>
      </bottom>
      <diagonal/>
    </border>
    <border>
      <left style="thin">
        <color rgb="FFCC99FF"/>
      </left>
      <right style="thin">
        <color rgb="FFCC99FF"/>
      </right>
      <top style="medium">
        <color indexed="10"/>
      </top>
      <bottom/>
      <diagonal/>
    </border>
    <border>
      <left/>
      <right style="double">
        <color rgb="FF008000"/>
      </right>
      <top style="thin">
        <color rgb="FFCC99FF"/>
      </top>
      <bottom/>
      <diagonal/>
    </border>
    <border>
      <left/>
      <right style="double">
        <color rgb="FF008000"/>
      </right>
      <top/>
      <bottom style="thin">
        <color rgb="FFCC99FF"/>
      </bottom>
      <diagonal/>
    </border>
    <border>
      <left style="medium">
        <color rgb="FF008000"/>
      </left>
      <right style="thin">
        <color rgb="FFCC99FF"/>
      </right>
      <top style="medium">
        <color rgb="FF008000"/>
      </top>
      <bottom style="thin">
        <color rgb="FFCC99FF"/>
      </bottom>
      <diagonal/>
    </border>
    <border>
      <left style="thin">
        <color rgb="FFCC99FF"/>
      </left>
      <right style="thin">
        <color rgb="FFCC99FF"/>
      </right>
      <top style="medium">
        <color rgb="FF008000"/>
      </top>
      <bottom style="thin">
        <color rgb="FFCC99FF"/>
      </bottom>
      <diagonal/>
    </border>
    <border>
      <left style="thin">
        <color rgb="FFCC99FF"/>
      </left>
      <right style="medium">
        <color rgb="FF008000"/>
      </right>
      <top style="medium">
        <color rgb="FF008000"/>
      </top>
      <bottom style="thin">
        <color rgb="FFCC99FF"/>
      </bottom>
      <diagonal/>
    </border>
    <border>
      <left style="thin">
        <color rgb="FFCC99FF"/>
      </left>
      <right style="medium">
        <color rgb="FF008000"/>
      </right>
      <top style="thin">
        <color rgb="FFCC99FF"/>
      </top>
      <bottom style="thin">
        <color rgb="FFCC99FF"/>
      </bottom>
      <diagonal/>
    </border>
    <border>
      <left style="medium">
        <color rgb="FF008000"/>
      </left>
      <right style="thin">
        <color rgb="FFCC99FF"/>
      </right>
      <top style="thin">
        <color rgb="FFCC99FF"/>
      </top>
      <bottom style="medium">
        <color rgb="FF008000"/>
      </bottom>
      <diagonal/>
    </border>
    <border>
      <left style="thin">
        <color rgb="FFCC99FF"/>
      </left>
      <right style="thin">
        <color rgb="FFCC99FF"/>
      </right>
      <top style="thin">
        <color rgb="FFCC99FF"/>
      </top>
      <bottom style="medium">
        <color rgb="FF008000"/>
      </bottom>
      <diagonal/>
    </border>
  </borders>
  <cellStyleXfs count="214">
    <xf numFmtId="0" fontId="0" fillId="0" borderId="0"/>
    <xf numFmtId="0" fontId="2" fillId="0" borderId="0" applyNumberFormat="0" applyFill="0" applyBorder="0" applyAlignment="0" applyProtection="0">
      <alignment vertical="top"/>
      <protection locked="0"/>
    </xf>
    <xf numFmtId="0" fontId="5" fillId="0" borderId="0"/>
    <xf numFmtId="0" fontId="7" fillId="0" borderId="0"/>
    <xf numFmtId="0" fontId="5" fillId="0" borderId="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cellStyleXfs>
  <cellXfs count="990">
    <xf numFmtId="0" fontId="0" fillId="0" borderId="0" xfId="0"/>
    <xf numFmtId="0" fontId="4" fillId="0" borderId="5" xfId="0" applyFont="1" applyBorder="1" applyAlignment="1">
      <alignment horizontal="center" vertical="center" wrapText="1"/>
    </xf>
    <xf numFmtId="0" fontId="10" fillId="7" borderId="40" xfId="0" applyFont="1" applyFill="1" applyBorder="1" applyAlignment="1">
      <alignment horizontal="center" vertical="center" wrapText="1"/>
    </xf>
    <xf numFmtId="0" fontId="4" fillId="0" borderId="108" xfId="0" applyFont="1" applyBorder="1" applyAlignment="1">
      <alignment horizontal="center" vertical="center" wrapText="1"/>
    </xf>
    <xf numFmtId="0" fontId="3" fillId="0" borderId="26"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24" fillId="0" borderId="0" xfId="0" applyFont="1"/>
    <xf numFmtId="0" fontId="25" fillId="0" borderId="0" xfId="0" applyFont="1" applyAlignment="1">
      <alignment horizontal="center" vertical="center" textRotation="90"/>
    </xf>
    <xf numFmtId="0" fontId="27" fillId="7" borderId="61" xfId="0" applyFont="1" applyFill="1" applyBorder="1" applyAlignment="1">
      <alignment horizontal="center" vertical="center" textRotation="90" wrapText="1"/>
    </xf>
    <xf numFmtId="0" fontId="28" fillId="3" borderId="24" xfId="0" applyFont="1" applyFill="1" applyBorder="1" applyAlignment="1">
      <alignment horizontal="center" vertical="center" textRotation="90" wrapText="1"/>
    </xf>
    <xf numFmtId="0" fontId="27" fillId="7" borderId="24" xfId="0" applyFont="1" applyFill="1" applyBorder="1" applyAlignment="1">
      <alignment horizontal="center" vertical="center" textRotation="90" wrapText="1"/>
    </xf>
    <xf numFmtId="0" fontId="27" fillId="2" borderId="5" xfId="0" applyFont="1" applyFill="1" applyBorder="1" applyAlignment="1">
      <alignment horizontal="center" vertical="center" textRotation="90" wrapText="1"/>
    </xf>
    <xf numFmtId="0" fontId="28" fillId="2" borderId="5" xfId="0" applyFont="1" applyFill="1" applyBorder="1" applyAlignment="1">
      <alignment horizontal="center" vertical="center" textRotation="90" wrapText="1"/>
    </xf>
    <xf numFmtId="0" fontId="16" fillId="0" borderId="5" xfId="0" applyFont="1" applyBorder="1" applyAlignment="1">
      <alignment horizontal="center" vertical="center" textRotation="90" wrapText="1"/>
    </xf>
    <xf numFmtId="0" fontId="14" fillId="0" borderId="5" xfId="0" applyFont="1" applyBorder="1" applyAlignment="1">
      <alignment vertical="center" textRotation="90" wrapText="1"/>
    </xf>
    <xf numFmtId="0" fontId="14" fillId="0" borderId="5" xfId="0" applyFont="1" applyBorder="1" applyAlignment="1">
      <alignment horizontal="center" vertical="center" textRotation="90" wrapText="1"/>
    </xf>
    <xf numFmtId="0" fontId="14" fillId="0" borderId="5" xfId="0" applyFont="1" applyBorder="1" applyAlignment="1">
      <alignment horizontal="center" vertical="center" wrapText="1"/>
    </xf>
    <xf numFmtId="0" fontId="32" fillId="7" borderId="5" xfId="0" applyFont="1" applyFill="1" applyBorder="1" applyAlignment="1">
      <alignment horizontal="center" vertical="center" textRotation="90" wrapText="1"/>
    </xf>
    <xf numFmtId="0" fontId="14" fillId="0" borderId="5" xfId="0" applyFont="1" applyBorder="1" applyAlignment="1">
      <alignment horizontal="left" vertical="center" wrapText="1"/>
    </xf>
    <xf numFmtId="0" fontId="34" fillId="0" borderId="118" xfId="0" applyFont="1" applyBorder="1" applyAlignment="1">
      <alignment horizontal="center"/>
    </xf>
    <xf numFmtId="0" fontId="34" fillId="0" borderId="127" xfId="0" applyFont="1" applyBorder="1" applyAlignment="1">
      <alignment vertical="center" wrapText="1"/>
    </xf>
    <xf numFmtId="0" fontId="13" fillId="0" borderId="5" xfId="0" applyFont="1" applyBorder="1" applyAlignment="1">
      <alignment vertical="center" wrapText="1"/>
    </xf>
    <xf numFmtId="0" fontId="35" fillId="0" borderId="119" xfId="0" applyFont="1" applyBorder="1" applyAlignment="1">
      <alignment horizontal="center"/>
    </xf>
    <xf numFmtId="2" fontId="32" fillId="0" borderId="5" xfId="0" applyNumberFormat="1" applyFont="1" applyBorder="1" applyAlignment="1">
      <alignment horizontal="center" vertical="center" wrapText="1"/>
    </xf>
    <xf numFmtId="0" fontId="13" fillId="0" borderId="5" xfId="0" applyFont="1" applyBorder="1" applyAlignment="1">
      <alignment horizontal="left" vertical="center" wrapText="1"/>
    </xf>
    <xf numFmtId="2" fontId="14" fillId="0" borderId="5" xfId="0" applyNumberFormat="1" applyFont="1" applyBorder="1" applyAlignment="1">
      <alignment horizontal="center" vertical="center" wrapText="1"/>
    </xf>
    <xf numFmtId="0" fontId="39" fillId="0" borderId="0" xfId="0" applyFont="1" applyAlignment="1">
      <alignment horizontal="center" vertical="center" wrapText="1"/>
    </xf>
    <xf numFmtId="0" fontId="39" fillId="0" borderId="0" xfId="0" applyFont="1" applyAlignment="1">
      <alignment horizontal="left" vertical="center" wrapText="1"/>
    </xf>
    <xf numFmtId="0" fontId="19" fillId="0" borderId="0" xfId="0" applyFont="1" applyAlignment="1">
      <alignment horizontal="center" vertical="center" wrapText="1"/>
    </xf>
    <xf numFmtId="164" fontId="39" fillId="0" borderId="0" xfId="0" applyNumberFormat="1" applyFont="1" applyAlignment="1">
      <alignment horizontal="center" vertical="center" wrapText="1"/>
    </xf>
    <xf numFmtId="0" fontId="41" fillId="0" borderId="0" xfId="0" applyFont="1" applyAlignment="1">
      <alignment horizontal="center" vertical="center" wrapText="1"/>
    </xf>
    <xf numFmtId="0" fontId="42" fillId="0" borderId="0" xfId="0" applyFont="1"/>
    <xf numFmtId="0" fontId="14" fillId="10" borderId="5" xfId="0" applyFont="1" applyFill="1" applyBorder="1" applyAlignment="1">
      <alignment horizontal="center" textRotation="90" wrapText="1"/>
    </xf>
    <xf numFmtId="0" fontId="14" fillId="0" borderId="0" xfId="0" applyFont="1" applyAlignment="1">
      <alignment horizontal="center" vertical="center" wrapText="1"/>
    </xf>
    <xf numFmtId="0" fontId="39" fillId="0" borderId="5" xfId="0" applyFont="1" applyBorder="1" applyAlignment="1">
      <alignment horizontal="center" vertical="center" wrapText="1"/>
    </xf>
    <xf numFmtId="0" fontId="34" fillId="0" borderId="23" xfId="0" applyFont="1" applyBorder="1" applyAlignment="1">
      <alignment horizontal="center" vertical="center"/>
    </xf>
    <xf numFmtId="0" fontId="42" fillId="0" borderId="97" xfId="0" applyFont="1" applyBorder="1"/>
    <xf numFmtId="0" fontId="18" fillId="0" borderId="5" xfId="0" applyFont="1" applyBorder="1" applyAlignment="1">
      <alignment horizontal="center" vertical="center" textRotation="90" wrapText="1"/>
    </xf>
    <xf numFmtId="0" fontId="42" fillId="0" borderId="5" xfId="0" applyFont="1" applyBorder="1"/>
    <xf numFmtId="0" fontId="43" fillId="0" borderId="5" xfId="1" applyFont="1" applyFill="1" applyBorder="1" applyAlignment="1" applyProtection="1">
      <alignment vertical="center" wrapText="1"/>
    </xf>
    <xf numFmtId="0" fontId="14" fillId="7" borderId="5" xfId="0" applyFont="1" applyFill="1" applyBorder="1" applyAlignment="1">
      <alignment horizontal="right" vertical="center" wrapText="1"/>
    </xf>
    <xf numFmtId="0" fontId="14" fillId="3" borderId="5" xfId="0" applyFont="1" applyFill="1" applyBorder="1" applyAlignment="1">
      <alignment horizontal="center" vertical="center" wrapText="1"/>
    </xf>
    <xf numFmtId="0" fontId="18" fillId="3" borderId="5" xfId="0" applyFont="1" applyFill="1" applyBorder="1" applyAlignment="1">
      <alignment horizontal="center" vertical="center" wrapText="1"/>
    </xf>
    <xf numFmtId="0" fontId="44" fillId="3" borderId="5" xfId="0" applyFont="1" applyFill="1" applyBorder="1" applyAlignment="1">
      <alignment horizontal="center" vertical="center" wrapText="1"/>
    </xf>
    <xf numFmtId="0" fontId="14" fillId="10" borderId="5" xfId="0" applyFont="1" applyFill="1" applyBorder="1" applyAlignment="1">
      <alignment horizontal="center" vertical="center" wrapText="1"/>
    </xf>
    <xf numFmtId="0" fontId="45" fillId="10" borderId="5"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44" fillId="2" borderId="5" xfId="0" applyFont="1" applyFill="1" applyBorder="1" applyAlignment="1">
      <alignment horizontal="center" vertical="center" wrapText="1"/>
    </xf>
    <xf numFmtId="0" fontId="32" fillId="3" borderId="5" xfId="0" applyFont="1" applyFill="1" applyBorder="1" applyAlignment="1">
      <alignment horizontal="center" vertical="center" wrapText="1"/>
    </xf>
    <xf numFmtId="0" fontId="46" fillId="4" borderId="5" xfId="0" applyFont="1" applyFill="1" applyBorder="1" applyAlignment="1">
      <alignment horizontal="center" vertical="center" wrapText="1"/>
    </xf>
    <xf numFmtId="1" fontId="18" fillId="4" borderId="5" xfId="0" applyNumberFormat="1" applyFont="1" applyFill="1" applyBorder="1" applyAlignment="1">
      <alignment horizontal="center" vertical="center" wrapText="1"/>
    </xf>
    <xf numFmtId="0" fontId="14" fillId="4" borderId="5" xfId="0" applyFont="1" applyFill="1" applyBorder="1" applyAlignment="1">
      <alignment horizontal="center" vertical="center" wrapText="1"/>
    </xf>
    <xf numFmtId="0" fontId="44" fillId="0" borderId="5" xfId="0" applyFont="1" applyBorder="1" applyAlignment="1">
      <alignment horizontal="center" vertical="center" wrapText="1"/>
    </xf>
    <xf numFmtId="0" fontId="32" fillId="2" borderId="5" xfId="0" applyFont="1" applyFill="1" applyBorder="1" applyAlignment="1">
      <alignment horizontal="center" vertical="center" wrapText="1"/>
    </xf>
    <xf numFmtId="0" fontId="34" fillId="3" borderId="5" xfId="0" applyFont="1" applyFill="1" applyBorder="1" applyAlignment="1">
      <alignment horizontal="center" vertical="center" wrapText="1"/>
    </xf>
    <xf numFmtId="0" fontId="32" fillId="7" borderId="5" xfId="0" applyFont="1" applyFill="1" applyBorder="1" applyAlignment="1">
      <alignment horizontal="center" vertical="center" wrapText="1"/>
    </xf>
    <xf numFmtId="0" fontId="14" fillId="7" borderId="5" xfId="0" applyFont="1" applyFill="1" applyBorder="1" applyAlignment="1">
      <alignment horizontal="center" vertical="center" wrapText="1"/>
    </xf>
    <xf numFmtId="0" fontId="14" fillId="7" borderId="5" xfId="0" applyFont="1" applyFill="1" applyBorder="1" applyAlignment="1">
      <alignment horizontal="center" vertical="center" textRotation="90" wrapText="1"/>
    </xf>
    <xf numFmtId="1" fontId="44" fillId="0" borderId="5" xfId="0" applyNumberFormat="1" applyFont="1" applyBorder="1" applyAlignment="1">
      <alignment horizontal="center" vertical="center" wrapText="1"/>
    </xf>
    <xf numFmtId="164" fontId="47" fillId="0" borderId="5" xfId="0" applyNumberFormat="1" applyFont="1" applyBorder="1" applyAlignment="1">
      <alignment horizontal="center" vertical="center" wrapText="1"/>
    </xf>
    <xf numFmtId="0" fontId="34" fillId="7" borderId="5" xfId="0" applyFont="1" applyFill="1" applyBorder="1" applyAlignment="1">
      <alignment horizontal="center" vertical="center" wrapText="1"/>
    </xf>
    <xf numFmtId="0" fontId="32" fillId="0" borderId="5" xfId="0" applyFont="1" applyBorder="1" applyAlignment="1">
      <alignment horizontal="center" vertical="center" wrapText="1"/>
    </xf>
    <xf numFmtId="0" fontId="32" fillId="0" borderId="20" xfId="0" applyFont="1" applyBorder="1" applyAlignment="1">
      <alignment horizontal="center" vertical="center" wrapText="1"/>
    </xf>
    <xf numFmtId="0" fontId="42" fillId="0" borderId="95" xfId="0" applyFont="1" applyBorder="1"/>
    <xf numFmtId="0" fontId="32" fillId="0" borderId="0" xfId="0" applyFont="1" applyAlignment="1">
      <alignment horizontal="center" vertical="center" wrapText="1"/>
    </xf>
    <xf numFmtId="0" fontId="18" fillId="0" borderId="5" xfId="0" applyFont="1" applyBorder="1" applyAlignment="1">
      <alignment horizontal="center" vertical="center" wrapText="1"/>
    </xf>
    <xf numFmtId="0" fontId="34" fillId="0" borderId="5" xfId="0" applyFont="1" applyBorder="1" applyAlignment="1">
      <alignment horizontal="left" vertical="center" wrapText="1"/>
    </xf>
    <xf numFmtId="0" fontId="46" fillId="0" borderId="5" xfId="0" applyFont="1" applyBorder="1" applyAlignment="1">
      <alignment horizontal="center" vertical="center" wrapText="1"/>
    </xf>
    <xf numFmtId="2" fontId="18" fillId="0" borderId="5" xfId="0" applyNumberFormat="1" applyFont="1" applyBorder="1" applyAlignment="1">
      <alignment horizontal="center" vertical="center" wrapText="1"/>
    </xf>
    <xf numFmtId="0" fontId="34" fillId="0" borderId="5" xfId="0" applyFont="1" applyBorder="1" applyAlignment="1">
      <alignment horizontal="center" vertical="center" wrapText="1"/>
    </xf>
    <xf numFmtId="0" fontId="48" fillId="0" borderId="5" xfId="0" applyFont="1" applyBorder="1" applyAlignment="1">
      <alignment horizontal="center" vertical="center" wrapText="1"/>
    </xf>
    <xf numFmtId="1" fontId="34" fillId="0" borderId="5" xfId="0" applyNumberFormat="1" applyFont="1" applyBorder="1" applyAlignment="1">
      <alignment horizontal="center" vertical="center" wrapText="1"/>
    </xf>
    <xf numFmtId="0" fontId="14" fillId="0" borderId="20"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8" xfId="0" applyFont="1" applyBorder="1" applyAlignment="1">
      <alignment horizontal="left" vertical="center" wrapText="1"/>
    </xf>
    <xf numFmtId="0" fontId="51" fillId="0" borderId="5" xfId="0" applyFont="1" applyBorder="1" applyAlignment="1">
      <alignment horizontal="center" vertical="center" wrapText="1"/>
    </xf>
    <xf numFmtId="0" fontId="32" fillId="0" borderId="4" xfId="0" applyFont="1" applyBorder="1" applyAlignment="1">
      <alignment horizontal="center" vertical="center" wrapText="1"/>
    </xf>
    <xf numFmtId="1" fontId="14" fillId="0" borderId="5" xfId="0" applyNumberFormat="1" applyFont="1" applyBorder="1" applyAlignment="1">
      <alignment horizontal="center" vertical="center" wrapText="1"/>
    </xf>
    <xf numFmtId="1" fontId="32" fillId="0" borderId="4" xfId="0" applyNumberFormat="1" applyFont="1" applyBorder="1" applyAlignment="1">
      <alignment horizontal="center" vertical="center" wrapText="1"/>
    </xf>
    <xf numFmtId="1" fontId="51" fillId="0" borderId="5" xfId="0" applyNumberFormat="1" applyFont="1" applyBorder="1" applyAlignment="1">
      <alignment horizontal="center" vertical="center" wrapText="1"/>
    </xf>
    <xf numFmtId="0" fontId="42" fillId="0" borderId="107" xfId="0" applyFont="1" applyBorder="1"/>
    <xf numFmtId="0" fontId="14" fillId="0" borderId="5" xfId="0" applyFont="1" applyBorder="1" applyAlignment="1">
      <alignment vertical="center" wrapText="1"/>
    </xf>
    <xf numFmtId="0" fontId="42" fillId="0" borderId="116" xfId="0" applyFont="1" applyBorder="1"/>
    <xf numFmtId="0" fontId="44" fillId="0" borderId="117" xfId="0" applyFont="1" applyBorder="1" applyAlignment="1">
      <alignment horizontal="center" vertical="center" wrapText="1"/>
    </xf>
    <xf numFmtId="0" fontId="44" fillId="0" borderId="121" xfId="0" applyFont="1" applyBorder="1" applyAlignment="1">
      <alignment horizontal="center" vertical="center" wrapText="1"/>
    </xf>
    <xf numFmtId="0" fontId="34" fillId="0" borderId="20" xfId="0" applyFont="1" applyBorder="1" applyAlignment="1">
      <alignment horizontal="center" vertical="center" wrapText="1"/>
    </xf>
    <xf numFmtId="0" fontId="34" fillId="0" borderId="123" xfId="0" applyFont="1" applyBorder="1" applyAlignment="1">
      <alignment horizontal="center" vertical="center" wrapText="1"/>
    </xf>
    <xf numFmtId="2" fontId="34" fillId="0" borderId="5" xfId="0" applyNumberFormat="1" applyFont="1" applyBorder="1" applyAlignment="1">
      <alignment horizontal="center" vertical="center" wrapText="1"/>
    </xf>
    <xf numFmtId="0" fontId="14" fillId="0" borderId="9" xfId="0" applyFont="1" applyBorder="1" applyAlignment="1">
      <alignment horizontal="center" vertical="center" wrapText="1"/>
    </xf>
    <xf numFmtId="0" fontId="39" fillId="0" borderId="9" xfId="0" applyFont="1" applyBorder="1" applyAlignment="1">
      <alignment horizontal="center" vertical="center" wrapText="1"/>
    </xf>
    <xf numFmtId="0" fontId="14" fillId="0" borderId="9" xfId="0" applyFont="1" applyBorder="1" applyAlignment="1">
      <alignment vertical="center" wrapText="1"/>
    </xf>
    <xf numFmtId="0" fontId="14" fillId="0" borderId="81" xfId="0" applyFont="1" applyBorder="1" applyAlignment="1">
      <alignment horizontal="center" vertical="center" wrapText="1"/>
    </xf>
    <xf numFmtId="0" fontId="46" fillId="0" borderId="5" xfId="0" applyFont="1" applyBorder="1" applyAlignment="1">
      <alignment vertical="center" wrapText="1"/>
    </xf>
    <xf numFmtId="0" fontId="35" fillId="0" borderId="120" xfId="0" applyFont="1" applyBorder="1" applyAlignment="1">
      <alignment horizontal="center" vertical="center" wrapText="1"/>
    </xf>
    <xf numFmtId="0" fontId="35" fillId="0" borderId="122" xfId="0" applyFont="1" applyBorder="1" applyAlignment="1">
      <alignment horizontal="center" vertical="center" wrapText="1"/>
    </xf>
    <xf numFmtId="0" fontId="35" fillId="0" borderId="128" xfId="0" applyFont="1" applyBorder="1" applyAlignment="1">
      <alignment horizontal="center"/>
    </xf>
    <xf numFmtId="2" fontId="35" fillId="0" borderId="120" xfId="0" applyNumberFormat="1" applyFont="1" applyBorder="1" applyAlignment="1">
      <alignment horizontal="center" vertical="center" wrapText="1"/>
    </xf>
    <xf numFmtId="1" fontId="46" fillId="0" borderId="5" xfId="0" applyNumberFormat="1" applyFont="1" applyBorder="1" applyAlignment="1">
      <alignment horizontal="center" vertical="center" wrapText="1"/>
    </xf>
    <xf numFmtId="0" fontId="32" fillId="0" borderId="26" xfId="0" applyFont="1" applyBorder="1" applyAlignment="1">
      <alignment horizontal="center" vertical="center" wrapText="1"/>
    </xf>
    <xf numFmtId="0" fontId="52" fillId="0" borderId="22" xfId="0" applyFont="1" applyBorder="1" applyAlignment="1">
      <alignment vertical="center" wrapText="1"/>
    </xf>
    <xf numFmtId="0" fontId="52" fillId="0" borderId="26" xfId="0" applyFont="1" applyBorder="1" applyAlignment="1">
      <alignment horizontal="center" vertical="center" wrapText="1"/>
    </xf>
    <xf numFmtId="0" fontId="42" fillId="0" borderId="115" xfId="0" applyFont="1" applyBorder="1"/>
    <xf numFmtId="0" fontId="54" fillId="0" borderId="5" xfId="0" applyFont="1" applyBorder="1" applyAlignment="1">
      <alignment horizontal="center" vertical="center" wrapText="1"/>
    </xf>
    <xf numFmtId="1" fontId="52" fillId="0" borderId="5" xfId="0" applyNumberFormat="1" applyFont="1" applyBorder="1" applyAlignment="1">
      <alignment horizontal="center" vertical="center" wrapText="1"/>
    </xf>
    <xf numFmtId="0" fontId="52" fillId="0" borderId="5" xfId="0" applyFont="1" applyBorder="1" applyAlignment="1">
      <alignment horizontal="center" vertical="center" wrapText="1"/>
    </xf>
    <xf numFmtId="0" fontId="35" fillId="0" borderId="5" xfId="0" applyFont="1" applyBorder="1" applyAlignment="1">
      <alignment horizontal="center" vertical="center" wrapText="1"/>
    </xf>
    <xf numFmtId="0" fontId="44" fillId="0" borderId="5" xfId="0" applyFont="1" applyBorder="1" applyAlignment="1">
      <alignment horizontal="center"/>
    </xf>
    <xf numFmtId="0" fontId="44" fillId="0" borderId="26" xfId="0" applyFont="1" applyBorder="1" applyAlignment="1">
      <alignment horizontal="center" vertical="center" wrapText="1"/>
    </xf>
    <xf numFmtId="0" fontId="42" fillId="0" borderId="106" xfId="0" applyFont="1" applyBorder="1"/>
    <xf numFmtId="0" fontId="44" fillId="0" borderId="108" xfId="0" applyFont="1" applyBorder="1" applyAlignment="1">
      <alignment horizontal="center" vertical="center" wrapText="1"/>
    </xf>
    <xf numFmtId="0" fontId="32" fillId="0" borderId="41" xfId="0" applyFont="1" applyBorder="1" applyAlignment="1">
      <alignment horizontal="center" vertical="center" wrapText="1"/>
    </xf>
    <xf numFmtId="0" fontId="23" fillId="0" borderId="0" xfId="0" applyFont="1" applyAlignment="1">
      <alignment vertical="center"/>
    </xf>
    <xf numFmtId="0" fontId="15" fillId="3" borderId="20" xfId="1" applyFont="1" applyFill="1" applyBorder="1" applyAlignment="1" applyProtection="1">
      <alignment horizontal="center" vertical="center" wrapText="1"/>
    </xf>
    <xf numFmtId="0" fontId="23" fillId="7" borderId="96" xfId="0" applyFont="1" applyFill="1" applyBorder="1" applyAlignment="1">
      <alignment vertical="center"/>
    </xf>
    <xf numFmtId="0" fontId="16" fillId="0" borderId="5" xfId="0" applyFont="1" applyBorder="1" applyAlignment="1">
      <alignment horizontal="center" vertical="center"/>
    </xf>
    <xf numFmtId="0" fontId="16" fillId="0" borderId="0" xfId="0" applyFont="1" applyAlignment="1">
      <alignment horizontal="center" vertical="center"/>
    </xf>
    <xf numFmtId="0" fontId="23" fillId="0" borderId="5" xfId="0" applyFont="1" applyBorder="1" applyAlignment="1">
      <alignment vertical="center" wrapText="1"/>
    </xf>
    <xf numFmtId="0" fontId="16" fillId="0" borderId="43" xfId="0" applyFont="1" applyBorder="1" applyAlignment="1">
      <alignment horizontal="center" vertical="center"/>
    </xf>
    <xf numFmtId="0" fontId="23" fillId="0" borderId="51" xfId="0" applyFont="1" applyBorder="1" applyAlignment="1">
      <alignment vertical="center" wrapText="1"/>
    </xf>
    <xf numFmtId="0" fontId="16" fillId="0" borderId="78"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24" xfId="0" applyFont="1" applyBorder="1" applyAlignment="1">
      <alignment horizontal="center" vertical="center" wrapText="1"/>
    </xf>
    <xf numFmtId="0" fontId="15" fillId="0" borderId="24" xfId="1" applyFont="1" applyBorder="1" applyAlignment="1" applyProtection="1">
      <alignment horizontal="center" vertical="center" wrapText="1"/>
    </xf>
    <xf numFmtId="0" fontId="16" fillId="0" borderId="42" xfId="0" applyFont="1" applyBorder="1" applyAlignment="1">
      <alignment horizontal="center" vertical="center" textRotation="90" wrapText="1"/>
    </xf>
    <xf numFmtId="0" fontId="16" fillId="0" borderId="24" xfId="0" applyFont="1" applyBorder="1" applyAlignment="1">
      <alignment horizontal="center" vertical="center" textRotation="90" wrapText="1"/>
    </xf>
    <xf numFmtId="0" fontId="16" fillId="4" borderId="5" xfId="0" applyFont="1" applyFill="1" applyBorder="1" applyAlignment="1">
      <alignment horizontal="center" vertical="center" textRotation="90" wrapText="1"/>
    </xf>
    <xf numFmtId="0" fontId="16" fillId="0" borderId="43" xfId="0" applyFont="1" applyBorder="1" applyAlignment="1">
      <alignment horizontal="center" vertical="center" wrapText="1"/>
    </xf>
    <xf numFmtId="0" fontId="16" fillId="0" borderId="24" xfId="0" applyFont="1" applyBorder="1" applyAlignment="1">
      <alignment vertical="center" textRotation="90" wrapText="1"/>
    </xf>
    <xf numFmtId="0" fontId="21" fillId="0" borderId="5" xfId="0" applyFont="1" applyBorder="1" applyAlignment="1">
      <alignment horizontal="center" vertical="center" wrapText="1"/>
    </xf>
    <xf numFmtId="0" fontId="21" fillId="0" borderId="20" xfId="0" applyFont="1" applyBorder="1" applyAlignment="1">
      <alignment horizontal="center" vertical="center" wrapText="1"/>
    </xf>
    <xf numFmtId="0" fontId="16" fillId="7" borderId="96" xfId="0" applyFont="1" applyFill="1" applyBorder="1" applyAlignment="1">
      <alignment horizontal="center" vertical="center" wrapText="1"/>
    </xf>
    <xf numFmtId="2" fontId="16" fillId="0" borderId="5" xfId="0" applyNumberFormat="1" applyFont="1" applyBorder="1" applyAlignment="1">
      <alignment horizontal="center" vertical="center" wrapText="1"/>
    </xf>
    <xf numFmtId="1" fontId="16" fillId="0" borderId="5" xfId="0" applyNumberFormat="1" applyFont="1" applyBorder="1" applyAlignment="1">
      <alignment horizontal="center" vertical="center" wrapText="1"/>
    </xf>
    <xf numFmtId="1" fontId="16" fillId="10" borderId="5" xfId="0" applyNumberFormat="1" applyFont="1" applyFill="1" applyBorder="1" applyAlignment="1">
      <alignment horizontal="center" vertical="center" wrapText="1"/>
    </xf>
    <xf numFmtId="0" fontId="22" fillId="2" borderId="5" xfId="0" applyFont="1" applyFill="1" applyBorder="1" applyAlignment="1">
      <alignment horizontal="center" vertical="center"/>
    </xf>
    <xf numFmtId="0" fontId="16" fillId="0" borderId="9" xfId="0" applyFont="1" applyBorder="1" applyAlignment="1">
      <alignment horizontal="center" vertical="center" wrapText="1"/>
    </xf>
    <xf numFmtId="0" fontId="16" fillId="4" borderId="5" xfId="0" applyFont="1" applyFill="1" applyBorder="1" applyAlignment="1">
      <alignment horizontal="center" vertical="center" wrapText="1"/>
    </xf>
    <xf numFmtId="1" fontId="21" fillId="0" borderId="20" xfId="0" applyNumberFormat="1" applyFont="1" applyBorder="1" applyAlignment="1">
      <alignment horizontal="center" vertical="center" wrapText="1"/>
    </xf>
    <xf numFmtId="1" fontId="57" fillId="0" borderId="43" xfId="0" applyNumberFormat="1" applyFont="1" applyBorder="1" applyAlignment="1">
      <alignment horizontal="center" vertical="center" wrapText="1"/>
    </xf>
    <xf numFmtId="0" fontId="16" fillId="0" borderId="131" xfId="0" applyFont="1" applyBorder="1" applyAlignment="1">
      <alignment horizontal="center" vertical="center" wrapText="1"/>
    </xf>
    <xf numFmtId="0" fontId="21" fillId="0" borderId="24" xfId="0" applyFont="1" applyBorder="1" applyAlignment="1">
      <alignment horizontal="center" vertical="center" wrapText="1"/>
    </xf>
    <xf numFmtId="2" fontId="16" fillId="0" borderId="24" xfId="0" applyNumberFormat="1" applyFont="1" applyBorder="1" applyAlignment="1">
      <alignment horizontal="center" vertical="center" wrapText="1"/>
    </xf>
    <xf numFmtId="1" fontId="16" fillId="0" borderId="24" xfId="0" applyNumberFormat="1" applyFont="1" applyBorder="1" applyAlignment="1">
      <alignment horizontal="center" vertical="center" wrapText="1"/>
    </xf>
    <xf numFmtId="1" fontId="16" fillId="10" borderId="24" xfId="0" applyNumberFormat="1" applyFont="1" applyFill="1" applyBorder="1" applyAlignment="1">
      <alignment horizontal="center" vertical="center" wrapText="1"/>
    </xf>
    <xf numFmtId="1" fontId="21" fillId="0" borderId="27" xfId="0" applyNumberFormat="1" applyFont="1" applyBorder="1" applyAlignment="1">
      <alignment horizontal="center" vertical="center" wrapText="1"/>
    </xf>
    <xf numFmtId="1" fontId="57" fillId="0" borderId="130" xfId="0" applyNumberFormat="1" applyFont="1" applyBorder="1" applyAlignment="1">
      <alignment horizontal="center" vertical="center" wrapText="1"/>
    </xf>
    <xf numFmtId="1" fontId="16" fillId="4" borderId="5" xfId="0" applyNumberFormat="1" applyFont="1" applyFill="1" applyBorder="1" applyAlignment="1">
      <alignment horizontal="center" vertical="center" wrapText="1"/>
    </xf>
    <xf numFmtId="1" fontId="16" fillId="0" borderId="43" xfId="0" applyNumberFormat="1" applyFont="1" applyBorder="1" applyAlignment="1">
      <alignment horizontal="center" vertical="center" wrapText="1"/>
    </xf>
    <xf numFmtId="165" fontId="21" fillId="0" borderId="5" xfId="0" applyNumberFormat="1" applyFont="1" applyBorder="1" applyAlignment="1">
      <alignment horizontal="center" vertical="center"/>
    </xf>
    <xf numFmtId="0" fontId="22" fillId="0" borderId="5" xfId="0" applyFont="1" applyBorder="1" applyAlignment="1">
      <alignment vertical="center"/>
    </xf>
    <xf numFmtId="0" fontId="21" fillId="0" borderId="5" xfId="0" applyFont="1" applyBorder="1" applyAlignment="1">
      <alignment horizontal="center" vertical="center"/>
    </xf>
    <xf numFmtId="1" fontId="16" fillId="0" borderId="5" xfId="0" applyNumberFormat="1" applyFont="1" applyBorder="1" applyAlignment="1">
      <alignment horizontal="center" vertical="center"/>
    </xf>
    <xf numFmtId="14" fontId="16" fillId="0" borderId="5" xfId="0" applyNumberFormat="1" applyFont="1" applyBorder="1" applyAlignment="1">
      <alignment horizontal="center" vertical="center" wrapText="1"/>
    </xf>
    <xf numFmtId="14" fontId="16" fillId="0" borderId="0" xfId="0" applyNumberFormat="1" applyFont="1" applyAlignment="1">
      <alignment horizontal="center" vertical="center" wrapText="1"/>
    </xf>
    <xf numFmtId="2" fontId="16" fillId="0" borderId="5" xfId="0" applyNumberFormat="1" applyFont="1" applyBorder="1" applyAlignment="1">
      <alignment horizontal="center" vertical="center" textRotation="90"/>
    </xf>
    <xf numFmtId="0" fontId="36" fillId="0" borderId="5" xfId="0" applyFont="1" applyBorder="1" applyAlignment="1">
      <alignment horizontal="center" vertical="center"/>
    </xf>
    <xf numFmtId="0" fontId="21" fillId="0" borderId="51" xfId="0" applyFont="1" applyBorder="1" applyAlignment="1">
      <alignment horizontal="center" vertical="center"/>
    </xf>
    <xf numFmtId="0" fontId="16" fillId="0" borderId="51" xfId="0" applyFont="1" applyBorder="1" applyAlignment="1">
      <alignment horizontal="center" vertical="center"/>
    </xf>
    <xf numFmtId="0" fontId="16" fillId="0" borderId="20" xfId="0" applyFont="1" applyBorder="1" applyAlignment="1">
      <alignment horizontal="center" vertical="center" textRotation="90" wrapText="1"/>
    </xf>
    <xf numFmtId="0" fontId="16" fillId="0" borderId="43" xfId="0" applyFont="1" applyBorder="1" applyAlignment="1">
      <alignment horizontal="center" vertical="center" textRotation="90" wrapText="1"/>
    </xf>
    <xf numFmtId="0" fontId="13" fillId="0" borderId="24" xfId="0" applyFont="1" applyBorder="1" applyAlignment="1">
      <alignment horizontal="left" vertical="center" wrapText="1"/>
    </xf>
    <xf numFmtId="0" fontId="14" fillId="0" borderId="56" xfId="0" applyFont="1" applyBorder="1" applyAlignment="1">
      <alignment horizontal="center" vertical="center"/>
    </xf>
    <xf numFmtId="0" fontId="14" fillId="0" borderId="68" xfId="0" applyFont="1" applyBorder="1" applyAlignment="1">
      <alignment vertical="center" wrapText="1"/>
    </xf>
    <xf numFmtId="0" fontId="39" fillId="0" borderId="0" xfId="0" applyFont="1" applyAlignment="1">
      <alignment vertical="center"/>
    </xf>
    <xf numFmtId="0" fontId="14" fillId="0" borderId="26"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42" xfId="0" applyFont="1" applyBorder="1" applyAlignment="1">
      <alignment horizontal="center" vertical="center" textRotation="90" wrapText="1"/>
    </xf>
    <xf numFmtId="0" fontId="14" fillId="0" borderId="26" xfId="0" applyFont="1" applyBorder="1" applyAlignment="1">
      <alignment horizontal="center" vertical="center" textRotation="90" wrapText="1"/>
    </xf>
    <xf numFmtId="0" fontId="14" fillId="0" borderId="55" xfId="0" applyFont="1" applyBorder="1" applyAlignment="1">
      <alignment horizontal="left" vertical="center" wrapText="1"/>
    </xf>
    <xf numFmtId="0" fontId="14" fillId="0" borderId="42" xfId="0" applyFont="1" applyBorder="1" applyAlignment="1">
      <alignment horizontal="center" vertical="center" wrapText="1"/>
    </xf>
    <xf numFmtId="165" fontId="14" fillId="0" borderId="20" xfId="0" applyNumberFormat="1" applyFont="1" applyBorder="1" applyAlignment="1">
      <alignment horizontal="center" vertical="center" wrapText="1"/>
    </xf>
    <xf numFmtId="1" fontId="44" fillId="0" borderId="20" xfId="0" applyNumberFormat="1" applyFont="1" applyBorder="1" applyAlignment="1">
      <alignment horizontal="center" vertical="center" wrapText="1"/>
    </xf>
    <xf numFmtId="1" fontId="59" fillId="0" borderId="43" xfId="0" applyNumberFormat="1" applyFont="1" applyBorder="1" applyAlignment="1">
      <alignment horizontal="center" vertical="center" wrapText="1"/>
    </xf>
    <xf numFmtId="0" fontId="14" fillId="0" borderId="56" xfId="0" applyFont="1" applyBorder="1" applyAlignment="1">
      <alignment horizontal="center" vertical="center" wrapText="1"/>
    </xf>
    <xf numFmtId="0" fontId="18" fillId="0" borderId="5" xfId="0" applyFont="1" applyBorder="1" applyAlignment="1">
      <alignment vertical="center" wrapText="1"/>
    </xf>
    <xf numFmtId="0" fontId="51" fillId="0" borderId="5" xfId="0" applyFont="1" applyBorder="1" applyAlignment="1">
      <alignment horizontal="center" vertical="center"/>
    </xf>
    <xf numFmtId="0" fontId="34" fillId="0" borderId="5" xfId="0" applyFont="1" applyBorder="1" applyAlignment="1">
      <alignment horizontal="right" vertical="center"/>
    </xf>
    <xf numFmtId="0" fontId="34" fillId="0" borderId="5" xfId="0" applyFont="1" applyBorder="1" applyAlignment="1">
      <alignment horizontal="left" vertical="center"/>
    </xf>
    <xf numFmtId="1" fontId="44" fillId="0" borderId="5" xfId="0" applyNumberFormat="1" applyFont="1" applyBorder="1" applyAlignment="1">
      <alignment horizontal="left" vertical="center"/>
    </xf>
    <xf numFmtId="0" fontId="44" fillId="0" borderId="5" xfId="0" applyFont="1" applyBorder="1" applyAlignment="1">
      <alignment horizontal="left" vertical="center" wrapText="1"/>
    </xf>
    <xf numFmtId="0" fontId="18" fillId="0" borderId="90" xfId="0" applyFont="1" applyBorder="1" applyAlignment="1">
      <alignment vertical="center" wrapText="1"/>
    </xf>
    <xf numFmtId="0" fontId="35" fillId="0" borderId="5" xfId="0" applyFont="1" applyBorder="1" applyAlignment="1">
      <alignment horizontal="center" vertical="center"/>
    </xf>
    <xf numFmtId="165" fontId="44" fillId="0" borderId="5" xfId="0" applyNumberFormat="1" applyFont="1" applyBorder="1" applyAlignment="1">
      <alignment horizontal="center" vertical="center"/>
    </xf>
    <xf numFmtId="0" fontId="44" fillId="0" borderId="5" xfId="0" applyFont="1" applyBorder="1" applyAlignment="1">
      <alignment horizontal="center" vertical="center"/>
    </xf>
    <xf numFmtId="0" fontId="18" fillId="0" borderId="92" xfId="0" applyFont="1" applyBorder="1" applyAlignment="1">
      <alignment vertical="center" wrapText="1"/>
    </xf>
    <xf numFmtId="0" fontId="18" fillId="0" borderId="93" xfId="0" applyFont="1" applyBorder="1" applyAlignment="1">
      <alignment vertical="center" wrapText="1"/>
    </xf>
    <xf numFmtId="0" fontId="60" fillId="0" borderId="5" xfId="0" applyFont="1" applyBorder="1" applyAlignment="1">
      <alignment horizontal="center" vertical="center"/>
    </xf>
    <xf numFmtId="0" fontId="58" fillId="0" borderId="26" xfId="0" applyFont="1" applyBorder="1" applyAlignment="1">
      <alignment horizontal="center" vertical="center" wrapText="1"/>
    </xf>
    <xf numFmtId="0" fontId="58" fillId="0" borderId="5" xfId="0" applyFont="1" applyBorder="1" applyAlignment="1">
      <alignment horizontal="center" vertical="center" wrapText="1"/>
    </xf>
    <xf numFmtId="0" fontId="16" fillId="0" borderId="5" xfId="0" applyFont="1" applyBorder="1" applyAlignment="1">
      <alignment horizontal="center" vertical="center" wrapText="1"/>
    </xf>
    <xf numFmtId="2" fontId="56" fillId="0" borderId="5" xfId="0" applyNumberFormat="1" applyFont="1" applyBorder="1" applyAlignment="1">
      <alignment horizontal="center" vertical="center"/>
    </xf>
    <xf numFmtId="0" fontId="20" fillId="0" borderId="0" xfId="0" applyFont="1" applyAlignment="1">
      <alignment vertical="center"/>
    </xf>
    <xf numFmtId="2" fontId="56" fillId="7" borderId="96" xfId="0" applyNumberFormat="1" applyFont="1" applyFill="1" applyBorder="1" applyAlignment="1">
      <alignment horizontal="center" vertical="center"/>
    </xf>
    <xf numFmtId="0" fontId="42" fillId="0" borderId="0" xfId="0" applyFont="1" applyAlignment="1">
      <alignment vertical="center"/>
    </xf>
    <xf numFmtId="0" fontId="42" fillId="0" borderId="90" xfId="0" applyFont="1" applyBorder="1" applyAlignment="1">
      <alignment vertical="center"/>
    </xf>
    <xf numFmtId="0" fontId="42" fillId="0" borderId="5" xfId="0" applyFont="1" applyBorder="1" applyAlignment="1">
      <alignment vertical="center"/>
    </xf>
    <xf numFmtId="0" fontId="42" fillId="0" borderId="90" xfId="0" applyFont="1" applyBorder="1" applyAlignment="1">
      <alignment horizontal="right" vertical="center"/>
    </xf>
    <xf numFmtId="0" fontId="42" fillId="0" borderId="93" xfId="0" applyFont="1" applyBorder="1" applyAlignment="1">
      <alignment vertical="center"/>
    </xf>
    <xf numFmtId="0" fontId="27" fillId="0" borderId="91" xfId="0" applyFont="1" applyBorder="1" applyAlignment="1">
      <alignment horizontal="center" vertical="center" wrapText="1"/>
    </xf>
    <xf numFmtId="1" fontId="37" fillId="0" borderId="5" xfId="0" applyNumberFormat="1" applyFont="1" applyBorder="1" applyAlignment="1">
      <alignment horizontal="center" vertical="center" wrapText="1"/>
    </xf>
    <xf numFmtId="0" fontId="62" fillId="0" borderId="5" xfId="0" applyFont="1" applyBorder="1" applyAlignment="1">
      <alignment horizontal="center" vertical="center" wrapText="1"/>
    </xf>
    <xf numFmtId="2" fontId="38" fillId="0" borderId="5" xfId="0" applyNumberFormat="1" applyFont="1" applyBorder="1" applyAlignment="1">
      <alignment horizontal="center" vertical="center" wrapText="1"/>
    </xf>
    <xf numFmtId="0" fontId="13" fillId="0" borderId="0" xfId="0" applyFont="1"/>
    <xf numFmtId="0" fontId="66" fillId="0" borderId="0" xfId="0" applyFont="1"/>
    <xf numFmtId="0" fontId="13" fillId="4" borderId="0" xfId="0" applyFont="1" applyFill="1"/>
    <xf numFmtId="1" fontId="27" fillId="4" borderId="5" xfId="0" applyNumberFormat="1" applyFont="1" applyFill="1" applyBorder="1" applyAlignment="1">
      <alignment horizontal="center" vertical="center" wrapText="1"/>
    </xf>
    <xf numFmtId="1" fontId="28" fillId="4" borderId="5" xfId="0" applyNumberFormat="1" applyFont="1" applyFill="1" applyBorder="1" applyAlignment="1">
      <alignment horizontal="center" vertical="center" wrapText="1"/>
    </xf>
    <xf numFmtId="1" fontId="27" fillId="12" borderId="5" xfId="0" applyNumberFormat="1" applyFont="1" applyFill="1" applyBorder="1" applyAlignment="1">
      <alignment horizontal="center" vertical="center" wrapText="1"/>
    </xf>
    <xf numFmtId="1" fontId="28" fillId="12" borderId="5" xfId="0" applyNumberFormat="1" applyFont="1" applyFill="1" applyBorder="1" applyAlignment="1">
      <alignment horizontal="center" vertical="center" wrapText="1"/>
    </xf>
    <xf numFmtId="0" fontId="14" fillId="0" borderId="20" xfId="0" applyFont="1" applyBorder="1" applyAlignment="1">
      <alignment horizontal="center" vertical="center" textRotation="90" wrapText="1"/>
    </xf>
    <xf numFmtId="0" fontId="34" fillId="0" borderId="5" xfId="0" applyFont="1" applyBorder="1" applyAlignment="1">
      <alignment vertical="center" textRotation="90" wrapText="1"/>
    </xf>
    <xf numFmtId="1" fontId="21" fillId="4" borderId="19" xfId="0" applyNumberFormat="1" applyFont="1" applyFill="1" applyBorder="1" applyAlignment="1">
      <alignment horizontal="center" vertical="center" wrapText="1"/>
    </xf>
    <xf numFmtId="1" fontId="17" fillId="4" borderId="140" xfId="0" applyNumberFormat="1" applyFont="1" applyFill="1" applyBorder="1" applyAlignment="1">
      <alignment horizontal="center" vertical="center" wrapText="1"/>
    </xf>
    <xf numFmtId="0" fontId="70" fillId="0" borderId="129" xfId="0" applyFont="1" applyBorder="1" applyAlignment="1">
      <alignment vertical="center" wrapText="1"/>
    </xf>
    <xf numFmtId="0" fontId="71" fillId="0" borderId="5" xfId="0" applyFont="1" applyBorder="1" applyAlignment="1">
      <alignment horizontal="center" vertical="center" wrapText="1"/>
    </xf>
    <xf numFmtId="0" fontId="14" fillId="0" borderId="95" xfId="0" applyFont="1" applyBorder="1" applyAlignment="1">
      <alignment horizontal="center" vertical="center" textRotation="90" wrapText="1"/>
    </xf>
    <xf numFmtId="1" fontId="28" fillId="3" borderId="145" xfId="0" applyNumberFormat="1" applyFont="1" applyFill="1" applyBorder="1" applyAlignment="1">
      <alignment horizontal="center" vertical="center" wrapText="1"/>
    </xf>
    <xf numFmtId="0" fontId="78" fillId="0" borderId="0" xfId="0" applyFont="1"/>
    <xf numFmtId="0" fontId="13" fillId="0" borderId="0" xfId="0" applyFont="1" applyAlignment="1">
      <alignment horizontal="center" vertical="center" textRotation="90"/>
    </xf>
    <xf numFmtId="0" fontId="79" fillId="0" borderId="0" xfId="0" applyFont="1"/>
    <xf numFmtId="1" fontId="13" fillId="4" borderId="0" xfId="0" applyNumberFormat="1" applyFont="1" applyFill="1" applyAlignment="1">
      <alignment horizontal="center" vertical="center" wrapText="1"/>
    </xf>
    <xf numFmtId="1" fontId="73" fillId="0" borderId="0" xfId="0" applyNumberFormat="1" applyFont="1" applyAlignment="1">
      <alignment horizontal="center" vertical="center"/>
    </xf>
    <xf numFmtId="1" fontId="13" fillId="0" borderId="0" xfId="0" applyNumberFormat="1" applyFont="1" applyAlignment="1">
      <alignment horizontal="center" vertical="center"/>
    </xf>
    <xf numFmtId="0" fontId="74" fillId="0" borderId="0" xfId="0" applyFont="1"/>
    <xf numFmtId="0" fontId="73" fillId="0" borderId="0" xfId="0" applyFont="1"/>
    <xf numFmtId="0" fontId="75" fillId="0" borderId="0" xfId="0" applyFont="1"/>
    <xf numFmtId="0" fontId="77" fillId="0" borderId="0" xfId="0" applyFont="1"/>
    <xf numFmtId="0" fontId="76" fillId="0" borderId="0" xfId="0" applyFont="1"/>
    <xf numFmtId="0" fontId="16" fillId="0" borderId="5" xfId="0" applyFont="1" applyBorder="1" applyAlignment="1">
      <alignment horizontal="left" vertical="center" wrapText="1"/>
    </xf>
    <xf numFmtId="0" fontId="16" fillId="0" borderId="71"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76" xfId="0" applyFont="1" applyBorder="1" applyAlignment="1">
      <alignment horizontal="center" vertical="center" wrapText="1"/>
    </xf>
    <xf numFmtId="0" fontId="22" fillId="0" borderId="5" xfId="0" applyFont="1" applyBorder="1" applyAlignment="1">
      <alignment horizontal="center" vertical="center"/>
    </xf>
    <xf numFmtId="0" fontId="16" fillId="0" borderId="21" xfId="0" applyFont="1" applyBorder="1" applyAlignment="1">
      <alignment vertical="center" wrapText="1"/>
    </xf>
    <xf numFmtId="0" fontId="16" fillId="0" borderId="10" xfId="0" applyFont="1" applyBorder="1" applyAlignment="1">
      <alignment vertical="center" wrapText="1"/>
    </xf>
    <xf numFmtId="0" fontId="16" fillId="0" borderId="0" xfId="0" applyFont="1" applyAlignment="1">
      <alignment horizontal="center" vertical="center" wrapText="1"/>
    </xf>
    <xf numFmtId="0" fontId="22" fillId="0" borderId="42" xfId="0" applyFont="1" applyBorder="1" applyAlignment="1">
      <alignment vertical="center"/>
    </xf>
    <xf numFmtId="0" fontId="61" fillId="0" borderId="42" xfId="0" applyFont="1" applyBorder="1" applyAlignment="1">
      <alignment vertical="center" wrapText="1"/>
    </xf>
    <xf numFmtId="0" fontId="56" fillId="0" borderId="0" xfId="0" applyFont="1" applyAlignment="1">
      <alignment horizontal="center" vertical="center"/>
    </xf>
    <xf numFmtId="0" fontId="81" fillId="0" borderId="5" xfId="0" applyFont="1" applyBorder="1" applyAlignment="1">
      <alignment horizontal="center" vertical="center" wrapText="1"/>
    </xf>
    <xf numFmtId="0" fontId="81" fillId="0" borderId="93" xfId="0" applyFont="1" applyBorder="1" applyAlignment="1">
      <alignment horizontal="center" vertical="center" wrapText="1"/>
    </xf>
    <xf numFmtId="14" fontId="14" fillId="0" borderId="5" xfId="0" applyNumberFormat="1" applyFont="1" applyBorder="1" applyAlignment="1">
      <alignment horizontal="center" vertical="center" wrapText="1"/>
    </xf>
    <xf numFmtId="14" fontId="16" fillId="0" borderId="24" xfId="0" applyNumberFormat="1" applyFont="1" applyBorder="1" applyAlignment="1">
      <alignment horizontal="center" vertical="center" wrapText="1"/>
    </xf>
    <xf numFmtId="0" fontId="0" fillId="0" borderId="0" xfId="0" applyAlignment="1">
      <alignment vertical="center"/>
    </xf>
    <xf numFmtId="0" fontId="39" fillId="0" borderId="155" xfId="0" applyFont="1" applyBorder="1" applyAlignment="1">
      <alignment vertical="center" wrapText="1"/>
    </xf>
    <xf numFmtId="0" fontId="32" fillId="0" borderId="156" xfId="0" applyFont="1" applyBorder="1" applyAlignment="1">
      <alignment horizontal="center" vertical="center" wrapText="1"/>
    </xf>
    <xf numFmtId="0" fontId="14" fillId="0" borderId="157" xfId="0" applyFont="1" applyBorder="1" applyAlignment="1">
      <alignment horizontal="center" vertical="center" wrapText="1"/>
    </xf>
    <xf numFmtId="0" fontId="39" fillId="0" borderId="158" xfId="0" applyFont="1" applyBorder="1" applyAlignment="1">
      <alignment vertical="center" wrapText="1"/>
    </xf>
    <xf numFmtId="0" fontId="14" fillId="0" borderId="159" xfId="0" applyFont="1" applyBorder="1" applyAlignment="1">
      <alignment horizontal="center" vertical="center" wrapText="1"/>
    </xf>
    <xf numFmtId="0" fontId="44" fillId="0" borderId="160" xfId="0" applyFont="1" applyBorder="1" applyAlignment="1">
      <alignment horizontal="center" vertical="center" wrapText="1"/>
    </xf>
    <xf numFmtId="0" fontId="18" fillId="0" borderId="158" xfId="0" applyFont="1" applyBorder="1" applyAlignment="1" applyProtection="1">
      <alignment vertical="center" wrapText="1"/>
      <protection hidden="1"/>
    </xf>
    <xf numFmtId="0" fontId="14" fillId="0" borderId="159" xfId="0" applyFont="1" applyBorder="1" applyAlignment="1">
      <alignment horizontal="center" vertical="center"/>
    </xf>
    <xf numFmtId="0" fontId="44" fillId="0" borderId="160" xfId="0" applyFont="1" applyBorder="1" applyAlignment="1">
      <alignment horizontal="center" vertical="center"/>
    </xf>
    <xf numFmtId="0" fontId="44" fillId="0" borderId="158" xfId="0" applyFont="1" applyBorder="1" applyAlignment="1" applyProtection="1">
      <alignment vertical="center" wrapText="1"/>
      <protection hidden="1"/>
    </xf>
    <xf numFmtId="0" fontId="44" fillId="0" borderId="159" xfId="0" applyFont="1" applyBorder="1" applyAlignment="1">
      <alignment horizontal="center" vertical="center"/>
    </xf>
    <xf numFmtId="0" fontId="54" fillId="0" borderId="158" xfId="0" applyFont="1" applyBorder="1" applyAlignment="1" applyProtection="1">
      <alignment vertical="center" wrapText="1"/>
      <protection hidden="1"/>
    </xf>
    <xf numFmtId="164" fontId="54" fillId="0" borderId="159" xfId="0" applyNumberFormat="1" applyFont="1" applyBorder="1" applyAlignment="1">
      <alignment horizontal="center" vertical="center"/>
    </xf>
    <xf numFmtId="2" fontId="54" fillId="0" borderId="159" xfId="0" applyNumberFormat="1" applyFont="1" applyBorder="1" applyAlignment="1">
      <alignment horizontal="center" vertical="center"/>
    </xf>
    <xf numFmtId="2" fontId="44" fillId="0" borderId="160" xfId="0" applyNumberFormat="1" applyFont="1" applyBorder="1" applyAlignment="1">
      <alignment horizontal="center" vertical="center"/>
    </xf>
    <xf numFmtId="0" fontId="18" fillId="0" borderId="161" xfId="0" applyFont="1" applyBorder="1" applyAlignment="1" applyProtection="1">
      <alignment vertical="center" wrapText="1"/>
      <protection hidden="1"/>
    </xf>
    <xf numFmtId="0" fontId="14" fillId="0" borderId="162" xfId="0" applyFont="1" applyBorder="1" applyAlignment="1">
      <alignment horizontal="center" vertical="center"/>
    </xf>
    <xf numFmtId="0" fontId="14" fillId="0" borderId="163" xfId="0" applyFont="1" applyBorder="1" applyAlignment="1">
      <alignment horizontal="center" vertical="center"/>
    </xf>
    <xf numFmtId="1" fontId="21" fillId="4" borderId="164" xfId="0" applyNumberFormat="1" applyFont="1" applyFill="1" applyBorder="1" applyAlignment="1">
      <alignment horizontal="center" vertical="center" wrapText="1"/>
    </xf>
    <xf numFmtId="1" fontId="22" fillId="4" borderId="165" xfId="0" applyNumberFormat="1" applyFont="1" applyFill="1" applyBorder="1" applyAlignment="1">
      <alignment horizontal="center" vertical="center" wrapText="1"/>
    </xf>
    <xf numFmtId="1" fontId="21" fillId="4" borderId="166" xfId="0" applyNumberFormat="1" applyFont="1" applyFill="1" applyBorder="1" applyAlignment="1">
      <alignment horizontal="center" vertical="center" wrapText="1"/>
    </xf>
    <xf numFmtId="1" fontId="22" fillId="4" borderId="167" xfId="0" applyNumberFormat="1" applyFont="1" applyFill="1" applyBorder="1" applyAlignment="1">
      <alignment horizontal="center" vertical="center" wrapText="1"/>
    </xf>
    <xf numFmtId="0" fontId="27" fillId="0" borderId="5" xfId="0" applyFont="1" applyBorder="1" applyAlignment="1">
      <alignment horizontal="center" vertical="center" wrapText="1"/>
    </xf>
    <xf numFmtId="168" fontId="14" fillId="0" borderId="5" xfId="0" applyNumberFormat="1" applyFont="1" applyBorder="1" applyAlignment="1">
      <alignment horizontal="center" vertical="center" wrapText="1"/>
    </xf>
    <xf numFmtId="0" fontId="31" fillId="0" borderId="5" xfId="0" applyFont="1" applyBorder="1" applyAlignment="1">
      <alignment horizontal="center" vertical="center" wrapText="1"/>
    </xf>
    <xf numFmtId="1" fontId="27" fillId="0" borderId="91" xfId="0" applyNumberFormat="1" applyFont="1" applyBorder="1" applyAlignment="1">
      <alignment horizontal="center" vertical="center" wrapText="1"/>
    </xf>
    <xf numFmtId="1" fontId="27" fillId="0" borderId="5" xfId="0" applyNumberFormat="1" applyFont="1" applyBorder="1" applyAlignment="1">
      <alignment horizontal="center" vertical="center" wrapText="1"/>
    </xf>
    <xf numFmtId="1" fontId="13" fillId="0" borderId="5" xfId="0" applyNumberFormat="1" applyFont="1" applyBorder="1" applyAlignment="1">
      <alignment horizontal="center" vertical="center" wrapText="1"/>
    </xf>
    <xf numFmtId="1" fontId="13" fillId="0" borderId="91" xfId="0" applyNumberFormat="1" applyFont="1" applyBorder="1" applyAlignment="1">
      <alignment horizontal="center" vertical="center" wrapText="1"/>
    </xf>
    <xf numFmtId="1" fontId="31" fillId="0" borderId="5"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5" xfId="0" applyFont="1" applyBorder="1" applyAlignment="1">
      <alignment horizontal="center"/>
    </xf>
    <xf numFmtId="0" fontId="20" fillId="0" borderId="0" xfId="0" applyFont="1" applyAlignment="1">
      <alignment horizontal="center" vertical="center"/>
    </xf>
    <xf numFmtId="0" fontId="27" fillId="2" borderId="173" xfId="0" applyFont="1" applyFill="1" applyBorder="1" applyAlignment="1">
      <alignment horizontal="center" vertical="center" textRotation="90" wrapText="1"/>
    </xf>
    <xf numFmtId="0" fontId="28" fillId="2" borderId="174" xfId="0" applyFont="1" applyFill="1" applyBorder="1" applyAlignment="1">
      <alignment horizontal="center" vertical="center" textRotation="90" wrapText="1"/>
    </xf>
    <xf numFmtId="1" fontId="27" fillId="4" borderId="173" xfId="0" applyNumberFormat="1" applyFont="1" applyFill="1" applyBorder="1" applyAlignment="1">
      <alignment horizontal="center" vertical="center" wrapText="1"/>
    </xf>
    <xf numFmtId="1" fontId="28" fillId="4" borderId="174" xfId="0" applyNumberFormat="1" applyFont="1" applyFill="1" applyBorder="1" applyAlignment="1">
      <alignment horizontal="center" vertical="center" wrapText="1"/>
    </xf>
    <xf numFmtId="1" fontId="27" fillId="12" borderId="173" xfId="0" applyNumberFormat="1" applyFont="1" applyFill="1" applyBorder="1" applyAlignment="1">
      <alignment horizontal="center" vertical="center" wrapText="1"/>
    </xf>
    <xf numFmtId="1" fontId="28" fillId="12" borderId="174" xfId="0" applyNumberFormat="1" applyFont="1" applyFill="1" applyBorder="1" applyAlignment="1">
      <alignment horizontal="center" vertical="center" wrapText="1"/>
    </xf>
    <xf numFmtId="1" fontId="31" fillId="2" borderId="174" xfId="0" applyNumberFormat="1" applyFont="1" applyFill="1" applyBorder="1" applyAlignment="1">
      <alignment horizontal="center" vertical="center" textRotation="90" wrapText="1"/>
    </xf>
    <xf numFmtId="0" fontId="72" fillId="13" borderId="5" xfId="0" applyFont="1" applyFill="1" applyBorder="1" applyAlignment="1" applyProtection="1">
      <alignment horizontal="center" vertical="center"/>
      <protection locked="0"/>
    </xf>
    <xf numFmtId="2" fontId="46" fillId="0" borderId="5" xfId="0" applyNumberFormat="1" applyFont="1" applyBorder="1" applyAlignment="1">
      <alignment horizontal="center" vertical="center" wrapText="1"/>
    </xf>
    <xf numFmtId="0" fontId="14" fillId="14" borderId="5" xfId="0" applyFont="1" applyFill="1" applyBorder="1" applyAlignment="1">
      <alignment horizontal="center" vertical="center" wrapText="1"/>
    </xf>
    <xf numFmtId="0" fontId="24" fillId="0" borderId="0" xfId="0" applyFont="1" applyAlignment="1">
      <alignment horizontal="left"/>
    </xf>
    <xf numFmtId="0" fontId="117" fillId="7" borderId="5" xfId="0" applyFont="1" applyFill="1" applyBorder="1" applyAlignment="1">
      <alignment horizontal="center" vertical="center" wrapText="1"/>
    </xf>
    <xf numFmtId="0" fontId="118" fillId="0" borderId="0" xfId="0" applyFont="1" applyAlignment="1">
      <alignment vertical="center"/>
    </xf>
    <xf numFmtId="0" fontId="119" fillId="0" borderId="0" xfId="0" applyFont="1"/>
    <xf numFmtId="0" fontId="39" fillId="0" borderId="0" xfId="0" applyFont="1" applyAlignment="1">
      <alignment horizontal="center" vertical="center" shrinkToFit="1"/>
    </xf>
    <xf numFmtId="0" fontId="14" fillId="10" borderId="24" xfId="0" applyFont="1" applyFill="1" applyBorder="1" applyAlignment="1">
      <alignment horizontal="center" vertical="center" textRotation="90" shrinkToFit="1"/>
    </xf>
    <xf numFmtId="0" fontId="14" fillId="10" borderId="26" xfId="0" applyFont="1" applyFill="1" applyBorder="1" applyAlignment="1">
      <alignment horizontal="center" vertical="center" textRotation="90" shrinkToFit="1"/>
    </xf>
    <xf numFmtId="0" fontId="14" fillId="10" borderId="5" xfId="0" applyFont="1" applyFill="1" applyBorder="1" applyAlignment="1">
      <alignment horizontal="center" vertical="center" shrinkToFit="1"/>
    </xf>
    <xf numFmtId="0" fontId="14" fillId="10" borderId="5" xfId="0" applyFont="1" applyFill="1" applyBorder="1" applyAlignment="1">
      <alignment horizontal="left" vertical="center" shrinkToFit="1"/>
    </xf>
    <xf numFmtId="0" fontId="14" fillId="0" borderId="5" xfId="0" applyFont="1" applyBorder="1" applyAlignment="1">
      <alignment horizontal="center" vertical="center" shrinkToFit="1"/>
    </xf>
    <xf numFmtId="0" fontId="18" fillId="0" borderId="5" xfId="0" applyFont="1" applyBorder="1" applyAlignment="1">
      <alignment horizontal="center" vertical="center" shrinkToFit="1"/>
    </xf>
    <xf numFmtId="0" fontId="39" fillId="0" borderId="5" xfId="0" applyFont="1" applyBorder="1" applyAlignment="1">
      <alignment horizontal="center" vertical="center" shrinkToFit="1"/>
    </xf>
    <xf numFmtId="2" fontId="46" fillId="0" borderId="5" xfId="0" applyNumberFormat="1" applyFont="1" applyBorder="1" applyAlignment="1">
      <alignment horizontal="center" vertical="center" shrinkToFit="1"/>
    </xf>
    <xf numFmtId="0" fontId="52" fillId="0" borderId="5" xfId="0" applyFont="1" applyBorder="1" applyAlignment="1">
      <alignment horizontal="center" vertical="center" shrinkToFit="1"/>
    </xf>
    <xf numFmtId="0" fontId="32" fillId="0" borderId="5" xfId="0" applyFont="1" applyBorder="1" applyAlignment="1">
      <alignment horizontal="center" vertical="center" shrinkToFit="1"/>
    </xf>
    <xf numFmtId="0" fontId="32" fillId="0" borderId="41" xfId="0" applyFont="1" applyBorder="1" applyAlignment="1">
      <alignment horizontal="center" vertical="center" shrinkToFit="1"/>
    </xf>
    <xf numFmtId="0" fontId="42" fillId="0" borderId="0" xfId="0" applyFont="1" applyAlignment="1">
      <alignment shrinkToFit="1"/>
    </xf>
    <xf numFmtId="0" fontId="14" fillId="0" borderId="5" xfId="0" applyFont="1" applyBorder="1" applyAlignment="1">
      <alignment horizontal="left" vertical="center" shrinkToFit="1"/>
    </xf>
    <xf numFmtId="0" fontId="31" fillId="0" borderId="90" xfId="0" applyFont="1" applyBorder="1" applyAlignment="1">
      <alignment vertical="center" shrinkToFit="1"/>
    </xf>
    <xf numFmtId="0" fontId="85" fillId="3" borderId="9" xfId="0" applyFont="1" applyFill="1" applyBorder="1" applyAlignment="1">
      <alignment horizontal="center" vertical="center" wrapText="1"/>
    </xf>
    <xf numFmtId="14" fontId="14" fillId="0" borderId="28" xfId="0" applyNumberFormat="1" applyFont="1" applyBorder="1" applyAlignment="1">
      <alignment horizontal="center" vertical="center" wrapText="1"/>
    </xf>
    <xf numFmtId="0" fontId="42" fillId="0" borderId="102" xfId="0" applyFont="1" applyBorder="1"/>
    <xf numFmtId="0" fontId="38" fillId="0" borderId="93" xfId="0" applyFont="1" applyBorder="1" applyAlignment="1">
      <alignment horizontal="center" vertical="center" wrapText="1"/>
    </xf>
    <xf numFmtId="0" fontId="51" fillId="14" borderId="5" xfId="0" applyFont="1" applyFill="1" applyBorder="1" applyAlignment="1">
      <alignment horizontal="center" vertical="center"/>
    </xf>
    <xf numFmtId="0" fontId="138" fillId="0" borderId="5" xfId="0" applyFont="1" applyBorder="1" applyAlignment="1">
      <alignment horizontal="center" vertical="center" textRotation="90" wrapText="1"/>
    </xf>
    <xf numFmtId="0" fontId="18" fillId="0" borderId="0" xfId="0" applyFont="1" applyAlignment="1">
      <alignment horizontal="left" vertical="center" wrapText="1"/>
    </xf>
    <xf numFmtId="0" fontId="52" fillId="0" borderId="0" xfId="0" applyFont="1" applyAlignment="1">
      <alignment horizontal="left" vertical="center" wrapText="1"/>
    </xf>
    <xf numFmtId="0" fontId="32" fillId="0" borderId="0" xfId="0" applyFont="1" applyAlignment="1">
      <alignment horizontal="left" vertical="center" wrapText="1"/>
    </xf>
    <xf numFmtId="2" fontId="47" fillId="0" borderId="5" xfId="0" applyNumberFormat="1" applyFont="1" applyBorder="1" applyAlignment="1">
      <alignment horizontal="center" vertical="center" wrapText="1"/>
    </xf>
    <xf numFmtId="2" fontId="51" fillId="0" borderId="5" xfId="0" applyNumberFormat="1" applyFont="1" applyBorder="1" applyAlignment="1">
      <alignment horizontal="center" vertical="center" wrapText="1"/>
    </xf>
    <xf numFmtId="49" fontId="27" fillId="0" borderId="5" xfId="0" applyNumberFormat="1" applyFont="1" applyBorder="1" applyAlignment="1">
      <alignment horizontal="center" vertical="center" wrapText="1"/>
    </xf>
    <xf numFmtId="0" fontId="37" fillId="0" borderId="0" xfId="0" applyFont="1" applyAlignment="1">
      <alignment horizontal="center" vertical="center" wrapText="1"/>
    </xf>
    <xf numFmtId="0" fontId="13" fillId="0" borderId="0" xfId="0" applyFont="1" applyAlignment="1">
      <alignment horizontal="center" vertical="center" wrapText="1"/>
    </xf>
    <xf numFmtId="0" fontId="27" fillId="0" borderId="0" xfId="0" applyFont="1" applyAlignment="1">
      <alignment horizontal="center" vertical="center" wrapText="1"/>
    </xf>
    <xf numFmtId="0" fontId="31" fillId="0" borderId="0" xfId="0" applyFont="1" applyAlignment="1">
      <alignment horizontal="left" vertical="center" wrapText="1"/>
    </xf>
    <xf numFmtId="0" fontId="31" fillId="0" borderId="0" xfId="0" applyFont="1" applyAlignment="1">
      <alignment horizontal="center" vertical="center" wrapText="1"/>
    </xf>
    <xf numFmtId="166" fontId="31" fillId="0" borderId="0" xfId="0" applyNumberFormat="1" applyFont="1" applyAlignment="1">
      <alignment horizontal="center" vertical="center" wrapText="1"/>
    </xf>
    <xf numFmtId="0" fontId="28" fillId="0" borderId="0" xfId="0" applyFont="1" applyAlignment="1">
      <alignment horizontal="center" vertical="center" wrapText="1"/>
    </xf>
    <xf numFmtId="0" fontId="18" fillId="0" borderId="0" xfId="0" applyFont="1" applyAlignment="1">
      <alignment horizontal="center" vertical="center" wrapText="1"/>
    </xf>
    <xf numFmtId="0" fontId="13" fillId="0" borderId="0" xfId="0" applyFont="1" applyAlignment="1">
      <alignment horizontal="right" vertical="center" wrapText="1"/>
    </xf>
    <xf numFmtId="1" fontId="27" fillId="0" borderId="0" xfId="0" applyNumberFormat="1" applyFont="1" applyAlignment="1">
      <alignment horizontal="center" vertical="center" wrapText="1"/>
    </xf>
    <xf numFmtId="0" fontId="24" fillId="0" borderId="0" xfId="0" applyFont="1" applyAlignment="1">
      <alignment horizontal="center" vertical="center" wrapText="1"/>
    </xf>
    <xf numFmtId="1" fontId="31" fillId="0" borderId="0" xfId="0" applyNumberFormat="1" applyFont="1" applyAlignment="1">
      <alignment horizontal="center" vertical="center" wrapText="1"/>
    </xf>
    <xf numFmtId="1" fontId="37" fillId="0" borderId="0" xfId="0" applyNumberFormat="1" applyFont="1" applyAlignment="1">
      <alignment horizontal="center" vertical="center" wrapText="1"/>
    </xf>
    <xf numFmtId="0" fontId="62" fillId="0" borderId="0" xfId="0" applyFont="1" applyAlignment="1">
      <alignment horizontal="center" vertical="center" wrapText="1"/>
    </xf>
    <xf numFmtId="1" fontId="13" fillId="0" borderId="0" xfId="0" applyNumberFormat="1" applyFont="1" applyAlignment="1">
      <alignment horizontal="center" vertical="center" wrapText="1"/>
    </xf>
    <xf numFmtId="0" fontId="31" fillId="0" borderId="0" xfId="0" applyFont="1" applyAlignment="1">
      <alignment horizontal="left" vertical="center" shrinkToFit="1"/>
    </xf>
    <xf numFmtId="0" fontId="27" fillId="0" borderId="0" xfId="0" applyFont="1" applyAlignment="1">
      <alignment horizontal="right" vertical="center" wrapText="1"/>
    </xf>
    <xf numFmtId="1" fontId="40" fillId="0" borderId="0" xfId="0" applyNumberFormat="1" applyFont="1" applyAlignment="1">
      <alignment horizontal="center" vertical="center" wrapText="1"/>
    </xf>
    <xf numFmtId="2" fontId="38" fillId="0" borderId="0" xfId="0" applyNumberFormat="1" applyFont="1" applyAlignment="1">
      <alignment horizontal="center" vertical="center" wrapText="1"/>
    </xf>
    <xf numFmtId="0" fontId="24" fillId="0" borderId="0" xfId="0" applyFont="1" applyAlignment="1">
      <alignment horizontal="center"/>
    </xf>
    <xf numFmtId="0" fontId="44" fillId="0" borderId="0" xfId="0" applyFont="1" applyAlignment="1">
      <alignment horizontal="center" vertical="center" wrapText="1"/>
    </xf>
    <xf numFmtId="0" fontId="51" fillId="0" borderId="0" xfId="0" applyFont="1" applyAlignment="1">
      <alignment horizontal="center" vertical="center" wrapText="1"/>
    </xf>
    <xf numFmtId="0" fontId="38" fillId="0" borderId="0" xfId="0" applyFont="1" applyAlignment="1">
      <alignment horizontal="center" vertical="center" wrapText="1"/>
    </xf>
    <xf numFmtId="0" fontId="31" fillId="0" borderId="0" xfId="0" applyFont="1" applyAlignment="1">
      <alignment horizontal="right" vertical="center" wrapText="1"/>
    </xf>
    <xf numFmtId="14" fontId="38" fillId="0" borderId="0" xfId="0" applyNumberFormat="1" applyFont="1" applyAlignment="1">
      <alignment horizontal="center" vertical="center" wrapText="1"/>
    </xf>
    <xf numFmtId="0" fontId="27" fillId="0" borderId="0" xfId="0" applyFont="1" applyAlignment="1">
      <alignment horizontal="left" vertical="center" wrapText="1"/>
    </xf>
    <xf numFmtId="0" fontId="34" fillId="0" borderId="0" xfId="0" applyFont="1" applyAlignment="1">
      <alignment horizontal="left" vertical="center" wrapText="1"/>
    </xf>
    <xf numFmtId="0" fontId="63" fillId="0" borderId="0" xfId="0" applyFont="1" applyAlignment="1">
      <alignment horizontal="center" vertical="center" wrapText="1"/>
    </xf>
    <xf numFmtId="0" fontId="120" fillId="0" borderId="0" xfId="0" applyFont="1" applyAlignment="1">
      <alignment horizontal="left" vertical="center" wrapText="1"/>
    </xf>
    <xf numFmtId="0" fontId="31" fillId="0" borderId="5" xfId="0" applyFont="1" applyBorder="1" applyAlignment="1">
      <alignment vertical="center" wrapText="1"/>
    </xf>
    <xf numFmtId="0" fontId="16" fillId="7" borderId="5" xfId="0" applyFont="1" applyFill="1" applyBorder="1" applyAlignment="1">
      <alignment horizontal="center" vertical="center" textRotation="90" wrapText="1"/>
    </xf>
    <xf numFmtId="2" fontId="142" fillId="0" borderId="91" xfId="0" applyNumberFormat="1" applyFont="1" applyBorder="1" applyAlignment="1">
      <alignment horizontal="center" vertical="center" wrapText="1"/>
    </xf>
    <xf numFmtId="0" fontId="24" fillId="0" borderId="0" xfId="0" applyFont="1" applyAlignment="1">
      <alignment shrinkToFit="1"/>
    </xf>
    <xf numFmtId="1" fontId="24" fillId="0" borderId="0" xfId="0" applyNumberFormat="1" applyFont="1"/>
    <xf numFmtId="0" fontId="31" fillId="0" borderId="0" xfId="0" applyFont="1" applyAlignment="1">
      <alignment vertical="center" wrapText="1"/>
    </xf>
    <xf numFmtId="0" fontId="28" fillId="3" borderId="5" xfId="0" applyFont="1" applyFill="1" applyBorder="1" applyAlignment="1">
      <alignment horizontal="center" vertical="center" textRotation="90" wrapText="1"/>
    </xf>
    <xf numFmtId="2" fontId="14" fillId="10" borderId="5" xfId="0" applyNumberFormat="1" applyFont="1" applyFill="1" applyBorder="1" applyAlignment="1">
      <alignment horizontal="center" vertical="center" wrapText="1"/>
    </xf>
    <xf numFmtId="164" fontId="31" fillId="0" borderId="5" xfId="0" applyNumberFormat="1" applyFont="1" applyBorder="1" applyAlignment="1">
      <alignment horizontal="center" vertical="center" wrapText="1"/>
    </xf>
    <xf numFmtId="164" fontId="27" fillId="0" borderId="5" xfId="0" applyNumberFormat="1" applyFont="1" applyBorder="1" applyAlignment="1">
      <alignment horizontal="center" vertical="center" wrapText="1"/>
    </xf>
    <xf numFmtId="2" fontId="38" fillId="0" borderId="0" xfId="0" applyNumberFormat="1" applyFont="1" applyAlignment="1">
      <alignment horizontal="center" vertical="center"/>
    </xf>
    <xf numFmtId="1" fontId="27" fillId="0" borderId="0" xfId="0" applyNumberFormat="1" applyFont="1" applyAlignment="1">
      <alignment horizontal="center" vertical="center"/>
    </xf>
    <xf numFmtId="0" fontId="13" fillId="8" borderId="5" xfId="0" applyFont="1" applyFill="1" applyBorder="1" applyAlignment="1">
      <alignment horizontal="center" vertical="center"/>
    </xf>
    <xf numFmtId="0" fontId="13" fillId="0" borderId="5" xfId="0" applyFont="1" applyBorder="1" applyAlignment="1" applyProtection="1">
      <alignment horizontal="center" vertical="center"/>
      <protection hidden="1"/>
    </xf>
    <xf numFmtId="0" fontId="13" fillId="0" borderId="5" xfId="0" applyFont="1" applyBorder="1" applyAlignment="1">
      <alignment horizontal="center" vertical="center"/>
    </xf>
    <xf numFmtId="0" fontId="13" fillId="0" borderId="5" xfId="0" applyFont="1" applyBorder="1" applyAlignment="1">
      <alignment horizontal="left" vertical="center"/>
    </xf>
    <xf numFmtId="0" fontId="13" fillId="15" borderId="5" xfId="0" applyFont="1" applyFill="1" applyBorder="1" applyAlignment="1">
      <alignment horizontal="center" vertical="center"/>
    </xf>
    <xf numFmtId="0" fontId="13" fillId="0" borderId="5" xfId="0" quotePrefix="1" applyFont="1" applyBorder="1" applyAlignment="1">
      <alignment horizontal="center" vertical="center"/>
    </xf>
    <xf numFmtId="0" fontId="13" fillId="6" borderId="5" xfId="0" applyFont="1" applyFill="1" applyBorder="1" applyAlignment="1">
      <alignment horizontal="center" vertical="center" textRotation="90" wrapText="1"/>
    </xf>
    <xf numFmtId="0" fontId="13" fillId="8" borderId="5" xfId="0" applyFont="1" applyFill="1" applyBorder="1" applyAlignment="1">
      <alignment horizontal="center" vertical="center" textRotation="90" wrapText="1"/>
    </xf>
    <xf numFmtId="0" fontId="68" fillId="6" borderId="5" xfId="0" applyFont="1" applyFill="1" applyBorder="1" applyAlignment="1">
      <alignment horizontal="center" vertical="center"/>
    </xf>
    <xf numFmtId="0" fontId="13" fillId="9" borderId="5" xfId="0" applyFont="1" applyFill="1" applyBorder="1" applyAlignment="1">
      <alignment horizontal="center" vertical="center" wrapText="1"/>
    </xf>
    <xf numFmtId="0" fontId="13" fillId="8" borderId="5" xfId="0" applyFont="1" applyFill="1" applyBorder="1" applyAlignment="1" applyProtection="1">
      <alignment horizontal="center" vertical="center" wrapText="1"/>
      <protection locked="0"/>
    </xf>
    <xf numFmtId="0" fontId="13" fillId="3" borderId="5" xfId="0" applyFont="1" applyFill="1" applyBorder="1" applyAlignment="1" applyProtection="1">
      <alignment vertical="center" wrapText="1"/>
      <protection locked="0"/>
    </xf>
    <xf numFmtId="0" fontId="23" fillId="16" borderId="5" xfId="1" applyFont="1" applyFill="1" applyBorder="1" applyAlignment="1" applyProtection="1">
      <alignment horizontal="center" vertical="center"/>
    </xf>
    <xf numFmtId="0" fontId="13" fillId="8" borderId="5"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25" fillId="6" borderId="5" xfId="0" applyFont="1" applyFill="1" applyBorder="1" applyAlignment="1">
      <alignment horizontal="center" vertical="center" textRotation="90" wrapText="1"/>
    </xf>
    <xf numFmtId="0" fontId="28" fillId="8" borderId="5" xfId="0" applyFont="1" applyFill="1" applyBorder="1" applyAlignment="1">
      <alignment horizontal="center" vertical="center" textRotation="90" wrapText="1"/>
    </xf>
    <xf numFmtId="0" fontId="25" fillId="8" borderId="5" xfId="0" applyFont="1" applyFill="1" applyBorder="1" applyAlignment="1">
      <alignment horizontal="center" vertical="center" textRotation="90" wrapText="1"/>
    </xf>
    <xf numFmtId="0" fontId="28" fillId="8" borderId="5" xfId="0" applyFont="1" applyFill="1" applyBorder="1" applyAlignment="1">
      <alignment horizontal="center" vertical="center" wrapText="1"/>
    </xf>
    <xf numFmtId="0" fontId="25" fillId="8" borderId="5" xfId="0" applyFont="1" applyFill="1" applyBorder="1" applyAlignment="1">
      <alignment horizontal="center" vertical="center" wrapText="1"/>
    </xf>
    <xf numFmtId="0" fontId="28" fillId="3" borderId="5" xfId="0" applyFont="1" applyFill="1" applyBorder="1" applyAlignment="1">
      <alignment horizontal="center" vertical="center" wrapText="1"/>
    </xf>
    <xf numFmtId="0" fontId="25" fillId="3" borderId="5" xfId="0" applyFont="1" applyFill="1" applyBorder="1" applyAlignment="1">
      <alignment horizontal="center" vertical="center" textRotation="90" wrapText="1"/>
    </xf>
    <xf numFmtId="167" fontId="30" fillId="9" borderId="5" xfId="0" applyNumberFormat="1" applyFont="1" applyFill="1" applyBorder="1" applyAlignment="1">
      <alignment horizontal="center" vertical="center"/>
    </xf>
    <xf numFmtId="0" fontId="13" fillId="4" borderId="5" xfId="0" applyFont="1" applyFill="1" applyBorder="1" applyAlignment="1">
      <alignment horizontal="center" vertical="center"/>
    </xf>
    <xf numFmtId="0" fontId="13" fillId="8" borderId="5" xfId="0" applyFont="1" applyFill="1" applyBorder="1" applyAlignment="1">
      <alignment horizontal="right" vertical="center"/>
    </xf>
    <xf numFmtId="0" fontId="13" fillId="7" borderId="5" xfId="0" applyFont="1" applyFill="1" applyBorder="1" applyAlignment="1">
      <alignment horizontal="center" vertical="center" wrapText="1"/>
    </xf>
    <xf numFmtId="0" fontId="28" fillId="7" borderId="5"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25" fillId="15" borderId="5" xfId="0" applyFont="1" applyFill="1" applyBorder="1" applyAlignment="1">
      <alignment horizontal="center" vertical="center" wrapText="1"/>
    </xf>
    <xf numFmtId="0" fontId="31" fillId="7" borderId="5" xfId="0" applyFont="1" applyFill="1" applyBorder="1" applyAlignment="1">
      <alignment horizontal="center" vertical="center" wrapText="1"/>
    </xf>
    <xf numFmtId="0" fontId="27" fillId="7" borderId="5" xfId="0" applyFont="1" applyFill="1" applyBorder="1" applyAlignment="1">
      <alignment horizontal="center" vertical="center" wrapText="1"/>
    </xf>
    <xf numFmtId="0" fontId="30" fillId="9" borderId="5" xfId="0" applyFont="1" applyFill="1" applyBorder="1" applyAlignment="1">
      <alignment horizontal="center" vertical="center"/>
    </xf>
    <xf numFmtId="0" fontId="30" fillId="8" borderId="5" xfId="0" applyFont="1" applyFill="1" applyBorder="1" applyAlignment="1">
      <alignment horizontal="center" vertical="center"/>
    </xf>
    <xf numFmtId="169" fontId="30" fillId="9" borderId="5" xfId="0" applyNumberFormat="1" applyFont="1" applyFill="1" applyBorder="1" applyAlignment="1">
      <alignment horizontal="center" vertical="center"/>
    </xf>
    <xf numFmtId="0" fontId="13" fillId="8" borderId="5" xfId="0" applyFont="1" applyFill="1" applyBorder="1" applyAlignment="1">
      <alignment horizontal="left" vertical="center" wrapText="1"/>
    </xf>
    <xf numFmtId="0" fontId="13" fillId="9" borderId="5" xfId="0" applyFont="1" applyFill="1" applyBorder="1" applyAlignment="1">
      <alignment horizontal="left" vertical="center" wrapText="1"/>
    </xf>
    <xf numFmtId="0" fontId="13" fillId="6" borderId="5" xfId="0" applyFont="1" applyFill="1" applyBorder="1" applyAlignment="1">
      <alignment horizontal="center" vertical="center" wrapText="1"/>
    </xf>
    <xf numFmtId="0" fontId="31" fillId="6" borderId="5" xfId="0" applyFont="1" applyFill="1" applyBorder="1" applyAlignment="1">
      <alignment horizontal="center" vertical="center" wrapText="1"/>
    </xf>
    <xf numFmtId="0" fontId="27" fillId="6" borderId="5" xfId="0" applyFont="1" applyFill="1" applyBorder="1" applyAlignment="1">
      <alignment horizontal="center" vertical="center" wrapText="1"/>
    </xf>
    <xf numFmtId="0" fontId="27" fillId="8" borderId="5" xfId="0" applyFont="1" applyFill="1" applyBorder="1" applyAlignment="1">
      <alignment horizontal="center" vertical="center" wrapText="1"/>
    </xf>
    <xf numFmtId="0" fontId="28" fillId="6" borderId="5" xfId="0" applyFont="1" applyFill="1" applyBorder="1" applyAlignment="1">
      <alignment horizontal="center" vertical="center" wrapText="1"/>
    </xf>
    <xf numFmtId="0" fontId="13" fillId="11" borderId="188" xfId="0" applyFont="1" applyFill="1" applyBorder="1" applyAlignment="1" applyProtection="1">
      <alignment vertical="center"/>
      <protection hidden="1"/>
    </xf>
    <xf numFmtId="0" fontId="13" fillId="11" borderId="189" xfId="0" applyFont="1" applyFill="1" applyBorder="1" applyAlignment="1" applyProtection="1">
      <alignment vertical="center"/>
      <protection hidden="1"/>
    </xf>
    <xf numFmtId="0" fontId="13" fillId="0" borderId="123" xfId="0" applyFont="1" applyBorder="1" applyAlignment="1" applyProtection="1">
      <alignment horizontal="center" vertical="center"/>
      <protection hidden="1"/>
    </xf>
    <xf numFmtId="0" fontId="13" fillId="0" borderId="191" xfId="0" applyFont="1" applyBorder="1" applyAlignment="1">
      <alignment horizontal="center" vertical="center"/>
    </xf>
    <xf numFmtId="0" fontId="27" fillId="7" borderId="191" xfId="0" applyFont="1" applyFill="1" applyBorder="1" applyAlignment="1">
      <alignment horizontal="center" vertical="center" wrapText="1"/>
    </xf>
    <xf numFmtId="0" fontId="30" fillId="6" borderId="123" xfId="0" applyFont="1" applyFill="1" applyBorder="1" applyAlignment="1">
      <alignment horizontal="center" vertical="center"/>
    </xf>
    <xf numFmtId="0" fontId="27" fillId="6" borderId="191" xfId="0" applyFont="1" applyFill="1" applyBorder="1" applyAlignment="1">
      <alignment horizontal="center" vertical="center" wrapText="1"/>
    </xf>
    <xf numFmtId="0" fontId="30" fillId="6" borderId="192" xfId="0" applyFont="1" applyFill="1" applyBorder="1" applyAlignment="1">
      <alignment horizontal="center" vertical="center"/>
    </xf>
    <xf numFmtId="0" fontId="30" fillId="9" borderId="193" xfId="0" applyFont="1" applyFill="1" applyBorder="1" applyAlignment="1">
      <alignment horizontal="center" vertical="center"/>
    </xf>
    <xf numFmtId="0" fontId="13" fillId="8" borderId="193" xfId="0" applyFont="1" applyFill="1" applyBorder="1" applyAlignment="1">
      <alignment horizontal="center" vertical="center" wrapText="1"/>
    </xf>
    <xf numFmtId="0" fontId="30" fillId="8" borderId="193" xfId="0" applyFont="1" applyFill="1" applyBorder="1" applyAlignment="1">
      <alignment horizontal="center" vertical="center"/>
    </xf>
    <xf numFmtId="169" fontId="30" fillId="9" borderId="193" xfId="0" applyNumberFormat="1" applyFont="1" applyFill="1" applyBorder="1" applyAlignment="1">
      <alignment horizontal="center" vertical="center"/>
    </xf>
    <xf numFmtId="0" fontId="13" fillId="8" borderId="193" xfId="0" applyFont="1" applyFill="1" applyBorder="1" applyAlignment="1">
      <alignment horizontal="left" vertical="center" wrapText="1"/>
    </xf>
    <xf numFmtId="0" fontId="13" fillId="9" borderId="193" xfId="0" applyFont="1" applyFill="1" applyBorder="1" applyAlignment="1">
      <alignment horizontal="left" vertical="center" wrapText="1"/>
    </xf>
    <xf numFmtId="0" fontId="13" fillId="6" borderId="193" xfId="0" applyFont="1" applyFill="1" applyBorder="1" applyAlignment="1">
      <alignment horizontal="center" vertical="center" wrapText="1"/>
    </xf>
    <xf numFmtId="0" fontId="31" fillId="6" borderId="193" xfId="0" applyFont="1" applyFill="1" applyBorder="1" applyAlignment="1">
      <alignment horizontal="center" vertical="center" wrapText="1"/>
    </xf>
    <xf numFmtId="0" fontId="27" fillId="6" borderId="193" xfId="0" applyFont="1" applyFill="1" applyBorder="1" applyAlignment="1">
      <alignment horizontal="center" vertical="center" wrapText="1"/>
    </xf>
    <xf numFmtId="0" fontId="28" fillId="8" borderId="193" xfId="0" applyFont="1" applyFill="1" applyBorder="1" applyAlignment="1">
      <alignment horizontal="center" vertical="center" wrapText="1"/>
    </xf>
    <xf numFmtId="0" fontId="13" fillId="0" borderId="193" xfId="0" applyFont="1" applyBorder="1" applyAlignment="1">
      <alignment horizontal="left" vertical="center" wrapText="1"/>
    </xf>
    <xf numFmtId="0" fontId="27" fillId="8" borderId="193" xfId="0" applyFont="1" applyFill="1" applyBorder="1" applyAlignment="1">
      <alignment horizontal="center" vertical="center" wrapText="1"/>
    </xf>
    <xf numFmtId="0" fontId="25" fillId="15" borderId="193" xfId="0" applyFont="1" applyFill="1" applyBorder="1" applyAlignment="1">
      <alignment horizontal="center" vertical="center" wrapText="1"/>
    </xf>
    <xf numFmtId="0" fontId="101" fillId="0" borderId="9" xfId="0" applyFont="1" applyBorder="1" applyAlignment="1">
      <alignment vertical="center" wrapText="1"/>
    </xf>
    <xf numFmtId="0" fontId="112" fillId="0" borderId="9" xfId="0" applyFont="1" applyBorder="1" applyAlignment="1">
      <alignment vertical="center" wrapText="1"/>
    </xf>
    <xf numFmtId="0" fontId="100" fillId="0" borderId="9" xfId="0" applyFont="1" applyBorder="1" applyAlignment="1">
      <alignment vertical="center" wrapText="1"/>
    </xf>
    <xf numFmtId="0" fontId="67" fillId="7" borderId="9" xfId="0" applyFont="1" applyFill="1" applyBorder="1" applyAlignment="1">
      <alignment horizontal="center" vertical="center" wrapText="1"/>
    </xf>
    <xf numFmtId="0" fontId="98" fillId="0" borderId="16" xfId="0" applyFont="1" applyBorder="1" applyAlignment="1">
      <alignment horizontal="left" vertical="center" wrapText="1"/>
    </xf>
    <xf numFmtId="0" fontId="98" fillId="0" borderId="149" xfId="0" applyFont="1" applyBorder="1" applyAlignment="1">
      <alignment horizontal="left" vertical="center" wrapText="1"/>
    </xf>
    <xf numFmtId="0" fontId="98" fillId="0" borderId="150" xfId="0" applyFont="1" applyBorder="1" applyAlignment="1">
      <alignment horizontal="left" vertical="center" wrapText="1"/>
    </xf>
    <xf numFmtId="0" fontId="92" fillId="0" borderId="9" xfId="0" applyFont="1" applyBorder="1" applyAlignment="1">
      <alignment vertical="center" wrapText="1"/>
    </xf>
    <xf numFmtId="0" fontId="109" fillId="0" borderId="9" xfId="0" applyFont="1" applyBorder="1" applyAlignment="1">
      <alignment vertical="center" wrapText="1"/>
    </xf>
    <xf numFmtId="0" fontId="101" fillId="0" borderId="16" xfId="0" applyFont="1" applyBorder="1" applyAlignment="1">
      <alignment horizontal="left" vertical="center" wrapText="1"/>
    </xf>
    <xf numFmtId="0" fontId="101" fillId="0" borderId="149" xfId="0" applyFont="1" applyBorder="1" applyAlignment="1">
      <alignment horizontal="left" vertical="center" wrapText="1"/>
    </xf>
    <xf numFmtId="0" fontId="101" fillId="0" borderId="150" xfId="0" applyFont="1" applyBorder="1" applyAlignment="1">
      <alignment horizontal="left" vertical="center" wrapText="1"/>
    </xf>
    <xf numFmtId="0" fontId="101" fillId="0" borderId="15" xfId="0" applyFont="1" applyBorder="1" applyAlignment="1">
      <alignment horizontal="left" vertical="center" wrapText="1"/>
    </xf>
    <xf numFmtId="0" fontId="101" fillId="0" borderId="18" xfId="0" applyFont="1" applyBorder="1" applyAlignment="1">
      <alignment horizontal="left" vertical="center" wrapText="1"/>
    </xf>
    <xf numFmtId="0" fontId="101" fillId="0" borderId="17" xfId="0" applyFont="1" applyBorder="1" applyAlignment="1">
      <alignment horizontal="left" vertical="center" wrapText="1"/>
    </xf>
    <xf numFmtId="0" fontId="104" fillId="7" borderId="12" xfId="0" applyFont="1" applyFill="1" applyBorder="1" applyAlignment="1">
      <alignment horizontal="center" vertical="center" wrapText="1"/>
    </xf>
    <xf numFmtId="0" fontId="104" fillId="7" borderId="14" xfId="0" applyFont="1" applyFill="1" applyBorder="1" applyAlignment="1">
      <alignment horizontal="center" vertical="center" wrapText="1"/>
    </xf>
    <xf numFmtId="0" fontId="104" fillId="7" borderId="13" xfId="0" applyFont="1" applyFill="1" applyBorder="1" applyAlignment="1">
      <alignment horizontal="center" vertical="center" wrapText="1"/>
    </xf>
    <xf numFmtId="0" fontId="108" fillId="7" borderId="12" xfId="0" applyFont="1" applyFill="1" applyBorder="1" applyAlignment="1">
      <alignment horizontal="center" vertical="center" wrapText="1"/>
    </xf>
    <xf numFmtId="0" fontId="108" fillId="7" borderId="14" xfId="0" applyFont="1" applyFill="1" applyBorder="1" applyAlignment="1">
      <alignment horizontal="center" vertical="center" wrapText="1"/>
    </xf>
    <xf numFmtId="0" fontId="108" fillId="7" borderId="13" xfId="0" applyFont="1" applyFill="1" applyBorder="1" applyAlignment="1">
      <alignment horizontal="center" vertical="center" wrapText="1"/>
    </xf>
    <xf numFmtId="0" fontId="109" fillId="0" borderId="16" xfId="0" applyFont="1" applyBorder="1" applyAlignment="1">
      <alignment horizontal="left" vertical="center" wrapText="1"/>
    </xf>
    <xf numFmtId="0" fontId="109" fillId="0" borderId="149" xfId="0" applyFont="1" applyBorder="1" applyAlignment="1">
      <alignment horizontal="left" vertical="center" wrapText="1"/>
    </xf>
    <xf numFmtId="0" fontId="109" fillId="0" borderId="150" xfId="0" applyFont="1" applyBorder="1" applyAlignment="1">
      <alignment horizontal="left" vertical="center" wrapText="1"/>
    </xf>
    <xf numFmtId="0" fontId="109" fillId="0" borderId="15" xfId="0" applyFont="1" applyBorder="1" applyAlignment="1">
      <alignment horizontal="left" vertical="center" wrapText="1"/>
    </xf>
    <xf numFmtId="0" fontId="109" fillId="0" borderId="18" xfId="0" applyFont="1" applyBorder="1" applyAlignment="1">
      <alignment horizontal="left" vertical="center" wrapText="1"/>
    </xf>
    <xf numFmtId="0" fontId="109" fillId="0" borderId="17" xfId="0" applyFont="1" applyBorder="1" applyAlignment="1">
      <alignment horizontal="left" vertical="center" wrapText="1"/>
    </xf>
    <xf numFmtId="0" fontId="87" fillId="7" borderId="12" xfId="0" applyFont="1" applyFill="1" applyBorder="1" applyAlignment="1">
      <alignment horizontal="center" vertical="center" wrapText="1"/>
    </xf>
    <xf numFmtId="0" fontId="87" fillId="7" borderId="14" xfId="0" applyFont="1" applyFill="1" applyBorder="1" applyAlignment="1">
      <alignment horizontal="center" vertical="center" wrapText="1"/>
    </xf>
    <xf numFmtId="0" fontId="87" fillId="7" borderId="13" xfId="0" applyFont="1" applyFill="1" applyBorder="1" applyAlignment="1">
      <alignment horizontal="center" vertical="center" wrapText="1"/>
    </xf>
    <xf numFmtId="0" fontId="92" fillId="0" borderId="16" xfId="0" applyFont="1" applyBorder="1" applyAlignment="1">
      <alignment horizontal="left" vertical="center" wrapText="1"/>
    </xf>
    <xf numFmtId="0" fontId="92" fillId="0" borderId="149" xfId="0" applyFont="1" applyBorder="1" applyAlignment="1">
      <alignment horizontal="left" vertical="center" wrapText="1"/>
    </xf>
    <xf numFmtId="0" fontId="92" fillId="0" borderId="150" xfId="0" applyFont="1" applyBorder="1" applyAlignment="1">
      <alignment horizontal="left" vertical="center" wrapText="1"/>
    </xf>
    <xf numFmtId="0" fontId="5" fillId="0" borderId="184" xfId="0" applyFont="1" applyBorder="1" applyAlignment="1">
      <alignment horizontal="center" vertical="center"/>
    </xf>
    <xf numFmtId="0" fontId="130" fillId="0" borderId="9" xfId="0" applyFont="1" applyBorder="1" applyAlignment="1">
      <alignment vertical="center" wrapText="1"/>
    </xf>
    <xf numFmtId="0" fontId="135" fillId="2" borderId="9" xfId="0" applyFont="1" applyFill="1" applyBorder="1" applyAlignment="1">
      <alignment horizontal="center" vertical="center" wrapText="1"/>
    </xf>
    <xf numFmtId="0" fontId="82" fillId="0" borderId="9" xfId="1" applyFont="1" applyFill="1" applyBorder="1" applyAlignment="1" applyProtection="1">
      <alignment horizontal="center" vertical="center" wrapText="1"/>
    </xf>
    <xf numFmtId="0" fontId="87" fillId="7" borderId="12" xfId="1" applyFont="1" applyFill="1" applyBorder="1" applyAlignment="1" applyProtection="1">
      <alignment horizontal="center" vertical="center" wrapText="1"/>
    </xf>
    <xf numFmtId="0" fontId="87" fillId="7" borderId="14" xfId="1" applyFont="1" applyFill="1" applyBorder="1" applyAlignment="1" applyProtection="1">
      <alignment horizontal="center" vertical="center" wrapText="1"/>
    </xf>
    <xf numFmtId="0" fontId="87" fillId="7" borderId="13" xfId="1" applyFont="1" applyFill="1" applyBorder="1" applyAlignment="1" applyProtection="1">
      <alignment horizontal="center" vertical="center" wrapText="1"/>
    </xf>
    <xf numFmtId="0" fontId="90" fillId="0" borderId="9" xfId="0" applyFont="1" applyBorder="1" applyAlignment="1">
      <alignment vertical="center" wrapText="1"/>
    </xf>
    <xf numFmtId="0" fontId="82" fillId="11" borderId="9" xfId="0" applyFont="1" applyFill="1" applyBorder="1" applyAlignment="1">
      <alignment horizontal="center" vertical="center" wrapText="1"/>
    </xf>
    <xf numFmtId="0" fontId="83" fillId="2" borderId="9" xfId="0" applyFont="1" applyFill="1" applyBorder="1" applyAlignment="1">
      <alignment horizontal="center" vertical="center" wrapText="1"/>
    </xf>
    <xf numFmtId="0" fontId="84" fillId="11" borderId="9" xfId="0" applyFont="1" applyFill="1" applyBorder="1" applyAlignment="1">
      <alignment horizontal="center" vertical="center" wrapText="1"/>
    </xf>
    <xf numFmtId="0" fontId="129" fillId="2" borderId="9" xfId="1" applyFont="1" applyFill="1" applyBorder="1" applyAlignment="1" applyProtection="1">
      <alignment horizontal="center" vertical="center" wrapText="1"/>
    </xf>
    <xf numFmtId="0" fontId="130" fillId="11" borderId="9" xfId="0" applyFont="1" applyFill="1" applyBorder="1" applyAlignment="1">
      <alignment horizontal="center" vertical="center"/>
    </xf>
    <xf numFmtId="0" fontId="130" fillId="11" borderId="9" xfId="0" applyFont="1" applyFill="1" applyBorder="1" applyAlignment="1">
      <alignment vertical="center" wrapText="1"/>
    </xf>
    <xf numFmtId="0" fontId="128" fillId="3" borderId="182" xfId="0" applyFont="1" applyFill="1" applyBorder="1" applyAlignment="1">
      <alignment horizontal="left" vertical="center" wrapText="1"/>
    </xf>
    <xf numFmtId="0" fontId="128" fillId="3" borderId="21" xfId="0" applyFont="1" applyFill="1" applyBorder="1" applyAlignment="1">
      <alignment horizontal="left" vertical="center" wrapText="1"/>
    </xf>
    <xf numFmtId="0" fontId="128" fillId="3" borderId="183" xfId="0" applyFont="1" applyFill="1" applyBorder="1" applyAlignment="1">
      <alignment horizontal="left" vertical="center" wrapText="1"/>
    </xf>
    <xf numFmtId="0" fontId="136" fillId="3" borderId="179" xfId="0" applyFont="1" applyFill="1" applyBorder="1" applyAlignment="1">
      <alignment horizontal="center" vertical="center" wrapText="1"/>
    </xf>
    <xf numFmtId="0" fontId="136" fillId="3" borderId="180" xfId="0" applyFont="1" applyFill="1" applyBorder="1" applyAlignment="1">
      <alignment horizontal="center" vertical="center" wrapText="1"/>
    </xf>
    <xf numFmtId="0" fontId="136" fillId="3" borderId="181" xfId="0" applyFont="1" applyFill="1" applyBorder="1" applyAlignment="1">
      <alignment horizontal="center" vertical="center" wrapText="1"/>
    </xf>
    <xf numFmtId="0" fontId="86" fillId="3" borderId="182" xfId="0" applyFont="1" applyFill="1" applyBorder="1" applyAlignment="1">
      <alignment horizontal="left" vertical="center" wrapText="1"/>
    </xf>
    <xf numFmtId="0" fontId="86" fillId="3" borderId="21" xfId="0" applyFont="1" applyFill="1" applyBorder="1" applyAlignment="1">
      <alignment horizontal="left" vertical="center" wrapText="1"/>
    </xf>
    <xf numFmtId="0" fontId="86" fillId="3" borderId="183" xfId="0" applyFont="1" applyFill="1" applyBorder="1" applyAlignment="1">
      <alignment horizontal="left" vertical="center" wrapText="1"/>
    </xf>
    <xf numFmtId="0" fontId="124" fillId="3" borderId="182" xfId="0" applyFont="1" applyFill="1" applyBorder="1" applyAlignment="1">
      <alignment horizontal="left" vertical="center" wrapText="1"/>
    </xf>
    <xf numFmtId="0" fontId="124" fillId="3" borderId="21" xfId="0" applyFont="1" applyFill="1" applyBorder="1" applyAlignment="1">
      <alignment horizontal="left" vertical="center" wrapText="1"/>
    </xf>
    <xf numFmtId="0" fontId="124" fillId="3" borderId="183" xfId="0" applyFont="1" applyFill="1" applyBorder="1" applyAlignment="1">
      <alignment horizontal="left" vertical="center" wrapText="1"/>
    </xf>
    <xf numFmtId="0" fontId="125" fillId="3" borderId="182" xfId="0" applyFont="1" applyFill="1" applyBorder="1" applyAlignment="1">
      <alignment horizontal="left" vertical="center" wrapText="1"/>
    </xf>
    <xf numFmtId="0" fontId="125" fillId="3" borderId="21" xfId="0" applyFont="1" applyFill="1" applyBorder="1" applyAlignment="1">
      <alignment horizontal="left" vertical="center" wrapText="1"/>
    </xf>
    <xf numFmtId="0" fontId="125" fillId="3" borderId="183" xfId="0" applyFont="1" applyFill="1" applyBorder="1" applyAlignment="1">
      <alignment horizontal="left" vertical="center" wrapText="1"/>
    </xf>
    <xf numFmtId="0" fontId="126" fillId="4" borderId="182" xfId="1" applyFont="1" applyFill="1" applyBorder="1" applyAlignment="1" applyProtection="1">
      <alignment horizontal="center" vertical="center" wrapText="1"/>
    </xf>
    <xf numFmtId="0" fontId="126" fillId="4" borderId="21" xfId="1" applyFont="1" applyFill="1" applyBorder="1" applyAlignment="1" applyProtection="1">
      <alignment horizontal="center" vertical="center" wrapText="1"/>
    </xf>
    <xf numFmtId="0" fontId="126" fillId="4" borderId="183" xfId="1" applyFont="1" applyFill="1" applyBorder="1" applyAlignment="1" applyProtection="1">
      <alignment horizontal="center" vertical="center" wrapText="1"/>
    </xf>
    <xf numFmtId="0" fontId="127" fillId="3" borderId="182" xfId="0" applyFont="1" applyFill="1" applyBorder="1" applyAlignment="1">
      <alignment horizontal="left" vertical="center" wrapText="1"/>
    </xf>
    <xf numFmtId="0" fontId="127" fillId="3" borderId="21" xfId="0" applyFont="1" applyFill="1" applyBorder="1" applyAlignment="1">
      <alignment horizontal="left" vertical="center" wrapText="1"/>
    </xf>
    <xf numFmtId="0" fontId="127" fillId="3" borderId="183" xfId="0" applyFont="1" applyFill="1" applyBorder="1" applyAlignment="1">
      <alignment horizontal="left" vertical="center" wrapText="1"/>
    </xf>
    <xf numFmtId="0" fontId="137" fillId="3" borderId="182" xfId="0" applyFont="1" applyFill="1" applyBorder="1" applyAlignment="1">
      <alignment horizontal="center" vertical="center" wrapText="1"/>
    </xf>
    <xf numFmtId="0" fontId="137" fillId="3" borderId="21" xfId="0" applyFont="1" applyFill="1" applyBorder="1" applyAlignment="1">
      <alignment horizontal="center" vertical="center" wrapText="1"/>
    </xf>
    <xf numFmtId="0" fontId="137" fillId="3" borderId="183" xfId="0" applyFont="1" applyFill="1" applyBorder="1" applyAlignment="1">
      <alignment horizontal="center" vertical="center" wrapText="1"/>
    </xf>
    <xf numFmtId="0" fontId="130" fillId="2" borderId="16" xfId="0" applyFont="1" applyFill="1" applyBorder="1" applyAlignment="1">
      <alignment vertical="center" wrapText="1"/>
    </xf>
    <xf numFmtId="0" fontId="130" fillId="2" borderId="149" xfId="0" applyFont="1" applyFill="1" applyBorder="1" applyAlignment="1">
      <alignment vertical="center" wrapText="1"/>
    </xf>
    <xf numFmtId="0" fontId="130" fillId="2" borderId="150" xfId="0" applyFont="1" applyFill="1" applyBorder="1" applyAlignment="1">
      <alignment vertical="center" wrapText="1"/>
    </xf>
    <xf numFmtId="0" fontId="123" fillId="0" borderId="151" xfId="0" applyFont="1" applyBorder="1" applyAlignment="1">
      <alignment vertical="center" wrapText="1"/>
    </xf>
    <xf numFmtId="0" fontId="123" fillId="0" borderId="0" xfId="0" applyFont="1" applyAlignment="1">
      <alignment vertical="center" wrapText="1"/>
    </xf>
    <xf numFmtId="0" fontId="123" fillId="0" borderId="152" xfId="0" applyFont="1" applyBorder="1" applyAlignment="1">
      <alignment vertical="center" wrapText="1"/>
    </xf>
    <xf numFmtId="0" fontId="86" fillId="11" borderId="16" xfId="0" applyFont="1" applyFill="1" applyBorder="1" applyAlignment="1">
      <alignment vertical="center" wrapText="1"/>
    </xf>
    <xf numFmtId="0" fontId="86" fillId="11" borderId="149" xfId="0" applyFont="1" applyFill="1" applyBorder="1" applyAlignment="1">
      <alignment vertical="center" wrapText="1"/>
    </xf>
    <xf numFmtId="0" fontId="86" fillId="11" borderId="150" xfId="0" applyFont="1" applyFill="1" applyBorder="1" applyAlignment="1">
      <alignment vertical="center" wrapText="1"/>
    </xf>
    <xf numFmtId="0" fontId="85" fillId="0" borderId="16" xfId="1" applyFont="1" applyFill="1" applyBorder="1" applyAlignment="1" applyProtection="1">
      <alignment horizontal="left" vertical="center" wrapText="1"/>
    </xf>
    <xf numFmtId="0" fontId="85" fillId="0" borderId="149" xfId="1" applyFont="1" applyFill="1" applyBorder="1" applyAlignment="1" applyProtection="1">
      <alignment horizontal="left" vertical="center" wrapText="1"/>
    </xf>
    <xf numFmtId="0" fontId="85" fillId="0" borderId="150" xfId="1" applyFont="1" applyFill="1" applyBorder="1" applyAlignment="1" applyProtection="1">
      <alignment horizontal="left" vertical="center" wrapText="1"/>
    </xf>
    <xf numFmtId="0" fontId="88" fillId="0" borderId="16" xfId="1" applyFont="1" applyFill="1" applyBorder="1" applyAlignment="1" applyProtection="1">
      <alignment vertical="center" wrapText="1"/>
    </xf>
    <xf numFmtId="0" fontId="88" fillId="0" borderId="149" xfId="1" applyFont="1" applyFill="1" applyBorder="1" applyAlignment="1" applyProtection="1">
      <alignment vertical="center" wrapText="1"/>
    </xf>
    <xf numFmtId="0" fontId="88" fillId="0" borderId="150" xfId="1" applyFont="1" applyFill="1" applyBorder="1" applyAlignment="1" applyProtection="1">
      <alignment vertical="center" wrapText="1"/>
    </xf>
    <xf numFmtId="0" fontId="88" fillId="0" borderId="9" xfId="1" applyFont="1" applyFill="1" applyBorder="1" applyAlignment="1" applyProtection="1">
      <alignment vertical="center" wrapText="1"/>
    </xf>
    <xf numFmtId="0" fontId="89" fillId="0" borderId="9" xfId="0" applyFont="1" applyBorder="1" applyAlignment="1">
      <alignment vertical="center" wrapText="1"/>
    </xf>
    <xf numFmtId="0" fontId="91" fillId="7" borderId="12" xfId="0" applyFont="1" applyFill="1" applyBorder="1" applyAlignment="1">
      <alignment horizontal="center" vertical="center" wrapText="1"/>
    </xf>
    <xf numFmtId="0" fontId="91" fillId="7" borderId="14" xfId="0" applyFont="1" applyFill="1" applyBorder="1" applyAlignment="1">
      <alignment horizontal="center" vertical="center" wrapText="1"/>
    </xf>
    <xf numFmtId="0" fontId="91" fillId="7" borderId="13" xfId="0" applyFont="1" applyFill="1" applyBorder="1" applyAlignment="1">
      <alignment horizontal="center" vertical="center" wrapText="1"/>
    </xf>
    <xf numFmtId="0" fontId="93" fillId="0" borderId="16" xfId="0" applyFont="1" applyBorder="1" applyAlignment="1">
      <alignment horizontal="left" vertical="center" wrapText="1"/>
    </xf>
    <xf numFmtId="0" fontId="93" fillId="0" borderId="149" xfId="0" applyFont="1" applyBorder="1" applyAlignment="1">
      <alignment horizontal="left" vertical="center" wrapText="1"/>
    </xf>
    <xf numFmtId="0" fontId="93" fillId="0" borderId="150" xfId="0" applyFont="1" applyBorder="1" applyAlignment="1">
      <alignment horizontal="left" vertical="center" wrapText="1"/>
    </xf>
    <xf numFmtId="0" fontId="94" fillId="7" borderId="12" xfId="0" applyFont="1" applyFill="1" applyBorder="1" applyAlignment="1">
      <alignment horizontal="center" vertical="center" wrapText="1"/>
    </xf>
    <xf numFmtId="0" fontId="94" fillId="7" borderId="14" xfId="0" applyFont="1" applyFill="1" applyBorder="1" applyAlignment="1">
      <alignment horizontal="center" vertical="center" wrapText="1"/>
    </xf>
    <xf numFmtId="0" fontId="94" fillId="7" borderId="13" xfId="0" applyFont="1" applyFill="1" applyBorder="1" applyAlignment="1">
      <alignment horizontal="center" vertical="center" wrapText="1"/>
    </xf>
    <xf numFmtId="0" fontId="97" fillId="0" borderId="16" xfId="0" applyFont="1" applyBorder="1" applyAlignment="1">
      <alignment horizontal="left" vertical="center" wrapText="1"/>
    </xf>
    <xf numFmtId="0" fontId="97" fillId="0" borderId="149" xfId="0" applyFont="1" applyBorder="1" applyAlignment="1">
      <alignment horizontal="left" vertical="center" wrapText="1"/>
    </xf>
    <xf numFmtId="0" fontId="97" fillId="0" borderId="150" xfId="0" applyFont="1" applyBorder="1" applyAlignment="1">
      <alignment horizontal="left" vertical="center" wrapText="1"/>
    </xf>
    <xf numFmtId="0" fontId="84" fillId="0" borderId="16" xfId="1" applyFont="1" applyFill="1" applyBorder="1" applyAlignment="1" applyProtection="1">
      <alignment horizontal="center" vertical="center" wrapText="1"/>
    </xf>
    <xf numFmtId="0" fontId="84" fillId="0" borderId="149" xfId="1" applyFont="1" applyFill="1" applyBorder="1" applyAlignment="1" applyProtection="1">
      <alignment horizontal="center" vertical="center" wrapText="1"/>
    </xf>
    <xf numFmtId="0" fontId="84" fillId="0" borderId="150" xfId="1" applyFont="1" applyFill="1" applyBorder="1" applyAlignment="1" applyProtection="1">
      <alignment horizontal="center" vertical="center" wrapText="1"/>
    </xf>
    <xf numFmtId="0" fontId="92" fillId="0" borderId="151" xfId="0" applyFont="1" applyBorder="1" applyAlignment="1">
      <alignment horizontal="left" vertical="center" wrapText="1"/>
    </xf>
    <xf numFmtId="0" fontId="92" fillId="0" borderId="0" xfId="0" applyFont="1" applyAlignment="1">
      <alignment horizontal="left" vertical="center" wrapText="1"/>
    </xf>
    <xf numFmtId="0" fontId="92" fillId="0" borderId="152" xfId="0" applyFont="1" applyBorder="1" applyAlignment="1">
      <alignment horizontal="left" vertical="center" wrapText="1"/>
    </xf>
    <xf numFmtId="0" fontId="92" fillId="0" borderId="15" xfId="0" applyFont="1" applyBorder="1" applyAlignment="1">
      <alignment horizontal="left" vertical="center" wrapText="1"/>
    </xf>
    <xf numFmtId="0" fontId="92" fillId="0" borderId="18" xfId="0" applyFont="1" applyBorder="1" applyAlignment="1">
      <alignment horizontal="left" vertical="center" wrapText="1"/>
    </xf>
    <xf numFmtId="0" fontId="92" fillId="0" borderId="17" xfId="0" applyFont="1" applyBorder="1" applyAlignment="1">
      <alignment horizontal="left" vertical="center" wrapText="1"/>
    </xf>
    <xf numFmtId="0" fontId="105" fillId="0" borderId="16" xfId="0" applyFont="1" applyBorder="1" applyAlignment="1">
      <alignment horizontal="left" vertical="center" wrapText="1"/>
    </xf>
    <xf numFmtId="0" fontId="105" fillId="0" borderId="149" xfId="0" applyFont="1" applyBorder="1" applyAlignment="1">
      <alignment horizontal="left" vertical="center" wrapText="1"/>
    </xf>
    <xf numFmtId="0" fontId="105" fillId="0" borderId="150" xfId="0" applyFont="1" applyBorder="1" applyAlignment="1">
      <alignment horizontal="left" vertical="center" wrapText="1"/>
    </xf>
    <xf numFmtId="0" fontId="105" fillId="0" borderId="15" xfId="0" applyFont="1" applyBorder="1" applyAlignment="1">
      <alignment horizontal="left" vertical="center" wrapText="1"/>
    </xf>
    <xf numFmtId="0" fontId="105" fillId="0" borderId="18" xfId="0" applyFont="1" applyBorder="1" applyAlignment="1">
      <alignment horizontal="left" vertical="center" wrapText="1"/>
    </xf>
    <xf numFmtId="0" fontId="105" fillId="0" borderId="17" xfId="0" applyFont="1" applyBorder="1" applyAlignment="1">
      <alignment horizontal="left" vertical="center" wrapText="1"/>
    </xf>
    <xf numFmtId="0" fontId="97" fillId="0" borderId="9" xfId="0" applyFont="1" applyBorder="1" applyAlignment="1">
      <alignment vertical="center" wrapText="1"/>
    </xf>
    <xf numFmtId="0" fontId="111" fillId="0" borderId="9" xfId="0" applyFont="1" applyBorder="1" applyAlignment="1">
      <alignment vertical="center" wrapText="1"/>
    </xf>
    <xf numFmtId="0" fontId="13" fillId="8" borderId="5" xfId="0" applyFont="1" applyFill="1" applyBorder="1" applyAlignment="1">
      <alignment horizontal="center" vertical="center" textRotation="90" wrapText="1"/>
    </xf>
    <xf numFmtId="0" fontId="13" fillId="8" borderId="5" xfId="0" applyFont="1" applyFill="1" applyBorder="1" applyAlignment="1" applyProtection="1">
      <alignment horizontal="center" vertical="center" wrapText="1"/>
      <protection locked="0"/>
    </xf>
    <xf numFmtId="0" fontId="28" fillId="6" borderId="5" xfId="0" applyFont="1" applyFill="1" applyBorder="1" applyAlignment="1">
      <alignment horizontal="center" vertical="center" textRotation="90" wrapText="1"/>
    </xf>
    <xf numFmtId="0" fontId="13" fillId="9" borderId="136" xfId="0" applyFont="1" applyFill="1" applyBorder="1" applyAlignment="1">
      <alignment horizontal="center" vertical="center"/>
    </xf>
    <xf numFmtId="0" fontId="13" fillId="9" borderId="137" xfId="0" applyFont="1" applyFill="1" applyBorder="1" applyAlignment="1">
      <alignment horizontal="center" vertical="center"/>
    </xf>
    <xf numFmtId="0" fontId="13" fillId="9" borderId="36" xfId="0" applyFont="1" applyFill="1" applyBorder="1" applyAlignment="1">
      <alignment horizontal="center" vertical="center"/>
    </xf>
    <xf numFmtId="0" fontId="13" fillId="9" borderId="23" xfId="0" applyFont="1" applyFill="1" applyBorder="1" applyAlignment="1">
      <alignment horizontal="center" vertical="center"/>
    </xf>
    <xf numFmtId="0" fontId="13" fillId="9" borderId="168" xfId="0" applyFont="1" applyFill="1" applyBorder="1" applyAlignment="1">
      <alignment horizontal="center" vertical="center"/>
    </xf>
    <xf numFmtId="0" fontId="13" fillId="9" borderId="169" xfId="0" applyFont="1" applyFill="1" applyBorder="1" applyAlignment="1">
      <alignment horizontal="center" vertical="center"/>
    </xf>
    <xf numFmtId="0" fontId="13" fillId="9" borderId="170" xfId="0" applyFont="1" applyFill="1" applyBorder="1" applyAlignment="1">
      <alignment horizontal="center" vertical="center"/>
    </xf>
    <xf numFmtId="0" fontId="13" fillId="9" borderId="171" xfId="0" applyFont="1" applyFill="1" applyBorder="1" applyAlignment="1">
      <alignment horizontal="center" vertical="center"/>
    </xf>
    <xf numFmtId="0" fontId="13" fillId="9" borderId="172" xfId="0" applyFont="1" applyFill="1" applyBorder="1" applyAlignment="1">
      <alignment horizontal="center" vertical="center"/>
    </xf>
    <xf numFmtId="0" fontId="28" fillId="2" borderId="5" xfId="0" applyFont="1" applyFill="1" applyBorder="1" applyAlignment="1">
      <alignment horizontal="center" vertical="center" wrapText="1"/>
    </xf>
    <xf numFmtId="0" fontId="27" fillId="7" borderId="5" xfId="0" applyFont="1" applyFill="1" applyBorder="1" applyAlignment="1">
      <alignment horizontal="center" vertical="center" textRotation="90" wrapText="1"/>
    </xf>
    <xf numFmtId="0" fontId="28" fillId="3" borderId="5" xfId="0" applyFont="1" applyFill="1" applyBorder="1" applyAlignment="1">
      <alignment horizontal="center" vertical="center" textRotation="90" wrapText="1"/>
    </xf>
    <xf numFmtId="0" fontId="27" fillId="7" borderId="8" xfId="0" applyFont="1" applyFill="1" applyBorder="1" applyAlignment="1">
      <alignment horizontal="center" vertical="center" textRotation="90" wrapText="1"/>
    </xf>
    <xf numFmtId="0" fontId="28" fillId="2" borderId="173" xfId="0" applyFont="1" applyFill="1" applyBorder="1" applyAlignment="1">
      <alignment horizontal="center" vertical="center" wrapText="1"/>
    </xf>
    <xf numFmtId="0" fontId="28" fillId="2" borderId="174" xfId="0" applyFont="1" applyFill="1" applyBorder="1" applyAlignment="1">
      <alignment horizontal="center" vertical="center" wrapText="1"/>
    </xf>
    <xf numFmtId="0" fontId="13" fillId="6" borderId="191" xfId="0" applyFont="1" applyFill="1" applyBorder="1" applyAlignment="1">
      <alignment horizontal="center" vertical="center" textRotation="90" wrapText="1"/>
    </xf>
    <xf numFmtId="0" fontId="13" fillId="3" borderId="123"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6" borderId="123" xfId="0" applyFont="1" applyFill="1" applyBorder="1" applyAlignment="1">
      <alignment horizontal="center" vertical="center" textRotation="90" wrapText="1"/>
    </xf>
    <xf numFmtId="0" fontId="13" fillId="9" borderId="5" xfId="0" applyFont="1" applyFill="1" applyBorder="1" applyAlignment="1">
      <alignment horizontal="center" vertical="center" textRotation="90" wrapText="1"/>
    </xf>
    <xf numFmtId="0" fontId="25" fillId="6" borderId="5" xfId="0" applyFont="1" applyFill="1" applyBorder="1" applyAlignment="1">
      <alignment horizontal="center" vertical="center" textRotation="90" wrapText="1"/>
    </xf>
    <xf numFmtId="0" fontId="26" fillId="3" borderId="5" xfId="1" applyFont="1" applyFill="1" applyBorder="1" applyAlignment="1" applyProtection="1">
      <alignment horizontal="center" vertical="center" wrapText="1"/>
    </xf>
    <xf numFmtId="0" fontId="14" fillId="3" borderId="5" xfId="0" applyFont="1" applyFill="1" applyBorder="1" applyAlignment="1" applyProtection="1">
      <alignment horizontal="center" vertical="center" wrapText="1"/>
      <protection locked="0"/>
    </xf>
    <xf numFmtId="0" fontId="13" fillId="6" borderId="5" xfId="0" applyFont="1" applyFill="1" applyBorder="1" applyAlignment="1">
      <alignment horizontal="left" vertical="center" textRotation="90" wrapText="1"/>
    </xf>
    <xf numFmtId="0" fontId="28" fillId="8" borderId="5" xfId="0" applyFont="1" applyFill="1" applyBorder="1" applyAlignment="1">
      <alignment horizontal="center" vertical="center" textRotation="90" wrapText="1"/>
    </xf>
    <xf numFmtId="0" fontId="13" fillId="3" borderId="5" xfId="0" applyFont="1" applyFill="1" applyBorder="1" applyAlignment="1" applyProtection="1">
      <alignment horizontal="center" vertical="center" wrapText="1"/>
      <protection locked="0"/>
    </xf>
    <xf numFmtId="0" fontId="13" fillId="9" borderId="5" xfId="0" applyFont="1" applyFill="1" applyBorder="1" applyAlignment="1">
      <alignment horizontal="center" vertical="center" wrapText="1"/>
    </xf>
    <xf numFmtId="14" fontId="13" fillId="8" borderId="5" xfId="0" applyNumberFormat="1" applyFont="1" applyFill="1" applyBorder="1" applyAlignment="1">
      <alignment horizontal="center" vertical="center" wrapText="1"/>
    </xf>
    <xf numFmtId="0" fontId="13" fillId="8" borderId="5" xfId="0" applyFont="1" applyFill="1" applyBorder="1" applyAlignment="1">
      <alignment horizontal="center" vertical="center" wrapText="1"/>
    </xf>
    <xf numFmtId="0" fontId="25" fillId="8" borderId="5" xfId="0" applyFont="1" applyFill="1" applyBorder="1" applyAlignment="1">
      <alignment horizontal="center" vertical="center" textRotation="90" wrapText="1"/>
    </xf>
    <xf numFmtId="0" fontId="13" fillId="8" borderId="189" xfId="0" applyFont="1" applyFill="1" applyBorder="1" applyAlignment="1">
      <alignment horizontal="center" vertical="center"/>
    </xf>
    <xf numFmtId="0" fontId="13" fillId="6" borderId="189" xfId="0" applyFont="1" applyFill="1" applyBorder="1" applyAlignment="1">
      <alignment horizontal="center" vertical="center"/>
    </xf>
    <xf numFmtId="0" fontId="13" fillId="15" borderId="5" xfId="0" applyFont="1" applyFill="1" applyBorder="1" applyAlignment="1" applyProtection="1">
      <alignment horizontal="center" vertical="center" wrapText="1"/>
      <protection locked="0"/>
    </xf>
    <xf numFmtId="0" fontId="25" fillId="15" borderId="5" xfId="0" applyFont="1" applyFill="1" applyBorder="1" applyAlignment="1">
      <alignment horizontal="center" vertical="center" textRotation="90" wrapText="1"/>
    </xf>
    <xf numFmtId="0" fontId="13" fillId="15" borderId="189" xfId="0" applyFont="1" applyFill="1" applyBorder="1" applyAlignment="1">
      <alignment horizontal="center" vertical="center" wrapText="1"/>
    </xf>
    <xf numFmtId="0" fontId="25" fillId="8" borderId="5" xfId="0" applyFont="1" applyFill="1" applyBorder="1" applyAlignment="1">
      <alignment horizontal="center" vertical="center" wrapText="1"/>
    </xf>
    <xf numFmtId="0" fontId="13" fillId="6" borderId="189" xfId="0" applyFont="1" applyFill="1" applyBorder="1" applyAlignment="1">
      <alignment horizontal="center" vertical="center" wrapText="1"/>
    </xf>
    <xf numFmtId="1" fontId="13" fillId="4" borderId="11" xfId="0" applyNumberFormat="1" applyFont="1" applyFill="1" applyBorder="1" applyAlignment="1">
      <alignment horizontal="center" vertical="center" wrapText="1"/>
    </xf>
    <xf numFmtId="1" fontId="13" fillId="4" borderId="139" xfId="0" applyNumberFormat="1" applyFont="1" applyFill="1" applyBorder="1" applyAlignment="1">
      <alignment horizontal="center" vertical="center" wrapText="1"/>
    </xf>
    <xf numFmtId="0" fontId="28" fillId="8" borderId="5" xfId="0" applyFont="1" applyFill="1" applyBorder="1" applyAlignment="1">
      <alignment horizontal="center" vertical="center" wrapText="1"/>
    </xf>
    <xf numFmtId="0" fontId="29" fillId="8" borderId="5" xfId="0" applyFont="1" applyFill="1" applyBorder="1" applyAlignment="1">
      <alignment vertical="center"/>
    </xf>
    <xf numFmtId="0" fontId="13" fillId="8" borderId="5" xfId="0" applyFont="1" applyFill="1" applyBorder="1" applyAlignment="1">
      <alignment horizontal="center" vertical="center"/>
    </xf>
    <xf numFmtId="0" fontId="13" fillId="6" borderId="190" xfId="0" applyFont="1" applyFill="1" applyBorder="1" applyAlignment="1">
      <alignment horizontal="center" vertical="center"/>
    </xf>
    <xf numFmtId="0" fontId="13" fillId="3" borderId="191" xfId="0" applyFont="1" applyFill="1" applyBorder="1" applyAlignment="1" applyProtection="1">
      <alignment horizontal="center" vertical="center" wrapText="1"/>
      <protection locked="0"/>
    </xf>
    <xf numFmtId="0" fontId="13" fillId="6" borderId="5" xfId="0" applyFont="1" applyFill="1" applyBorder="1" applyAlignment="1">
      <alignment horizontal="center" vertical="center" textRotation="90" wrapText="1"/>
    </xf>
    <xf numFmtId="0" fontId="28" fillId="3" borderId="5" xfId="0" applyFont="1" applyFill="1" applyBorder="1" applyAlignment="1">
      <alignment horizontal="center" vertical="center" wrapText="1"/>
    </xf>
    <xf numFmtId="0" fontId="13" fillId="3" borderId="189" xfId="0" applyFont="1" applyFill="1" applyBorder="1" applyAlignment="1">
      <alignment horizontal="center" vertical="center"/>
    </xf>
    <xf numFmtId="0" fontId="25" fillId="3" borderId="5" xfId="0" applyFont="1" applyFill="1" applyBorder="1" applyAlignment="1">
      <alignment horizontal="center" vertical="center" wrapText="1"/>
    </xf>
    <xf numFmtId="0" fontId="14" fillId="0" borderId="5" xfId="0" applyFont="1" applyBorder="1" applyAlignment="1">
      <alignment horizontal="center" vertical="center" wrapText="1"/>
    </xf>
    <xf numFmtId="0" fontId="14" fillId="10" borderId="5" xfId="0" applyFont="1" applyFill="1" applyBorder="1" applyAlignment="1">
      <alignment horizontal="center" vertical="center" textRotation="90" wrapText="1"/>
    </xf>
    <xf numFmtId="0" fontId="14" fillId="0" borderId="5" xfId="0" applyFont="1" applyBorder="1" applyAlignment="1">
      <alignment horizontal="center" vertical="center" textRotation="90" wrapText="1"/>
    </xf>
    <xf numFmtId="0" fontId="18" fillId="0" borderId="5" xfId="0" applyFont="1" applyBorder="1" applyAlignment="1">
      <alignment horizontal="center" vertical="center" textRotation="90" wrapText="1"/>
    </xf>
    <xf numFmtId="0" fontId="80" fillId="0" borderId="9" xfId="0" applyFont="1" applyBorder="1" applyAlignment="1">
      <alignment horizontal="center" vertical="center"/>
    </xf>
    <xf numFmtId="0" fontId="61" fillId="0" borderId="124" xfId="0" applyFont="1" applyBorder="1" applyAlignment="1">
      <alignment horizontal="center" vertical="center" wrapText="1"/>
    </xf>
    <xf numFmtId="0" fontId="61" fillId="0" borderId="125" xfId="0" applyFont="1" applyBorder="1" applyAlignment="1">
      <alignment horizontal="center" vertical="center" wrapText="1"/>
    </xf>
    <xf numFmtId="0" fontId="61" fillId="0" borderId="126" xfId="0" applyFont="1" applyBorder="1" applyAlignment="1">
      <alignment horizontal="center" vertical="center" wrapText="1"/>
    </xf>
    <xf numFmtId="0" fontId="14" fillId="0" borderId="5" xfId="0" applyFont="1" applyBorder="1" applyAlignment="1">
      <alignment horizontal="center" vertical="center"/>
    </xf>
    <xf numFmtId="0" fontId="14" fillId="0" borderId="8" xfId="0" applyFont="1" applyBorder="1" applyAlignment="1" applyProtection="1">
      <alignment horizontal="right" vertical="center" wrapText="1"/>
      <protection hidden="1"/>
    </xf>
    <xf numFmtId="0" fontId="14" fillId="0" borderId="32" xfId="0" applyFont="1" applyBorder="1" applyAlignment="1" applyProtection="1">
      <alignment horizontal="right" vertical="center" wrapText="1"/>
      <protection hidden="1"/>
    </xf>
    <xf numFmtId="0" fontId="14" fillId="0" borderId="2" xfId="0" applyFont="1" applyBorder="1" applyAlignment="1">
      <alignment horizontal="center" vertical="center"/>
    </xf>
    <xf numFmtId="2" fontId="14" fillId="0" borderId="5" xfId="0" applyNumberFormat="1" applyFont="1" applyBorder="1" applyAlignment="1">
      <alignment horizontal="center" vertical="center"/>
    </xf>
    <xf numFmtId="2" fontId="14" fillId="0" borderId="2" xfId="0" applyNumberFormat="1" applyFont="1" applyBorder="1" applyAlignment="1">
      <alignment horizontal="center" vertical="center"/>
    </xf>
    <xf numFmtId="0" fontId="14" fillId="0" borderId="4" xfId="0" applyFont="1" applyBorder="1" applyAlignment="1">
      <alignment horizontal="center" vertical="center" wrapText="1"/>
    </xf>
    <xf numFmtId="0" fontId="32" fillId="0" borderId="5" xfId="0" applyFont="1" applyBorder="1" applyAlignment="1">
      <alignment horizontal="right" vertical="center" wrapText="1"/>
    </xf>
    <xf numFmtId="0" fontId="14" fillId="0" borderId="136" xfId="0" applyFont="1" applyBorder="1" applyAlignment="1">
      <alignment horizontal="center" vertical="center" wrapText="1"/>
    </xf>
    <xf numFmtId="0" fontId="14" fillId="0" borderId="137" xfId="0" applyFont="1" applyBorder="1" applyAlignment="1">
      <alignment horizontal="center" vertical="center" wrapText="1"/>
    </xf>
    <xf numFmtId="0" fontId="14" fillId="0" borderId="138" xfId="0" applyFont="1" applyBorder="1" applyAlignment="1">
      <alignment horizontal="center" vertical="center" wrapText="1"/>
    </xf>
    <xf numFmtId="0" fontId="14" fillId="0" borderId="36"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135" xfId="0" applyFont="1" applyBorder="1" applyAlignment="1">
      <alignment horizontal="center" vertical="center" wrapText="1"/>
    </xf>
    <xf numFmtId="0" fontId="33" fillId="7" borderId="21" xfId="1" applyFont="1" applyFill="1" applyBorder="1" applyAlignment="1" applyProtection="1">
      <alignment horizontal="center" vertical="center" wrapText="1"/>
    </xf>
    <xf numFmtId="0" fontId="33" fillId="7" borderId="10" xfId="1" applyFont="1" applyFill="1" applyBorder="1" applyAlignment="1" applyProtection="1">
      <alignment horizontal="center" vertical="center" wrapText="1"/>
    </xf>
    <xf numFmtId="0" fontId="14" fillId="0" borderId="104" xfId="0" applyFont="1" applyBorder="1" applyAlignment="1">
      <alignment horizontal="left" vertical="center" wrapText="1"/>
    </xf>
    <xf numFmtId="0" fontId="14" fillId="0" borderId="105" xfId="0" applyFont="1" applyBorder="1" applyAlignment="1">
      <alignment horizontal="left" vertical="center" wrapText="1"/>
    </xf>
    <xf numFmtId="0" fontId="34" fillId="0" borderId="114" xfId="0" applyFont="1" applyBorder="1" applyAlignment="1">
      <alignment horizontal="left" vertical="center" wrapText="1"/>
    </xf>
    <xf numFmtId="0" fontId="34" fillId="0" borderId="105" xfId="0" applyFont="1" applyBorder="1" applyAlignment="1">
      <alignment horizontal="left" vertical="center" wrapText="1"/>
    </xf>
    <xf numFmtId="0" fontId="14" fillId="0" borderId="114" xfId="0" applyFont="1" applyBorder="1" applyAlignment="1">
      <alignment horizontal="left" vertical="center" wrapText="1"/>
    </xf>
    <xf numFmtId="0" fontId="35" fillId="0" borderId="114" xfId="0" applyFont="1" applyBorder="1" applyAlignment="1">
      <alignment horizontal="left" vertical="center" wrapText="1"/>
    </xf>
    <xf numFmtId="0" fontId="35" fillId="0" borderId="105" xfId="0" applyFont="1" applyBorder="1" applyAlignment="1">
      <alignment horizontal="left" vertical="center" wrapText="1"/>
    </xf>
    <xf numFmtId="0" fontId="54" fillId="0" borderId="104" xfId="0" applyFont="1" applyBorder="1" applyAlignment="1">
      <alignment horizontal="left" vertical="center" wrapText="1"/>
    </xf>
    <xf numFmtId="0" fontId="54" fillId="0" borderId="105" xfId="0" applyFont="1" applyBorder="1" applyAlignment="1">
      <alignment horizontal="left" vertical="center" wrapText="1"/>
    </xf>
    <xf numFmtId="0" fontId="44" fillId="0" borderId="104" xfId="0" applyFont="1" applyBorder="1" applyAlignment="1">
      <alignment horizontal="left" vertical="center" wrapText="1"/>
    </xf>
    <xf numFmtId="0" fontId="44" fillId="0" borderId="105" xfId="0" applyFont="1" applyBorder="1" applyAlignment="1">
      <alignment horizontal="left" vertical="center" wrapText="1"/>
    </xf>
    <xf numFmtId="2" fontId="14" fillId="0" borderId="5" xfId="0" applyNumberFormat="1" applyFont="1" applyBorder="1" applyAlignment="1">
      <alignment horizontal="center" vertical="center" wrapText="1"/>
    </xf>
    <xf numFmtId="2" fontId="14" fillId="0" borderId="4" xfId="0" applyNumberFormat="1" applyFont="1" applyBorder="1" applyAlignment="1">
      <alignment horizontal="center" vertical="center" wrapText="1"/>
    </xf>
    <xf numFmtId="2" fontId="14" fillId="0" borderId="2" xfId="0" applyNumberFormat="1" applyFont="1" applyBorder="1" applyAlignment="1">
      <alignment horizontal="center" vertical="center" wrapText="1"/>
    </xf>
    <xf numFmtId="2" fontId="14" fillId="0" borderId="1" xfId="0" applyNumberFormat="1" applyFont="1" applyBorder="1" applyAlignment="1">
      <alignment horizontal="center" vertical="center" wrapText="1"/>
    </xf>
    <xf numFmtId="0" fontId="14" fillId="0" borderId="20"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37"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65"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14" fillId="10" borderId="5" xfId="0" applyFont="1" applyFill="1" applyBorder="1" applyAlignment="1">
      <alignment horizontal="center" textRotation="90" wrapText="1"/>
    </xf>
    <xf numFmtId="0" fontId="32" fillId="0" borderId="5" xfId="0" applyFont="1" applyBorder="1" applyAlignment="1">
      <alignment horizontal="center" vertical="center" textRotation="90" wrapText="1"/>
    </xf>
    <xf numFmtId="0" fontId="14" fillId="0" borderId="24" xfId="0" applyFont="1" applyBorder="1" applyAlignment="1">
      <alignment horizontal="center" vertical="center" textRotation="90" wrapText="1"/>
    </xf>
    <xf numFmtId="0" fontId="14" fillId="0" borderId="26" xfId="0" applyFont="1" applyBorder="1" applyAlignment="1">
      <alignment horizontal="center" vertical="center" textRotation="90" wrapText="1"/>
    </xf>
    <xf numFmtId="0" fontId="68" fillId="0" borderId="24" xfId="0" applyFont="1" applyBorder="1" applyAlignment="1">
      <alignment horizontal="center" vertical="center" wrapText="1" shrinkToFit="1"/>
    </xf>
    <xf numFmtId="0" fontId="68" fillId="0" borderId="26" xfId="0" applyFont="1" applyBorder="1" applyAlignment="1">
      <alignment horizontal="center" vertical="center" wrapText="1" shrinkToFit="1"/>
    </xf>
    <xf numFmtId="0" fontId="14" fillId="0" borderId="21" xfId="0" applyFont="1" applyBorder="1" applyAlignment="1">
      <alignment horizontal="center" vertical="center" wrapText="1"/>
    </xf>
    <xf numFmtId="0" fontId="14" fillId="7" borderId="40" xfId="0" applyFont="1" applyFill="1" applyBorder="1" applyAlignment="1">
      <alignment horizontal="center" vertical="center" textRotation="90" wrapText="1"/>
    </xf>
    <xf numFmtId="0" fontId="32" fillId="0" borderId="5" xfId="0" applyFont="1" applyBorder="1" applyAlignment="1">
      <alignment horizontal="center" vertical="center" wrapText="1"/>
    </xf>
    <xf numFmtId="0" fontId="65" fillId="0" borderId="5" xfId="0" applyFont="1" applyBorder="1" applyAlignment="1">
      <alignment horizontal="center" vertical="center" textRotation="90" wrapText="1"/>
    </xf>
    <xf numFmtId="0" fontId="14" fillId="0" borderId="27" xfId="0" applyFont="1" applyBorder="1" applyAlignment="1">
      <alignment horizontal="center" vertical="center" textRotation="90" wrapText="1"/>
    </xf>
    <xf numFmtId="0" fontId="14" fillId="0" borderId="28" xfId="0" applyFont="1" applyBorder="1" applyAlignment="1">
      <alignment horizontal="center" vertical="center" textRotation="90" wrapText="1"/>
    </xf>
    <xf numFmtId="0" fontId="14" fillId="0" borderId="64" xfId="0" applyFont="1" applyBorder="1" applyAlignment="1">
      <alignment horizontal="center" vertical="center" textRotation="90" wrapText="1"/>
    </xf>
    <xf numFmtId="164" fontId="14" fillId="0" borderId="5" xfId="0" applyNumberFormat="1" applyFont="1" applyBorder="1" applyAlignment="1">
      <alignment horizontal="center" vertical="center" textRotation="90" wrapText="1"/>
    </xf>
    <xf numFmtId="0" fontId="14" fillId="0" borderId="79" xfId="0" applyFont="1" applyBorder="1" applyAlignment="1">
      <alignment horizontal="center" vertical="center" wrapText="1"/>
    </xf>
    <xf numFmtId="0" fontId="14" fillId="0" borderId="80" xfId="0" applyFont="1" applyBorder="1" applyAlignment="1">
      <alignment horizontal="center" vertical="center" wrapText="1"/>
    </xf>
    <xf numFmtId="0" fontId="14" fillId="10" borderId="5" xfId="0" applyFont="1" applyFill="1" applyBorder="1" applyAlignment="1">
      <alignment horizontal="center" vertical="center" wrapText="1"/>
    </xf>
    <xf numFmtId="0" fontId="14" fillId="0" borderId="5" xfId="0" applyFont="1" applyBorder="1" applyAlignment="1">
      <alignment horizontal="right" vertical="center" wrapText="1"/>
    </xf>
    <xf numFmtId="0" fontId="18" fillId="0" borderId="5" xfId="0" applyFont="1" applyBorder="1" applyAlignment="1">
      <alignment horizontal="right" vertical="center" wrapText="1"/>
    </xf>
    <xf numFmtId="0" fontId="18" fillId="0" borderId="5" xfId="0" applyFont="1" applyBorder="1" applyAlignment="1">
      <alignment horizontal="center" vertical="center" wrapText="1"/>
    </xf>
    <xf numFmtId="0" fontId="10" fillId="7" borderId="21" xfId="0" applyFont="1" applyFill="1" applyBorder="1" applyAlignment="1">
      <alignment horizontal="center" vertical="center" wrapText="1"/>
    </xf>
    <xf numFmtId="0" fontId="10" fillId="7" borderId="178"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41" xfId="0" applyFont="1" applyFill="1" applyBorder="1" applyAlignment="1">
      <alignment horizontal="center" vertical="center" wrapText="1"/>
    </xf>
    <xf numFmtId="0" fontId="18" fillId="0" borderId="9" xfId="0" applyFont="1" applyBorder="1" applyAlignment="1">
      <alignment horizontal="center" vertical="center" wrapText="1"/>
    </xf>
    <xf numFmtId="0" fontId="18" fillId="0" borderId="81" xfId="0" applyFont="1" applyBorder="1" applyAlignment="1">
      <alignment horizontal="center" vertical="center" wrapText="1"/>
    </xf>
    <xf numFmtId="2" fontId="46" fillId="0" borderId="9" xfId="0" applyNumberFormat="1" applyFont="1" applyBorder="1" applyAlignment="1">
      <alignment horizontal="center" vertical="center" wrapText="1"/>
    </xf>
    <xf numFmtId="0" fontId="14" fillId="0" borderId="9"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81" xfId="0" applyFont="1" applyBorder="1" applyAlignment="1">
      <alignment horizontal="center" vertical="center" wrapText="1"/>
    </xf>
    <xf numFmtId="0" fontId="52" fillId="0" borderId="5" xfId="0" applyFont="1" applyBorder="1" applyAlignment="1">
      <alignment horizontal="right" vertical="center" wrapText="1"/>
    </xf>
    <xf numFmtId="0" fontId="52" fillId="0" borderId="5" xfId="0" applyFont="1" applyBorder="1" applyAlignment="1">
      <alignment horizontal="center" vertical="center" wrapText="1"/>
    </xf>
    <xf numFmtId="2" fontId="46" fillId="0" borderId="5" xfId="0" applyNumberFormat="1" applyFont="1" applyBorder="1" applyAlignment="1">
      <alignment horizontal="center" vertical="center" wrapText="1"/>
    </xf>
    <xf numFmtId="0" fontId="46" fillId="0" borderId="5" xfId="0" applyFont="1" applyBorder="1" applyAlignment="1">
      <alignment horizontal="center" vertical="center" wrapText="1"/>
    </xf>
    <xf numFmtId="0" fontId="46" fillId="0" borderId="5" xfId="0" applyFont="1" applyBorder="1" applyAlignment="1">
      <alignment horizontal="right" vertical="center" wrapText="1"/>
    </xf>
    <xf numFmtId="0" fontId="53" fillId="0" borderId="5" xfId="0" applyFont="1" applyBorder="1" applyAlignment="1">
      <alignment wrapText="1"/>
    </xf>
    <xf numFmtId="0" fontId="32" fillId="0" borderId="9" xfId="0" applyFont="1" applyBorder="1" applyAlignment="1">
      <alignment horizontal="center" vertical="center" wrapText="1"/>
    </xf>
    <xf numFmtId="0" fontId="32" fillId="0" borderId="12" xfId="0" applyFont="1" applyBorder="1" applyAlignment="1">
      <alignment horizontal="center" vertical="center" wrapText="1"/>
    </xf>
    <xf numFmtId="0" fontId="32" fillId="0" borderId="14" xfId="0" applyFont="1" applyBorder="1" applyAlignment="1">
      <alignment horizontal="center" vertical="center" wrapText="1"/>
    </xf>
    <xf numFmtId="0" fontId="32" fillId="0" borderId="83" xfId="0" applyFont="1" applyBorder="1" applyAlignment="1">
      <alignment horizontal="center" vertical="center" wrapText="1"/>
    </xf>
    <xf numFmtId="0" fontId="32" fillId="0" borderId="41" xfId="0" applyFont="1" applyBorder="1" applyAlignment="1">
      <alignment horizontal="center" vertical="center" wrapText="1"/>
    </xf>
    <xf numFmtId="0" fontId="32" fillId="0" borderId="41" xfId="0" applyFont="1" applyBorder="1" applyAlignment="1">
      <alignment horizontal="right" vertical="center" wrapText="1"/>
    </xf>
    <xf numFmtId="0" fontId="52" fillId="0" borderId="27" xfId="0" applyFont="1" applyBorder="1" applyAlignment="1">
      <alignment horizontal="left" vertical="center" wrapText="1"/>
    </xf>
    <xf numFmtId="0" fontId="52" fillId="0" borderId="28" xfId="0" applyFont="1" applyBorder="1" applyAlignment="1">
      <alignment horizontal="left" vertical="center" wrapText="1"/>
    </xf>
    <xf numFmtId="0" fontId="52" fillId="0" borderId="64" xfId="0" applyFont="1" applyBorder="1" applyAlignment="1">
      <alignment horizontal="left" vertical="center" wrapText="1"/>
    </xf>
    <xf numFmtId="0" fontId="52" fillId="0" borderId="22" xfId="0" applyFont="1" applyBorder="1" applyAlignment="1">
      <alignment horizontal="left" vertical="center" wrapText="1"/>
    </xf>
    <xf numFmtId="0" fontId="52" fillId="0" borderId="23" xfId="0" applyFont="1" applyBorder="1" applyAlignment="1">
      <alignment horizontal="left" vertical="center" wrapText="1"/>
    </xf>
    <xf numFmtId="0" fontId="52" fillId="0" borderId="44" xfId="0" applyFont="1" applyBorder="1" applyAlignment="1">
      <alignment horizontal="left" vertical="center" wrapText="1"/>
    </xf>
    <xf numFmtId="0" fontId="14" fillId="0" borderId="20" xfId="0" applyFont="1" applyBorder="1" applyAlignment="1">
      <alignment horizontal="center" wrapText="1"/>
    </xf>
    <xf numFmtId="0" fontId="14" fillId="0" borderId="21" xfId="0" applyFont="1" applyBorder="1" applyAlignment="1">
      <alignment horizontal="center" wrapText="1"/>
    </xf>
    <xf numFmtId="0" fontId="14" fillId="0" borderId="10" xfId="0" applyFont="1" applyBorder="1" applyAlignment="1">
      <alignment horizontal="center" wrapText="1"/>
    </xf>
    <xf numFmtId="0" fontId="14" fillId="0" borderId="59" xfId="0" applyFont="1" applyBorder="1" applyAlignment="1">
      <alignment horizontal="center" wrapText="1"/>
    </xf>
    <xf numFmtId="0" fontId="14" fillId="0" borderId="8" xfId="0" applyFont="1" applyBorder="1" applyAlignment="1">
      <alignment horizontal="left" vertical="center" wrapText="1"/>
    </xf>
    <xf numFmtId="0" fontId="14" fillId="0" borderId="5" xfId="0" applyFont="1" applyBorder="1" applyAlignment="1">
      <alignment horizontal="left" vertical="center" wrapText="1"/>
    </xf>
    <xf numFmtId="0" fontId="44" fillId="5" borderId="4" xfId="0" applyFont="1" applyFill="1" applyBorder="1" applyAlignment="1">
      <alignment horizontal="center" vertical="center" wrapText="1"/>
    </xf>
    <xf numFmtId="0" fontId="14" fillId="0" borderId="32" xfId="0" applyFont="1" applyBorder="1" applyAlignment="1">
      <alignment horizontal="left" vertical="center" wrapText="1"/>
    </xf>
    <xf numFmtId="0" fontId="14" fillId="0" borderId="2" xfId="0" applyFont="1" applyBorder="1" applyAlignment="1">
      <alignment horizontal="left" vertical="center" wrapText="1"/>
    </xf>
    <xf numFmtId="14" fontId="14" fillId="0" borderId="2" xfId="0" applyNumberFormat="1" applyFont="1" applyBorder="1" applyAlignment="1">
      <alignment horizontal="center" vertical="center" wrapText="1"/>
    </xf>
    <xf numFmtId="0" fontId="44" fillId="5" borderId="5" xfId="0" applyFont="1" applyFill="1" applyBorder="1" applyAlignment="1">
      <alignment horizontal="center" vertical="center" wrapText="1"/>
    </xf>
    <xf numFmtId="2" fontId="14" fillId="0" borderId="28" xfId="0" applyNumberFormat="1" applyFont="1" applyBorder="1" applyAlignment="1">
      <alignment horizontal="center" vertical="center" wrapText="1"/>
    </xf>
    <xf numFmtId="2" fontId="14" fillId="0" borderId="29" xfId="0" applyNumberFormat="1" applyFont="1" applyBorder="1" applyAlignment="1">
      <alignment horizontal="center" vertical="center" wrapText="1"/>
    </xf>
    <xf numFmtId="2" fontId="14" fillId="0" borderId="0" xfId="0" applyNumberFormat="1" applyFont="1" applyAlignment="1">
      <alignment horizontal="center" vertical="center" wrapText="1"/>
    </xf>
    <xf numFmtId="2" fontId="14" fillId="0" borderId="31" xfId="0" applyNumberFormat="1" applyFont="1" applyBorder="1" applyAlignment="1">
      <alignment horizontal="center" vertical="center" wrapText="1"/>
    </xf>
    <xf numFmtId="2" fontId="14" fillId="0" borderId="34" xfId="0" applyNumberFormat="1" applyFont="1" applyBorder="1" applyAlignment="1">
      <alignment horizontal="center" vertical="center" wrapText="1"/>
    </xf>
    <xf numFmtId="2" fontId="14" fillId="0" borderId="35" xfId="0" applyNumberFormat="1" applyFont="1" applyBorder="1" applyAlignment="1">
      <alignment horizontal="center" vertical="center" wrapText="1"/>
    </xf>
    <xf numFmtId="0" fontId="70" fillId="0" borderId="5" xfId="0" applyFont="1" applyBorder="1" applyAlignment="1">
      <alignment horizontal="right" vertical="center" wrapText="1"/>
    </xf>
    <xf numFmtId="0" fontId="64" fillId="0" borderId="20" xfId="0" applyFont="1" applyBorder="1" applyAlignment="1">
      <alignment horizontal="right" vertical="center" wrapText="1"/>
    </xf>
    <xf numFmtId="0" fontId="64" fillId="0" borderId="21" xfId="0" applyFont="1" applyBorder="1" applyAlignment="1">
      <alignment horizontal="right" vertical="center" wrapText="1"/>
    </xf>
    <xf numFmtId="0" fontId="64" fillId="0" borderId="10" xfId="0" applyFont="1" applyBorder="1" applyAlignment="1">
      <alignment horizontal="right" vertical="center" wrapText="1"/>
    </xf>
    <xf numFmtId="0" fontId="54" fillId="0" borderId="5" xfId="0" applyFont="1" applyBorder="1" applyAlignment="1">
      <alignment horizontal="right" vertical="center" wrapText="1"/>
    </xf>
    <xf numFmtId="0" fontId="32" fillId="0" borderId="22" xfId="0" applyFont="1" applyBorder="1" applyAlignment="1">
      <alignment horizontal="center" vertical="center" wrapText="1"/>
    </xf>
    <xf numFmtId="0" fontId="32" fillId="0" borderId="23" xfId="0" applyFont="1" applyBorder="1" applyAlignment="1">
      <alignment horizontal="center" vertical="center" wrapText="1"/>
    </xf>
    <xf numFmtId="1" fontId="46" fillId="0" borderId="5" xfId="0" applyNumberFormat="1" applyFont="1" applyBorder="1" applyAlignment="1">
      <alignment horizontal="center" vertical="center" wrapText="1"/>
    </xf>
    <xf numFmtId="0" fontId="18" fillId="0" borderId="27" xfId="0" applyFont="1" applyBorder="1" applyAlignment="1">
      <alignment horizontal="left" vertical="center" wrapText="1"/>
    </xf>
    <xf numFmtId="0" fontId="18" fillId="0" borderId="28" xfId="0" applyFont="1" applyBorder="1" applyAlignment="1">
      <alignment horizontal="left" vertical="center" wrapText="1"/>
    </xf>
    <xf numFmtId="0" fontId="18" fillId="0" borderId="64" xfId="0" applyFont="1" applyBorder="1" applyAlignment="1">
      <alignment horizontal="left" vertical="center" wrapText="1"/>
    </xf>
    <xf numFmtId="0" fontId="18" fillId="0" borderId="22" xfId="0" applyFont="1" applyBorder="1" applyAlignment="1">
      <alignment horizontal="left" vertical="center" wrapText="1"/>
    </xf>
    <xf numFmtId="0" fontId="18" fillId="0" borderId="23" xfId="0" applyFont="1" applyBorder="1" applyAlignment="1">
      <alignment horizontal="left" vertical="center" wrapText="1"/>
    </xf>
    <xf numFmtId="0" fontId="18" fillId="0" borderId="44" xfId="0" applyFont="1" applyBorder="1" applyAlignment="1">
      <alignment horizontal="left" vertical="center" wrapText="1"/>
    </xf>
    <xf numFmtId="14" fontId="14" fillId="0" borderId="20" xfId="0" applyNumberFormat="1" applyFont="1" applyBorder="1" applyAlignment="1">
      <alignment horizontal="center" vertical="center" wrapText="1"/>
    </xf>
    <xf numFmtId="14" fontId="14" fillId="0" borderId="21" xfId="0" applyNumberFormat="1" applyFont="1" applyBorder="1" applyAlignment="1">
      <alignment horizontal="center" vertical="center" wrapText="1"/>
    </xf>
    <xf numFmtId="14" fontId="14" fillId="0" borderId="28" xfId="0" applyNumberFormat="1" applyFont="1" applyBorder="1" applyAlignment="1">
      <alignment horizontal="center" vertical="center" wrapText="1"/>
    </xf>
    <xf numFmtId="14" fontId="14" fillId="0" borderId="111" xfId="0" applyNumberFormat="1" applyFont="1" applyBorder="1" applyAlignment="1">
      <alignment horizontal="center" vertical="center" wrapText="1"/>
    </xf>
    <xf numFmtId="14" fontId="14" fillId="0" borderId="0" xfId="0" applyNumberFormat="1" applyFont="1" applyAlignment="1">
      <alignment horizontal="center" vertical="center" wrapText="1"/>
    </xf>
    <xf numFmtId="14" fontId="14" fillId="0" borderId="112" xfId="0" applyNumberFormat="1" applyFont="1" applyBorder="1" applyAlignment="1">
      <alignment horizontal="center" vertical="center" wrapText="1"/>
    </xf>
    <xf numFmtId="14" fontId="14" fillId="0" borderId="102" xfId="0" applyNumberFormat="1" applyFont="1" applyBorder="1" applyAlignment="1">
      <alignment horizontal="center" vertical="center" wrapText="1"/>
    </xf>
    <xf numFmtId="14" fontId="14" fillId="0" borderId="113" xfId="0" applyNumberFormat="1" applyFont="1" applyBorder="1" applyAlignment="1">
      <alignment horizontal="center" vertical="center" wrapText="1"/>
    </xf>
    <xf numFmtId="0" fontId="46" fillId="0" borderId="27" xfId="0" applyFont="1" applyBorder="1" applyAlignment="1">
      <alignment horizontal="left" vertical="center" wrapText="1"/>
    </xf>
    <xf numFmtId="0" fontId="42" fillId="0" borderId="28" xfId="0" applyFont="1" applyBorder="1"/>
    <xf numFmtId="0" fontId="42" fillId="0" borderId="64" xfId="0" applyFont="1" applyBorder="1"/>
    <xf numFmtId="0" fontId="42" fillId="0" borderId="101" xfId="0" applyFont="1" applyBorder="1"/>
    <xf numFmtId="0" fontId="42" fillId="0" borderId="102" xfId="0" applyFont="1" applyBorder="1"/>
    <xf numFmtId="0" fontId="42" fillId="0" borderId="103" xfId="0" applyFont="1" applyBorder="1"/>
    <xf numFmtId="1" fontId="46" fillId="0" borderId="12" xfId="0" applyNumberFormat="1" applyFont="1" applyBorder="1" applyAlignment="1">
      <alignment horizontal="center" vertical="center" wrapText="1"/>
    </xf>
    <xf numFmtId="1" fontId="46" fillId="0" borderId="14" xfId="0" applyNumberFormat="1" applyFont="1" applyBorder="1" applyAlignment="1">
      <alignment horizontal="center" vertical="center" wrapText="1"/>
    </xf>
    <xf numFmtId="1" fontId="46" fillId="0" borderId="13" xfId="0" applyNumberFormat="1" applyFont="1" applyBorder="1" applyAlignment="1">
      <alignment horizontal="center" vertical="center" wrapText="1"/>
    </xf>
    <xf numFmtId="2" fontId="46" fillId="0" borderId="12" xfId="0" applyNumberFormat="1" applyFont="1" applyBorder="1" applyAlignment="1">
      <alignment horizontal="center" vertical="center" wrapText="1"/>
    </xf>
    <xf numFmtId="2" fontId="46" fillId="0" borderId="83" xfId="0" applyNumberFormat="1" applyFont="1" applyBorder="1" applyAlignment="1">
      <alignment horizontal="center" vertical="center" wrapText="1"/>
    </xf>
    <xf numFmtId="0" fontId="32" fillId="0" borderId="108" xfId="0" applyFont="1" applyBorder="1" applyAlignment="1">
      <alignment horizontal="right" vertical="center" wrapText="1"/>
    </xf>
    <xf numFmtId="1" fontId="52" fillId="0" borderId="5" xfId="0" applyNumberFormat="1" applyFont="1" applyBorder="1" applyAlignment="1">
      <alignment horizontal="center" vertical="center" wrapText="1"/>
    </xf>
    <xf numFmtId="0" fontId="32" fillId="0" borderId="84" xfId="0" applyFont="1" applyBorder="1" applyAlignment="1">
      <alignment horizontal="center" vertical="center" wrapText="1"/>
    </xf>
    <xf numFmtId="0" fontId="32" fillId="0" borderId="85" xfId="0" applyFont="1" applyBorder="1" applyAlignment="1">
      <alignment horizontal="center" vertical="center" wrapText="1"/>
    </xf>
    <xf numFmtId="0" fontId="32" fillId="0" borderId="86" xfId="0" applyFont="1" applyBorder="1" applyAlignment="1">
      <alignment horizontal="center" vertical="center" wrapText="1"/>
    </xf>
    <xf numFmtId="0" fontId="52" fillId="0" borderId="9" xfId="0" applyFont="1" applyBorder="1" applyAlignment="1">
      <alignment horizontal="center" vertical="center" wrapText="1"/>
    </xf>
    <xf numFmtId="1" fontId="52" fillId="0" borderId="12" xfId="0" applyNumberFormat="1" applyFont="1" applyBorder="1" applyAlignment="1">
      <alignment horizontal="center" vertical="center" wrapText="1"/>
    </xf>
    <xf numFmtId="1" fontId="52" fillId="0" borderId="14" xfId="0" applyNumberFormat="1" applyFont="1" applyBorder="1" applyAlignment="1">
      <alignment horizontal="center" vertical="center" wrapText="1"/>
    </xf>
    <xf numFmtId="1" fontId="52" fillId="0" borderId="83" xfId="0" applyNumberFormat="1" applyFont="1" applyBorder="1" applyAlignment="1">
      <alignment horizontal="center" vertical="center" wrapText="1"/>
    </xf>
    <xf numFmtId="0" fontId="44" fillId="0" borderId="109" xfId="0" applyFont="1" applyBorder="1" applyAlignment="1">
      <alignment horizontal="left" vertical="center" wrapText="1"/>
    </xf>
    <xf numFmtId="0" fontId="44" fillId="0" borderId="110" xfId="0" applyFont="1" applyBorder="1" applyAlignment="1">
      <alignment horizontal="left" vertical="center" wrapText="1"/>
    </xf>
    <xf numFmtId="0" fontId="32" fillId="0" borderId="82" xfId="0" applyFont="1" applyBorder="1" applyAlignment="1">
      <alignment horizontal="center" vertical="center" wrapText="1"/>
    </xf>
    <xf numFmtId="0" fontId="32" fillId="0" borderId="27" xfId="0" applyFont="1" applyBorder="1" applyAlignment="1">
      <alignment horizontal="left" vertical="center" wrapText="1"/>
    </xf>
    <xf numFmtId="0" fontId="32" fillId="0" borderId="28" xfId="0" applyFont="1" applyBorder="1" applyAlignment="1">
      <alignment horizontal="left" vertical="center" wrapText="1"/>
    </xf>
    <xf numFmtId="0" fontId="32" fillId="0" borderId="64" xfId="0" applyFont="1" applyBorder="1" applyAlignment="1">
      <alignment horizontal="left" vertical="center" wrapText="1"/>
    </xf>
    <xf numFmtId="0" fontId="32" fillId="0" borderId="22" xfId="0" applyFont="1" applyBorder="1" applyAlignment="1">
      <alignment horizontal="left" vertical="center" wrapText="1"/>
    </xf>
    <xf numFmtId="0" fontId="32" fillId="0" borderId="23" xfId="0" applyFont="1" applyBorder="1" applyAlignment="1">
      <alignment horizontal="left" vertical="center" wrapText="1"/>
    </xf>
    <xf numFmtId="0" fontId="32" fillId="0" borderId="44" xfId="0" applyFont="1" applyBorder="1" applyAlignment="1">
      <alignment horizontal="left" vertical="center" wrapText="1"/>
    </xf>
    <xf numFmtId="0" fontId="14" fillId="10" borderId="27" xfId="0" applyFont="1" applyFill="1" applyBorder="1" applyAlignment="1">
      <alignment horizontal="center" vertical="center" wrapText="1"/>
    </xf>
    <xf numFmtId="0" fontId="14" fillId="10" borderId="28" xfId="0" applyFont="1" applyFill="1" applyBorder="1" applyAlignment="1">
      <alignment horizontal="center" vertical="center" wrapText="1"/>
    </xf>
    <xf numFmtId="0" fontId="14" fillId="10" borderId="64" xfId="0" applyFont="1" applyFill="1" applyBorder="1" applyAlignment="1">
      <alignment horizontal="center" vertical="center" wrapText="1"/>
    </xf>
    <xf numFmtId="0" fontId="14" fillId="10" borderId="30" xfId="0" applyFont="1" applyFill="1" applyBorder="1" applyAlignment="1">
      <alignment horizontal="center" vertical="center" wrapText="1"/>
    </xf>
    <xf numFmtId="0" fontId="14" fillId="10" borderId="0" xfId="0" applyFont="1" applyFill="1" applyAlignment="1">
      <alignment horizontal="center" vertical="center" wrapText="1"/>
    </xf>
    <xf numFmtId="0" fontId="14" fillId="10" borderId="143" xfId="0" applyFont="1" applyFill="1" applyBorder="1" applyAlignment="1">
      <alignment horizontal="center" vertical="center" wrapText="1"/>
    </xf>
    <xf numFmtId="0" fontId="14" fillId="10" borderId="101" xfId="0" applyFont="1" applyFill="1" applyBorder="1" applyAlignment="1">
      <alignment horizontal="center" vertical="center" wrapText="1"/>
    </xf>
    <xf numFmtId="0" fontId="14" fillId="10" borderId="102" xfId="0" applyFont="1" applyFill="1" applyBorder="1" applyAlignment="1">
      <alignment horizontal="center" vertical="center" wrapText="1"/>
    </xf>
    <xf numFmtId="0" fontId="14" fillId="10" borderId="103" xfId="0" applyFont="1" applyFill="1" applyBorder="1" applyAlignment="1">
      <alignment horizontal="center" vertical="center" wrapText="1"/>
    </xf>
    <xf numFmtId="0" fontId="32" fillId="0" borderId="24" xfId="0" applyFont="1" applyBorder="1" applyAlignment="1">
      <alignment horizontal="center" vertical="center" wrapText="1"/>
    </xf>
    <xf numFmtId="0" fontId="32" fillId="0" borderId="26" xfId="0" applyFont="1" applyBorder="1" applyAlignment="1">
      <alignment horizontal="center" vertical="center" wrapText="1"/>
    </xf>
    <xf numFmtId="0" fontId="39" fillId="0" borderId="8" xfId="0" applyFont="1" applyBorder="1" applyAlignment="1">
      <alignment horizontal="center" wrapText="1"/>
    </xf>
    <xf numFmtId="0" fontId="39" fillId="0" borderId="20" xfId="0" applyFont="1" applyBorder="1" applyAlignment="1">
      <alignment horizontal="center"/>
    </xf>
    <xf numFmtId="0" fontId="39" fillId="0" borderId="10" xfId="0" applyFont="1" applyBorder="1" applyAlignment="1">
      <alignment horizontal="center"/>
    </xf>
    <xf numFmtId="0" fontId="39" fillId="0" borderId="20" xfId="0" applyFont="1" applyBorder="1" applyAlignment="1">
      <alignment horizontal="center" wrapText="1"/>
    </xf>
    <xf numFmtId="0" fontId="39" fillId="0" borderId="21" xfId="0" applyFont="1" applyBorder="1" applyAlignment="1">
      <alignment horizontal="center" wrapText="1"/>
    </xf>
    <xf numFmtId="0" fontId="39" fillId="0" borderId="60" xfId="0" applyFont="1" applyBorder="1" applyAlignment="1">
      <alignment horizontal="center" wrapText="1"/>
    </xf>
    <xf numFmtId="0" fontId="43" fillId="0" borderId="23" xfId="1" applyFont="1" applyBorder="1" applyAlignment="1" applyProtection="1">
      <alignment horizontal="center" wrapText="1"/>
    </xf>
    <xf numFmtId="0" fontId="44" fillId="0" borderId="23" xfId="0" applyFont="1" applyBorder="1" applyAlignment="1">
      <alignment horizontal="center" vertical="center"/>
    </xf>
    <xf numFmtId="0" fontId="49" fillId="5" borderId="7" xfId="0" applyFont="1" applyFill="1" applyBorder="1" applyAlignment="1">
      <alignment horizontal="center" vertical="center" wrapText="1"/>
    </xf>
    <xf numFmtId="0" fontId="49" fillId="5" borderId="6" xfId="0" applyFont="1" applyFill="1" applyBorder="1" applyAlignment="1">
      <alignment horizontal="center" vertical="center" wrapText="1"/>
    </xf>
    <xf numFmtId="0" fontId="49" fillId="5" borderId="58" xfId="0" applyFont="1" applyFill="1" applyBorder="1" applyAlignment="1">
      <alignment horizontal="center" vertical="center" wrapText="1"/>
    </xf>
    <xf numFmtId="0" fontId="50" fillId="0" borderId="59" xfId="0" applyFont="1" applyBorder="1" applyAlignment="1">
      <alignment horizontal="center" vertical="center" wrapText="1"/>
    </xf>
    <xf numFmtId="0" fontId="50" fillId="0" borderId="21" xfId="0" applyFont="1" applyBorder="1" applyAlignment="1">
      <alignment horizontal="center" vertical="center" wrapText="1"/>
    </xf>
    <xf numFmtId="0" fontId="50" fillId="0" borderId="60" xfId="0" applyFont="1" applyBorder="1" applyAlignment="1">
      <alignment horizontal="center" vertical="center" wrapText="1"/>
    </xf>
    <xf numFmtId="0" fontId="42" fillId="0" borderId="21" xfId="0" applyFont="1" applyBorder="1" applyAlignment="1">
      <alignment horizontal="center"/>
    </xf>
    <xf numFmtId="0" fontId="14" fillId="0" borderId="27"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0" xfId="0" applyFont="1" applyAlignment="1">
      <alignment horizontal="center" vertical="center" wrapText="1"/>
    </xf>
    <xf numFmtId="0" fontId="14" fillId="0" borderId="33"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4" xfId="0" applyFont="1" applyBorder="1" applyAlignment="1">
      <alignment horizontal="center" vertical="center" textRotation="90" wrapText="1"/>
    </xf>
    <xf numFmtId="0" fontId="14" fillId="0" borderId="24"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26" xfId="0" applyFont="1" applyBorder="1" applyAlignment="1">
      <alignment horizontal="center" vertical="center" wrapText="1"/>
    </xf>
    <xf numFmtId="0" fontId="44" fillId="5" borderId="8" xfId="0" applyFont="1" applyFill="1" applyBorder="1" applyAlignment="1">
      <alignment horizontal="center" vertical="center" wrapText="1"/>
    </xf>
    <xf numFmtId="2" fontId="44" fillId="5" borderId="5" xfId="0" applyNumberFormat="1" applyFont="1" applyFill="1" applyBorder="1" applyAlignment="1">
      <alignment horizontal="center" vertical="center" wrapText="1"/>
    </xf>
    <xf numFmtId="0" fontId="14" fillId="0" borderId="8" xfId="0" applyFont="1" applyBorder="1" applyAlignment="1">
      <alignment horizontal="center" vertical="center" wrapText="1"/>
    </xf>
    <xf numFmtId="0" fontId="43" fillId="0" borderId="28" xfId="1" applyFont="1" applyBorder="1" applyAlignment="1" applyProtection="1">
      <alignment horizontal="center" vertical="center"/>
    </xf>
    <xf numFmtId="0" fontId="43" fillId="0" borderId="73" xfId="1" applyFont="1" applyBorder="1" applyAlignment="1" applyProtection="1">
      <alignment horizontal="center" vertical="center"/>
    </xf>
    <xf numFmtId="0" fontId="43" fillId="0" borderId="23" xfId="1" applyFont="1" applyBorder="1" applyAlignment="1" applyProtection="1">
      <alignment horizontal="center" vertical="center" wrapText="1"/>
    </xf>
    <xf numFmtId="0" fontId="34" fillId="0" borderId="27" xfId="0" applyFont="1" applyBorder="1" applyAlignment="1">
      <alignment horizontal="center" vertical="center"/>
    </xf>
    <xf numFmtId="0" fontId="34" fillId="0" borderId="28" xfId="0" applyFont="1" applyBorder="1" applyAlignment="1">
      <alignment horizontal="center" vertical="center"/>
    </xf>
    <xf numFmtId="0" fontId="34" fillId="0" borderId="22" xfId="0" applyFont="1" applyBorder="1" applyAlignment="1">
      <alignment horizontal="center" vertical="center"/>
    </xf>
    <xf numFmtId="0" fontId="34" fillId="0" borderId="23" xfId="0" applyFont="1" applyBorder="1" applyAlignment="1">
      <alignment horizontal="center" vertical="center"/>
    </xf>
    <xf numFmtId="0" fontId="14" fillId="0" borderId="185" xfId="0" applyFont="1" applyBorder="1" applyAlignment="1">
      <alignment horizontal="center" vertical="center" wrapText="1"/>
    </xf>
    <xf numFmtId="0" fontId="22" fillId="0" borderId="5" xfId="0" applyFont="1" applyBorder="1" applyAlignment="1">
      <alignment horizontal="center" vertical="center"/>
    </xf>
    <xf numFmtId="0" fontId="22" fillId="0" borderId="24" xfId="0" applyFont="1" applyBorder="1" applyAlignment="1">
      <alignment horizontal="center" vertical="center" wrapText="1"/>
    </xf>
    <xf numFmtId="0" fontId="22" fillId="0" borderId="26" xfId="0" applyFont="1" applyBorder="1" applyAlignment="1">
      <alignment horizontal="center" vertical="center" wrapText="1"/>
    </xf>
    <xf numFmtId="0" fontId="17" fillId="0" borderId="45" xfId="0" applyFont="1" applyBorder="1" applyAlignment="1">
      <alignment horizontal="right" vertical="center" wrapText="1"/>
    </xf>
    <xf numFmtId="0" fontId="17" fillId="0" borderId="21" xfId="0" applyFont="1" applyBorder="1" applyAlignment="1">
      <alignment horizontal="right" vertical="center" wrapText="1"/>
    </xf>
    <xf numFmtId="0" fontId="17" fillId="0" borderId="10" xfId="0" applyFont="1" applyBorder="1" applyAlignment="1">
      <alignment horizontal="right" vertical="center" wrapText="1"/>
    </xf>
    <xf numFmtId="0" fontId="17" fillId="0" borderId="48" xfId="0" applyFont="1" applyBorder="1" applyAlignment="1">
      <alignment horizontal="right" vertical="center" wrapText="1"/>
    </xf>
    <xf numFmtId="0" fontId="17" fillId="0" borderId="49" xfId="0" applyFont="1" applyBorder="1" applyAlignment="1">
      <alignment horizontal="right" vertical="center" wrapText="1"/>
    </xf>
    <xf numFmtId="0" fontId="17" fillId="0" borderId="50" xfId="0" applyFont="1" applyBorder="1" applyAlignment="1">
      <alignment horizontal="right" vertical="center" wrapText="1"/>
    </xf>
    <xf numFmtId="0" fontId="16" fillId="0" borderId="5" xfId="0" applyFont="1" applyBorder="1" applyAlignment="1">
      <alignment horizontal="center" vertical="center" wrapText="1"/>
    </xf>
    <xf numFmtId="0" fontId="16" fillId="0" borderId="5" xfId="0" applyFont="1" applyBorder="1" applyAlignment="1">
      <alignment horizontal="left" vertical="center" wrapText="1"/>
    </xf>
    <xf numFmtId="0" fontId="16" fillId="0" borderId="51" xfId="0" applyFont="1" applyBorder="1" applyAlignment="1">
      <alignment horizontal="right" vertical="center" wrapText="1"/>
    </xf>
    <xf numFmtId="0" fontId="20" fillId="0" borderId="51" xfId="0" applyFont="1" applyBorder="1" applyAlignment="1">
      <alignment horizontal="right" vertical="center"/>
    </xf>
    <xf numFmtId="0" fontId="16" fillId="0" borderId="5" xfId="0" applyFont="1" applyBorder="1" applyAlignment="1">
      <alignment horizontal="right" vertical="center" wrapText="1"/>
    </xf>
    <xf numFmtId="0" fontId="22" fillId="0" borderId="28" xfId="0" applyFont="1" applyBorder="1" applyAlignment="1">
      <alignment horizontal="center" vertical="center" wrapText="1"/>
    </xf>
    <xf numFmtId="0" fontId="22" fillId="0" borderId="64" xfId="0" applyFont="1" applyBorder="1" applyAlignment="1">
      <alignment horizontal="center" vertical="center" wrapText="1"/>
    </xf>
    <xf numFmtId="0" fontId="22" fillId="0" borderId="147" xfId="0" applyFont="1" applyBorder="1" applyAlignment="1">
      <alignment horizontal="center" vertical="center" wrapText="1"/>
    </xf>
    <xf numFmtId="0" fontId="22" fillId="0" borderId="148"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146" xfId="0" applyFont="1" applyBorder="1" applyAlignment="1">
      <alignment horizontal="center" vertical="center" wrapText="1"/>
    </xf>
    <xf numFmtId="0" fontId="16" fillId="0" borderId="70" xfId="0" applyFont="1" applyBorder="1" applyAlignment="1">
      <alignment horizontal="center" vertical="center" wrapText="1"/>
    </xf>
    <xf numFmtId="0" fontId="16" fillId="0" borderId="71" xfId="0" applyFont="1" applyBorder="1" applyAlignment="1">
      <alignment horizontal="center" vertical="center" wrapText="1"/>
    </xf>
    <xf numFmtId="0" fontId="16" fillId="0" borderId="72"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24" xfId="0" applyFont="1" applyBorder="1" applyAlignment="1">
      <alignment horizontal="center" vertical="center" textRotation="90" wrapText="1"/>
    </xf>
    <xf numFmtId="0" fontId="16" fillId="0" borderId="26" xfId="0" applyFont="1" applyBorder="1" applyAlignment="1">
      <alignment horizontal="center" vertical="center" textRotation="90" wrapText="1"/>
    </xf>
    <xf numFmtId="0" fontId="60" fillId="0" borderId="24" xfId="0" applyFont="1" applyBorder="1" applyAlignment="1">
      <alignment horizontal="center" vertical="center" textRotation="90" wrapText="1"/>
    </xf>
    <xf numFmtId="0" fontId="60" fillId="0" borderId="26" xfId="0" applyFont="1" applyBorder="1" applyAlignment="1">
      <alignment horizontal="center" vertical="center" textRotation="90" wrapText="1"/>
    </xf>
    <xf numFmtId="0" fontId="16" fillId="0" borderId="21" xfId="0" applyFont="1" applyBorder="1" applyAlignment="1">
      <alignment horizontal="center" vertical="center" wrapText="1"/>
    </xf>
    <xf numFmtId="0" fontId="16" fillId="0" borderId="76" xfId="0" applyFont="1" applyBorder="1" applyAlignment="1">
      <alignment horizontal="center" vertical="center" wrapText="1"/>
    </xf>
    <xf numFmtId="0" fontId="16" fillId="0" borderId="77" xfId="0" applyFont="1" applyBorder="1" applyAlignment="1">
      <alignment horizontal="center" vertical="center" wrapText="1"/>
    </xf>
    <xf numFmtId="0" fontId="16" fillId="0" borderId="78" xfId="0" applyFont="1" applyBorder="1" applyAlignment="1">
      <alignment horizontal="center" vertical="center" wrapText="1"/>
    </xf>
    <xf numFmtId="0" fontId="14" fillId="0" borderId="46" xfId="0" applyFont="1" applyBorder="1" applyAlignment="1">
      <alignment horizontal="center" vertical="center" wrapText="1"/>
    </xf>
    <xf numFmtId="0" fontId="55" fillId="3" borderId="24" xfId="1" applyFont="1" applyFill="1" applyBorder="1" applyAlignment="1" applyProtection="1">
      <alignment horizontal="center" vertical="center" wrapText="1"/>
    </xf>
    <xf numFmtId="0" fontId="55" fillId="3" borderId="26" xfId="1" applyFont="1" applyFill="1" applyBorder="1" applyAlignment="1" applyProtection="1">
      <alignment horizontal="center" vertical="center" wrapText="1"/>
    </xf>
    <xf numFmtId="0" fontId="22" fillId="0" borderId="5" xfId="0" applyFont="1" applyBorder="1" applyAlignment="1">
      <alignment horizontal="center" vertical="center" wrapText="1"/>
    </xf>
    <xf numFmtId="0" fontId="22" fillId="0" borderId="43" xfId="0" applyFont="1" applyBorder="1" applyAlignment="1">
      <alignment horizontal="center" vertical="center" wrapText="1"/>
    </xf>
    <xf numFmtId="0" fontId="22" fillId="0" borderId="51" xfId="0" applyFont="1" applyBorder="1" applyAlignment="1">
      <alignment horizontal="center" vertical="center" wrapText="1"/>
    </xf>
    <xf numFmtId="0" fontId="22" fillId="0" borderId="57" xfId="0" applyFont="1" applyBorder="1" applyAlignment="1">
      <alignment horizontal="center" vertical="center" wrapText="1"/>
    </xf>
    <xf numFmtId="0" fontId="16" fillId="0" borderId="43" xfId="0" applyFont="1" applyBorder="1" applyAlignment="1">
      <alignment horizontal="center" vertical="center" wrapText="1"/>
    </xf>
    <xf numFmtId="2" fontId="16" fillId="0" borderId="5" xfId="0" applyNumberFormat="1" applyFont="1" applyBorder="1" applyAlignment="1">
      <alignment horizontal="center" vertical="center" wrapText="1"/>
    </xf>
    <xf numFmtId="0" fontId="16" fillId="0" borderId="20" xfId="0" applyFont="1" applyBorder="1" applyAlignment="1">
      <alignment horizontal="left" vertical="center" wrapText="1"/>
    </xf>
    <xf numFmtId="0" fontId="16" fillId="0" borderId="21" xfId="0" applyFont="1" applyBorder="1" applyAlignment="1">
      <alignment horizontal="left" vertical="center" wrapText="1"/>
    </xf>
    <xf numFmtId="0" fontId="31" fillId="0" borderId="64" xfId="0" applyFont="1" applyBorder="1" applyAlignment="1">
      <alignment horizontal="center" vertical="center" wrapText="1"/>
    </xf>
    <xf numFmtId="0" fontId="31" fillId="0" borderId="4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43"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xf numFmtId="0" fontId="22" fillId="0" borderId="10" xfId="0" applyFont="1" applyBorder="1" applyAlignment="1">
      <alignment horizontal="center" vertical="center" wrapText="1"/>
    </xf>
    <xf numFmtId="0" fontId="14" fillId="0" borderId="93" xfId="0" applyFont="1" applyBorder="1" applyAlignment="1">
      <alignment horizontal="center" vertical="center" wrapText="1"/>
    </xf>
    <xf numFmtId="0" fontId="14" fillId="0" borderId="91" xfId="0" applyFont="1" applyBorder="1" applyAlignment="1">
      <alignment horizontal="center" vertical="center" wrapText="1"/>
    </xf>
    <xf numFmtId="0" fontId="14" fillId="0" borderId="94" xfId="0" applyFont="1" applyBorder="1" applyAlignment="1">
      <alignment horizontal="center" vertical="center" wrapText="1"/>
    </xf>
    <xf numFmtId="0" fontId="14" fillId="0" borderId="67" xfId="0" applyFont="1" applyBorder="1" applyAlignment="1">
      <alignment horizontal="center" vertical="center" wrapText="1"/>
    </xf>
    <xf numFmtId="0" fontId="14" fillId="0" borderId="68" xfId="0" applyFont="1" applyBorder="1" applyAlignment="1">
      <alignment horizontal="center" vertical="center" wrapText="1"/>
    </xf>
    <xf numFmtId="0" fontId="14" fillId="0" borderId="134" xfId="0" applyFont="1" applyBorder="1" applyAlignment="1">
      <alignment horizontal="center" vertical="center" wrapText="1"/>
    </xf>
    <xf numFmtId="0" fontId="14" fillId="0" borderId="98" xfId="0" applyFont="1" applyBorder="1" applyAlignment="1">
      <alignment horizontal="center" vertical="center" wrapText="1"/>
    </xf>
    <xf numFmtId="0" fontId="14" fillId="0" borderId="99" xfId="0" applyFont="1" applyBorder="1" applyAlignment="1">
      <alignment horizontal="center" vertical="center" wrapText="1"/>
    </xf>
    <xf numFmtId="0" fontId="14" fillId="0" borderId="100" xfId="0" applyFont="1" applyBorder="1" applyAlignment="1">
      <alignment horizontal="center" vertical="center" wrapText="1"/>
    </xf>
    <xf numFmtId="0" fontId="51" fillId="0" borderId="132" xfId="0" applyFont="1" applyBorder="1" applyAlignment="1">
      <alignment horizontal="center" vertical="center" wrapText="1"/>
    </xf>
    <xf numFmtId="0" fontId="51" fillId="0" borderId="133" xfId="0" applyFont="1" applyBorder="1" applyAlignment="1">
      <alignment horizontal="center" vertical="center" wrapText="1"/>
    </xf>
    <xf numFmtId="0" fontId="51" fillId="0" borderId="22" xfId="0" applyFont="1" applyBorder="1" applyAlignment="1">
      <alignment horizontal="center" vertical="center" wrapText="1"/>
    </xf>
    <xf numFmtId="0" fontId="51" fillId="0" borderId="44" xfId="0" applyFont="1" applyBorder="1" applyAlignment="1">
      <alignment horizontal="center" vertical="center" wrapText="1"/>
    </xf>
    <xf numFmtId="0" fontId="14" fillId="0" borderId="20" xfId="0" applyFont="1" applyBorder="1" applyAlignment="1">
      <alignment horizontal="right" vertical="center" wrapText="1"/>
    </xf>
    <xf numFmtId="0" fontId="14" fillId="0" borderId="21" xfId="0" applyFont="1" applyBorder="1" applyAlignment="1">
      <alignment horizontal="right" vertical="center" wrapText="1"/>
    </xf>
    <xf numFmtId="0" fontId="14" fillId="0" borderId="10" xfId="0" applyFont="1" applyBorder="1" applyAlignment="1">
      <alignment horizontal="right" vertical="center" wrapText="1"/>
    </xf>
    <xf numFmtId="0" fontId="14" fillId="0" borderId="90" xfId="0" applyFont="1" applyBorder="1" applyAlignment="1">
      <alignment horizontal="center" vertical="center" wrapText="1"/>
    </xf>
    <xf numFmtId="0" fontId="14" fillId="0" borderId="93" xfId="0" applyFont="1" applyBorder="1" applyAlignment="1">
      <alignment horizontal="right" vertical="center" wrapText="1"/>
    </xf>
    <xf numFmtId="0" fontId="14" fillId="0" borderId="153" xfId="0" applyFont="1" applyBorder="1" applyAlignment="1">
      <alignment horizontal="center" vertical="center" wrapText="1"/>
    </xf>
    <xf numFmtId="0" fontId="14" fillId="0" borderId="149" xfId="0" applyFont="1" applyBorder="1" applyAlignment="1">
      <alignment horizontal="center" vertical="center" wrapText="1"/>
    </xf>
    <xf numFmtId="0" fontId="14" fillId="0" borderId="154" xfId="0" applyFont="1" applyBorder="1" applyAlignment="1">
      <alignment horizontal="center" vertical="center" wrapText="1"/>
    </xf>
    <xf numFmtId="0" fontId="32" fillId="0" borderId="156" xfId="0" applyFont="1" applyBorder="1" applyAlignment="1">
      <alignment horizontal="center" vertical="center" wrapText="1"/>
    </xf>
    <xf numFmtId="0" fontId="1" fillId="0" borderId="52" xfId="0" applyFont="1" applyBorder="1" applyAlignment="1">
      <alignment horizontal="center" vertical="center" wrapText="1"/>
    </xf>
    <xf numFmtId="0" fontId="1" fillId="0" borderId="53" xfId="0" applyFont="1" applyBorder="1" applyAlignment="1">
      <alignment horizontal="center" vertical="center" wrapText="1"/>
    </xf>
    <xf numFmtId="0" fontId="1" fillId="0" borderId="54" xfId="0" applyFont="1" applyBorder="1" applyAlignment="1">
      <alignment horizontal="center" vertical="center" wrapText="1"/>
    </xf>
    <xf numFmtId="0" fontId="1" fillId="0" borderId="55" xfId="0" applyFont="1" applyBorder="1" applyAlignment="1">
      <alignment horizontal="center" vertical="center" wrapText="1"/>
    </xf>
    <xf numFmtId="0" fontId="1" fillId="0" borderId="9" xfId="0" applyFont="1" applyBorder="1" applyAlignment="1">
      <alignment horizontal="center" vertical="center" wrapText="1"/>
    </xf>
    <xf numFmtId="0" fontId="1" fillId="0" borderId="56" xfId="0" applyFont="1" applyBorder="1" applyAlignment="1">
      <alignment horizontal="center" vertical="center" wrapText="1"/>
    </xf>
    <xf numFmtId="0" fontId="14" fillId="0" borderId="66" xfId="0" applyFont="1" applyBorder="1" applyAlignment="1">
      <alignment horizontal="center" vertical="center" textRotation="90" wrapText="1"/>
    </xf>
    <xf numFmtId="0" fontId="14" fillId="0" borderId="42" xfId="0" applyFont="1" applyBorder="1" applyAlignment="1">
      <alignment horizontal="center" vertical="center" textRotation="90" wrapText="1"/>
    </xf>
    <xf numFmtId="0" fontId="14" fillId="0" borderId="25" xfId="0" applyFont="1" applyBorder="1" applyAlignment="1">
      <alignment horizontal="center" vertical="center" textRotation="90" wrapText="1"/>
    </xf>
    <xf numFmtId="0" fontId="14" fillId="0" borderId="22" xfId="0" applyFont="1" applyBorder="1" applyAlignment="1">
      <alignment horizontal="center" vertical="center" wrapText="1"/>
    </xf>
    <xf numFmtId="0" fontId="14" fillId="0" borderId="47" xfId="0" applyFont="1" applyBorder="1" applyAlignment="1">
      <alignment horizontal="center" vertical="center" wrapText="1"/>
    </xf>
    <xf numFmtId="0" fontId="14" fillId="0" borderId="69" xfId="0" applyFont="1" applyBorder="1" applyAlignment="1">
      <alignment horizontal="center" vertical="center" wrapText="1"/>
    </xf>
    <xf numFmtId="0" fontId="14" fillId="0" borderId="141" xfId="0" applyFont="1" applyBorder="1" applyAlignment="1">
      <alignment horizontal="center" vertical="center" wrapText="1"/>
    </xf>
    <xf numFmtId="0" fontId="14" fillId="0" borderId="142" xfId="0" applyFont="1" applyBorder="1" applyAlignment="1">
      <alignment horizontal="center" vertical="center" wrapText="1"/>
    </xf>
    <xf numFmtId="0" fontId="31" fillId="0" borderId="90" xfId="0" applyFont="1" applyBorder="1" applyAlignment="1">
      <alignment horizontal="left" vertical="center" wrapText="1"/>
    </xf>
    <xf numFmtId="0" fontId="31" fillId="0" borderId="5" xfId="0" applyFont="1" applyBorder="1" applyAlignment="1">
      <alignment horizontal="left" vertical="center" wrapText="1"/>
    </xf>
    <xf numFmtId="1" fontId="31" fillId="0" borderId="5" xfId="0" applyNumberFormat="1" applyFont="1" applyBorder="1" applyAlignment="1">
      <alignment horizontal="center" vertical="center" wrapText="1"/>
    </xf>
    <xf numFmtId="14" fontId="38" fillId="0" borderId="5" xfId="0" applyNumberFormat="1" applyFont="1" applyBorder="1" applyAlignment="1">
      <alignment horizontal="center" vertical="center" wrapText="1"/>
    </xf>
    <xf numFmtId="14" fontId="38" fillId="0" borderId="91" xfId="0" applyNumberFormat="1" applyFont="1" applyBorder="1" applyAlignment="1">
      <alignment horizontal="center" vertical="center" wrapText="1"/>
    </xf>
    <xf numFmtId="0" fontId="27" fillId="0" borderId="90" xfId="0" applyFont="1" applyBorder="1" applyAlignment="1">
      <alignment horizontal="left" vertical="center" wrapText="1"/>
    </xf>
    <xf numFmtId="0" fontId="27" fillId="0" borderId="5" xfId="0" applyFont="1" applyBorder="1" applyAlignment="1">
      <alignment horizontal="left" vertical="center" wrapText="1"/>
    </xf>
    <xf numFmtId="1" fontId="27" fillId="0" borderId="5" xfId="0" applyNumberFormat="1" applyFont="1" applyBorder="1" applyAlignment="1">
      <alignment horizontal="center" vertical="center" wrapText="1"/>
    </xf>
    <xf numFmtId="0" fontId="34" fillId="0" borderId="90" xfId="0" applyFont="1" applyBorder="1" applyAlignment="1">
      <alignment horizontal="left" vertical="center" wrapText="1"/>
    </xf>
    <xf numFmtId="0" fontId="34" fillId="0" borderId="5" xfId="0" applyFont="1" applyBorder="1" applyAlignment="1">
      <alignment horizontal="left" vertical="center" wrapText="1"/>
    </xf>
    <xf numFmtId="0" fontId="13" fillId="0" borderId="5" xfId="0" applyFont="1" applyBorder="1" applyAlignment="1">
      <alignment horizontal="center" vertical="center" wrapText="1"/>
    </xf>
    <xf numFmtId="0" fontId="13" fillId="0" borderId="91" xfId="0" applyFont="1" applyBorder="1" applyAlignment="1">
      <alignment horizontal="center" vertical="center" wrapText="1"/>
    </xf>
    <xf numFmtId="0" fontId="13" fillId="0" borderId="93" xfId="0" applyFont="1" applyBorder="1" applyAlignment="1">
      <alignment horizontal="center" vertical="center" wrapText="1"/>
    </xf>
    <xf numFmtId="0" fontId="13" fillId="0" borderId="94" xfId="0" applyFont="1" applyBorder="1" applyAlignment="1">
      <alignment horizontal="center" vertical="center" wrapText="1"/>
    </xf>
    <xf numFmtId="0" fontId="38" fillId="0" borderId="92" xfId="0" applyFont="1" applyBorder="1" applyAlignment="1">
      <alignment horizontal="center" vertical="center" wrapText="1"/>
    </xf>
    <xf numFmtId="0" fontId="38" fillId="0" borderId="93" xfId="0" applyFont="1" applyBorder="1" applyAlignment="1">
      <alignment horizontal="center" vertical="center" wrapText="1"/>
    </xf>
    <xf numFmtId="14" fontId="38" fillId="0" borderId="93" xfId="0" applyNumberFormat="1" applyFont="1" applyBorder="1" applyAlignment="1">
      <alignment horizontal="center" vertical="center" wrapText="1"/>
    </xf>
    <xf numFmtId="0" fontId="63" fillId="0" borderId="93" xfId="0" applyFont="1" applyBorder="1" applyAlignment="1">
      <alignment horizontal="center" vertical="center" wrapText="1"/>
    </xf>
    <xf numFmtId="0" fontId="31" fillId="0" borderId="90" xfId="0" applyFont="1" applyBorder="1" applyAlignment="1">
      <alignment horizontal="left" vertical="center" shrinkToFit="1"/>
    </xf>
    <xf numFmtId="0" fontId="31" fillId="0" borderId="5" xfId="0" applyFont="1" applyBorder="1" applyAlignment="1">
      <alignment horizontal="left" vertical="center" shrinkToFit="1"/>
    </xf>
    <xf numFmtId="0" fontId="27" fillId="0" borderId="90" xfId="0" applyFont="1" applyBorder="1" applyAlignment="1">
      <alignment horizontal="right" vertical="center" wrapText="1"/>
    </xf>
    <xf numFmtId="0" fontId="27" fillId="0" borderId="5" xfId="0" applyFont="1" applyBorder="1" applyAlignment="1">
      <alignment horizontal="right" vertical="center" wrapText="1"/>
    </xf>
    <xf numFmtId="1" fontId="40" fillId="0" borderId="27" xfId="0" applyNumberFormat="1" applyFont="1" applyBorder="1" applyAlignment="1">
      <alignment horizontal="center" vertical="center" wrapText="1"/>
    </xf>
    <xf numFmtId="1" fontId="40" fillId="0" borderId="28" xfId="0" applyNumberFormat="1" applyFont="1" applyBorder="1" applyAlignment="1">
      <alignment horizontal="center" vertical="center" wrapText="1"/>
    </xf>
    <xf numFmtId="1" fontId="40" fillId="0" borderId="30" xfId="0" applyNumberFormat="1" applyFont="1" applyBorder="1" applyAlignment="1">
      <alignment horizontal="center" vertical="center" wrapText="1"/>
    </xf>
    <xf numFmtId="1" fontId="40" fillId="0" borderId="0" xfId="0" applyNumberFormat="1" applyFont="1" applyAlignment="1">
      <alignment horizontal="center" vertical="center" wrapText="1"/>
    </xf>
    <xf numFmtId="1" fontId="40" fillId="0" borderId="22" xfId="0" applyNumberFormat="1" applyFont="1" applyBorder="1" applyAlignment="1">
      <alignment horizontal="center" vertical="center" wrapText="1"/>
    </xf>
    <xf numFmtId="1" fontId="40" fillId="0" borderId="23" xfId="0" applyNumberFormat="1" applyFont="1" applyBorder="1" applyAlignment="1">
      <alignment horizontal="center" vertical="center" wrapText="1"/>
    </xf>
    <xf numFmtId="1" fontId="40" fillId="0" borderId="64" xfId="0" applyNumberFormat="1" applyFont="1" applyBorder="1" applyAlignment="1">
      <alignment horizontal="center" vertical="center" wrapText="1"/>
    </xf>
    <xf numFmtId="1" fontId="40" fillId="0" borderId="143" xfId="0" applyNumberFormat="1" applyFont="1" applyBorder="1" applyAlignment="1">
      <alignment horizontal="center" vertical="center" wrapText="1"/>
    </xf>
    <xf numFmtId="1" fontId="40" fillId="0" borderId="44" xfId="0" applyNumberFormat="1" applyFont="1" applyBorder="1" applyAlignment="1">
      <alignment horizontal="center" vertical="center" wrapText="1"/>
    </xf>
    <xf numFmtId="0" fontId="13" fillId="0" borderId="90" xfId="0" applyFont="1" applyBorder="1" applyAlignment="1">
      <alignment horizontal="right" vertical="center" wrapText="1"/>
    </xf>
    <xf numFmtId="0" fontId="13" fillId="0" borderId="5" xfId="0" applyFont="1" applyBorder="1" applyAlignment="1">
      <alignment horizontal="right" vertical="center" wrapText="1"/>
    </xf>
    <xf numFmtId="1" fontId="31" fillId="0" borderId="24" xfId="0" applyNumberFormat="1" applyFont="1" applyBorder="1" applyAlignment="1">
      <alignment horizontal="center" vertical="center" wrapText="1"/>
    </xf>
    <xf numFmtId="1" fontId="31" fillId="0" borderId="25" xfId="0" applyNumberFormat="1" applyFont="1" applyBorder="1" applyAlignment="1">
      <alignment horizontal="center" vertical="center" wrapText="1"/>
    </xf>
    <xf numFmtId="1" fontId="31" fillId="0" borderId="26" xfId="0" applyNumberFormat="1" applyFont="1" applyBorder="1" applyAlignment="1">
      <alignment horizontal="center" vertical="center" wrapText="1"/>
    </xf>
    <xf numFmtId="0" fontId="44" fillId="0" borderId="27" xfId="0" applyFont="1" applyBorder="1" applyAlignment="1">
      <alignment horizontal="center" vertical="center" wrapText="1"/>
    </xf>
    <xf numFmtId="0" fontId="44" fillId="0" borderId="186" xfId="0" applyFont="1" applyBorder="1" applyAlignment="1">
      <alignment horizontal="center" vertical="center" wrapText="1"/>
    </xf>
    <xf numFmtId="0" fontId="44" fillId="0" borderId="22" xfId="0" applyFont="1" applyBorder="1" applyAlignment="1">
      <alignment horizontal="center" vertical="center" wrapText="1"/>
    </xf>
    <xf numFmtId="0" fontId="44" fillId="0" borderId="187" xfId="0" applyFont="1" applyBorder="1" applyAlignment="1">
      <alignment horizontal="center" vertical="center" wrapText="1"/>
    </xf>
    <xf numFmtId="1" fontId="13" fillId="0" borderId="20" xfId="0" applyNumberFormat="1" applyFont="1" applyBorder="1" applyAlignment="1">
      <alignment horizontal="center" vertical="center" wrapText="1"/>
    </xf>
    <xf numFmtId="1" fontId="13" fillId="0" borderId="134" xfId="0" applyNumberFormat="1" applyFont="1" applyBorder="1" applyAlignment="1">
      <alignment horizontal="center" vertical="center" wrapText="1"/>
    </xf>
    <xf numFmtId="0" fontId="44" fillId="0" borderId="5" xfId="0" applyFont="1" applyBorder="1" applyAlignment="1">
      <alignment horizontal="center" vertical="center" wrapText="1"/>
    </xf>
    <xf numFmtId="0" fontId="27" fillId="0" borderId="5" xfId="0" applyFont="1" applyBorder="1" applyAlignment="1">
      <alignment horizontal="center" vertical="center" wrapText="1"/>
    </xf>
    <xf numFmtId="0" fontId="24" fillId="0" borderId="5" xfId="0" applyFont="1" applyBorder="1" applyAlignment="1">
      <alignment horizontal="center"/>
    </xf>
    <xf numFmtId="1" fontId="27" fillId="0" borderId="91" xfId="0" applyNumberFormat="1" applyFont="1" applyBorder="1" applyAlignment="1">
      <alignment horizontal="center" vertical="center" wrapText="1"/>
    </xf>
    <xf numFmtId="2" fontId="13" fillId="0" borderId="20" xfId="0" applyNumberFormat="1" applyFont="1" applyBorder="1" applyAlignment="1">
      <alignment horizontal="center" vertical="center" wrapText="1"/>
    </xf>
    <xf numFmtId="2" fontId="13" fillId="0" borderId="134" xfId="0" applyNumberFormat="1" applyFont="1" applyBorder="1" applyAlignment="1">
      <alignment horizontal="center" vertical="center" wrapText="1"/>
    </xf>
    <xf numFmtId="0" fontId="31" fillId="0" borderId="5" xfId="0" applyFont="1" applyBorder="1" applyAlignment="1">
      <alignment horizontal="center" vertical="center" wrapText="1"/>
    </xf>
    <xf numFmtId="2" fontId="27" fillId="0" borderId="20" xfId="0" applyNumberFormat="1" applyFont="1" applyBorder="1" applyAlignment="1">
      <alignment horizontal="center" vertical="center" wrapText="1"/>
    </xf>
    <xf numFmtId="2" fontId="27" fillId="0" borderId="134" xfId="0" applyNumberFormat="1" applyFont="1" applyBorder="1" applyAlignment="1">
      <alignment horizontal="center" vertical="center" wrapText="1"/>
    </xf>
    <xf numFmtId="1" fontId="13" fillId="0" borderId="5" xfId="0" applyNumberFormat="1" applyFont="1" applyBorder="1" applyAlignment="1">
      <alignment horizontal="center" vertical="center" wrapText="1"/>
    </xf>
    <xf numFmtId="1" fontId="13" fillId="0" borderId="91" xfId="0" applyNumberFormat="1" applyFont="1" applyBorder="1" applyAlignment="1">
      <alignment horizontal="center" vertical="center" wrapText="1"/>
    </xf>
    <xf numFmtId="0" fontId="51" fillId="0" borderId="5" xfId="0" applyFont="1" applyBorder="1" applyAlignment="1">
      <alignment horizontal="center" vertical="center" wrapText="1"/>
    </xf>
    <xf numFmtId="0" fontId="38" fillId="0" borderId="5" xfId="0" applyFont="1" applyBorder="1" applyAlignment="1">
      <alignment horizontal="center" vertical="center" wrapText="1"/>
    </xf>
    <xf numFmtId="0" fontId="38" fillId="0" borderId="91" xfId="0" applyFont="1" applyBorder="1" applyAlignment="1">
      <alignment horizontal="center" vertical="center" wrapText="1"/>
    </xf>
    <xf numFmtId="0" fontId="31" fillId="0" borderId="5" xfId="0" applyFont="1" applyBorder="1" applyAlignment="1">
      <alignment horizontal="right" vertical="center" wrapText="1"/>
    </xf>
    <xf numFmtId="0" fontId="31" fillId="0" borderId="20"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91" xfId="0" applyFont="1" applyBorder="1" applyAlignment="1">
      <alignment horizontal="center" vertical="center" wrapText="1"/>
    </xf>
    <xf numFmtId="0" fontId="31" fillId="0" borderId="91" xfId="0" applyFont="1" applyBorder="1" applyAlignment="1">
      <alignment horizontal="left" vertical="center" wrapText="1"/>
    </xf>
    <xf numFmtId="0" fontId="34" fillId="0" borderId="5" xfId="0" applyFont="1" applyBorder="1" applyAlignment="1">
      <alignment horizontal="center" vertical="center" wrapText="1"/>
    </xf>
    <xf numFmtId="166" fontId="31" fillId="0" borderId="5" xfId="0" applyNumberFormat="1" applyFont="1" applyBorder="1" applyAlignment="1">
      <alignment horizontal="center" vertical="center" wrapText="1"/>
    </xf>
    <xf numFmtId="166" fontId="31" fillId="0" borderId="91" xfId="0" applyNumberFormat="1" applyFont="1" applyBorder="1" applyAlignment="1">
      <alignment horizontal="center" vertical="center" wrapText="1"/>
    </xf>
    <xf numFmtId="0" fontId="28" fillId="0" borderId="90" xfId="0" applyFont="1" applyBorder="1" applyAlignment="1">
      <alignment horizontal="center" vertical="center" shrinkToFit="1"/>
    </xf>
    <xf numFmtId="0" fontId="28" fillId="0" borderId="5" xfId="0" applyFont="1" applyBorder="1" applyAlignment="1">
      <alignment horizontal="center" vertical="center" wrapText="1"/>
    </xf>
    <xf numFmtId="1" fontId="18" fillId="0" borderId="5" xfId="0" applyNumberFormat="1" applyFont="1" applyBorder="1" applyAlignment="1">
      <alignment horizontal="center" vertical="center" wrapText="1"/>
    </xf>
    <xf numFmtId="1" fontId="18" fillId="0" borderId="24" xfId="0" applyNumberFormat="1" applyFont="1" applyBorder="1" applyAlignment="1">
      <alignment horizontal="center" vertical="center" wrapText="1"/>
    </xf>
    <xf numFmtId="1" fontId="18" fillId="0" borderId="25" xfId="0" applyNumberFormat="1" applyFont="1" applyBorder="1" applyAlignment="1">
      <alignment horizontal="center" vertical="center" wrapText="1"/>
    </xf>
    <xf numFmtId="1" fontId="18" fillId="0" borderId="26" xfId="0" applyNumberFormat="1" applyFont="1" applyBorder="1" applyAlignment="1">
      <alignment horizontal="center" vertical="center" wrapText="1"/>
    </xf>
    <xf numFmtId="0" fontId="18" fillId="0" borderId="91" xfId="0" applyFont="1" applyBorder="1" applyAlignment="1">
      <alignment horizontal="center" vertical="center" wrapText="1"/>
    </xf>
    <xf numFmtId="0" fontId="140" fillId="0" borderId="87" xfId="0" applyFont="1" applyBorder="1" applyAlignment="1">
      <alignment horizontal="center" vertical="center" wrapText="1"/>
    </xf>
    <xf numFmtId="0" fontId="140" fillId="0" borderId="88" xfId="0" applyFont="1" applyBorder="1" applyAlignment="1">
      <alignment horizontal="center" vertical="center" wrapText="1"/>
    </xf>
    <xf numFmtId="0" fontId="140" fillId="0" borderId="89" xfId="0" applyFont="1" applyBorder="1" applyAlignment="1">
      <alignment horizontal="center" vertical="center" wrapText="1"/>
    </xf>
    <xf numFmtId="0" fontId="139" fillId="0" borderId="90" xfId="0" applyFont="1" applyBorder="1" applyAlignment="1">
      <alignment horizontal="center" vertical="center" wrapText="1"/>
    </xf>
    <xf numFmtId="0" fontId="139" fillId="0" borderId="5" xfId="0" applyFont="1" applyBorder="1" applyAlignment="1">
      <alignment horizontal="center" vertical="center" wrapText="1"/>
    </xf>
    <xf numFmtId="0" fontId="139" fillId="0" borderId="91" xfId="0" applyFont="1" applyBorder="1" applyAlignment="1">
      <alignment horizontal="center" vertical="center" wrapText="1"/>
    </xf>
    <xf numFmtId="1" fontId="69" fillId="3" borderId="144" xfId="0" applyNumberFormat="1" applyFont="1" applyFill="1" applyBorder="1" applyAlignment="1">
      <alignment horizontal="center" vertical="center" wrapText="1"/>
    </xf>
    <xf numFmtId="1" fontId="27" fillId="3" borderId="144" xfId="0" applyNumberFormat="1" applyFont="1" applyFill="1" applyBorder="1" applyAlignment="1">
      <alignment horizontal="center" vertical="center" wrapText="1"/>
    </xf>
    <xf numFmtId="1" fontId="27" fillId="2" borderId="63" xfId="0" applyNumberFormat="1" applyFont="1" applyFill="1" applyBorder="1" applyAlignment="1">
      <alignment horizontal="center" vertical="center" textRotation="90" wrapText="1"/>
    </xf>
    <xf numFmtId="1" fontId="31" fillId="2" borderId="26" xfId="0" applyNumberFormat="1" applyFont="1" applyFill="1" applyBorder="1" applyAlignment="1">
      <alignment horizontal="center" vertical="center" textRotation="90" wrapText="1"/>
    </xf>
    <xf numFmtId="1" fontId="27" fillId="2" borderId="26" xfId="0" applyNumberFormat="1" applyFont="1" applyFill="1" applyBorder="1" applyAlignment="1">
      <alignment horizontal="center" vertical="center" textRotation="90" wrapText="1"/>
    </xf>
    <xf numFmtId="1" fontId="31" fillId="2" borderId="62" xfId="0" applyNumberFormat="1" applyFont="1" applyFill="1" applyBorder="1" applyAlignment="1">
      <alignment horizontal="center" vertical="center" textRotation="90" wrapText="1"/>
    </xf>
    <xf numFmtId="0" fontId="13" fillId="2" borderId="0" xfId="0" applyFont="1" applyFill="1"/>
    <xf numFmtId="1" fontId="27" fillId="2" borderId="173" xfId="0" applyNumberFormat="1" applyFont="1" applyFill="1" applyBorder="1" applyAlignment="1">
      <alignment horizontal="center" vertical="center" textRotation="90" wrapText="1"/>
    </xf>
    <xf numFmtId="1" fontId="31" fillId="2" borderId="5" xfId="0" applyNumberFormat="1" applyFont="1" applyFill="1" applyBorder="1" applyAlignment="1">
      <alignment horizontal="center" vertical="center" textRotation="90" wrapText="1"/>
    </xf>
    <xf numFmtId="1" fontId="27" fillId="2" borderId="5" xfId="0" applyNumberFormat="1" applyFont="1" applyFill="1" applyBorder="1" applyAlignment="1">
      <alignment horizontal="center" vertical="center" textRotation="90" wrapText="1"/>
    </xf>
    <xf numFmtId="2" fontId="27" fillId="2" borderId="32" xfId="0" applyNumberFormat="1" applyFont="1" applyFill="1" applyBorder="1" applyAlignment="1">
      <alignment horizontal="center" vertical="center" textRotation="90" wrapText="1"/>
    </xf>
    <xf numFmtId="2" fontId="28" fillId="2" borderId="2" xfId="0" applyNumberFormat="1" applyFont="1" applyFill="1" applyBorder="1" applyAlignment="1">
      <alignment horizontal="center" vertical="center" textRotation="90" wrapText="1"/>
    </xf>
    <xf numFmtId="2" fontId="27" fillId="2" borderId="2" xfId="0" applyNumberFormat="1" applyFont="1" applyFill="1" applyBorder="1" applyAlignment="1">
      <alignment horizontal="center" vertical="center" textRotation="90" wrapText="1"/>
    </xf>
    <xf numFmtId="2" fontId="28" fillId="2" borderId="1" xfId="0" applyNumberFormat="1" applyFont="1" applyFill="1" applyBorder="1" applyAlignment="1">
      <alignment horizontal="center" vertical="center" textRotation="90" wrapText="1"/>
    </xf>
    <xf numFmtId="2" fontId="27" fillId="2" borderId="175" xfId="0" applyNumberFormat="1" applyFont="1" applyFill="1" applyBorder="1" applyAlignment="1">
      <alignment horizontal="center" vertical="center" textRotation="90" wrapText="1"/>
    </xf>
    <xf numFmtId="2" fontId="28" fillId="2" borderId="176" xfId="0" applyNumberFormat="1" applyFont="1" applyFill="1" applyBorder="1" applyAlignment="1">
      <alignment horizontal="center" vertical="center" textRotation="90" wrapText="1"/>
    </xf>
    <xf numFmtId="2" fontId="27" fillId="2" borderId="176" xfId="0" applyNumberFormat="1" applyFont="1" applyFill="1" applyBorder="1" applyAlignment="1">
      <alignment horizontal="center" vertical="center" textRotation="90" wrapText="1"/>
    </xf>
    <xf numFmtId="2" fontId="28" fillId="2" borderId="177" xfId="0" applyNumberFormat="1" applyFont="1" applyFill="1" applyBorder="1" applyAlignment="1">
      <alignment horizontal="center" vertical="center" textRotation="90" wrapText="1"/>
    </xf>
    <xf numFmtId="0" fontId="13" fillId="2" borderId="7" xfId="0" applyFont="1" applyFill="1" applyBorder="1" applyAlignment="1">
      <alignment horizontal="center" vertical="center" wrapText="1"/>
    </xf>
    <xf numFmtId="0" fontId="13" fillId="2" borderId="7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74" xfId="0" applyFont="1" applyFill="1" applyBorder="1" applyAlignment="1">
      <alignment horizontal="center" vertical="center" wrapText="1"/>
    </xf>
  </cellXfs>
  <cellStyles count="21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Hyperlink" xfId="1" builtinId="8"/>
    <cellStyle name="Normal" xfId="0" builtinId="0"/>
    <cellStyle name="Normal 2 2" xfId="2" xr:uid="{00000000-0005-0000-0000-0000D3000000}"/>
    <cellStyle name="Normal 2 3" xfId="4" xr:uid="{00000000-0005-0000-0000-0000D4000000}"/>
    <cellStyle name="Normal 3" xfId="3" xr:uid="{00000000-0005-0000-0000-0000D5000000}"/>
  </cellStyles>
  <dxfs count="1317">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00FF"/>
      </font>
      <fill>
        <patternFill>
          <bgColor rgb="FFFFFF99"/>
        </patternFill>
      </fill>
    </dxf>
    <dxf>
      <font>
        <color rgb="FF0000FF"/>
      </font>
      <fill>
        <patternFill>
          <bgColor theme="8" tint="0.79998168889431442"/>
        </patternFill>
      </fill>
    </dxf>
    <dxf>
      <font>
        <color rgb="FFFF0000"/>
      </font>
      <fill>
        <patternFill>
          <bgColor rgb="FFFFFF99"/>
        </patternFill>
      </fill>
    </dxf>
    <dxf>
      <font>
        <color rgb="FFFF0000"/>
      </font>
      <fill>
        <patternFill>
          <bgColor rgb="FFFFFF66"/>
        </patternFill>
      </fill>
    </dxf>
    <dxf>
      <font>
        <color rgb="FFFF0000"/>
      </font>
      <fill>
        <patternFill>
          <bgColor rgb="FFFFFF99"/>
        </patternFill>
      </fill>
    </dxf>
    <dxf>
      <font>
        <color rgb="FFFF0000"/>
      </font>
      <fill>
        <patternFill>
          <bgColor rgb="FFFFFF99"/>
        </patternFill>
      </fill>
    </dxf>
    <dxf>
      <font>
        <color rgb="FFFF0000"/>
      </font>
    </dxf>
    <dxf>
      <font>
        <color rgb="FFFF3399"/>
      </font>
      <fill>
        <patternFill>
          <bgColor theme="9" tint="0.79998168889431442"/>
        </patternFill>
      </fill>
    </dxf>
    <dxf>
      <font>
        <condense val="0"/>
        <extend val="0"/>
        <color rgb="FF9C0006"/>
      </font>
      <fill>
        <patternFill>
          <bgColor rgb="FFFFC7CE"/>
        </patternFill>
      </fill>
    </dxf>
    <dxf>
      <font>
        <color theme="0"/>
      </font>
    </dxf>
    <dxf>
      <font>
        <color theme="0"/>
      </font>
    </dxf>
    <dxf>
      <font>
        <color theme="0"/>
      </font>
      <fill>
        <patternFill patternType="none">
          <fgColor indexed="64"/>
          <bgColor auto="1"/>
        </patternFill>
      </fill>
    </dxf>
    <dxf>
      <font>
        <condense val="0"/>
        <extend val="0"/>
        <color rgb="FF9C0006"/>
      </font>
      <fill>
        <patternFill>
          <bgColor rgb="FFFFC7CE"/>
        </patternFill>
      </fill>
    </dxf>
    <dxf>
      <font>
        <color theme="0"/>
      </font>
      <fill>
        <patternFill patternType="none">
          <fgColor indexed="64"/>
          <bgColor auto="1"/>
        </patternFill>
      </fill>
    </dxf>
    <dxf>
      <fill>
        <patternFill>
          <bgColor rgb="FFFFFF99"/>
        </patternFill>
      </fill>
    </dxf>
    <dxf>
      <font>
        <condense val="0"/>
        <extend val="0"/>
        <color rgb="FF9C0006"/>
      </font>
      <fill>
        <patternFill>
          <bgColor theme="9" tint="0.79998168889431442"/>
        </patternFill>
      </fill>
    </dxf>
    <dxf>
      <font>
        <condense val="0"/>
        <extend val="0"/>
        <color rgb="FF9C0006"/>
      </font>
      <fill>
        <patternFill>
          <bgColor rgb="FFFFC7CE"/>
        </patternFill>
      </fill>
    </dxf>
    <dxf>
      <font>
        <color theme="0"/>
      </font>
    </dxf>
    <dxf>
      <fill>
        <patternFill>
          <bgColor rgb="FFFFD5FF"/>
        </patternFill>
      </fill>
    </dxf>
    <dxf>
      <font>
        <color rgb="FF0000FF"/>
      </font>
    </dxf>
    <dxf>
      <fill>
        <patternFill>
          <bgColor rgb="FFFFD3A7"/>
        </patternFill>
      </fill>
    </dxf>
    <dxf>
      <fill>
        <patternFill>
          <bgColor theme="6" tint="0.39994506668294322"/>
        </patternFill>
      </fill>
    </dxf>
    <dxf>
      <fill>
        <patternFill>
          <bgColor rgb="FFCC99FF"/>
        </patternFill>
      </fill>
    </dxf>
    <dxf>
      <fill>
        <patternFill>
          <bgColor rgb="FFE0C1FF"/>
        </patternFill>
      </fill>
    </dxf>
    <dxf>
      <font>
        <condense val="0"/>
        <extend val="0"/>
        <color rgb="FF9C0006"/>
      </font>
      <fill>
        <patternFill>
          <bgColor rgb="FFFFC7CE"/>
        </patternFill>
      </fill>
    </dxf>
    <dxf>
      <font>
        <color theme="0"/>
      </font>
    </dxf>
    <dxf>
      <font>
        <color theme="0"/>
      </font>
      <fill>
        <patternFill patternType="none">
          <fgColor indexed="64"/>
          <bgColor auto="1"/>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99"/>
        </patternFill>
      </fill>
    </dxf>
    <dxf>
      <font>
        <condense val="0"/>
        <extend val="0"/>
        <color rgb="FF9C0006"/>
      </font>
      <fill>
        <patternFill>
          <bgColor theme="9" tint="0.79998168889431442"/>
        </patternFill>
      </fill>
    </dxf>
    <dxf>
      <font>
        <color rgb="FF0000FF"/>
      </font>
    </dxf>
    <dxf>
      <fill>
        <patternFill>
          <bgColor rgb="FFFFD5FF"/>
        </patternFill>
      </fill>
    </dxf>
    <dxf>
      <fill>
        <patternFill>
          <bgColor rgb="FFCC99FF"/>
        </patternFill>
      </fill>
    </dxf>
    <dxf>
      <fill>
        <patternFill>
          <bgColor theme="6" tint="0.39994506668294322"/>
        </patternFill>
      </fill>
    </dxf>
    <dxf>
      <font>
        <color theme="0"/>
      </font>
    </dxf>
    <dxf>
      <font>
        <color rgb="FFFF0000"/>
      </font>
      <fill>
        <patternFill>
          <bgColor rgb="FFFFFF99"/>
        </patternFill>
      </fill>
    </dxf>
    <dxf>
      <font>
        <color rgb="FF0000FF"/>
      </font>
      <fill>
        <patternFill>
          <bgColor rgb="FFFFFF99"/>
        </patternFill>
      </fill>
    </dxf>
    <dxf>
      <fill>
        <patternFill>
          <bgColor rgb="FFFFFF99"/>
        </patternFill>
      </fill>
    </dxf>
    <dxf>
      <fill>
        <patternFill>
          <bgColor rgb="FF66FF33"/>
        </patternFill>
      </fill>
    </dxf>
    <dxf>
      <font>
        <color theme="0"/>
      </font>
    </dxf>
    <dxf>
      <font>
        <color theme="0" tint="-0.14999847407452621"/>
      </font>
      <fill>
        <patternFill patternType="none">
          <fgColor indexed="64"/>
          <bgColor auto="1"/>
        </patternFill>
      </fill>
    </dxf>
    <dxf>
      <font>
        <color rgb="FFFF0000"/>
      </font>
    </dxf>
    <dxf>
      <font>
        <color auto="1"/>
      </font>
    </dxf>
    <dxf>
      <font>
        <color theme="0"/>
      </font>
    </dxf>
    <dxf>
      <font>
        <color rgb="FFFF0000"/>
      </font>
    </dxf>
    <dxf>
      <font>
        <color theme="0"/>
      </font>
      <fill>
        <patternFill patternType="none">
          <bgColor indexed="65"/>
        </patternFill>
      </fill>
    </dxf>
    <dxf>
      <font>
        <color rgb="FF0000FF"/>
      </font>
    </dxf>
    <dxf>
      <font>
        <color rgb="FFFF0000"/>
      </font>
    </dxf>
    <dxf>
      <font>
        <color rgb="FF0000FF"/>
      </font>
    </dxf>
    <dxf>
      <font>
        <b val="0"/>
        <i val="0"/>
        <color rgb="FF008000"/>
      </font>
    </dxf>
    <dxf>
      <font>
        <color rgb="FFFF0000"/>
      </font>
      <fill>
        <patternFill>
          <bgColor rgb="FFFFFF99"/>
        </patternFill>
      </fill>
    </dxf>
    <dxf>
      <font>
        <color rgb="FF0000FF"/>
      </font>
      <fill>
        <patternFill>
          <bgColor theme="8" tint="0.79998168889431442"/>
        </patternFill>
      </fill>
    </dxf>
    <dxf>
      <font>
        <condense val="0"/>
        <extend val="0"/>
        <color rgb="FF9C0006"/>
      </font>
      <fill>
        <patternFill>
          <bgColor rgb="FFFFC7CE"/>
        </patternFill>
      </fill>
    </dxf>
    <dxf>
      <font>
        <color rgb="FFFF3399"/>
      </font>
      <fill>
        <patternFill>
          <bgColor theme="9" tint="0.79998168889431442"/>
        </patternFill>
      </fill>
    </dxf>
    <dxf>
      <font>
        <b/>
        <i val="0"/>
        <color rgb="FF008000"/>
      </font>
    </dxf>
    <dxf>
      <font>
        <color rgb="FFFF0000"/>
      </font>
    </dxf>
    <dxf>
      <font>
        <color rgb="FFFF0000"/>
      </font>
      <fill>
        <patternFill>
          <bgColor rgb="FFFFFF99"/>
        </patternFill>
      </fill>
    </dxf>
    <dxf>
      <font>
        <color rgb="FFFF0000"/>
      </font>
      <fill>
        <patternFill>
          <bgColor rgb="FFFFFF99"/>
        </patternFill>
      </fill>
    </dxf>
    <dxf>
      <font>
        <color rgb="FFFF0000"/>
      </font>
      <fill>
        <patternFill>
          <bgColor rgb="FFFFFF66"/>
        </patternFill>
      </fill>
    </dxf>
    <dxf>
      <font>
        <color rgb="FFFF0000"/>
      </font>
    </dxf>
    <dxf>
      <font>
        <color rgb="FFFF0000"/>
      </font>
    </dxf>
    <dxf>
      <font>
        <color rgb="FFFF3399"/>
      </font>
      <fill>
        <patternFill>
          <bgColor rgb="FFFFFF99"/>
        </patternFill>
      </fill>
    </dxf>
    <dxf>
      <font>
        <color rgb="FF0000FF"/>
      </font>
    </dxf>
    <dxf>
      <font>
        <color rgb="FF009900"/>
      </font>
    </dxf>
    <dxf>
      <font>
        <color auto="1"/>
      </font>
    </dxf>
    <dxf>
      <font>
        <b/>
        <i val="0"/>
        <color rgb="FF008000"/>
      </font>
    </dxf>
    <dxf>
      <font>
        <color rgb="FFFF0000"/>
      </font>
    </dxf>
    <dxf>
      <font>
        <color rgb="FF0000FF"/>
      </font>
    </dxf>
    <dxf>
      <font>
        <color rgb="FFFF0000"/>
      </font>
    </dxf>
    <dxf>
      <font>
        <color rgb="FFFF0000"/>
      </font>
    </dxf>
    <dxf>
      <font>
        <color rgb="FF663300"/>
      </font>
      <fill>
        <patternFill>
          <bgColor rgb="FFFFCCFF"/>
        </patternFill>
      </fill>
    </dxf>
    <dxf>
      <font>
        <color rgb="FF0000FF"/>
      </font>
      <fill>
        <patternFill>
          <bgColor rgb="FFFFFF99"/>
        </patternFill>
      </fill>
    </dxf>
    <dxf>
      <font>
        <color rgb="FFFF0000"/>
      </font>
      <fill>
        <patternFill>
          <bgColor rgb="FFFFFF99"/>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CC"/>
        </patternFill>
      </fill>
    </dxf>
    <dxf>
      <font>
        <condense val="0"/>
        <extend val="0"/>
        <color rgb="FF9C0006"/>
      </font>
      <fill>
        <patternFill>
          <bgColor rgb="FFFFC7CE"/>
        </patternFill>
      </fill>
    </dxf>
    <dxf>
      <font>
        <color indexed="60"/>
      </font>
      <fill>
        <patternFill>
          <bgColor theme="9" tint="0.79998168889431442"/>
        </patternFill>
      </fill>
    </dxf>
    <dxf>
      <font>
        <color rgb="FFFF0000"/>
      </font>
      <fill>
        <patternFill>
          <bgColor rgb="FFFFFFCC"/>
        </patternFill>
      </fill>
    </dxf>
    <dxf>
      <fill>
        <patternFill>
          <bgColor indexed="42"/>
        </patternFill>
      </fill>
    </dxf>
    <dxf>
      <font>
        <color rgb="FFFF0000"/>
      </font>
    </dxf>
    <dxf>
      <font>
        <color rgb="FF0000FF"/>
      </font>
    </dxf>
    <dxf>
      <font>
        <color rgb="FFFF0000"/>
      </font>
    </dxf>
    <dxf>
      <font>
        <color rgb="FF0000FF"/>
      </font>
    </dxf>
    <dxf>
      <font>
        <color rgb="FFFF0000"/>
      </font>
    </dxf>
    <dxf>
      <font>
        <color rgb="FF0000FF"/>
      </font>
    </dxf>
    <dxf>
      <font>
        <condense val="0"/>
        <extend val="0"/>
        <color rgb="FF9C0006"/>
      </font>
      <fill>
        <patternFill>
          <bgColor rgb="FFFFC7CE"/>
        </patternFill>
      </fill>
    </dxf>
    <dxf>
      <font>
        <condense val="0"/>
        <extend val="0"/>
        <color rgb="FF9C0006"/>
      </font>
      <fill>
        <patternFill>
          <bgColor rgb="FFFFC7CE"/>
        </patternFill>
      </fill>
    </dxf>
    <dxf>
      <font>
        <color rgb="FF0000FF"/>
      </font>
    </dxf>
    <dxf>
      <font>
        <color rgb="FF0033CC"/>
      </font>
      <fill>
        <patternFill>
          <bgColor rgb="FFFFFFCC"/>
        </patternFill>
      </fill>
    </dxf>
    <dxf>
      <font>
        <color rgb="FF0033CC"/>
      </font>
      <fill>
        <patternFill>
          <bgColor rgb="FFCCECFF"/>
        </patternFill>
      </fill>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theme="6" tint="0.79998168889431442"/>
      </font>
    </dxf>
    <dxf>
      <font>
        <color theme="6" tint="0.79998168889431442"/>
      </font>
    </dxf>
    <dxf>
      <font>
        <color theme="6" tint="0.79998168889431442"/>
      </font>
    </dxf>
    <dxf>
      <font>
        <color theme="6" tint="0.79998168889431442"/>
      </font>
    </dxf>
    <dxf>
      <font>
        <color theme="6" tint="0.79998168889431442"/>
      </font>
    </dxf>
    <dxf>
      <font>
        <color theme="6" tint="0.79998168889431442"/>
      </font>
    </dxf>
    <dxf>
      <font>
        <color theme="6" tint="0.79998168889431442"/>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rgb="FFFFFFCC"/>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33CC"/>
      </font>
      <fill>
        <patternFill>
          <bgColor theme="4" tint="0.79998168889431442"/>
        </patternFill>
      </fill>
    </dxf>
    <dxf>
      <font>
        <color auto="1"/>
        <name val="Cambria"/>
        <scheme val="none"/>
      </font>
      <fill>
        <patternFill>
          <bgColor theme="9" tint="0.79998168889431442"/>
        </patternFill>
      </fill>
    </dxf>
    <dxf>
      <font>
        <condense val="0"/>
        <extend val="0"/>
        <color rgb="FF9C0006"/>
      </font>
      <fill>
        <patternFill>
          <bgColor rgb="FFFFCCFF"/>
        </patternFill>
      </fill>
    </dxf>
    <dxf>
      <font>
        <color rgb="FF0066FF"/>
      </font>
      <fill>
        <patternFill>
          <bgColor theme="6" tint="0.59996337778862885"/>
        </patternFill>
      </fill>
    </dxf>
    <dxf>
      <font>
        <color rgb="FFFF0000"/>
      </font>
      <fill>
        <patternFill>
          <bgColor rgb="FFFFFFCC"/>
        </patternFill>
      </fill>
    </dxf>
    <dxf>
      <font>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Medium9"/>
  <colors>
    <mruColors>
      <color rgb="FFFFFFCC"/>
      <color rgb="FF008000"/>
      <color rgb="FFCC99FF"/>
      <color rgb="FF0000FF"/>
      <color rgb="FFFFFF99"/>
      <color rgb="FFFF00FF"/>
      <color rgb="FFFF0066"/>
      <color rgb="FF9933FF"/>
      <color rgb="FF000099"/>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25</xdr:col>
      <xdr:colOff>428625</xdr:colOff>
      <xdr:row>5</xdr:row>
      <xdr:rowOff>9525</xdr:rowOff>
    </xdr:from>
    <xdr:to>
      <xdr:col>25</xdr:col>
      <xdr:colOff>1743075</xdr:colOff>
      <xdr:row>6</xdr:row>
      <xdr:rowOff>9525</xdr:rowOff>
    </xdr:to>
    <xdr:cxnSp macro="">
      <xdr:nvCxnSpPr>
        <xdr:cNvPr id="3" name="Straight Arrow Connector 2">
          <a:extLst>
            <a:ext uri="{FF2B5EF4-FFF2-40B4-BE49-F238E27FC236}">
              <a16:creationId xmlns:a16="http://schemas.microsoft.com/office/drawing/2014/main" id="{00000000-0008-0000-0300-000003000000}"/>
            </a:ext>
          </a:extLst>
        </xdr:cNvPr>
        <xdr:cNvCxnSpPr/>
      </xdr:nvCxnSpPr>
      <xdr:spPr>
        <a:xfrm>
          <a:off x="12077700" y="1924050"/>
          <a:ext cx="1314450" cy="228600"/>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247650</xdr:colOff>
      <xdr:row>0</xdr:row>
      <xdr:rowOff>76200</xdr:rowOff>
    </xdr:from>
    <xdr:to>
      <xdr:col>13</xdr:col>
      <xdr:colOff>322580</xdr:colOff>
      <xdr:row>1</xdr:row>
      <xdr:rowOff>170859</xdr:rowOff>
    </xdr:to>
    <xdr:pic>
      <xdr:nvPicPr>
        <xdr:cNvPr id="2" name="Picture 3" descr="saraswati 2.jp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rcRect/>
        <a:stretch>
          <a:fillRect/>
        </a:stretch>
      </xdr:blipFill>
      <xdr:spPr bwMode="auto">
        <a:xfrm>
          <a:off x="5048250" y="76200"/>
          <a:ext cx="365125" cy="352758"/>
        </a:xfrm>
        <a:prstGeom prst="rect">
          <a:avLst/>
        </a:prstGeom>
        <a:noFill/>
        <a:ln w="9525">
          <a:noFill/>
          <a:miter lim="800000"/>
          <a:headEnd/>
          <a:tailEnd/>
        </a:ln>
      </xdr:spPr>
    </xdr:pic>
    <xdr:clientData/>
  </xdr:twoCellAnchor>
  <xdr:oneCellAnchor>
    <xdr:from>
      <xdr:col>12</xdr:col>
      <xdr:colOff>247650</xdr:colOff>
      <xdr:row>39</xdr:row>
      <xdr:rowOff>76200</xdr:rowOff>
    </xdr:from>
    <xdr:ext cx="364579" cy="361136"/>
    <xdr:pic>
      <xdr:nvPicPr>
        <xdr:cNvPr id="4" name="Picture 3" descr="saraswati 2.jpg">
          <a:extLst>
            <a:ext uri="{FF2B5EF4-FFF2-40B4-BE49-F238E27FC236}">
              <a16:creationId xmlns:a16="http://schemas.microsoft.com/office/drawing/2014/main" id="{8A545AFE-67B8-2648-976D-E893560156AC}"/>
            </a:ext>
          </a:extLst>
        </xdr:cNvPr>
        <xdr:cNvPicPr>
          <a:picLocks noChangeAspect="1"/>
        </xdr:cNvPicPr>
      </xdr:nvPicPr>
      <xdr:blipFill>
        <a:blip xmlns:r="http://schemas.openxmlformats.org/officeDocument/2006/relationships" r:embed="rId1"/>
        <a:srcRect/>
        <a:stretch>
          <a:fillRect/>
        </a:stretch>
      </xdr:blipFill>
      <xdr:spPr bwMode="auto">
        <a:xfrm>
          <a:off x="6074054" y="76200"/>
          <a:ext cx="364579" cy="361136"/>
        </a:xfrm>
        <a:prstGeom prst="rect">
          <a:avLst/>
        </a:prstGeom>
        <a:noFill/>
        <a:ln w="9525">
          <a:noFill/>
          <a:miter lim="800000"/>
          <a:headEnd/>
          <a:tailEnd/>
        </a:ln>
      </xdr:spPr>
    </xdr:pic>
    <xdr:clientData/>
  </xdr:oneCellAnchor>
  <xdr:oneCellAnchor>
    <xdr:from>
      <xdr:col>12</xdr:col>
      <xdr:colOff>247650</xdr:colOff>
      <xdr:row>39</xdr:row>
      <xdr:rowOff>76200</xdr:rowOff>
    </xdr:from>
    <xdr:ext cx="364579" cy="361136"/>
    <xdr:pic>
      <xdr:nvPicPr>
        <xdr:cNvPr id="5" name="Picture 3" descr="saraswati 2.jpg">
          <a:extLst>
            <a:ext uri="{FF2B5EF4-FFF2-40B4-BE49-F238E27FC236}">
              <a16:creationId xmlns:a16="http://schemas.microsoft.com/office/drawing/2014/main" id="{B5551699-D6B4-1E4E-9030-1AEA7FF3D332}"/>
            </a:ext>
          </a:extLst>
        </xdr:cNvPr>
        <xdr:cNvPicPr>
          <a:picLocks noChangeAspect="1"/>
        </xdr:cNvPicPr>
      </xdr:nvPicPr>
      <xdr:blipFill>
        <a:blip xmlns:r="http://schemas.openxmlformats.org/officeDocument/2006/relationships" r:embed="rId1"/>
        <a:srcRect/>
        <a:stretch>
          <a:fillRect/>
        </a:stretch>
      </xdr:blipFill>
      <xdr:spPr bwMode="auto">
        <a:xfrm>
          <a:off x="6074054" y="76200"/>
          <a:ext cx="364579" cy="361136"/>
        </a:xfrm>
        <a:prstGeom prst="rect">
          <a:avLst/>
        </a:prstGeom>
        <a:noFill/>
        <a:ln w="9525">
          <a:noFill/>
          <a:miter lim="800000"/>
          <a:headEnd/>
          <a:tailEnd/>
        </a:ln>
      </xdr:spPr>
    </xdr:pic>
    <xdr:clientData/>
  </xdr:oneCellAnchor>
  <xdr:oneCellAnchor>
    <xdr:from>
      <xdr:col>12</xdr:col>
      <xdr:colOff>247650</xdr:colOff>
      <xdr:row>78</xdr:row>
      <xdr:rowOff>76200</xdr:rowOff>
    </xdr:from>
    <xdr:ext cx="364579" cy="362027"/>
    <xdr:pic>
      <xdr:nvPicPr>
        <xdr:cNvPr id="6" name="Picture 3" descr="saraswati 2.jpg">
          <a:extLst>
            <a:ext uri="{FF2B5EF4-FFF2-40B4-BE49-F238E27FC236}">
              <a16:creationId xmlns:a16="http://schemas.microsoft.com/office/drawing/2014/main" id="{C0B1BE4B-76D0-2343-ACEB-584D0AF43338}"/>
            </a:ext>
          </a:extLst>
        </xdr:cNvPr>
        <xdr:cNvPicPr>
          <a:picLocks noChangeAspect="1"/>
        </xdr:cNvPicPr>
      </xdr:nvPicPr>
      <xdr:blipFill>
        <a:blip xmlns:r="http://schemas.openxmlformats.org/officeDocument/2006/relationships" r:embed="rId1"/>
        <a:srcRect/>
        <a:stretch>
          <a:fillRect/>
        </a:stretch>
      </xdr:blipFill>
      <xdr:spPr bwMode="auto">
        <a:xfrm>
          <a:off x="6074054" y="76200"/>
          <a:ext cx="364579" cy="362027"/>
        </a:xfrm>
        <a:prstGeom prst="rect">
          <a:avLst/>
        </a:prstGeom>
        <a:noFill/>
        <a:ln w="9525">
          <a:noFill/>
          <a:miter lim="800000"/>
          <a:headEnd/>
          <a:tailEnd/>
        </a:ln>
      </xdr:spPr>
    </xdr:pic>
    <xdr:clientData/>
  </xdr:oneCellAnchor>
  <xdr:oneCellAnchor>
    <xdr:from>
      <xdr:col>12</xdr:col>
      <xdr:colOff>247650</xdr:colOff>
      <xdr:row>117</xdr:row>
      <xdr:rowOff>76200</xdr:rowOff>
    </xdr:from>
    <xdr:ext cx="364579" cy="361136"/>
    <xdr:pic>
      <xdr:nvPicPr>
        <xdr:cNvPr id="7" name="Picture 6" descr="saraswati 2.jpg">
          <a:extLst>
            <a:ext uri="{FF2B5EF4-FFF2-40B4-BE49-F238E27FC236}">
              <a16:creationId xmlns:a16="http://schemas.microsoft.com/office/drawing/2014/main" id="{BCC15643-3E3C-C149-BEBC-D306280C9356}"/>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117</xdr:row>
      <xdr:rowOff>76200</xdr:rowOff>
    </xdr:from>
    <xdr:ext cx="364579" cy="361136"/>
    <xdr:pic>
      <xdr:nvPicPr>
        <xdr:cNvPr id="8" name="Picture 3" descr="saraswati 2.jpg">
          <a:extLst>
            <a:ext uri="{FF2B5EF4-FFF2-40B4-BE49-F238E27FC236}">
              <a16:creationId xmlns:a16="http://schemas.microsoft.com/office/drawing/2014/main" id="{204E548F-4284-0A49-8033-FD13CD15245A}"/>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156</xdr:row>
      <xdr:rowOff>76200</xdr:rowOff>
    </xdr:from>
    <xdr:ext cx="364579" cy="361136"/>
    <xdr:pic>
      <xdr:nvPicPr>
        <xdr:cNvPr id="9" name="Picture 8" descr="saraswati 2.jpg">
          <a:extLst>
            <a:ext uri="{FF2B5EF4-FFF2-40B4-BE49-F238E27FC236}">
              <a16:creationId xmlns:a16="http://schemas.microsoft.com/office/drawing/2014/main" id="{DC27E738-E412-3741-9AB5-3EDF900558EB}"/>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156</xdr:row>
      <xdr:rowOff>76200</xdr:rowOff>
    </xdr:from>
    <xdr:ext cx="364579" cy="361136"/>
    <xdr:pic>
      <xdr:nvPicPr>
        <xdr:cNvPr id="10" name="Picture 3" descr="saraswati 2.jpg">
          <a:extLst>
            <a:ext uri="{FF2B5EF4-FFF2-40B4-BE49-F238E27FC236}">
              <a16:creationId xmlns:a16="http://schemas.microsoft.com/office/drawing/2014/main" id="{CAA87259-01E8-7648-B020-3DA6C9773D0F}"/>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195</xdr:row>
      <xdr:rowOff>76200</xdr:rowOff>
    </xdr:from>
    <xdr:ext cx="364579" cy="362027"/>
    <xdr:pic>
      <xdr:nvPicPr>
        <xdr:cNvPr id="11" name="Picture 3" descr="saraswati 2.jpg">
          <a:extLst>
            <a:ext uri="{FF2B5EF4-FFF2-40B4-BE49-F238E27FC236}">
              <a16:creationId xmlns:a16="http://schemas.microsoft.com/office/drawing/2014/main" id="{D25F79C1-9822-7D44-8524-CD2EC676DF78}"/>
            </a:ext>
          </a:extLst>
        </xdr:cNvPr>
        <xdr:cNvPicPr>
          <a:picLocks noChangeAspect="1"/>
        </xdr:cNvPicPr>
      </xdr:nvPicPr>
      <xdr:blipFill>
        <a:blip xmlns:r="http://schemas.openxmlformats.org/officeDocument/2006/relationships" r:embed="rId1"/>
        <a:srcRect/>
        <a:stretch>
          <a:fillRect/>
        </a:stretch>
      </xdr:blipFill>
      <xdr:spPr bwMode="auto">
        <a:xfrm>
          <a:off x="6074054" y="76200"/>
          <a:ext cx="364579" cy="362027"/>
        </a:xfrm>
        <a:prstGeom prst="rect">
          <a:avLst/>
        </a:prstGeom>
        <a:noFill/>
        <a:ln w="9525">
          <a:noFill/>
          <a:miter lim="800000"/>
          <a:headEnd/>
          <a:tailEnd/>
        </a:ln>
      </xdr:spPr>
    </xdr:pic>
    <xdr:clientData/>
  </xdr:oneCellAnchor>
  <xdr:oneCellAnchor>
    <xdr:from>
      <xdr:col>12</xdr:col>
      <xdr:colOff>247650</xdr:colOff>
      <xdr:row>234</xdr:row>
      <xdr:rowOff>76200</xdr:rowOff>
    </xdr:from>
    <xdr:ext cx="364579" cy="361136"/>
    <xdr:pic>
      <xdr:nvPicPr>
        <xdr:cNvPr id="12" name="Picture 11" descr="saraswati 2.jpg">
          <a:extLst>
            <a:ext uri="{FF2B5EF4-FFF2-40B4-BE49-F238E27FC236}">
              <a16:creationId xmlns:a16="http://schemas.microsoft.com/office/drawing/2014/main" id="{6CDE3BA1-2A8C-8E46-A1CE-977DC5BC02A1}"/>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234</xdr:row>
      <xdr:rowOff>76200</xdr:rowOff>
    </xdr:from>
    <xdr:ext cx="364579" cy="361136"/>
    <xdr:pic>
      <xdr:nvPicPr>
        <xdr:cNvPr id="13" name="Picture 3" descr="saraswati 2.jpg">
          <a:extLst>
            <a:ext uri="{FF2B5EF4-FFF2-40B4-BE49-F238E27FC236}">
              <a16:creationId xmlns:a16="http://schemas.microsoft.com/office/drawing/2014/main" id="{F30F9634-3124-B349-BD35-5367AD2EF855}"/>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273</xdr:row>
      <xdr:rowOff>76200</xdr:rowOff>
    </xdr:from>
    <xdr:ext cx="364579" cy="362027"/>
    <xdr:pic>
      <xdr:nvPicPr>
        <xdr:cNvPr id="14" name="Picture 3" descr="saraswati 2.jpg">
          <a:extLst>
            <a:ext uri="{FF2B5EF4-FFF2-40B4-BE49-F238E27FC236}">
              <a16:creationId xmlns:a16="http://schemas.microsoft.com/office/drawing/2014/main" id="{45F2C86A-38C7-A140-8275-D34D65927923}"/>
            </a:ext>
          </a:extLst>
        </xdr:cNvPr>
        <xdr:cNvPicPr>
          <a:picLocks noChangeAspect="1"/>
        </xdr:cNvPicPr>
      </xdr:nvPicPr>
      <xdr:blipFill>
        <a:blip xmlns:r="http://schemas.openxmlformats.org/officeDocument/2006/relationships" r:embed="rId1"/>
        <a:srcRect/>
        <a:stretch>
          <a:fillRect/>
        </a:stretch>
      </xdr:blipFill>
      <xdr:spPr bwMode="auto">
        <a:xfrm>
          <a:off x="6074054" y="20930937"/>
          <a:ext cx="364579" cy="362027"/>
        </a:xfrm>
        <a:prstGeom prst="rect">
          <a:avLst/>
        </a:prstGeom>
        <a:noFill/>
        <a:ln w="9525">
          <a:noFill/>
          <a:miter lim="800000"/>
          <a:headEnd/>
          <a:tailEnd/>
        </a:ln>
      </xdr:spPr>
    </xdr:pic>
    <xdr:clientData/>
  </xdr:oneCellAnchor>
  <xdr:oneCellAnchor>
    <xdr:from>
      <xdr:col>12</xdr:col>
      <xdr:colOff>247650</xdr:colOff>
      <xdr:row>312</xdr:row>
      <xdr:rowOff>76200</xdr:rowOff>
    </xdr:from>
    <xdr:ext cx="364579" cy="361136"/>
    <xdr:pic>
      <xdr:nvPicPr>
        <xdr:cNvPr id="15" name="Picture 14" descr="saraswati 2.jpg">
          <a:extLst>
            <a:ext uri="{FF2B5EF4-FFF2-40B4-BE49-F238E27FC236}">
              <a16:creationId xmlns:a16="http://schemas.microsoft.com/office/drawing/2014/main" id="{03CC04A4-062E-194C-A3B5-129FCF11C818}"/>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312</xdr:row>
      <xdr:rowOff>76200</xdr:rowOff>
    </xdr:from>
    <xdr:ext cx="364579" cy="361136"/>
    <xdr:pic>
      <xdr:nvPicPr>
        <xdr:cNvPr id="16" name="Picture 3" descr="saraswati 2.jpg">
          <a:extLst>
            <a:ext uri="{FF2B5EF4-FFF2-40B4-BE49-F238E27FC236}">
              <a16:creationId xmlns:a16="http://schemas.microsoft.com/office/drawing/2014/main" id="{6D4A6D5F-B8FF-9D4A-AA0C-086F966980FC}"/>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351</xdr:row>
      <xdr:rowOff>76200</xdr:rowOff>
    </xdr:from>
    <xdr:ext cx="364579" cy="361136"/>
    <xdr:pic>
      <xdr:nvPicPr>
        <xdr:cNvPr id="17" name="Picture 16" descr="saraswati 2.jpg">
          <a:extLst>
            <a:ext uri="{FF2B5EF4-FFF2-40B4-BE49-F238E27FC236}">
              <a16:creationId xmlns:a16="http://schemas.microsoft.com/office/drawing/2014/main" id="{C1B7462B-BDE7-1440-B7B7-4C26D16B64C8}"/>
            </a:ext>
          </a:extLst>
        </xdr:cNvPr>
        <xdr:cNvPicPr>
          <a:picLocks noChangeAspect="1"/>
        </xdr:cNvPicPr>
      </xdr:nvPicPr>
      <xdr:blipFill>
        <a:blip xmlns:r="http://schemas.openxmlformats.org/officeDocument/2006/relationships" r:embed="rId1"/>
        <a:srcRect/>
        <a:stretch>
          <a:fillRect/>
        </a:stretch>
      </xdr:blipFill>
      <xdr:spPr bwMode="auto">
        <a:xfrm>
          <a:off x="6074054" y="41785674"/>
          <a:ext cx="364579" cy="361136"/>
        </a:xfrm>
        <a:prstGeom prst="rect">
          <a:avLst/>
        </a:prstGeom>
        <a:noFill/>
        <a:ln w="9525">
          <a:noFill/>
          <a:miter lim="800000"/>
          <a:headEnd/>
          <a:tailEnd/>
        </a:ln>
      </xdr:spPr>
    </xdr:pic>
    <xdr:clientData/>
  </xdr:oneCellAnchor>
  <xdr:oneCellAnchor>
    <xdr:from>
      <xdr:col>12</xdr:col>
      <xdr:colOff>247650</xdr:colOff>
      <xdr:row>351</xdr:row>
      <xdr:rowOff>76200</xdr:rowOff>
    </xdr:from>
    <xdr:ext cx="364579" cy="361136"/>
    <xdr:pic>
      <xdr:nvPicPr>
        <xdr:cNvPr id="18" name="Picture 3" descr="saraswati 2.jpg">
          <a:extLst>
            <a:ext uri="{FF2B5EF4-FFF2-40B4-BE49-F238E27FC236}">
              <a16:creationId xmlns:a16="http://schemas.microsoft.com/office/drawing/2014/main" id="{B0061C7D-E824-4844-AEEB-1A0AD1626DFD}"/>
            </a:ext>
          </a:extLst>
        </xdr:cNvPr>
        <xdr:cNvPicPr>
          <a:picLocks noChangeAspect="1"/>
        </xdr:cNvPicPr>
      </xdr:nvPicPr>
      <xdr:blipFill>
        <a:blip xmlns:r="http://schemas.openxmlformats.org/officeDocument/2006/relationships" r:embed="rId1"/>
        <a:srcRect/>
        <a:stretch>
          <a:fillRect/>
        </a:stretch>
      </xdr:blipFill>
      <xdr:spPr bwMode="auto">
        <a:xfrm>
          <a:off x="6074054" y="41785674"/>
          <a:ext cx="364579" cy="361136"/>
        </a:xfrm>
        <a:prstGeom prst="rect">
          <a:avLst/>
        </a:prstGeom>
        <a:noFill/>
        <a:ln w="9525">
          <a:noFill/>
          <a:miter lim="800000"/>
          <a:headEnd/>
          <a:tailEnd/>
        </a:ln>
      </xdr:spPr>
    </xdr:pic>
    <xdr:clientData/>
  </xdr:oneCellAnchor>
  <xdr:oneCellAnchor>
    <xdr:from>
      <xdr:col>12</xdr:col>
      <xdr:colOff>247650</xdr:colOff>
      <xdr:row>390</xdr:row>
      <xdr:rowOff>76200</xdr:rowOff>
    </xdr:from>
    <xdr:ext cx="364579" cy="362027"/>
    <xdr:pic>
      <xdr:nvPicPr>
        <xdr:cNvPr id="19" name="Picture 3" descr="saraswati 2.jpg">
          <a:extLst>
            <a:ext uri="{FF2B5EF4-FFF2-40B4-BE49-F238E27FC236}">
              <a16:creationId xmlns:a16="http://schemas.microsoft.com/office/drawing/2014/main" id="{70529A7B-447A-0E45-8767-F7067D31CE5A}"/>
            </a:ext>
          </a:extLst>
        </xdr:cNvPr>
        <xdr:cNvPicPr>
          <a:picLocks noChangeAspect="1"/>
        </xdr:cNvPicPr>
      </xdr:nvPicPr>
      <xdr:blipFill>
        <a:blip xmlns:r="http://schemas.openxmlformats.org/officeDocument/2006/relationships" r:embed="rId1"/>
        <a:srcRect/>
        <a:stretch>
          <a:fillRect/>
        </a:stretch>
      </xdr:blipFill>
      <xdr:spPr bwMode="auto">
        <a:xfrm>
          <a:off x="6074054" y="76200"/>
          <a:ext cx="364579" cy="362027"/>
        </a:xfrm>
        <a:prstGeom prst="rect">
          <a:avLst/>
        </a:prstGeom>
        <a:noFill/>
        <a:ln w="9525">
          <a:noFill/>
          <a:miter lim="800000"/>
          <a:headEnd/>
          <a:tailEnd/>
        </a:ln>
      </xdr:spPr>
    </xdr:pic>
    <xdr:clientData/>
  </xdr:oneCellAnchor>
  <xdr:oneCellAnchor>
    <xdr:from>
      <xdr:col>12</xdr:col>
      <xdr:colOff>247650</xdr:colOff>
      <xdr:row>429</xdr:row>
      <xdr:rowOff>76200</xdr:rowOff>
    </xdr:from>
    <xdr:ext cx="364579" cy="361136"/>
    <xdr:pic>
      <xdr:nvPicPr>
        <xdr:cNvPr id="20" name="Picture 19" descr="saraswati 2.jpg">
          <a:extLst>
            <a:ext uri="{FF2B5EF4-FFF2-40B4-BE49-F238E27FC236}">
              <a16:creationId xmlns:a16="http://schemas.microsoft.com/office/drawing/2014/main" id="{C3BE1FEF-61E2-EC41-A256-55C6195EBCBA}"/>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429</xdr:row>
      <xdr:rowOff>76200</xdr:rowOff>
    </xdr:from>
    <xdr:ext cx="364579" cy="361136"/>
    <xdr:pic>
      <xdr:nvPicPr>
        <xdr:cNvPr id="21" name="Picture 3" descr="saraswati 2.jpg">
          <a:extLst>
            <a:ext uri="{FF2B5EF4-FFF2-40B4-BE49-F238E27FC236}">
              <a16:creationId xmlns:a16="http://schemas.microsoft.com/office/drawing/2014/main" id="{290EFDDE-4056-454D-B988-980EC7587F3D}"/>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468</xdr:row>
      <xdr:rowOff>76200</xdr:rowOff>
    </xdr:from>
    <xdr:ext cx="364579" cy="362027"/>
    <xdr:pic>
      <xdr:nvPicPr>
        <xdr:cNvPr id="22" name="Picture 3" descr="saraswati 2.jpg">
          <a:extLst>
            <a:ext uri="{FF2B5EF4-FFF2-40B4-BE49-F238E27FC236}">
              <a16:creationId xmlns:a16="http://schemas.microsoft.com/office/drawing/2014/main" id="{BDD23A9E-03E7-FF41-B496-7F960F5EB247}"/>
            </a:ext>
          </a:extLst>
        </xdr:cNvPr>
        <xdr:cNvPicPr>
          <a:picLocks noChangeAspect="1"/>
        </xdr:cNvPicPr>
      </xdr:nvPicPr>
      <xdr:blipFill>
        <a:blip xmlns:r="http://schemas.openxmlformats.org/officeDocument/2006/relationships" r:embed="rId1"/>
        <a:srcRect/>
        <a:stretch>
          <a:fillRect/>
        </a:stretch>
      </xdr:blipFill>
      <xdr:spPr bwMode="auto">
        <a:xfrm>
          <a:off x="6074054" y="20930937"/>
          <a:ext cx="364579" cy="362027"/>
        </a:xfrm>
        <a:prstGeom prst="rect">
          <a:avLst/>
        </a:prstGeom>
        <a:noFill/>
        <a:ln w="9525">
          <a:noFill/>
          <a:miter lim="800000"/>
          <a:headEnd/>
          <a:tailEnd/>
        </a:ln>
      </xdr:spPr>
    </xdr:pic>
    <xdr:clientData/>
  </xdr:oneCellAnchor>
  <xdr:oneCellAnchor>
    <xdr:from>
      <xdr:col>12</xdr:col>
      <xdr:colOff>247650</xdr:colOff>
      <xdr:row>507</xdr:row>
      <xdr:rowOff>76200</xdr:rowOff>
    </xdr:from>
    <xdr:ext cx="364579" cy="361136"/>
    <xdr:pic>
      <xdr:nvPicPr>
        <xdr:cNvPr id="23" name="Picture 22" descr="saraswati 2.jpg">
          <a:extLst>
            <a:ext uri="{FF2B5EF4-FFF2-40B4-BE49-F238E27FC236}">
              <a16:creationId xmlns:a16="http://schemas.microsoft.com/office/drawing/2014/main" id="{0949B83D-9995-0644-84D7-02C6F78014B1}"/>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507</xdr:row>
      <xdr:rowOff>76200</xdr:rowOff>
    </xdr:from>
    <xdr:ext cx="364579" cy="361136"/>
    <xdr:pic>
      <xdr:nvPicPr>
        <xdr:cNvPr id="24" name="Picture 3" descr="saraswati 2.jpg">
          <a:extLst>
            <a:ext uri="{FF2B5EF4-FFF2-40B4-BE49-F238E27FC236}">
              <a16:creationId xmlns:a16="http://schemas.microsoft.com/office/drawing/2014/main" id="{52C41780-C80C-044D-8BBF-5DA702940796}"/>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546</xdr:row>
      <xdr:rowOff>76200</xdr:rowOff>
    </xdr:from>
    <xdr:ext cx="364579" cy="361136"/>
    <xdr:pic>
      <xdr:nvPicPr>
        <xdr:cNvPr id="25" name="Picture 24" descr="saraswati 2.jpg">
          <a:extLst>
            <a:ext uri="{FF2B5EF4-FFF2-40B4-BE49-F238E27FC236}">
              <a16:creationId xmlns:a16="http://schemas.microsoft.com/office/drawing/2014/main" id="{ABD51CC1-5B81-EE44-964C-B1DFC476D585}"/>
            </a:ext>
          </a:extLst>
        </xdr:cNvPr>
        <xdr:cNvPicPr>
          <a:picLocks noChangeAspect="1"/>
        </xdr:cNvPicPr>
      </xdr:nvPicPr>
      <xdr:blipFill>
        <a:blip xmlns:r="http://schemas.openxmlformats.org/officeDocument/2006/relationships" r:embed="rId1"/>
        <a:srcRect/>
        <a:stretch>
          <a:fillRect/>
        </a:stretch>
      </xdr:blipFill>
      <xdr:spPr bwMode="auto">
        <a:xfrm>
          <a:off x="6074054" y="41785674"/>
          <a:ext cx="364579" cy="361136"/>
        </a:xfrm>
        <a:prstGeom prst="rect">
          <a:avLst/>
        </a:prstGeom>
        <a:noFill/>
        <a:ln w="9525">
          <a:noFill/>
          <a:miter lim="800000"/>
          <a:headEnd/>
          <a:tailEnd/>
        </a:ln>
      </xdr:spPr>
    </xdr:pic>
    <xdr:clientData/>
  </xdr:oneCellAnchor>
  <xdr:oneCellAnchor>
    <xdr:from>
      <xdr:col>12</xdr:col>
      <xdr:colOff>247650</xdr:colOff>
      <xdr:row>546</xdr:row>
      <xdr:rowOff>76200</xdr:rowOff>
    </xdr:from>
    <xdr:ext cx="364579" cy="361136"/>
    <xdr:pic>
      <xdr:nvPicPr>
        <xdr:cNvPr id="26" name="Picture 3" descr="saraswati 2.jpg">
          <a:extLst>
            <a:ext uri="{FF2B5EF4-FFF2-40B4-BE49-F238E27FC236}">
              <a16:creationId xmlns:a16="http://schemas.microsoft.com/office/drawing/2014/main" id="{1E00FC4F-247A-744E-BC89-15495437CE7A}"/>
            </a:ext>
          </a:extLst>
        </xdr:cNvPr>
        <xdr:cNvPicPr>
          <a:picLocks noChangeAspect="1"/>
        </xdr:cNvPicPr>
      </xdr:nvPicPr>
      <xdr:blipFill>
        <a:blip xmlns:r="http://schemas.openxmlformats.org/officeDocument/2006/relationships" r:embed="rId1"/>
        <a:srcRect/>
        <a:stretch>
          <a:fillRect/>
        </a:stretch>
      </xdr:blipFill>
      <xdr:spPr bwMode="auto">
        <a:xfrm>
          <a:off x="6074054" y="41785674"/>
          <a:ext cx="364579" cy="361136"/>
        </a:xfrm>
        <a:prstGeom prst="rect">
          <a:avLst/>
        </a:prstGeom>
        <a:noFill/>
        <a:ln w="9525">
          <a:noFill/>
          <a:miter lim="800000"/>
          <a:headEnd/>
          <a:tailEnd/>
        </a:ln>
      </xdr:spPr>
    </xdr:pic>
    <xdr:clientData/>
  </xdr:oneCellAnchor>
  <xdr:oneCellAnchor>
    <xdr:from>
      <xdr:col>12</xdr:col>
      <xdr:colOff>247650</xdr:colOff>
      <xdr:row>585</xdr:row>
      <xdr:rowOff>76200</xdr:rowOff>
    </xdr:from>
    <xdr:ext cx="364579" cy="362027"/>
    <xdr:pic>
      <xdr:nvPicPr>
        <xdr:cNvPr id="27" name="Picture 3" descr="saraswati 2.jpg">
          <a:extLst>
            <a:ext uri="{FF2B5EF4-FFF2-40B4-BE49-F238E27FC236}">
              <a16:creationId xmlns:a16="http://schemas.microsoft.com/office/drawing/2014/main" id="{2FF29480-7740-7A4C-87AD-5CEF588FD2C2}"/>
            </a:ext>
          </a:extLst>
        </xdr:cNvPr>
        <xdr:cNvPicPr>
          <a:picLocks noChangeAspect="1"/>
        </xdr:cNvPicPr>
      </xdr:nvPicPr>
      <xdr:blipFill>
        <a:blip xmlns:r="http://schemas.openxmlformats.org/officeDocument/2006/relationships" r:embed="rId1"/>
        <a:srcRect/>
        <a:stretch>
          <a:fillRect/>
        </a:stretch>
      </xdr:blipFill>
      <xdr:spPr bwMode="auto">
        <a:xfrm>
          <a:off x="6074054" y="52213042"/>
          <a:ext cx="364579" cy="362027"/>
        </a:xfrm>
        <a:prstGeom prst="rect">
          <a:avLst/>
        </a:prstGeom>
        <a:noFill/>
        <a:ln w="9525">
          <a:noFill/>
          <a:miter lim="800000"/>
          <a:headEnd/>
          <a:tailEnd/>
        </a:ln>
      </xdr:spPr>
    </xdr:pic>
    <xdr:clientData/>
  </xdr:oneCellAnchor>
  <xdr:oneCellAnchor>
    <xdr:from>
      <xdr:col>12</xdr:col>
      <xdr:colOff>247650</xdr:colOff>
      <xdr:row>624</xdr:row>
      <xdr:rowOff>76200</xdr:rowOff>
    </xdr:from>
    <xdr:ext cx="364579" cy="361136"/>
    <xdr:pic>
      <xdr:nvPicPr>
        <xdr:cNvPr id="28" name="Picture 27" descr="saraswati 2.jpg">
          <a:extLst>
            <a:ext uri="{FF2B5EF4-FFF2-40B4-BE49-F238E27FC236}">
              <a16:creationId xmlns:a16="http://schemas.microsoft.com/office/drawing/2014/main" id="{BBB604D6-A7AE-7348-8C10-0F281FCB9DCF}"/>
            </a:ext>
          </a:extLst>
        </xdr:cNvPr>
        <xdr:cNvPicPr>
          <a:picLocks noChangeAspect="1"/>
        </xdr:cNvPicPr>
      </xdr:nvPicPr>
      <xdr:blipFill>
        <a:blip xmlns:r="http://schemas.openxmlformats.org/officeDocument/2006/relationships" r:embed="rId1"/>
        <a:srcRect/>
        <a:stretch>
          <a:fillRect/>
        </a:stretch>
      </xdr:blipFill>
      <xdr:spPr bwMode="auto">
        <a:xfrm>
          <a:off x="6074054" y="62640411"/>
          <a:ext cx="364579" cy="361136"/>
        </a:xfrm>
        <a:prstGeom prst="rect">
          <a:avLst/>
        </a:prstGeom>
        <a:noFill/>
        <a:ln w="9525">
          <a:noFill/>
          <a:miter lim="800000"/>
          <a:headEnd/>
          <a:tailEnd/>
        </a:ln>
      </xdr:spPr>
    </xdr:pic>
    <xdr:clientData/>
  </xdr:oneCellAnchor>
  <xdr:oneCellAnchor>
    <xdr:from>
      <xdr:col>12</xdr:col>
      <xdr:colOff>247650</xdr:colOff>
      <xdr:row>624</xdr:row>
      <xdr:rowOff>76200</xdr:rowOff>
    </xdr:from>
    <xdr:ext cx="364579" cy="361136"/>
    <xdr:pic>
      <xdr:nvPicPr>
        <xdr:cNvPr id="29" name="Picture 3" descr="saraswati 2.jpg">
          <a:extLst>
            <a:ext uri="{FF2B5EF4-FFF2-40B4-BE49-F238E27FC236}">
              <a16:creationId xmlns:a16="http://schemas.microsoft.com/office/drawing/2014/main" id="{A58C855F-CCD6-4E4A-8F4B-CC3C6346B5A6}"/>
            </a:ext>
          </a:extLst>
        </xdr:cNvPr>
        <xdr:cNvPicPr>
          <a:picLocks noChangeAspect="1"/>
        </xdr:cNvPicPr>
      </xdr:nvPicPr>
      <xdr:blipFill>
        <a:blip xmlns:r="http://schemas.openxmlformats.org/officeDocument/2006/relationships" r:embed="rId1"/>
        <a:srcRect/>
        <a:stretch>
          <a:fillRect/>
        </a:stretch>
      </xdr:blipFill>
      <xdr:spPr bwMode="auto">
        <a:xfrm>
          <a:off x="6074054" y="62640411"/>
          <a:ext cx="364579" cy="361136"/>
        </a:xfrm>
        <a:prstGeom prst="rect">
          <a:avLst/>
        </a:prstGeom>
        <a:noFill/>
        <a:ln w="9525">
          <a:noFill/>
          <a:miter lim="800000"/>
          <a:headEnd/>
          <a:tailEnd/>
        </a:ln>
      </xdr:spPr>
    </xdr:pic>
    <xdr:clientData/>
  </xdr:oneCellAnchor>
  <xdr:oneCellAnchor>
    <xdr:from>
      <xdr:col>12</xdr:col>
      <xdr:colOff>247650</xdr:colOff>
      <xdr:row>663</xdr:row>
      <xdr:rowOff>76200</xdr:rowOff>
    </xdr:from>
    <xdr:ext cx="364579" cy="362027"/>
    <xdr:pic>
      <xdr:nvPicPr>
        <xdr:cNvPr id="30" name="Picture 3" descr="saraswati 2.jpg">
          <a:extLst>
            <a:ext uri="{FF2B5EF4-FFF2-40B4-BE49-F238E27FC236}">
              <a16:creationId xmlns:a16="http://schemas.microsoft.com/office/drawing/2014/main" id="{AB835BF3-4047-C342-8A6E-EC919053D604}"/>
            </a:ext>
          </a:extLst>
        </xdr:cNvPr>
        <xdr:cNvPicPr>
          <a:picLocks noChangeAspect="1"/>
        </xdr:cNvPicPr>
      </xdr:nvPicPr>
      <xdr:blipFill>
        <a:blip xmlns:r="http://schemas.openxmlformats.org/officeDocument/2006/relationships" r:embed="rId1"/>
        <a:srcRect/>
        <a:stretch>
          <a:fillRect/>
        </a:stretch>
      </xdr:blipFill>
      <xdr:spPr bwMode="auto">
        <a:xfrm>
          <a:off x="6074054" y="73067779"/>
          <a:ext cx="364579" cy="362027"/>
        </a:xfrm>
        <a:prstGeom prst="rect">
          <a:avLst/>
        </a:prstGeom>
        <a:noFill/>
        <a:ln w="9525">
          <a:noFill/>
          <a:miter lim="800000"/>
          <a:headEnd/>
          <a:tailEnd/>
        </a:ln>
      </xdr:spPr>
    </xdr:pic>
    <xdr:clientData/>
  </xdr:oneCellAnchor>
  <xdr:oneCellAnchor>
    <xdr:from>
      <xdr:col>12</xdr:col>
      <xdr:colOff>247650</xdr:colOff>
      <xdr:row>702</xdr:row>
      <xdr:rowOff>76200</xdr:rowOff>
    </xdr:from>
    <xdr:ext cx="364579" cy="361136"/>
    <xdr:pic>
      <xdr:nvPicPr>
        <xdr:cNvPr id="31" name="Picture 30" descr="saraswati 2.jpg">
          <a:extLst>
            <a:ext uri="{FF2B5EF4-FFF2-40B4-BE49-F238E27FC236}">
              <a16:creationId xmlns:a16="http://schemas.microsoft.com/office/drawing/2014/main" id="{F18EF277-37AF-034E-A0E4-576E9AE1EB39}"/>
            </a:ext>
          </a:extLst>
        </xdr:cNvPr>
        <xdr:cNvPicPr>
          <a:picLocks noChangeAspect="1"/>
        </xdr:cNvPicPr>
      </xdr:nvPicPr>
      <xdr:blipFill>
        <a:blip xmlns:r="http://schemas.openxmlformats.org/officeDocument/2006/relationships" r:embed="rId1"/>
        <a:srcRect/>
        <a:stretch>
          <a:fillRect/>
        </a:stretch>
      </xdr:blipFill>
      <xdr:spPr bwMode="auto">
        <a:xfrm>
          <a:off x="6074054" y="83495147"/>
          <a:ext cx="364579" cy="361136"/>
        </a:xfrm>
        <a:prstGeom prst="rect">
          <a:avLst/>
        </a:prstGeom>
        <a:noFill/>
        <a:ln w="9525">
          <a:noFill/>
          <a:miter lim="800000"/>
          <a:headEnd/>
          <a:tailEnd/>
        </a:ln>
      </xdr:spPr>
    </xdr:pic>
    <xdr:clientData/>
  </xdr:oneCellAnchor>
  <xdr:oneCellAnchor>
    <xdr:from>
      <xdr:col>12</xdr:col>
      <xdr:colOff>247650</xdr:colOff>
      <xdr:row>702</xdr:row>
      <xdr:rowOff>76200</xdr:rowOff>
    </xdr:from>
    <xdr:ext cx="364579" cy="361136"/>
    <xdr:pic>
      <xdr:nvPicPr>
        <xdr:cNvPr id="32" name="Picture 3" descr="saraswati 2.jpg">
          <a:extLst>
            <a:ext uri="{FF2B5EF4-FFF2-40B4-BE49-F238E27FC236}">
              <a16:creationId xmlns:a16="http://schemas.microsoft.com/office/drawing/2014/main" id="{316E0B57-73C0-1241-B364-B89AE77E269F}"/>
            </a:ext>
          </a:extLst>
        </xdr:cNvPr>
        <xdr:cNvPicPr>
          <a:picLocks noChangeAspect="1"/>
        </xdr:cNvPicPr>
      </xdr:nvPicPr>
      <xdr:blipFill>
        <a:blip xmlns:r="http://schemas.openxmlformats.org/officeDocument/2006/relationships" r:embed="rId1"/>
        <a:srcRect/>
        <a:stretch>
          <a:fillRect/>
        </a:stretch>
      </xdr:blipFill>
      <xdr:spPr bwMode="auto">
        <a:xfrm>
          <a:off x="6074054" y="83495147"/>
          <a:ext cx="364579" cy="361136"/>
        </a:xfrm>
        <a:prstGeom prst="rect">
          <a:avLst/>
        </a:prstGeom>
        <a:noFill/>
        <a:ln w="9525">
          <a:noFill/>
          <a:miter lim="800000"/>
          <a:headEnd/>
          <a:tailEnd/>
        </a:ln>
      </xdr:spPr>
    </xdr:pic>
    <xdr:clientData/>
  </xdr:oneCellAnchor>
  <xdr:oneCellAnchor>
    <xdr:from>
      <xdr:col>12</xdr:col>
      <xdr:colOff>247650</xdr:colOff>
      <xdr:row>741</xdr:row>
      <xdr:rowOff>76200</xdr:rowOff>
    </xdr:from>
    <xdr:ext cx="364579" cy="361136"/>
    <xdr:pic>
      <xdr:nvPicPr>
        <xdr:cNvPr id="33" name="Picture 32" descr="saraswati 2.jpg">
          <a:extLst>
            <a:ext uri="{FF2B5EF4-FFF2-40B4-BE49-F238E27FC236}">
              <a16:creationId xmlns:a16="http://schemas.microsoft.com/office/drawing/2014/main" id="{BEF3C68A-60DF-5F4E-955A-EE6730789DF8}"/>
            </a:ext>
          </a:extLst>
        </xdr:cNvPr>
        <xdr:cNvPicPr>
          <a:picLocks noChangeAspect="1"/>
        </xdr:cNvPicPr>
      </xdr:nvPicPr>
      <xdr:blipFill>
        <a:blip xmlns:r="http://schemas.openxmlformats.org/officeDocument/2006/relationships" r:embed="rId1"/>
        <a:srcRect/>
        <a:stretch>
          <a:fillRect/>
        </a:stretch>
      </xdr:blipFill>
      <xdr:spPr bwMode="auto">
        <a:xfrm>
          <a:off x="6074054" y="93922516"/>
          <a:ext cx="364579" cy="361136"/>
        </a:xfrm>
        <a:prstGeom prst="rect">
          <a:avLst/>
        </a:prstGeom>
        <a:noFill/>
        <a:ln w="9525">
          <a:noFill/>
          <a:miter lim="800000"/>
          <a:headEnd/>
          <a:tailEnd/>
        </a:ln>
      </xdr:spPr>
    </xdr:pic>
    <xdr:clientData/>
  </xdr:oneCellAnchor>
  <xdr:oneCellAnchor>
    <xdr:from>
      <xdr:col>12</xdr:col>
      <xdr:colOff>247650</xdr:colOff>
      <xdr:row>741</xdr:row>
      <xdr:rowOff>76200</xdr:rowOff>
    </xdr:from>
    <xdr:ext cx="364579" cy="361136"/>
    <xdr:pic>
      <xdr:nvPicPr>
        <xdr:cNvPr id="34" name="Picture 3" descr="saraswati 2.jpg">
          <a:extLst>
            <a:ext uri="{FF2B5EF4-FFF2-40B4-BE49-F238E27FC236}">
              <a16:creationId xmlns:a16="http://schemas.microsoft.com/office/drawing/2014/main" id="{AFFD6CF9-DEFC-8847-A2B5-EB02CEFB2267}"/>
            </a:ext>
          </a:extLst>
        </xdr:cNvPr>
        <xdr:cNvPicPr>
          <a:picLocks noChangeAspect="1"/>
        </xdr:cNvPicPr>
      </xdr:nvPicPr>
      <xdr:blipFill>
        <a:blip xmlns:r="http://schemas.openxmlformats.org/officeDocument/2006/relationships" r:embed="rId1"/>
        <a:srcRect/>
        <a:stretch>
          <a:fillRect/>
        </a:stretch>
      </xdr:blipFill>
      <xdr:spPr bwMode="auto">
        <a:xfrm>
          <a:off x="6074054" y="93922516"/>
          <a:ext cx="364579" cy="361136"/>
        </a:xfrm>
        <a:prstGeom prst="rect">
          <a:avLst/>
        </a:prstGeom>
        <a:noFill/>
        <a:ln w="9525">
          <a:noFill/>
          <a:miter lim="800000"/>
          <a:headEnd/>
          <a:tailEnd/>
        </a:ln>
      </xdr:spPr>
    </xdr:pic>
    <xdr:clientData/>
  </xdr:oneCellAnchor>
  <xdr:oneCellAnchor>
    <xdr:from>
      <xdr:col>12</xdr:col>
      <xdr:colOff>247650</xdr:colOff>
      <xdr:row>780</xdr:row>
      <xdr:rowOff>76200</xdr:rowOff>
    </xdr:from>
    <xdr:ext cx="364579" cy="361136"/>
    <xdr:pic>
      <xdr:nvPicPr>
        <xdr:cNvPr id="36" name="Picture 35" descr="saraswati 2.jpg">
          <a:extLst>
            <a:ext uri="{FF2B5EF4-FFF2-40B4-BE49-F238E27FC236}">
              <a16:creationId xmlns:a16="http://schemas.microsoft.com/office/drawing/2014/main" id="{A2ADF84F-C0B4-874C-818D-784310704C86}"/>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780</xdr:row>
      <xdr:rowOff>76200</xdr:rowOff>
    </xdr:from>
    <xdr:ext cx="364579" cy="361136"/>
    <xdr:pic>
      <xdr:nvPicPr>
        <xdr:cNvPr id="37" name="Picture 3" descr="saraswati 2.jpg">
          <a:extLst>
            <a:ext uri="{FF2B5EF4-FFF2-40B4-BE49-F238E27FC236}">
              <a16:creationId xmlns:a16="http://schemas.microsoft.com/office/drawing/2014/main" id="{B9A77F31-F4F4-5D4B-989D-582466DCBCB2}"/>
            </a:ext>
          </a:extLst>
        </xdr:cNvPr>
        <xdr:cNvPicPr>
          <a:picLocks noChangeAspect="1"/>
        </xdr:cNvPicPr>
      </xdr:nvPicPr>
      <xdr:blipFill>
        <a:blip xmlns:r="http://schemas.openxmlformats.org/officeDocument/2006/relationships" r:embed="rId1"/>
        <a:srcRect/>
        <a:stretch>
          <a:fillRect/>
        </a:stretch>
      </xdr:blipFill>
      <xdr:spPr bwMode="auto">
        <a:xfrm>
          <a:off x="6074054" y="10503568"/>
          <a:ext cx="364579" cy="361136"/>
        </a:xfrm>
        <a:prstGeom prst="rect">
          <a:avLst/>
        </a:prstGeom>
        <a:noFill/>
        <a:ln w="9525">
          <a:noFill/>
          <a:miter lim="800000"/>
          <a:headEnd/>
          <a:tailEnd/>
        </a:ln>
      </xdr:spPr>
    </xdr:pic>
    <xdr:clientData/>
  </xdr:oneCellAnchor>
  <xdr:oneCellAnchor>
    <xdr:from>
      <xdr:col>12</xdr:col>
      <xdr:colOff>247650</xdr:colOff>
      <xdr:row>819</xdr:row>
      <xdr:rowOff>76200</xdr:rowOff>
    </xdr:from>
    <xdr:ext cx="364579" cy="362027"/>
    <xdr:pic>
      <xdr:nvPicPr>
        <xdr:cNvPr id="38" name="Picture 3" descr="saraswati 2.jpg">
          <a:extLst>
            <a:ext uri="{FF2B5EF4-FFF2-40B4-BE49-F238E27FC236}">
              <a16:creationId xmlns:a16="http://schemas.microsoft.com/office/drawing/2014/main" id="{CD3F833F-3F72-EC41-95D3-2CDCC2A9DAB3}"/>
            </a:ext>
          </a:extLst>
        </xdr:cNvPr>
        <xdr:cNvPicPr>
          <a:picLocks noChangeAspect="1"/>
        </xdr:cNvPicPr>
      </xdr:nvPicPr>
      <xdr:blipFill>
        <a:blip xmlns:r="http://schemas.openxmlformats.org/officeDocument/2006/relationships" r:embed="rId1"/>
        <a:srcRect/>
        <a:stretch>
          <a:fillRect/>
        </a:stretch>
      </xdr:blipFill>
      <xdr:spPr bwMode="auto">
        <a:xfrm>
          <a:off x="6074054" y="20930937"/>
          <a:ext cx="364579" cy="362027"/>
        </a:xfrm>
        <a:prstGeom prst="rect">
          <a:avLst/>
        </a:prstGeom>
        <a:noFill/>
        <a:ln w="9525">
          <a:noFill/>
          <a:miter lim="800000"/>
          <a:headEnd/>
          <a:tailEnd/>
        </a:ln>
      </xdr:spPr>
    </xdr:pic>
    <xdr:clientData/>
  </xdr:oneCellAnchor>
  <xdr:oneCellAnchor>
    <xdr:from>
      <xdr:col>12</xdr:col>
      <xdr:colOff>247650</xdr:colOff>
      <xdr:row>858</xdr:row>
      <xdr:rowOff>76200</xdr:rowOff>
    </xdr:from>
    <xdr:ext cx="364579" cy="361136"/>
    <xdr:pic>
      <xdr:nvPicPr>
        <xdr:cNvPr id="39" name="Picture 38" descr="saraswati 2.jpg">
          <a:extLst>
            <a:ext uri="{FF2B5EF4-FFF2-40B4-BE49-F238E27FC236}">
              <a16:creationId xmlns:a16="http://schemas.microsoft.com/office/drawing/2014/main" id="{E4CF0D96-1A13-B44F-A991-50EEABB38FC8}"/>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858</xdr:row>
      <xdr:rowOff>76200</xdr:rowOff>
    </xdr:from>
    <xdr:ext cx="364579" cy="361136"/>
    <xdr:pic>
      <xdr:nvPicPr>
        <xdr:cNvPr id="40" name="Picture 3" descr="saraswati 2.jpg">
          <a:extLst>
            <a:ext uri="{FF2B5EF4-FFF2-40B4-BE49-F238E27FC236}">
              <a16:creationId xmlns:a16="http://schemas.microsoft.com/office/drawing/2014/main" id="{9A9468EB-B999-EF45-9448-494C69ED28A5}"/>
            </a:ext>
          </a:extLst>
        </xdr:cNvPr>
        <xdr:cNvPicPr>
          <a:picLocks noChangeAspect="1"/>
        </xdr:cNvPicPr>
      </xdr:nvPicPr>
      <xdr:blipFill>
        <a:blip xmlns:r="http://schemas.openxmlformats.org/officeDocument/2006/relationships" r:embed="rId1"/>
        <a:srcRect/>
        <a:stretch>
          <a:fillRect/>
        </a:stretch>
      </xdr:blipFill>
      <xdr:spPr bwMode="auto">
        <a:xfrm>
          <a:off x="6074054" y="31358305"/>
          <a:ext cx="364579" cy="361136"/>
        </a:xfrm>
        <a:prstGeom prst="rect">
          <a:avLst/>
        </a:prstGeom>
        <a:noFill/>
        <a:ln w="9525">
          <a:noFill/>
          <a:miter lim="800000"/>
          <a:headEnd/>
          <a:tailEnd/>
        </a:ln>
      </xdr:spPr>
    </xdr:pic>
    <xdr:clientData/>
  </xdr:oneCellAnchor>
  <xdr:oneCellAnchor>
    <xdr:from>
      <xdr:col>12</xdr:col>
      <xdr:colOff>247650</xdr:colOff>
      <xdr:row>897</xdr:row>
      <xdr:rowOff>76200</xdr:rowOff>
    </xdr:from>
    <xdr:ext cx="364579" cy="361136"/>
    <xdr:pic>
      <xdr:nvPicPr>
        <xdr:cNvPr id="41" name="Picture 40" descr="saraswati 2.jpg">
          <a:extLst>
            <a:ext uri="{FF2B5EF4-FFF2-40B4-BE49-F238E27FC236}">
              <a16:creationId xmlns:a16="http://schemas.microsoft.com/office/drawing/2014/main" id="{4D58E68A-C9B6-1742-8097-B82FD5EA0F16}"/>
            </a:ext>
          </a:extLst>
        </xdr:cNvPr>
        <xdr:cNvPicPr>
          <a:picLocks noChangeAspect="1"/>
        </xdr:cNvPicPr>
      </xdr:nvPicPr>
      <xdr:blipFill>
        <a:blip xmlns:r="http://schemas.openxmlformats.org/officeDocument/2006/relationships" r:embed="rId1"/>
        <a:srcRect/>
        <a:stretch>
          <a:fillRect/>
        </a:stretch>
      </xdr:blipFill>
      <xdr:spPr bwMode="auto">
        <a:xfrm>
          <a:off x="6074054" y="41785674"/>
          <a:ext cx="364579" cy="361136"/>
        </a:xfrm>
        <a:prstGeom prst="rect">
          <a:avLst/>
        </a:prstGeom>
        <a:noFill/>
        <a:ln w="9525">
          <a:noFill/>
          <a:miter lim="800000"/>
          <a:headEnd/>
          <a:tailEnd/>
        </a:ln>
      </xdr:spPr>
    </xdr:pic>
    <xdr:clientData/>
  </xdr:oneCellAnchor>
  <xdr:oneCellAnchor>
    <xdr:from>
      <xdr:col>12</xdr:col>
      <xdr:colOff>247650</xdr:colOff>
      <xdr:row>897</xdr:row>
      <xdr:rowOff>76200</xdr:rowOff>
    </xdr:from>
    <xdr:ext cx="364579" cy="361136"/>
    <xdr:pic>
      <xdr:nvPicPr>
        <xdr:cNvPr id="42" name="Picture 3" descr="saraswati 2.jpg">
          <a:extLst>
            <a:ext uri="{FF2B5EF4-FFF2-40B4-BE49-F238E27FC236}">
              <a16:creationId xmlns:a16="http://schemas.microsoft.com/office/drawing/2014/main" id="{8AC5DD4F-0441-5C48-9769-F60D9757C6F3}"/>
            </a:ext>
          </a:extLst>
        </xdr:cNvPr>
        <xdr:cNvPicPr>
          <a:picLocks noChangeAspect="1"/>
        </xdr:cNvPicPr>
      </xdr:nvPicPr>
      <xdr:blipFill>
        <a:blip xmlns:r="http://schemas.openxmlformats.org/officeDocument/2006/relationships" r:embed="rId1"/>
        <a:srcRect/>
        <a:stretch>
          <a:fillRect/>
        </a:stretch>
      </xdr:blipFill>
      <xdr:spPr bwMode="auto">
        <a:xfrm>
          <a:off x="6074054" y="41785674"/>
          <a:ext cx="364579" cy="361136"/>
        </a:xfrm>
        <a:prstGeom prst="rect">
          <a:avLst/>
        </a:prstGeom>
        <a:noFill/>
        <a:ln w="9525">
          <a:noFill/>
          <a:miter lim="800000"/>
          <a:headEnd/>
          <a:tailEnd/>
        </a:ln>
      </xdr:spPr>
    </xdr:pic>
    <xdr:clientData/>
  </xdr:oneCellAnchor>
  <xdr:oneCellAnchor>
    <xdr:from>
      <xdr:col>12</xdr:col>
      <xdr:colOff>247650</xdr:colOff>
      <xdr:row>936</xdr:row>
      <xdr:rowOff>76200</xdr:rowOff>
    </xdr:from>
    <xdr:ext cx="364579" cy="362027"/>
    <xdr:pic>
      <xdr:nvPicPr>
        <xdr:cNvPr id="43" name="Picture 3" descr="saraswati 2.jpg">
          <a:extLst>
            <a:ext uri="{FF2B5EF4-FFF2-40B4-BE49-F238E27FC236}">
              <a16:creationId xmlns:a16="http://schemas.microsoft.com/office/drawing/2014/main" id="{170E26B2-80B9-CC49-89E6-E1DD12F27D65}"/>
            </a:ext>
          </a:extLst>
        </xdr:cNvPr>
        <xdr:cNvPicPr>
          <a:picLocks noChangeAspect="1"/>
        </xdr:cNvPicPr>
      </xdr:nvPicPr>
      <xdr:blipFill>
        <a:blip xmlns:r="http://schemas.openxmlformats.org/officeDocument/2006/relationships" r:embed="rId1"/>
        <a:srcRect/>
        <a:stretch>
          <a:fillRect/>
        </a:stretch>
      </xdr:blipFill>
      <xdr:spPr bwMode="auto">
        <a:xfrm>
          <a:off x="6074054" y="52213042"/>
          <a:ext cx="364579" cy="362027"/>
        </a:xfrm>
        <a:prstGeom prst="rect">
          <a:avLst/>
        </a:prstGeom>
        <a:noFill/>
        <a:ln w="9525">
          <a:noFill/>
          <a:miter lim="800000"/>
          <a:headEnd/>
          <a:tailEnd/>
        </a:ln>
      </xdr:spPr>
    </xdr:pic>
    <xdr:clientData/>
  </xdr:oneCellAnchor>
  <xdr:oneCellAnchor>
    <xdr:from>
      <xdr:col>12</xdr:col>
      <xdr:colOff>247650</xdr:colOff>
      <xdr:row>975</xdr:row>
      <xdr:rowOff>76200</xdr:rowOff>
    </xdr:from>
    <xdr:ext cx="364579" cy="361136"/>
    <xdr:pic>
      <xdr:nvPicPr>
        <xdr:cNvPr id="44" name="Picture 43" descr="saraswati 2.jpg">
          <a:extLst>
            <a:ext uri="{FF2B5EF4-FFF2-40B4-BE49-F238E27FC236}">
              <a16:creationId xmlns:a16="http://schemas.microsoft.com/office/drawing/2014/main" id="{4B88E080-A143-C44E-942F-C65FE63D3A76}"/>
            </a:ext>
          </a:extLst>
        </xdr:cNvPr>
        <xdr:cNvPicPr>
          <a:picLocks noChangeAspect="1"/>
        </xdr:cNvPicPr>
      </xdr:nvPicPr>
      <xdr:blipFill>
        <a:blip xmlns:r="http://schemas.openxmlformats.org/officeDocument/2006/relationships" r:embed="rId1"/>
        <a:srcRect/>
        <a:stretch>
          <a:fillRect/>
        </a:stretch>
      </xdr:blipFill>
      <xdr:spPr bwMode="auto">
        <a:xfrm>
          <a:off x="6074054" y="62640411"/>
          <a:ext cx="364579" cy="361136"/>
        </a:xfrm>
        <a:prstGeom prst="rect">
          <a:avLst/>
        </a:prstGeom>
        <a:noFill/>
        <a:ln w="9525">
          <a:noFill/>
          <a:miter lim="800000"/>
          <a:headEnd/>
          <a:tailEnd/>
        </a:ln>
      </xdr:spPr>
    </xdr:pic>
    <xdr:clientData/>
  </xdr:oneCellAnchor>
  <xdr:oneCellAnchor>
    <xdr:from>
      <xdr:col>12</xdr:col>
      <xdr:colOff>247650</xdr:colOff>
      <xdr:row>975</xdr:row>
      <xdr:rowOff>76200</xdr:rowOff>
    </xdr:from>
    <xdr:ext cx="364579" cy="361136"/>
    <xdr:pic>
      <xdr:nvPicPr>
        <xdr:cNvPr id="45" name="Picture 3" descr="saraswati 2.jpg">
          <a:extLst>
            <a:ext uri="{FF2B5EF4-FFF2-40B4-BE49-F238E27FC236}">
              <a16:creationId xmlns:a16="http://schemas.microsoft.com/office/drawing/2014/main" id="{A49440AC-9F02-A540-99B7-410611766563}"/>
            </a:ext>
          </a:extLst>
        </xdr:cNvPr>
        <xdr:cNvPicPr>
          <a:picLocks noChangeAspect="1"/>
        </xdr:cNvPicPr>
      </xdr:nvPicPr>
      <xdr:blipFill>
        <a:blip xmlns:r="http://schemas.openxmlformats.org/officeDocument/2006/relationships" r:embed="rId1"/>
        <a:srcRect/>
        <a:stretch>
          <a:fillRect/>
        </a:stretch>
      </xdr:blipFill>
      <xdr:spPr bwMode="auto">
        <a:xfrm>
          <a:off x="6074054" y="62640411"/>
          <a:ext cx="364579" cy="361136"/>
        </a:xfrm>
        <a:prstGeom prst="rect">
          <a:avLst/>
        </a:prstGeom>
        <a:noFill/>
        <a:ln w="9525">
          <a:noFill/>
          <a:miter lim="800000"/>
          <a:headEnd/>
          <a:tailEnd/>
        </a:ln>
      </xdr:spPr>
    </xdr:pic>
    <xdr:clientData/>
  </xdr:oneCellAnchor>
  <xdr:oneCellAnchor>
    <xdr:from>
      <xdr:col>12</xdr:col>
      <xdr:colOff>247650</xdr:colOff>
      <xdr:row>1014</xdr:row>
      <xdr:rowOff>76200</xdr:rowOff>
    </xdr:from>
    <xdr:ext cx="364579" cy="362027"/>
    <xdr:pic>
      <xdr:nvPicPr>
        <xdr:cNvPr id="46" name="Picture 3" descr="saraswati 2.jpg">
          <a:extLst>
            <a:ext uri="{FF2B5EF4-FFF2-40B4-BE49-F238E27FC236}">
              <a16:creationId xmlns:a16="http://schemas.microsoft.com/office/drawing/2014/main" id="{5C6E56FD-15BA-D849-9CD5-B57A05308682}"/>
            </a:ext>
          </a:extLst>
        </xdr:cNvPr>
        <xdr:cNvPicPr>
          <a:picLocks noChangeAspect="1"/>
        </xdr:cNvPicPr>
      </xdr:nvPicPr>
      <xdr:blipFill>
        <a:blip xmlns:r="http://schemas.openxmlformats.org/officeDocument/2006/relationships" r:embed="rId1"/>
        <a:srcRect/>
        <a:stretch>
          <a:fillRect/>
        </a:stretch>
      </xdr:blipFill>
      <xdr:spPr bwMode="auto">
        <a:xfrm>
          <a:off x="6074054" y="73067779"/>
          <a:ext cx="364579" cy="362027"/>
        </a:xfrm>
        <a:prstGeom prst="rect">
          <a:avLst/>
        </a:prstGeom>
        <a:noFill/>
        <a:ln w="9525">
          <a:noFill/>
          <a:miter lim="800000"/>
          <a:headEnd/>
          <a:tailEnd/>
        </a:ln>
      </xdr:spPr>
    </xdr:pic>
    <xdr:clientData/>
  </xdr:oneCellAnchor>
  <xdr:oneCellAnchor>
    <xdr:from>
      <xdr:col>12</xdr:col>
      <xdr:colOff>247650</xdr:colOff>
      <xdr:row>1053</xdr:row>
      <xdr:rowOff>76200</xdr:rowOff>
    </xdr:from>
    <xdr:ext cx="364579" cy="361136"/>
    <xdr:pic>
      <xdr:nvPicPr>
        <xdr:cNvPr id="47" name="Picture 46" descr="saraswati 2.jpg">
          <a:extLst>
            <a:ext uri="{FF2B5EF4-FFF2-40B4-BE49-F238E27FC236}">
              <a16:creationId xmlns:a16="http://schemas.microsoft.com/office/drawing/2014/main" id="{D636AA5B-3FD8-324F-B741-7EBE64EB1AA5}"/>
            </a:ext>
          </a:extLst>
        </xdr:cNvPr>
        <xdr:cNvPicPr>
          <a:picLocks noChangeAspect="1"/>
        </xdr:cNvPicPr>
      </xdr:nvPicPr>
      <xdr:blipFill>
        <a:blip xmlns:r="http://schemas.openxmlformats.org/officeDocument/2006/relationships" r:embed="rId1"/>
        <a:srcRect/>
        <a:stretch>
          <a:fillRect/>
        </a:stretch>
      </xdr:blipFill>
      <xdr:spPr bwMode="auto">
        <a:xfrm>
          <a:off x="6074054" y="83495147"/>
          <a:ext cx="364579" cy="361136"/>
        </a:xfrm>
        <a:prstGeom prst="rect">
          <a:avLst/>
        </a:prstGeom>
        <a:noFill/>
        <a:ln w="9525">
          <a:noFill/>
          <a:miter lim="800000"/>
          <a:headEnd/>
          <a:tailEnd/>
        </a:ln>
      </xdr:spPr>
    </xdr:pic>
    <xdr:clientData/>
  </xdr:oneCellAnchor>
  <xdr:oneCellAnchor>
    <xdr:from>
      <xdr:col>12</xdr:col>
      <xdr:colOff>247650</xdr:colOff>
      <xdr:row>1053</xdr:row>
      <xdr:rowOff>76200</xdr:rowOff>
    </xdr:from>
    <xdr:ext cx="364579" cy="361136"/>
    <xdr:pic>
      <xdr:nvPicPr>
        <xdr:cNvPr id="48" name="Picture 3" descr="saraswati 2.jpg">
          <a:extLst>
            <a:ext uri="{FF2B5EF4-FFF2-40B4-BE49-F238E27FC236}">
              <a16:creationId xmlns:a16="http://schemas.microsoft.com/office/drawing/2014/main" id="{92FDB78B-ED0E-D340-8059-55F21E704BB1}"/>
            </a:ext>
          </a:extLst>
        </xdr:cNvPr>
        <xdr:cNvPicPr>
          <a:picLocks noChangeAspect="1"/>
        </xdr:cNvPicPr>
      </xdr:nvPicPr>
      <xdr:blipFill>
        <a:blip xmlns:r="http://schemas.openxmlformats.org/officeDocument/2006/relationships" r:embed="rId1"/>
        <a:srcRect/>
        <a:stretch>
          <a:fillRect/>
        </a:stretch>
      </xdr:blipFill>
      <xdr:spPr bwMode="auto">
        <a:xfrm>
          <a:off x="6074054" y="83495147"/>
          <a:ext cx="364579" cy="361136"/>
        </a:xfrm>
        <a:prstGeom prst="rect">
          <a:avLst/>
        </a:prstGeom>
        <a:noFill/>
        <a:ln w="9525">
          <a:noFill/>
          <a:miter lim="800000"/>
          <a:headEnd/>
          <a:tailEnd/>
        </a:ln>
      </xdr:spPr>
    </xdr:pic>
    <xdr:clientData/>
  </xdr:oneCellAnchor>
  <xdr:oneCellAnchor>
    <xdr:from>
      <xdr:col>12</xdr:col>
      <xdr:colOff>247650</xdr:colOff>
      <xdr:row>1092</xdr:row>
      <xdr:rowOff>76200</xdr:rowOff>
    </xdr:from>
    <xdr:ext cx="364579" cy="361136"/>
    <xdr:pic>
      <xdr:nvPicPr>
        <xdr:cNvPr id="49" name="Picture 48" descr="saraswati 2.jpg">
          <a:extLst>
            <a:ext uri="{FF2B5EF4-FFF2-40B4-BE49-F238E27FC236}">
              <a16:creationId xmlns:a16="http://schemas.microsoft.com/office/drawing/2014/main" id="{B6350B7C-EAAF-BF48-A885-7D763E26B2A2}"/>
            </a:ext>
          </a:extLst>
        </xdr:cNvPr>
        <xdr:cNvPicPr>
          <a:picLocks noChangeAspect="1"/>
        </xdr:cNvPicPr>
      </xdr:nvPicPr>
      <xdr:blipFill>
        <a:blip xmlns:r="http://schemas.openxmlformats.org/officeDocument/2006/relationships" r:embed="rId1"/>
        <a:srcRect/>
        <a:stretch>
          <a:fillRect/>
        </a:stretch>
      </xdr:blipFill>
      <xdr:spPr bwMode="auto">
        <a:xfrm>
          <a:off x="6074054" y="93922516"/>
          <a:ext cx="364579" cy="361136"/>
        </a:xfrm>
        <a:prstGeom prst="rect">
          <a:avLst/>
        </a:prstGeom>
        <a:noFill/>
        <a:ln w="9525">
          <a:noFill/>
          <a:miter lim="800000"/>
          <a:headEnd/>
          <a:tailEnd/>
        </a:ln>
      </xdr:spPr>
    </xdr:pic>
    <xdr:clientData/>
  </xdr:oneCellAnchor>
  <xdr:oneCellAnchor>
    <xdr:from>
      <xdr:col>12</xdr:col>
      <xdr:colOff>247650</xdr:colOff>
      <xdr:row>1092</xdr:row>
      <xdr:rowOff>76200</xdr:rowOff>
    </xdr:from>
    <xdr:ext cx="364579" cy="361136"/>
    <xdr:pic>
      <xdr:nvPicPr>
        <xdr:cNvPr id="50" name="Picture 3" descr="saraswati 2.jpg">
          <a:extLst>
            <a:ext uri="{FF2B5EF4-FFF2-40B4-BE49-F238E27FC236}">
              <a16:creationId xmlns:a16="http://schemas.microsoft.com/office/drawing/2014/main" id="{2C81E44C-0957-FC48-837F-3948AC1A57EE}"/>
            </a:ext>
          </a:extLst>
        </xdr:cNvPr>
        <xdr:cNvPicPr>
          <a:picLocks noChangeAspect="1"/>
        </xdr:cNvPicPr>
      </xdr:nvPicPr>
      <xdr:blipFill>
        <a:blip xmlns:r="http://schemas.openxmlformats.org/officeDocument/2006/relationships" r:embed="rId1"/>
        <a:srcRect/>
        <a:stretch>
          <a:fillRect/>
        </a:stretch>
      </xdr:blipFill>
      <xdr:spPr bwMode="auto">
        <a:xfrm>
          <a:off x="6074054" y="93922516"/>
          <a:ext cx="364579" cy="361136"/>
        </a:xfrm>
        <a:prstGeom prst="rect">
          <a:avLst/>
        </a:prstGeom>
        <a:noFill/>
        <a:ln w="9525">
          <a:noFill/>
          <a:miter lim="800000"/>
          <a:headEnd/>
          <a:tailEnd/>
        </a:ln>
      </xdr:spPr>
    </xdr:pic>
    <xdr:clientData/>
  </xdr:oneCellAnchor>
  <xdr:oneCellAnchor>
    <xdr:from>
      <xdr:col>12</xdr:col>
      <xdr:colOff>247650</xdr:colOff>
      <xdr:row>1131</xdr:row>
      <xdr:rowOff>76200</xdr:rowOff>
    </xdr:from>
    <xdr:ext cx="364579" cy="362027"/>
    <xdr:pic>
      <xdr:nvPicPr>
        <xdr:cNvPr id="51" name="Picture 3" descr="saraswati 2.jpg">
          <a:extLst>
            <a:ext uri="{FF2B5EF4-FFF2-40B4-BE49-F238E27FC236}">
              <a16:creationId xmlns:a16="http://schemas.microsoft.com/office/drawing/2014/main" id="{0D3EFC5A-91A2-FF4B-97B7-85F3F8C421FC}"/>
            </a:ext>
          </a:extLst>
        </xdr:cNvPr>
        <xdr:cNvPicPr>
          <a:picLocks noChangeAspect="1"/>
        </xdr:cNvPicPr>
      </xdr:nvPicPr>
      <xdr:blipFill>
        <a:blip xmlns:r="http://schemas.openxmlformats.org/officeDocument/2006/relationships" r:embed="rId1"/>
        <a:srcRect/>
        <a:stretch>
          <a:fillRect/>
        </a:stretch>
      </xdr:blipFill>
      <xdr:spPr bwMode="auto">
        <a:xfrm>
          <a:off x="6074054" y="104349884"/>
          <a:ext cx="364579" cy="362027"/>
        </a:xfrm>
        <a:prstGeom prst="rect">
          <a:avLst/>
        </a:prstGeom>
        <a:noFill/>
        <a:ln w="9525">
          <a:noFill/>
          <a:miter lim="800000"/>
          <a:headEnd/>
          <a:tailEnd/>
        </a:ln>
      </xdr:spPr>
    </xdr:pic>
    <xdr:clientData/>
  </xdr:oneCellAnchor>
  <xdr:oneCellAnchor>
    <xdr:from>
      <xdr:col>12</xdr:col>
      <xdr:colOff>247650</xdr:colOff>
      <xdr:row>1170</xdr:row>
      <xdr:rowOff>76200</xdr:rowOff>
    </xdr:from>
    <xdr:ext cx="364579" cy="361136"/>
    <xdr:pic>
      <xdr:nvPicPr>
        <xdr:cNvPr id="52" name="Picture 51" descr="saraswati 2.jpg">
          <a:extLst>
            <a:ext uri="{FF2B5EF4-FFF2-40B4-BE49-F238E27FC236}">
              <a16:creationId xmlns:a16="http://schemas.microsoft.com/office/drawing/2014/main" id="{7A3B2DE1-7800-024D-9BB9-419C8BA4B0F6}"/>
            </a:ext>
          </a:extLst>
        </xdr:cNvPr>
        <xdr:cNvPicPr>
          <a:picLocks noChangeAspect="1"/>
        </xdr:cNvPicPr>
      </xdr:nvPicPr>
      <xdr:blipFill>
        <a:blip xmlns:r="http://schemas.openxmlformats.org/officeDocument/2006/relationships" r:embed="rId1"/>
        <a:srcRect/>
        <a:stretch>
          <a:fillRect/>
        </a:stretch>
      </xdr:blipFill>
      <xdr:spPr bwMode="auto">
        <a:xfrm>
          <a:off x="6074054" y="114777253"/>
          <a:ext cx="364579" cy="361136"/>
        </a:xfrm>
        <a:prstGeom prst="rect">
          <a:avLst/>
        </a:prstGeom>
        <a:noFill/>
        <a:ln w="9525">
          <a:noFill/>
          <a:miter lim="800000"/>
          <a:headEnd/>
          <a:tailEnd/>
        </a:ln>
      </xdr:spPr>
    </xdr:pic>
    <xdr:clientData/>
  </xdr:oneCellAnchor>
  <xdr:oneCellAnchor>
    <xdr:from>
      <xdr:col>12</xdr:col>
      <xdr:colOff>247650</xdr:colOff>
      <xdr:row>1170</xdr:row>
      <xdr:rowOff>76200</xdr:rowOff>
    </xdr:from>
    <xdr:ext cx="364579" cy="361136"/>
    <xdr:pic>
      <xdr:nvPicPr>
        <xdr:cNvPr id="53" name="Picture 3" descr="saraswati 2.jpg">
          <a:extLst>
            <a:ext uri="{FF2B5EF4-FFF2-40B4-BE49-F238E27FC236}">
              <a16:creationId xmlns:a16="http://schemas.microsoft.com/office/drawing/2014/main" id="{8E39F89E-827C-4D47-B0F6-9EC3F81BD5B4}"/>
            </a:ext>
          </a:extLst>
        </xdr:cNvPr>
        <xdr:cNvPicPr>
          <a:picLocks noChangeAspect="1"/>
        </xdr:cNvPicPr>
      </xdr:nvPicPr>
      <xdr:blipFill>
        <a:blip xmlns:r="http://schemas.openxmlformats.org/officeDocument/2006/relationships" r:embed="rId1"/>
        <a:srcRect/>
        <a:stretch>
          <a:fillRect/>
        </a:stretch>
      </xdr:blipFill>
      <xdr:spPr bwMode="auto">
        <a:xfrm>
          <a:off x="6074054" y="114777253"/>
          <a:ext cx="364579" cy="361136"/>
        </a:xfrm>
        <a:prstGeom prst="rect">
          <a:avLst/>
        </a:prstGeom>
        <a:noFill/>
        <a:ln w="9525">
          <a:noFill/>
          <a:miter lim="800000"/>
          <a:headEnd/>
          <a:tailEnd/>
        </a:ln>
      </xdr:spPr>
    </xdr:pic>
    <xdr:clientData/>
  </xdr:oneCellAnchor>
  <xdr:oneCellAnchor>
    <xdr:from>
      <xdr:col>12</xdr:col>
      <xdr:colOff>247650</xdr:colOff>
      <xdr:row>1209</xdr:row>
      <xdr:rowOff>76200</xdr:rowOff>
    </xdr:from>
    <xdr:ext cx="364579" cy="362027"/>
    <xdr:pic>
      <xdr:nvPicPr>
        <xdr:cNvPr id="54" name="Picture 3" descr="saraswati 2.jpg">
          <a:extLst>
            <a:ext uri="{FF2B5EF4-FFF2-40B4-BE49-F238E27FC236}">
              <a16:creationId xmlns:a16="http://schemas.microsoft.com/office/drawing/2014/main" id="{B414D894-00D2-2142-9C0E-807B5632C22E}"/>
            </a:ext>
          </a:extLst>
        </xdr:cNvPr>
        <xdr:cNvPicPr>
          <a:picLocks noChangeAspect="1"/>
        </xdr:cNvPicPr>
      </xdr:nvPicPr>
      <xdr:blipFill>
        <a:blip xmlns:r="http://schemas.openxmlformats.org/officeDocument/2006/relationships" r:embed="rId1"/>
        <a:srcRect/>
        <a:stretch>
          <a:fillRect/>
        </a:stretch>
      </xdr:blipFill>
      <xdr:spPr bwMode="auto">
        <a:xfrm>
          <a:off x="6074054" y="125204621"/>
          <a:ext cx="364579" cy="362027"/>
        </a:xfrm>
        <a:prstGeom prst="rect">
          <a:avLst/>
        </a:prstGeom>
        <a:noFill/>
        <a:ln w="9525">
          <a:noFill/>
          <a:miter lim="800000"/>
          <a:headEnd/>
          <a:tailEnd/>
        </a:ln>
      </xdr:spPr>
    </xdr:pic>
    <xdr:clientData/>
  </xdr:oneCellAnchor>
  <xdr:oneCellAnchor>
    <xdr:from>
      <xdr:col>12</xdr:col>
      <xdr:colOff>247650</xdr:colOff>
      <xdr:row>1248</xdr:row>
      <xdr:rowOff>76200</xdr:rowOff>
    </xdr:from>
    <xdr:ext cx="364579" cy="361136"/>
    <xdr:pic>
      <xdr:nvPicPr>
        <xdr:cNvPr id="55" name="Picture 54" descr="saraswati 2.jpg">
          <a:extLst>
            <a:ext uri="{FF2B5EF4-FFF2-40B4-BE49-F238E27FC236}">
              <a16:creationId xmlns:a16="http://schemas.microsoft.com/office/drawing/2014/main" id="{031BD49F-9BE4-8749-8F08-526C1D7F84F9}"/>
            </a:ext>
          </a:extLst>
        </xdr:cNvPr>
        <xdr:cNvPicPr>
          <a:picLocks noChangeAspect="1"/>
        </xdr:cNvPicPr>
      </xdr:nvPicPr>
      <xdr:blipFill>
        <a:blip xmlns:r="http://schemas.openxmlformats.org/officeDocument/2006/relationships" r:embed="rId1"/>
        <a:srcRect/>
        <a:stretch>
          <a:fillRect/>
        </a:stretch>
      </xdr:blipFill>
      <xdr:spPr bwMode="auto">
        <a:xfrm>
          <a:off x="6074054" y="135631989"/>
          <a:ext cx="364579" cy="361136"/>
        </a:xfrm>
        <a:prstGeom prst="rect">
          <a:avLst/>
        </a:prstGeom>
        <a:noFill/>
        <a:ln w="9525">
          <a:noFill/>
          <a:miter lim="800000"/>
          <a:headEnd/>
          <a:tailEnd/>
        </a:ln>
      </xdr:spPr>
    </xdr:pic>
    <xdr:clientData/>
  </xdr:oneCellAnchor>
  <xdr:oneCellAnchor>
    <xdr:from>
      <xdr:col>12</xdr:col>
      <xdr:colOff>247650</xdr:colOff>
      <xdr:row>1248</xdr:row>
      <xdr:rowOff>76200</xdr:rowOff>
    </xdr:from>
    <xdr:ext cx="364579" cy="361136"/>
    <xdr:pic>
      <xdr:nvPicPr>
        <xdr:cNvPr id="56" name="Picture 3" descr="saraswati 2.jpg">
          <a:extLst>
            <a:ext uri="{FF2B5EF4-FFF2-40B4-BE49-F238E27FC236}">
              <a16:creationId xmlns:a16="http://schemas.microsoft.com/office/drawing/2014/main" id="{E85A76D3-8113-A449-8524-27C3EBE8FAED}"/>
            </a:ext>
          </a:extLst>
        </xdr:cNvPr>
        <xdr:cNvPicPr>
          <a:picLocks noChangeAspect="1"/>
        </xdr:cNvPicPr>
      </xdr:nvPicPr>
      <xdr:blipFill>
        <a:blip xmlns:r="http://schemas.openxmlformats.org/officeDocument/2006/relationships" r:embed="rId1"/>
        <a:srcRect/>
        <a:stretch>
          <a:fillRect/>
        </a:stretch>
      </xdr:blipFill>
      <xdr:spPr bwMode="auto">
        <a:xfrm>
          <a:off x="6074054" y="135631989"/>
          <a:ext cx="364579" cy="361136"/>
        </a:xfrm>
        <a:prstGeom prst="rect">
          <a:avLst/>
        </a:prstGeom>
        <a:noFill/>
        <a:ln w="9525">
          <a:noFill/>
          <a:miter lim="800000"/>
          <a:headEnd/>
          <a:tailEnd/>
        </a:ln>
      </xdr:spPr>
    </xdr:pic>
    <xdr:clientData/>
  </xdr:oneCellAnchor>
  <xdr:oneCellAnchor>
    <xdr:from>
      <xdr:col>12</xdr:col>
      <xdr:colOff>247650</xdr:colOff>
      <xdr:row>1287</xdr:row>
      <xdr:rowOff>76200</xdr:rowOff>
    </xdr:from>
    <xdr:ext cx="364579" cy="361136"/>
    <xdr:pic>
      <xdr:nvPicPr>
        <xdr:cNvPr id="57" name="Picture 56" descr="saraswati 2.jpg">
          <a:extLst>
            <a:ext uri="{FF2B5EF4-FFF2-40B4-BE49-F238E27FC236}">
              <a16:creationId xmlns:a16="http://schemas.microsoft.com/office/drawing/2014/main" id="{5D7DB988-1128-6342-BB17-34F4F69A1721}"/>
            </a:ext>
          </a:extLst>
        </xdr:cNvPr>
        <xdr:cNvPicPr>
          <a:picLocks noChangeAspect="1"/>
        </xdr:cNvPicPr>
      </xdr:nvPicPr>
      <xdr:blipFill>
        <a:blip xmlns:r="http://schemas.openxmlformats.org/officeDocument/2006/relationships" r:embed="rId1"/>
        <a:srcRect/>
        <a:stretch>
          <a:fillRect/>
        </a:stretch>
      </xdr:blipFill>
      <xdr:spPr bwMode="auto">
        <a:xfrm>
          <a:off x="6074054" y="146059358"/>
          <a:ext cx="364579" cy="361136"/>
        </a:xfrm>
        <a:prstGeom prst="rect">
          <a:avLst/>
        </a:prstGeom>
        <a:noFill/>
        <a:ln w="9525">
          <a:noFill/>
          <a:miter lim="800000"/>
          <a:headEnd/>
          <a:tailEnd/>
        </a:ln>
      </xdr:spPr>
    </xdr:pic>
    <xdr:clientData/>
  </xdr:oneCellAnchor>
  <xdr:oneCellAnchor>
    <xdr:from>
      <xdr:col>12</xdr:col>
      <xdr:colOff>247650</xdr:colOff>
      <xdr:row>1287</xdr:row>
      <xdr:rowOff>76200</xdr:rowOff>
    </xdr:from>
    <xdr:ext cx="364579" cy="361136"/>
    <xdr:pic>
      <xdr:nvPicPr>
        <xdr:cNvPr id="58" name="Picture 3" descr="saraswati 2.jpg">
          <a:extLst>
            <a:ext uri="{FF2B5EF4-FFF2-40B4-BE49-F238E27FC236}">
              <a16:creationId xmlns:a16="http://schemas.microsoft.com/office/drawing/2014/main" id="{6581A770-CD08-6949-8776-D40A6F85D64B}"/>
            </a:ext>
          </a:extLst>
        </xdr:cNvPr>
        <xdr:cNvPicPr>
          <a:picLocks noChangeAspect="1"/>
        </xdr:cNvPicPr>
      </xdr:nvPicPr>
      <xdr:blipFill>
        <a:blip xmlns:r="http://schemas.openxmlformats.org/officeDocument/2006/relationships" r:embed="rId1"/>
        <a:srcRect/>
        <a:stretch>
          <a:fillRect/>
        </a:stretch>
      </xdr:blipFill>
      <xdr:spPr bwMode="auto">
        <a:xfrm>
          <a:off x="6074054" y="146059358"/>
          <a:ext cx="364579" cy="361136"/>
        </a:xfrm>
        <a:prstGeom prst="rect">
          <a:avLst/>
        </a:prstGeom>
        <a:noFill/>
        <a:ln w="9525">
          <a:noFill/>
          <a:miter lim="800000"/>
          <a:headEnd/>
          <a:tailEnd/>
        </a:ln>
      </xdr:spPr>
    </xdr:pic>
    <xdr:clientData/>
  </xdr:oneCellAnchor>
  <xdr:oneCellAnchor>
    <xdr:from>
      <xdr:col>12</xdr:col>
      <xdr:colOff>247650</xdr:colOff>
      <xdr:row>1326</xdr:row>
      <xdr:rowOff>76200</xdr:rowOff>
    </xdr:from>
    <xdr:ext cx="364579" cy="362027"/>
    <xdr:pic>
      <xdr:nvPicPr>
        <xdr:cNvPr id="59" name="Picture 3" descr="saraswati 2.jpg">
          <a:extLst>
            <a:ext uri="{FF2B5EF4-FFF2-40B4-BE49-F238E27FC236}">
              <a16:creationId xmlns:a16="http://schemas.microsoft.com/office/drawing/2014/main" id="{0B66F773-8941-9B4E-A5F2-B365351B7A43}"/>
            </a:ext>
          </a:extLst>
        </xdr:cNvPr>
        <xdr:cNvPicPr>
          <a:picLocks noChangeAspect="1"/>
        </xdr:cNvPicPr>
      </xdr:nvPicPr>
      <xdr:blipFill>
        <a:blip xmlns:r="http://schemas.openxmlformats.org/officeDocument/2006/relationships" r:embed="rId1"/>
        <a:srcRect/>
        <a:stretch>
          <a:fillRect/>
        </a:stretch>
      </xdr:blipFill>
      <xdr:spPr bwMode="auto">
        <a:xfrm>
          <a:off x="6074054" y="156486726"/>
          <a:ext cx="364579" cy="362027"/>
        </a:xfrm>
        <a:prstGeom prst="rect">
          <a:avLst/>
        </a:prstGeom>
        <a:noFill/>
        <a:ln w="9525">
          <a:noFill/>
          <a:miter lim="800000"/>
          <a:headEnd/>
          <a:tailEnd/>
        </a:ln>
      </xdr:spPr>
    </xdr:pic>
    <xdr:clientData/>
  </xdr:oneCellAnchor>
  <xdr:oneCellAnchor>
    <xdr:from>
      <xdr:col>12</xdr:col>
      <xdr:colOff>247650</xdr:colOff>
      <xdr:row>1365</xdr:row>
      <xdr:rowOff>76200</xdr:rowOff>
    </xdr:from>
    <xdr:ext cx="364579" cy="361136"/>
    <xdr:pic>
      <xdr:nvPicPr>
        <xdr:cNvPr id="60" name="Picture 59" descr="saraswati 2.jpg">
          <a:extLst>
            <a:ext uri="{FF2B5EF4-FFF2-40B4-BE49-F238E27FC236}">
              <a16:creationId xmlns:a16="http://schemas.microsoft.com/office/drawing/2014/main" id="{21CD0368-33E3-9747-A9EB-B19EAC75CE3C}"/>
            </a:ext>
          </a:extLst>
        </xdr:cNvPr>
        <xdr:cNvPicPr>
          <a:picLocks noChangeAspect="1"/>
        </xdr:cNvPicPr>
      </xdr:nvPicPr>
      <xdr:blipFill>
        <a:blip xmlns:r="http://schemas.openxmlformats.org/officeDocument/2006/relationships" r:embed="rId1"/>
        <a:srcRect/>
        <a:stretch>
          <a:fillRect/>
        </a:stretch>
      </xdr:blipFill>
      <xdr:spPr bwMode="auto">
        <a:xfrm>
          <a:off x="6074054" y="166914095"/>
          <a:ext cx="364579" cy="361136"/>
        </a:xfrm>
        <a:prstGeom prst="rect">
          <a:avLst/>
        </a:prstGeom>
        <a:noFill/>
        <a:ln w="9525">
          <a:noFill/>
          <a:miter lim="800000"/>
          <a:headEnd/>
          <a:tailEnd/>
        </a:ln>
      </xdr:spPr>
    </xdr:pic>
    <xdr:clientData/>
  </xdr:oneCellAnchor>
  <xdr:oneCellAnchor>
    <xdr:from>
      <xdr:col>12</xdr:col>
      <xdr:colOff>247650</xdr:colOff>
      <xdr:row>1365</xdr:row>
      <xdr:rowOff>76200</xdr:rowOff>
    </xdr:from>
    <xdr:ext cx="364579" cy="361136"/>
    <xdr:pic>
      <xdr:nvPicPr>
        <xdr:cNvPr id="61" name="Picture 3" descr="saraswati 2.jpg">
          <a:extLst>
            <a:ext uri="{FF2B5EF4-FFF2-40B4-BE49-F238E27FC236}">
              <a16:creationId xmlns:a16="http://schemas.microsoft.com/office/drawing/2014/main" id="{2EC3C8F2-E083-934C-840A-4750A653B338}"/>
            </a:ext>
          </a:extLst>
        </xdr:cNvPr>
        <xdr:cNvPicPr>
          <a:picLocks noChangeAspect="1"/>
        </xdr:cNvPicPr>
      </xdr:nvPicPr>
      <xdr:blipFill>
        <a:blip xmlns:r="http://schemas.openxmlformats.org/officeDocument/2006/relationships" r:embed="rId1"/>
        <a:srcRect/>
        <a:stretch>
          <a:fillRect/>
        </a:stretch>
      </xdr:blipFill>
      <xdr:spPr bwMode="auto">
        <a:xfrm>
          <a:off x="6074054" y="166914095"/>
          <a:ext cx="364579" cy="361136"/>
        </a:xfrm>
        <a:prstGeom prst="rect">
          <a:avLst/>
        </a:prstGeom>
        <a:noFill/>
        <a:ln w="9525">
          <a:noFill/>
          <a:miter lim="800000"/>
          <a:headEnd/>
          <a:tailEnd/>
        </a:ln>
      </xdr:spPr>
    </xdr:pic>
    <xdr:clientData/>
  </xdr:oneCellAnchor>
  <xdr:oneCellAnchor>
    <xdr:from>
      <xdr:col>12</xdr:col>
      <xdr:colOff>247650</xdr:colOff>
      <xdr:row>1404</xdr:row>
      <xdr:rowOff>76200</xdr:rowOff>
    </xdr:from>
    <xdr:ext cx="364579" cy="362027"/>
    <xdr:pic>
      <xdr:nvPicPr>
        <xdr:cNvPr id="62" name="Picture 3" descr="saraswati 2.jpg">
          <a:extLst>
            <a:ext uri="{FF2B5EF4-FFF2-40B4-BE49-F238E27FC236}">
              <a16:creationId xmlns:a16="http://schemas.microsoft.com/office/drawing/2014/main" id="{E5B58310-D343-7C4E-970D-C279BE3B6BBA}"/>
            </a:ext>
          </a:extLst>
        </xdr:cNvPr>
        <xdr:cNvPicPr>
          <a:picLocks noChangeAspect="1"/>
        </xdr:cNvPicPr>
      </xdr:nvPicPr>
      <xdr:blipFill>
        <a:blip xmlns:r="http://schemas.openxmlformats.org/officeDocument/2006/relationships" r:embed="rId1"/>
        <a:srcRect/>
        <a:stretch>
          <a:fillRect/>
        </a:stretch>
      </xdr:blipFill>
      <xdr:spPr bwMode="auto">
        <a:xfrm>
          <a:off x="6074054" y="177341463"/>
          <a:ext cx="364579" cy="362027"/>
        </a:xfrm>
        <a:prstGeom prst="rect">
          <a:avLst/>
        </a:prstGeom>
        <a:noFill/>
        <a:ln w="9525">
          <a:noFill/>
          <a:miter lim="800000"/>
          <a:headEnd/>
          <a:tailEnd/>
        </a:ln>
      </xdr:spPr>
    </xdr:pic>
    <xdr:clientData/>
  </xdr:oneCellAnchor>
  <xdr:oneCellAnchor>
    <xdr:from>
      <xdr:col>12</xdr:col>
      <xdr:colOff>247650</xdr:colOff>
      <xdr:row>1443</xdr:row>
      <xdr:rowOff>76200</xdr:rowOff>
    </xdr:from>
    <xdr:ext cx="364579" cy="361136"/>
    <xdr:pic>
      <xdr:nvPicPr>
        <xdr:cNvPr id="63" name="Picture 62" descr="saraswati 2.jpg">
          <a:extLst>
            <a:ext uri="{FF2B5EF4-FFF2-40B4-BE49-F238E27FC236}">
              <a16:creationId xmlns:a16="http://schemas.microsoft.com/office/drawing/2014/main" id="{6DC00619-6234-CC4A-9EB5-0A6B5D377604}"/>
            </a:ext>
          </a:extLst>
        </xdr:cNvPr>
        <xdr:cNvPicPr>
          <a:picLocks noChangeAspect="1"/>
        </xdr:cNvPicPr>
      </xdr:nvPicPr>
      <xdr:blipFill>
        <a:blip xmlns:r="http://schemas.openxmlformats.org/officeDocument/2006/relationships" r:embed="rId1"/>
        <a:srcRect/>
        <a:stretch>
          <a:fillRect/>
        </a:stretch>
      </xdr:blipFill>
      <xdr:spPr bwMode="auto">
        <a:xfrm>
          <a:off x="6074054" y="187768832"/>
          <a:ext cx="364579" cy="361136"/>
        </a:xfrm>
        <a:prstGeom prst="rect">
          <a:avLst/>
        </a:prstGeom>
        <a:noFill/>
        <a:ln w="9525">
          <a:noFill/>
          <a:miter lim="800000"/>
          <a:headEnd/>
          <a:tailEnd/>
        </a:ln>
      </xdr:spPr>
    </xdr:pic>
    <xdr:clientData/>
  </xdr:oneCellAnchor>
  <xdr:oneCellAnchor>
    <xdr:from>
      <xdr:col>12</xdr:col>
      <xdr:colOff>247650</xdr:colOff>
      <xdr:row>1443</xdr:row>
      <xdr:rowOff>76200</xdr:rowOff>
    </xdr:from>
    <xdr:ext cx="364579" cy="361136"/>
    <xdr:pic>
      <xdr:nvPicPr>
        <xdr:cNvPr id="64" name="Picture 3" descr="saraswati 2.jpg">
          <a:extLst>
            <a:ext uri="{FF2B5EF4-FFF2-40B4-BE49-F238E27FC236}">
              <a16:creationId xmlns:a16="http://schemas.microsoft.com/office/drawing/2014/main" id="{FEF8920D-30E7-1849-99FF-350EBFBAF571}"/>
            </a:ext>
          </a:extLst>
        </xdr:cNvPr>
        <xdr:cNvPicPr>
          <a:picLocks noChangeAspect="1"/>
        </xdr:cNvPicPr>
      </xdr:nvPicPr>
      <xdr:blipFill>
        <a:blip xmlns:r="http://schemas.openxmlformats.org/officeDocument/2006/relationships" r:embed="rId1"/>
        <a:srcRect/>
        <a:stretch>
          <a:fillRect/>
        </a:stretch>
      </xdr:blipFill>
      <xdr:spPr bwMode="auto">
        <a:xfrm>
          <a:off x="6074054" y="187768832"/>
          <a:ext cx="364579" cy="361136"/>
        </a:xfrm>
        <a:prstGeom prst="rect">
          <a:avLst/>
        </a:prstGeom>
        <a:noFill/>
        <a:ln w="9525">
          <a:noFill/>
          <a:miter lim="800000"/>
          <a:headEnd/>
          <a:tailEnd/>
        </a:ln>
      </xdr:spPr>
    </xdr:pic>
    <xdr:clientData/>
  </xdr:oneCellAnchor>
  <xdr:oneCellAnchor>
    <xdr:from>
      <xdr:col>12</xdr:col>
      <xdr:colOff>247650</xdr:colOff>
      <xdr:row>1482</xdr:row>
      <xdr:rowOff>76200</xdr:rowOff>
    </xdr:from>
    <xdr:ext cx="364579" cy="361136"/>
    <xdr:pic>
      <xdr:nvPicPr>
        <xdr:cNvPr id="65" name="Picture 64" descr="saraswati 2.jpg">
          <a:extLst>
            <a:ext uri="{FF2B5EF4-FFF2-40B4-BE49-F238E27FC236}">
              <a16:creationId xmlns:a16="http://schemas.microsoft.com/office/drawing/2014/main" id="{C7318022-8ECA-9142-A298-1F2E258E2EB9}"/>
            </a:ext>
          </a:extLst>
        </xdr:cNvPr>
        <xdr:cNvPicPr>
          <a:picLocks noChangeAspect="1"/>
        </xdr:cNvPicPr>
      </xdr:nvPicPr>
      <xdr:blipFill>
        <a:blip xmlns:r="http://schemas.openxmlformats.org/officeDocument/2006/relationships" r:embed="rId1"/>
        <a:srcRect/>
        <a:stretch>
          <a:fillRect/>
        </a:stretch>
      </xdr:blipFill>
      <xdr:spPr bwMode="auto">
        <a:xfrm>
          <a:off x="6074054" y="198196200"/>
          <a:ext cx="364579" cy="361136"/>
        </a:xfrm>
        <a:prstGeom prst="rect">
          <a:avLst/>
        </a:prstGeom>
        <a:noFill/>
        <a:ln w="9525">
          <a:noFill/>
          <a:miter lim="800000"/>
          <a:headEnd/>
          <a:tailEnd/>
        </a:ln>
      </xdr:spPr>
    </xdr:pic>
    <xdr:clientData/>
  </xdr:oneCellAnchor>
  <xdr:oneCellAnchor>
    <xdr:from>
      <xdr:col>12</xdr:col>
      <xdr:colOff>247650</xdr:colOff>
      <xdr:row>1482</xdr:row>
      <xdr:rowOff>76200</xdr:rowOff>
    </xdr:from>
    <xdr:ext cx="364579" cy="361136"/>
    <xdr:pic>
      <xdr:nvPicPr>
        <xdr:cNvPr id="66" name="Picture 3" descr="saraswati 2.jpg">
          <a:extLst>
            <a:ext uri="{FF2B5EF4-FFF2-40B4-BE49-F238E27FC236}">
              <a16:creationId xmlns:a16="http://schemas.microsoft.com/office/drawing/2014/main" id="{D6C26F8F-D4F8-9243-A5FC-A257FC5F94B4}"/>
            </a:ext>
          </a:extLst>
        </xdr:cNvPr>
        <xdr:cNvPicPr>
          <a:picLocks noChangeAspect="1"/>
        </xdr:cNvPicPr>
      </xdr:nvPicPr>
      <xdr:blipFill>
        <a:blip xmlns:r="http://schemas.openxmlformats.org/officeDocument/2006/relationships" r:embed="rId1"/>
        <a:srcRect/>
        <a:stretch>
          <a:fillRect/>
        </a:stretch>
      </xdr:blipFill>
      <xdr:spPr bwMode="auto">
        <a:xfrm>
          <a:off x="6074054" y="198196200"/>
          <a:ext cx="364579" cy="361136"/>
        </a:xfrm>
        <a:prstGeom prst="rect">
          <a:avLst/>
        </a:prstGeom>
        <a:noFill/>
        <a:ln w="9525">
          <a:noFill/>
          <a:miter lim="800000"/>
          <a:headEnd/>
          <a:tailEnd/>
        </a:ln>
      </xdr:spPr>
    </xdr:pic>
    <xdr:clientData/>
  </xdr:oneCellAnchor>
  <xdr:oneCellAnchor>
    <xdr:from>
      <xdr:col>12</xdr:col>
      <xdr:colOff>247650</xdr:colOff>
      <xdr:row>1521</xdr:row>
      <xdr:rowOff>76200</xdr:rowOff>
    </xdr:from>
    <xdr:ext cx="370534" cy="357418"/>
    <xdr:pic>
      <xdr:nvPicPr>
        <xdr:cNvPr id="67" name="Picture 3" descr="saraswati 2.jpg">
          <a:extLst>
            <a:ext uri="{FF2B5EF4-FFF2-40B4-BE49-F238E27FC236}">
              <a16:creationId xmlns:a16="http://schemas.microsoft.com/office/drawing/2014/main" id="{5B4F4B68-CA0E-644F-B84E-425960400664}"/>
            </a:ext>
          </a:extLst>
        </xdr:cNvPr>
        <xdr:cNvPicPr>
          <a:picLocks noChangeAspect="1"/>
        </xdr:cNvPicPr>
      </xdr:nvPicPr>
      <xdr:blipFill>
        <a:blip xmlns:r="http://schemas.openxmlformats.org/officeDocument/2006/relationships" r:embed="rId1"/>
        <a:srcRect/>
        <a:stretch>
          <a:fillRect/>
        </a:stretch>
      </xdr:blipFill>
      <xdr:spPr bwMode="auto">
        <a:xfrm>
          <a:off x="6061184" y="76200"/>
          <a:ext cx="370534" cy="357418"/>
        </a:xfrm>
        <a:prstGeom prst="rect">
          <a:avLst/>
        </a:prstGeom>
        <a:noFill/>
        <a:ln w="9525">
          <a:noFill/>
          <a:miter lim="800000"/>
          <a:headEnd/>
          <a:tailEnd/>
        </a:ln>
      </xdr:spPr>
    </xdr:pic>
    <xdr:clientData/>
  </xdr:oneCellAnchor>
  <xdr:oneCellAnchor>
    <xdr:from>
      <xdr:col>12</xdr:col>
      <xdr:colOff>247650</xdr:colOff>
      <xdr:row>1560</xdr:row>
      <xdr:rowOff>76200</xdr:rowOff>
    </xdr:from>
    <xdr:ext cx="370534" cy="357418"/>
    <xdr:pic>
      <xdr:nvPicPr>
        <xdr:cNvPr id="68" name="Picture 3" descr="saraswati 2.jpg">
          <a:extLst>
            <a:ext uri="{FF2B5EF4-FFF2-40B4-BE49-F238E27FC236}">
              <a16:creationId xmlns:a16="http://schemas.microsoft.com/office/drawing/2014/main" id="{7CCA9F0F-F2D3-844B-B44A-E36A4B09A0F8}"/>
            </a:ext>
          </a:extLst>
        </xdr:cNvPr>
        <xdr:cNvPicPr>
          <a:picLocks noChangeAspect="1"/>
        </xdr:cNvPicPr>
      </xdr:nvPicPr>
      <xdr:blipFill>
        <a:blip xmlns:r="http://schemas.openxmlformats.org/officeDocument/2006/relationships" r:embed="rId1"/>
        <a:srcRect/>
        <a:stretch>
          <a:fillRect/>
        </a:stretch>
      </xdr:blipFill>
      <xdr:spPr bwMode="auto">
        <a:xfrm>
          <a:off x="6061184" y="399732062"/>
          <a:ext cx="370534" cy="357418"/>
        </a:xfrm>
        <a:prstGeom prst="rect">
          <a:avLst/>
        </a:prstGeom>
        <a:noFill/>
        <a:ln w="9525">
          <a:noFill/>
          <a:miter lim="800000"/>
          <a:headEnd/>
          <a:tailEnd/>
        </a:ln>
      </xdr:spPr>
    </xdr:pic>
    <xdr:clientData/>
  </xdr:oneCellAnchor>
  <xdr:oneCellAnchor>
    <xdr:from>
      <xdr:col>12</xdr:col>
      <xdr:colOff>258598</xdr:colOff>
      <xdr:row>1599</xdr:row>
      <xdr:rowOff>163786</xdr:rowOff>
    </xdr:from>
    <xdr:ext cx="364579" cy="361136"/>
    <xdr:pic>
      <xdr:nvPicPr>
        <xdr:cNvPr id="74" name="Picture 3" descr="saraswati 2.jpg">
          <a:extLst>
            <a:ext uri="{FF2B5EF4-FFF2-40B4-BE49-F238E27FC236}">
              <a16:creationId xmlns:a16="http://schemas.microsoft.com/office/drawing/2014/main" id="{837FED04-BF0A-A447-BA11-665493CCF767}"/>
            </a:ext>
          </a:extLst>
        </xdr:cNvPr>
        <xdr:cNvPicPr>
          <a:picLocks noChangeAspect="1"/>
        </xdr:cNvPicPr>
      </xdr:nvPicPr>
      <xdr:blipFill>
        <a:blip xmlns:r="http://schemas.openxmlformats.org/officeDocument/2006/relationships" r:embed="rId1"/>
        <a:srcRect/>
        <a:stretch>
          <a:fillRect/>
        </a:stretch>
      </xdr:blipFill>
      <xdr:spPr bwMode="auto">
        <a:xfrm>
          <a:off x="6072132" y="420314820"/>
          <a:ext cx="364579" cy="361136"/>
        </a:xfrm>
        <a:prstGeom prst="rect">
          <a:avLst/>
        </a:prstGeom>
        <a:noFill/>
        <a:ln w="9525">
          <a:noFill/>
          <a:miter lim="800000"/>
          <a:headEnd/>
          <a:tailEnd/>
        </a:ln>
      </xdr:spPr>
    </xdr:pic>
    <xdr:clientData/>
  </xdr:oneCellAnchor>
  <xdr:oneCellAnchor>
    <xdr:from>
      <xdr:col>12</xdr:col>
      <xdr:colOff>247650</xdr:colOff>
      <xdr:row>1638</xdr:row>
      <xdr:rowOff>76200</xdr:rowOff>
    </xdr:from>
    <xdr:ext cx="364579" cy="361136"/>
    <xdr:pic>
      <xdr:nvPicPr>
        <xdr:cNvPr id="75" name="Picture 74" descr="saraswati 2.jpg">
          <a:extLst>
            <a:ext uri="{FF2B5EF4-FFF2-40B4-BE49-F238E27FC236}">
              <a16:creationId xmlns:a16="http://schemas.microsoft.com/office/drawing/2014/main" id="{D71C9D64-BB0D-514F-8490-527CC6CAA4BC}"/>
            </a:ext>
          </a:extLst>
        </xdr:cNvPr>
        <xdr:cNvPicPr>
          <a:picLocks noChangeAspect="1"/>
        </xdr:cNvPicPr>
      </xdr:nvPicPr>
      <xdr:blipFill>
        <a:blip xmlns:r="http://schemas.openxmlformats.org/officeDocument/2006/relationships" r:embed="rId1"/>
        <a:srcRect/>
        <a:stretch>
          <a:fillRect/>
        </a:stretch>
      </xdr:blipFill>
      <xdr:spPr bwMode="auto">
        <a:xfrm>
          <a:off x="6061184" y="41066545"/>
          <a:ext cx="364579" cy="361136"/>
        </a:xfrm>
        <a:prstGeom prst="rect">
          <a:avLst/>
        </a:prstGeom>
        <a:noFill/>
        <a:ln w="9525">
          <a:noFill/>
          <a:miter lim="800000"/>
          <a:headEnd/>
          <a:tailEnd/>
        </a:ln>
      </xdr:spPr>
    </xdr:pic>
    <xdr:clientData/>
  </xdr:oneCellAnchor>
  <xdr:oneCellAnchor>
    <xdr:from>
      <xdr:col>12</xdr:col>
      <xdr:colOff>247650</xdr:colOff>
      <xdr:row>1638</xdr:row>
      <xdr:rowOff>76200</xdr:rowOff>
    </xdr:from>
    <xdr:ext cx="364579" cy="361136"/>
    <xdr:pic>
      <xdr:nvPicPr>
        <xdr:cNvPr id="76" name="Picture 3" descr="saraswati 2.jpg">
          <a:extLst>
            <a:ext uri="{FF2B5EF4-FFF2-40B4-BE49-F238E27FC236}">
              <a16:creationId xmlns:a16="http://schemas.microsoft.com/office/drawing/2014/main" id="{42BDA345-ECFD-5F4D-89F5-7B71B5F7BE18}"/>
            </a:ext>
          </a:extLst>
        </xdr:cNvPr>
        <xdr:cNvPicPr>
          <a:picLocks noChangeAspect="1"/>
        </xdr:cNvPicPr>
      </xdr:nvPicPr>
      <xdr:blipFill>
        <a:blip xmlns:r="http://schemas.openxmlformats.org/officeDocument/2006/relationships" r:embed="rId1"/>
        <a:srcRect/>
        <a:stretch>
          <a:fillRect/>
        </a:stretch>
      </xdr:blipFill>
      <xdr:spPr bwMode="auto">
        <a:xfrm>
          <a:off x="6061184" y="41066545"/>
          <a:ext cx="364579" cy="361136"/>
        </a:xfrm>
        <a:prstGeom prst="rect">
          <a:avLst/>
        </a:prstGeom>
        <a:noFill/>
        <a:ln w="9525">
          <a:noFill/>
          <a:miter lim="800000"/>
          <a:headEnd/>
          <a:tailEnd/>
        </a:ln>
      </xdr:spPr>
    </xdr:pic>
    <xdr:clientData/>
  </xdr:oneCellAnchor>
  <xdr:oneCellAnchor>
    <xdr:from>
      <xdr:col>12</xdr:col>
      <xdr:colOff>247650</xdr:colOff>
      <xdr:row>1677</xdr:row>
      <xdr:rowOff>76200</xdr:rowOff>
    </xdr:from>
    <xdr:ext cx="364579" cy="362027"/>
    <xdr:pic>
      <xdr:nvPicPr>
        <xdr:cNvPr id="77" name="Picture 3" descr="saraswati 2.jpg">
          <a:extLst>
            <a:ext uri="{FF2B5EF4-FFF2-40B4-BE49-F238E27FC236}">
              <a16:creationId xmlns:a16="http://schemas.microsoft.com/office/drawing/2014/main" id="{63D58496-EAE5-264B-B842-18903AE083DE}"/>
            </a:ext>
          </a:extLst>
        </xdr:cNvPr>
        <xdr:cNvPicPr>
          <a:picLocks noChangeAspect="1"/>
        </xdr:cNvPicPr>
      </xdr:nvPicPr>
      <xdr:blipFill>
        <a:blip xmlns:r="http://schemas.openxmlformats.org/officeDocument/2006/relationships" r:embed="rId1"/>
        <a:srcRect/>
        <a:stretch>
          <a:fillRect/>
        </a:stretch>
      </xdr:blipFill>
      <xdr:spPr bwMode="auto">
        <a:xfrm>
          <a:off x="6061184" y="51314131"/>
          <a:ext cx="364579" cy="362027"/>
        </a:xfrm>
        <a:prstGeom prst="rect">
          <a:avLst/>
        </a:prstGeom>
        <a:noFill/>
        <a:ln w="9525">
          <a:noFill/>
          <a:miter lim="800000"/>
          <a:headEnd/>
          <a:tailEnd/>
        </a:ln>
      </xdr:spPr>
    </xdr:pic>
    <xdr:clientData/>
  </xdr:oneCellAnchor>
  <xdr:oneCellAnchor>
    <xdr:from>
      <xdr:col>12</xdr:col>
      <xdr:colOff>247650</xdr:colOff>
      <xdr:row>1716</xdr:row>
      <xdr:rowOff>76200</xdr:rowOff>
    </xdr:from>
    <xdr:ext cx="364579" cy="361136"/>
    <xdr:pic>
      <xdr:nvPicPr>
        <xdr:cNvPr id="78" name="Picture 77" descr="saraswati 2.jpg">
          <a:extLst>
            <a:ext uri="{FF2B5EF4-FFF2-40B4-BE49-F238E27FC236}">
              <a16:creationId xmlns:a16="http://schemas.microsoft.com/office/drawing/2014/main" id="{B757846E-FDE3-F042-AD08-D2187C0E83BB}"/>
            </a:ext>
          </a:extLst>
        </xdr:cNvPr>
        <xdr:cNvPicPr>
          <a:picLocks noChangeAspect="1"/>
        </xdr:cNvPicPr>
      </xdr:nvPicPr>
      <xdr:blipFill>
        <a:blip xmlns:r="http://schemas.openxmlformats.org/officeDocument/2006/relationships" r:embed="rId1"/>
        <a:srcRect/>
        <a:stretch>
          <a:fillRect/>
        </a:stretch>
      </xdr:blipFill>
      <xdr:spPr bwMode="auto">
        <a:xfrm>
          <a:off x="6061184" y="61561717"/>
          <a:ext cx="364579" cy="361136"/>
        </a:xfrm>
        <a:prstGeom prst="rect">
          <a:avLst/>
        </a:prstGeom>
        <a:noFill/>
        <a:ln w="9525">
          <a:noFill/>
          <a:miter lim="800000"/>
          <a:headEnd/>
          <a:tailEnd/>
        </a:ln>
      </xdr:spPr>
    </xdr:pic>
    <xdr:clientData/>
  </xdr:oneCellAnchor>
  <xdr:oneCellAnchor>
    <xdr:from>
      <xdr:col>12</xdr:col>
      <xdr:colOff>247650</xdr:colOff>
      <xdr:row>1716</xdr:row>
      <xdr:rowOff>76200</xdr:rowOff>
    </xdr:from>
    <xdr:ext cx="364579" cy="361136"/>
    <xdr:pic>
      <xdr:nvPicPr>
        <xdr:cNvPr id="79" name="Picture 3" descr="saraswati 2.jpg">
          <a:extLst>
            <a:ext uri="{FF2B5EF4-FFF2-40B4-BE49-F238E27FC236}">
              <a16:creationId xmlns:a16="http://schemas.microsoft.com/office/drawing/2014/main" id="{B395F04E-EA82-B34E-AA88-6D7DFACE004B}"/>
            </a:ext>
          </a:extLst>
        </xdr:cNvPr>
        <xdr:cNvPicPr>
          <a:picLocks noChangeAspect="1"/>
        </xdr:cNvPicPr>
      </xdr:nvPicPr>
      <xdr:blipFill>
        <a:blip xmlns:r="http://schemas.openxmlformats.org/officeDocument/2006/relationships" r:embed="rId1"/>
        <a:srcRect/>
        <a:stretch>
          <a:fillRect/>
        </a:stretch>
      </xdr:blipFill>
      <xdr:spPr bwMode="auto">
        <a:xfrm>
          <a:off x="6061184" y="61561717"/>
          <a:ext cx="364579" cy="361136"/>
        </a:xfrm>
        <a:prstGeom prst="rect">
          <a:avLst/>
        </a:prstGeom>
        <a:noFill/>
        <a:ln w="9525">
          <a:noFill/>
          <a:miter lim="800000"/>
          <a:headEnd/>
          <a:tailEnd/>
        </a:ln>
      </xdr:spPr>
    </xdr:pic>
    <xdr:clientData/>
  </xdr:oneCellAnchor>
  <xdr:oneCellAnchor>
    <xdr:from>
      <xdr:col>12</xdr:col>
      <xdr:colOff>247650</xdr:colOff>
      <xdr:row>1755</xdr:row>
      <xdr:rowOff>76200</xdr:rowOff>
    </xdr:from>
    <xdr:ext cx="364579" cy="362027"/>
    <xdr:pic>
      <xdr:nvPicPr>
        <xdr:cNvPr id="80" name="Picture 3" descr="saraswati 2.jpg">
          <a:extLst>
            <a:ext uri="{FF2B5EF4-FFF2-40B4-BE49-F238E27FC236}">
              <a16:creationId xmlns:a16="http://schemas.microsoft.com/office/drawing/2014/main" id="{CD41C4F7-AD20-3746-B68A-A358B4DB0094}"/>
            </a:ext>
          </a:extLst>
        </xdr:cNvPr>
        <xdr:cNvPicPr>
          <a:picLocks noChangeAspect="1"/>
        </xdr:cNvPicPr>
      </xdr:nvPicPr>
      <xdr:blipFill>
        <a:blip xmlns:r="http://schemas.openxmlformats.org/officeDocument/2006/relationships" r:embed="rId1"/>
        <a:srcRect/>
        <a:stretch>
          <a:fillRect/>
        </a:stretch>
      </xdr:blipFill>
      <xdr:spPr bwMode="auto">
        <a:xfrm>
          <a:off x="6061184" y="71809303"/>
          <a:ext cx="364579" cy="362027"/>
        </a:xfrm>
        <a:prstGeom prst="rect">
          <a:avLst/>
        </a:prstGeom>
        <a:noFill/>
        <a:ln w="9525">
          <a:noFill/>
          <a:miter lim="800000"/>
          <a:headEnd/>
          <a:tailEnd/>
        </a:ln>
      </xdr:spPr>
    </xdr:pic>
    <xdr:clientData/>
  </xdr:oneCellAnchor>
  <xdr:oneCellAnchor>
    <xdr:from>
      <xdr:col>12</xdr:col>
      <xdr:colOff>247650</xdr:colOff>
      <xdr:row>1794</xdr:row>
      <xdr:rowOff>76200</xdr:rowOff>
    </xdr:from>
    <xdr:ext cx="364579" cy="361136"/>
    <xdr:pic>
      <xdr:nvPicPr>
        <xdr:cNvPr id="81" name="Picture 80" descr="saraswati 2.jpg">
          <a:extLst>
            <a:ext uri="{FF2B5EF4-FFF2-40B4-BE49-F238E27FC236}">
              <a16:creationId xmlns:a16="http://schemas.microsoft.com/office/drawing/2014/main" id="{4AF640F5-F8F7-C247-B653-1500C1441593}"/>
            </a:ext>
          </a:extLst>
        </xdr:cNvPr>
        <xdr:cNvPicPr>
          <a:picLocks noChangeAspect="1"/>
        </xdr:cNvPicPr>
      </xdr:nvPicPr>
      <xdr:blipFill>
        <a:blip xmlns:r="http://schemas.openxmlformats.org/officeDocument/2006/relationships" r:embed="rId1"/>
        <a:srcRect/>
        <a:stretch>
          <a:fillRect/>
        </a:stretch>
      </xdr:blipFill>
      <xdr:spPr bwMode="auto">
        <a:xfrm>
          <a:off x="6061184" y="82056890"/>
          <a:ext cx="364579" cy="361136"/>
        </a:xfrm>
        <a:prstGeom prst="rect">
          <a:avLst/>
        </a:prstGeom>
        <a:noFill/>
        <a:ln w="9525">
          <a:noFill/>
          <a:miter lim="800000"/>
          <a:headEnd/>
          <a:tailEnd/>
        </a:ln>
      </xdr:spPr>
    </xdr:pic>
    <xdr:clientData/>
  </xdr:oneCellAnchor>
  <xdr:oneCellAnchor>
    <xdr:from>
      <xdr:col>12</xdr:col>
      <xdr:colOff>247650</xdr:colOff>
      <xdr:row>1794</xdr:row>
      <xdr:rowOff>76200</xdr:rowOff>
    </xdr:from>
    <xdr:ext cx="364579" cy="361136"/>
    <xdr:pic>
      <xdr:nvPicPr>
        <xdr:cNvPr id="82" name="Picture 3" descr="saraswati 2.jpg">
          <a:extLst>
            <a:ext uri="{FF2B5EF4-FFF2-40B4-BE49-F238E27FC236}">
              <a16:creationId xmlns:a16="http://schemas.microsoft.com/office/drawing/2014/main" id="{0C09351C-FBA2-F540-9834-18BD776EC1DF}"/>
            </a:ext>
          </a:extLst>
        </xdr:cNvPr>
        <xdr:cNvPicPr>
          <a:picLocks noChangeAspect="1"/>
        </xdr:cNvPicPr>
      </xdr:nvPicPr>
      <xdr:blipFill>
        <a:blip xmlns:r="http://schemas.openxmlformats.org/officeDocument/2006/relationships" r:embed="rId1"/>
        <a:srcRect/>
        <a:stretch>
          <a:fillRect/>
        </a:stretch>
      </xdr:blipFill>
      <xdr:spPr bwMode="auto">
        <a:xfrm>
          <a:off x="6061184" y="82056890"/>
          <a:ext cx="364579" cy="361136"/>
        </a:xfrm>
        <a:prstGeom prst="rect">
          <a:avLst/>
        </a:prstGeom>
        <a:noFill/>
        <a:ln w="9525">
          <a:noFill/>
          <a:miter lim="800000"/>
          <a:headEnd/>
          <a:tailEnd/>
        </a:ln>
      </xdr:spPr>
    </xdr:pic>
    <xdr:clientData/>
  </xdr:oneCellAnchor>
  <xdr:oneCellAnchor>
    <xdr:from>
      <xdr:col>12</xdr:col>
      <xdr:colOff>247650</xdr:colOff>
      <xdr:row>1833</xdr:row>
      <xdr:rowOff>76200</xdr:rowOff>
    </xdr:from>
    <xdr:ext cx="364579" cy="361136"/>
    <xdr:pic>
      <xdr:nvPicPr>
        <xdr:cNvPr id="83" name="Picture 82" descr="saraswati 2.jpg">
          <a:extLst>
            <a:ext uri="{FF2B5EF4-FFF2-40B4-BE49-F238E27FC236}">
              <a16:creationId xmlns:a16="http://schemas.microsoft.com/office/drawing/2014/main" id="{D7222723-26E5-9A45-BA8A-0C3833327965}"/>
            </a:ext>
          </a:extLst>
        </xdr:cNvPr>
        <xdr:cNvPicPr>
          <a:picLocks noChangeAspect="1"/>
        </xdr:cNvPicPr>
      </xdr:nvPicPr>
      <xdr:blipFill>
        <a:blip xmlns:r="http://schemas.openxmlformats.org/officeDocument/2006/relationships" r:embed="rId1"/>
        <a:srcRect/>
        <a:stretch>
          <a:fillRect/>
        </a:stretch>
      </xdr:blipFill>
      <xdr:spPr bwMode="auto">
        <a:xfrm>
          <a:off x="6061184" y="92304476"/>
          <a:ext cx="364579" cy="361136"/>
        </a:xfrm>
        <a:prstGeom prst="rect">
          <a:avLst/>
        </a:prstGeom>
        <a:noFill/>
        <a:ln w="9525">
          <a:noFill/>
          <a:miter lim="800000"/>
          <a:headEnd/>
          <a:tailEnd/>
        </a:ln>
      </xdr:spPr>
    </xdr:pic>
    <xdr:clientData/>
  </xdr:oneCellAnchor>
  <xdr:oneCellAnchor>
    <xdr:from>
      <xdr:col>12</xdr:col>
      <xdr:colOff>247650</xdr:colOff>
      <xdr:row>1833</xdr:row>
      <xdr:rowOff>76200</xdr:rowOff>
    </xdr:from>
    <xdr:ext cx="364579" cy="361136"/>
    <xdr:pic>
      <xdr:nvPicPr>
        <xdr:cNvPr id="84" name="Picture 3" descr="saraswati 2.jpg">
          <a:extLst>
            <a:ext uri="{FF2B5EF4-FFF2-40B4-BE49-F238E27FC236}">
              <a16:creationId xmlns:a16="http://schemas.microsoft.com/office/drawing/2014/main" id="{3222D2F9-79D6-684E-993F-D1A714260144}"/>
            </a:ext>
          </a:extLst>
        </xdr:cNvPr>
        <xdr:cNvPicPr>
          <a:picLocks noChangeAspect="1"/>
        </xdr:cNvPicPr>
      </xdr:nvPicPr>
      <xdr:blipFill>
        <a:blip xmlns:r="http://schemas.openxmlformats.org/officeDocument/2006/relationships" r:embed="rId1"/>
        <a:srcRect/>
        <a:stretch>
          <a:fillRect/>
        </a:stretch>
      </xdr:blipFill>
      <xdr:spPr bwMode="auto">
        <a:xfrm>
          <a:off x="6061184" y="92304476"/>
          <a:ext cx="364579" cy="361136"/>
        </a:xfrm>
        <a:prstGeom prst="rect">
          <a:avLst/>
        </a:prstGeom>
        <a:noFill/>
        <a:ln w="9525">
          <a:noFill/>
          <a:miter lim="800000"/>
          <a:headEnd/>
          <a:tailEnd/>
        </a:ln>
      </xdr:spPr>
    </xdr:pic>
    <xdr:clientData/>
  </xdr:oneCellAnchor>
  <xdr:oneCellAnchor>
    <xdr:from>
      <xdr:col>12</xdr:col>
      <xdr:colOff>247650</xdr:colOff>
      <xdr:row>1872</xdr:row>
      <xdr:rowOff>76200</xdr:rowOff>
    </xdr:from>
    <xdr:ext cx="364579" cy="362027"/>
    <xdr:pic>
      <xdr:nvPicPr>
        <xdr:cNvPr id="85" name="Picture 3" descr="saraswati 2.jpg">
          <a:extLst>
            <a:ext uri="{FF2B5EF4-FFF2-40B4-BE49-F238E27FC236}">
              <a16:creationId xmlns:a16="http://schemas.microsoft.com/office/drawing/2014/main" id="{31CBFD00-13F8-BC42-99CD-0415226AB7B3}"/>
            </a:ext>
          </a:extLst>
        </xdr:cNvPr>
        <xdr:cNvPicPr>
          <a:picLocks noChangeAspect="1"/>
        </xdr:cNvPicPr>
      </xdr:nvPicPr>
      <xdr:blipFill>
        <a:blip xmlns:r="http://schemas.openxmlformats.org/officeDocument/2006/relationships" r:embed="rId1"/>
        <a:srcRect/>
        <a:stretch>
          <a:fillRect/>
        </a:stretch>
      </xdr:blipFill>
      <xdr:spPr bwMode="auto">
        <a:xfrm>
          <a:off x="6061184" y="102552062"/>
          <a:ext cx="364579" cy="362027"/>
        </a:xfrm>
        <a:prstGeom prst="rect">
          <a:avLst/>
        </a:prstGeom>
        <a:noFill/>
        <a:ln w="9525">
          <a:noFill/>
          <a:miter lim="800000"/>
          <a:headEnd/>
          <a:tailEnd/>
        </a:ln>
      </xdr:spPr>
    </xdr:pic>
    <xdr:clientData/>
  </xdr:oneCellAnchor>
  <xdr:oneCellAnchor>
    <xdr:from>
      <xdr:col>12</xdr:col>
      <xdr:colOff>247650</xdr:colOff>
      <xdr:row>1911</xdr:row>
      <xdr:rowOff>76200</xdr:rowOff>
    </xdr:from>
    <xdr:ext cx="364579" cy="361136"/>
    <xdr:pic>
      <xdr:nvPicPr>
        <xdr:cNvPr id="86" name="Picture 85" descr="saraswati 2.jpg">
          <a:extLst>
            <a:ext uri="{FF2B5EF4-FFF2-40B4-BE49-F238E27FC236}">
              <a16:creationId xmlns:a16="http://schemas.microsoft.com/office/drawing/2014/main" id="{F11D3E7B-A098-2D46-A9E4-9C4F84F225E7}"/>
            </a:ext>
          </a:extLst>
        </xdr:cNvPr>
        <xdr:cNvPicPr>
          <a:picLocks noChangeAspect="1"/>
        </xdr:cNvPicPr>
      </xdr:nvPicPr>
      <xdr:blipFill>
        <a:blip xmlns:r="http://schemas.openxmlformats.org/officeDocument/2006/relationships" r:embed="rId1"/>
        <a:srcRect/>
        <a:stretch>
          <a:fillRect/>
        </a:stretch>
      </xdr:blipFill>
      <xdr:spPr bwMode="auto">
        <a:xfrm>
          <a:off x="6061184" y="112799648"/>
          <a:ext cx="364579" cy="361136"/>
        </a:xfrm>
        <a:prstGeom prst="rect">
          <a:avLst/>
        </a:prstGeom>
        <a:noFill/>
        <a:ln w="9525">
          <a:noFill/>
          <a:miter lim="800000"/>
          <a:headEnd/>
          <a:tailEnd/>
        </a:ln>
      </xdr:spPr>
    </xdr:pic>
    <xdr:clientData/>
  </xdr:oneCellAnchor>
  <xdr:oneCellAnchor>
    <xdr:from>
      <xdr:col>12</xdr:col>
      <xdr:colOff>247650</xdr:colOff>
      <xdr:row>1911</xdr:row>
      <xdr:rowOff>76200</xdr:rowOff>
    </xdr:from>
    <xdr:ext cx="364579" cy="361136"/>
    <xdr:pic>
      <xdr:nvPicPr>
        <xdr:cNvPr id="87" name="Picture 3" descr="saraswati 2.jpg">
          <a:extLst>
            <a:ext uri="{FF2B5EF4-FFF2-40B4-BE49-F238E27FC236}">
              <a16:creationId xmlns:a16="http://schemas.microsoft.com/office/drawing/2014/main" id="{9E7E132F-3405-6247-9E95-5CAE968C356D}"/>
            </a:ext>
          </a:extLst>
        </xdr:cNvPr>
        <xdr:cNvPicPr>
          <a:picLocks noChangeAspect="1"/>
        </xdr:cNvPicPr>
      </xdr:nvPicPr>
      <xdr:blipFill>
        <a:blip xmlns:r="http://schemas.openxmlformats.org/officeDocument/2006/relationships" r:embed="rId1"/>
        <a:srcRect/>
        <a:stretch>
          <a:fillRect/>
        </a:stretch>
      </xdr:blipFill>
      <xdr:spPr bwMode="auto">
        <a:xfrm>
          <a:off x="6061184" y="112799648"/>
          <a:ext cx="364579" cy="361136"/>
        </a:xfrm>
        <a:prstGeom prst="rect">
          <a:avLst/>
        </a:prstGeom>
        <a:noFill/>
        <a:ln w="9525">
          <a:noFill/>
          <a:miter lim="800000"/>
          <a:headEnd/>
          <a:tailEnd/>
        </a:ln>
      </xdr:spPr>
    </xdr:pic>
    <xdr:clientData/>
  </xdr:oneCellAnchor>
  <xdr:oneCellAnchor>
    <xdr:from>
      <xdr:col>12</xdr:col>
      <xdr:colOff>247650</xdr:colOff>
      <xdr:row>1950</xdr:row>
      <xdr:rowOff>76200</xdr:rowOff>
    </xdr:from>
    <xdr:ext cx="364579" cy="362027"/>
    <xdr:pic>
      <xdr:nvPicPr>
        <xdr:cNvPr id="88" name="Picture 3" descr="saraswati 2.jpg">
          <a:extLst>
            <a:ext uri="{FF2B5EF4-FFF2-40B4-BE49-F238E27FC236}">
              <a16:creationId xmlns:a16="http://schemas.microsoft.com/office/drawing/2014/main" id="{DC7768FE-CCBF-414B-8F74-E36BADC38A79}"/>
            </a:ext>
          </a:extLst>
        </xdr:cNvPr>
        <xdr:cNvPicPr>
          <a:picLocks noChangeAspect="1"/>
        </xdr:cNvPicPr>
      </xdr:nvPicPr>
      <xdr:blipFill>
        <a:blip xmlns:r="http://schemas.openxmlformats.org/officeDocument/2006/relationships" r:embed="rId1"/>
        <a:srcRect/>
        <a:stretch>
          <a:fillRect/>
        </a:stretch>
      </xdr:blipFill>
      <xdr:spPr bwMode="auto">
        <a:xfrm>
          <a:off x="6061184" y="123047234"/>
          <a:ext cx="364579" cy="362027"/>
        </a:xfrm>
        <a:prstGeom prst="rect">
          <a:avLst/>
        </a:prstGeom>
        <a:noFill/>
        <a:ln w="9525">
          <a:noFill/>
          <a:miter lim="800000"/>
          <a:headEnd/>
          <a:tailEnd/>
        </a:ln>
      </xdr:spPr>
    </xdr:pic>
    <xdr:clientData/>
  </xdr:oneCellAnchor>
  <xdr:oneCellAnchor>
    <xdr:from>
      <xdr:col>12</xdr:col>
      <xdr:colOff>247650</xdr:colOff>
      <xdr:row>1989</xdr:row>
      <xdr:rowOff>76200</xdr:rowOff>
    </xdr:from>
    <xdr:ext cx="364579" cy="361136"/>
    <xdr:pic>
      <xdr:nvPicPr>
        <xdr:cNvPr id="89" name="Picture 88" descr="saraswati 2.jpg">
          <a:extLst>
            <a:ext uri="{FF2B5EF4-FFF2-40B4-BE49-F238E27FC236}">
              <a16:creationId xmlns:a16="http://schemas.microsoft.com/office/drawing/2014/main" id="{C4835E87-4311-6547-9710-1FCDCA83173F}"/>
            </a:ext>
          </a:extLst>
        </xdr:cNvPr>
        <xdr:cNvPicPr>
          <a:picLocks noChangeAspect="1"/>
        </xdr:cNvPicPr>
      </xdr:nvPicPr>
      <xdr:blipFill>
        <a:blip xmlns:r="http://schemas.openxmlformats.org/officeDocument/2006/relationships" r:embed="rId1"/>
        <a:srcRect/>
        <a:stretch>
          <a:fillRect/>
        </a:stretch>
      </xdr:blipFill>
      <xdr:spPr bwMode="auto">
        <a:xfrm>
          <a:off x="6061184" y="133294821"/>
          <a:ext cx="364579" cy="361136"/>
        </a:xfrm>
        <a:prstGeom prst="rect">
          <a:avLst/>
        </a:prstGeom>
        <a:noFill/>
        <a:ln w="9525">
          <a:noFill/>
          <a:miter lim="800000"/>
          <a:headEnd/>
          <a:tailEnd/>
        </a:ln>
      </xdr:spPr>
    </xdr:pic>
    <xdr:clientData/>
  </xdr:oneCellAnchor>
  <xdr:oneCellAnchor>
    <xdr:from>
      <xdr:col>12</xdr:col>
      <xdr:colOff>247650</xdr:colOff>
      <xdr:row>1989</xdr:row>
      <xdr:rowOff>76200</xdr:rowOff>
    </xdr:from>
    <xdr:ext cx="364579" cy="361136"/>
    <xdr:pic>
      <xdr:nvPicPr>
        <xdr:cNvPr id="90" name="Picture 3" descr="saraswati 2.jpg">
          <a:extLst>
            <a:ext uri="{FF2B5EF4-FFF2-40B4-BE49-F238E27FC236}">
              <a16:creationId xmlns:a16="http://schemas.microsoft.com/office/drawing/2014/main" id="{588E8142-2A50-A543-B382-DE4D39EF2EA8}"/>
            </a:ext>
          </a:extLst>
        </xdr:cNvPr>
        <xdr:cNvPicPr>
          <a:picLocks noChangeAspect="1"/>
        </xdr:cNvPicPr>
      </xdr:nvPicPr>
      <xdr:blipFill>
        <a:blip xmlns:r="http://schemas.openxmlformats.org/officeDocument/2006/relationships" r:embed="rId1"/>
        <a:srcRect/>
        <a:stretch>
          <a:fillRect/>
        </a:stretch>
      </xdr:blipFill>
      <xdr:spPr bwMode="auto">
        <a:xfrm>
          <a:off x="6061184" y="133294821"/>
          <a:ext cx="364579" cy="361136"/>
        </a:xfrm>
        <a:prstGeom prst="rect">
          <a:avLst/>
        </a:prstGeom>
        <a:noFill/>
        <a:ln w="9525">
          <a:noFill/>
          <a:miter lim="800000"/>
          <a:headEnd/>
          <a:tailEnd/>
        </a:ln>
      </xdr:spPr>
    </xdr:pic>
    <xdr:clientData/>
  </xdr:oneCellAnchor>
  <xdr:oneCellAnchor>
    <xdr:from>
      <xdr:col>12</xdr:col>
      <xdr:colOff>247650</xdr:colOff>
      <xdr:row>2028</xdr:row>
      <xdr:rowOff>76200</xdr:rowOff>
    </xdr:from>
    <xdr:ext cx="364579" cy="361136"/>
    <xdr:pic>
      <xdr:nvPicPr>
        <xdr:cNvPr id="91" name="Picture 90" descr="saraswati 2.jpg">
          <a:extLst>
            <a:ext uri="{FF2B5EF4-FFF2-40B4-BE49-F238E27FC236}">
              <a16:creationId xmlns:a16="http://schemas.microsoft.com/office/drawing/2014/main" id="{5C23674C-06F8-D64E-B980-448DF865932E}"/>
            </a:ext>
          </a:extLst>
        </xdr:cNvPr>
        <xdr:cNvPicPr>
          <a:picLocks noChangeAspect="1"/>
        </xdr:cNvPicPr>
      </xdr:nvPicPr>
      <xdr:blipFill>
        <a:blip xmlns:r="http://schemas.openxmlformats.org/officeDocument/2006/relationships" r:embed="rId1"/>
        <a:srcRect/>
        <a:stretch>
          <a:fillRect/>
        </a:stretch>
      </xdr:blipFill>
      <xdr:spPr bwMode="auto">
        <a:xfrm>
          <a:off x="6061184" y="143542407"/>
          <a:ext cx="364579" cy="361136"/>
        </a:xfrm>
        <a:prstGeom prst="rect">
          <a:avLst/>
        </a:prstGeom>
        <a:noFill/>
        <a:ln w="9525">
          <a:noFill/>
          <a:miter lim="800000"/>
          <a:headEnd/>
          <a:tailEnd/>
        </a:ln>
      </xdr:spPr>
    </xdr:pic>
    <xdr:clientData/>
  </xdr:oneCellAnchor>
  <xdr:oneCellAnchor>
    <xdr:from>
      <xdr:col>12</xdr:col>
      <xdr:colOff>247650</xdr:colOff>
      <xdr:row>2028</xdr:row>
      <xdr:rowOff>76200</xdr:rowOff>
    </xdr:from>
    <xdr:ext cx="364579" cy="361136"/>
    <xdr:pic>
      <xdr:nvPicPr>
        <xdr:cNvPr id="92" name="Picture 3" descr="saraswati 2.jpg">
          <a:extLst>
            <a:ext uri="{FF2B5EF4-FFF2-40B4-BE49-F238E27FC236}">
              <a16:creationId xmlns:a16="http://schemas.microsoft.com/office/drawing/2014/main" id="{09188C87-8720-9445-8203-459FCAF14E62}"/>
            </a:ext>
          </a:extLst>
        </xdr:cNvPr>
        <xdr:cNvPicPr>
          <a:picLocks noChangeAspect="1"/>
        </xdr:cNvPicPr>
      </xdr:nvPicPr>
      <xdr:blipFill>
        <a:blip xmlns:r="http://schemas.openxmlformats.org/officeDocument/2006/relationships" r:embed="rId1"/>
        <a:srcRect/>
        <a:stretch>
          <a:fillRect/>
        </a:stretch>
      </xdr:blipFill>
      <xdr:spPr bwMode="auto">
        <a:xfrm>
          <a:off x="6061184" y="143542407"/>
          <a:ext cx="364579" cy="361136"/>
        </a:xfrm>
        <a:prstGeom prst="rect">
          <a:avLst/>
        </a:prstGeom>
        <a:noFill/>
        <a:ln w="9525">
          <a:noFill/>
          <a:miter lim="800000"/>
          <a:headEnd/>
          <a:tailEnd/>
        </a:ln>
      </xdr:spPr>
    </xdr:pic>
    <xdr:clientData/>
  </xdr:oneCellAnchor>
  <xdr:oneCellAnchor>
    <xdr:from>
      <xdr:col>12</xdr:col>
      <xdr:colOff>247650</xdr:colOff>
      <xdr:row>2067</xdr:row>
      <xdr:rowOff>76200</xdr:rowOff>
    </xdr:from>
    <xdr:ext cx="364579" cy="362027"/>
    <xdr:pic>
      <xdr:nvPicPr>
        <xdr:cNvPr id="93" name="Picture 3" descr="saraswati 2.jpg">
          <a:extLst>
            <a:ext uri="{FF2B5EF4-FFF2-40B4-BE49-F238E27FC236}">
              <a16:creationId xmlns:a16="http://schemas.microsoft.com/office/drawing/2014/main" id="{1B12C430-A9F2-1643-9051-6378C03803B1}"/>
            </a:ext>
          </a:extLst>
        </xdr:cNvPr>
        <xdr:cNvPicPr>
          <a:picLocks noChangeAspect="1"/>
        </xdr:cNvPicPr>
      </xdr:nvPicPr>
      <xdr:blipFill>
        <a:blip xmlns:r="http://schemas.openxmlformats.org/officeDocument/2006/relationships" r:embed="rId1"/>
        <a:srcRect/>
        <a:stretch>
          <a:fillRect/>
        </a:stretch>
      </xdr:blipFill>
      <xdr:spPr bwMode="auto">
        <a:xfrm>
          <a:off x="6061184" y="153789993"/>
          <a:ext cx="364579" cy="362027"/>
        </a:xfrm>
        <a:prstGeom prst="rect">
          <a:avLst/>
        </a:prstGeom>
        <a:noFill/>
        <a:ln w="9525">
          <a:noFill/>
          <a:miter lim="800000"/>
          <a:headEnd/>
          <a:tailEnd/>
        </a:ln>
      </xdr:spPr>
    </xdr:pic>
    <xdr:clientData/>
  </xdr:oneCellAnchor>
  <xdr:oneCellAnchor>
    <xdr:from>
      <xdr:col>12</xdr:col>
      <xdr:colOff>247650</xdr:colOff>
      <xdr:row>2106</xdr:row>
      <xdr:rowOff>76200</xdr:rowOff>
    </xdr:from>
    <xdr:ext cx="364579" cy="361136"/>
    <xdr:pic>
      <xdr:nvPicPr>
        <xdr:cNvPr id="94" name="Picture 93" descr="saraswati 2.jpg">
          <a:extLst>
            <a:ext uri="{FF2B5EF4-FFF2-40B4-BE49-F238E27FC236}">
              <a16:creationId xmlns:a16="http://schemas.microsoft.com/office/drawing/2014/main" id="{C5ABB30C-0841-DB45-9C62-7609B1AB16D8}"/>
            </a:ext>
          </a:extLst>
        </xdr:cNvPr>
        <xdr:cNvPicPr>
          <a:picLocks noChangeAspect="1"/>
        </xdr:cNvPicPr>
      </xdr:nvPicPr>
      <xdr:blipFill>
        <a:blip xmlns:r="http://schemas.openxmlformats.org/officeDocument/2006/relationships" r:embed="rId1"/>
        <a:srcRect/>
        <a:stretch>
          <a:fillRect/>
        </a:stretch>
      </xdr:blipFill>
      <xdr:spPr bwMode="auto">
        <a:xfrm>
          <a:off x="6061184" y="164037579"/>
          <a:ext cx="364579" cy="361136"/>
        </a:xfrm>
        <a:prstGeom prst="rect">
          <a:avLst/>
        </a:prstGeom>
        <a:noFill/>
        <a:ln w="9525">
          <a:noFill/>
          <a:miter lim="800000"/>
          <a:headEnd/>
          <a:tailEnd/>
        </a:ln>
      </xdr:spPr>
    </xdr:pic>
    <xdr:clientData/>
  </xdr:oneCellAnchor>
  <xdr:oneCellAnchor>
    <xdr:from>
      <xdr:col>12</xdr:col>
      <xdr:colOff>247650</xdr:colOff>
      <xdr:row>2106</xdr:row>
      <xdr:rowOff>76200</xdr:rowOff>
    </xdr:from>
    <xdr:ext cx="364579" cy="361136"/>
    <xdr:pic>
      <xdr:nvPicPr>
        <xdr:cNvPr id="95" name="Picture 3" descr="saraswati 2.jpg">
          <a:extLst>
            <a:ext uri="{FF2B5EF4-FFF2-40B4-BE49-F238E27FC236}">
              <a16:creationId xmlns:a16="http://schemas.microsoft.com/office/drawing/2014/main" id="{34E929B3-0375-DE42-B714-4972E2E17E1E}"/>
            </a:ext>
          </a:extLst>
        </xdr:cNvPr>
        <xdr:cNvPicPr>
          <a:picLocks noChangeAspect="1"/>
        </xdr:cNvPicPr>
      </xdr:nvPicPr>
      <xdr:blipFill>
        <a:blip xmlns:r="http://schemas.openxmlformats.org/officeDocument/2006/relationships" r:embed="rId1"/>
        <a:srcRect/>
        <a:stretch>
          <a:fillRect/>
        </a:stretch>
      </xdr:blipFill>
      <xdr:spPr bwMode="auto">
        <a:xfrm>
          <a:off x="6061184" y="164037579"/>
          <a:ext cx="364579" cy="361136"/>
        </a:xfrm>
        <a:prstGeom prst="rect">
          <a:avLst/>
        </a:prstGeom>
        <a:noFill/>
        <a:ln w="9525">
          <a:noFill/>
          <a:miter lim="800000"/>
          <a:headEnd/>
          <a:tailEnd/>
        </a:ln>
      </xdr:spPr>
    </xdr:pic>
    <xdr:clientData/>
  </xdr:oneCellAnchor>
  <xdr:oneCellAnchor>
    <xdr:from>
      <xdr:col>12</xdr:col>
      <xdr:colOff>247650</xdr:colOff>
      <xdr:row>2145</xdr:row>
      <xdr:rowOff>76200</xdr:rowOff>
    </xdr:from>
    <xdr:ext cx="364579" cy="362027"/>
    <xdr:pic>
      <xdr:nvPicPr>
        <xdr:cNvPr id="96" name="Picture 3" descr="saraswati 2.jpg">
          <a:extLst>
            <a:ext uri="{FF2B5EF4-FFF2-40B4-BE49-F238E27FC236}">
              <a16:creationId xmlns:a16="http://schemas.microsoft.com/office/drawing/2014/main" id="{1E88DF5C-A431-FB40-BFAD-D9DD067541C3}"/>
            </a:ext>
          </a:extLst>
        </xdr:cNvPr>
        <xdr:cNvPicPr>
          <a:picLocks noChangeAspect="1"/>
        </xdr:cNvPicPr>
      </xdr:nvPicPr>
      <xdr:blipFill>
        <a:blip xmlns:r="http://schemas.openxmlformats.org/officeDocument/2006/relationships" r:embed="rId1"/>
        <a:srcRect/>
        <a:stretch>
          <a:fillRect/>
        </a:stretch>
      </xdr:blipFill>
      <xdr:spPr bwMode="auto">
        <a:xfrm>
          <a:off x="6061184" y="174285166"/>
          <a:ext cx="364579" cy="362027"/>
        </a:xfrm>
        <a:prstGeom prst="rect">
          <a:avLst/>
        </a:prstGeom>
        <a:noFill/>
        <a:ln w="9525">
          <a:noFill/>
          <a:miter lim="800000"/>
          <a:headEnd/>
          <a:tailEnd/>
        </a:ln>
      </xdr:spPr>
    </xdr:pic>
    <xdr:clientData/>
  </xdr:oneCellAnchor>
  <xdr:oneCellAnchor>
    <xdr:from>
      <xdr:col>12</xdr:col>
      <xdr:colOff>247650</xdr:colOff>
      <xdr:row>2184</xdr:row>
      <xdr:rowOff>76200</xdr:rowOff>
    </xdr:from>
    <xdr:ext cx="364579" cy="361136"/>
    <xdr:pic>
      <xdr:nvPicPr>
        <xdr:cNvPr id="97" name="Picture 96" descr="saraswati 2.jpg">
          <a:extLst>
            <a:ext uri="{FF2B5EF4-FFF2-40B4-BE49-F238E27FC236}">
              <a16:creationId xmlns:a16="http://schemas.microsoft.com/office/drawing/2014/main" id="{F57AA369-FE8A-104A-8367-153E003414B4}"/>
            </a:ext>
          </a:extLst>
        </xdr:cNvPr>
        <xdr:cNvPicPr>
          <a:picLocks noChangeAspect="1"/>
        </xdr:cNvPicPr>
      </xdr:nvPicPr>
      <xdr:blipFill>
        <a:blip xmlns:r="http://schemas.openxmlformats.org/officeDocument/2006/relationships" r:embed="rId1"/>
        <a:srcRect/>
        <a:stretch>
          <a:fillRect/>
        </a:stretch>
      </xdr:blipFill>
      <xdr:spPr bwMode="auto">
        <a:xfrm>
          <a:off x="6061184" y="184532752"/>
          <a:ext cx="364579" cy="361136"/>
        </a:xfrm>
        <a:prstGeom prst="rect">
          <a:avLst/>
        </a:prstGeom>
        <a:noFill/>
        <a:ln w="9525">
          <a:noFill/>
          <a:miter lim="800000"/>
          <a:headEnd/>
          <a:tailEnd/>
        </a:ln>
      </xdr:spPr>
    </xdr:pic>
    <xdr:clientData/>
  </xdr:oneCellAnchor>
  <xdr:oneCellAnchor>
    <xdr:from>
      <xdr:col>12</xdr:col>
      <xdr:colOff>247650</xdr:colOff>
      <xdr:row>2184</xdr:row>
      <xdr:rowOff>76200</xdr:rowOff>
    </xdr:from>
    <xdr:ext cx="364579" cy="361136"/>
    <xdr:pic>
      <xdr:nvPicPr>
        <xdr:cNvPr id="98" name="Picture 3" descr="saraswati 2.jpg">
          <a:extLst>
            <a:ext uri="{FF2B5EF4-FFF2-40B4-BE49-F238E27FC236}">
              <a16:creationId xmlns:a16="http://schemas.microsoft.com/office/drawing/2014/main" id="{0B37835D-C099-6A4C-B00B-64EDE96E5E8E}"/>
            </a:ext>
          </a:extLst>
        </xdr:cNvPr>
        <xdr:cNvPicPr>
          <a:picLocks noChangeAspect="1"/>
        </xdr:cNvPicPr>
      </xdr:nvPicPr>
      <xdr:blipFill>
        <a:blip xmlns:r="http://schemas.openxmlformats.org/officeDocument/2006/relationships" r:embed="rId1"/>
        <a:srcRect/>
        <a:stretch>
          <a:fillRect/>
        </a:stretch>
      </xdr:blipFill>
      <xdr:spPr bwMode="auto">
        <a:xfrm>
          <a:off x="6061184" y="184532752"/>
          <a:ext cx="364579" cy="361136"/>
        </a:xfrm>
        <a:prstGeom prst="rect">
          <a:avLst/>
        </a:prstGeom>
        <a:noFill/>
        <a:ln w="9525">
          <a:noFill/>
          <a:miter lim="800000"/>
          <a:headEnd/>
          <a:tailEnd/>
        </a:ln>
      </xdr:spPr>
    </xdr:pic>
    <xdr:clientData/>
  </xdr:oneCellAnchor>
  <xdr:oneCellAnchor>
    <xdr:from>
      <xdr:col>12</xdr:col>
      <xdr:colOff>247650</xdr:colOff>
      <xdr:row>2223</xdr:row>
      <xdr:rowOff>76200</xdr:rowOff>
    </xdr:from>
    <xdr:ext cx="364579" cy="361136"/>
    <xdr:pic>
      <xdr:nvPicPr>
        <xdr:cNvPr id="99" name="Picture 98" descr="saraswati 2.jpg">
          <a:extLst>
            <a:ext uri="{FF2B5EF4-FFF2-40B4-BE49-F238E27FC236}">
              <a16:creationId xmlns:a16="http://schemas.microsoft.com/office/drawing/2014/main" id="{87949935-0AFE-AC4C-899A-18F0778CAE39}"/>
            </a:ext>
          </a:extLst>
        </xdr:cNvPr>
        <xdr:cNvPicPr>
          <a:picLocks noChangeAspect="1"/>
        </xdr:cNvPicPr>
      </xdr:nvPicPr>
      <xdr:blipFill>
        <a:blip xmlns:r="http://schemas.openxmlformats.org/officeDocument/2006/relationships" r:embed="rId1"/>
        <a:srcRect/>
        <a:stretch>
          <a:fillRect/>
        </a:stretch>
      </xdr:blipFill>
      <xdr:spPr bwMode="auto">
        <a:xfrm>
          <a:off x="6061184" y="194780338"/>
          <a:ext cx="364579" cy="361136"/>
        </a:xfrm>
        <a:prstGeom prst="rect">
          <a:avLst/>
        </a:prstGeom>
        <a:noFill/>
        <a:ln w="9525">
          <a:noFill/>
          <a:miter lim="800000"/>
          <a:headEnd/>
          <a:tailEnd/>
        </a:ln>
      </xdr:spPr>
    </xdr:pic>
    <xdr:clientData/>
  </xdr:oneCellAnchor>
  <xdr:oneCellAnchor>
    <xdr:from>
      <xdr:col>12</xdr:col>
      <xdr:colOff>247650</xdr:colOff>
      <xdr:row>2223</xdr:row>
      <xdr:rowOff>76200</xdr:rowOff>
    </xdr:from>
    <xdr:ext cx="364579" cy="361136"/>
    <xdr:pic>
      <xdr:nvPicPr>
        <xdr:cNvPr id="100" name="Picture 3" descr="saraswati 2.jpg">
          <a:extLst>
            <a:ext uri="{FF2B5EF4-FFF2-40B4-BE49-F238E27FC236}">
              <a16:creationId xmlns:a16="http://schemas.microsoft.com/office/drawing/2014/main" id="{215448EE-6EEF-A740-8A97-517BA652A4C9}"/>
            </a:ext>
          </a:extLst>
        </xdr:cNvPr>
        <xdr:cNvPicPr>
          <a:picLocks noChangeAspect="1"/>
        </xdr:cNvPicPr>
      </xdr:nvPicPr>
      <xdr:blipFill>
        <a:blip xmlns:r="http://schemas.openxmlformats.org/officeDocument/2006/relationships" r:embed="rId1"/>
        <a:srcRect/>
        <a:stretch>
          <a:fillRect/>
        </a:stretch>
      </xdr:blipFill>
      <xdr:spPr bwMode="auto">
        <a:xfrm>
          <a:off x="6061184" y="194780338"/>
          <a:ext cx="364579" cy="361136"/>
        </a:xfrm>
        <a:prstGeom prst="rect">
          <a:avLst/>
        </a:prstGeom>
        <a:noFill/>
        <a:ln w="9525">
          <a:noFill/>
          <a:miter lim="800000"/>
          <a:headEnd/>
          <a:tailEnd/>
        </a:ln>
      </xdr:spPr>
    </xdr:pic>
    <xdr:clientData/>
  </xdr:oneCellAnchor>
  <xdr:oneCellAnchor>
    <xdr:from>
      <xdr:col>12</xdr:col>
      <xdr:colOff>247650</xdr:colOff>
      <xdr:row>2262</xdr:row>
      <xdr:rowOff>76200</xdr:rowOff>
    </xdr:from>
    <xdr:ext cx="364579" cy="361136"/>
    <xdr:pic>
      <xdr:nvPicPr>
        <xdr:cNvPr id="101" name="Picture 100" descr="saraswati 2.jpg">
          <a:extLst>
            <a:ext uri="{FF2B5EF4-FFF2-40B4-BE49-F238E27FC236}">
              <a16:creationId xmlns:a16="http://schemas.microsoft.com/office/drawing/2014/main" id="{8594810C-AD5E-704F-B864-E6DD32E9C807}"/>
            </a:ext>
          </a:extLst>
        </xdr:cNvPr>
        <xdr:cNvPicPr>
          <a:picLocks noChangeAspect="1"/>
        </xdr:cNvPicPr>
      </xdr:nvPicPr>
      <xdr:blipFill>
        <a:blip xmlns:r="http://schemas.openxmlformats.org/officeDocument/2006/relationships" r:embed="rId1"/>
        <a:srcRect/>
        <a:stretch>
          <a:fillRect/>
        </a:stretch>
      </xdr:blipFill>
      <xdr:spPr bwMode="auto">
        <a:xfrm>
          <a:off x="6061184" y="205027924"/>
          <a:ext cx="364579" cy="361136"/>
        </a:xfrm>
        <a:prstGeom prst="rect">
          <a:avLst/>
        </a:prstGeom>
        <a:noFill/>
        <a:ln w="9525">
          <a:noFill/>
          <a:miter lim="800000"/>
          <a:headEnd/>
          <a:tailEnd/>
        </a:ln>
      </xdr:spPr>
    </xdr:pic>
    <xdr:clientData/>
  </xdr:oneCellAnchor>
  <xdr:oneCellAnchor>
    <xdr:from>
      <xdr:col>12</xdr:col>
      <xdr:colOff>247650</xdr:colOff>
      <xdr:row>2262</xdr:row>
      <xdr:rowOff>76200</xdr:rowOff>
    </xdr:from>
    <xdr:ext cx="364579" cy="361136"/>
    <xdr:pic>
      <xdr:nvPicPr>
        <xdr:cNvPr id="102" name="Picture 3" descr="saraswati 2.jpg">
          <a:extLst>
            <a:ext uri="{FF2B5EF4-FFF2-40B4-BE49-F238E27FC236}">
              <a16:creationId xmlns:a16="http://schemas.microsoft.com/office/drawing/2014/main" id="{B9E74DF9-5BA5-2648-8427-0772C6ECEB3A}"/>
            </a:ext>
          </a:extLst>
        </xdr:cNvPr>
        <xdr:cNvPicPr>
          <a:picLocks noChangeAspect="1"/>
        </xdr:cNvPicPr>
      </xdr:nvPicPr>
      <xdr:blipFill>
        <a:blip xmlns:r="http://schemas.openxmlformats.org/officeDocument/2006/relationships" r:embed="rId1"/>
        <a:srcRect/>
        <a:stretch>
          <a:fillRect/>
        </a:stretch>
      </xdr:blipFill>
      <xdr:spPr bwMode="auto">
        <a:xfrm>
          <a:off x="6061184" y="205027924"/>
          <a:ext cx="364579" cy="361136"/>
        </a:xfrm>
        <a:prstGeom prst="rect">
          <a:avLst/>
        </a:prstGeom>
        <a:noFill/>
        <a:ln w="9525">
          <a:noFill/>
          <a:miter lim="800000"/>
          <a:headEnd/>
          <a:tailEnd/>
        </a:ln>
      </xdr:spPr>
    </xdr:pic>
    <xdr:clientData/>
  </xdr:oneCellAnchor>
  <xdr:oneCellAnchor>
    <xdr:from>
      <xdr:col>12</xdr:col>
      <xdr:colOff>247650</xdr:colOff>
      <xdr:row>2301</xdr:row>
      <xdr:rowOff>76200</xdr:rowOff>
    </xdr:from>
    <xdr:ext cx="364579" cy="362027"/>
    <xdr:pic>
      <xdr:nvPicPr>
        <xdr:cNvPr id="103" name="Picture 3" descr="saraswati 2.jpg">
          <a:extLst>
            <a:ext uri="{FF2B5EF4-FFF2-40B4-BE49-F238E27FC236}">
              <a16:creationId xmlns:a16="http://schemas.microsoft.com/office/drawing/2014/main" id="{B726D103-1470-CD40-B0BE-8CFC6F6AA0C3}"/>
            </a:ext>
          </a:extLst>
        </xdr:cNvPr>
        <xdr:cNvPicPr>
          <a:picLocks noChangeAspect="1"/>
        </xdr:cNvPicPr>
      </xdr:nvPicPr>
      <xdr:blipFill>
        <a:blip xmlns:r="http://schemas.openxmlformats.org/officeDocument/2006/relationships" r:embed="rId1"/>
        <a:srcRect/>
        <a:stretch>
          <a:fillRect/>
        </a:stretch>
      </xdr:blipFill>
      <xdr:spPr bwMode="auto">
        <a:xfrm>
          <a:off x="6061184" y="215275510"/>
          <a:ext cx="364579" cy="362027"/>
        </a:xfrm>
        <a:prstGeom prst="rect">
          <a:avLst/>
        </a:prstGeom>
        <a:noFill/>
        <a:ln w="9525">
          <a:noFill/>
          <a:miter lim="800000"/>
          <a:headEnd/>
          <a:tailEnd/>
        </a:ln>
      </xdr:spPr>
    </xdr:pic>
    <xdr:clientData/>
  </xdr:oneCellAnchor>
  <xdr:oneCellAnchor>
    <xdr:from>
      <xdr:col>12</xdr:col>
      <xdr:colOff>247650</xdr:colOff>
      <xdr:row>2340</xdr:row>
      <xdr:rowOff>76200</xdr:rowOff>
    </xdr:from>
    <xdr:ext cx="364579" cy="361136"/>
    <xdr:pic>
      <xdr:nvPicPr>
        <xdr:cNvPr id="104" name="Picture 103" descr="saraswati 2.jpg">
          <a:extLst>
            <a:ext uri="{FF2B5EF4-FFF2-40B4-BE49-F238E27FC236}">
              <a16:creationId xmlns:a16="http://schemas.microsoft.com/office/drawing/2014/main" id="{E23B9043-1FB7-9B45-85FF-1745C654AB4C}"/>
            </a:ext>
          </a:extLst>
        </xdr:cNvPr>
        <xdr:cNvPicPr>
          <a:picLocks noChangeAspect="1"/>
        </xdr:cNvPicPr>
      </xdr:nvPicPr>
      <xdr:blipFill>
        <a:blip xmlns:r="http://schemas.openxmlformats.org/officeDocument/2006/relationships" r:embed="rId1"/>
        <a:srcRect/>
        <a:stretch>
          <a:fillRect/>
        </a:stretch>
      </xdr:blipFill>
      <xdr:spPr bwMode="auto">
        <a:xfrm>
          <a:off x="6061184" y="225523097"/>
          <a:ext cx="364579" cy="361136"/>
        </a:xfrm>
        <a:prstGeom prst="rect">
          <a:avLst/>
        </a:prstGeom>
        <a:noFill/>
        <a:ln w="9525">
          <a:noFill/>
          <a:miter lim="800000"/>
          <a:headEnd/>
          <a:tailEnd/>
        </a:ln>
      </xdr:spPr>
    </xdr:pic>
    <xdr:clientData/>
  </xdr:oneCellAnchor>
  <xdr:oneCellAnchor>
    <xdr:from>
      <xdr:col>12</xdr:col>
      <xdr:colOff>247650</xdr:colOff>
      <xdr:row>2340</xdr:row>
      <xdr:rowOff>76200</xdr:rowOff>
    </xdr:from>
    <xdr:ext cx="364579" cy="361136"/>
    <xdr:pic>
      <xdr:nvPicPr>
        <xdr:cNvPr id="105" name="Picture 3" descr="saraswati 2.jpg">
          <a:extLst>
            <a:ext uri="{FF2B5EF4-FFF2-40B4-BE49-F238E27FC236}">
              <a16:creationId xmlns:a16="http://schemas.microsoft.com/office/drawing/2014/main" id="{53D1DAE4-BC21-8342-9831-ECA01A0BD73A}"/>
            </a:ext>
          </a:extLst>
        </xdr:cNvPr>
        <xdr:cNvPicPr>
          <a:picLocks noChangeAspect="1"/>
        </xdr:cNvPicPr>
      </xdr:nvPicPr>
      <xdr:blipFill>
        <a:blip xmlns:r="http://schemas.openxmlformats.org/officeDocument/2006/relationships" r:embed="rId1"/>
        <a:srcRect/>
        <a:stretch>
          <a:fillRect/>
        </a:stretch>
      </xdr:blipFill>
      <xdr:spPr bwMode="auto">
        <a:xfrm>
          <a:off x="6061184" y="225523097"/>
          <a:ext cx="364579" cy="361136"/>
        </a:xfrm>
        <a:prstGeom prst="rect">
          <a:avLst/>
        </a:prstGeom>
        <a:noFill/>
        <a:ln w="9525">
          <a:noFill/>
          <a:miter lim="800000"/>
          <a:headEnd/>
          <a:tailEnd/>
        </a:ln>
      </xdr:spPr>
    </xdr:pic>
    <xdr:clientData/>
  </xdr:oneCellAnchor>
  <xdr:oneCellAnchor>
    <xdr:from>
      <xdr:col>12</xdr:col>
      <xdr:colOff>247650</xdr:colOff>
      <xdr:row>2379</xdr:row>
      <xdr:rowOff>76200</xdr:rowOff>
    </xdr:from>
    <xdr:ext cx="364579" cy="361136"/>
    <xdr:pic>
      <xdr:nvPicPr>
        <xdr:cNvPr id="106" name="Picture 105" descr="saraswati 2.jpg">
          <a:extLst>
            <a:ext uri="{FF2B5EF4-FFF2-40B4-BE49-F238E27FC236}">
              <a16:creationId xmlns:a16="http://schemas.microsoft.com/office/drawing/2014/main" id="{34252650-968F-CA4C-88C7-7A121683C5ED}"/>
            </a:ext>
          </a:extLst>
        </xdr:cNvPr>
        <xdr:cNvPicPr>
          <a:picLocks noChangeAspect="1"/>
        </xdr:cNvPicPr>
      </xdr:nvPicPr>
      <xdr:blipFill>
        <a:blip xmlns:r="http://schemas.openxmlformats.org/officeDocument/2006/relationships" r:embed="rId1"/>
        <a:srcRect/>
        <a:stretch>
          <a:fillRect/>
        </a:stretch>
      </xdr:blipFill>
      <xdr:spPr bwMode="auto">
        <a:xfrm>
          <a:off x="6061184" y="235770683"/>
          <a:ext cx="364579" cy="361136"/>
        </a:xfrm>
        <a:prstGeom prst="rect">
          <a:avLst/>
        </a:prstGeom>
        <a:noFill/>
        <a:ln w="9525">
          <a:noFill/>
          <a:miter lim="800000"/>
          <a:headEnd/>
          <a:tailEnd/>
        </a:ln>
      </xdr:spPr>
    </xdr:pic>
    <xdr:clientData/>
  </xdr:oneCellAnchor>
  <xdr:oneCellAnchor>
    <xdr:from>
      <xdr:col>12</xdr:col>
      <xdr:colOff>247650</xdr:colOff>
      <xdr:row>2379</xdr:row>
      <xdr:rowOff>76200</xdr:rowOff>
    </xdr:from>
    <xdr:ext cx="364579" cy="361136"/>
    <xdr:pic>
      <xdr:nvPicPr>
        <xdr:cNvPr id="208" name="Picture 3" descr="saraswati 2.jpg">
          <a:extLst>
            <a:ext uri="{FF2B5EF4-FFF2-40B4-BE49-F238E27FC236}">
              <a16:creationId xmlns:a16="http://schemas.microsoft.com/office/drawing/2014/main" id="{BDA6C009-A617-2141-A718-374199BAE3E4}"/>
            </a:ext>
          </a:extLst>
        </xdr:cNvPr>
        <xdr:cNvPicPr>
          <a:picLocks noChangeAspect="1"/>
        </xdr:cNvPicPr>
      </xdr:nvPicPr>
      <xdr:blipFill>
        <a:blip xmlns:r="http://schemas.openxmlformats.org/officeDocument/2006/relationships" r:embed="rId1"/>
        <a:srcRect/>
        <a:stretch>
          <a:fillRect/>
        </a:stretch>
      </xdr:blipFill>
      <xdr:spPr bwMode="auto">
        <a:xfrm>
          <a:off x="6061184" y="235770683"/>
          <a:ext cx="364579" cy="361136"/>
        </a:xfrm>
        <a:prstGeom prst="rect">
          <a:avLst/>
        </a:prstGeom>
        <a:noFill/>
        <a:ln w="9525">
          <a:noFill/>
          <a:miter lim="800000"/>
          <a:headEnd/>
          <a:tailEnd/>
        </a:ln>
      </xdr:spPr>
    </xdr:pic>
    <xdr:clientData/>
  </xdr:oneCellAnchor>
  <xdr:oneCellAnchor>
    <xdr:from>
      <xdr:col>12</xdr:col>
      <xdr:colOff>247650</xdr:colOff>
      <xdr:row>2418</xdr:row>
      <xdr:rowOff>76200</xdr:rowOff>
    </xdr:from>
    <xdr:ext cx="364579" cy="362027"/>
    <xdr:pic>
      <xdr:nvPicPr>
        <xdr:cNvPr id="209" name="Picture 3" descr="saraswati 2.jpg">
          <a:extLst>
            <a:ext uri="{FF2B5EF4-FFF2-40B4-BE49-F238E27FC236}">
              <a16:creationId xmlns:a16="http://schemas.microsoft.com/office/drawing/2014/main" id="{4E036E9B-0B8A-4844-B764-AD88536C36D2}"/>
            </a:ext>
          </a:extLst>
        </xdr:cNvPr>
        <xdr:cNvPicPr>
          <a:picLocks noChangeAspect="1"/>
        </xdr:cNvPicPr>
      </xdr:nvPicPr>
      <xdr:blipFill>
        <a:blip xmlns:r="http://schemas.openxmlformats.org/officeDocument/2006/relationships" r:embed="rId1"/>
        <a:srcRect/>
        <a:stretch>
          <a:fillRect/>
        </a:stretch>
      </xdr:blipFill>
      <xdr:spPr bwMode="auto">
        <a:xfrm>
          <a:off x="6061184" y="246018269"/>
          <a:ext cx="364579" cy="362027"/>
        </a:xfrm>
        <a:prstGeom prst="rect">
          <a:avLst/>
        </a:prstGeom>
        <a:noFill/>
        <a:ln w="9525">
          <a:noFill/>
          <a:miter lim="800000"/>
          <a:headEnd/>
          <a:tailEnd/>
        </a:ln>
      </xdr:spPr>
    </xdr:pic>
    <xdr:clientData/>
  </xdr:oneCellAnchor>
  <xdr:oneCellAnchor>
    <xdr:from>
      <xdr:col>12</xdr:col>
      <xdr:colOff>247650</xdr:colOff>
      <xdr:row>2457</xdr:row>
      <xdr:rowOff>76200</xdr:rowOff>
    </xdr:from>
    <xdr:ext cx="364579" cy="361136"/>
    <xdr:pic>
      <xdr:nvPicPr>
        <xdr:cNvPr id="210" name="Picture 209" descr="saraswati 2.jpg">
          <a:extLst>
            <a:ext uri="{FF2B5EF4-FFF2-40B4-BE49-F238E27FC236}">
              <a16:creationId xmlns:a16="http://schemas.microsoft.com/office/drawing/2014/main" id="{1018CA9A-34D1-B942-999A-26D36943C9FE}"/>
            </a:ext>
          </a:extLst>
        </xdr:cNvPr>
        <xdr:cNvPicPr>
          <a:picLocks noChangeAspect="1"/>
        </xdr:cNvPicPr>
      </xdr:nvPicPr>
      <xdr:blipFill>
        <a:blip xmlns:r="http://schemas.openxmlformats.org/officeDocument/2006/relationships" r:embed="rId1"/>
        <a:srcRect/>
        <a:stretch>
          <a:fillRect/>
        </a:stretch>
      </xdr:blipFill>
      <xdr:spPr bwMode="auto">
        <a:xfrm>
          <a:off x="6061184" y="256265855"/>
          <a:ext cx="364579" cy="361136"/>
        </a:xfrm>
        <a:prstGeom prst="rect">
          <a:avLst/>
        </a:prstGeom>
        <a:noFill/>
        <a:ln w="9525">
          <a:noFill/>
          <a:miter lim="800000"/>
          <a:headEnd/>
          <a:tailEnd/>
        </a:ln>
      </xdr:spPr>
    </xdr:pic>
    <xdr:clientData/>
  </xdr:oneCellAnchor>
  <xdr:oneCellAnchor>
    <xdr:from>
      <xdr:col>12</xdr:col>
      <xdr:colOff>247650</xdr:colOff>
      <xdr:row>2457</xdr:row>
      <xdr:rowOff>76200</xdr:rowOff>
    </xdr:from>
    <xdr:ext cx="364579" cy="361136"/>
    <xdr:pic>
      <xdr:nvPicPr>
        <xdr:cNvPr id="211" name="Picture 3" descr="saraswati 2.jpg">
          <a:extLst>
            <a:ext uri="{FF2B5EF4-FFF2-40B4-BE49-F238E27FC236}">
              <a16:creationId xmlns:a16="http://schemas.microsoft.com/office/drawing/2014/main" id="{8F409E35-B1A7-A741-9194-484C9CDEDB71}"/>
            </a:ext>
          </a:extLst>
        </xdr:cNvPr>
        <xdr:cNvPicPr>
          <a:picLocks noChangeAspect="1"/>
        </xdr:cNvPicPr>
      </xdr:nvPicPr>
      <xdr:blipFill>
        <a:blip xmlns:r="http://schemas.openxmlformats.org/officeDocument/2006/relationships" r:embed="rId1"/>
        <a:srcRect/>
        <a:stretch>
          <a:fillRect/>
        </a:stretch>
      </xdr:blipFill>
      <xdr:spPr bwMode="auto">
        <a:xfrm>
          <a:off x="6061184" y="256265855"/>
          <a:ext cx="364579" cy="361136"/>
        </a:xfrm>
        <a:prstGeom prst="rect">
          <a:avLst/>
        </a:prstGeom>
        <a:noFill/>
        <a:ln w="9525">
          <a:noFill/>
          <a:miter lim="800000"/>
          <a:headEnd/>
          <a:tailEnd/>
        </a:ln>
      </xdr:spPr>
    </xdr:pic>
    <xdr:clientData/>
  </xdr:oneCellAnchor>
  <xdr:oneCellAnchor>
    <xdr:from>
      <xdr:col>12</xdr:col>
      <xdr:colOff>247650</xdr:colOff>
      <xdr:row>2496</xdr:row>
      <xdr:rowOff>76200</xdr:rowOff>
    </xdr:from>
    <xdr:ext cx="364579" cy="362027"/>
    <xdr:pic>
      <xdr:nvPicPr>
        <xdr:cNvPr id="212" name="Picture 3" descr="saraswati 2.jpg">
          <a:extLst>
            <a:ext uri="{FF2B5EF4-FFF2-40B4-BE49-F238E27FC236}">
              <a16:creationId xmlns:a16="http://schemas.microsoft.com/office/drawing/2014/main" id="{1E2FE205-6F9B-4C45-BDC4-5E902AD66BF4}"/>
            </a:ext>
          </a:extLst>
        </xdr:cNvPr>
        <xdr:cNvPicPr>
          <a:picLocks noChangeAspect="1"/>
        </xdr:cNvPicPr>
      </xdr:nvPicPr>
      <xdr:blipFill>
        <a:blip xmlns:r="http://schemas.openxmlformats.org/officeDocument/2006/relationships" r:embed="rId1"/>
        <a:srcRect/>
        <a:stretch>
          <a:fillRect/>
        </a:stretch>
      </xdr:blipFill>
      <xdr:spPr bwMode="auto">
        <a:xfrm>
          <a:off x="6061184" y="266513441"/>
          <a:ext cx="364579" cy="362027"/>
        </a:xfrm>
        <a:prstGeom prst="rect">
          <a:avLst/>
        </a:prstGeom>
        <a:noFill/>
        <a:ln w="9525">
          <a:noFill/>
          <a:miter lim="800000"/>
          <a:headEnd/>
          <a:tailEnd/>
        </a:ln>
      </xdr:spPr>
    </xdr:pic>
    <xdr:clientData/>
  </xdr:oneCellAnchor>
  <xdr:oneCellAnchor>
    <xdr:from>
      <xdr:col>12</xdr:col>
      <xdr:colOff>247650</xdr:colOff>
      <xdr:row>2535</xdr:row>
      <xdr:rowOff>76200</xdr:rowOff>
    </xdr:from>
    <xdr:ext cx="364579" cy="361136"/>
    <xdr:pic>
      <xdr:nvPicPr>
        <xdr:cNvPr id="213" name="Picture 212" descr="saraswati 2.jpg">
          <a:extLst>
            <a:ext uri="{FF2B5EF4-FFF2-40B4-BE49-F238E27FC236}">
              <a16:creationId xmlns:a16="http://schemas.microsoft.com/office/drawing/2014/main" id="{9D53287A-5195-874E-BE6C-E87517037CE9}"/>
            </a:ext>
          </a:extLst>
        </xdr:cNvPr>
        <xdr:cNvPicPr>
          <a:picLocks noChangeAspect="1"/>
        </xdr:cNvPicPr>
      </xdr:nvPicPr>
      <xdr:blipFill>
        <a:blip xmlns:r="http://schemas.openxmlformats.org/officeDocument/2006/relationships" r:embed="rId1"/>
        <a:srcRect/>
        <a:stretch>
          <a:fillRect/>
        </a:stretch>
      </xdr:blipFill>
      <xdr:spPr bwMode="auto">
        <a:xfrm>
          <a:off x="6061184" y="276761028"/>
          <a:ext cx="364579" cy="361136"/>
        </a:xfrm>
        <a:prstGeom prst="rect">
          <a:avLst/>
        </a:prstGeom>
        <a:noFill/>
        <a:ln w="9525">
          <a:noFill/>
          <a:miter lim="800000"/>
          <a:headEnd/>
          <a:tailEnd/>
        </a:ln>
      </xdr:spPr>
    </xdr:pic>
    <xdr:clientData/>
  </xdr:oneCellAnchor>
  <xdr:oneCellAnchor>
    <xdr:from>
      <xdr:col>12</xdr:col>
      <xdr:colOff>247650</xdr:colOff>
      <xdr:row>2535</xdr:row>
      <xdr:rowOff>76200</xdr:rowOff>
    </xdr:from>
    <xdr:ext cx="364579" cy="361136"/>
    <xdr:pic>
      <xdr:nvPicPr>
        <xdr:cNvPr id="214" name="Picture 3" descr="saraswati 2.jpg">
          <a:extLst>
            <a:ext uri="{FF2B5EF4-FFF2-40B4-BE49-F238E27FC236}">
              <a16:creationId xmlns:a16="http://schemas.microsoft.com/office/drawing/2014/main" id="{8A19395E-2DC7-5641-BA5A-0413E1E237DA}"/>
            </a:ext>
          </a:extLst>
        </xdr:cNvPr>
        <xdr:cNvPicPr>
          <a:picLocks noChangeAspect="1"/>
        </xdr:cNvPicPr>
      </xdr:nvPicPr>
      <xdr:blipFill>
        <a:blip xmlns:r="http://schemas.openxmlformats.org/officeDocument/2006/relationships" r:embed="rId1"/>
        <a:srcRect/>
        <a:stretch>
          <a:fillRect/>
        </a:stretch>
      </xdr:blipFill>
      <xdr:spPr bwMode="auto">
        <a:xfrm>
          <a:off x="6061184" y="276761028"/>
          <a:ext cx="364579" cy="361136"/>
        </a:xfrm>
        <a:prstGeom prst="rect">
          <a:avLst/>
        </a:prstGeom>
        <a:noFill/>
        <a:ln w="9525">
          <a:noFill/>
          <a:miter lim="800000"/>
          <a:headEnd/>
          <a:tailEnd/>
        </a:ln>
      </xdr:spPr>
    </xdr:pic>
    <xdr:clientData/>
  </xdr:oneCellAnchor>
  <xdr:oneCellAnchor>
    <xdr:from>
      <xdr:col>12</xdr:col>
      <xdr:colOff>247650</xdr:colOff>
      <xdr:row>2574</xdr:row>
      <xdr:rowOff>76200</xdr:rowOff>
    </xdr:from>
    <xdr:ext cx="364579" cy="361136"/>
    <xdr:pic>
      <xdr:nvPicPr>
        <xdr:cNvPr id="215" name="Picture 214" descr="saraswati 2.jpg">
          <a:extLst>
            <a:ext uri="{FF2B5EF4-FFF2-40B4-BE49-F238E27FC236}">
              <a16:creationId xmlns:a16="http://schemas.microsoft.com/office/drawing/2014/main" id="{727BC4DC-B6DE-FE4A-BBC1-CA148A874E64}"/>
            </a:ext>
          </a:extLst>
        </xdr:cNvPr>
        <xdr:cNvPicPr>
          <a:picLocks noChangeAspect="1"/>
        </xdr:cNvPicPr>
      </xdr:nvPicPr>
      <xdr:blipFill>
        <a:blip xmlns:r="http://schemas.openxmlformats.org/officeDocument/2006/relationships" r:embed="rId1"/>
        <a:srcRect/>
        <a:stretch>
          <a:fillRect/>
        </a:stretch>
      </xdr:blipFill>
      <xdr:spPr bwMode="auto">
        <a:xfrm>
          <a:off x="6061184" y="287008614"/>
          <a:ext cx="364579" cy="361136"/>
        </a:xfrm>
        <a:prstGeom prst="rect">
          <a:avLst/>
        </a:prstGeom>
        <a:noFill/>
        <a:ln w="9525">
          <a:noFill/>
          <a:miter lim="800000"/>
          <a:headEnd/>
          <a:tailEnd/>
        </a:ln>
      </xdr:spPr>
    </xdr:pic>
    <xdr:clientData/>
  </xdr:oneCellAnchor>
  <xdr:oneCellAnchor>
    <xdr:from>
      <xdr:col>12</xdr:col>
      <xdr:colOff>247650</xdr:colOff>
      <xdr:row>2574</xdr:row>
      <xdr:rowOff>76200</xdr:rowOff>
    </xdr:from>
    <xdr:ext cx="364579" cy="361136"/>
    <xdr:pic>
      <xdr:nvPicPr>
        <xdr:cNvPr id="216" name="Picture 3" descr="saraswati 2.jpg">
          <a:extLst>
            <a:ext uri="{FF2B5EF4-FFF2-40B4-BE49-F238E27FC236}">
              <a16:creationId xmlns:a16="http://schemas.microsoft.com/office/drawing/2014/main" id="{F913E3D5-27F6-7C47-B7AA-02F93AB99505}"/>
            </a:ext>
          </a:extLst>
        </xdr:cNvPr>
        <xdr:cNvPicPr>
          <a:picLocks noChangeAspect="1"/>
        </xdr:cNvPicPr>
      </xdr:nvPicPr>
      <xdr:blipFill>
        <a:blip xmlns:r="http://schemas.openxmlformats.org/officeDocument/2006/relationships" r:embed="rId1"/>
        <a:srcRect/>
        <a:stretch>
          <a:fillRect/>
        </a:stretch>
      </xdr:blipFill>
      <xdr:spPr bwMode="auto">
        <a:xfrm>
          <a:off x="6061184" y="287008614"/>
          <a:ext cx="364579" cy="361136"/>
        </a:xfrm>
        <a:prstGeom prst="rect">
          <a:avLst/>
        </a:prstGeom>
        <a:noFill/>
        <a:ln w="9525">
          <a:noFill/>
          <a:miter lim="800000"/>
          <a:headEnd/>
          <a:tailEnd/>
        </a:ln>
      </xdr:spPr>
    </xdr:pic>
    <xdr:clientData/>
  </xdr:oneCellAnchor>
  <xdr:oneCellAnchor>
    <xdr:from>
      <xdr:col>12</xdr:col>
      <xdr:colOff>247650</xdr:colOff>
      <xdr:row>2613</xdr:row>
      <xdr:rowOff>76200</xdr:rowOff>
    </xdr:from>
    <xdr:ext cx="364579" cy="362027"/>
    <xdr:pic>
      <xdr:nvPicPr>
        <xdr:cNvPr id="217" name="Picture 3" descr="saraswati 2.jpg">
          <a:extLst>
            <a:ext uri="{FF2B5EF4-FFF2-40B4-BE49-F238E27FC236}">
              <a16:creationId xmlns:a16="http://schemas.microsoft.com/office/drawing/2014/main" id="{26A87306-E82F-1D41-870D-F2215B4D1870}"/>
            </a:ext>
          </a:extLst>
        </xdr:cNvPr>
        <xdr:cNvPicPr>
          <a:picLocks noChangeAspect="1"/>
        </xdr:cNvPicPr>
      </xdr:nvPicPr>
      <xdr:blipFill>
        <a:blip xmlns:r="http://schemas.openxmlformats.org/officeDocument/2006/relationships" r:embed="rId1"/>
        <a:srcRect/>
        <a:stretch>
          <a:fillRect/>
        </a:stretch>
      </xdr:blipFill>
      <xdr:spPr bwMode="auto">
        <a:xfrm>
          <a:off x="6061184" y="297256200"/>
          <a:ext cx="364579" cy="362027"/>
        </a:xfrm>
        <a:prstGeom prst="rect">
          <a:avLst/>
        </a:prstGeom>
        <a:noFill/>
        <a:ln w="9525">
          <a:noFill/>
          <a:miter lim="800000"/>
          <a:headEnd/>
          <a:tailEnd/>
        </a:ln>
      </xdr:spPr>
    </xdr:pic>
    <xdr:clientData/>
  </xdr:oneCellAnchor>
  <xdr:oneCellAnchor>
    <xdr:from>
      <xdr:col>12</xdr:col>
      <xdr:colOff>247650</xdr:colOff>
      <xdr:row>2652</xdr:row>
      <xdr:rowOff>76200</xdr:rowOff>
    </xdr:from>
    <xdr:ext cx="364579" cy="361136"/>
    <xdr:pic>
      <xdr:nvPicPr>
        <xdr:cNvPr id="218" name="Picture 217" descr="saraswati 2.jpg">
          <a:extLst>
            <a:ext uri="{FF2B5EF4-FFF2-40B4-BE49-F238E27FC236}">
              <a16:creationId xmlns:a16="http://schemas.microsoft.com/office/drawing/2014/main" id="{2C62DD26-08AE-E840-B3F5-59A9FC531385}"/>
            </a:ext>
          </a:extLst>
        </xdr:cNvPr>
        <xdr:cNvPicPr>
          <a:picLocks noChangeAspect="1"/>
        </xdr:cNvPicPr>
      </xdr:nvPicPr>
      <xdr:blipFill>
        <a:blip xmlns:r="http://schemas.openxmlformats.org/officeDocument/2006/relationships" r:embed="rId1"/>
        <a:srcRect/>
        <a:stretch>
          <a:fillRect/>
        </a:stretch>
      </xdr:blipFill>
      <xdr:spPr bwMode="auto">
        <a:xfrm>
          <a:off x="6061184" y="307503786"/>
          <a:ext cx="364579" cy="361136"/>
        </a:xfrm>
        <a:prstGeom prst="rect">
          <a:avLst/>
        </a:prstGeom>
        <a:noFill/>
        <a:ln w="9525">
          <a:noFill/>
          <a:miter lim="800000"/>
          <a:headEnd/>
          <a:tailEnd/>
        </a:ln>
      </xdr:spPr>
    </xdr:pic>
    <xdr:clientData/>
  </xdr:oneCellAnchor>
  <xdr:oneCellAnchor>
    <xdr:from>
      <xdr:col>12</xdr:col>
      <xdr:colOff>247650</xdr:colOff>
      <xdr:row>2652</xdr:row>
      <xdr:rowOff>76200</xdr:rowOff>
    </xdr:from>
    <xdr:ext cx="364579" cy="361136"/>
    <xdr:pic>
      <xdr:nvPicPr>
        <xdr:cNvPr id="219" name="Picture 3" descr="saraswati 2.jpg">
          <a:extLst>
            <a:ext uri="{FF2B5EF4-FFF2-40B4-BE49-F238E27FC236}">
              <a16:creationId xmlns:a16="http://schemas.microsoft.com/office/drawing/2014/main" id="{0CAE7256-FE74-8845-B244-026B8BAE026A}"/>
            </a:ext>
          </a:extLst>
        </xdr:cNvPr>
        <xdr:cNvPicPr>
          <a:picLocks noChangeAspect="1"/>
        </xdr:cNvPicPr>
      </xdr:nvPicPr>
      <xdr:blipFill>
        <a:blip xmlns:r="http://schemas.openxmlformats.org/officeDocument/2006/relationships" r:embed="rId1"/>
        <a:srcRect/>
        <a:stretch>
          <a:fillRect/>
        </a:stretch>
      </xdr:blipFill>
      <xdr:spPr bwMode="auto">
        <a:xfrm>
          <a:off x="6061184" y="307503786"/>
          <a:ext cx="364579" cy="361136"/>
        </a:xfrm>
        <a:prstGeom prst="rect">
          <a:avLst/>
        </a:prstGeom>
        <a:noFill/>
        <a:ln w="9525">
          <a:noFill/>
          <a:miter lim="800000"/>
          <a:headEnd/>
          <a:tailEnd/>
        </a:ln>
      </xdr:spPr>
    </xdr:pic>
    <xdr:clientData/>
  </xdr:oneCellAnchor>
  <xdr:oneCellAnchor>
    <xdr:from>
      <xdr:col>12</xdr:col>
      <xdr:colOff>247650</xdr:colOff>
      <xdr:row>2691</xdr:row>
      <xdr:rowOff>76200</xdr:rowOff>
    </xdr:from>
    <xdr:ext cx="364579" cy="362027"/>
    <xdr:pic>
      <xdr:nvPicPr>
        <xdr:cNvPr id="220" name="Picture 3" descr="saraswati 2.jpg">
          <a:extLst>
            <a:ext uri="{FF2B5EF4-FFF2-40B4-BE49-F238E27FC236}">
              <a16:creationId xmlns:a16="http://schemas.microsoft.com/office/drawing/2014/main" id="{48A8F113-3D02-6945-BFCA-4229BB0D4464}"/>
            </a:ext>
          </a:extLst>
        </xdr:cNvPr>
        <xdr:cNvPicPr>
          <a:picLocks noChangeAspect="1"/>
        </xdr:cNvPicPr>
      </xdr:nvPicPr>
      <xdr:blipFill>
        <a:blip xmlns:r="http://schemas.openxmlformats.org/officeDocument/2006/relationships" r:embed="rId1"/>
        <a:srcRect/>
        <a:stretch>
          <a:fillRect/>
        </a:stretch>
      </xdr:blipFill>
      <xdr:spPr bwMode="auto">
        <a:xfrm>
          <a:off x="6061184" y="317751372"/>
          <a:ext cx="364579" cy="362027"/>
        </a:xfrm>
        <a:prstGeom prst="rect">
          <a:avLst/>
        </a:prstGeom>
        <a:noFill/>
        <a:ln w="9525">
          <a:noFill/>
          <a:miter lim="800000"/>
          <a:headEnd/>
          <a:tailEnd/>
        </a:ln>
      </xdr:spPr>
    </xdr:pic>
    <xdr:clientData/>
  </xdr:oneCellAnchor>
  <xdr:oneCellAnchor>
    <xdr:from>
      <xdr:col>12</xdr:col>
      <xdr:colOff>247650</xdr:colOff>
      <xdr:row>2730</xdr:row>
      <xdr:rowOff>76200</xdr:rowOff>
    </xdr:from>
    <xdr:ext cx="364579" cy="361136"/>
    <xdr:pic>
      <xdr:nvPicPr>
        <xdr:cNvPr id="221" name="Picture 220" descr="saraswati 2.jpg">
          <a:extLst>
            <a:ext uri="{FF2B5EF4-FFF2-40B4-BE49-F238E27FC236}">
              <a16:creationId xmlns:a16="http://schemas.microsoft.com/office/drawing/2014/main" id="{FB72892F-9039-854D-94C5-29F566D12201}"/>
            </a:ext>
          </a:extLst>
        </xdr:cNvPr>
        <xdr:cNvPicPr>
          <a:picLocks noChangeAspect="1"/>
        </xdr:cNvPicPr>
      </xdr:nvPicPr>
      <xdr:blipFill>
        <a:blip xmlns:r="http://schemas.openxmlformats.org/officeDocument/2006/relationships" r:embed="rId1"/>
        <a:srcRect/>
        <a:stretch>
          <a:fillRect/>
        </a:stretch>
      </xdr:blipFill>
      <xdr:spPr bwMode="auto">
        <a:xfrm>
          <a:off x="6061184" y="327998959"/>
          <a:ext cx="364579" cy="361136"/>
        </a:xfrm>
        <a:prstGeom prst="rect">
          <a:avLst/>
        </a:prstGeom>
        <a:noFill/>
        <a:ln w="9525">
          <a:noFill/>
          <a:miter lim="800000"/>
          <a:headEnd/>
          <a:tailEnd/>
        </a:ln>
      </xdr:spPr>
    </xdr:pic>
    <xdr:clientData/>
  </xdr:oneCellAnchor>
  <xdr:oneCellAnchor>
    <xdr:from>
      <xdr:col>12</xdr:col>
      <xdr:colOff>247650</xdr:colOff>
      <xdr:row>2730</xdr:row>
      <xdr:rowOff>76200</xdr:rowOff>
    </xdr:from>
    <xdr:ext cx="364579" cy="361136"/>
    <xdr:pic>
      <xdr:nvPicPr>
        <xdr:cNvPr id="222" name="Picture 3" descr="saraswati 2.jpg">
          <a:extLst>
            <a:ext uri="{FF2B5EF4-FFF2-40B4-BE49-F238E27FC236}">
              <a16:creationId xmlns:a16="http://schemas.microsoft.com/office/drawing/2014/main" id="{52375C5C-F993-F442-83F4-B8D75677660D}"/>
            </a:ext>
          </a:extLst>
        </xdr:cNvPr>
        <xdr:cNvPicPr>
          <a:picLocks noChangeAspect="1"/>
        </xdr:cNvPicPr>
      </xdr:nvPicPr>
      <xdr:blipFill>
        <a:blip xmlns:r="http://schemas.openxmlformats.org/officeDocument/2006/relationships" r:embed="rId1"/>
        <a:srcRect/>
        <a:stretch>
          <a:fillRect/>
        </a:stretch>
      </xdr:blipFill>
      <xdr:spPr bwMode="auto">
        <a:xfrm>
          <a:off x="6061184" y="327998959"/>
          <a:ext cx="364579" cy="361136"/>
        </a:xfrm>
        <a:prstGeom prst="rect">
          <a:avLst/>
        </a:prstGeom>
        <a:noFill/>
        <a:ln w="9525">
          <a:noFill/>
          <a:miter lim="800000"/>
          <a:headEnd/>
          <a:tailEnd/>
        </a:ln>
      </xdr:spPr>
    </xdr:pic>
    <xdr:clientData/>
  </xdr:oneCellAnchor>
  <xdr:oneCellAnchor>
    <xdr:from>
      <xdr:col>12</xdr:col>
      <xdr:colOff>247650</xdr:colOff>
      <xdr:row>2769</xdr:row>
      <xdr:rowOff>76200</xdr:rowOff>
    </xdr:from>
    <xdr:ext cx="364579" cy="361136"/>
    <xdr:pic>
      <xdr:nvPicPr>
        <xdr:cNvPr id="223" name="Picture 222" descr="saraswati 2.jpg">
          <a:extLst>
            <a:ext uri="{FF2B5EF4-FFF2-40B4-BE49-F238E27FC236}">
              <a16:creationId xmlns:a16="http://schemas.microsoft.com/office/drawing/2014/main" id="{610E7A38-D6EB-D342-B809-453AF59DF027}"/>
            </a:ext>
          </a:extLst>
        </xdr:cNvPr>
        <xdr:cNvPicPr>
          <a:picLocks noChangeAspect="1"/>
        </xdr:cNvPicPr>
      </xdr:nvPicPr>
      <xdr:blipFill>
        <a:blip xmlns:r="http://schemas.openxmlformats.org/officeDocument/2006/relationships" r:embed="rId1"/>
        <a:srcRect/>
        <a:stretch>
          <a:fillRect/>
        </a:stretch>
      </xdr:blipFill>
      <xdr:spPr bwMode="auto">
        <a:xfrm>
          <a:off x="6061184" y="338246545"/>
          <a:ext cx="364579" cy="361136"/>
        </a:xfrm>
        <a:prstGeom prst="rect">
          <a:avLst/>
        </a:prstGeom>
        <a:noFill/>
        <a:ln w="9525">
          <a:noFill/>
          <a:miter lim="800000"/>
          <a:headEnd/>
          <a:tailEnd/>
        </a:ln>
      </xdr:spPr>
    </xdr:pic>
    <xdr:clientData/>
  </xdr:oneCellAnchor>
  <xdr:oneCellAnchor>
    <xdr:from>
      <xdr:col>12</xdr:col>
      <xdr:colOff>247650</xdr:colOff>
      <xdr:row>2769</xdr:row>
      <xdr:rowOff>76200</xdr:rowOff>
    </xdr:from>
    <xdr:ext cx="364579" cy="361136"/>
    <xdr:pic>
      <xdr:nvPicPr>
        <xdr:cNvPr id="224" name="Picture 3" descr="saraswati 2.jpg">
          <a:extLst>
            <a:ext uri="{FF2B5EF4-FFF2-40B4-BE49-F238E27FC236}">
              <a16:creationId xmlns:a16="http://schemas.microsoft.com/office/drawing/2014/main" id="{3C2D436F-8384-A94E-8109-0CBBFE16C8BD}"/>
            </a:ext>
          </a:extLst>
        </xdr:cNvPr>
        <xdr:cNvPicPr>
          <a:picLocks noChangeAspect="1"/>
        </xdr:cNvPicPr>
      </xdr:nvPicPr>
      <xdr:blipFill>
        <a:blip xmlns:r="http://schemas.openxmlformats.org/officeDocument/2006/relationships" r:embed="rId1"/>
        <a:srcRect/>
        <a:stretch>
          <a:fillRect/>
        </a:stretch>
      </xdr:blipFill>
      <xdr:spPr bwMode="auto">
        <a:xfrm>
          <a:off x="6061184" y="338246545"/>
          <a:ext cx="364579" cy="361136"/>
        </a:xfrm>
        <a:prstGeom prst="rect">
          <a:avLst/>
        </a:prstGeom>
        <a:noFill/>
        <a:ln w="9525">
          <a:noFill/>
          <a:miter lim="800000"/>
          <a:headEnd/>
          <a:tailEnd/>
        </a:ln>
      </xdr:spPr>
    </xdr:pic>
    <xdr:clientData/>
  </xdr:oneCellAnchor>
  <xdr:oneCellAnchor>
    <xdr:from>
      <xdr:col>12</xdr:col>
      <xdr:colOff>247650</xdr:colOff>
      <xdr:row>2808</xdr:row>
      <xdr:rowOff>76200</xdr:rowOff>
    </xdr:from>
    <xdr:ext cx="364579" cy="362027"/>
    <xdr:pic>
      <xdr:nvPicPr>
        <xdr:cNvPr id="225" name="Picture 3" descr="saraswati 2.jpg">
          <a:extLst>
            <a:ext uri="{FF2B5EF4-FFF2-40B4-BE49-F238E27FC236}">
              <a16:creationId xmlns:a16="http://schemas.microsoft.com/office/drawing/2014/main" id="{6C4B3B9F-1837-6A4F-A85D-D6CE06F3F822}"/>
            </a:ext>
          </a:extLst>
        </xdr:cNvPr>
        <xdr:cNvPicPr>
          <a:picLocks noChangeAspect="1"/>
        </xdr:cNvPicPr>
      </xdr:nvPicPr>
      <xdr:blipFill>
        <a:blip xmlns:r="http://schemas.openxmlformats.org/officeDocument/2006/relationships" r:embed="rId1"/>
        <a:srcRect/>
        <a:stretch>
          <a:fillRect/>
        </a:stretch>
      </xdr:blipFill>
      <xdr:spPr bwMode="auto">
        <a:xfrm>
          <a:off x="6061184" y="348494131"/>
          <a:ext cx="364579" cy="362027"/>
        </a:xfrm>
        <a:prstGeom prst="rect">
          <a:avLst/>
        </a:prstGeom>
        <a:noFill/>
        <a:ln w="9525">
          <a:noFill/>
          <a:miter lim="800000"/>
          <a:headEnd/>
          <a:tailEnd/>
        </a:ln>
      </xdr:spPr>
    </xdr:pic>
    <xdr:clientData/>
  </xdr:oneCellAnchor>
  <xdr:oneCellAnchor>
    <xdr:from>
      <xdr:col>12</xdr:col>
      <xdr:colOff>247650</xdr:colOff>
      <xdr:row>2847</xdr:row>
      <xdr:rowOff>76200</xdr:rowOff>
    </xdr:from>
    <xdr:ext cx="364579" cy="361136"/>
    <xdr:pic>
      <xdr:nvPicPr>
        <xdr:cNvPr id="226" name="Picture 225" descr="saraswati 2.jpg">
          <a:extLst>
            <a:ext uri="{FF2B5EF4-FFF2-40B4-BE49-F238E27FC236}">
              <a16:creationId xmlns:a16="http://schemas.microsoft.com/office/drawing/2014/main" id="{8E301A94-5EB8-E843-9105-4854A42009AB}"/>
            </a:ext>
          </a:extLst>
        </xdr:cNvPr>
        <xdr:cNvPicPr>
          <a:picLocks noChangeAspect="1"/>
        </xdr:cNvPicPr>
      </xdr:nvPicPr>
      <xdr:blipFill>
        <a:blip xmlns:r="http://schemas.openxmlformats.org/officeDocument/2006/relationships" r:embed="rId1"/>
        <a:srcRect/>
        <a:stretch>
          <a:fillRect/>
        </a:stretch>
      </xdr:blipFill>
      <xdr:spPr bwMode="auto">
        <a:xfrm>
          <a:off x="6061184" y="358741717"/>
          <a:ext cx="364579" cy="361136"/>
        </a:xfrm>
        <a:prstGeom prst="rect">
          <a:avLst/>
        </a:prstGeom>
        <a:noFill/>
        <a:ln w="9525">
          <a:noFill/>
          <a:miter lim="800000"/>
          <a:headEnd/>
          <a:tailEnd/>
        </a:ln>
      </xdr:spPr>
    </xdr:pic>
    <xdr:clientData/>
  </xdr:oneCellAnchor>
  <xdr:oneCellAnchor>
    <xdr:from>
      <xdr:col>12</xdr:col>
      <xdr:colOff>247650</xdr:colOff>
      <xdr:row>2847</xdr:row>
      <xdr:rowOff>76200</xdr:rowOff>
    </xdr:from>
    <xdr:ext cx="364579" cy="361136"/>
    <xdr:pic>
      <xdr:nvPicPr>
        <xdr:cNvPr id="227" name="Picture 3" descr="saraswati 2.jpg">
          <a:extLst>
            <a:ext uri="{FF2B5EF4-FFF2-40B4-BE49-F238E27FC236}">
              <a16:creationId xmlns:a16="http://schemas.microsoft.com/office/drawing/2014/main" id="{6FE44E8A-5105-D74A-8DBE-F12659463969}"/>
            </a:ext>
          </a:extLst>
        </xdr:cNvPr>
        <xdr:cNvPicPr>
          <a:picLocks noChangeAspect="1"/>
        </xdr:cNvPicPr>
      </xdr:nvPicPr>
      <xdr:blipFill>
        <a:blip xmlns:r="http://schemas.openxmlformats.org/officeDocument/2006/relationships" r:embed="rId1"/>
        <a:srcRect/>
        <a:stretch>
          <a:fillRect/>
        </a:stretch>
      </xdr:blipFill>
      <xdr:spPr bwMode="auto">
        <a:xfrm>
          <a:off x="6061184" y="358741717"/>
          <a:ext cx="364579" cy="361136"/>
        </a:xfrm>
        <a:prstGeom prst="rect">
          <a:avLst/>
        </a:prstGeom>
        <a:noFill/>
        <a:ln w="9525">
          <a:noFill/>
          <a:miter lim="800000"/>
          <a:headEnd/>
          <a:tailEnd/>
        </a:ln>
      </xdr:spPr>
    </xdr:pic>
    <xdr:clientData/>
  </xdr:oneCellAnchor>
  <xdr:oneCellAnchor>
    <xdr:from>
      <xdr:col>12</xdr:col>
      <xdr:colOff>247650</xdr:colOff>
      <xdr:row>2886</xdr:row>
      <xdr:rowOff>76200</xdr:rowOff>
    </xdr:from>
    <xdr:ext cx="364579" cy="362027"/>
    <xdr:pic>
      <xdr:nvPicPr>
        <xdr:cNvPr id="228" name="Picture 3" descr="saraswati 2.jpg">
          <a:extLst>
            <a:ext uri="{FF2B5EF4-FFF2-40B4-BE49-F238E27FC236}">
              <a16:creationId xmlns:a16="http://schemas.microsoft.com/office/drawing/2014/main" id="{EA382895-6874-4240-BA19-1AA800DBFCFB}"/>
            </a:ext>
          </a:extLst>
        </xdr:cNvPr>
        <xdr:cNvPicPr>
          <a:picLocks noChangeAspect="1"/>
        </xdr:cNvPicPr>
      </xdr:nvPicPr>
      <xdr:blipFill>
        <a:blip xmlns:r="http://schemas.openxmlformats.org/officeDocument/2006/relationships" r:embed="rId1"/>
        <a:srcRect/>
        <a:stretch>
          <a:fillRect/>
        </a:stretch>
      </xdr:blipFill>
      <xdr:spPr bwMode="auto">
        <a:xfrm>
          <a:off x="6061184" y="368989303"/>
          <a:ext cx="364579" cy="362027"/>
        </a:xfrm>
        <a:prstGeom prst="rect">
          <a:avLst/>
        </a:prstGeom>
        <a:noFill/>
        <a:ln w="9525">
          <a:noFill/>
          <a:miter lim="800000"/>
          <a:headEnd/>
          <a:tailEnd/>
        </a:ln>
      </xdr:spPr>
    </xdr:pic>
    <xdr:clientData/>
  </xdr:oneCellAnchor>
  <xdr:oneCellAnchor>
    <xdr:from>
      <xdr:col>12</xdr:col>
      <xdr:colOff>247650</xdr:colOff>
      <xdr:row>2925</xdr:row>
      <xdr:rowOff>76200</xdr:rowOff>
    </xdr:from>
    <xdr:ext cx="364579" cy="361136"/>
    <xdr:pic>
      <xdr:nvPicPr>
        <xdr:cNvPr id="229" name="Picture 228" descr="saraswati 2.jpg">
          <a:extLst>
            <a:ext uri="{FF2B5EF4-FFF2-40B4-BE49-F238E27FC236}">
              <a16:creationId xmlns:a16="http://schemas.microsoft.com/office/drawing/2014/main" id="{65C4A129-3690-3F4F-9F81-201A0438DC18}"/>
            </a:ext>
          </a:extLst>
        </xdr:cNvPr>
        <xdr:cNvPicPr>
          <a:picLocks noChangeAspect="1"/>
        </xdr:cNvPicPr>
      </xdr:nvPicPr>
      <xdr:blipFill>
        <a:blip xmlns:r="http://schemas.openxmlformats.org/officeDocument/2006/relationships" r:embed="rId1"/>
        <a:srcRect/>
        <a:stretch>
          <a:fillRect/>
        </a:stretch>
      </xdr:blipFill>
      <xdr:spPr bwMode="auto">
        <a:xfrm>
          <a:off x="6061184" y="379236890"/>
          <a:ext cx="364579" cy="361136"/>
        </a:xfrm>
        <a:prstGeom prst="rect">
          <a:avLst/>
        </a:prstGeom>
        <a:noFill/>
        <a:ln w="9525">
          <a:noFill/>
          <a:miter lim="800000"/>
          <a:headEnd/>
          <a:tailEnd/>
        </a:ln>
      </xdr:spPr>
    </xdr:pic>
    <xdr:clientData/>
  </xdr:oneCellAnchor>
  <xdr:oneCellAnchor>
    <xdr:from>
      <xdr:col>12</xdr:col>
      <xdr:colOff>247650</xdr:colOff>
      <xdr:row>2925</xdr:row>
      <xdr:rowOff>76200</xdr:rowOff>
    </xdr:from>
    <xdr:ext cx="364579" cy="361136"/>
    <xdr:pic>
      <xdr:nvPicPr>
        <xdr:cNvPr id="230" name="Picture 3" descr="saraswati 2.jpg">
          <a:extLst>
            <a:ext uri="{FF2B5EF4-FFF2-40B4-BE49-F238E27FC236}">
              <a16:creationId xmlns:a16="http://schemas.microsoft.com/office/drawing/2014/main" id="{CC36FB93-B389-6746-B868-B703CAECF3D6}"/>
            </a:ext>
          </a:extLst>
        </xdr:cNvPr>
        <xdr:cNvPicPr>
          <a:picLocks noChangeAspect="1"/>
        </xdr:cNvPicPr>
      </xdr:nvPicPr>
      <xdr:blipFill>
        <a:blip xmlns:r="http://schemas.openxmlformats.org/officeDocument/2006/relationships" r:embed="rId1"/>
        <a:srcRect/>
        <a:stretch>
          <a:fillRect/>
        </a:stretch>
      </xdr:blipFill>
      <xdr:spPr bwMode="auto">
        <a:xfrm>
          <a:off x="6061184" y="379236890"/>
          <a:ext cx="364579" cy="361136"/>
        </a:xfrm>
        <a:prstGeom prst="rect">
          <a:avLst/>
        </a:prstGeom>
        <a:noFill/>
        <a:ln w="9525">
          <a:noFill/>
          <a:miter lim="800000"/>
          <a:headEnd/>
          <a:tailEnd/>
        </a:ln>
      </xdr:spPr>
    </xdr:pic>
    <xdr:clientData/>
  </xdr:oneCellAnchor>
  <xdr:oneCellAnchor>
    <xdr:from>
      <xdr:col>12</xdr:col>
      <xdr:colOff>247650</xdr:colOff>
      <xdr:row>2964</xdr:row>
      <xdr:rowOff>76200</xdr:rowOff>
    </xdr:from>
    <xdr:ext cx="364579" cy="361136"/>
    <xdr:pic>
      <xdr:nvPicPr>
        <xdr:cNvPr id="231" name="Picture 230" descr="saraswati 2.jpg">
          <a:extLst>
            <a:ext uri="{FF2B5EF4-FFF2-40B4-BE49-F238E27FC236}">
              <a16:creationId xmlns:a16="http://schemas.microsoft.com/office/drawing/2014/main" id="{E5AB767D-CB89-7045-AD37-CB19512C16CF}"/>
            </a:ext>
          </a:extLst>
        </xdr:cNvPr>
        <xdr:cNvPicPr>
          <a:picLocks noChangeAspect="1"/>
        </xdr:cNvPicPr>
      </xdr:nvPicPr>
      <xdr:blipFill>
        <a:blip xmlns:r="http://schemas.openxmlformats.org/officeDocument/2006/relationships" r:embed="rId1"/>
        <a:srcRect/>
        <a:stretch>
          <a:fillRect/>
        </a:stretch>
      </xdr:blipFill>
      <xdr:spPr bwMode="auto">
        <a:xfrm>
          <a:off x="6061184" y="389484476"/>
          <a:ext cx="364579" cy="361136"/>
        </a:xfrm>
        <a:prstGeom prst="rect">
          <a:avLst/>
        </a:prstGeom>
        <a:noFill/>
        <a:ln w="9525">
          <a:noFill/>
          <a:miter lim="800000"/>
          <a:headEnd/>
          <a:tailEnd/>
        </a:ln>
      </xdr:spPr>
    </xdr:pic>
    <xdr:clientData/>
  </xdr:oneCellAnchor>
  <xdr:oneCellAnchor>
    <xdr:from>
      <xdr:col>12</xdr:col>
      <xdr:colOff>247650</xdr:colOff>
      <xdr:row>2964</xdr:row>
      <xdr:rowOff>76200</xdr:rowOff>
    </xdr:from>
    <xdr:ext cx="364579" cy="361136"/>
    <xdr:pic>
      <xdr:nvPicPr>
        <xdr:cNvPr id="232" name="Picture 3" descr="saraswati 2.jpg">
          <a:extLst>
            <a:ext uri="{FF2B5EF4-FFF2-40B4-BE49-F238E27FC236}">
              <a16:creationId xmlns:a16="http://schemas.microsoft.com/office/drawing/2014/main" id="{C72875BC-AC11-EE42-A2F5-FED39CA2232B}"/>
            </a:ext>
          </a:extLst>
        </xdr:cNvPr>
        <xdr:cNvPicPr>
          <a:picLocks noChangeAspect="1"/>
        </xdr:cNvPicPr>
      </xdr:nvPicPr>
      <xdr:blipFill>
        <a:blip xmlns:r="http://schemas.openxmlformats.org/officeDocument/2006/relationships" r:embed="rId1"/>
        <a:srcRect/>
        <a:stretch>
          <a:fillRect/>
        </a:stretch>
      </xdr:blipFill>
      <xdr:spPr bwMode="auto">
        <a:xfrm>
          <a:off x="6061184" y="389484476"/>
          <a:ext cx="364579" cy="361136"/>
        </a:xfrm>
        <a:prstGeom prst="rect">
          <a:avLst/>
        </a:prstGeom>
        <a:noFill/>
        <a:ln w="9525">
          <a:noFill/>
          <a:miter lim="800000"/>
          <a:headEnd/>
          <a:tailEnd/>
        </a:ln>
      </xdr:spPr>
    </xdr:pic>
    <xdr:clientData/>
  </xdr:oneCellAnchor>
  <xdr:oneCellAnchor>
    <xdr:from>
      <xdr:col>12</xdr:col>
      <xdr:colOff>247650</xdr:colOff>
      <xdr:row>3003</xdr:row>
      <xdr:rowOff>76200</xdr:rowOff>
    </xdr:from>
    <xdr:ext cx="370534" cy="357418"/>
    <xdr:pic>
      <xdr:nvPicPr>
        <xdr:cNvPr id="233" name="Picture 3" descr="saraswati 2.jpg">
          <a:extLst>
            <a:ext uri="{FF2B5EF4-FFF2-40B4-BE49-F238E27FC236}">
              <a16:creationId xmlns:a16="http://schemas.microsoft.com/office/drawing/2014/main" id="{323F9EE1-42E5-5243-B336-AD0FEC9DD233}"/>
            </a:ext>
          </a:extLst>
        </xdr:cNvPr>
        <xdr:cNvPicPr>
          <a:picLocks noChangeAspect="1"/>
        </xdr:cNvPicPr>
      </xdr:nvPicPr>
      <xdr:blipFill>
        <a:blip xmlns:r="http://schemas.openxmlformats.org/officeDocument/2006/relationships" r:embed="rId1"/>
        <a:srcRect/>
        <a:stretch>
          <a:fillRect/>
        </a:stretch>
      </xdr:blipFill>
      <xdr:spPr bwMode="auto">
        <a:xfrm>
          <a:off x="6061184" y="399732062"/>
          <a:ext cx="370534" cy="357418"/>
        </a:xfrm>
        <a:prstGeom prst="rect">
          <a:avLst/>
        </a:prstGeom>
        <a:noFill/>
        <a:ln w="9525">
          <a:noFill/>
          <a:miter lim="800000"/>
          <a:headEnd/>
          <a:tailEnd/>
        </a:ln>
      </xdr:spPr>
    </xdr:pic>
    <xdr:clientData/>
  </xdr:oneCellAnchor>
  <xdr:oneCellAnchor>
    <xdr:from>
      <xdr:col>12</xdr:col>
      <xdr:colOff>247650</xdr:colOff>
      <xdr:row>3042</xdr:row>
      <xdr:rowOff>76200</xdr:rowOff>
    </xdr:from>
    <xdr:ext cx="370534" cy="357418"/>
    <xdr:pic>
      <xdr:nvPicPr>
        <xdr:cNvPr id="234" name="Picture 3" descr="saraswati 2.jpg">
          <a:extLst>
            <a:ext uri="{FF2B5EF4-FFF2-40B4-BE49-F238E27FC236}">
              <a16:creationId xmlns:a16="http://schemas.microsoft.com/office/drawing/2014/main" id="{DF6CADAC-5413-2949-A48B-484425370A58}"/>
            </a:ext>
          </a:extLst>
        </xdr:cNvPr>
        <xdr:cNvPicPr>
          <a:picLocks noChangeAspect="1"/>
        </xdr:cNvPicPr>
      </xdr:nvPicPr>
      <xdr:blipFill>
        <a:blip xmlns:r="http://schemas.openxmlformats.org/officeDocument/2006/relationships" r:embed="rId1"/>
        <a:srcRect/>
        <a:stretch>
          <a:fillRect/>
        </a:stretch>
      </xdr:blipFill>
      <xdr:spPr bwMode="auto">
        <a:xfrm>
          <a:off x="6061184" y="76200"/>
          <a:ext cx="370534" cy="357418"/>
        </a:xfrm>
        <a:prstGeom prst="rect">
          <a:avLst/>
        </a:prstGeom>
        <a:noFill/>
        <a:ln w="9525">
          <a:noFill/>
          <a:miter lim="800000"/>
          <a:headEnd/>
          <a:tailEnd/>
        </a:ln>
      </xdr:spPr>
    </xdr:pic>
    <xdr:clientData/>
  </xdr:oneCellAnchor>
  <xdr:oneCellAnchor>
    <xdr:from>
      <xdr:col>12</xdr:col>
      <xdr:colOff>247650</xdr:colOff>
      <xdr:row>3081</xdr:row>
      <xdr:rowOff>76200</xdr:rowOff>
    </xdr:from>
    <xdr:ext cx="364579" cy="361136"/>
    <xdr:pic>
      <xdr:nvPicPr>
        <xdr:cNvPr id="235" name="Picture 234" descr="saraswati 2.jpg">
          <a:extLst>
            <a:ext uri="{FF2B5EF4-FFF2-40B4-BE49-F238E27FC236}">
              <a16:creationId xmlns:a16="http://schemas.microsoft.com/office/drawing/2014/main" id="{9B3207DB-A69A-564B-8FDD-B40B6CFF533E}"/>
            </a:ext>
          </a:extLst>
        </xdr:cNvPr>
        <xdr:cNvPicPr>
          <a:picLocks noChangeAspect="1"/>
        </xdr:cNvPicPr>
      </xdr:nvPicPr>
      <xdr:blipFill>
        <a:blip xmlns:r="http://schemas.openxmlformats.org/officeDocument/2006/relationships" r:embed="rId1"/>
        <a:srcRect/>
        <a:stretch>
          <a:fillRect/>
        </a:stretch>
      </xdr:blipFill>
      <xdr:spPr bwMode="auto">
        <a:xfrm>
          <a:off x="6061184" y="10323786"/>
          <a:ext cx="364579" cy="361136"/>
        </a:xfrm>
        <a:prstGeom prst="rect">
          <a:avLst/>
        </a:prstGeom>
        <a:noFill/>
        <a:ln w="9525">
          <a:noFill/>
          <a:miter lim="800000"/>
          <a:headEnd/>
          <a:tailEnd/>
        </a:ln>
      </xdr:spPr>
    </xdr:pic>
    <xdr:clientData/>
  </xdr:oneCellAnchor>
  <xdr:oneCellAnchor>
    <xdr:from>
      <xdr:col>12</xdr:col>
      <xdr:colOff>247650</xdr:colOff>
      <xdr:row>3081</xdr:row>
      <xdr:rowOff>76200</xdr:rowOff>
    </xdr:from>
    <xdr:ext cx="364579" cy="361136"/>
    <xdr:pic>
      <xdr:nvPicPr>
        <xdr:cNvPr id="236" name="Picture 3" descr="saraswati 2.jpg">
          <a:extLst>
            <a:ext uri="{FF2B5EF4-FFF2-40B4-BE49-F238E27FC236}">
              <a16:creationId xmlns:a16="http://schemas.microsoft.com/office/drawing/2014/main" id="{02516432-5354-4D45-9577-07756B9A2E8A}"/>
            </a:ext>
          </a:extLst>
        </xdr:cNvPr>
        <xdr:cNvPicPr>
          <a:picLocks noChangeAspect="1"/>
        </xdr:cNvPicPr>
      </xdr:nvPicPr>
      <xdr:blipFill>
        <a:blip xmlns:r="http://schemas.openxmlformats.org/officeDocument/2006/relationships" r:embed="rId1"/>
        <a:srcRect/>
        <a:stretch>
          <a:fillRect/>
        </a:stretch>
      </xdr:blipFill>
      <xdr:spPr bwMode="auto">
        <a:xfrm>
          <a:off x="6061184" y="10323786"/>
          <a:ext cx="364579" cy="361136"/>
        </a:xfrm>
        <a:prstGeom prst="rect">
          <a:avLst/>
        </a:prstGeom>
        <a:noFill/>
        <a:ln w="9525">
          <a:noFill/>
          <a:miter lim="800000"/>
          <a:headEnd/>
          <a:tailEnd/>
        </a:ln>
      </xdr:spPr>
    </xdr:pic>
    <xdr:clientData/>
  </xdr:oneCellAnchor>
  <xdr:oneCellAnchor>
    <xdr:from>
      <xdr:col>12</xdr:col>
      <xdr:colOff>247650</xdr:colOff>
      <xdr:row>3120</xdr:row>
      <xdr:rowOff>76200</xdr:rowOff>
    </xdr:from>
    <xdr:ext cx="364579" cy="362027"/>
    <xdr:pic>
      <xdr:nvPicPr>
        <xdr:cNvPr id="237" name="Picture 3" descr="saraswati 2.jpg">
          <a:extLst>
            <a:ext uri="{FF2B5EF4-FFF2-40B4-BE49-F238E27FC236}">
              <a16:creationId xmlns:a16="http://schemas.microsoft.com/office/drawing/2014/main" id="{C979F549-7C4A-3C47-84D1-6237894C4476}"/>
            </a:ext>
          </a:extLst>
        </xdr:cNvPr>
        <xdr:cNvPicPr>
          <a:picLocks noChangeAspect="1"/>
        </xdr:cNvPicPr>
      </xdr:nvPicPr>
      <xdr:blipFill>
        <a:blip xmlns:r="http://schemas.openxmlformats.org/officeDocument/2006/relationships" r:embed="rId1"/>
        <a:srcRect/>
        <a:stretch>
          <a:fillRect/>
        </a:stretch>
      </xdr:blipFill>
      <xdr:spPr bwMode="auto">
        <a:xfrm>
          <a:off x="6061184" y="20571372"/>
          <a:ext cx="364579" cy="362027"/>
        </a:xfrm>
        <a:prstGeom prst="rect">
          <a:avLst/>
        </a:prstGeom>
        <a:noFill/>
        <a:ln w="9525">
          <a:noFill/>
          <a:miter lim="800000"/>
          <a:headEnd/>
          <a:tailEnd/>
        </a:ln>
      </xdr:spPr>
    </xdr:pic>
    <xdr:clientData/>
  </xdr:oneCellAnchor>
  <xdr:oneCellAnchor>
    <xdr:from>
      <xdr:col>12</xdr:col>
      <xdr:colOff>247650</xdr:colOff>
      <xdr:row>3159</xdr:row>
      <xdr:rowOff>76200</xdr:rowOff>
    </xdr:from>
    <xdr:ext cx="364579" cy="361136"/>
    <xdr:pic>
      <xdr:nvPicPr>
        <xdr:cNvPr id="238" name="Picture 237" descr="saraswati 2.jpg">
          <a:extLst>
            <a:ext uri="{FF2B5EF4-FFF2-40B4-BE49-F238E27FC236}">
              <a16:creationId xmlns:a16="http://schemas.microsoft.com/office/drawing/2014/main" id="{7276C076-6BBC-C84E-8C95-485DD5365C83}"/>
            </a:ext>
          </a:extLst>
        </xdr:cNvPr>
        <xdr:cNvPicPr>
          <a:picLocks noChangeAspect="1"/>
        </xdr:cNvPicPr>
      </xdr:nvPicPr>
      <xdr:blipFill>
        <a:blip xmlns:r="http://schemas.openxmlformats.org/officeDocument/2006/relationships" r:embed="rId1"/>
        <a:srcRect/>
        <a:stretch>
          <a:fillRect/>
        </a:stretch>
      </xdr:blipFill>
      <xdr:spPr bwMode="auto">
        <a:xfrm>
          <a:off x="6061184" y="30818959"/>
          <a:ext cx="364579" cy="361136"/>
        </a:xfrm>
        <a:prstGeom prst="rect">
          <a:avLst/>
        </a:prstGeom>
        <a:noFill/>
        <a:ln w="9525">
          <a:noFill/>
          <a:miter lim="800000"/>
          <a:headEnd/>
          <a:tailEnd/>
        </a:ln>
      </xdr:spPr>
    </xdr:pic>
    <xdr:clientData/>
  </xdr:oneCellAnchor>
  <xdr:oneCellAnchor>
    <xdr:from>
      <xdr:col>12</xdr:col>
      <xdr:colOff>247650</xdr:colOff>
      <xdr:row>3159</xdr:row>
      <xdr:rowOff>76200</xdr:rowOff>
    </xdr:from>
    <xdr:ext cx="364579" cy="361136"/>
    <xdr:pic>
      <xdr:nvPicPr>
        <xdr:cNvPr id="239" name="Picture 3" descr="saraswati 2.jpg">
          <a:extLst>
            <a:ext uri="{FF2B5EF4-FFF2-40B4-BE49-F238E27FC236}">
              <a16:creationId xmlns:a16="http://schemas.microsoft.com/office/drawing/2014/main" id="{DE8C71C3-202C-364F-9740-82A249B5D252}"/>
            </a:ext>
          </a:extLst>
        </xdr:cNvPr>
        <xdr:cNvPicPr>
          <a:picLocks noChangeAspect="1"/>
        </xdr:cNvPicPr>
      </xdr:nvPicPr>
      <xdr:blipFill>
        <a:blip xmlns:r="http://schemas.openxmlformats.org/officeDocument/2006/relationships" r:embed="rId1"/>
        <a:srcRect/>
        <a:stretch>
          <a:fillRect/>
        </a:stretch>
      </xdr:blipFill>
      <xdr:spPr bwMode="auto">
        <a:xfrm>
          <a:off x="6061184" y="30818959"/>
          <a:ext cx="364579" cy="361136"/>
        </a:xfrm>
        <a:prstGeom prst="rect">
          <a:avLst/>
        </a:prstGeom>
        <a:noFill/>
        <a:ln w="9525">
          <a:noFill/>
          <a:miter lim="800000"/>
          <a:headEnd/>
          <a:tailEnd/>
        </a:ln>
      </xdr:spPr>
    </xdr:pic>
    <xdr:clientData/>
  </xdr:oneCellAnchor>
  <xdr:oneCellAnchor>
    <xdr:from>
      <xdr:col>12</xdr:col>
      <xdr:colOff>247650</xdr:colOff>
      <xdr:row>3198</xdr:row>
      <xdr:rowOff>76200</xdr:rowOff>
    </xdr:from>
    <xdr:ext cx="364579" cy="361136"/>
    <xdr:pic>
      <xdr:nvPicPr>
        <xdr:cNvPr id="240" name="Picture 239" descr="saraswati 2.jpg">
          <a:extLst>
            <a:ext uri="{FF2B5EF4-FFF2-40B4-BE49-F238E27FC236}">
              <a16:creationId xmlns:a16="http://schemas.microsoft.com/office/drawing/2014/main" id="{15C63D5B-74EB-EB47-B079-8D4A7E3553BB}"/>
            </a:ext>
          </a:extLst>
        </xdr:cNvPr>
        <xdr:cNvPicPr>
          <a:picLocks noChangeAspect="1"/>
        </xdr:cNvPicPr>
      </xdr:nvPicPr>
      <xdr:blipFill>
        <a:blip xmlns:r="http://schemas.openxmlformats.org/officeDocument/2006/relationships" r:embed="rId1"/>
        <a:srcRect/>
        <a:stretch>
          <a:fillRect/>
        </a:stretch>
      </xdr:blipFill>
      <xdr:spPr bwMode="auto">
        <a:xfrm>
          <a:off x="6061184" y="41066545"/>
          <a:ext cx="364579" cy="361136"/>
        </a:xfrm>
        <a:prstGeom prst="rect">
          <a:avLst/>
        </a:prstGeom>
        <a:noFill/>
        <a:ln w="9525">
          <a:noFill/>
          <a:miter lim="800000"/>
          <a:headEnd/>
          <a:tailEnd/>
        </a:ln>
      </xdr:spPr>
    </xdr:pic>
    <xdr:clientData/>
  </xdr:oneCellAnchor>
  <xdr:oneCellAnchor>
    <xdr:from>
      <xdr:col>12</xdr:col>
      <xdr:colOff>247650</xdr:colOff>
      <xdr:row>3198</xdr:row>
      <xdr:rowOff>76200</xdr:rowOff>
    </xdr:from>
    <xdr:ext cx="364579" cy="361136"/>
    <xdr:pic>
      <xdr:nvPicPr>
        <xdr:cNvPr id="241" name="Picture 3" descr="saraswati 2.jpg">
          <a:extLst>
            <a:ext uri="{FF2B5EF4-FFF2-40B4-BE49-F238E27FC236}">
              <a16:creationId xmlns:a16="http://schemas.microsoft.com/office/drawing/2014/main" id="{BADD097F-BEF2-3A42-B31C-6DE5A2CA6567}"/>
            </a:ext>
          </a:extLst>
        </xdr:cNvPr>
        <xdr:cNvPicPr>
          <a:picLocks noChangeAspect="1"/>
        </xdr:cNvPicPr>
      </xdr:nvPicPr>
      <xdr:blipFill>
        <a:blip xmlns:r="http://schemas.openxmlformats.org/officeDocument/2006/relationships" r:embed="rId1"/>
        <a:srcRect/>
        <a:stretch>
          <a:fillRect/>
        </a:stretch>
      </xdr:blipFill>
      <xdr:spPr bwMode="auto">
        <a:xfrm>
          <a:off x="6061184" y="41066545"/>
          <a:ext cx="364579" cy="361136"/>
        </a:xfrm>
        <a:prstGeom prst="rect">
          <a:avLst/>
        </a:prstGeom>
        <a:noFill/>
        <a:ln w="9525">
          <a:noFill/>
          <a:miter lim="800000"/>
          <a:headEnd/>
          <a:tailEnd/>
        </a:ln>
      </xdr:spPr>
    </xdr:pic>
    <xdr:clientData/>
  </xdr:oneCellAnchor>
  <xdr:oneCellAnchor>
    <xdr:from>
      <xdr:col>12</xdr:col>
      <xdr:colOff>247650</xdr:colOff>
      <xdr:row>3237</xdr:row>
      <xdr:rowOff>76200</xdr:rowOff>
    </xdr:from>
    <xdr:ext cx="364579" cy="362027"/>
    <xdr:pic>
      <xdr:nvPicPr>
        <xdr:cNvPr id="242" name="Picture 3" descr="saraswati 2.jpg">
          <a:extLst>
            <a:ext uri="{FF2B5EF4-FFF2-40B4-BE49-F238E27FC236}">
              <a16:creationId xmlns:a16="http://schemas.microsoft.com/office/drawing/2014/main" id="{46772D36-D388-8443-AFE3-F7BA4041BB2D}"/>
            </a:ext>
          </a:extLst>
        </xdr:cNvPr>
        <xdr:cNvPicPr>
          <a:picLocks noChangeAspect="1"/>
        </xdr:cNvPicPr>
      </xdr:nvPicPr>
      <xdr:blipFill>
        <a:blip xmlns:r="http://schemas.openxmlformats.org/officeDocument/2006/relationships" r:embed="rId1"/>
        <a:srcRect/>
        <a:stretch>
          <a:fillRect/>
        </a:stretch>
      </xdr:blipFill>
      <xdr:spPr bwMode="auto">
        <a:xfrm>
          <a:off x="6061184" y="51314131"/>
          <a:ext cx="364579" cy="362027"/>
        </a:xfrm>
        <a:prstGeom prst="rect">
          <a:avLst/>
        </a:prstGeom>
        <a:noFill/>
        <a:ln w="9525">
          <a:noFill/>
          <a:miter lim="800000"/>
          <a:headEnd/>
          <a:tailEnd/>
        </a:ln>
      </xdr:spPr>
    </xdr:pic>
    <xdr:clientData/>
  </xdr:oneCellAnchor>
  <xdr:oneCellAnchor>
    <xdr:from>
      <xdr:col>12</xdr:col>
      <xdr:colOff>247650</xdr:colOff>
      <xdr:row>3276</xdr:row>
      <xdr:rowOff>76200</xdr:rowOff>
    </xdr:from>
    <xdr:ext cx="364579" cy="361136"/>
    <xdr:pic>
      <xdr:nvPicPr>
        <xdr:cNvPr id="243" name="Picture 242" descr="saraswati 2.jpg">
          <a:extLst>
            <a:ext uri="{FF2B5EF4-FFF2-40B4-BE49-F238E27FC236}">
              <a16:creationId xmlns:a16="http://schemas.microsoft.com/office/drawing/2014/main" id="{8A368FF6-9D90-6F47-BFA4-7541D7D795CB}"/>
            </a:ext>
          </a:extLst>
        </xdr:cNvPr>
        <xdr:cNvPicPr>
          <a:picLocks noChangeAspect="1"/>
        </xdr:cNvPicPr>
      </xdr:nvPicPr>
      <xdr:blipFill>
        <a:blip xmlns:r="http://schemas.openxmlformats.org/officeDocument/2006/relationships" r:embed="rId1"/>
        <a:srcRect/>
        <a:stretch>
          <a:fillRect/>
        </a:stretch>
      </xdr:blipFill>
      <xdr:spPr bwMode="auto">
        <a:xfrm>
          <a:off x="6061184" y="61561717"/>
          <a:ext cx="364579" cy="361136"/>
        </a:xfrm>
        <a:prstGeom prst="rect">
          <a:avLst/>
        </a:prstGeom>
        <a:noFill/>
        <a:ln w="9525">
          <a:noFill/>
          <a:miter lim="800000"/>
          <a:headEnd/>
          <a:tailEnd/>
        </a:ln>
      </xdr:spPr>
    </xdr:pic>
    <xdr:clientData/>
  </xdr:oneCellAnchor>
  <xdr:oneCellAnchor>
    <xdr:from>
      <xdr:col>12</xdr:col>
      <xdr:colOff>247650</xdr:colOff>
      <xdr:row>3276</xdr:row>
      <xdr:rowOff>76200</xdr:rowOff>
    </xdr:from>
    <xdr:ext cx="364579" cy="361136"/>
    <xdr:pic>
      <xdr:nvPicPr>
        <xdr:cNvPr id="244" name="Picture 3" descr="saraswati 2.jpg">
          <a:extLst>
            <a:ext uri="{FF2B5EF4-FFF2-40B4-BE49-F238E27FC236}">
              <a16:creationId xmlns:a16="http://schemas.microsoft.com/office/drawing/2014/main" id="{D5FD1173-0298-E54A-8659-7AA4E435396E}"/>
            </a:ext>
          </a:extLst>
        </xdr:cNvPr>
        <xdr:cNvPicPr>
          <a:picLocks noChangeAspect="1"/>
        </xdr:cNvPicPr>
      </xdr:nvPicPr>
      <xdr:blipFill>
        <a:blip xmlns:r="http://schemas.openxmlformats.org/officeDocument/2006/relationships" r:embed="rId1"/>
        <a:srcRect/>
        <a:stretch>
          <a:fillRect/>
        </a:stretch>
      </xdr:blipFill>
      <xdr:spPr bwMode="auto">
        <a:xfrm>
          <a:off x="6061184" y="61561717"/>
          <a:ext cx="364579" cy="361136"/>
        </a:xfrm>
        <a:prstGeom prst="rect">
          <a:avLst/>
        </a:prstGeom>
        <a:noFill/>
        <a:ln w="9525">
          <a:noFill/>
          <a:miter lim="800000"/>
          <a:headEnd/>
          <a:tailEnd/>
        </a:ln>
      </xdr:spPr>
    </xdr:pic>
    <xdr:clientData/>
  </xdr:oneCellAnchor>
  <xdr:oneCellAnchor>
    <xdr:from>
      <xdr:col>12</xdr:col>
      <xdr:colOff>247650</xdr:colOff>
      <xdr:row>3315</xdr:row>
      <xdr:rowOff>76200</xdr:rowOff>
    </xdr:from>
    <xdr:ext cx="364579" cy="362027"/>
    <xdr:pic>
      <xdr:nvPicPr>
        <xdr:cNvPr id="245" name="Picture 3" descr="saraswati 2.jpg">
          <a:extLst>
            <a:ext uri="{FF2B5EF4-FFF2-40B4-BE49-F238E27FC236}">
              <a16:creationId xmlns:a16="http://schemas.microsoft.com/office/drawing/2014/main" id="{D40D9ADF-D4A2-AB4A-9912-58674BD4B5A3}"/>
            </a:ext>
          </a:extLst>
        </xdr:cNvPr>
        <xdr:cNvPicPr>
          <a:picLocks noChangeAspect="1"/>
        </xdr:cNvPicPr>
      </xdr:nvPicPr>
      <xdr:blipFill>
        <a:blip xmlns:r="http://schemas.openxmlformats.org/officeDocument/2006/relationships" r:embed="rId1"/>
        <a:srcRect/>
        <a:stretch>
          <a:fillRect/>
        </a:stretch>
      </xdr:blipFill>
      <xdr:spPr bwMode="auto">
        <a:xfrm>
          <a:off x="6061184" y="71809303"/>
          <a:ext cx="364579" cy="362027"/>
        </a:xfrm>
        <a:prstGeom prst="rect">
          <a:avLst/>
        </a:prstGeom>
        <a:noFill/>
        <a:ln w="9525">
          <a:noFill/>
          <a:miter lim="800000"/>
          <a:headEnd/>
          <a:tailEnd/>
        </a:ln>
      </xdr:spPr>
    </xdr:pic>
    <xdr:clientData/>
  </xdr:oneCellAnchor>
  <xdr:oneCellAnchor>
    <xdr:from>
      <xdr:col>12</xdr:col>
      <xdr:colOff>247650</xdr:colOff>
      <xdr:row>3354</xdr:row>
      <xdr:rowOff>76200</xdr:rowOff>
    </xdr:from>
    <xdr:ext cx="364579" cy="361136"/>
    <xdr:pic>
      <xdr:nvPicPr>
        <xdr:cNvPr id="246" name="Picture 245" descr="saraswati 2.jpg">
          <a:extLst>
            <a:ext uri="{FF2B5EF4-FFF2-40B4-BE49-F238E27FC236}">
              <a16:creationId xmlns:a16="http://schemas.microsoft.com/office/drawing/2014/main" id="{808470FF-ACF1-6846-9495-38A3CF62B175}"/>
            </a:ext>
          </a:extLst>
        </xdr:cNvPr>
        <xdr:cNvPicPr>
          <a:picLocks noChangeAspect="1"/>
        </xdr:cNvPicPr>
      </xdr:nvPicPr>
      <xdr:blipFill>
        <a:blip xmlns:r="http://schemas.openxmlformats.org/officeDocument/2006/relationships" r:embed="rId1"/>
        <a:srcRect/>
        <a:stretch>
          <a:fillRect/>
        </a:stretch>
      </xdr:blipFill>
      <xdr:spPr bwMode="auto">
        <a:xfrm>
          <a:off x="6061184" y="82056890"/>
          <a:ext cx="364579" cy="361136"/>
        </a:xfrm>
        <a:prstGeom prst="rect">
          <a:avLst/>
        </a:prstGeom>
        <a:noFill/>
        <a:ln w="9525">
          <a:noFill/>
          <a:miter lim="800000"/>
          <a:headEnd/>
          <a:tailEnd/>
        </a:ln>
      </xdr:spPr>
    </xdr:pic>
    <xdr:clientData/>
  </xdr:oneCellAnchor>
  <xdr:oneCellAnchor>
    <xdr:from>
      <xdr:col>12</xdr:col>
      <xdr:colOff>247650</xdr:colOff>
      <xdr:row>3354</xdr:row>
      <xdr:rowOff>76200</xdr:rowOff>
    </xdr:from>
    <xdr:ext cx="364579" cy="361136"/>
    <xdr:pic>
      <xdr:nvPicPr>
        <xdr:cNvPr id="247" name="Picture 3" descr="saraswati 2.jpg">
          <a:extLst>
            <a:ext uri="{FF2B5EF4-FFF2-40B4-BE49-F238E27FC236}">
              <a16:creationId xmlns:a16="http://schemas.microsoft.com/office/drawing/2014/main" id="{570F9E93-EBBD-4D4C-BC73-F1EA2435D5B8}"/>
            </a:ext>
          </a:extLst>
        </xdr:cNvPr>
        <xdr:cNvPicPr>
          <a:picLocks noChangeAspect="1"/>
        </xdr:cNvPicPr>
      </xdr:nvPicPr>
      <xdr:blipFill>
        <a:blip xmlns:r="http://schemas.openxmlformats.org/officeDocument/2006/relationships" r:embed="rId1"/>
        <a:srcRect/>
        <a:stretch>
          <a:fillRect/>
        </a:stretch>
      </xdr:blipFill>
      <xdr:spPr bwMode="auto">
        <a:xfrm>
          <a:off x="6061184" y="82056890"/>
          <a:ext cx="364579" cy="361136"/>
        </a:xfrm>
        <a:prstGeom prst="rect">
          <a:avLst/>
        </a:prstGeom>
        <a:noFill/>
        <a:ln w="9525">
          <a:noFill/>
          <a:miter lim="800000"/>
          <a:headEnd/>
          <a:tailEnd/>
        </a:ln>
      </xdr:spPr>
    </xdr:pic>
    <xdr:clientData/>
  </xdr:oneCellAnchor>
  <xdr:oneCellAnchor>
    <xdr:from>
      <xdr:col>12</xdr:col>
      <xdr:colOff>247650</xdr:colOff>
      <xdr:row>3393</xdr:row>
      <xdr:rowOff>76200</xdr:rowOff>
    </xdr:from>
    <xdr:ext cx="364579" cy="361136"/>
    <xdr:pic>
      <xdr:nvPicPr>
        <xdr:cNvPr id="248" name="Picture 247" descr="saraswati 2.jpg">
          <a:extLst>
            <a:ext uri="{FF2B5EF4-FFF2-40B4-BE49-F238E27FC236}">
              <a16:creationId xmlns:a16="http://schemas.microsoft.com/office/drawing/2014/main" id="{9A0B3B02-F5C1-7D49-9A1B-B9377A8DBE74}"/>
            </a:ext>
          </a:extLst>
        </xdr:cNvPr>
        <xdr:cNvPicPr>
          <a:picLocks noChangeAspect="1"/>
        </xdr:cNvPicPr>
      </xdr:nvPicPr>
      <xdr:blipFill>
        <a:blip xmlns:r="http://schemas.openxmlformats.org/officeDocument/2006/relationships" r:embed="rId1"/>
        <a:srcRect/>
        <a:stretch>
          <a:fillRect/>
        </a:stretch>
      </xdr:blipFill>
      <xdr:spPr bwMode="auto">
        <a:xfrm>
          <a:off x="6061184" y="92304476"/>
          <a:ext cx="364579" cy="361136"/>
        </a:xfrm>
        <a:prstGeom prst="rect">
          <a:avLst/>
        </a:prstGeom>
        <a:noFill/>
        <a:ln w="9525">
          <a:noFill/>
          <a:miter lim="800000"/>
          <a:headEnd/>
          <a:tailEnd/>
        </a:ln>
      </xdr:spPr>
    </xdr:pic>
    <xdr:clientData/>
  </xdr:oneCellAnchor>
  <xdr:oneCellAnchor>
    <xdr:from>
      <xdr:col>12</xdr:col>
      <xdr:colOff>247650</xdr:colOff>
      <xdr:row>3393</xdr:row>
      <xdr:rowOff>76200</xdr:rowOff>
    </xdr:from>
    <xdr:ext cx="364579" cy="361136"/>
    <xdr:pic>
      <xdr:nvPicPr>
        <xdr:cNvPr id="249" name="Picture 3" descr="saraswati 2.jpg">
          <a:extLst>
            <a:ext uri="{FF2B5EF4-FFF2-40B4-BE49-F238E27FC236}">
              <a16:creationId xmlns:a16="http://schemas.microsoft.com/office/drawing/2014/main" id="{DCD333DC-28C9-D84F-A3D7-8A3316E7E7B3}"/>
            </a:ext>
          </a:extLst>
        </xdr:cNvPr>
        <xdr:cNvPicPr>
          <a:picLocks noChangeAspect="1"/>
        </xdr:cNvPicPr>
      </xdr:nvPicPr>
      <xdr:blipFill>
        <a:blip xmlns:r="http://schemas.openxmlformats.org/officeDocument/2006/relationships" r:embed="rId1"/>
        <a:srcRect/>
        <a:stretch>
          <a:fillRect/>
        </a:stretch>
      </xdr:blipFill>
      <xdr:spPr bwMode="auto">
        <a:xfrm>
          <a:off x="6061184" y="92304476"/>
          <a:ext cx="364579" cy="361136"/>
        </a:xfrm>
        <a:prstGeom prst="rect">
          <a:avLst/>
        </a:prstGeom>
        <a:noFill/>
        <a:ln w="9525">
          <a:noFill/>
          <a:miter lim="800000"/>
          <a:headEnd/>
          <a:tailEnd/>
        </a:ln>
      </xdr:spPr>
    </xdr:pic>
    <xdr:clientData/>
  </xdr:oneCellAnchor>
  <xdr:oneCellAnchor>
    <xdr:from>
      <xdr:col>12</xdr:col>
      <xdr:colOff>247650</xdr:colOff>
      <xdr:row>3432</xdr:row>
      <xdr:rowOff>76200</xdr:rowOff>
    </xdr:from>
    <xdr:ext cx="364579" cy="362027"/>
    <xdr:pic>
      <xdr:nvPicPr>
        <xdr:cNvPr id="250" name="Picture 3" descr="saraswati 2.jpg">
          <a:extLst>
            <a:ext uri="{FF2B5EF4-FFF2-40B4-BE49-F238E27FC236}">
              <a16:creationId xmlns:a16="http://schemas.microsoft.com/office/drawing/2014/main" id="{8ADC8425-986F-9843-ACA0-F1FB1AED5EA8}"/>
            </a:ext>
          </a:extLst>
        </xdr:cNvPr>
        <xdr:cNvPicPr>
          <a:picLocks noChangeAspect="1"/>
        </xdr:cNvPicPr>
      </xdr:nvPicPr>
      <xdr:blipFill>
        <a:blip xmlns:r="http://schemas.openxmlformats.org/officeDocument/2006/relationships" r:embed="rId1"/>
        <a:srcRect/>
        <a:stretch>
          <a:fillRect/>
        </a:stretch>
      </xdr:blipFill>
      <xdr:spPr bwMode="auto">
        <a:xfrm>
          <a:off x="6061184" y="102552062"/>
          <a:ext cx="364579" cy="362027"/>
        </a:xfrm>
        <a:prstGeom prst="rect">
          <a:avLst/>
        </a:prstGeom>
        <a:noFill/>
        <a:ln w="9525">
          <a:noFill/>
          <a:miter lim="800000"/>
          <a:headEnd/>
          <a:tailEnd/>
        </a:ln>
      </xdr:spPr>
    </xdr:pic>
    <xdr:clientData/>
  </xdr:oneCellAnchor>
  <xdr:oneCellAnchor>
    <xdr:from>
      <xdr:col>12</xdr:col>
      <xdr:colOff>247650</xdr:colOff>
      <xdr:row>3471</xdr:row>
      <xdr:rowOff>76200</xdr:rowOff>
    </xdr:from>
    <xdr:ext cx="364579" cy="361136"/>
    <xdr:pic>
      <xdr:nvPicPr>
        <xdr:cNvPr id="251" name="Picture 250" descr="saraswati 2.jpg">
          <a:extLst>
            <a:ext uri="{FF2B5EF4-FFF2-40B4-BE49-F238E27FC236}">
              <a16:creationId xmlns:a16="http://schemas.microsoft.com/office/drawing/2014/main" id="{9FA45DFA-DCD9-7E43-ABA7-DED24B7EE30A}"/>
            </a:ext>
          </a:extLst>
        </xdr:cNvPr>
        <xdr:cNvPicPr>
          <a:picLocks noChangeAspect="1"/>
        </xdr:cNvPicPr>
      </xdr:nvPicPr>
      <xdr:blipFill>
        <a:blip xmlns:r="http://schemas.openxmlformats.org/officeDocument/2006/relationships" r:embed="rId1"/>
        <a:srcRect/>
        <a:stretch>
          <a:fillRect/>
        </a:stretch>
      </xdr:blipFill>
      <xdr:spPr bwMode="auto">
        <a:xfrm>
          <a:off x="6061184" y="112799648"/>
          <a:ext cx="364579" cy="361136"/>
        </a:xfrm>
        <a:prstGeom prst="rect">
          <a:avLst/>
        </a:prstGeom>
        <a:noFill/>
        <a:ln w="9525">
          <a:noFill/>
          <a:miter lim="800000"/>
          <a:headEnd/>
          <a:tailEnd/>
        </a:ln>
      </xdr:spPr>
    </xdr:pic>
    <xdr:clientData/>
  </xdr:oneCellAnchor>
  <xdr:oneCellAnchor>
    <xdr:from>
      <xdr:col>12</xdr:col>
      <xdr:colOff>247650</xdr:colOff>
      <xdr:row>3471</xdr:row>
      <xdr:rowOff>76200</xdr:rowOff>
    </xdr:from>
    <xdr:ext cx="364579" cy="361136"/>
    <xdr:pic>
      <xdr:nvPicPr>
        <xdr:cNvPr id="252" name="Picture 3" descr="saraswati 2.jpg">
          <a:extLst>
            <a:ext uri="{FF2B5EF4-FFF2-40B4-BE49-F238E27FC236}">
              <a16:creationId xmlns:a16="http://schemas.microsoft.com/office/drawing/2014/main" id="{E0605853-D7C8-2C48-9886-CC56B33AEE56}"/>
            </a:ext>
          </a:extLst>
        </xdr:cNvPr>
        <xdr:cNvPicPr>
          <a:picLocks noChangeAspect="1"/>
        </xdr:cNvPicPr>
      </xdr:nvPicPr>
      <xdr:blipFill>
        <a:blip xmlns:r="http://schemas.openxmlformats.org/officeDocument/2006/relationships" r:embed="rId1"/>
        <a:srcRect/>
        <a:stretch>
          <a:fillRect/>
        </a:stretch>
      </xdr:blipFill>
      <xdr:spPr bwMode="auto">
        <a:xfrm>
          <a:off x="6061184" y="112799648"/>
          <a:ext cx="364579" cy="361136"/>
        </a:xfrm>
        <a:prstGeom prst="rect">
          <a:avLst/>
        </a:prstGeom>
        <a:noFill/>
        <a:ln w="9525">
          <a:noFill/>
          <a:miter lim="800000"/>
          <a:headEnd/>
          <a:tailEnd/>
        </a:ln>
      </xdr:spPr>
    </xdr:pic>
    <xdr:clientData/>
  </xdr:oneCellAnchor>
  <xdr:oneCellAnchor>
    <xdr:from>
      <xdr:col>12</xdr:col>
      <xdr:colOff>247650</xdr:colOff>
      <xdr:row>3510</xdr:row>
      <xdr:rowOff>76200</xdr:rowOff>
    </xdr:from>
    <xdr:ext cx="364579" cy="362027"/>
    <xdr:pic>
      <xdr:nvPicPr>
        <xdr:cNvPr id="253" name="Picture 3" descr="saraswati 2.jpg">
          <a:extLst>
            <a:ext uri="{FF2B5EF4-FFF2-40B4-BE49-F238E27FC236}">
              <a16:creationId xmlns:a16="http://schemas.microsoft.com/office/drawing/2014/main" id="{56D2A6CD-F8E9-F14F-A423-DD839E4A6A2E}"/>
            </a:ext>
          </a:extLst>
        </xdr:cNvPr>
        <xdr:cNvPicPr>
          <a:picLocks noChangeAspect="1"/>
        </xdr:cNvPicPr>
      </xdr:nvPicPr>
      <xdr:blipFill>
        <a:blip xmlns:r="http://schemas.openxmlformats.org/officeDocument/2006/relationships" r:embed="rId1"/>
        <a:srcRect/>
        <a:stretch>
          <a:fillRect/>
        </a:stretch>
      </xdr:blipFill>
      <xdr:spPr bwMode="auto">
        <a:xfrm>
          <a:off x="6061184" y="123047234"/>
          <a:ext cx="364579" cy="362027"/>
        </a:xfrm>
        <a:prstGeom prst="rect">
          <a:avLst/>
        </a:prstGeom>
        <a:noFill/>
        <a:ln w="9525">
          <a:noFill/>
          <a:miter lim="800000"/>
          <a:headEnd/>
          <a:tailEnd/>
        </a:ln>
      </xdr:spPr>
    </xdr:pic>
    <xdr:clientData/>
  </xdr:oneCellAnchor>
  <xdr:oneCellAnchor>
    <xdr:from>
      <xdr:col>12</xdr:col>
      <xdr:colOff>247650</xdr:colOff>
      <xdr:row>3549</xdr:row>
      <xdr:rowOff>76200</xdr:rowOff>
    </xdr:from>
    <xdr:ext cx="364579" cy="361136"/>
    <xdr:pic>
      <xdr:nvPicPr>
        <xdr:cNvPr id="254" name="Picture 253" descr="saraswati 2.jpg">
          <a:extLst>
            <a:ext uri="{FF2B5EF4-FFF2-40B4-BE49-F238E27FC236}">
              <a16:creationId xmlns:a16="http://schemas.microsoft.com/office/drawing/2014/main" id="{01DB8CC6-9192-0F4E-80E9-66E764DA8874}"/>
            </a:ext>
          </a:extLst>
        </xdr:cNvPr>
        <xdr:cNvPicPr>
          <a:picLocks noChangeAspect="1"/>
        </xdr:cNvPicPr>
      </xdr:nvPicPr>
      <xdr:blipFill>
        <a:blip xmlns:r="http://schemas.openxmlformats.org/officeDocument/2006/relationships" r:embed="rId1"/>
        <a:srcRect/>
        <a:stretch>
          <a:fillRect/>
        </a:stretch>
      </xdr:blipFill>
      <xdr:spPr bwMode="auto">
        <a:xfrm>
          <a:off x="6061184" y="133294821"/>
          <a:ext cx="364579" cy="361136"/>
        </a:xfrm>
        <a:prstGeom prst="rect">
          <a:avLst/>
        </a:prstGeom>
        <a:noFill/>
        <a:ln w="9525">
          <a:noFill/>
          <a:miter lim="800000"/>
          <a:headEnd/>
          <a:tailEnd/>
        </a:ln>
      </xdr:spPr>
    </xdr:pic>
    <xdr:clientData/>
  </xdr:oneCellAnchor>
  <xdr:oneCellAnchor>
    <xdr:from>
      <xdr:col>12</xdr:col>
      <xdr:colOff>247650</xdr:colOff>
      <xdr:row>3549</xdr:row>
      <xdr:rowOff>76200</xdr:rowOff>
    </xdr:from>
    <xdr:ext cx="364579" cy="361136"/>
    <xdr:pic>
      <xdr:nvPicPr>
        <xdr:cNvPr id="255" name="Picture 3" descr="saraswati 2.jpg">
          <a:extLst>
            <a:ext uri="{FF2B5EF4-FFF2-40B4-BE49-F238E27FC236}">
              <a16:creationId xmlns:a16="http://schemas.microsoft.com/office/drawing/2014/main" id="{53F20D4A-978B-7645-8583-2DA86D74FF9F}"/>
            </a:ext>
          </a:extLst>
        </xdr:cNvPr>
        <xdr:cNvPicPr>
          <a:picLocks noChangeAspect="1"/>
        </xdr:cNvPicPr>
      </xdr:nvPicPr>
      <xdr:blipFill>
        <a:blip xmlns:r="http://schemas.openxmlformats.org/officeDocument/2006/relationships" r:embed="rId1"/>
        <a:srcRect/>
        <a:stretch>
          <a:fillRect/>
        </a:stretch>
      </xdr:blipFill>
      <xdr:spPr bwMode="auto">
        <a:xfrm>
          <a:off x="6061184" y="133294821"/>
          <a:ext cx="364579" cy="361136"/>
        </a:xfrm>
        <a:prstGeom prst="rect">
          <a:avLst/>
        </a:prstGeom>
        <a:noFill/>
        <a:ln w="9525">
          <a:noFill/>
          <a:miter lim="800000"/>
          <a:headEnd/>
          <a:tailEnd/>
        </a:ln>
      </xdr:spPr>
    </xdr:pic>
    <xdr:clientData/>
  </xdr:oneCellAnchor>
  <xdr:oneCellAnchor>
    <xdr:from>
      <xdr:col>12</xdr:col>
      <xdr:colOff>247650</xdr:colOff>
      <xdr:row>3588</xdr:row>
      <xdr:rowOff>76200</xdr:rowOff>
    </xdr:from>
    <xdr:ext cx="364579" cy="361136"/>
    <xdr:pic>
      <xdr:nvPicPr>
        <xdr:cNvPr id="256" name="Picture 255" descr="saraswati 2.jpg">
          <a:extLst>
            <a:ext uri="{FF2B5EF4-FFF2-40B4-BE49-F238E27FC236}">
              <a16:creationId xmlns:a16="http://schemas.microsoft.com/office/drawing/2014/main" id="{E69315B8-00A7-1942-8032-BBCDAB32ECB7}"/>
            </a:ext>
          </a:extLst>
        </xdr:cNvPr>
        <xdr:cNvPicPr>
          <a:picLocks noChangeAspect="1"/>
        </xdr:cNvPicPr>
      </xdr:nvPicPr>
      <xdr:blipFill>
        <a:blip xmlns:r="http://schemas.openxmlformats.org/officeDocument/2006/relationships" r:embed="rId1"/>
        <a:srcRect/>
        <a:stretch>
          <a:fillRect/>
        </a:stretch>
      </xdr:blipFill>
      <xdr:spPr bwMode="auto">
        <a:xfrm>
          <a:off x="6061184" y="143542407"/>
          <a:ext cx="364579" cy="361136"/>
        </a:xfrm>
        <a:prstGeom prst="rect">
          <a:avLst/>
        </a:prstGeom>
        <a:noFill/>
        <a:ln w="9525">
          <a:noFill/>
          <a:miter lim="800000"/>
          <a:headEnd/>
          <a:tailEnd/>
        </a:ln>
      </xdr:spPr>
    </xdr:pic>
    <xdr:clientData/>
  </xdr:oneCellAnchor>
  <xdr:oneCellAnchor>
    <xdr:from>
      <xdr:col>12</xdr:col>
      <xdr:colOff>247650</xdr:colOff>
      <xdr:row>3588</xdr:row>
      <xdr:rowOff>76200</xdr:rowOff>
    </xdr:from>
    <xdr:ext cx="364579" cy="361136"/>
    <xdr:pic>
      <xdr:nvPicPr>
        <xdr:cNvPr id="257" name="Picture 3" descr="saraswati 2.jpg">
          <a:extLst>
            <a:ext uri="{FF2B5EF4-FFF2-40B4-BE49-F238E27FC236}">
              <a16:creationId xmlns:a16="http://schemas.microsoft.com/office/drawing/2014/main" id="{E82C25B6-13BC-0B4E-AB9F-FD19DE29295D}"/>
            </a:ext>
          </a:extLst>
        </xdr:cNvPr>
        <xdr:cNvPicPr>
          <a:picLocks noChangeAspect="1"/>
        </xdr:cNvPicPr>
      </xdr:nvPicPr>
      <xdr:blipFill>
        <a:blip xmlns:r="http://schemas.openxmlformats.org/officeDocument/2006/relationships" r:embed="rId1"/>
        <a:srcRect/>
        <a:stretch>
          <a:fillRect/>
        </a:stretch>
      </xdr:blipFill>
      <xdr:spPr bwMode="auto">
        <a:xfrm>
          <a:off x="6061184" y="143542407"/>
          <a:ext cx="364579" cy="361136"/>
        </a:xfrm>
        <a:prstGeom prst="rect">
          <a:avLst/>
        </a:prstGeom>
        <a:noFill/>
        <a:ln w="9525">
          <a:noFill/>
          <a:miter lim="800000"/>
          <a:headEnd/>
          <a:tailEnd/>
        </a:ln>
      </xdr:spPr>
    </xdr:pic>
    <xdr:clientData/>
  </xdr:oneCellAnchor>
  <xdr:oneCellAnchor>
    <xdr:from>
      <xdr:col>12</xdr:col>
      <xdr:colOff>247650</xdr:colOff>
      <xdr:row>3627</xdr:row>
      <xdr:rowOff>76200</xdr:rowOff>
    </xdr:from>
    <xdr:ext cx="364579" cy="362027"/>
    <xdr:pic>
      <xdr:nvPicPr>
        <xdr:cNvPr id="258" name="Picture 3" descr="saraswati 2.jpg">
          <a:extLst>
            <a:ext uri="{FF2B5EF4-FFF2-40B4-BE49-F238E27FC236}">
              <a16:creationId xmlns:a16="http://schemas.microsoft.com/office/drawing/2014/main" id="{526B2739-2952-BD4F-839A-724DC1A7C094}"/>
            </a:ext>
          </a:extLst>
        </xdr:cNvPr>
        <xdr:cNvPicPr>
          <a:picLocks noChangeAspect="1"/>
        </xdr:cNvPicPr>
      </xdr:nvPicPr>
      <xdr:blipFill>
        <a:blip xmlns:r="http://schemas.openxmlformats.org/officeDocument/2006/relationships" r:embed="rId1"/>
        <a:srcRect/>
        <a:stretch>
          <a:fillRect/>
        </a:stretch>
      </xdr:blipFill>
      <xdr:spPr bwMode="auto">
        <a:xfrm>
          <a:off x="6061184" y="153789993"/>
          <a:ext cx="364579" cy="362027"/>
        </a:xfrm>
        <a:prstGeom prst="rect">
          <a:avLst/>
        </a:prstGeom>
        <a:noFill/>
        <a:ln w="9525">
          <a:noFill/>
          <a:miter lim="800000"/>
          <a:headEnd/>
          <a:tailEnd/>
        </a:ln>
      </xdr:spPr>
    </xdr:pic>
    <xdr:clientData/>
  </xdr:oneCellAnchor>
  <xdr:oneCellAnchor>
    <xdr:from>
      <xdr:col>12</xdr:col>
      <xdr:colOff>247650</xdr:colOff>
      <xdr:row>3666</xdr:row>
      <xdr:rowOff>76200</xdr:rowOff>
    </xdr:from>
    <xdr:ext cx="364579" cy="361136"/>
    <xdr:pic>
      <xdr:nvPicPr>
        <xdr:cNvPr id="259" name="Picture 258" descr="saraswati 2.jpg">
          <a:extLst>
            <a:ext uri="{FF2B5EF4-FFF2-40B4-BE49-F238E27FC236}">
              <a16:creationId xmlns:a16="http://schemas.microsoft.com/office/drawing/2014/main" id="{CE0461E0-CA02-FD45-9E32-D461EFDA3C0A}"/>
            </a:ext>
          </a:extLst>
        </xdr:cNvPr>
        <xdr:cNvPicPr>
          <a:picLocks noChangeAspect="1"/>
        </xdr:cNvPicPr>
      </xdr:nvPicPr>
      <xdr:blipFill>
        <a:blip xmlns:r="http://schemas.openxmlformats.org/officeDocument/2006/relationships" r:embed="rId1"/>
        <a:srcRect/>
        <a:stretch>
          <a:fillRect/>
        </a:stretch>
      </xdr:blipFill>
      <xdr:spPr bwMode="auto">
        <a:xfrm>
          <a:off x="6061184" y="164037579"/>
          <a:ext cx="364579" cy="361136"/>
        </a:xfrm>
        <a:prstGeom prst="rect">
          <a:avLst/>
        </a:prstGeom>
        <a:noFill/>
        <a:ln w="9525">
          <a:noFill/>
          <a:miter lim="800000"/>
          <a:headEnd/>
          <a:tailEnd/>
        </a:ln>
      </xdr:spPr>
    </xdr:pic>
    <xdr:clientData/>
  </xdr:oneCellAnchor>
  <xdr:oneCellAnchor>
    <xdr:from>
      <xdr:col>12</xdr:col>
      <xdr:colOff>247650</xdr:colOff>
      <xdr:row>3666</xdr:row>
      <xdr:rowOff>76200</xdr:rowOff>
    </xdr:from>
    <xdr:ext cx="364579" cy="361136"/>
    <xdr:pic>
      <xdr:nvPicPr>
        <xdr:cNvPr id="260" name="Picture 3" descr="saraswati 2.jpg">
          <a:extLst>
            <a:ext uri="{FF2B5EF4-FFF2-40B4-BE49-F238E27FC236}">
              <a16:creationId xmlns:a16="http://schemas.microsoft.com/office/drawing/2014/main" id="{1BD6837E-447E-044C-8839-0771A1F02DD1}"/>
            </a:ext>
          </a:extLst>
        </xdr:cNvPr>
        <xdr:cNvPicPr>
          <a:picLocks noChangeAspect="1"/>
        </xdr:cNvPicPr>
      </xdr:nvPicPr>
      <xdr:blipFill>
        <a:blip xmlns:r="http://schemas.openxmlformats.org/officeDocument/2006/relationships" r:embed="rId1"/>
        <a:srcRect/>
        <a:stretch>
          <a:fillRect/>
        </a:stretch>
      </xdr:blipFill>
      <xdr:spPr bwMode="auto">
        <a:xfrm>
          <a:off x="6061184" y="164037579"/>
          <a:ext cx="364579" cy="361136"/>
        </a:xfrm>
        <a:prstGeom prst="rect">
          <a:avLst/>
        </a:prstGeom>
        <a:noFill/>
        <a:ln w="9525">
          <a:noFill/>
          <a:miter lim="800000"/>
          <a:headEnd/>
          <a:tailEnd/>
        </a:ln>
      </xdr:spPr>
    </xdr:pic>
    <xdr:clientData/>
  </xdr:oneCellAnchor>
  <xdr:oneCellAnchor>
    <xdr:from>
      <xdr:col>12</xdr:col>
      <xdr:colOff>247650</xdr:colOff>
      <xdr:row>3705</xdr:row>
      <xdr:rowOff>76200</xdr:rowOff>
    </xdr:from>
    <xdr:ext cx="364579" cy="362027"/>
    <xdr:pic>
      <xdr:nvPicPr>
        <xdr:cNvPr id="261" name="Picture 3" descr="saraswati 2.jpg">
          <a:extLst>
            <a:ext uri="{FF2B5EF4-FFF2-40B4-BE49-F238E27FC236}">
              <a16:creationId xmlns:a16="http://schemas.microsoft.com/office/drawing/2014/main" id="{74C26929-ED8E-654F-A85B-3660EDE981DC}"/>
            </a:ext>
          </a:extLst>
        </xdr:cNvPr>
        <xdr:cNvPicPr>
          <a:picLocks noChangeAspect="1"/>
        </xdr:cNvPicPr>
      </xdr:nvPicPr>
      <xdr:blipFill>
        <a:blip xmlns:r="http://schemas.openxmlformats.org/officeDocument/2006/relationships" r:embed="rId1"/>
        <a:srcRect/>
        <a:stretch>
          <a:fillRect/>
        </a:stretch>
      </xdr:blipFill>
      <xdr:spPr bwMode="auto">
        <a:xfrm>
          <a:off x="6061184" y="174285166"/>
          <a:ext cx="364579" cy="362027"/>
        </a:xfrm>
        <a:prstGeom prst="rect">
          <a:avLst/>
        </a:prstGeom>
        <a:noFill/>
        <a:ln w="9525">
          <a:noFill/>
          <a:miter lim="800000"/>
          <a:headEnd/>
          <a:tailEnd/>
        </a:ln>
      </xdr:spPr>
    </xdr:pic>
    <xdr:clientData/>
  </xdr:oneCellAnchor>
  <xdr:oneCellAnchor>
    <xdr:from>
      <xdr:col>12</xdr:col>
      <xdr:colOff>247650</xdr:colOff>
      <xdr:row>3744</xdr:row>
      <xdr:rowOff>76200</xdr:rowOff>
    </xdr:from>
    <xdr:ext cx="364579" cy="361136"/>
    <xdr:pic>
      <xdr:nvPicPr>
        <xdr:cNvPr id="262" name="Picture 261" descr="saraswati 2.jpg">
          <a:extLst>
            <a:ext uri="{FF2B5EF4-FFF2-40B4-BE49-F238E27FC236}">
              <a16:creationId xmlns:a16="http://schemas.microsoft.com/office/drawing/2014/main" id="{C8305438-0936-C349-9768-596974CF7844}"/>
            </a:ext>
          </a:extLst>
        </xdr:cNvPr>
        <xdr:cNvPicPr>
          <a:picLocks noChangeAspect="1"/>
        </xdr:cNvPicPr>
      </xdr:nvPicPr>
      <xdr:blipFill>
        <a:blip xmlns:r="http://schemas.openxmlformats.org/officeDocument/2006/relationships" r:embed="rId1"/>
        <a:srcRect/>
        <a:stretch>
          <a:fillRect/>
        </a:stretch>
      </xdr:blipFill>
      <xdr:spPr bwMode="auto">
        <a:xfrm>
          <a:off x="6061184" y="184532752"/>
          <a:ext cx="364579" cy="361136"/>
        </a:xfrm>
        <a:prstGeom prst="rect">
          <a:avLst/>
        </a:prstGeom>
        <a:noFill/>
        <a:ln w="9525">
          <a:noFill/>
          <a:miter lim="800000"/>
          <a:headEnd/>
          <a:tailEnd/>
        </a:ln>
      </xdr:spPr>
    </xdr:pic>
    <xdr:clientData/>
  </xdr:oneCellAnchor>
  <xdr:oneCellAnchor>
    <xdr:from>
      <xdr:col>12</xdr:col>
      <xdr:colOff>247650</xdr:colOff>
      <xdr:row>3744</xdr:row>
      <xdr:rowOff>76200</xdr:rowOff>
    </xdr:from>
    <xdr:ext cx="364579" cy="361136"/>
    <xdr:pic>
      <xdr:nvPicPr>
        <xdr:cNvPr id="263" name="Picture 3" descr="saraswati 2.jpg">
          <a:extLst>
            <a:ext uri="{FF2B5EF4-FFF2-40B4-BE49-F238E27FC236}">
              <a16:creationId xmlns:a16="http://schemas.microsoft.com/office/drawing/2014/main" id="{1927352A-A038-DB48-BDB5-D1C4F5066394}"/>
            </a:ext>
          </a:extLst>
        </xdr:cNvPr>
        <xdr:cNvPicPr>
          <a:picLocks noChangeAspect="1"/>
        </xdr:cNvPicPr>
      </xdr:nvPicPr>
      <xdr:blipFill>
        <a:blip xmlns:r="http://schemas.openxmlformats.org/officeDocument/2006/relationships" r:embed="rId1"/>
        <a:srcRect/>
        <a:stretch>
          <a:fillRect/>
        </a:stretch>
      </xdr:blipFill>
      <xdr:spPr bwMode="auto">
        <a:xfrm>
          <a:off x="6061184" y="184532752"/>
          <a:ext cx="364579" cy="361136"/>
        </a:xfrm>
        <a:prstGeom prst="rect">
          <a:avLst/>
        </a:prstGeom>
        <a:noFill/>
        <a:ln w="9525">
          <a:noFill/>
          <a:miter lim="800000"/>
          <a:headEnd/>
          <a:tailEnd/>
        </a:ln>
      </xdr:spPr>
    </xdr:pic>
    <xdr:clientData/>
  </xdr:oneCellAnchor>
  <xdr:oneCellAnchor>
    <xdr:from>
      <xdr:col>12</xdr:col>
      <xdr:colOff>247650</xdr:colOff>
      <xdr:row>3783</xdr:row>
      <xdr:rowOff>76200</xdr:rowOff>
    </xdr:from>
    <xdr:ext cx="364579" cy="361136"/>
    <xdr:pic>
      <xdr:nvPicPr>
        <xdr:cNvPr id="264" name="Picture 263" descr="saraswati 2.jpg">
          <a:extLst>
            <a:ext uri="{FF2B5EF4-FFF2-40B4-BE49-F238E27FC236}">
              <a16:creationId xmlns:a16="http://schemas.microsoft.com/office/drawing/2014/main" id="{FC1E07B1-C30F-5E41-97ED-F4785CE08BAD}"/>
            </a:ext>
          </a:extLst>
        </xdr:cNvPr>
        <xdr:cNvPicPr>
          <a:picLocks noChangeAspect="1"/>
        </xdr:cNvPicPr>
      </xdr:nvPicPr>
      <xdr:blipFill>
        <a:blip xmlns:r="http://schemas.openxmlformats.org/officeDocument/2006/relationships" r:embed="rId1"/>
        <a:srcRect/>
        <a:stretch>
          <a:fillRect/>
        </a:stretch>
      </xdr:blipFill>
      <xdr:spPr bwMode="auto">
        <a:xfrm>
          <a:off x="6061184" y="194780338"/>
          <a:ext cx="364579" cy="361136"/>
        </a:xfrm>
        <a:prstGeom prst="rect">
          <a:avLst/>
        </a:prstGeom>
        <a:noFill/>
        <a:ln w="9525">
          <a:noFill/>
          <a:miter lim="800000"/>
          <a:headEnd/>
          <a:tailEnd/>
        </a:ln>
      </xdr:spPr>
    </xdr:pic>
    <xdr:clientData/>
  </xdr:oneCellAnchor>
  <xdr:oneCellAnchor>
    <xdr:from>
      <xdr:col>12</xdr:col>
      <xdr:colOff>247650</xdr:colOff>
      <xdr:row>3783</xdr:row>
      <xdr:rowOff>76200</xdr:rowOff>
    </xdr:from>
    <xdr:ext cx="364579" cy="361136"/>
    <xdr:pic>
      <xdr:nvPicPr>
        <xdr:cNvPr id="265" name="Picture 3" descr="saraswati 2.jpg">
          <a:extLst>
            <a:ext uri="{FF2B5EF4-FFF2-40B4-BE49-F238E27FC236}">
              <a16:creationId xmlns:a16="http://schemas.microsoft.com/office/drawing/2014/main" id="{59E52A57-97E1-4040-AA14-F01292EC007C}"/>
            </a:ext>
          </a:extLst>
        </xdr:cNvPr>
        <xdr:cNvPicPr>
          <a:picLocks noChangeAspect="1"/>
        </xdr:cNvPicPr>
      </xdr:nvPicPr>
      <xdr:blipFill>
        <a:blip xmlns:r="http://schemas.openxmlformats.org/officeDocument/2006/relationships" r:embed="rId1"/>
        <a:srcRect/>
        <a:stretch>
          <a:fillRect/>
        </a:stretch>
      </xdr:blipFill>
      <xdr:spPr bwMode="auto">
        <a:xfrm>
          <a:off x="6061184" y="194780338"/>
          <a:ext cx="364579" cy="361136"/>
        </a:xfrm>
        <a:prstGeom prst="rect">
          <a:avLst/>
        </a:prstGeom>
        <a:noFill/>
        <a:ln w="9525">
          <a:noFill/>
          <a:miter lim="800000"/>
          <a:headEnd/>
          <a:tailEnd/>
        </a:ln>
      </xdr:spPr>
    </xdr:pic>
    <xdr:clientData/>
  </xdr:oneCellAnchor>
  <xdr:oneCellAnchor>
    <xdr:from>
      <xdr:col>12</xdr:col>
      <xdr:colOff>247650</xdr:colOff>
      <xdr:row>3822</xdr:row>
      <xdr:rowOff>76200</xdr:rowOff>
    </xdr:from>
    <xdr:ext cx="364579" cy="361136"/>
    <xdr:pic>
      <xdr:nvPicPr>
        <xdr:cNvPr id="266" name="Picture 265" descr="saraswati 2.jpg">
          <a:extLst>
            <a:ext uri="{FF2B5EF4-FFF2-40B4-BE49-F238E27FC236}">
              <a16:creationId xmlns:a16="http://schemas.microsoft.com/office/drawing/2014/main" id="{F8A614EE-D3F4-9E42-84F0-DC75C9A71F43}"/>
            </a:ext>
          </a:extLst>
        </xdr:cNvPr>
        <xdr:cNvPicPr>
          <a:picLocks noChangeAspect="1"/>
        </xdr:cNvPicPr>
      </xdr:nvPicPr>
      <xdr:blipFill>
        <a:blip xmlns:r="http://schemas.openxmlformats.org/officeDocument/2006/relationships" r:embed="rId1"/>
        <a:srcRect/>
        <a:stretch>
          <a:fillRect/>
        </a:stretch>
      </xdr:blipFill>
      <xdr:spPr bwMode="auto">
        <a:xfrm>
          <a:off x="6061184" y="205027924"/>
          <a:ext cx="364579" cy="361136"/>
        </a:xfrm>
        <a:prstGeom prst="rect">
          <a:avLst/>
        </a:prstGeom>
        <a:noFill/>
        <a:ln w="9525">
          <a:noFill/>
          <a:miter lim="800000"/>
          <a:headEnd/>
          <a:tailEnd/>
        </a:ln>
      </xdr:spPr>
    </xdr:pic>
    <xdr:clientData/>
  </xdr:oneCellAnchor>
  <xdr:oneCellAnchor>
    <xdr:from>
      <xdr:col>12</xdr:col>
      <xdr:colOff>247650</xdr:colOff>
      <xdr:row>3822</xdr:row>
      <xdr:rowOff>76200</xdr:rowOff>
    </xdr:from>
    <xdr:ext cx="364579" cy="361136"/>
    <xdr:pic>
      <xdr:nvPicPr>
        <xdr:cNvPr id="267" name="Picture 3" descr="saraswati 2.jpg">
          <a:extLst>
            <a:ext uri="{FF2B5EF4-FFF2-40B4-BE49-F238E27FC236}">
              <a16:creationId xmlns:a16="http://schemas.microsoft.com/office/drawing/2014/main" id="{15A2760F-7AC0-094C-8994-AA234EBD2E3E}"/>
            </a:ext>
          </a:extLst>
        </xdr:cNvPr>
        <xdr:cNvPicPr>
          <a:picLocks noChangeAspect="1"/>
        </xdr:cNvPicPr>
      </xdr:nvPicPr>
      <xdr:blipFill>
        <a:blip xmlns:r="http://schemas.openxmlformats.org/officeDocument/2006/relationships" r:embed="rId1"/>
        <a:srcRect/>
        <a:stretch>
          <a:fillRect/>
        </a:stretch>
      </xdr:blipFill>
      <xdr:spPr bwMode="auto">
        <a:xfrm>
          <a:off x="6061184" y="205027924"/>
          <a:ext cx="364579" cy="361136"/>
        </a:xfrm>
        <a:prstGeom prst="rect">
          <a:avLst/>
        </a:prstGeom>
        <a:noFill/>
        <a:ln w="9525">
          <a:noFill/>
          <a:miter lim="800000"/>
          <a:headEnd/>
          <a:tailEnd/>
        </a:ln>
      </xdr:spPr>
    </xdr:pic>
    <xdr:clientData/>
  </xdr:oneCellAnchor>
  <xdr:oneCellAnchor>
    <xdr:from>
      <xdr:col>12</xdr:col>
      <xdr:colOff>247650</xdr:colOff>
      <xdr:row>3861</xdr:row>
      <xdr:rowOff>76200</xdr:rowOff>
    </xdr:from>
    <xdr:ext cx="364579" cy="362027"/>
    <xdr:pic>
      <xdr:nvPicPr>
        <xdr:cNvPr id="268" name="Picture 3" descr="saraswati 2.jpg">
          <a:extLst>
            <a:ext uri="{FF2B5EF4-FFF2-40B4-BE49-F238E27FC236}">
              <a16:creationId xmlns:a16="http://schemas.microsoft.com/office/drawing/2014/main" id="{B1CDD853-4535-D542-9731-E0542C3C8696}"/>
            </a:ext>
          </a:extLst>
        </xdr:cNvPr>
        <xdr:cNvPicPr>
          <a:picLocks noChangeAspect="1"/>
        </xdr:cNvPicPr>
      </xdr:nvPicPr>
      <xdr:blipFill>
        <a:blip xmlns:r="http://schemas.openxmlformats.org/officeDocument/2006/relationships" r:embed="rId1"/>
        <a:srcRect/>
        <a:stretch>
          <a:fillRect/>
        </a:stretch>
      </xdr:blipFill>
      <xdr:spPr bwMode="auto">
        <a:xfrm>
          <a:off x="6061184" y="215275510"/>
          <a:ext cx="364579" cy="362027"/>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ctor.in/index.php/2013-12-17-06-53-01"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499984740745262"/>
  </sheetPr>
  <dimension ref="A1:D87"/>
  <sheetViews>
    <sheetView topLeftCell="B7" workbookViewId="0">
      <selection activeCell="F7" sqref="F7:I86"/>
    </sheetView>
  </sheetViews>
  <sheetFormatPr baseColWidth="10" defaultColWidth="0" defaultRowHeight="70" customHeight="1"/>
  <cols>
    <col min="1" max="2" width="37.83203125" style="247" customWidth="1"/>
    <col min="3" max="3" width="56" style="247" customWidth="1"/>
    <col min="4" max="4" width="37.83203125" style="247" customWidth="1"/>
    <col min="5" max="16384" width="37.83203125" style="247" hidden="1"/>
  </cols>
  <sheetData>
    <row r="1" spans="1:3" ht="27" customHeight="1" thickTop="1">
      <c r="A1" s="476" t="s">
        <v>395</v>
      </c>
      <c r="B1" s="477"/>
      <c r="C1" s="478"/>
    </row>
    <row r="2" spans="1:3" ht="27" customHeight="1">
      <c r="A2" s="494" t="s">
        <v>427</v>
      </c>
      <c r="B2" s="495"/>
      <c r="C2" s="496"/>
    </row>
    <row r="3" spans="1:3" ht="86" customHeight="1">
      <c r="A3" s="479" t="s">
        <v>371</v>
      </c>
      <c r="B3" s="480"/>
      <c r="C3" s="481"/>
    </row>
    <row r="4" spans="1:3" ht="60" customHeight="1">
      <c r="A4" s="482" t="s">
        <v>372</v>
      </c>
      <c r="B4" s="483"/>
      <c r="C4" s="484"/>
    </row>
    <row r="5" spans="1:3" ht="50" customHeight="1">
      <c r="A5" s="485" t="s">
        <v>373</v>
      </c>
      <c r="B5" s="486"/>
      <c r="C5" s="487"/>
    </row>
    <row r="6" spans="1:3" ht="32" customHeight="1">
      <c r="A6" s="488" t="s">
        <v>374</v>
      </c>
      <c r="B6" s="489"/>
      <c r="C6" s="490"/>
    </row>
    <row r="7" spans="1:3" ht="46" customHeight="1">
      <c r="A7" s="491" t="s">
        <v>375</v>
      </c>
      <c r="B7" s="492"/>
      <c r="C7" s="493"/>
    </row>
    <row r="8" spans="1:3" ht="46" customHeight="1" thickBot="1">
      <c r="A8" s="473" t="s">
        <v>376</v>
      </c>
      <c r="B8" s="474"/>
      <c r="C8" s="475"/>
    </row>
    <row r="9" spans="1:3" ht="15" customHeight="1" thickTop="1">
      <c r="A9" s="459"/>
      <c r="B9" s="459"/>
      <c r="C9" s="459"/>
    </row>
    <row r="10" spans="1:3" ht="49" customHeight="1">
      <c r="A10" s="467" t="s">
        <v>1</v>
      </c>
      <c r="B10" s="467"/>
      <c r="C10" s="467"/>
    </row>
    <row r="11" spans="1:3" ht="115" customHeight="1">
      <c r="A11" s="468" t="s">
        <v>377</v>
      </c>
      <c r="B11" s="468"/>
      <c r="C11" s="468"/>
    </row>
    <row r="12" spans="1:3" ht="28" customHeight="1">
      <c r="A12" s="469" t="s">
        <v>0</v>
      </c>
      <c r="B12" s="469"/>
      <c r="C12" s="469"/>
    </row>
    <row r="13" spans="1:3" ht="124" customHeight="1">
      <c r="A13" s="311" t="s">
        <v>378</v>
      </c>
      <c r="B13" s="311" t="s">
        <v>379</v>
      </c>
      <c r="C13" s="311" t="s">
        <v>272</v>
      </c>
    </row>
    <row r="14" spans="1:3" ht="90" customHeight="1">
      <c r="A14" s="470" t="s">
        <v>380</v>
      </c>
      <c r="B14" s="470"/>
      <c r="C14" s="470"/>
    </row>
    <row r="15" spans="1:3" ht="36" customHeight="1">
      <c r="A15" s="471" t="s">
        <v>381</v>
      </c>
      <c r="B15" s="471"/>
      <c r="C15" s="471"/>
    </row>
    <row r="16" spans="1:3" ht="70" customHeight="1">
      <c r="A16" s="460" t="s">
        <v>382</v>
      </c>
      <c r="B16" s="460"/>
      <c r="C16" s="460"/>
    </row>
    <row r="17" spans="1:3" ht="68" customHeight="1">
      <c r="A17" s="472" t="s">
        <v>383</v>
      </c>
      <c r="B17" s="472"/>
      <c r="C17" s="472"/>
    </row>
    <row r="18" spans="1:3" ht="39" customHeight="1">
      <c r="A18" s="460" t="s">
        <v>384</v>
      </c>
      <c r="B18" s="460"/>
      <c r="C18" s="460"/>
    </row>
    <row r="19" spans="1:3" ht="55" customHeight="1">
      <c r="A19" s="472" t="s">
        <v>385</v>
      </c>
      <c r="B19" s="472"/>
      <c r="C19" s="472"/>
    </row>
    <row r="20" spans="1:3" ht="70" customHeight="1">
      <c r="A20" s="497" t="s">
        <v>386</v>
      </c>
      <c r="B20" s="498"/>
      <c r="C20" s="499"/>
    </row>
    <row r="21" spans="1:3" ht="50" customHeight="1">
      <c r="A21" s="460" t="s">
        <v>396</v>
      </c>
      <c r="B21" s="460"/>
      <c r="C21" s="460"/>
    </row>
    <row r="22" spans="1:3" ht="154" customHeight="1">
      <c r="A22" s="500" t="s">
        <v>387</v>
      </c>
      <c r="B22" s="501"/>
      <c r="C22" s="502"/>
    </row>
    <row r="23" spans="1:3" ht="70" customHeight="1">
      <c r="A23" s="503" t="s">
        <v>388</v>
      </c>
      <c r="B23" s="504"/>
      <c r="C23" s="505"/>
    </row>
    <row r="24" spans="1:3" ht="36" customHeight="1">
      <c r="A24" s="461" t="s">
        <v>255</v>
      </c>
      <c r="B24" s="461"/>
      <c r="C24" s="461"/>
    </row>
    <row r="25" spans="1:3" ht="28" customHeight="1">
      <c r="A25" s="462" t="s">
        <v>273</v>
      </c>
      <c r="B25" s="462"/>
      <c r="C25" s="462"/>
    </row>
    <row r="26" spans="1:3" ht="27" customHeight="1">
      <c r="A26" s="463" t="s">
        <v>274</v>
      </c>
      <c r="B26" s="464"/>
      <c r="C26" s="465"/>
    </row>
    <row r="27" spans="1:3" ht="41" customHeight="1">
      <c r="A27" s="506" t="s">
        <v>275</v>
      </c>
      <c r="B27" s="507"/>
      <c r="C27" s="508"/>
    </row>
    <row r="28" spans="1:3" ht="28" customHeight="1">
      <c r="A28" s="509" t="s">
        <v>276</v>
      </c>
      <c r="B28" s="510"/>
      <c r="C28" s="511"/>
    </row>
    <row r="29" spans="1:3" ht="41" customHeight="1">
      <c r="A29" s="512" t="s">
        <v>389</v>
      </c>
      <c r="B29" s="512"/>
      <c r="C29" s="512"/>
    </row>
    <row r="30" spans="1:3" ht="42" customHeight="1">
      <c r="A30" s="513" t="s">
        <v>390</v>
      </c>
      <c r="B30" s="513"/>
      <c r="C30" s="513"/>
    </row>
    <row r="31" spans="1:3" ht="28" customHeight="1">
      <c r="A31" s="466" t="s">
        <v>268</v>
      </c>
      <c r="B31" s="466"/>
      <c r="C31" s="466"/>
    </row>
    <row r="32" spans="1:3" ht="28" customHeight="1">
      <c r="A32" s="514" t="s">
        <v>277</v>
      </c>
      <c r="B32" s="515"/>
      <c r="C32" s="516"/>
    </row>
    <row r="33" spans="1:3" ht="42" customHeight="1">
      <c r="A33" s="456" t="s">
        <v>278</v>
      </c>
      <c r="B33" s="457"/>
      <c r="C33" s="458"/>
    </row>
    <row r="34" spans="1:3" ht="45" customHeight="1">
      <c r="A34" s="517" t="s">
        <v>279</v>
      </c>
      <c r="B34" s="518"/>
      <c r="C34" s="519"/>
    </row>
    <row r="35" spans="1:3" ht="34" customHeight="1">
      <c r="A35" s="520" t="s">
        <v>280</v>
      </c>
      <c r="B35" s="521"/>
      <c r="C35" s="522"/>
    </row>
    <row r="36" spans="1:3" ht="29" customHeight="1">
      <c r="A36" s="456" t="s">
        <v>281</v>
      </c>
      <c r="B36" s="457"/>
      <c r="C36" s="458"/>
    </row>
    <row r="37" spans="1:3" ht="26" customHeight="1">
      <c r="A37" s="523" t="s">
        <v>282</v>
      </c>
      <c r="B37" s="524"/>
      <c r="C37" s="525"/>
    </row>
    <row r="38" spans="1:3" ht="24" customHeight="1">
      <c r="A38" s="520" t="s">
        <v>283</v>
      </c>
      <c r="B38" s="521"/>
      <c r="C38" s="522"/>
    </row>
    <row r="39" spans="1:3" ht="40" customHeight="1">
      <c r="A39" s="526" t="s">
        <v>284</v>
      </c>
      <c r="B39" s="527"/>
      <c r="C39" s="528"/>
    </row>
    <row r="40" spans="1:3" ht="26" customHeight="1">
      <c r="A40" s="428" t="s">
        <v>285</v>
      </c>
      <c r="B40" s="428"/>
      <c r="C40" s="428"/>
    </row>
    <row r="41" spans="1:3" ht="24" customHeight="1">
      <c r="A41" s="428" t="s">
        <v>286</v>
      </c>
      <c r="B41" s="428"/>
      <c r="C41" s="428"/>
    </row>
    <row r="42" spans="1:3" ht="26" customHeight="1">
      <c r="A42" s="428" t="s">
        <v>287</v>
      </c>
      <c r="B42" s="428"/>
      <c r="C42" s="428"/>
    </row>
    <row r="43" spans="1:3" ht="25" customHeight="1">
      <c r="A43" s="428" t="s">
        <v>288</v>
      </c>
      <c r="B43" s="428"/>
      <c r="C43" s="428"/>
    </row>
    <row r="44" spans="1:3" ht="25" customHeight="1">
      <c r="A44" s="520" t="s">
        <v>289</v>
      </c>
      <c r="B44" s="521"/>
      <c r="C44" s="522"/>
    </row>
    <row r="45" spans="1:3" ht="26" customHeight="1">
      <c r="A45" s="428" t="s">
        <v>256</v>
      </c>
      <c r="B45" s="428"/>
      <c r="C45" s="428"/>
    </row>
    <row r="46" spans="1:3" ht="27" customHeight="1">
      <c r="A46" s="428" t="s">
        <v>257</v>
      </c>
      <c r="B46" s="428"/>
      <c r="C46" s="428"/>
    </row>
    <row r="47" spans="1:3" ht="23" customHeight="1">
      <c r="A47" s="520" t="s">
        <v>290</v>
      </c>
      <c r="B47" s="521"/>
      <c r="C47" s="522"/>
    </row>
    <row r="48" spans="1:3" ht="43" customHeight="1">
      <c r="A48" s="430" t="s">
        <v>291</v>
      </c>
      <c r="B48" s="431"/>
      <c r="C48" s="432"/>
    </row>
    <row r="49" spans="1:3" ht="27" customHeight="1">
      <c r="A49" s="433" t="s">
        <v>292</v>
      </c>
      <c r="B49" s="433"/>
      <c r="C49" s="433"/>
    </row>
    <row r="50" spans="1:3" ht="65" customHeight="1">
      <c r="A50" s="433" t="s">
        <v>391</v>
      </c>
      <c r="B50" s="433"/>
      <c r="C50" s="433"/>
    </row>
    <row r="51" spans="1:3" ht="39" customHeight="1">
      <c r="A51" s="456" t="s">
        <v>293</v>
      </c>
      <c r="B51" s="457"/>
      <c r="C51" s="458"/>
    </row>
    <row r="52" spans="1:3" ht="20" customHeight="1">
      <c r="A52" s="453" t="s">
        <v>294</v>
      </c>
      <c r="B52" s="454"/>
      <c r="C52" s="455"/>
    </row>
    <row r="53" spans="1:3" ht="20" customHeight="1">
      <c r="A53" s="541" t="s">
        <v>295</v>
      </c>
      <c r="B53" s="541"/>
      <c r="C53" s="541"/>
    </row>
    <row r="54" spans="1:3" ht="20" customHeight="1">
      <c r="A54" s="541" t="s">
        <v>296</v>
      </c>
      <c r="B54" s="541"/>
      <c r="C54" s="541"/>
    </row>
    <row r="55" spans="1:3" ht="20" customHeight="1">
      <c r="A55" s="453" t="s">
        <v>245</v>
      </c>
      <c r="B55" s="454"/>
      <c r="C55" s="455"/>
    </row>
    <row r="56" spans="1:3" ht="44" customHeight="1">
      <c r="A56" s="433" t="s">
        <v>392</v>
      </c>
      <c r="B56" s="433"/>
      <c r="C56" s="433"/>
    </row>
    <row r="57" spans="1:3" ht="29" customHeight="1">
      <c r="A57" s="433" t="s">
        <v>393</v>
      </c>
      <c r="B57" s="433"/>
      <c r="C57" s="433"/>
    </row>
    <row r="58" spans="1:3" ht="20" customHeight="1">
      <c r="A58" s="453" t="s">
        <v>297</v>
      </c>
      <c r="B58" s="454"/>
      <c r="C58" s="455"/>
    </row>
    <row r="59" spans="1:3" ht="41" customHeight="1">
      <c r="A59" s="433" t="s">
        <v>394</v>
      </c>
      <c r="B59" s="433"/>
      <c r="C59" s="433"/>
    </row>
    <row r="60" spans="1:3" ht="20" customHeight="1">
      <c r="A60" s="433" t="s">
        <v>298</v>
      </c>
      <c r="B60" s="433"/>
      <c r="C60" s="433"/>
    </row>
    <row r="61" spans="1:3" ht="20" customHeight="1">
      <c r="A61" s="456" t="s">
        <v>299</v>
      </c>
      <c r="B61" s="457"/>
      <c r="C61" s="458"/>
    </row>
    <row r="62" spans="1:3" ht="20" customHeight="1">
      <c r="A62" s="529"/>
      <c r="B62" s="530"/>
      <c r="C62" s="531"/>
    </row>
    <row r="63" spans="1:3" ht="20" customHeight="1">
      <c r="A63" s="532"/>
      <c r="B63" s="533"/>
      <c r="C63" s="534"/>
    </row>
    <row r="64" spans="1:3" ht="20" customHeight="1">
      <c r="A64" s="535" t="s">
        <v>300</v>
      </c>
      <c r="B64" s="536"/>
      <c r="C64" s="537"/>
    </row>
    <row r="65" spans="1:3" ht="20" customHeight="1">
      <c r="A65" s="538"/>
      <c r="B65" s="539"/>
      <c r="C65" s="540"/>
    </row>
    <row r="66" spans="1:3" ht="20" customHeight="1">
      <c r="A66" s="433" t="s">
        <v>301</v>
      </c>
      <c r="B66" s="433"/>
      <c r="C66" s="433"/>
    </row>
    <row r="67" spans="1:3" ht="20" customHeight="1">
      <c r="A67" s="444" t="s">
        <v>302</v>
      </c>
      <c r="B67" s="445"/>
      <c r="C67" s="446"/>
    </row>
    <row r="68" spans="1:3" ht="20" customHeight="1">
      <c r="A68" s="447" t="s">
        <v>303</v>
      </c>
      <c r="B68" s="448"/>
      <c r="C68" s="449"/>
    </row>
    <row r="69" spans="1:3" ht="20" customHeight="1">
      <c r="A69" s="450"/>
      <c r="B69" s="451"/>
      <c r="C69" s="452"/>
    </row>
    <row r="70" spans="1:3" ht="20" customHeight="1">
      <c r="A70" s="447" t="s">
        <v>304</v>
      </c>
      <c r="B70" s="448"/>
      <c r="C70" s="449"/>
    </row>
    <row r="71" spans="1:3" ht="20" customHeight="1">
      <c r="A71" s="450"/>
      <c r="B71" s="451"/>
      <c r="C71" s="452"/>
    </row>
    <row r="72" spans="1:3" ht="20" customHeight="1">
      <c r="A72" s="434" t="s">
        <v>305</v>
      </c>
      <c r="B72" s="434"/>
      <c r="C72" s="434"/>
    </row>
    <row r="73" spans="1:3" ht="20" customHeight="1">
      <c r="A73" s="441" t="s">
        <v>306</v>
      </c>
      <c r="B73" s="442"/>
      <c r="C73" s="443"/>
    </row>
    <row r="74" spans="1:3" ht="20" customHeight="1">
      <c r="A74" s="426" t="s">
        <v>307</v>
      </c>
      <c r="B74" s="426"/>
      <c r="C74" s="426"/>
    </row>
    <row r="75" spans="1:3" ht="20" customHeight="1">
      <c r="A75" s="435" t="s">
        <v>308</v>
      </c>
      <c r="B75" s="436"/>
      <c r="C75" s="437"/>
    </row>
    <row r="76" spans="1:3" ht="20" customHeight="1">
      <c r="A76" s="438"/>
      <c r="B76" s="439"/>
      <c r="C76" s="440"/>
    </row>
    <row r="77" spans="1:3" ht="20" customHeight="1">
      <c r="A77" s="441" t="s">
        <v>309</v>
      </c>
      <c r="B77" s="442"/>
      <c r="C77" s="443"/>
    </row>
    <row r="78" spans="1:3" ht="20" customHeight="1">
      <c r="A78" s="426" t="s">
        <v>310</v>
      </c>
      <c r="B78" s="426"/>
      <c r="C78" s="426"/>
    </row>
    <row r="79" spans="1:3" ht="20" customHeight="1">
      <c r="A79" s="435" t="s">
        <v>311</v>
      </c>
      <c r="B79" s="436"/>
      <c r="C79" s="437"/>
    </row>
    <row r="80" spans="1:3" ht="20" customHeight="1">
      <c r="A80" s="438"/>
      <c r="B80" s="439"/>
      <c r="C80" s="440"/>
    </row>
    <row r="81" spans="1:3" ht="20" customHeight="1">
      <c r="A81" s="542" t="s">
        <v>312</v>
      </c>
      <c r="B81" s="542"/>
      <c r="C81" s="542"/>
    </row>
    <row r="82" spans="1:3" ht="20" customHeight="1">
      <c r="A82" s="426" t="s">
        <v>313</v>
      </c>
      <c r="B82" s="426"/>
      <c r="C82" s="426"/>
    </row>
    <row r="83" spans="1:3" ht="20" customHeight="1">
      <c r="A83" s="427" t="s">
        <v>314</v>
      </c>
      <c r="B83" s="427"/>
      <c r="C83" s="427"/>
    </row>
    <row r="84" spans="1:3" ht="20" customHeight="1">
      <c r="A84" s="428" t="s">
        <v>315</v>
      </c>
      <c r="B84" s="428"/>
      <c r="C84" s="428"/>
    </row>
    <row r="85" spans="1:3" ht="20" customHeight="1">
      <c r="A85" s="428" t="s">
        <v>316</v>
      </c>
      <c r="B85" s="428"/>
      <c r="C85" s="428"/>
    </row>
    <row r="86" spans="1:3" ht="20" customHeight="1">
      <c r="A86" s="428" t="s">
        <v>317</v>
      </c>
      <c r="B86" s="428"/>
      <c r="C86" s="428"/>
    </row>
    <row r="87" spans="1:3" ht="20" customHeight="1">
      <c r="A87" s="429" t="s">
        <v>318</v>
      </c>
      <c r="B87" s="429"/>
      <c r="C87" s="429"/>
    </row>
  </sheetData>
  <sheetProtection algorithmName="SHA-512" hashValue="8Ps6G3qb/o9j67NVxk3NaIodRM3AgR3MReJQ2Cu/LbrwCG/uj08QYE7XjAdxU710fs/hniydsryGRVpy+XTiJQ==" saltValue="HclpZRteH2/9kKYYEFsL3w==" spinCount="100000" sheet="1" objects="1" scenarios="1" formatCells="0" formatColumns="0" formatRows="0"/>
  <mergeCells count="79">
    <mergeCell ref="A70:C71"/>
    <mergeCell ref="A73:C73"/>
    <mergeCell ref="A74:C74"/>
    <mergeCell ref="A79:C80"/>
    <mergeCell ref="A81:C81"/>
    <mergeCell ref="A61:C63"/>
    <mergeCell ref="A64:C65"/>
    <mergeCell ref="A66:C66"/>
    <mergeCell ref="A52:C52"/>
    <mergeCell ref="A53:C53"/>
    <mergeCell ref="A54:C54"/>
    <mergeCell ref="A47:C47"/>
    <mergeCell ref="A40:C40"/>
    <mergeCell ref="A41:C41"/>
    <mergeCell ref="A42:C42"/>
    <mergeCell ref="A43:C43"/>
    <mergeCell ref="A44:C44"/>
    <mergeCell ref="A45:C45"/>
    <mergeCell ref="A35:C35"/>
    <mergeCell ref="A37:C37"/>
    <mergeCell ref="A38:C38"/>
    <mergeCell ref="A39:C39"/>
    <mergeCell ref="A46:C46"/>
    <mergeCell ref="A29:C29"/>
    <mergeCell ref="A30:C30"/>
    <mergeCell ref="A32:C32"/>
    <mergeCell ref="A33:C33"/>
    <mergeCell ref="A34:C34"/>
    <mergeCell ref="A20:C20"/>
    <mergeCell ref="A22:C22"/>
    <mergeCell ref="A23:C23"/>
    <mergeCell ref="A27:C27"/>
    <mergeCell ref="A28:C28"/>
    <mergeCell ref="A8:C8"/>
    <mergeCell ref="A1:C1"/>
    <mergeCell ref="A3:C3"/>
    <mergeCell ref="A4:C4"/>
    <mergeCell ref="A5:C5"/>
    <mergeCell ref="A6:C6"/>
    <mergeCell ref="A7:C7"/>
    <mergeCell ref="A2:C2"/>
    <mergeCell ref="A9:C9"/>
    <mergeCell ref="A36:C36"/>
    <mergeCell ref="A21:C21"/>
    <mergeCell ref="A24:C24"/>
    <mergeCell ref="A25:C25"/>
    <mergeCell ref="A26:C26"/>
    <mergeCell ref="A31:C31"/>
    <mergeCell ref="A10:C10"/>
    <mergeCell ref="A11:C11"/>
    <mergeCell ref="A12:C12"/>
    <mergeCell ref="A14:C14"/>
    <mergeCell ref="A15:C15"/>
    <mergeCell ref="A16:C16"/>
    <mergeCell ref="A17:C17"/>
    <mergeCell ref="A18:C18"/>
    <mergeCell ref="A19:C19"/>
    <mergeCell ref="A48:C48"/>
    <mergeCell ref="A49:C49"/>
    <mergeCell ref="A60:C60"/>
    <mergeCell ref="A78:C78"/>
    <mergeCell ref="A72:C72"/>
    <mergeCell ref="A75:C76"/>
    <mergeCell ref="A77:C77"/>
    <mergeCell ref="A67:C67"/>
    <mergeCell ref="A68:C69"/>
    <mergeCell ref="A55:C55"/>
    <mergeCell ref="A56:C56"/>
    <mergeCell ref="A57:C57"/>
    <mergeCell ref="A58:C58"/>
    <mergeCell ref="A59:C59"/>
    <mergeCell ref="A50:C50"/>
    <mergeCell ref="A51:C51"/>
    <mergeCell ref="A82:C82"/>
    <mergeCell ref="A83:C83"/>
    <mergeCell ref="A86:C86"/>
    <mergeCell ref="A87:C87"/>
    <mergeCell ref="A84:C84"/>
    <mergeCell ref="A85:C85"/>
  </mergeCells>
  <hyperlinks>
    <hyperlink ref="A25" location="details!G4" display="GO BACK TO DETAILS" xr:uid="{F05BDDD3-49AF-C847-9E8A-1496154E4B46}"/>
    <hyperlink ref="A6:C6" location="details!DN2:DU8" display="For help in adjusting marks proportionately, plz click here.  अंकों के आनुपातिक परिवर्तन में सहायता  लिए यहाँ क्लिक करें।" xr:uid="{FE972D95-5B63-3F4C-8E4C-3E273028D25A}"/>
    <hyperlink ref="A14:C14" r:id="rId1" display="Plz. download a fresh copy of this workbook and a  copy of latest bylaws ( exam. rules) to avoid errors. Plz. Read all instructions given in this pages carefully before you proceed. For more help you can download the training videos from www.ctor.in" xr:uid="{ED292CB0-73E9-DD46-8E14-91761C4DACE0}"/>
  </hyperlinks>
  <pageMargins left="0.75" right="0.75" top="1" bottom="1" header="0.5" footer="0.5"/>
  <pageSetup paperSize="9" orientation="portrait" horizontalDpi="0" verticalDpi="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8000"/>
  </sheetPr>
  <dimension ref="A1:EA109"/>
  <sheetViews>
    <sheetView tabSelected="1" zoomScale="174" workbookViewId="0">
      <pane xSplit="1" ySplit="6" topLeftCell="AY98" activePane="bottomRight" state="frozen"/>
      <selection pane="topRight" activeCell="B1" sqref="B1"/>
      <selection pane="bottomLeft" activeCell="A7" sqref="A7"/>
      <selection pane="bottomRight" activeCell="CJ107" sqref="CJ107"/>
    </sheetView>
  </sheetViews>
  <sheetFormatPr baseColWidth="10" defaultColWidth="8.83203125" defaultRowHeight="12"/>
  <cols>
    <col min="1" max="1" width="4.33203125" style="7" customWidth="1"/>
    <col min="2" max="3" width="4.5" style="7" customWidth="1"/>
    <col min="4" max="4" width="6.5" style="7" customWidth="1"/>
    <col min="5" max="5" width="8.83203125" style="7" customWidth="1"/>
    <col min="6" max="6" width="11.33203125" style="7" customWidth="1"/>
    <col min="7" max="7" width="27.1640625" style="7" customWidth="1"/>
    <col min="8" max="8" width="24.33203125" style="7" bestFit="1" customWidth="1"/>
    <col min="9" max="9" width="21.83203125" style="7" customWidth="1"/>
    <col min="10" max="21" width="4.33203125" style="7" customWidth="1"/>
    <col min="22" max="22" width="8.83203125" style="292" customWidth="1"/>
    <col min="23" max="26" width="4.33203125" style="7" customWidth="1"/>
    <col min="27" max="27" width="4.6640625" style="7" customWidth="1"/>
    <col min="28" max="34" width="4.33203125" style="7" customWidth="1"/>
    <col min="35" max="35" width="32" style="7" bestFit="1" customWidth="1"/>
    <col min="36" max="38" width="4.33203125" style="7" customWidth="1"/>
    <col min="39" max="39" width="4.5" style="7" customWidth="1"/>
    <col min="40" max="54" width="4.33203125" style="7" customWidth="1"/>
    <col min="55" max="56" width="3.5" style="7" customWidth="1"/>
    <col min="57" max="80" width="4.33203125" style="7" customWidth="1"/>
    <col min="81" max="81" width="8.83203125" style="7"/>
    <col min="82" max="82" width="21.6640625" style="206" hidden="1" customWidth="1"/>
    <col min="83" max="83" width="9.33203125" style="7" customWidth="1"/>
    <col min="84" max="109" width="4.6640625" style="7" customWidth="1"/>
    <col min="110" max="131" width="5.6640625" style="7" customWidth="1"/>
    <col min="132" max="135" width="4.6640625" style="7" customWidth="1"/>
    <col min="136" max="16384" width="8.83203125" style="7"/>
  </cols>
  <sheetData>
    <row r="1" spans="1:131" ht="23.25" customHeight="1">
      <c r="A1" s="405" t="s">
        <v>428</v>
      </c>
      <c r="B1" s="406"/>
      <c r="C1" s="406"/>
      <c r="D1" s="406"/>
      <c r="E1" s="406"/>
      <c r="F1" s="406"/>
      <c r="G1" s="406"/>
      <c r="H1" s="406"/>
      <c r="I1" s="406"/>
      <c r="J1" s="577" t="s">
        <v>55</v>
      </c>
      <c r="K1" s="577"/>
      <c r="L1" s="577"/>
      <c r="M1" s="577"/>
      <c r="N1" s="577"/>
      <c r="O1" s="577"/>
      <c r="P1" s="576" t="s">
        <v>56</v>
      </c>
      <c r="Q1" s="576"/>
      <c r="R1" s="576"/>
      <c r="S1" s="576"/>
      <c r="T1" s="576"/>
      <c r="U1" s="576"/>
      <c r="V1" s="577" t="s">
        <v>57</v>
      </c>
      <c r="W1" s="577"/>
      <c r="X1" s="577"/>
      <c r="Y1" s="577"/>
      <c r="Z1" s="577"/>
      <c r="AA1" s="577"/>
      <c r="AB1" s="577"/>
      <c r="AC1" s="576" t="s">
        <v>346</v>
      </c>
      <c r="AD1" s="576"/>
      <c r="AE1" s="576"/>
      <c r="AF1" s="576"/>
      <c r="AG1" s="576"/>
      <c r="AH1" s="576"/>
      <c r="AI1" s="580" t="s">
        <v>347</v>
      </c>
      <c r="AJ1" s="580"/>
      <c r="AK1" s="580"/>
      <c r="AL1" s="580"/>
      <c r="AM1" s="580"/>
      <c r="AN1" s="577" t="s">
        <v>348</v>
      </c>
      <c r="AO1" s="577"/>
      <c r="AP1" s="577"/>
      <c r="AQ1" s="577"/>
      <c r="AR1" s="577"/>
      <c r="AS1" s="577"/>
      <c r="AT1" s="576" t="s">
        <v>349</v>
      </c>
      <c r="AU1" s="576"/>
      <c r="AV1" s="576"/>
      <c r="AW1" s="576"/>
      <c r="AX1" s="576"/>
      <c r="AY1" s="576"/>
      <c r="AZ1" s="582" t="s">
        <v>429</v>
      </c>
      <c r="BA1" s="582"/>
      <c r="BB1" s="582"/>
      <c r="BC1" s="582"/>
      <c r="BD1" s="582"/>
      <c r="BE1" s="576" t="s">
        <v>350</v>
      </c>
      <c r="BF1" s="576"/>
      <c r="BG1" s="576"/>
      <c r="BH1" s="576"/>
      <c r="BI1" s="576"/>
      <c r="BJ1" s="576"/>
      <c r="BK1" s="576"/>
      <c r="BL1" s="576"/>
      <c r="BM1" s="576"/>
      <c r="BN1" s="576"/>
      <c r="BO1" s="592" t="s">
        <v>51</v>
      </c>
      <c r="BP1" s="592"/>
      <c r="BQ1" s="592"/>
      <c r="BR1" s="592"/>
      <c r="BS1" s="592"/>
      <c r="BT1" s="592"/>
      <c r="BU1" s="592"/>
      <c r="BV1" s="576" t="s">
        <v>351</v>
      </c>
      <c r="BW1" s="576"/>
      <c r="BX1" s="576"/>
      <c r="BY1" s="577" t="s">
        <v>352</v>
      </c>
      <c r="BZ1" s="577"/>
      <c r="CA1" s="577"/>
      <c r="CB1" s="588"/>
      <c r="CE1" s="8"/>
      <c r="CF1" s="8"/>
      <c r="CG1" s="546" t="s">
        <v>215</v>
      </c>
      <c r="CH1" s="547"/>
      <c r="CI1" s="547"/>
      <c r="CJ1" s="547"/>
      <c r="CK1" s="547"/>
      <c r="CL1" s="547"/>
      <c r="CM1" s="547"/>
      <c r="CN1" s="547"/>
      <c r="CO1" s="547"/>
      <c r="CP1" s="547"/>
      <c r="CQ1" s="547"/>
      <c r="CR1" s="547"/>
      <c r="CS1" s="547"/>
      <c r="CT1" s="547"/>
      <c r="CU1" s="547"/>
      <c r="CV1" s="547"/>
      <c r="CW1" s="547"/>
      <c r="CX1" s="547"/>
      <c r="CY1" s="547"/>
      <c r="CZ1" s="547"/>
      <c r="DA1" s="547"/>
      <c r="DB1" s="547"/>
      <c r="DC1" s="547"/>
      <c r="DD1" s="547"/>
      <c r="DE1" s="205"/>
      <c r="DF1" s="550" t="s">
        <v>271</v>
      </c>
      <c r="DG1" s="551"/>
      <c r="DH1" s="551"/>
      <c r="DI1" s="551"/>
      <c r="DJ1" s="551"/>
      <c r="DK1" s="551"/>
      <c r="DL1" s="551"/>
      <c r="DM1" s="551"/>
      <c r="DN1" s="551"/>
      <c r="DO1" s="551"/>
      <c r="DP1" s="551"/>
      <c r="DQ1" s="551"/>
      <c r="DR1" s="551"/>
      <c r="DS1" s="551"/>
      <c r="DT1" s="551"/>
      <c r="DU1" s="551"/>
      <c r="DV1" s="551"/>
      <c r="DW1" s="551"/>
      <c r="DX1" s="551"/>
      <c r="DY1" s="551"/>
      <c r="DZ1" s="551"/>
      <c r="EA1" s="552"/>
    </row>
    <row r="2" spans="1:131" ht="23.25" hidden="1" customHeight="1">
      <c r="A2" s="407"/>
      <c r="B2" s="365"/>
      <c r="C2" s="365"/>
      <c r="D2" s="365"/>
      <c r="E2" s="365"/>
      <c r="F2" s="365"/>
      <c r="G2" s="365"/>
      <c r="H2" s="365"/>
      <c r="I2" s="365"/>
      <c r="J2" s="366"/>
      <c r="K2" s="366"/>
      <c r="L2" s="366"/>
      <c r="M2" s="366"/>
      <c r="N2" s="366"/>
      <c r="O2" s="366"/>
      <c r="P2" s="366"/>
      <c r="Q2" s="366"/>
      <c r="R2" s="366"/>
      <c r="S2" s="366"/>
      <c r="T2" s="366"/>
      <c r="U2" s="366"/>
      <c r="V2" s="367"/>
      <c r="W2" s="366"/>
      <c r="X2" s="366"/>
      <c r="Y2" s="366"/>
      <c r="Z2" s="366"/>
      <c r="AA2" s="366"/>
      <c r="AB2" s="366"/>
      <c r="AC2" s="366"/>
      <c r="AD2" s="366"/>
      <c r="AE2" s="366"/>
      <c r="AF2" s="366"/>
      <c r="AG2" s="366"/>
      <c r="AH2" s="366"/>
      <c r="AI2" s="366"/>
      <c r="AJ2" s="368"/>
      <c r="AK2" s="368"/>
      <c r="AL2" s="368"/>
      <c r="AM2" s="368"/>
      <c r="AN2" s="366"/>
      <c r="AO2" s="366"/>
      <c r="AP2" s="366"/>
      <c r="AQ2" s="366"/>
      <c r="AR2" s="366"/>
      <c r="AS2" s="366"/>
      <c r="AT2" s="364"/>
      <c r="AU2" s="364"/>
      <c r="AV2" s="364"/>
      <c r="AW2" s="364"/>
      <c r="AX2" s="364"/>
      <c r="AY2" s="364"/>
      <c r="AZ2" s="366"/>
      <c r="BA2" s="366"/>
      <c r="BB2" s="366"/>
      <c r="BC2" s="366"/>
      <c r="BD2" s="366"/>
      <c r="BE2" s="369"/>
      <c r="BF2" s="366"/>
      <c r="BG2" s="366"/>
      <c r="BH2" s="366"/>
      <c r="BI2" s="366"/>
      <c r="BJ2" s="366"/>
      <c r="BK2" s="366"/>
      <c r="BL2" s="366"/>
      <c r="BM2" s="366"/>
      <c r="BN2" s="366"/>
      <c r="BO2" s="366"/>
      <c r="BP2" s="366"/>
      <c r="BQ2" s="366"/>
      <c r="BR2" s="366"/>
      <c r="BS2" s="366"/>
      <c r="BT2" s="366"/>
      <c r="BU2" s="366"/>
      <c r="BV2" s="366"/>
      <c r="BW2" s="366"/>
      <c r="BX2" s="366"/>
      <c r="BY2" s="366"/>
      <c r="BZ2" s="366"/>
      <c r="CA2" s="366"/>
      <c r="CB2" s="408"/>
      <c r="CE2" s="8"/>
      <c r="CF2" s="8"/>
      <c r="CG2" s="548"/>
      <c r="CH2" s="549"/>
      <c r="CI2" s="549"/>
      <c r="CJ2" s="549"/>
      <c r="CK2" s="549"/>
      <c r="CL2" s="549"/>
      <c r="CM2" s="549"/>
      <c r="CN2" s="549"/>
      <c r="CO2" s="549"/>
      <c r="CP2" s="549"/>
      <c r="CQ2" s="549"/>
      <c r="CR2" s="549"/>
      <c r="CS2" s="549"/>
      <c r="CT2" s="549"/>
      <c r="CU2" s="549"/>
      <c r="CV2" s="549"/>
      <c r="CW2" s="549"/>
      <c r="CX2" s="549"/>
      <c r="CY2" s="549"/>
      <c r="CZ2" s="549"/>
      <c r="DA2" s="549"/>
      <c r="DB2" s="549"/>
      <c r="DC2" s="549"/>
      <c r="DD2" s="549"/>
      <c r="DE2" s="205"/>
      <c r="DF2" s="553"/>
      <c r="DG2" s="549"/>
      <c r="DH2" s="549"/>
      <c r="DI2" s="549"/>
      <c r="DJ2" s="549"/>
      <c r="DK2" s="549"/>
      <c r="DL2" s="549"/>
      <c r="DM2" s="549"/>
      <c r="DN2" s="549"/>
      <c r="DO2" s="549"/>
      <c r="DP2" s="549"/>
      <c r="DQ2" s="549"/>
      <c r="DR2" s="549"/>
      <c r="DS2" s="549"/>
      <c r="DT2" s="549"/>
      <c r="DU2" s="549"/>
      <c r="DV2" s="549"/>
      <c r="DW2" s="549"/>
      <c r="DX2" s="549"/>
      <c r="DY2" s="549"/>
      <c r="DZ2" s="549"/>
      <c r="EA2" s="554"/>
    </row>
    <row r="3" spans="1:131" ht="20.25" customHeight="1">
      <c r="A3" s="564" t="s">
        <v>59</v>
      </c>
      <c r="B3" s="565" t="s">
        <v>60</v>
      </c>
      <c r="C3" s="543" t="s">
        <v>61</v>
      </c>
      <c r="D3" s="565" t="s">
        <v>62</v>
      </c>
      <c r="E3" s="543" t="s">
        <v>63</v>
      </c>
      <c r="F3" s="567" t="s">
        <v>45</v>
      </c>
      <c r="G3" s="372" t="s">
        <v>64</v>
      </c>
      <c r="H3" s="572" t="s">
        <v>320</v>
      </c>
      <c r="I3" s="573">
        <v>45786</v>
      </c>
      <c r="J3" s="568" t="s">
        <v>330</v>
      </c>
      <c r="K3" s="568"/>
      <c r="L3" s="568"/>
      <c r="M3" s="568"/>
      <c r="N3" s="568"/>
      <c r="O3" s="568"/>
      <c r="P3" s="544" t="s">
        <v>331</v>
      </c>
      <c r="Q3" s="544"/>
      <c r="R3" s="544"/>
      <c r="S3" s="544"/>
      <c r="T3" s="544"/>
      <c r="U3" s="544"/>
      <c r="V3" s="571" t="s">
        <v>332</v>
      </c>
      <c r="W3" s="571"/>
      <c r="X3" s="375" t="s">
        <v>325</v>
      </c>
      <c r="Y3" s="375"/>
      <c r="Z3" s="375"/>
      <c r="AA3" s="375"/>
      <c r="AB3" s="375"/>
      <c r="AC3" s="544" t="s">
        <v>333</v>
      </c>
      <c r="AD3" s="544"/>
      <c r="AE3" s="544"/>
      <c r="AF3" s="544"/>
      <c r="AG3" s="544"/>
      <c r="AH3" s="544"/>
      <c r="AI3" s="374"/>
      <c r="AJ3" s="578" t="s">
        <v>334</v>
      </c>
      <c r="AK3" s="578"/>
      <c r="AL3" s="578"/>
      <c r="AM3" s="578"/>
      <c r="AN3" s="571" t="s">
        <v>335</v>
      </c>
      <c r="AO3" s="571"/>
      <c r="AP3" s="571"/>
      <c r="AQ3" s="571"/>
      <c r="AR3" s="571"/>
      <c r="AS3" s="571"/>
      <c r="AT3" s="544" t="s">
        <v>336</v>
      </c>
      <c r="AU3" s="544"/>
      <c r="AV3" s="544"/>
      <c r="AW3" s="544"/>
      <c r="AX3" s="544"/>
      <c r="AY3" s="544"/>
      <c r="AZ3" s="571" t="s">
        <v>430</v>
      </c>
      <c r="BA3" s="571"/>
      <c r="BB3" s="571"/>
      <c r="BC3" s="571"/>
      <c r="BD3" s="571"/>
      <c r="BE3" s="544" t="s">
        <v>337</v>
      </c>
      <c r="BF3" s="544"/>
      <c r="BG3" s="544"/>
      <c r="BH3" s="544"/>
      <c r="BI3" s="544"/>
      <c r="BJ3" s="544"/>
      <c r="BK3" s="544"/>
      <c r="BL3" s="544"/>
      <c r="BM3" s="544"/>
      <c r="BN3" s="544"/>
      <c r="BO3" s="571" t="s">
        <v>333</v>
      </c>
      <c r="BP3" s="571"/>
      <c r="BQ3" s="571"/>
      <c r="BR3" s="571"/>
      <c r="BS3" s="571"/>
      <c r="BT3" s="571"/>
      <c r="BU3" s="571"/>
      <c r="BV3" s="544" t="s">
        <v>338</v>
      </c>
      <c r="BW3" s="544"/>
      <c r="BX3" s="544"/>
      <c r="BY3" s="571" t="s">
        <v>339</v>
      </c>
      <c r="BZ3" s="571"/>
      <c r="CA3" s="571"/>
      <c r="CB3" s="589"/>
      <c r="CC3" s="220"/>
      <c r="CD3" s="220"/>
      <c r="CE3" s="221"/>
      <c r="CF3" s="221"/>
      <c r="CG3" s="558" t="s">
        <v>216</v>
      </c>
      <c r="CH3" s="557" t="s">
        <v>216</v>
      </c>
      <c r="CI3" s="556" t="s">
        <v>217</v>
      </c>
      <c r="CJ3" s="557" t="s">
        <v>217</v>
      </c>
      <c r="CK3" s="556" t="s">
        <v>218</v>
      </c>
      <c r="CL3" s="557" t="s">
        <v>218</v>
      </c>
      <c r="CM3" s="556" t="s">
        <v>202</v>
      </c>
      <c r="CN3" s="557" t="s">
        <v>202</v>
      </c>
      <c r="CO3" s="556" t="s">
        <v>219</v>
      </c>
      <c r="CP3" s="557" t="s">
        <v>219</v>
      </c>
      <c r="CQ3" s="556" t="s">
        <v>203</v>
      </c>
      <c r="CR3" s="557" t="s">
        <v>203</v>
      </c>
      <c r="CS3" s="556" t="s">
        <v>220</v>
      </c>
      <c r="CT3" s="557" t="s">
        <v>220</v>
      </c>
      <c r="CU3" s="556" t="s">
        <v>204</v>
      </c>
      <c r="CV3" s="557" t="s">
        <v>204</v>
      </c>
      <c r="CW3" s="556" t="s">
        <v>221</v>
      </c>
      <c r="CX3" s="557" t="s">
        <v>221</v>
      </c>
      <c r="CY3" s="556" t="s">
        <v>205</v>
      </c>
      <c r="CZ3" s="557" t="s">
        <v>205</v>
      </c>
      <c r="DA3" s="556" t="s">
        <v>222</v>
      </c>
      <c r="DB3" s="557" t="s">
        <v>222</v>
      </c>
      <c r="DC3" s="556" t="s">
        <v>216</v>
      </c>
      <c r="DD3" s="557" t="s">
        <v>216</v>
      </c>
      <c r="DE3" s="205"/>
      <c r="DF3" s="559" t="s">
        <v>223</v>
      </c>
      <c r="DG3" s="555"/>
      <c r="DH3" s="555" t="s">
        <v>224</v>
      </c>
      <c r="DI3" s="555"/>
      <c r="DJ3" s="555" t="s">
        <v>225</v>
      </c>
      <c r="DK3" s="555"/>
      <c r="DL3" s="555" t="s">
        <v>226</v>
      </c>
      <c r="DM3" s="555"/>
      <c r="DN3" s="555" t="s">
        <v>227</v>
      </c>
      <c r="DO3" s="555"/>
      <c r="DP3" s="555" t="s">
        <v>228</v>
      </c>
      <c r="DQ3" s="555"/>
      <c r="DR3" s="555" t="s">
        <v>229</v>
      </c>
      <c r="DS3" s="555"/>
      <c r="DT3" s="555" t="s">
        <v>230</v>
      </c>
      <c r="DU3" s="555"/>
      <c r="DV3" s="555" t="s">
        <v>231</v>
      </c>
      <c r="DW3" s="555"/>
      <c r="DX3" s="555" t="s">
        <v>232</v>
      </c>
      <c r="DY3" s="555"/>
      <c r="DZ3" s="555" t="s">
        <v>233</v>
      </c>
      <c r="EA3" s="560"/>
    </row>
    <row r="4" spans="1:131" ht="36" customHeight="1">
      <c r="A4" s="564"/>
      <c r="B4" s="565"/>
      <c r="C4" s="543"/>
      <c r="D4" s="565"/>
      <c r="E4" s="543"/>
      <c r="F4" s="567"/>
      <c r="G4" s="376" t="s">
        <v>44</v>
      </c>
      <c r="H4" s="572"/>
      <c r="I4" s="574"/>
      <c r="J4" s="563" t="s">
        <v>66</v>
      </c>
      <c r="K4" s="563"/>
      <c r="L4" s="563"/>
      <c r="M4" s="545" t="s">
        <v>431</v>
      </c>
      <c r="N4" s="545" t="s">
        <v>70</v>
      </c>
      <c r="O4" s="566" t="s">
        <v>71</v>
      </c>
      <c r="P4" s="574" t="s">
        <v>66</v>
      </c>
      <c r="Q4" s="574"/>
      <c r="R4" s="574"/>
      <c r="S4" s="570" t="s">
        <v>431</v>
      </c>
      <c r="T4" s="570" t="s">
        <v>70</v>
      </c>
      <c r="U4" s="575" t="s">
        <v>71</v>
      </c>
      <c r="V4" s="569" t="s">
        <v>245</v>
      </c>
      <c r="W4" s="563" t="s">
        <v>66</v>
      </c>
      <c r="X4" s="563"/>
      <c r="Y4" s="563"/>
      <c r="Z4" s="545" t="s">
        <v>431</v>
      </c>
      <c r="AA4" s="545" t="s">
        <v>70</v>
      </c>
      <c r="AB4" s="566" t="s">
        <v>71</v>
      </c>
      <c r="AC4" s="563" t="s">
        <v>66</v>
      </c>
      <c r="AD4" s="563"/>
      <c r="AE4" s="563"/>
      <c r="AF4" s="570" t="s">
        <v>431</v>
      </c>
      <c r="AG4" s="545" t="s">
        <v>70</v>
      </c>
      <c r="AH4" s="566" t="s">
        <v>71</v>
      </c>
      <c r="AI4" s="379"/>
      <c r="AJ4" s="579" t="s">
        <v>326</v>
      </c>
      <c r="AK4" s="579" t="s">
        <v>431</v>
      </c>
      <c r="AL4" s="579" t="s">
        <v>76</v>
      </c>
      <c r="AM4" s="579" t="s">
        <v>77</v>
      </c>
      <c r="AN4" s="563" t="s">
        <v>66</v>
      </c>
      <c r="AO4" s="563"/>
      <c r="AP4" s="563"/>
      <c r="AQ4" s="545" t="s">
        <v>431</v>
      </c>
      <c r="AR4" s="545" t="s">
        <v>70</v>
      </c>
      <c r="AS4" s="566" t="s">
        <v>71</v>
      </c>
      <c r="AT4" s="574" t="s">
        <v>66</v>
      </c>
      <c r="AU4" s="574"/>
      <c r="AV4" s="574"/>
      <c r="AW4" s="570" t="s">
        <v>431</v>
      </c>
      <c r="AX4" s="570" t="s">
        <v>70</v>
      </c>
      <c r="AY4" s="575" t="s">
        <v>71</v>
      </c>
      <c r="AZ4" s="563" t="s">
        <v>66</v>
      </c>
      <c r="BA4" s="563"/>
      <c r="BB4" s="563"/>
      <c r="BC4" s="545" t="s">
        <v>70</v>
      </c>
      <c r="BD4" s="566" t="s">
        <v>71</v>
      </c>
      <c r="BE4" s="587" t="s">
        <v>66</v>
      </c>
      <c r="BF4" s="587"/>
      <c r="BG4" s="587"/>
      <c r="BH4" s="587"/>
      <c r="BI4" s="587"/>
      <c r="BJ4" s="587"/>
      <c r="BK4" s="585" t="s">
        <v>72</v>
      </c>
      <c r="BL4" s="586"/>
      <c r="BM4" s="581" t="s">
        <v>71</v>
      </c>
      <c r="BN4" s="581"/>
      <c r="BO4" s="563" t="s">
        <v>66</v>
      </c>
      <c r="BP4" s="563"/>
      <c r="BQ4" s="563"/>
      <c r="BR4" s="591" t="s">
        <v>72</v>
      </c>
      <c r="BS4" s="591"/>
      <c r="BT4" s="593" t="s">
        <v>79</v>
      </c>
      <c r="BU4" s="593"/>
      <c r="BV4" s="543" t="s">
        <v>73</v>
      </c>
      <c r="BW4" s="543" t="s">
        <v>74</v>
      </c>
      <c r="BX4" s="543" t="s">
        <v>75</v>
      </c>
      <c r="BY4" s="590" t="s">
        <v>76</v>
      </c>
      <c r="BZ4" s="590" t="s">
        <v>77</v>
      </c>
      <c r="CA4" s="590" t="s">
        <v>77</v>
      </c>
      <c r="CB4" s="561" t="s">
        <v>78</v>
      </c>
      <c r="CC4" s="220"/>
      <c r="CD4" s="220"/>
      <c r="CE4" s="221"/>
      <c r="CF4" s="221"/>
      <c r="CG4" s="558"/>
      <c r="CH4" s="557"/>
      <c r="CI4" s="556"/>
      <c r="CJ4" s="557"/>
      <c r="CK4" s="556"/>
      <c r="CL4" s="557"/>
      <c r="CM4" s="556"/>
      <c r="CN4" s="557"/>
      <c r="CO4" s="556"/>
      <c r="CP4" s="557"/>
      <c r="CQ4" s="556"/>
      <c r="CR4" s="557"/>
      <c r="CS4" s="556"/>
      <c r="CT4" s="557"/>
      <c r="CU4" s="556"/>
      <c r="CV4" s="557"/>
      <c r="CW4" s="556"/>
      <c r="CX4" s="557"/>
      <c r="CY4" s="556"/>
      <c r="CZ4" s="557"/>
      <c r="DA4" s="556"/>
      <c r="DB4" s="557"/>
      <c r="DC4" s="556"/>
      <c r="DD4" s="557"/>
      <c r="DE4" s="205"/>
      <c r="DF4" s="559"/>
      <c r="DG4" s="555"/>
      <c r="DH4" s="555"/>
      <c r="DI4" s="555"/>
      <c r="DJ4" s="555"/>
      <c r="DK4" s="555"/>
      <c r="DL4" s="555"/>
      <c r="DM4" s="555"/>
      <c r="DN4" s="555"/>
      <c r="DO4" s="555"/>
      <c r="DP4" s="555"/>
      <c r="DQ4" s="555"/>
      <c r="DR4" s="555"/>
      <c r="DS4" s="555"/>
      <c r="DT4" s="555"/>
      <c r="DU4" s="555"/>
      <c r="DV4" s="555"/>
      <c r="DW4" s="555"/>
      <c r="DX4" s="555"/>
      <c r="DY4" s="555"/>
      <c r="DZ4" s="555"/>
      <c r="EA4" s="560"/>
    </row>
    <row r="5" spans="1:131" ht="51" customHeight="1">
      <c r="A5" s="564"/>
      <c r="B5" s="565"/>
      <c r="C5" s="543"/>
      <c r="D5" s="565"/>
      <c r="E5" s="543"/>
      <c r="F5" s="373" t="s">
        <v>58</v>
      </c>
      <c r="G5" s="377" t="s">
        <v>36</v>
      </c>
      <c r="H5" s="373" t="s">
        <v>37</v>
      </c>
      <c r="I5" s="377" t="s">
        <v>38</v>
      </c>
      <c r="J5" s="370" t="s">
        <v>67</v>
      </c>
      <c r="K5" s="370" t="s">
        <v>68</v>
      </c>
      <c r="L5" s="370" t="s">
        <v>69</v>
      </c>
      <c r="M5" s="545"/>
      <c r="N5" s="545"/>
      <c r="O5" s="566"/>
      <c r="P5" s="371" t="s">
        <v>67</v>
      </c>
      <c r="Q5" s="371" t="s">
        <v>68</v>
      </c>
      <c r="R5" s="371" t="s">
        <v>69</v>
      </c>
      <c r="S5" s="570"/>
      <c r="T5" s="570"/>
      <c r="U5" s="575"/>
      <c r="V5" s="569"/>
      <c r="W5" s="370" t="s">
        <v>67</v>
      </c>
      <c r="X5" s="370" t="s">
        <v>68</v>
      </c>
      <c r="Y5" s="370" t="s">
        <v>69</v>
      </c>
      <c r="Z5" s="545"/>
      <c r="AA5" s="545"/>
      <c r="AB5" s="566"/>
      <c r="AC5" s="370" t="s">
        <v>67</v>
      </c>
      <c r="AD5" s="370" t="s">
        <v>68</v>
      </c>
      <c r="AE5" s="370" t="s">
        <v>69</v>
      </c>
      <c r="AF5" s="570"/>
      <c r="AG5" s="545"/>
      <c r="AH5" s="566"/>
      <c r="AI5" s="379"/>
      <c r="AJ5" s="579"/>
      <c r="AK5" s="579"/>
      <c r="AL5" s="579"/>
      <c r="AM5" s="579"/>
      <c r="AN5" s="370" t="s">
        <v>67</v>
      </c>
      <c r="AO5" s="370" t="s">
        <v>68</v>
      </c>
      <c r="AP5" s="370" t="s">
        <v>69</v>
      </c>
      <c r="AQ5" s="545"/>
      <c r="AR5" s="545"/>
      <c r="AS5" s="566"/>
      <c r="AT5" s="371" t="s">
        <v>67</v>
      </c>
      <c r="AU5" s="371" t="s">
        <v>68</v>
      </c>
      <c r="AV5" s="371" t="s">
        <v>69</v>
      </c>
      <c r="AW5" s="570"/>
      <c r="AX5" s="570"/>
      <c r="AY5" s="575"/>
      <c r="AZ5" s="370" t="s">
        <v>67</v>
      </c>
      <c r="BA5" s="370" t="s">
        <v>68</v>
      </c>
      <c r="BB5" s="370" t="s">
        <v>69</v>
      </c>
      <c r="BC5" s="545"/>
      <c r="BD5" s="566"/>
      <c r="BE5" s="371" t="s">
        <v>246</v>
      </c>
      <c r="BF5" s="371" t="s">
        <v>247</v>
      </c>
      <c r="BG5" s="371" t="s">
        <v>248</v>
      </c>
      <c r="BH5" s="371" t="s">
        <v>249</v>
      </c>
      <c r="BI5" s="371" t="s">
        <v>250</v>
      </c>
      <c r="BJ5" s="371" t="s">
        <v>251</v>
      </c>
      <c r="BK5" s="380" t="s">
        <v>76</v>
      </c>
      <c r="BL5" s="380" t="s">
        <v>252</v>
      </c>
      <c r="BM5" s="381" t="s">
        <v>76</v>
      </c>
      <c r="BN5" s="381" t="s">
        <v>252</v>
      </c>
      <c r="BO5" s="370" t="s">
        <v>67</v>
      </c>
      <c r="BP5" s="370" t="s">
        <v>68</v>
      </c>
      <c r="BQ5" s="370" t="s">
        <v>69</v>
      </c>
      <c r="BR5" s="358" t="s">
        <v>76</v>
      </c>
      <c r="BS5" s="358" t="s">
        <v>252</v>
      </c>
      <c r="BT5" s="385" t="s">
        <v>76</v>
      </c>
      <c r="BU5" s="385" t="s">
        <v>252</v>
      </c>
      <c r="BV5" s="543"/>
      <c r="BW5" s="543"/>
      <c r="BX5" s="543"/>
      <c r="BY5" s="590"/>
      <c r="BZ5" s="590"/>
      <c r="CA5" s="590"/>
      <c r="CB5" s="561"/>
      <c r="CC5" s="220"/>
      <c r="CD5" s="220"/>
      <c r="CE5" s="221"/>
      <c r="CF5" s="221"/>
      <c r="CG5" s="9" t="s">
        <v>234</v>
      </c>
      <c r="CH5" s="10"/>
      <c r="CI5" s="11" t="s">
        <v>234</v>
      </c>
      <c r="CJ5" s="10" t="s">
        <v>145</v>
      </c>
      <c r="CK5" s="11" t="s">
        <v>234</v>
      </c>
      <c r="CL5" s="10" t="s">
        <v>145</v>
      </c>
      <c r="CM5" s="11" t="s">
        <v>234</v>
      </c>
      <c r="CN5" s="10" t="s">
        <v>145</v>
      </c>
      <c r="CO5" s="11" t="s">
        <v>234</v>
      </c>
      <c r="CP5" s="10" t="s">
        <v>145</v>
      </c>
      <c r="CQ5" s="11" t="s">
        <v>234</v>
      </c>
      <c r="CR5" s="10" t="s">
        <v>145</v>
      </c>
      <c r="CS5" s="11" t="s">
        <v>234</v>
      </c>
      <c r="CT5" s="10" t="s">
        <v>145</v>
      </c>
      <c r="CU5" s="11" t="s">
        <v>234</v>
      </c>
      <c r="CV5" s="10" t="s">
        <v>145</v>
      </c>
      <c r="CW5" s="11" t="s">
        <v>234</v>
      </c>
      <c r="CX5" s="10" t="s">
        <v>145</v>
      </c>
      <c r="CY5" s="11" t="s">
        <v>234</v>
      </c>
      <c r="CZ5" s="10" t="s">
        <v>145</v>
      </c>
      <c r="DA5" s="11" t="s">
        <v>234</v>
      </c>
      <c r="DB5" s="10" t="s">
        <v>145</v>
      </c>
      <c r="DC5" s="11" t="s">
        <v>234</v>
      </c>
      <c r="DD5" s="10" t="s">
        <v>145</v>
      </c>
      <c r="DE5" s="205"/>
      <c r="DF5" s="282" t="s">
        <v>234</v>
      </c>
      <c r="DG5" s="13" t="s">
        <v>145</v>
      </c>
      <c r="DH5" s="12" t="s">
        <v>234</v>
      </c>
      <c r="DI5" s="13" t="s">
        <v>145</v>
      </c>
      <c r="DJ5" s="12" t="s">
        <v>234</v>
      </c>
      <c r="DK5" s="13" t="s">
        <v>145</v>
      </c>
      <c r="DL5" s="12" t="s">
        <v>234</v>
      </c>
      <c r="DM5" s="13" t="s">
        <v>145</v>
      </c>
      <c r="DN5" s="12" t="s">
        <v>234</v>
      </c>
      <c r="DO5" s="13" t="s">
        <v>145</v>
      </c>
      <c r="DP5" s="12" t="s">
        <v>234</v>
      </c>
      <c r="DQ5" s="13" t="s">
        <v>145</v>
      </c>
      <c r="DR5" s="12" t="s">
        <v>234</v>
      </c>
      <c r="DS5" s="13" t="s">
        <v>145</v>
      </c>
      <c r="DT5" s="12" t="s">
        <v>234</v>
      </c>
      <c r="DU5" s="13" t="s">
        <v>145</v>
      </c>
      <c r="DV5" s="12" t="s">
        <v>234</v>
      </c>
      <c r="DW5" s="13" t="s">
        <v>145</v>
      </c>
      <c r="DX5" s="12" t="s">
        <v>234</v>
      </c>
      <c r="DY5" s="13" t="s">
        <v>145</v>
      </c>
      <c r="DZ5" s="12" t="s">
        <v>234</v>
      </c>
      <c r="EA5" s="283" t="s">
        <v>145</v>
      </c>
    </row>
    <row r="6" spans="1:131" ht="21.75" customHeight="1">
      <c r="A6" s="562" t="s">
        <v>65</v>
      </c>
      <c r="B6" s="563"/>
      <c r="C6" s="563"/>
      <c r="D6" s="563"/>
      <c r="E6" s="563"/>
      <c r="F6" s="386">
        <v>45781</v>
      </c>
      <c r="G6" s="364" t="s">
        <v>321</v>
      </c>
      <c r="H6" s="387" t="s">
        <v>440</v>
      </c>
      <c r="I6" s="388"/>
      <c r="J6" s="389">
        <v>10</v>
      </c>
      <c r="K6" s="389">
        <v>10</v>
      </c>
      <c r="L6" s="389">
        <v>9</v>
      </c>
      <c r="M6" s="389">
        <v>1</v>
      </c>
      <c r="N6" s="390">
        <v>70</v>
      </c>
      <c r="O6" s="391">
        <v>100</v>
      </c>
      <c r="P6" s="389">
        <v>10</v>
      </c>
      <c r="Q6" s="389">
        <v>10</v>
      </c>
      <c r="R6" s="389">
        <v>9</v>
      </c>
      <c r="S6" s="389">
        <v>1</v>
      </c>
      <c r="T6" s="390">
        <v>70</v>
      </c>
      <c r="U6" s="391">
        <v>100</v>
      </c>
      <c r="V6" s="25"/>
      <c r="W6" s="389">
        <v>10</v>
      </c>
      <c r="X6" s="389">
        <v>10</v>
      </c>
      <c r="Y6" s="389">
        <v>9</v>
      </c>
      <c r="Z6" s="389">
        <v>1</v>
      </c>
      <c r="AA6" s="390">
        <v>70</v>
      </c>
      <c r="AB6" s="391">
        <v>100</v>
      </c>
      <c r="AC6" s="389">
        <v>10</v>
      </c>
      <c r="AD6" s="389">
        <v>10</v>
      </c>
      <c r="AE6" s="389">
        <v>8</v>
      </c>
      <c r="AF6" s="389">
        <v>2</v>
      </c>
      <c r="AG6" s="390">
        <v>70</v>
      </c>
      <c r="AH6" s="391">
        <v>100</v>
      </c>
      <c r="AI6" s="391"/>
      <c r="AJ6" s="392">
        <v>39</v>
      </c>
      <c r="AK6" s="392">
        <v>1</v>
      </c>
      <c r="AL6" s="392">
        <v>60</v>
      </c>
      <c r="AM6" s="392">
        <v>100</v>
      </c>
      <c r="AN6" s="389">
        <v>10</v>
      </c>
      <c r="AO6" s="389">
        <v>10</v>
      </c>
      <c r="AP6" s="389">
        <v>9</v>
      </c>
      <c r="AQ6" s="389">
        <v>1</v>
      </c>
      <c r="AR6" s="390">
        <v>70</v>
      </c>
      <c r="AS6" s="391">
        <v>100</v>
      </c>
      <c r="AT6" s="377">
        <v>10</v>
      </c>
      <c r="AU6" s="377">
        <v>10</v>
      </c>
      <c r="AV6" s="377">
        <v>9</v>
      </c>
      <c r="AW6" s="377">
        <v>1</v>
      </c>
      <c r="AX6" s="382">
        <v>70</v>
      </c>
      <c r="AY6" s="383">
        <v>100</v>
      </c>
      <c r="AZ6" s="389">
        <v>10</v>
      </c>
      <c r="BA6" s="389">
        <v>10</v>
      </c>
      <c r="BB6" s="389">
        <v>10</v>
      </c>
      <c r="BC6" s="390">
        <v>70</v>
      </c>
      <c r="BD6" s="391">
        <v>100</v>
      </c>
      <c r="BE6" s="389">
        <v>10</v>
      </c>
      <c r="BF6" s="389">
        <v>8</v>
      </c>
      <c r="BG6" s="389">
        <v>10</v>
      </c>
      <c r="BH6" s="389">
        <v>7</v>
      </c>
      <c r="BI6" s="389">
        <v>15</v>
      </c>
      <c r="BJ6" s="389">
        <v>10</v>
      </c>
      <c r="BK6" s="390">
        <v>25</v>
      </c>
      <c r="BL6" s="390">
        <v>15</v>
      </c>
      <c r="BM6" s="391">
        <v>30</v>
      </c>
      <c r="BN6" s="391">
        <v>70</v>
      </c>
      <c r="BO6" s="389">
        <v>10</v>
      </c>
      <c r="BP6" s="389">
        <v>10</v>
      </c>
      <c r="BQ6" s="389">
        <v>10</v>
      </c>
      <c r="BR6" s="390">
        <v>50</v>
      </c>
      <c r="BS6" s="390">
        <v>20</v>
      </c>
      <c r="BT6" s="391">
        <v>70</v>
      </c>
      <c r="BU6" s="391">
        <v>30</v>
      </c>
      <c r="BV6" s="389">
        <v>25</v>
      </c>
      <c r="BW6" s="389">
        <v>45</v>
      </c>
      <c r="BX6" s="389">
        <v>30</v>
      </c>
      <c r="BY6" s="389">
        <v>25</v>
      </c>
      <c r="BZ6" s="393">
        <v>30</v>
      </c>
      <c r="CA6" s="394">
        <v>30</v>
      </c>
      <c r="CB6" s="409">
        <v>15</v>
      </c>
      <c r="CC6" s="220"/>
      <c r="CD6" s="220"/>
      <c r="CE6" s="583" t="s">
        <v>159</v>
      </c>
      <c r="CF6" s="584"/>
      <c r="CG6" s="214"/>
      <c r="CH6" s="215"/>
      <c r="CI6" s="266"/>
      <c r="CJ6" s="267">
        <v>0</v>
      </c>
      <c r="CK6" s="266"/>
      <c r="CL6" s="267">
        <v>0</v>
      </c>
      <c r="CM6" s="266"/>
      <c r="CN6" s="267">
        <v>0</v>
      </c>
      <c r="CO6" s="266"/>
      <c r="CP6" s="267">
        <v>0</v>
      </c>
      <c r="CQ6" s="266"/>
      <c r="CR6" s="267">
        <v>0</v>
      </c>
      <c r="CS6" s="266"/>
      <c r="CT6" s="267">
        <v>0</v>
      </c>
      <c r="CU6" s="266"/>
      <c r="CV6" s="267">
        <v>0</v>
      </c>
      <c r="CW6" s="266"/>
      <c r="CX6" s="267">
        <v>0</v>
      </c>
      <c r="CY6" s="266"/>
      <c r="CZ6" s="267">
        <v>0</v>
      </c>
      <c r="DA6" s="266"/>
      <c r="DB6" s="267">
        <v>0</v>
      </c>
      <c r="DC6" s="266"/>
      <c r="DD6" s="267">
        <v>0</v>
      </c>
      <c r="DE6" s="207"/>
      <c r="DF6" s="284" t="str">
        <f t="shared" ref="DF6:DG8" si="0">IF(CI6="","",SUM(CG6,CI6))</f>
        <v/>
      </c>
      <c r="DG6" s="209">
        <f t="shared" si="0"/>
        <v>0</v>
      </c>
      <c r="DH6" s="208" t="str">
        <f t="shared" ref="DH6:DW21" si="1">IF(CK6="","",SUM(DF6,CK6))</f>
        <v/>
      </c>
      <c r="DI6" s="209">
        <f t="shared" si="1"/>
        <v>0</v>
      </c>
      <c r="DJ6" s="208" t="str">
        <f t="shared" si="1"/>
        <v/>
      </c>
      <c r="DK6" s="209">
        <f t="shared" si="1"/>
        <v>0</v>
      </c>
      <c r="DL6" s="208" t="str">
        <f t="shared" si="1"/>
        <v/>
      </c>
      <c r="DM6" s="209">
        <f t="shared" si="1"/>
        <v>0</v>
      </c>
      <c r="DN6" s="208" t="str">
        <f t="shared" si="1"/>
        <v/>
      </c>
      <c r="DO6" s="209">
        <f t="shared" si="1"/>
        <v>0</v>
      </c>
      <c r="DP6" s="208" t="str">
        <f t="shared" si="1"/>
        <v/>
      </c>
      <c r="DQ6" s="209">
        <f t="shared" si="1"/>
        <v>0</v>
      </c>
      <c r="DR6" s="208" t="str">
        <f t="shared" si="1"/>
        <v/>
      </c>
      <c r="DS6" s="209">
        <f t="shared" si="1"/>
        <v>0</v>
      </c>
      <c r="DT6" s="208" t="str">
        <f t="shared" si="1"/>
        <v/>
      </c>
      <c r="DU6" s="209">
        <f t="shared" si="1"/>
        <v>0</v>
      </c>
      <c r="DV6" s="208" t="str">
        <f t="shared" si="1"/>
        <v/>
      </c>
      <c r="DW6" s="209">
        <f t="shared" si="1"/>
        <v>0</v>
      </c>
      <c r="DX6" s="208" t="str">
        <f t="shared" ref="DR6:EA21" si="2">IF(DA6="","",SUM(DV6,DA6))</f>
        <v/>
      </c>
      <c r="DY6" s="209">
        <f t="shared" si="2"/>
        <v>0</v>
      </c>
      <c r="DZ6" s="208" t="str">
        <f t="shared" si="2"/>
        <v/>
      </c>
      <c r="EA6" s="285">
        <f t="shared" si="2"/>
        <v>0</v>
      </c>
    </row>
    <row r="7" spans="1:131" ht="15" customHeight="1">
      <c r="A7" s="410">
        <v>1</v>
      </c>
      <c r="B7" s="395" t="s">
        <v>5</v>
      </c>
      <c r="C7" s="377" t="s">
        <v>2</v>
      </c>
      <c r="D7" s="395">
        <v>9101</v>
      </c>
      <c r="E7" s="396">
        <v>10601</v>
      </c>
      <c r="F7" s="397">
        <v>36158</v>
      </c>
      <c r="G7" s="398" t="s">
        <v>397</v>
      </c>
      <c r="H7" s="399" t="s">
        <v>398</v>
      </c>
      <c r="I7" s="398" t="s">
        <v>399</v>
      </c>
      <c r="J7" s="400">
        <v>10</v>
      </c>
      <c r="K7" s="400">
        <v>10</v>
      </c>
      <c r="L7" s="400">
        <v>9</v>
      </c>
      <c r="M7" s="400">
        <v>1</v>
      </c>
      <c r="N7" s="401">
        <v>70</v>
      </c>
      <c r="O7" s="402">
        <v>40</v>
      </c>
      <c r="P7" s="377">
        <v>4</v>
      </c>
      <c r="Q7" s="377">
        <v>9</v>
      </c>
      <c r="R7" s="377">
        <v>8</v>
      </c>
      <c r="S7" s="377">
        <v>1</v>
      </c>
      <c r="T7" s="382">
        <v>70</v>
      </c>
      <c r="U7" s="402">
        <v>100</v>
      </c>
      <c r="V7" s="25" t="s">
        <v>340</v>
      </c>
      <c r="W7" s="400">
        <v>10</v>
      </c>
      <c r="X7" s="400">
        <v>10</v>
      </c>
      <c r="Y7" s="400">
        <v>9</v>
      </c>
      <c r="Z7" s="400">
        <v>0.5</v>
      </c>
      <c r="AA7" s="401">
        <v>70</v>
      </c>
      <c r="AB7" s="402">
        <v>100</v>
      </c>
      <c r="AC7" s="377">
        <v>8</v>
      </c>
      <c r="AD7" s="377">
        <v>3</v>
      </c>
      <c r="AE7" s="377">
        <v>8</v>
      </c>
      <c r="AF7" s="377">
        <v>2</v>
      </c>
      <c r="AG7" s="382">
        <v>70</v>
      </c>
      <c r="AH7" s="403">
        <v>100</v>
      </c>
      <c r="AI7" s="25"/>
      <c r="AJ7" s="392"/>
      <c r="AK7" s="392"/>
      <c r="AL7" s="392"/>
      <c r="AM7" s="392"/>
      <c r="AN7" s="400">
        <v>10</v>
      </c>
      <c r="AO7" s="400">
        <v>10</v>
      </c>
      <c r="AP7" s="400">
        <v>9</v>
      </c>
      <c r="AQ7" s="400">
        <v>0.5</v>
      </c>
      <c r="AR7" s="401">
        <v>70</v>
      </c>
      <c r="AS7" s="402">
        <v>100</v>
      </c>
      <c r="AT7" s="377">
        <v>5</v>
      </c>
      <c r="AU7" s="377">
        <v>4</v>
      </c>
      <c r="AV7" s="377">
        <v>8</v>
      </c>
      <c r="AW7" s="377">
        <v>1</v>
      </c>
      <c r="AX7" s="382">
        <v>25</v>
      </c>
      <c r="AY7" s="403">
        <v>90</v>
      </c>
      <c r="AZ7" s="400">
        <v>10</v>
      </c>
      <c r="BA7" s="400">
        <v>10</v>
      </c>
      <c r="BB7" s="400">
        <v>10</v>
      </c>
      <c r="BC7" s="404">
        <v>70</v>
      </c>
      <c r="BD7" s="400">
        <v>100</v>
      </c>
      <c r="BE7" s="377">
        <v>6</v>
      </c>
      <c r="BF7" s="377">
        <v>8</v>
      </c>
      <c r="BG7" s="377">
        <v>4</v>
      </c>
      <c r="BH7" s="377">
        <v>7</v>
      </c>
      <c r="BI7" s="377">
        <v>15</v>
      </c>
      <c r="BJ7" s="377">
        <v>10</v>
      </c>
      <c r="BK7" s="382">
        <v>24</v>
      </c>
      <c r="BL7" s="382">
        <v>14</v>
      </c>
      <c r="BM7" s="403">
        <v>30</v>
      </c>
      <c r="BN7" s="403">
        <v>70</v>
      </c>
      <c r="BO7" s="378">
        <v>10</v>
      </c>
      <c r="BP7" s="378">
        <v>10</v>
      </c>
      <c r="BQ7" s="378">
        <v>10</v>
      </c>
      <c r="BR7" s="384">
        <v>33</v>
      </c>
      <c r="BS7" s="384">
        <v>18</v>
      </c>
      <c r="BT7" s="402">
        <v>60</v>
      </c>
      <c r="BU7" s="402">
        <v>30</v>
      </c>
      <c r="BV7" s="377">
        <v>24</v>
      </c>
      <c r="BW7" s="377">
        <v>44</v>
      </c>
      <c r="BX7" s="377">
        <v>30</v>
      </c>
      <c r="BY7" s="400">
        <v>24</v>
      </c>
      <c r="BZ7" s="401">
        <v>28</v>
      </c>
      <c r="CA7" s="402">
        <v>27</v>
      </c>
      <c r="CB7" s="411">
        <v>14</v>
      </c>
      <c r="CC7" s="220"/>
      <c r="CD7" s="222"/>
      <c r="CE7" s="223"/>
      <c r="CF7" s="223"/>
      <c r="CG7" s="268" t="str">
        <f>IF(CG$6="","",CG$6)</f>
        <v/>
      </c>
      <c r="CH7" s="269"/>
      <c r="CI7" s="268" t="str">
        <f>IF(CI$6="","",CI$6)</f>
        <v/>
      </c>
      <c r="CJ7" s="269"/>
      <c r="CK7" s="268" t="str">
        <f>IF(CK$6="","",CK$6)</f>
        <v/>
      </c>
      <c r="CL7" s="269"/>
      <c r="CM7" s="268" t="str">
        <f>IF(CM$6="","",CM$6)</f>
        <v/>
      </c>
      <c r="CN7" s="269"/>
      <c r="CO7" s="268" t="str">
        <f>IF(CO$6="","",CO$6)</f>
        <v/>
      </c>
      <c r="CP7" s="269"/>
      <c r="CQ7" s="268" t="str">
        <f>IF(CQ$6="","",CQ$6)</f>
        <v/>
      </c>
      <c r="CR7" s="269"/>
      <c r="CS7" s="268" t="str">
        <f>IF(CS$6="","",CS$6)</f>
        <v/>
      </c>
      <c r="CT7" s="269"/>
      <c r="CU7" s="268" t="str">
        <f>IF(CU$6="","",CU$6)</f>
        <v/>
      </c>
      <c r="CV7" s="269"/>
      <c r="CW7" s="268" t="str">
        <f>IF(CW$6="","",CW$6)</f>
        <v/>
      </c>
      <c r="CX7" s="269"/>
      <c r="CY7" s="268" t="str">
        <f>IF(CY$6="","",CY$6)</f>
        <v/>
      </c>
      <c r="CZ7" s="269"/>
      <c r="DA7" s="268" t="str">
        <f>IF(DA$6="","",DA$6)</f>
        <v/>
      </c>
      <c r="DB7" s="269"/>
      <c r="DC7" s="268" t="str">
        <f>IF(DC$6="","",DC$6)</f>
        <v/>
      </c>
      <c r="DD7" s="269"/>
      <c r="DE7" s="205"/>
      <c r="DF7" s="286" t="str">
        <f>IF(CI7="","",SUM(CG7,CI7))</f>
        <v/>
      </c>
      <c r="DG7" s="211" t="str">
        <f t="shared" si="0"/>
        <v/>
      </c>
      <c r="DH7" s="210" t="str">
        <f t="shared" ref="DH7" si="3">IF(CK7="","",SUM(DF7,CK7))</f>
        <v/>
      </c>
      <c r="DI7" s="211" t="str">
        <f t="shared" ref="DI7" si="4">IF(CL7="","",SUM(DG7,CL7))</f>
        <v/>
      </c>
      <c r="DJ7" s="210" t="str">
        <f t="shared" ref="DJ7" si="5">IF(CM7="","",SUM(DH7,CM7))</f>
        <v/>
      </c>
      <c r="DK7" s="211" t="str">
        <f t="shared" ref="DK7" si="6">IF(CN7="","",SUM(DI7,CN7))</f>
        <v/>
      </c>
      <c r="DL7" s="210" t="str">
        <f t="shared" ref="DL7" si="7">IF(CO7="","",SUM(DJ7,CO7))</f>
        <v/>
      </c>
      <c r="DM7" s="211" t="str">
        <f t="shared" ref="DM7" si="8">IF(CP7="","",SUM(DK7,CP7))</f>
        <v/>
      </c>
      <c r="DN7" s="210" t="str">
        <f t="shared" ref="DN7" si="9">IF(CQ7="","",SUM(DL7,CQ7))</f>
        <v/>
      </c>
      <c r="DO7" s="211" t="str">
        <f t="shared" ref="DO7" si="10">IF(CR7="","",SUM(DM7,CR7))</f>
        <v/>
      </c>
      <c r="DP7" s="210" t="str">
        <f t="shared" ref="DP7" si="11">IF(CS7="","",SUM(DN7,CS7))</f>
        <v/>
      </c>
      <c r="DQ7" s="211" t="str">
        <f t="shared" ref="DQ7" si="12">IF(CT7="","",SUM(DO7,CT7))</f>
        <v/>
      </c>
      <c r="DR7" s="210" t="str">
        <f t="shared" si="1"/>
        <v/>
      </c>
      <c r="DS7" s="211" t="str">
        <f t="shared" si="1"/>
        <v/>
      </c>
      <c r="DT7" s="210" t="str">
        <f t="shared" si="1"/>
        <v/>
      </c>
      <c r="DU7" s="211" t="str">
        <f t="shared" si="1"/>
        <v/>
      </c>
      <c r="DV7" s="210" t="str">
        <f t="shared" si="1"/>
        <v/>
      </c>
      <c r="DW7" s="211" t="str">
        <f t="shared" si="1"/>
        <v/>
      </c>
      <c r="DX7" s="210" t="str">
        <f t="shared" ref="DX7" si="13">IF(DA7="","",SUM(DV7,DA7))</f>
        <v/>
      </c>
      <c r="DY7" s="211" t="str">
        <f t="shared" ref="DY7" si="14">IF(DB7="","",SUM(DW7,DB7))</f>
        <v/>
      </c>
      <c r="DZ7" s="210" t="str">
        <f t="shared" si="2"/>
        <v/>
      </c>
      <c r="EA7" s="287" t="str">
        <f t="shared" si="2"/>
        <v/>
      </c>
    </row>
    <row r="8" spans="1:131" ht="15" customHeight="1">
      <c r="A8" s="410">
        <v>2</v>
      </c>
      <c r="B8" s="395" t="s">
        <v>4</v>
      </c>
      <c r="C8" s="377" t="s">
        <v>2</v>
      </c>
      <c r="D8" s="395">
        <v>9102</v>
      </c>
      <c r="E8" s="396">
        <v>10721</v>
      </c>
      <c r="F8" s="397">
        <v>36373</v>
      </c>
      <c r="G8" s="398" t="s">
        <v>402</v>
      </c>
      <c r="H8" s="399" t="s">
        <v>401</v>
      </c>
      <c r="I8" s="398" t="s">
        <v>400</v>
      </c>
      <c r="J8" s="400">
        <v>10</v>
      </c>
      <c r="K8" s="400">
        <v>10</v>
      </c>
      <c r="L8" s="400">
        <v>9</v>
      </c>
      <c r="M8" s="400">
        <v>1</v>
      </c>
      <c r="N8" s="401">
        <v>70</v>
      </c>
      <c r="O8" s="402">
        <v>39</v>
      </c>
      <c r="P8" s="377">
        <v>4</v>
      </c>
      <c r="Q8" s="377">
        <v>9</v>
      </c>
      <c r="R8" s="377">
        <v>8</v>
      </c>
      <c r="S8" s="377">
        <v>1</v>
      </c>
      <c r="T8" s="382">
        <v>70</v>
      </c>
      <c r="U8" s="402">
        <v>100</v>
      </c>
      <c r="V8" s="25" t="s">
        <v>340</v>
      </c>
      <c r="W8" s="400">
        <v>10</v>
      </c>
      <c r="X8" s="400">
        <v>10</v>
      </c>
      <c r="Y8" s="400">
        <v>9</v>
      </c>
      <c r="Z8" s="400">
        <v>0.5</v>
      </c>
      <c r="AA8" s="401">
        <v>70</v>
      </c>
      <c r="AB8" s="402">
        <v>100</v>
      </c>
      <c r="AC8" s="377">
        <v>8</v>
      </c>
      <c r="AD8" s="377">
        <v>3</v>
      </c>
      <c r="AE8" s="377">
        <v>8</v>
      </c>
      <c r="AF8" s="377">
        <v>2</v>
      </c>
      <c r="AG8" s="382">
        <v>70</v>
      </c>
      <c r="AH8" s="403">
        <v>100</v>
      </c>
      <c r="AI8" s="25"/>
      <c r="AJ8" s="392"/>
      <c r="AK8" s="392"/>
      <c r="AL8" s="392"/>
      <c r="AM8" s="392"/>
      <c r="AN8" s="400">
        <v>10</v>
      </c>
      <c r="AO8" s="400">
        <v>10</v>
      </c>
      <c r="AP8" s="400">
        <v>9</v>
      </c>
      <c r="AQ8" s="400">
        <v>0.5</v>
      </c>
      <c r="AR8" s="401">
        <v>70</v>
      </c>
      <c r="AS8" s="402">
        <v>100</v>
      </c>
      <c r="AT8" s="377">
        <v>5</v>
      </c>
      <c r="AU8" s="377">
        <v>4</v>
      </c>
      <c r="AV8" s="377">
        <v>8</v>
      </c>
      <c r="AW8" s="377">
        <v>1</v>
      </c>
      <c r="AX8" s="382">
        <v>25</v>
      </c>
      <c r="AY8" s="403">
        <v>90</v>
      </c>
      <c r="AZ8" s="400">
        <v>10</v>
      </c>
      <c r="BA8" s="400">
        <v>10</v>
      </c>
      <c r="BB8" s="400">
        <v>10</v>
      </c>
      <c r="BC8" s="404">
        <v>70</v>
      </c>
      <c r="BD8" s="400">
        <v>100</v>
      </c>
      <c r="BE8" s="377">
        <v>6</v>
      </c>
      <c r="BF8" s="377">
        <v>8</v>
      </c>
      <c r="BG8" s="377">
        <v>4</v>
      </c>
      <c r="BH8" s="377">
        <v>7</v>
      </c>
      <c r="BI8" s="377">
        <v>15</v>
      </c>
      <c r="BJ8" s="377">
        <v>10</v>
      </c>
      <c r="BK8" s="382">
        <v>24</v>
      </c>
      <c r="BL8" s="382">
        <v>14</v>
      </c>
      <c r="BM8" s="403">
        <v>30</v>
      </c>
      <c r="BN8" s="403">
        <v>70</v>
      </c>
      <c r="BO8" s="378">
        <v>10</v>
      </c>
      <c r="BP8" s="378">
        <v>10</v>
      </c>
      <c r="BQ8" s="378">
        <v>10</v>
      </c>
      <c r="BR8" s="384">
        <v>33</v>
      </c>
      <c r="BS8" s="384">
        <v>18</v>
      </c>
      <c r="BT8" s="402">
        <v>60</v>
      </c>
      <c r="BU8" s="402">
        <v>30</v>
      </c>
      <c r="BV8" s="377">
        <v>24</v>
      </c>
      <c r="BW8" s="377">
        <v>44</v>
      </c>
      <c r="BX8" s="377">
        <v>30</v>
      </c>
      <c r="BY8" s="400">
        <v>24</v>
      </c>
      <c r="BZ8" s="401">
        <v>28</v>
      </c>
      <c r="CA8" s="402">
        <v>27</v>
      </c>
      <c r="CB8" s="411">
        <v>14</v>
      </c>
      <c r="CC8" s="220"/>
      <c r="CD8" s="224"/>
      <c r="CE8" s="225"/>
      <c r="CF8" s="225"/>
      <c r="CG8" s="268" t="str">
        <f t="shared" ref="CG8:CG71" si="15">IF(CG$6="","",CG$6)</f>
        <v/>
      </c>
      <c r="CH8" s="269"/>
      <c r="CI8" s="268" t="str">
        <f t="shared" ref="CI8:CI71" si="16">IF(CI$6="","",CI$6)</f>
        <v/>
      </c>
      <c r="CJ8" s="269"/>
      <c r="CK8" s="268" t="str">
        <f t="shared" ref="CK8:CK71" si="17">IF(CK$6="","",CK$6)</f>
        <v/>
      </c>
      <c r="CL8" s="269"/>
      <c r="CM8" s="268" t="str">
        <f t="shared" ref="CM8:CM71" si="18">IF(CM$6="","",CM$6)</f>
        <v/>
      </c>
      <c r="CN8" s="269"/>
      <c r="CO8" s="268" t="str">
        <f t="shared" ref="CO8:CO71" si="19">IF(CO$6="","",CO$6)</f>
        <v/>
      </c>
      <c r="CP8" s="269"/>
      <c r="CQ8" s="268" t="str">
        <f t="shared" ref="CQ8:CQ71" si="20">IF(CQ$6="","",CQ$6)</f>
        <v/>
      </c>
      <c r="CR8" s="269"/>
      <c r="CS8" s="268" t="str">
        <f t="shared" ref="CS8:CS71" si="21">IF(CS$6="","",CS$6)</f>
        <v/>
      </c>
      <c r="CT8" s="269"/>
      <c r="CU8" s="268" t="str">
        <f t="shared" ref="CU8:CU71" si="22">IF(CU$6="","",CU$6)</f>
        <v/>
      </c>
      <c r="CV8" s="269"/>
      <c r="CW8" s="268" t="str">
        <f t="shared" ref="CW8:CW71" si="23">IF(CW$6="","",CW$6)</f>
        <v/>
      </c>
      <c r="CX8" s="269"/>
      <c r="CY8" s="268" t="str">
        <f t="shared" ref="CY8:DC71" si="24">IF(CY$6="","",CY$6)</f>
        <v/>
      </c>
      <c r="CZ8" s="269"/>
      <c r="DA8" s="268" t="str">
        <f t="shared" si="24"/>
        <v/>
      </c>
      <c r="DB8" s="269"/>
      <c r="DC8" s="268" t="str">
        <f t="shared" si="24"/>
        <v/>
      </c>
      <c r="DD8" s="269"/>
      <c r="DE8" s="205"/>
      <c r="DF8" s="286" t="str">
        <f t="shared" si="0"/>
        <v/>
      </c>
      <c r="DG8" s="211" t="str">
        <f t="shared" si="0"/>
        <v/>
      </c>
      <c r="DH8" s="210" t="str">
        <f t="shared" si="1"/>
        <v/>
      </c>
      <c r="DI8" s="211" t="str">
        <f t="shared" si="1"/>
        <v/>
      </c>
      <c r="DJ8" s="210" t="str">
        <f t="shared" si="1"/>
        <v/>
      </c>
      <c r="DK8" s="211" t="str">
        <f t="shared" si="1"/>
        <v/>
      </c>
      <c r="DL8" s="210" t="str">
        <f t="shared" si="1"/>
        <v/>
      </c>
      <c r="DM8" s="211" t="str">
        <f t="shared" si="1"/>
        <v/>
      </c>
      <c r="DN8" s="210" t="str">
        <f t="shared" si="1"/>
        <v/>
      </c>
      <c r="DO8" s="211" t="str">
        <f t="shared" si="1"/>
        <v/>
      </c>
      <c r="DP8" s="210" t="str">
        <f t="shared" si="1"/>
        <v/>
      </c>
      <c r="DQ8" s="211" t="str">
        <f t="shared" si="1"/>
        <v/>
      </c>
      <c r="DR8" s="210" t="str">
        <f t="shared" si="2"/>
        <v/>
      </c>
      <c r="DS8" s="211" t="str">
        <f t="shared" si="2"/>
        <v/>
      </c>
      <c r="DT8" s="210" t="str">
        <f t="shared" si="2"/>
        <v/>
      </c>
      <c r="DU8" s="211" t="str">
        <f t="shared" si="2"/>
        <v/>
      </c>
      <c r="DV8" s="210" t="str">
        <f t="shared" si="2"/>
        <v/>
      </c>
      <c r="DW8" s="211" t="str">
        <f t="shared" si="2"/>
        <v/>
      </c>
      <c r="DX8" s="210" t="str">
        <f t="shared" si="2"/>
        <v/>
      </c>
      <c r="DY8" s="211" t="str">
        <f t="shared" si="2"/>
        <v/>
      </c>
      <c r="DZ8" s="210" t="str">
        <f t="shared" ref="DZ8:DZ71" si="25">IF(DC8="","",SUM(DX8,DC8))</f>
        <v/>
      </c>
      <c r="EA8" s="287" t="str">
        <f t="shared" ref="EA8:EA71" si="26">IF(DD8="","",SUM(DY8,DD8))</f>
        <v/>
      </c>
    </row>
    <row r="9" spans="1:131" ht="15" customHeight="1">
      <c r="A9" s="410">
        <v>3</v>
      </c>
      <c r="B9" s="395" t="s">
        <v>3</v>
      </c>
      <c r="C9" s="377" t="s">
        <v>2</v>
      </c>
      <c r="D9" s="395">
        <v>9103</v>
      </c>
      <c r="E9" s="396">
        <v>10014</v>
      </c>
      <c r="F9" s="397">
        <v>34824</v>
      </c>
      <c r="G9" s="398" t="s">
        <v>403</v>
      </c>
      <c r="H9" s="399" t="s">
        <v>404</v>
      </c>
      <c r="I9" s="398" t="s">
        <v>405</v>
      </c>
      <c r="J9" s="400">
        <v>10</v>
      </c>
      <c r="K9" s="400">
        <v>10</v>
      </c>
      <c r="L9" s="400">
        <v>9</v>
      </c>
      <c r="M9" s="400">
        <v>1</v>
      </c>
      <c r="N9" s="401">
        <v>70</v>
      </c>
      <c r="O9" s="402">
        <v>38</v>
      </c>
      <c r="P9" s="377">
        <v>4</v>
      </c>
      <c r="Q9" s="377">
        <v>9</v>
      </c>
      <c r="R9" s="377">
        <v>8</v>
      </c>
      <c r="S9" s="377">
        <v>1</v>
      </c>
      <c r="T9" s="382">
        <v>70</v>
      </c>
      <c r="U9" s="402">
        <v>100</v>
      </c>
      <c r="V9" s="25" t="s">
        <v>340</v>
      </c>
      <c r="W9" s="400">
        <v>10</v>
      </c>
      <c r="X9" s="400">
        <v>10</v>
      </c>
      <c r="Y9" s="400">
        <v>9</v>
      </c>
      <c r="Z9" s="400">
        <v>0.5</v>
      </c>
      <c r="AA9" s="401">
        <v>70</v>
      </c>
      <c r="AB9" s="402">
        <v>100</v>
      </c>
      <c r="AC9" s="377">
        <v>8</v>
      </c>
      <c r="AD9" s="377">
        <v>3</v>
      </c>
      <c r="AE9" s="377">
        <v>8</v>
      </c>
      <c r="AF9" s="377">
        <v>2</v>
      </c>
      <c r="AG9" s="382">
        <v>70</v>
      </c>
      <c r="AH9" s="403">
        <v>100</v>
      </c>
      <c r="AI9" s="25"/>
      <c r="AJ9" s="392"/>
      <c r="AK9" s="392"/>
      <c r="AL9" s="392"/>
      <c r="AM9" s="392"/>
      <c r="AN9" s="400">
        <v>10</v>
      </c>
      <c r="AO9" s="400">
        <v>10</v>
      </c>
      <c r="AP9" s="400">
        <v>9</v>
      </c>
      <c r="AQ9" s="400">
        <v>0.5</v>
      </c>
      <c r="AR9" s="401">
        <v>70</v>
      </c>
      <c r="AS9" s="402">
        <v>100</v>
      </c>
      <c r="AT9" s="377">
        <v>5</v>
      </c>
      <c r="AU9" s="377">
        <v>4</v>
      </c>
      <c r="AV9" s="377">
        <v>8</v>
      </c>
      <c r="AW9" s="377">
        <v>1</v>
      </c>
      <c r="AX9" s="382">
        <v>25</v>
      </c>
      <c r="AY9" s="403">
        <v>90</v>
      </c>
      <c r="AZ9" s="400">
        <v>10</v>
      </c>
      <c r="BA9" s="400">
        <v>10</v>
      </c>
      <c r="BB9" s="400">
        <v>10</v>
      </c>
      <c r="BC9" s="404">
        <v>70</v>
      </c>
      <c r="BD9" s="400">
        <v>100</v>
      </c>
      <c r="BE9" s="377">
        <v>6</v>
      </c>
      <c r="BF9" s="377">
        <v>8</v>
      </c>
      <c r="BG9" s="377">
        <v>4</v>
      </c>
      <c r="BH9" s="377">
        <v>7</v>
      </c>
      <c r="BI9" s="377">
        <v>15</v>
      </c>
      <c r="BJ9" s="377">
        <v>10</v>
      </c>
      <c r="BK9" s="382">
        <v>24</v>
      </c>
      <c r="BL9" s="382">
        <v>14</v>
      </c>
      <c r="BM9" s="403">
        <v>30</v>
      </c>
      <c r="BN9" s="403">
        <v>70</v>
      </c>
      <c r="BO9" s="378">
        <v>10</v>
      </c>
      <c r="BP9" s="378">
        <v>10</v>
      </c>
      <c r="BQ9" s="378">
        <v>10</v>
      </c>
      <c r="BR9" s="384">
        <v>33</v>
      </c>
      <c r="BS9" s="384">
        <v>18</v>
      </c>
      <c r="BT9" s="402">
        <v>60</v>
      </c>
      <c r="BU9" s="402">
        <v>30</v>
      </c>
      <c r="BV9" s="377">
        <v>24</v>
      </c>
      <c r="BW9" s="377">
        <v>44</v>
      </c>
      <c r="BX9" s="377">
        <v>30</v>
      </c>
      <c r="BY9" s="400">
        <v>24</v>
      </c>
      <c r="BZ9" s="401">
        <v>28</v>
      </c>
      <c r="CA9" s="402">
        <v>27</v>
      </c>
      <c r="CB9" s="411">
        <v>14</v>
      </c>
      <c r="CC9" s="220"/>
      <c r="CD9" s="226" t="s">
        <v>5</v>
      </c>
      <c r="CE9" s="205"/>
      <c r="CF9" s="205"/>
      <c r="CG9" s="268" t="str">
        <f t="shared" si="15"/>
        <v/>
      </c>
      <c r="CH9" s="269"/>
      <c r="CI9" s="268" t="str">
        <f t="shared" si="16"/>
        <v/>
      </c>
      <c r="CJ9" s="269"/>
      <c r="CK9" s="268" t="str">
        <f t="shared" si="17"/>
        <v/>
      </c>
      <c r="CL9" s="269"/>
      <c r="CM9" s="268" t="str">
        <f t="shared" si="18"/>
        <v/>
      </c>
      <c r="CN9" s="269"/>
      <c r="CO9" s="268" t="str">
        <f t="shared" si="19"/>
        <v/>
      </c>
      <c r="CP9" s="269"/>
      <c r="CQ9" s="268" t="str">
        <f t="shared" si="20"/>
        <v/>
      </c>
      <c r="CR9" s="269"/>
      <c r="CS9" s="268" t="str">
        <f t="shared" si="21"/>
        <v/>
      </c>
      <c r="CT9" s="269"/>
      <c r="CU9" s="268" t="str">
        <f t="shared" si="22"/>
        <v/>
      </c>
      <c r="CV9" s="269"/>
      <c r="CW9" s="268" t="str">
        <f t="shared" si="23"/>
        <v/>
      </c>
      <c r="CX9" s="269"/>
      <c r="CY9" s="268" t="str">
        <f t="shared" si="24"/>
        <v/>
      </c>
      <c r="CZ9" s="269"/>
      <c r="DA9" s="268" t="str">
        <f t="shared" si="24"/>
        <v/>
      </c>
      <c r="DB9" s="269"/>
      <c r="DC9" s="268" t="str">
        <f t="shared" si="24"/>
        <v/>
      </c>
      <c r="DD9" s="269"/>
      <c r="DE9" s="205"/>
      <c r="DF9" s="286" t="str">
        <f t="shared" ref="DF9:DG72" si="27">IF(CI9="","",SUM(CG9,CI9))</f>
        <v/>
      </c>
      <c r="DG9" s="211" t="str">
        <f t="shared" si="27"/>
        <v/>
      </c>
      <c r="DH9" s="210" t="str">
        <f t="shared" si="1"/>
        <v/>
      </c>
      <c r="DI9" s="211" t="str">
        <f t="shared" si="1"/>
        <v/>
      </c>
      <c r="DJ9" s="210" t="str">
        <f t="shared" si="1"/>
        <v/>
      </c>
      <c r="DK9" s="211" t="str">
        <f t="shared" si="1"/>
        <v/>
      </c>
      <c r="DL9" s="210" t="str">
        <f t="shared" si="1"/>
        <v/>
      </c>
      <c r="DM9" s="211" t="str">
        <f t="shared" si="1"/>
        <v/>
      </c>
      <c r="DN9" s="210" t="str">
        <f t="shared" si="1"/>
        <v/>
      </c>
      <c r="DO9" s="211" t="str">
        <f t="shared" si="1"/>
        <v/>
      </c>
      <c r="DP9" s="210" t="str">
        <f t="shared" si="1"/>
        <v/>
      </c>
      <c r="DQ9" s="211" t="str">
        <f t="shared" si="1"/>
        <v/>
      </c>
      <c r="DR9" s="210" t="str">
        <f t="shared" si="2"/>
        <v/>
      </c>
      <c r="DS9" s="211" t="str">
        <f t="shared" si="2"/>
        <v/>
      </c>
      <c r="DT9" s="210" t="str">
        <f t="shared" si="2"/>
        <v/>
      </c>
      <c r="DU9" s="211" t="str">
        <f t="shared" si="2"/>
        <v/>
      </c>
      <c r="DV9" s="210" t="str">
        <f t="shared" si="2"/>
        <v/>
      </c>
      <c r="DW9" s="211" t="str">
        <f t="shared" si="2"/>
        <v/>
      </c>
      <c r="DX9" s="210" t="str">
        <f t="shared" si="2"/>
        <v/>
      </c>
      <c r="DY9" s="211" t="str">
        <f t="shared" si="2"/>
        <v/>
      </c>
      <c r="DZ9" s="210" t="str">
        <f t="shared" si="25"/>
        <v/>
      </c>
      <c r="EA9" s="287" t="str">
        <f t="shared" si="26"/>
        <v/>
      </c>
    </row>
    <row r="10" spans="1:131" ht="15" customHeight="1">
      <c r="A10" s="410">
        <v>4</v>
      </c>
      <c r="B10" s="395" t="s">
        <v>41</v>
      </c>
      <c r="C10" s="377" t="s">
        <v>2</v>
      </c>
      <c r="D10" s="395">
        <v>9104</v>
      </c>
      <c r="E10" s="396">
        <v>10625</v>
      </c>
      <c r="F10" s="397">
        <v>35562</v>
      </c>
      <c r="G10" s="398" t="s">
        <v>406</v>
      </c>
      <c r="H10" s="399" t="s">
        <v>407</v>
      </c>
      <c r="I10" s="398" t="s">
        <v>408</v>
      </c>
      <c r="J10" s="400">
        <v>10</v>
      </c>
      <c r="K10" s="400">
        <v>10</v>
      </c>
      <c r="L10" s="400">
        <v>9</v>
      </c>
      <c r="M10" s="400">
        <v>1</v>
      </c>
      <c r="N10" s="401">
        <v>70</v>
      </c>
      <c r="O10" s="402">
        <v>37</v>
      </c>
      <c r="P10" s="377">
        <v>4</v>
      </c>
      <c r="Q10" s="377">
        <v>9</v>
      </c>
      <c r="R10" s="377">
        <v>8</v>
      </c>
      <c r="S10" s="377">
        <v>1</v>
      </c>
      <c r="T10" s="382">
        <v>70</v>
      </c>
      <c r="U10" s="402">
        <v>100</v>
      </c>
      <c r="V10" s="25" t="s">
        <v>340</v>
      </c>
      <c r="W10" s="400">
        <v>10</v>
      </c>
      <c r="X10" s="400">
        <v>10</v>
      </c>
      <c r="Y10" s="400">
        <v>9</v>
      </c>
      <c r="Z10" s="400">
        <v>0.5</v>
      </c>
      <c r="AA10" s="401">
        <v>70</v>
      </c>
      <c r="AB10" s="402">
        <v>100</v>
      </c>
      <c r="AC10" s="377">
        <v>8</v>
      </c>
      <c r="AD10" s="377">
        <v>3</v>
      </c>
      <c r="AE10" s="377">
        <v>8</v>
      </c>
      <c r="AF10" s="377">
        <v>2</v>
      </c>
      <c r="AG10" s="382">
        <v>70</v>
      </c>
      <c r="AH10" s="403">
        <v>100</v>
      </c>
      <c r="AI10" s="25"/>
      <c r="AJ10" s="392"/>
      <c r="AK10" s="392"/>
      <c r="AL10" s="392"/>
      <c r="AM10" s="392"/>
      <c r="AN10" s="400">
        <v>10</v>
      </c>
      <c r="AO10" s="400">
        <v>10</v>
      </c>
      <c r="AP10" s="400">
        <v>9</v>
      </c>
      <c r="AQ10" s="400">
        <v>0.5</v>
      </c>
      <c r="AR10" s="401">
        <v>70</v>
      </c>
      <c r="AS10" s="402">
        <v>100</v>
      </c>
      <c r="AT10" s="377">
        <v>5</v>
      </c>
      <c r="AU10" s="377">
        <v>4</v>
      </c>
      <c r="AV10" s="377">
        <v>8</v>
      </c>
      <c r="AW10" s="377">
        <v>1</v>
      </c>
      <c r="AX10" s="382">
        <v>25</v>
      </c>
      <c r="AY10" s="403">
        <v>90</v>
      </c>
      <c r="AZ10" s="400">
        <v>10</v>
      </c>
      <c r="BA10" s="400">
        <v>10</v>
      </c>
      <c r="BB10" s="400">
        <v>10</v>
      </c>
      <c r="BC10" s="404">
        <v>70</v>
      </c>
      <c r="BD10" s="400">
        <v>100</v>
      </c>
      <c r="BE10" s="377">
        <v>6</v>
      </c>
      <c r="BF10" s="377">
        <v>8</v>
      </c>
      <c r="BG10" s="377">
        <v>4</v>
      </c>
      <c r="BH10" s="377">
        <v>7</v>
      </c>
      <c r="BI10" s="377">
        <v>15</v>
      </c>
      <c r="BJ10" s="377">
        <v>10</v>
      </c>
      <c r="BK10" s="382">
        <v>24</v>
      </c>
      <c r="BL10" s="382">
        <v>14</v>
      </c>
      <c r="BM10" s="403">
        <v>30</v>
      </c>
      <c r="BN10" s="403">
        <v>70</v>
      </c>
      <c r="BO10" s="378">
        <v>10</v>
      </c>
      <c r="BP10" s="378">
        <v>10</v>
      </c>
      <c r="BQ10" s="378">
        <v>10</v>
      </c>
      <c r="BR10" s="384">
        <v>33</v>
      </c>
      <c r="BS10" s="384">
        <v>18</v>
      </c>
      <c r="BT10" s="402">
        <v>60</v>
      </c>
      <c r="BU10" s="402">
        <v>30</v>
      </c>
      <c r="BV10" s="377">
        <v>24</v>
      </c>
      <c r="BW10" s="377">
        <v>44</v>
      </c>
      <c r="BX10" s="377">
        <v>30</v>
      </c>
      <c r="BY10" s="400">
        <v>24</v>
      </c>
      <c r="BZ10" s="401">
        <v>28</v>
      </c>
      <c r="CA10" s="402">
        <v>27</v>
      </c>
      <c r="CB10" s="411">
        <v>14</v>
      </c>
      <c r="CC10" s="220"/>
      <c r="CD10" s="226" t="s">
        <v>41</v>
      </c>
      <c r="CE10" s="205"/>
      <c r="CF10" s="205"/>
      <c r="CG10" s="268" t="str">
        <f t="shared" si="15"/>
        <v/>
      </c>
      <c r="CH10" s="269"/>
      <c r="CI10" s="268" t="str">
        <f t="shared" si="16"/>
        <v/>
      </c>
      <c r="CJ10" s="269"/>
      <c r="CK10" s="268" t="str">
        <f t="shared" si="17"/>
        <v/>
      </c>
      <c r="CL10" s="269"/>
      <c r="CM10" s="268" t="str">
        <f t="shared" si="18"/>
        <v/>
      </c>
      <c r="CN10" s="269"/>
      <c r="CO10" s="268" t="str">
        <f t="shared" si="19"/>
        <v/>
      </c>
      <c r="CP10" s="269"/>
      <c r="CQ10" s="268" t="str">
        <f t="shared" si="20"/>
        <v/>
      </c>
      <c r="CR10" s="269"/>
      <c r="CS10" s="268" t="str">
        <f t="shared" si="21"/>
        <v/>
      </c>
      <c r="CT10" s="269"/>
      <c r="CU10" s="268" t="str">
        <f t="shared" si="22"/>
        <v/>
      </c>
      <c r="CV10" s="269"/>
      <c r="CW10" s="268" t="str">
        <f t="shared" si="23"/>
        <v/>
      </c>
      <c r="CX10" s="269"/>
      <c r="CY10" s="268" t="str">
        <f t="shared" si="24"/>
        <v/>
      </c>
      <c r="CZ10" s="269"/>
      <c r="DA10" s="268" t="str">
        <f t="shared" si="24"/>
        <v/>
      </c>
      <c r="DB10" s="269"/>
      <c r="DC10" s="268" t="str">
        <f t="shared" si="24"/>
        <v/>
      </c>
      <c r="DD10" s="269"/>
      <c r="DE10" s="205"/>
      <c r="DF10" s="286" t="str">
        <f t="shared" si="27"/>
        <v/>
      </c>
      <c r="DG10" s="211" t="str">
        <f t="shared" si="27"/>
        <v/>
      </c>
      <c r="DH10" s="210" t="str">
        <f t="shared" si="1"/>
        <v/>
      </c>
      <c r="DI10" s="211" t="str">
        <f t="shared" si="1"/>
        <v/>
      </c>
      <c r="DJ10" s="210" t="str">
        <f t="shared" si="1"/>
        <v/>
      </c>
      <c r="DK10" s="211" t="str">
        <f t="shared" si="1"/>
        <v/>
      </c>
      <c r="DL10" s="210" t="str">
        <f t="shared" si="1"/>
        <v/>
      </c>
      <c r="DM10" s="211" t="str">
        <f t="shared" si="1"/>
        <v/>
      </c>
      <c r="DN10" s="210" t="str">
        <f t="shared" si="1"/>
        <v/>
      </c>
      <c r="DO10" s="211" t="str">
        <f t="shared" si="1"/>
        <v/>
      </c>
      <c r="DP10" s="210" t="str">
        <f t="shared" si="1"/>
        <v/>
      </c>
      <c r="DQ10" s="211" t="str">
        <f t="shared" si="1"/>
        <v/>
      </c>
      <c r="DR10" s="210" t="str">
        <f t="shared" si="2"/>
        <v/>
      </c>
      <c r="DS10" s="211" t="str">
        <f t="shared" si="2"/>
        <v/>
      </c>
      <c r="DT10" s="210" t="str">
        <f t="shared" si="2"/>
        <v/>
      </c>
      <c r="DU10" s="211" t="str">
        <f t="shared" si="2"/>
        <v/>
      </c>
      <c r="DV10" s="210" t="str">
        <f t="shared" si="2"/>
        <v/>
      </c>
      <c r="DW10" s="211" t="str">
        <f t="shared" si="2"/>
        <v/>
      </c>
      <c r="DX10" s="210" t="str">
        <f t="shared" si="2"/>
        <v/>
      </c>
      <c r="DY10" s="211" t="str">
        <f t="shared" si="2"/>
        <v/>
      </c>
      <c r="DZ10" s="210" t="str">
        <f t="shared" si="25"/>
        <v/>
      </c>
      <c r="EA10" s="287" t="str">
        <f t="shared" si="26"/>
        <v/>
      </c>
    </row>
    <row r="11" spans="1:131" ht="15" customHeight="1">
      <c r="A11" s="410">
        <v>5</v>
      </c>
      <c r="B11" s="395" t="s">
        <v>3</v>
      </c>
      <c r="C11" s="377" t="s">
        <v>2</v>
      </c>
      <c r="D11" s="395">
        <v>9105</v>
      </c>
      <c r="E11" s="396">
        <v>9486</v>
      </c>
      <c r="F11" s="397">
        <v>35740</v>
      </c>
      <c r="G11" s="398" t="s">
        <v>409</v>
      </c>
      <c r="H11" s="399" t="s">
        <v>410</v>
      </c>
      <c r="I11" s="398" t="s">
        <v>411</v>
      </c>
      <c r="J11" s="400">
        <v>10</v>
      </c>
      <c r="K11" s="400">
        <v>10</v>
      </c>
      <c r="L11" s="400">
        <v>9</v>
      </c>
      <c r="M11" s="400">
        <v>1</v>
      </c>
      <c r="N11" s="401">
        <v>70</v>
      </c>
      <c r="O11" s="402">
        <v>42</v>
      </c>
      <c r="P11" s="377">
        <v>4</v>
      </c>
      <c r="Q11" s="377">
        <v>9</v>
      </c>
      <c r="R11" s="377">
        <v>8</v>
      </c>
      <c r="S11" s="377">
        <v>1</v>
      </c>
      <c r="T11" s="382">
        <v>70</v>
      </c>
      <c r="U11" s="402">
        <v>100</v>
      </c>
      <c r="V11" s="25" t="s">
        <v>340</v>
      </c>
      <c r="W11" s="400">
        <v>10</v>
      </c>
      <c r="X11" s="400">
        <v>10</v>
      </c>
      <c r="Y11" s="400">
        <v>9</v>
      </c>
      <c r="Z11" s="400">
        <v>0.5</v>
      </c>
      <c r="AA11" s="401">
        <v>70</v>
      </c>
      <c r="AB11" s="402">
        <v>100</v>
      </c>
      <c r="AC11" s="377">
        <v>8</v>
      </c>
      <c r="AD11" s="377">
        <v>3</v>
      </c>
      <c r="AE11" s="377">
        <v>8</v>
      </c>
      <c r="AF11" s="377">
        <v>2</v>
      </c>
      <c r="AG11" s="382">
        <v>70</v>
      </c>
      <c r="AH11" s="403">
        <v>100</v>
      </c>
      <c r="AI11" s="25"/>
      <c r="AJ11" s="392"/>
      <c r="AK11" s="392"/>
      <c r="AL11" s="392"/>
      <c r="AM11" s="392"/>
      <c r="AN11" s="400">
        <v>10</v>
      </c>
      <c r="AO11" s="400">
        <v>10</v>
      </c>
      <c r="AP11" s="400">
        <v>9</v>
      </c>
      <c r="AQ11" s="400">
        <v>0.5</v>
      </c>
      <c r="AR11" s="401">
        <v>70</v>
      </c>
      <c r="AS11" s="402">
        <v>100</v>
      </c>
      <c r="AT11" s="377">
        <v>5</v>
      </c>
      <c r="AU11" s="377">
        <v>4</v>
      </c>
      <c r="AV11" s="377">
        <v>8</v>
      </c>
      <c r="AW11" s="377">
        <v>1</v>
      </c>
      <c r="AX11" s="382">
        <v>25</v>
      </c>
      <c r="AY11" s="403">
        <v>90</v>
      </c>
      <c r="AZ11" s="400">
        <v>10</v>
      </c>
      <c r="BA11" s="400">
        <v>10</v>
      </c>
      <c r="BB11" s="400">
        <v>10</v>
      </c>
      <c r="BC11" s="404">
        <v>70</v>
      </c>
      <c r="BD11" s="400">
        <v>100</v>
      </c>
      <c r="BE11" s="377">
        <v>6</v>
      </c>
      <c r="BF11" s="377">
        <v>8</v>
      </c>
      <c r="BG11" s="377">
        <v>4</v>
      </c>
      <c r="BH11" s="377">
        <v>7</v>
      </c>
      <c r="BI11" s="377">
        <v>15</v>
      </c>
      <c r="BJ11" s="377">
        <v>10</v>
      </c>
      <c r="BK11" s="382">
        <v>24</v>
      </c>
      <c r="BL11" s="382">
        <v>14</v>
      </c>
      <c r="BM11" s="403">
        <v>30</v>
      </c>
      <c r="BN11" s="403">
        <v>70</v>
      </c>
      <c r="BO11" s="378">
        <v>10</v>
      </c>
      <c r="BP11" s="378">
        <v>10</v>
      </c>
      <c r="BQ11" s="378">
        <v>10</v>
      </c>
      <c r="BR11" s="384">
        <v>33</v>
      </c>
      <c r="BS11" s="384">
        <v>18</v>
      </c>
      <c r="BT11" s="402">
        <v>60</v>
      </c>
      <c r="BU11" s="402">
        <v>30</v>
      </c>
      <c r="BV11" s="377">
        <v>24</v>
      </c>
      <c r="BW11" s="377">
        <v>44</v>
      </c>
      <c r="BX11" s="377">
        <v>30</v>
      </c>
      <c r="BY11" s="400">
        <v>24</v>
      </c>
      <c r="BZ11" s="401">
        <v>28</v>
      </c>
      <c r="CA11" s="402">
        <v>27</v>
      </c>
      <c r="CB11" s="411">
        <v>14</v>
      </c>
      <c r="CC11" s="220"/>
      <c r="CD11" s="226" t="s">
        <v>3</v>
      </c>
      <c r="CE11" s="205"/>
      <c r="CF11" s="205"/>
      <c r="CG11" s="268" t="str">
        <f t="shared" si="15"/>
        <v/>
      </c>
      <c r="CH11" s="269"/>
      <c r="CI11" s="268" t="str">
        <f t="shared" si="16"/>
        <v/>
      </c>
      <c r="CJ11" s="269"/>
      <c r="CK11" s="268" t="str">
        <f t="shared" si="17"/>
        <v/>
      </c>
      <c r="CL11" s="269"/>
      <c r="CM11" s="268" t="str">
        <f t="shared" si="18"/>
        <v/>
      </c>
      <c r="CN11" s="269"/>
      <c r="CO11" s="268" t="str">
        <f t="shared" si="19"/>
        <v/>
      </c>
      <c r="CP11" s="269"/>
      <c r="CQ11" s="268" t="str">
        <f t="shared" si="20"/>
        <v/>
      </c>
      <c r="CR11" s="269"/>
      <c r="CS11" s="268" t="str">
        <f t="shared" si="21"/>
        <v/>
      </c>
      <c r="CT11" s="269"/>
      <c r="CU11" s="268" t="str">
        <f t="shared" si="22"/>
        <v/>
      </c>
      <c r="CV11" s="269"/>
      <c r="CW11" s="268" t="str">
        <f t="shared" si="23"/>
        <v/>
      </c>
      <c r="CX11" s="269"/>
      <c r="CY11" s="268" t="str">
        <f t="shared" si="24"/>
        <v/>
      </c>
      <c r="CZ11" s="269"/>
      <c r="DA11" s="268" t="str">
        <f t="shared" si="24"/>
        <v/>
      </c>
      <c r="DB11" s="269"/>
      <c r="DC11" s="268" t="str">
        <f t="shared" si="24"/>
        <v/>
      </c>
      <c r="DD11" s="269"/>
      <c r="DE11" s="205"/>
      <c r="DF11" s="286" t="str">
        <f t="shared" si="27"/>
        <v/>
      </c>
      <c r="DG11" s="211" t="str">
        <f t="shared" si="27"/>
        <v/>
      </c>
      <c r="DH11" s="210" t="str">
        <f t="shared" si="1"/>
        <v/>
      </c>
      <c r="DI11" s="211" t="str">
        <f t="shared" si="1"/>
        <v/>
      </c>
      <c r="DJ11" s="210" t="str">
        <f t="shared" si="1"/>
        <v/>
      </c>
      <c r="DK11" s="211" t="str">
        <f t="shared" si="1"/>
        <v/>
      </c>
      <c r="DL11" s="210" t="str">
        <f t="shared" si="1"/>
        <v/>
      </c>
      <c r="DM11" s="211" t="str">
        <f t="shared" si="1"/>
        <v/>
      </c>
      <c r="DN11" s="210" t="str">
        <f t="shared" si="1"/>
        <v/>
      </c>
      <c r="DO11" s="211" t="str">
        <f t="shared" si="1"/>
        <v/>
      </c>
      <c r="DP11" s="210" t="str">
        <f t="shared" si="1"/>
        <v/>
      </c>
      <c r="DQ11" s="211" t="str">
        <f t="shared" si="1"/>
        <v/>
      </c>
      <c r="DR11" s="210" t="str">
        <f t="shared" si="2"/>
        <v/>
      </c>
      <c r="DS11" s="211" t="str">
        <f t="shared" si="2"/>
        <v/>
      </c>
      <c r="DT11" s="210" t="str">
        <f t="shared" si="2"/>
        <v/>
      </c>
      <c r="DU11" s="211" t="str">
        <f t="shared" si="2"/>
        <v/>
      </c>
      <c r="DV11" s="210" t="str">
        <f t="shared" si="2"/>
        <v/>
      </c>
      <c r="DW11" s="211" t="str">
        <f t="shared" si="2"/>
        <v/>
      </c>
      <c r="DX11" s="210" t="str">
        <f t="shared" si="2"/>
        <v/>
      </c>
      <c r="DY11" s="211" t="str">
        <f t="shared" si="2"/>
        <v/>
      </c>
      <c r="DZ11" s="210" t="str">
        <f t="shared" si="25"/>
        <v/>
      </c>
      <c r="EA11" s="287" t="str">
        <f t="shared" si="26"/>
        <v/>
      </c>
    </row>
    <row r="12" spans="1:131" ht="15" customHeight="1">
      <c r="A12" s="410">
        <v>6</v>
      </c>
      <c r="B12" s="395" t="s">
        <v>4</v>
      </c>
      <c r="C12" s="377" t="s">
        <v>2</v>
      </c>
      <c r="D12" s="395">
        <v>9106</v>
      </c>
      <c r="E12" s="396">
        <v>10695</v>
      </c>
      <c r="F12" s="397">
        <v>36968</v>
      </c>
      <c r="G12" s="398" t="s">
        <v>412</v>
      </c>
      <c r="H12" s="399" t="s">
        <v>413</v>
      </c>
      <c r="I12" s="398" t="s">
        <v>414</v>
      </c>
      <c r="J12" s="400">
        <v>10</v>
      </c>
      <c r="K12" s="400">
        <v>10</v>
      </c>
      <c r="L12" s="400">
        <v>9</v>
      </c>
      <c r="M12" s="400">
        <v>1</v>
      </c>
      <c r="N12" s="401">
        <v>70</v>
      </c>
      <c r="O12" s="402">
        <v>35</v>
      </c>
      <c r="P12" s="377">
        <v>4</v>
      </c>
      <c r="Q12" s="377">
        <v>9</v>
      </c>
      <c r="R12" s="377">
        <v>8</v>
      </c>
      <c r="S12" s="377">
        <v>1</v>
      </c>
      <c r="T12" s="382">
        <v>70</v>
      </c>
      <c r="U12" s="402">
        <v>100</v>
      </c>
      <c r="V12" s="25" t="s">
        <v>340</v>
      </c>
      <c r="W12" s="400">
        <v>10</v>
      </c>
      <c r="X12" s="400">
        <v>10</v>
      </c>
      <c r="Y12" s="400">
        <v>9</v>
      </c>
      <c r="Z12" s="400">
        <v>0.5</v>
      </c>
      <c r="AA12" s="401">
        <v>70</v>
      </c>
      <c r="AB12" s="402">
        <v>100</v>
      </c>
      <c r="AC12" s="377">
        <v>8</v>
      </c>
      <c r="AD12" s="377">
        <v>3</v>
      </c>
      <c r="AE12" s="377">
        <v>8</v>
      </c>
      <c r="AF12" s="377">
        <v>2</v>
      </c>
      <c r="AG12" s="382">
        <v>70</v>
      </c>
      <c r="AH12" s="403">
        <v>100</v>
      </c>
      <c r="AI12" s="25"/>
      <c r="AJ12" s="392"/>
      <c r="AK12" s="392"/>
      <c r="AL12" s="392"/>
      <c r="AM12" s="392"/>
      <c r="AN12" s="400">
        <v>10</v>
      </c>
      <c r="AO12" s="400">
        <v>10</v>
      </c>
      <c r="AP12" s="400">
        <v>9</v>
      </c>
      <c r="AQ12" s="400">
        <v>0.5</v>
      </c>
      <c r="AR12" s="401">
        <v>70</v>
      </c>
      <c r="AS12" s="402">
        <v>100</v>
      </c>
      <c r="AT12" s="377">
        <v>5</v>
      </c>
      <c r="AU12" s="377">
        <v>4</v>
      </c>
      <c r="AV12" s="377">
        <v>8</v>
      </c>
      <c r="AW12" s="377">
        <v>1</v>
      </c>
      <c r="AX12" s="382">
        <v>25</v>
      </c>
      <c r="AY12" s="403">
        <v>90</v>
      </c>
      <c r="AZ12" s="400">
        <v>10</v>
      </c>
      <c r="BA12" s="400">
        <v>10</v>
      </c>
      <c r="BB12" s="400">
        <v>10</v>
      </c>
      <c r="BC12" s="404">
        <v>70</v>
      </c>
      <c r="BD12" s="400">
        <v>100</v>
      </c>
      <c r="BE12" s="377">
        <v>6</v>
      </c>
      <c r="BF12" s="377">
        <v>8</v>
      </c>
      <c r="BG12" s="377">
        <v>4</v>
      </c>
      <c r="BH12" s="377">
        <v>7</v>
      </c>
      <c r="BI12" s="377">
        <v>15</v>
      </c>
      <c r="BJ12" s="377">
        <v>10</v>
      </c>
      <c r="BK12" s="382">
        <v>24</v>
      </c>
      <c r="BL12" s="382">
        <v>14</v>
      </c>
      <c r="BM12" s="403">
        <v>30</v>
      </c>
      <c r="BN12" s="403">
        <v>70</v>
      </c>
      <c r="BO12" s="378">
        <v>10</v>
      </c>
      <c r="BP12" s="378">
        <v>10</v>
      </c>
      <c r="BQ12" s="378">
        <v>10</v>
      </c>
      <c r="BR12" s="384">
        <v>33</v>
      </c>
      <c r="BS12" s="384">
        <v>18</v>
      </c>
      <c r="BT12" s="402">
        <v>60</v>
      </c>
      <c r="BU12" s="402">
        <v>30</v>
      </c>
      <c r="BV12" s="377">
        <v>24</v>
      </c>
      <c r="BW12" s="377">
        <v>44</v>
      </c>
      <c r="BX12" s="377">
        <v>30</v>
      </c>
      <c r="BY12" s="400">
        <v>24</v>
      </c>
      <c r="BZ12" s="401">
        <v>28</v>
      </c>
      <c r="CA12" s="402">
        <v>27</v>
      </c>
      <c r="CB12" s="411">
        <v>14</v>
      </c>
      <c r="CC12" s="220"/>
      <c r="CD12" s="226" t="s">
        <v>43</v>
      </c>
      <c r="CE12" s="205"/>
      <c r="CF12" s="205"/>
      <c r="CG12" s="268" t="str">
        <f t="shared" si="15"/>
        <v/>
      </c>
      <c r="CH12" s="269"/>
      <c r="CI12" s="268" t="str">
        <f t="shared" si="16"/>
        <v/>
      </c>
      <c r="CJ12" s="269"/>
      <c r="CK12" s="268" t="str">
        <f t="shared" si="17"/>
        <v/>
      </c>
      <c r="CL12" s="269"/>
      <c r="CM12" s="268" t="str">
        <f t="shared" si="18"/>
        <v/>
      </c>
      <c r="CN12" s="269"/>
      <c r="CO12" s="268" t="str">
        <f t="shared" si="19"/>
        <v/>
      </c>
      <c r="CP12" s="269"/>
      <c r="CQ12" s="268" t="str">
        <f t="shared" si="20"/>
        <v/>
      </c>
      <c r="CR12" s="269"/>
      <c r="CS12" s="268" t="str">
        <f t="shared" si="21"/>
        <v/>
      </c>
      <c r="CT12" s="269"/>
      <c r="CU12" s="268" t="str">
        <f t="shared" si="22"/>
        <v/>
      </c>
      <c r="CV12" s="269"/>
      <c r="CW12" s="268" t="str">
        <f t="shared" si="23"/>
        <v/>
      </c>
      <c r="CX12" s="269"/>
      <c r="CY12" s="268" t="str">
        <f t="shared" si="24"/>
        <v/>
      </c>
      <c r="CZ12" s="269"/>
      <c r="DA12" s="268" t="str">
        <f t="shared" si="24"/>
        <v/>
      </c>
      <c r="DB12" s="269"/>
      <c r="DC12" s="268" t="str">
        <f t="shared" si="24"/>
        <v/>
      </c>
      <c r="DD12" s="269"/>
      <c r="DE12" s="205"/>
      <c r="DF12" s="286" t="str">
        <f t="shared" si="27"/>
        <v/>
      </c>
      <c r="DG12" s="211" t="str">
        <f t="shared" si="27"/>
        <v/>
      </c>
      <c r="DH12" s="210" t="str">
        <f t="shared" si="1"/>
        <v/>
      </c>
      <c r="DI12" s="211" t="str">
        <f t="shared" si="1"/>
        <v/>
      </c>
      <c r="DJ12" s="210" t="str">
        <f t="shared" si="1"/>
        <v/>
      </c>
      <c r="DK12" s="211" t="str">
        <f t="shared" si="1"/>
        <v/>
      </c>
      <c r="DL12" s="210" t="str">
        <f t="shared" si="1"/>
        <v/>
      </c>
      <c r="DM12" s="211" t="str">
        <f t="shared" si="1"/>
        <v/>
      </c>
      <c r="DN12" s="210" t="str">
        <f t="shared" si="1"/>
        <v/>
      </c>
      <c r="DO12" s="211" t="str">
        <f t="shared" si="1"/>
        <v/>
      </c>
      <c r="DP12" s="210" t="str">
        <f t="shared" si="1"/>
        <v/>
      </c>
      <c r="DQ12" s="211" t="str">
        <f t="shared" si="1"/>
        <v/>
      </c>
      <c r="DR12" s="210" t="str">
        <f t="shared" si="2"/>
        <v/>
      </c>
      <c r="DS12" s="211" t="str">
        <f t="shared" si="2"/>
        <v/>
      </c>
      <c r="DT12" s="210" t="str">
        <f t="shared" si="2"/>
        <v/>
      </c>
      <c r="DU12" s="211" t="str">
        <f t="shared" si="2"/>
        <v/>
      </c>
      <c r="DV12" s="210" t="str">
        <f t="shared" si="2"/>
        <v/>
      </c>
      <c r="DW12" s="211" t="str">
        <f t="shared" si="2"/>
        <v/>
      </c>
      <c r="DX12" s="210" t="str">
        <f t="shared" si="2"/>
        <v/>
      </c>
      <c r="DY12" s="211" t="str">
        <f t="shared" si="2"/>
        <v/>
      </c>
      <c r="DZ12" s="210" t="str">
        <f t="shared" si="25"/>
        <v/>
      </c>
      <c r="EA12" s="287" t="str">
        <f t="shared" si="26"/>
        <v/>
      </c>
    </row>
    <row r="13" spans="1:131" ht="15" customHeight="1">
      <c r="A13" s="410">
        <v>7</v>
      </c>
      <c r="B13" s="395" t="s">
        <v>5</v>
      </c>
      <c r="C13" s="377" t="s">
        <v>2</v>
      </c>
      <c r="D13" s="395">
        <v>9107</v>
      </c>
      <c r="E13" s="396">
        <v>10365</v>
      </c>
      <c r="F13" s="397">
        <v>35197</v>
      </c>
      <c r="G13" s="398" t="s">
        <v>415</v>
      </c>
      <c r="H13" s="399" t="s">
        <v>416</v>
      </c>
      <c r="I13" s="398" t="s">
        <v>417</v>
      </c>
      <c r="J13" s="400">
        <v>10</v>
      </c>
      <c r="K13" s="400">
        <v>10</v>
      </c>
      <c r="L13" s="400">
        <v>9</v>
      </c>
      <c r="M13" s="400">
        <v>1</v>
      </c>
      <c r="N13" s="401">
        <v>70</v>
      </c>
      <c r="O13" s="402">
        <v>34</v>
      </c>
      <c r="P13" s="377">
        <v>4</v>
      </c>
      <c r="Q13" s="377">
        <v>9</v>
      </c>
      <c r="R13" s="377">
        <v>8</v>
      </c>
      <c r="S13" s="377">
        <v>1</v>
      </c>
      <c r="T13" s="382">
        <v>70</v>
      </c>
      <c r="U13" s="402">
        <v>100</v>
      </c>
      <c r="V13" s="25" t="s">
        <v>340</v>
      </c>
      <c r="W13" s="400">
        <v>10</v>
      </c>
      <c r="X13" s="400">
        <v>10</v>
      </c>
      <c r="Y13" s="400">
        <v>9</v>
      </c>
      <c r="Z13" s="400">
        <v>0.5</v>
      </c>
      <c r="AA13" s="401">
        <v>70</v>
      </c>
      <c r="AB13" s="402">
        <v>100</v>
      </c>
      <c r="AC13" s="377">
        <v>8</v>
      </c>
      <c r="AD13" s="377">
        <v>3</v>
      </c>
      <c r="AE13" s="377">
        <v>8</v>
      </c>
      <c r="AF13" s="377">
        <v>2</v>
      </c>
      <c r="AG13" s="382">
        <v>70</v>
      </c>
      <c r="AH13" s="403">
        <v>100</v>
      </c>
      <c r="AI13" s="25"/>
      <c r="AJ13" s="392"/>
      <c r="AK13" s="392"/>
      <c r="AL13" s="392"/>
      <c r="AM13" s="392"/>
      <c r="AN13" s="400">
        <v>10</v>
      </c>
      <c r="AO13" s="400">
        <v>10</v>
      </c>
      <c r="AP13" s="400">
        <v>9</v>
      </c>
      <c r="AQ13" s="400">
        <v>0.5</v>
      </c>
      <c r="AR13" s="401">
        <v>70</v>
      </c>
      <c r="AS13" s="402">
        <v>100</v>
      </c>
      <c r="AT13" s="377">
        <v>5</v>
      </c>
      <c r="AU13" s="377">
        <v>4</v>
      </c>
      <c r="AV13" s="377">
        <v>8</v>
      </c>
      <c r="AW13" s="377">
        <v>1</v>
      </c>
      <c r="AX13" s="382">
        <v>25</v>
      </c>
      <c r="AY13" s="403">
        <v>90</v>
      </c>
      <c r="AZ13" s="400">
        <v>10</v>
      </c>
      <c r="BA13" s="400">
        <v>10</v>
      </c>
      <c r="BB13" s="400">
        <v>10</v>
      </c>
      <c r="BC13" s="404">
        <v>70</v>
      </c>
      <c r="BD13" s="400">
        <v>100</v>
      </c>
      <c r="BE13" s="377">
        <v>6</v>
      </c>
      <c r="BF13" s="377">
        <v>8</v>
      </c>
      <c r="BG13" s="377">
        <v>4</v>
      </c>
      <c r="BH13" s="377">
        <v>7</v>
      </c>
      <c r="BI13" s="377">
        <v>15</v>
      </c>
      <c r="BJ13" s="377">
        <v>10</v>
      </c>
      <c r="BK13" s="382">
        <v>24</v>
      </c>
      <c r="BL13" s="382">
        <v>14</v>
      </c>
      <c r="BM13" s="403">
        <v>30</v>
      </c>
      <c r="BN13" s="403">
        <v>70</v>
      </c>
      <c r="BO13" s="378">
        <v>10</v>
      </c>
      <c r="BP13" s="378">
        <v>10</v>
      </c>
      <c r="BQ13" s="378">
        <v>10</v>
      </c>
      <c r="BR13" s="384">
        <v>33</v>
      </c>
      <c r="BS13" s="384">
        <v>18</v>
      </c>
      <c r="BT13" s="402">
        <v>60</v>
      </c>
      <c r="BU13" s="402">
        <v>30</v>
      </c>
      <c r="BV13" s="377">
        <v>24</v>
      </c>
      <c r="BW13" s="377">
        <v>44</v>
      </c>
      <c r="BX13" s="377">
        <v>30</v>
      </c>
      <c r="BY13" s="400">
        <v>24</v>
      </c>
      <c r="BZ13" s="401">
        <v>28</v>
      </c>
      <c r="CA13" s="402">
        <v>27</v>
      </c>
      <c r="CB13" s="411">
        <v>14</v>
      </c>
      <c r="CC13" s="220"/>
      <c r="CD13" s="226" t="s">
        <v>4</v>
      </c>
      <c r="CE13" s="205"/>
      <c r="CF13" s="205"/>
      <c r="CG13" s="268" t="str">
        <f t="shared" si="15"/>
        <v/>
      </c>
      <c r="CH13" s="269"/>
      <c r="CI13" s="268" t="str">
        <f t="shared" si="16"/>
        <v/>
      </c>
      <c r="CJ13" s="269"/>
      <c r="CK13" s="268" t="str">
        <f t="shared" si="17"/>
        <v/>
      </c>
      <c r="CL13" s="269"/>
      <c r="CM13" s="268" t="str">
        <f t="shared" si="18"/>
        <v/>
      </c>
      <c r="CN13" s="269"/>
      <c r="CO13" s="268" t="str">
        <f t="shared" si="19"/>
        <v/>
      </c>
      <c r="CP13" s="269"/>
      <c r="CQ13" s="268" t="str">
        <f t="shared" si="20"/>
        <v/>
      </c>
      <c r="CR13" s="269"/>
      <c r="CS13" s="268" t="str">
        <f t="shared" si="21"/>
        <v/>
      </c>
      <c r="CT13" s="269"/>
      <c r="CU13" s="268" t="str">
        <f t="shared" si="22"/>
        <v/>
      </c>
      <c r="CV13" s="269"/>
      <c r="CW13" s="268" t="str">
        <f t="shared" si="23"/>
        <v/>
      </c>
      <c r="CX13" s="269"/>
      <c r="CY13" s="268" t="str">
        <f t="shared" si="24"/>
        <v/>
      </c>
      <c r="CZ13" s="269"/>
      <c r="DA13" s="268" t="str">
        <f t="shared" si="24"/>
        <v/>
      </c>
      <c r="DB13" s="269"/>
      <c r="DC13" s="268" t="str">
        <f t="shared" si="24"/>
        <v/>
      </c>
      <c r="DD13" s="269"/>
      <c r="DE13" s="205"/>
      <c r="DF13" s="286" t="str">
        <f t="shared" si="27"/>
        <v/>
      </c>
      <c r="DG13" s="211" t="str">
        <f t="shared" si="27"/>
        <v/>
      </c>
      <c r="DH13" s="210" t="str">
        <f t="shared" si="1"/>
        <v/>
      </c>
      <c r="DI13" s="211" t="str">
        <f t="shared" si="1"/>
        <v/>
      </c>
      <c r="DJ13" s="210" t="str">
        <f t="shared" si="1"/>
        <v/>
      </c>
      <c r="DK13" s="211" t="str">
        <f t="shared" si="1"/>
        <v/>
      </c>
      <c r="DL13" s="210" t="str">
        <f t="shared" si="1"/>
        <v/>
      </c>
      <c r="DM13" s="211" t="str">
        <f t="shared" si="1"/>
        <v/>
      </c>
      <c r="DN13" s="210" t="str">
        <f t="shared" si="1"/>
        <v/>
      </c>
      <c r="DO13" s="211" t="str">
        <f t="shared" si="1"/>
        <v/>
      </c>
      <c r="DP13" s="210" t="str">
        <f t="shared" si="1"/>
        <v/>
      </c>
      <c r="DQ13" s="211" t="str">
        <f t="shared" si="1"/>
        <v/>
      </c>
      <c r="DR13" s="210" t="str">
        <f t="shared" si="2"/>
        <v/>
      </c>
      <c r="DS13" s="211" t="str">
        <f t="shared" si="2"/>
        <v/>
      </c>
      <c r="DT13" s="210" t="str">
        <f t="shared" si="2"/>
        <v/>
      </c>
      <c r="DU13" s="211" t="str">
        <f t="shared" si="2"/>
        <v/>
      </c>
      <c r="DV13" s="210" t="str">
        <f t="shared" si="2"/>
        <v/>
      </c>
      <c r="DW13" s="211" t="str">
        <f t="shared" si="2"/>
        <v/>
      </c>
      <c r="DX13" s="210" t="str">
        <f t="shared" si="2"/>
        <v/>
      </c>
      <c r="DY13" s="211" t="str">
        <f t="shared" si="2"/>
        <v/>
      </c>
      <c r="DZ13" s="210" t="str">
        <f t="shared" si="25"/>
        <v/>
      </c>
      <c r="EA13" s="287" t="str">
        <f t="shared" si="26"/>
        <v/>
      </c>
    </row>
    <row r="14" spans="1:131" ht="15" customHeight="1">
      <c r="A14" s="410">
        <v>8</v>
      </c>
      <c r="B14" s="395" t="s">
        <v>5</v>
      </c>
      <c r="C14" s="377" t="s">
        <v>2</v>
      </c>
      <c r="D14" s="395">
        <v>9108</v>
      </c>
      <c r="E14" s="396">
        <v>10583</v>
      </c>
      <c r="F14" s="397">
        <v>35998</v>
      </c>
      <c r="G14" s="398" t="s">
        <v>418</v>
      </c>
      <c r="H14" s="399" t="s">
        <v>419</v>
      </c>
      <c r="I14" s="398" t="s">
        <v>420</v>
      </c>
      <c r="J14" s="400">
        <v>10</v>
      </c>
      <c r="K14" s="400">
        <v>10</v>
      </c>
      <c r="L14" s="400">
        <v>9</v>
      </c>
      <c r="M14" s="400">
        <v>1</v>
      </c>
      <c r="N14" s="401">
        <v>70</v>
      </c>
      <c r="O14" s="402">
        <v>33</v>
      </c>
      <c r="P14" s="377">
        <v>4</v>
      </c>
      <c r="Q14" s="377">
        <v>9</v>
      </c>
      <c r="R14" s="377">
        <v>8</v>
      </c>
      <c r="S14" s="377">
        <v>1</v>
      </c>
      <c r="T14" s="382">
        <v>70</v>
      </c>
      <c r="U14" s="402">
        <v>100</v>
      </c>
      <c r="V14" s="25" t="s">
        <v>340</v>
      </c>
      <c r="W14" s="400">
        <v>10</v>
      </c>
      <c r="X14" s="400">
        <v>10</v>
      </c>
      <c r="Y14" s="400">
        <v>9</v>
      </c>
      <c r="Z14" s="400">
        <v>0.5</v>
      </c>
      <c r="AA14" s="401">
        <v>70</v>
      </c>
      <c r="AB14" s="402">
        <v>100</v>
      </c>
      <c r="AC14" s="377">
        <v>8</v>
      </c>
      <c r="AD14" s="377">
        <v>3</v>
      </c>
      <c r="AE14" s="377">
        <v>8</v>
      </c>
      <c r="AF14" s="377">
        <v>2</v>
      </c>
      <c r="AG14" s="382">
        <v>70</v>
      </c>
      <c r="AH14" s="403">
        <v>100</v>
      </c>
      <c r="AI14" s="25"/>
      <c r="AJ14" s="392"/>
      <c r="AK14" s="392"/>
      <c r="AL14" s="392"/>
      <c r="AM14" s="392"/>
      <c r="AN14" s="400">
        <v>10</v>
      </c>
      <c r="AO14" s="400">
        <v>10</v>
      </c>
      <c r="AP14" s="400">
        <v>9</v>
      </c>
      <c r="AQ14" s="400">
        <v>0.5</v>
      </c>
      <c r="AR14" s="401">
        <v>70</v>
      </c>
      <c r="AS14" s="402">
        <v>100</v>
      </c>
      <c r="AT14" s="377">
        <v>5</v>
      </c>
      <c r="AU14" s="377">
        <v>4</v>
      </c>
      <c r="AV14" s="377">
        <v>8</v>
      </c>
      <c r="AW14" s="377">
        <v>1</v>
      </c>
      <c r="AX14" s="382">
        <v>25</v>
      </c>
      <c r="AY14" s="403">
        <v>90</v>
      </c>
      <c r="AZ14" s="400">
        <v>10</v>
      </c>
      <c r="BA14" s="400">
        <v>10</v>
      </c>
      <c r="BB14" s="400">
        <v>10</v>
      </c>
      <c r="BC14" s="404">
        <v>70</v>
      </c>
      <c r="BD14" s="400">
        <v>100</v>
      </c>
      <c r="BE14" s="377">
        <v>6</v>
      </c>
      <c r="BF14" s="377">
        <v>8</v>
      </c>
      <c r="BG14" s="377">
        <v>4</v>
      </c>
      <c r="BH14" s="377">
        <v>7</v>
      </c>
      <c r="BI14" s="377">
        <v>15</v>
      </c>
      <c r="BJ14" s="377">
        <v>10</v>
      </c>
      <c r="BK14" s="382">
        <v>24</v>
      </c>
      <c r="BL14" s="382">
        <v>14</v>
      </c>
      <c r="BM14" s="403">
        <v>30</v>
      </c>
      <c r="BN14" s="403">
        <v>70</v>
      </c>
      <c r="BO14" s="378">
        <v>10</v>
      </c>
      <c r="BP14" s="378">
        <v>10</v>
      </c>
      <c r="BQ14" s="378">
        <v>10</v>
      </c>
      <c r="BR14" s="384">
        <v>33</v>
      </c>
      <c r="BS14" s="384">
        <v>18</v>
      </c>
      <c r="BT14" s="402">
        <v>60</v>
      </c>
      <c r="BU14" s="402">
        <v>30</v>
      </c>
      <c r="BV14" s="377">
        <v>24</v>
      </c>
      <c r="BW14" s="377">
        <v>44</v>
      </c>
      <c r="BX14" s="377">
        <v>30</v>
      </c>
      <c r="BY14" s="400">
        <v>24</v>
      </c>
      <c r="BZ14" s="401">
        <v>28</v>
      </c>
      <c r="CA14" s="402">
        <v>27</v>
      </c>
      <c r="CB14" s="411">
        <v>14</v>
      </c>
      <c r="CC14" s="220"/>
      <c r="CD14" s="226" t="s">
        <v>42</v>
      </c>
      <c r="CE14" s="205"/>
      <c r="CF14" s="205"/>
      <c r="CG14" s="268" t="str">
        <f t="shared" si="15"/>
        <v/>
      </c>
      <c r="CH14" s="269"/>
      <c r="CI14" s="268" t="str">
        <f t="shared" si="16"/>
        <v/>
      </c>
      <c r="CJ14" s="269"/>
      <c r="CK14" s="268" t="str">
        <f t="shared" si="17"/>
        <v/>
      </c>
      <c r="CL14" s="269"/>
      <c r="CM14" s="268" t="str">
        <f t="shared" si="18"/>
        <v/>
      </c>
      <c r="CN14" s="269"/>
      <c r="CO14" s="268" t="str">
        <f t="shared" si="19"/>
        <v/>
      </c>
      <c r="CP14" s="269"/>
      <c r="CQ14" s="268" t="str">
        <f t="shared" si="20"/>
        <v/>
      </c>
      <c r="CR14" s="269"/>
      <c r="CS14" s="268" t="str">
        <f t="shared" si="21"/>
        <v/>
      </c>
      <c r="CT14" s="269"/>
      <c r="CU14" s="268" t="str">
        <f t="shared" si="22"/>
        <v/>
      </c>
      <c r="CV14" s="269"/>
      <c r="CW14" s="268" t="str">
        <f t="shared" si="23"/>
        <v/>
      </c>
      <c r="CX14" s="269"/>
      <c r="CY14" s="268" t="str">
        <f t="shared" si="24"/>
        <v/>
      </c>
      <c r="CZ14" s="269"/>
      <c r="DA14" s="268" t="str">
        <f t="shared" si="24"/>
        <v/>
      </c>
      <c r="DB14" s="269"/>
      <c r="DC14" s="268" t="str">
        <f t="shared" si="24"/>
        <v/>
      </c>
      <c r="DD14" s="269"/>
      <c r="DE14" s="205"/>
      <c r="DF14" s="286" t="str">
        <f t="shared" si="27"/>
        <v/>
      </c>
      <c r="DG14" s="211" t="str">
        <f t="shared" si="27"/>
        <v/>
      </c>
      <c r="DH14" s="210" t="str">
        <f t="shared" si="1"/>
        <v/>
      </c>
      <c r="DI14" s="211" t="str">
        <f t="shared" si="1"/>
        <v/>
      </c>
      <c r="DJ14" s="210" t="str">
        <f t="shared" si="1"/>
        <v/>
      </c>
      <c r="DK14" s="211" t="str">
        <f t="shared" si="1"/>
        <v/>
      </c>
      <c r="DL14" s="210" t="str">
        <f t="shared" si="1"/>
        <v/>
      </c>
      <c r="DM14" s="211" t="str">
        <f t="shared" si="1"/>
        <v/>
      </c>
      <c r="DN14" s="210" t="str">
        <f t="shared" si="1"/>
        <v/>
      </c>
      <c r="DO14" s="211" t="str">
        <f t="shared" si="1"/>
        <v/>
      </c>
      <c r="DP14" s="210" t="str">
        <f t="shared" si="1"/>
        <v/>
      </c>
      <c r="DQ14" s="211" t="str">
        <f t="shared" si="1"/>
        <v/>
      </c>
      <c r="DR14" s="210" t="str">
        <f t="shared" si="2"/>
        <v/>
      </c>
      <c r="DS14" s="211" t="str">
        <f t="shared" si="2"/>
        <v/>
      </c>
      <c r="DT14" s="210" t="str">
        <f t="shared" si="2"/>
        <v/>
      </c>
      <c r="DU14" s="211" t="str">
        <f t="shared" si="2"/>
        <v/>
      </c>
      <c r="DV14" s="210" t="str">
        <f t="shared" si="2"/>
        <v/>
      </c>
      <c r="DW14" s="211" t="str">
        <f t="shared" si="2"/>
        <v/>
      </c>
      <c r="DX14" s="210" t="str">
        <f t="shared" si="2"/>
        <v/>
      </c>
      <c r="DY14" s="211" t="str">
        <f t="shared" si="2"/>
        <v/>
      </c>
      <c r="DZ14" s="210" t="str">
        <f t="shared" si="25"/>
        <v/>
      </c>
      <c r="EA14" s="287" t="str">
        <f t="shared" si="26"/>
        <v/>
      </c>
    </row>
    <row r="15" spans="1:131" ht="15" customHeight="1">
      <c r="A15" s="410">
        <v>9</v>
      </c>
      <c r="B15" s="395" t="s">
        <v>5</v>
      </c>
      <c r="C15" s="377" t="s">
        <v>2</v>
      </c>
      <c r="D15" s="395">
        <v>9109</v>
      </c>
      <c r="E15" s="396">
        <v>10584</v>
      </c>
      <c r="F15" s="397">
        <v>35050</v>
      </c>
      <c r="G15" s="398" t="s">
        <v>421</v>
      </c>
      <c r="H15" s="399" t="s">
        <v>422</v>
      </c>
      <c r="I15" s="398" t="s">
        <v>423</v>
      </c>
      <c r="J15" s="400">
        <v>10</v>
      </c>
      <c r="K15" s="400">
        <v>10</v>
      </c>
      <c r="L15" s="400">
        <v>9</v>
      </c>
      <c r="M15" s="400">
        <v>1</v>
      </c>
      <c r="N15" s="401">
        <v>70</v>
      </c>
      <c r="O15" s="402">
        <v>32</v>
      </c>
      <c r="P15" s="377">
        <v>4</v>
      </c>
      <c r="Q15" s="377">
        <v>9</v>
      </c>
      <c r="R15" s="377">
        <v>8</v>
      </c>
      <c r="S15" s="377">
        <v>1</v>
      </c>
      <c r="T15" s="382">
        <v>70</v>
      </c>
      <c r="U15" s="402">
        <v>100</v>
      </c>
      <c r="V15" s="25" t="s">
        <v>340</v>
      </c>
      <c r="W15" s="400">
        <v>10</v>
      </c>
      <c r="X15" s="400">
        <v>10</v>
      </c>
      <c r="Y15" s="400">
        <v>9</v>
      </c>
      <c r="Z15" s="400">
        <v>0.5</v>
      </c>
      <c r="AA15" s="401">
        <v>70</v>
      </c>
      <c r="AB15" s="402">
        <v>100</v>
      </c>
      <c r="AC15" s="377">
        <v>8</v>
      </c>
      <c r="AD15" s="377">
        <v>3</v>
      </c>
      <c r="AE15" s="377">
        <v>8</v>
      </c>
      <c r="AF15" s="377">
        <v>2</v>
      </c>
      <c r="AG15" s="382">
        <v>70</v>
      </c>
      <c r="AH15" s="403">
        <v>100</v>
      </c>
      <c r="AI15" s="25"/>
      <c r="AJ15" s="392"/>
      <c r="AK15" s="392"/>
      <c r="AL15" s="392"/>
      <c r="AM15" s="392"/>
      <c r="AN15" s="400">
        <v>10</v>
      </c>
      <c r="AO15" s="400">
        <v>10</v>
      </c>
      <c r="AP15" s="400">
        <v>9</v>
      </c>
      <c r="AQ15" s="400">
        <v>0.5</v>
      </c>
      <c r="AR15" s="401">
        <v>70</v>
      </c>
      <c r="AS15" s="402">
        <v>100</v>
      </c>
      <c r="AT15" s="377">
        <v>5</v>
      </c>
      <c r="AU15" s="377">
        <v>4</v>
      </c>
      <c r="AV15" s="377">
        <v>8</v>
      </c>
      <c r="AW15" s="377">
        <v>1</v>
      </c>
      <c r="AX15" s="382">
        <v>25</v>
      </c>
      <c r="AY15" s="403">
        <v>90</v>
      </c>
      <c r="AZ15" s="400">
        <v>10</v>
      </c>
      <c r="BA15" s="400">
        <v>10</v>
      </c>
      <c r="BB15" s="400">
        <v>10</v>
      </c>
      <c r="BC15" s="404">
        <v>70</v>
      </c>
      <c r="BD15" s="400">
        <v>100</v>
      </c>
      <c r="BE15" s="377">
        <v>6</v>
      </c>
      <c r="BF15" s="377">
        <v>8</v>
      </c>
      <c r="BG15" s="377">
        <v>4</v>
      </c>
      <c r="BH15" s="377">
        <v>7</v>
      </c>
      <c r="BI15" s="377">
        <v>15</v>
      </c>
      <c r="BJ15" s="377">
        <v>10</v>
      </c>
      <c r="BK15" s="382">
        <v>24</v>
      </c>
      <c r="BL15" s="382">
        <v>14</v>
      </c>
      <c r="BM15" s="403">
        <v>30</v>
      </c>
      <c r="BN15" s="403">
        <v>70</v>
      </c>
      <c r="BO15" s="378">
        <v>10</v>
      </c>
      <c r="BP15" s="378">
        <v>10</v>
      </c>
      <c r="BQ15" s="378">
        <v>10</v>
      </c>
      <c r="BR15" s="384">
        <v>33</v>
      </c>
      <c r="BS15" s="384">
        <v>18</v>
      </c>
      <c r="BT15" s="402">
        <v>60</v>
      </c>
      <c r="BU15" s="402">
        <v>30</v>
      </c>
      <c r="BV15" s="377">
        <v>24</v>
      </c>
      <c r="BW15" s="377">
        <v>44</v>
      </c>
      <c r="BX15" s="377">
        <v>30</v>
      </c>
      <c r="BY15" s="400">
        <v>24</v>
      </c>
      <c r="BZ15" s="401">
        <v>28</v>
      </c>
      <c r="CA15" s="402">
        <v>27</v>
      </c>
      <c r="CB15" s="411">
        <v>14</v>
      </c>
      <c r="CC15" s="220"/>
      <c r="CD15" s="226"/>
      <c r="CE15" s="205"/>
      <c r="CF15" s="205"/>
      <c r="CG15" s="268" t="str">
        <f t="shared" si="15"/>
        <v/>
      </c>
      <c r="CH15" s="269"/>
      <c r="CI15" s="268" t="str">
        <f t="shared" si="16"/>
        <v/>
      </c>
      <c r="CJ15" s="269"/>
      <c r="CK15" s="268" t="str">
        <f t="shared" si="17"/>
        <v/>
      </c>
      <c r="CL15" s="269"/>
      <c r="CM15" s="268" t="str">
        <f t="shared" si="18"/>
        <v/>
      </c>
      <c r="CN15" s="269"/>
      <c r="CO15" s="268" t="str">
        <f t="shared" si="19"/>
        <v/>
      </c>
      <c r="CP15" s="269"/>
      <c r="CQ15" s="268" t="str">
        <f t="shared" si="20"/>
        <v/>
      </c>
      <c r="CR15" s="269"/>
      <c r="CS15" s="268" t="str">
        <f t="shared" si="21"/>
        <v/>
      </c>
      <c r="CT15" s="269"/>
      <c r="CU15" s="268" t="str">
        <f t="shared" si="22"/>
        <v/>
      </c>
      <c r="CV15" s="269"/>
      <c r="CW15" s="268" t="str">
        <f t="shared" si="23"/>
        <v/>
      </c>
      <c r="CX15" s="269"/>
      <c r="CY15" s="268" t="str">
        <f t="shared" si="24"/>
        <v/>
      </c>
      <c r="CZ15" s="269"/>
      <c r="DA15" s="268" t="str">
        <f t="shared" si="24"/>
        <v/>
      </c>
      <c r="DB15" s="269"/>
      <c r="DC15" s="268" t="str">
        <f t="shared" si="24"/>
        <v/>
      </c>
      <c r="DD15" s="269"/>
      <c r="DE15" s="205"/>
      <c r="DF15" s="286" t="str">
        <f t="shared" si="27"/>
        <v/>
      </c>
      <c r="DG15" s="211" t="str">
        <f t="shared" si="27"/>
        <v/>
      </c>
      <c r="DH15" s="210" t="str">
        <f t="shared" si="1"/>
        <v/>
      </c>
      <c r="DI15" s="211" t="str">
        <f t="shared" si="1"/>
        <v/>
      </c>
      <c r="DJ15" s="210" t="str">
        <f t="shared" si="1"/>
        <v/>
      </c>
      <c r="DK15" s="211" t="str">
        <f t="shared" si="1"/>
        <v/>
      </c>
      <c r="DL15" s="210" t="str">
        <f t="shared" si="1"/>
        <v/>
      </c>
      <c r="DM15" s="211" t="str">
        <f t="shared" si="1"/>
        <v/>
      </c>
      <c r="DN15" s="210" t="str">
        <f t="shared" si="1"/>
        <v/>
      </c>
      <c r="DO15" s="211" t="str">
        <f t="shared" si="1"/>
        <v/>
      </c>
      <c r="DP15" s="210" t="str">
        <f t="shared" si="1"/>
        <v/>
      </c>
      <c r="DQ15" s="211" t="str">
        <f t="shared" si="1"/>
        <v/>
      </c>
      <c r="DR15" s="210" t="str">
        <f t="shared" si="2"/>
        <v/>
      </c>
      <c r="DS15" s="211" t="str">
        <f t="shared" si="2"/>
        <v/>
      </c>
      <c r="DT15" s="210" t="str">
        <f t="shared" si="2"/>
        <v/>
      </c>
      <c r="DU15" s="211" t="str">
        <f t="shared" si="2"/>
        <v/>
      </c>
      <c r="DV15" s="210" t="str">
        <f t="shared" si="2"/>
        <v/>
      </c>
      <c r="DW15" s="211" t="str">
        <f t="shared" si="2"/>
        <v/>
      </c>
      <c r="DX15" s="210" t="str">
        <f t="shared" si="2"/>
        <v/>
      </c>
      <c r="DY15" s="211" t="str">
        <f t="shared" si="2"/>
        <v/>
      </c>
      <c r="DZ15" s="210" t="str">
        <f t="shared" si="25"/>
        <v/>
      </c>
      <c r="EA15" s="287" t="str">
        <f t="shared" si="26"/>
        <v/>
      </c>
    </row>
    <row r="16" spans="1:131" ht="15" customHeight="1">
      <c r="A16" s="410">
        <v>10</v>
      </c>
      <c r="B16" s="395" t="s">
        <v>3</v>
      </c>
      <c r="C16" s="377" t="s">
        <v>2</v>
      </c>
      <c r="D16" s="395">
        <v>9110</v>
      </c>
      <c r="E16" s="396">
        <v>10514</v>
      </c>
      <c r="F16" s="397">
        <v>35828</v>
      </c>
      <c r="G16" s="398" t="s">
        <v>424</v>
      </c>
      <c r="H16" s="399" t="s">
        <v>425</v>
      </c>
      <c r="I16" s="398" t="s">
        <v>426</v>
      </c>
      <c r="J16" s="400">
        <v>10</v>
      </c>
      <c r="K16" s="400">
        <v>10</v>
      </c>
      <c r="L16" s="400">
        <v>9</v>
      </c>
      <c r="M16" s="400">
        <v>1</v>
      </c>
      <c r="N16" s="401">
        <v>70</v>
      </c>
      <c r="O16" s="402">
        <v>45</v>
      </c>
      <c r="P16" s="377">
        <v>4</v>
      </c>
      <c r="Q16" s="377">
        <v>9</v>
      </c>
      <c r="R16" s="377">
        <v>8</v>
      </c>
      <c r="S16" s="377">
        <v>1</v>
      </c>
      <c r="T16" s="382">
        <v>70</v>
      </c>
      <c r="U16" s="402">
        <v>100</v>
      </c>
      <c r="V16" s="25" t="s">
        <v>340</v>
      </c>
      <c r="W16" s="400">
        <v>10</v>
      </c>
      <c r="X16" s="400">
        <v>10</v>
      </c>
      <c r="Y16" s="400">
        <v>9</v>
      </c>
      <c r="Z16" s="400">
        <v>0.5</v>
      </c>
      <c r="AA16" s="401">
        <v>70</v>
      </c>
      <c r="AB16" s="402">
        <v>100</v>
      </c>
      <c r="AC16" s="377">
        <v>8</v>
      </c>
      <c r="AD16" s="377">
        <v>3</v>
      </c>
      <c r="AE16" s="377">
        <v>8</v>
      </c>
      <c r="AF16" s="377">
        <v>2</v>
      </c>
      <c r="AG16" s="382">
        <v>70</v>
      </c>
      <c r="AH16" s="403">
        <v>100</v>
      </c>
      <c r="AI16" s="25"/>
      <c r="AJ16" s="392"/>
      <c r="AK16" s="392"/>
      <c r="AL16" s="392"/>
      <c r="AM16" s="392"/>
      <c r="AN16" s="400">
        <v>10</v>
      </c>
      <c r="AO16" s="400">
        <v>10</v>
      </c>
      <c r="AP16" s="400">
        <v>9</v>
      </c>
      <c r="AQ16" s="400">
        <v>0.5</v>
      </c>
      <c r="AR16" s="401">
        <v>70</v>
      </c>
      <c r="AS16" s="402">
        <v>100</v>
      </c>
      <c r="AT16" s="377">
        <v>5</v>
      </c>
      <c r="AU16" s="377">
        <v>4</v>
      </c>
      <c r="AV16" s="377">
        <v>8</v>
      </c>
      <c r="AW16" s="377">
        <v>1</v>
      </c>
      <c r="AX16" s="382">
        <v>25</v>
      </c>
      <c r="AY16" s="403">
        <v>90</v>
      </c>
      <c r="AZ16" s="400">
        <v>10</v>
      </c>
      <c r="BA16" s="400">
        <v>10</v>
      </c>
      <c r="BB16" s="400">
        <v>10</v>
      </c>
      <c r="BC16" s="404">
        <v>70</v>
      </c>
      <c r="BD16" s="400">
        <v>100</v>
      </c>
      <c r="BE16" s="377">
        <v>6</v>
      </c>
      <c r="BF16" s="377">
        <v>8</v>
      </c>
      <c r="BG16" s="377">
        <v>4</v>
      </c>
      <c r="BH16" s="377">
        <v>7</v>
      </c>
      <c r="BI16" s="377">
        <v>15</v>
      </c>
      <c r="BJ16" s="377">
        <v>10</v>
      </c>
      <c r="BK16" s="382">
        <v>24</v>
      </c>
      <c r="BL16" s="382">
        <v>14</v>
      </c>
      <c r="BM16" s="403">
        <v>30</v>
      </c>
      <c r="BN16" s="403">
        <v>70</v>
      </c>
      <c r="BO16" s="378">
        <v>10</v>
      </c>
      <c r="BP16" s="378">
        <v>10</v>
      </c>
      <c r="BQ16" s="378">
        <v>10</v>
      </c>
      <c r="BR16" s="384">
        <v>33</v>
      </c>
      <c r="BS16" s="384">
        <v>18</v>
      </c>
      <c r="BT16" s="402">
        <v>60</v>
      </c>
      <c r="BU16" s="402">
        <v>30</v>
      </c>
      <c r="BV16" s="377">
        <v>24</v>
      </c>
      <c r="BW16" s="377">
        <v>44</v>
      </c>
      <c r="BX16" s="377">
        <v>30</v>
      </c>
      <c r="BY16" s="400">
        <v>24</v>
      </c>
      <c r="BZ16" s="401">
        <v>28</v>
      </c>
      <c r="CA16" s="402">
        <v>27</v>
      </c>
      <c r="CB16" s="411">
        <v>14</v>
      </c>
      <c r="CC16" s="220"/>
      <c r="CD16" s="226"/>
      <c r="CE16" s="205"/>
      <c r="CF16" s="205"/>
      <c r="CG16" s="268" t="str">
        <f t="shared" si="15"/>
        <v/>
      </c>
      <c r="CH16" s="269"/>
      <c r="CI16" s="268" t="str">
        <f t="shared" si="16"/>
        <v/>
      </c>
      <c r="CJ16" s="269"/>
      <c r="CK16" s="268" t="str">
        <f t="shared" si="17"/>
        <v/>
      </c>
      <c r="CL16" s="269"/>
      <c r="CM16" s="268" t="str">
        <f t="shared" si="18"/>
        <v/>
      </c>
      <c r="CN16" s="269"/>
      <c r="CO16" s="268" t="str">
        <f t="shared" si="19"/>
        <v/>
      </c>
      <c r="CP16" s="269"/>
      <c r="CQ16" s="268" t="str">
        <f t="shared" si="20"/>
        <v/>
      </c>
      <c r="CR16" s="269"/>
      <c r="CS16" s="268" t="str">
        <f t="shared" si="21"/>
        <v/>
      </c>
      <c r="CT16" s="269"/>
      <c r="CU16" s="268" t="str">
        <f t="shared" si="22"/>
        <v/>
      </c>
      <c r="CV16" s="269"/>
      <c r="CW16" s="268" t="str">
        <f t="shared" si="23"/>
        <v/>
      </c>
      <c r="CX16" s="269"/>
      <c r="CY16" s="268" t="str">
        <f t="shared" si="24"/>
        <v/>
      </c>
      <c r="CZ16" s="269"/>
      <c r="DA16" s="268" t="str">
        <f t="shared" si="24"/>
        <v/>
      </c>
      <c r="DB16" s="269"/>
      <c r="DC16" s="268" t="str">
        <f t="shared" si="24"/>
        <v/>
      </c>
      <c r="DD16" s="269"/>
      <c r="DE16" s="205"/>
      <c r="DF16" s="286" t="str">
        <f t="shared" si="27"/>
        <v/>
      </c>
      <c r="DG16" s="211" t="str">
        <f t="shared" si="27"/>
        <v/>
      </c>
      <c r="DH16" s="210" t="str">
        <f t="shared" si="1"/>
        <v/>
      </c>
      <c r="DI16" s="211" t="str">
        <f t="shared" si="1"/>
        <v/>
      </c>
      <c r="DJ16" s="210" t="str">
        <f t="shared" si="1"/>
        <v/>
      </c>
      <c r="DK16" s="211" t="str">
        <f t="shared" si="1"/>
        <v/>
      </c>
      <c r="DL16" s="210" t="str">
        <f t="shared" si="1"/>
        <v/>
      </c>
      <c r="DM16" s="211" t="str">
        <f t="shared" si="1"/>
        <v/>
      </c>
      <c r="DN16" s="210" t="str">
        <f t="shared" si="1"/>
        <v/>
      </c>
      <c r="DO16" s="211" t="str">
        <f t="shared" si="1"/>
        <v/>
      </c>
      <c r="DP16" s="210" t="str">
        <f t="shared" si="1"/>
        <v/>
      </c>
      <c r="DQ16" s="211" t="str">
        <f t="shared" si="1"/>
        <v/>
      </c>
      <c r="DR16" s="210" t="str">
        <f t="shared" si="2"/>
        <v/>
      </c>
      <c r="DS16" s="211" t="str">
        <f t="shared" si="2"/>
        <v/>
      </c>
      <c r="DT16" s="210" t="str">
        <f t="shared" si="2"/>
        <v/>
      </c>
      <c r="DU16" s="211" t="str">
        <f t="shared" si="2"/>
        <v/>
      </c>
      <c r="DV16" s="210" t="str">
        <f t="shared" si="2"/>
        <v/>
      </c>
      <c r="DW16" s="211" t="str">
        <f t="shared" si="2"/>
        <v/>
      </c>
      <c r="DX16" s="210" t="str">
        <f t="shared" si="2"/>
        <v/>
      </c>
      <c r="DY16" s="211" t="str">
        <f t="shared" si="2"/>
        <v/>
      </c>
      <c r="DZ16" s="210" t="str">
        <f t="shared" si="25"/>
        <v/>
      </c>
      <c r="EA16" s="287" t="str">
        <f t="shared" si="26"/>
        <v/>
      </c>
    </row>
    <row r="17" spans="1:131" ht="15" customHeight="1">
      <c r="A17" s="410"/>
      <c r="B17" s="395"/>
      <c r="C17" s="377"/>
      <c r="D17" s="395"/>
      <c r="E17" s="396"/>
      <c r="F17" s="397"/>
      <c r="G17" s="398"/>
      <c r="H17" s="399"/>
      <c r="I17" s="398"/>
      <c r="J17" s="400"/>
      <c r="K17" s="400"/>
      <c r="L17" s="400"/>
      <c r="M17" s="400"/>
      <c r="N17" s="401"/>
      <c r="O17" s="402"/>
      <c r="P17" s="377"/>
      <c r="Q17" s="377"/>
      <c r="R17" s="377"/>
      <c r="S17" s="377"/>
      <c r="T17" s="382"/>
      <c r="U17" s="402"/>
      <c r="V17" s="25"/>
      <c r="W17" s="400"/>
      <c r="X17" s="400"/>
      <c r="Y17" s="400"/>
      <c r="Z17" s="400"/>
      <c r="AA17" s="401"/>
      <c r="AB17" s="402"/>
      <c r="AC17" s="377"/>
      <c r="AD17" s="377"/>
      <c r="AE17" s="377"/>
      <c r="AF17" s="377"/>
      <c r="AG17" s="382"/>
      <c r="AH17" s="403"/>
      <c r="AI17" s="25" t="s">
        <v>354</v>
      </c>
      <c r="AJ17" s="392">
        <v>34</v>
      </c>
      <c r="AK17" s="392">
        <v>1</v>
      </c>
      <c r="AL17" s="392">
        <v>5</v>
      </c>
      <c r="AM17" s="392">
        <v>10</v>
      </c>
      <c r="AN17" s="400">
        <v>10</v>
      </c>
      <c r="AO17" s="400">
        <v>10</v>
      </c>
      <c r="AP17" s="400">
        <v>9</v>
      </c>
      <c r="AQ17" s="400">
        <v>0.5</v>
      </c>
      <c r="AR17" s="401">
        <v>70</v>
      </c>
      <c r="AS17" s="402">
        <v>100</v>
      </c>
      <c r="AT17" s="377">
        <v>5</v>
      </c>
      <c r="AU17" s="377">
        <v>4</v>
      </c>
      <c r="AV17" s="377">
        <v>8</v>
      </c>
      <c r="AW17" s="377">
        <v>1</v>
      </c>
      <c r="AX17" s="382">
        <v>25</v>
      </c>
      <c r="AY17" s="403">
        <v>90</v>
      </c>
      <c r="AZ17" s="400">
        <v>10</v>
      </c>
      <c r="BA17" s="400">
        <v>10</v>
      </c>
      <c r="BB17" s="400">
        <v>10</v>
      </c>
      <c r="BC17" s="404">
        <v>70</v>
      </c>
      <c r="BD17" s="400">
        <v>100</v>
      </c>
      <c r="BE17" s="377">
        <v>6</v>
      </c>
      <c r="BF17" s="377">
        <v>8</v>
      </c>
      <c r="BG17" s="377">
        <v>4</v>
      </c>
      <c r="BH17" s="377">
        <v>7</v>
      </c>
      <c r="BI17" s="377">
        <v>15</v>
      </c>
      <c r="BJ17" s="377">
        <v>10</v>
      </c>
      <c r="BK17" s="382">
        <v>24</v>
      </c>
      <c r="BL17" s="382">
        <v>14</v>
      </c>
      <c r="BM17" s="403">
        <v>30</v>
      </c>
      <c r="BN17" s="403">
        <v>70</v>
      </c>
      <c r="BO17" s="378">
        <v>10</v>
      </c>
      <c r="BP17" s="378">
        <v>10</v>
      </c>
      <c r="BQ17" s="378">
        <v>10</v>
      </c>
      <c r="BR17" s="384">
        <v>33</v>
      </c>
      <c r="BS17" s="384">
        <v>18</v>
      </c>
      <c r="BT17" s="402">
        <v>60</v>
      </c>
      <c r="BU17" s="402">
        <v>30</v>
      </c>
      <c r="BV17" s="377">
        <v>24</v>
      </c>
      <c r="BW17" s="377">
        <v>44</v>
      </c>
      <c r="BX17" s="377">
        <v>30</v>
      </c>
      <c r="BY17" s="400">
        <v>24</v>
      </c>
      <c r="BZ17" s="401">
        <v>28</v>
      </c>
      <c r="CA17" s="402">
        <v>27</v>
      </c>
      <c r="CB17" s="411">
        <v>14</v>
      </c>
      <c r="CC17" s="220"/>
      <c r="CD17" s="226" t="s">
        <v>20</v>
      </c>
      <c r="CE17" s="205"/>
      <c r="CF17" s="205"/>
      <c r="CG17" s="268" t="str">
        <f t="shared" si="15"/>
        <v/>
      </c>
      <c r="CH17" s="269"/>
      <c r="CI17" s="268" t="str">
        <f t="shared" si="16"/>
        <v/>
      </c>
      <c r="CJ17" s="269"/>
      <c r="CK17" s="268" t="str">
        <f t="shared" si="17"/>
        <v/>
      </c>
      <c r="CL17" s="269"/>
      <c r="CM17" s="268" t="str">
        <f t="shared" si="18"/>
        <v/>
      </c>
      <c r="CN17" s="269"/>
      <c r="CO17" s="268" t="str">
        <f t="shared" si="19"/>
        <v/>
      </c>
      <c r="CP17" s="269"/>
      <c r="CQ17" s="268" t="str">
        <f t="shared" si="20"/>
        <v/>
      </c>
      <c r="CR17" s="269"/>
      <c r="CS17" s="268" t="str">
        <f t="shared" si="21"/>
        <v/>
      </c>
      <c r="CT17" s="269"/>
      <c r="CU17" s="268" t="str">
        <f t="shared" si="22"/>
        <v/>
      </c>
      <c r="CV17" s="269"/>
      <c r="CW17" s="268" t="str">
        <f t="shared" si="23"/>
        <v/>
      </c>
      <c r="CX17" s="269"/>
      <c r="CY17" s="268" t="str">
        <f t="shared" si="24"/>
        <v/>
      </c>
      <c r="CZ17" s="269"/>
      <c r="DA17" s="268" t="str">
        <f t="shared" si="24"/>
        <v/>
      </c>
      <c r="DB17" s="269"/>
      <c r="DC17" s="268" t="str">
        <f t="shared" si="24"/>
        <v/>
      </c>
      <c r="DD17" s="269"/>
      <c r="DE17" s="205"/>
      <c r="DF17" s="286" t="str">
        <f t="shared" si="27"/>
        <v/>
      </c>
      <c r="DG17" s="211" t="str">
        <f t="shared" si="27"/>
        <v/>
      </c>
      <c r="DH17" s="210" t="str">
        <f t="shared" si="1"/>
        <v/>
      </c>
      <c r="DI17" s="211" t="str">
        <f t="shared" si="1"/>
        <v/>
      </c>
      <c r="DJ17" s="210" t="str">
        <f t="shared" si="1"/>
        <v/>
      </c>
      <c r="DK17" s="211" t="str">
        <f t="shared" si="1"/>
        <v/>
      </c>
      <c r="DL17" s="210" t="str">
        <f t="shared" si="1"/>
        <v/>
      </c>
      <c r="DM17" s="211" t="str">
        <f t="shared" si="1"/>
        <v/>
      </c>
      <c r="DN17" s="210" t="str">
        <f t="shared" si="1"/>
        <v/>
      </c>
      <c r="DO17" s="211" t="str">
        <f t="shared" si="1"/>
        <v/>
      </c>
      <c r="DP17" s="210" t="str">
        <f t="shared" si="1"/>
        <v/>
      </c>
      <c r="DQ17" s="211" t="str">
        <f t="shared" si="1"/>
        <v/>
      </c>
      <c r="DR17" s="210" t="str">
        <f t="shared" si="2"/>
        <v/>
      </c>
      <c r="DS17" s="211" t="str">
        <f t="shared" si="2"/>
        <v/>
      </c>
      <c r="DT17" s="210" t="str">
        <f t="shared" si="2"/>
        <v/>
      </c>
      <c r="DU17" s="211" t="str">
        <f t="shared" si="2"/>
        <v/>
      </c>
      <c r="DV17" s="210" t="str">
        <f t="shared" si="2"/>
        <v/>
      </c>
      <c r="DW17" s="211" t="str">
        <f t="shared" si="2"/>
        <v/>
      </c>
      <c r="DX17" s="210" t="str">
        <f t="shared" si="2"/>
        <v/>
      </c>
      <c r="DY17" s="211" t="str">
        <f t="shared" si="2"/>
        <v/>
      </c>
      <c r="DZ17" s="210" t="str">
        <f t="shared" si="25"/>
        <v/>
      </c>
      <c r="EA17" s="287" t="str">
        <f t="shared" si="26"/>
        <v/>
      </c>
    </row>
    <row r="18" spans="1:131" ht="15" customHeight="1">
      <c r="A18" s="410"/>
      <c r="B18" s="395"/>
      <c r="C18" s="377"/>
      <c r="D18" s="395"/>
      <c r="E18" s="396"/>
      <c r="F18" s="397"/>
      <c r="G18" s="398"/>
      <c r="H18" s="399"/>
      <c r="I18" s="398"/>
      <c r="J18" s="400"/>
      <c r="K18" s="400"/>
      <c r="L18" s="400"/>
      <c r="M18" s="400"/>
      <c r="N18" s="401"/>
      <c r="O18" s="402"/>
      <c r="P18" s="377"/>
      <c r="Q18" s="377"/>
      <c r="R18" s="377"/>
      <c r="S18" s="377"/>
      <c r="T18" s="382"/>
      <c r="U18" s="402"/>
      <c r="V18" s="25"/>
      <c r="W18" s="400"/>
      <c r="X18" s="400"/>
      <c r="Y18" s="400"/>
      <c r="Z18" s="400"/>
      <c r="AA18" s="401"/>
      <c r="AB18" s="402"/>
      <c r="AC18" s="377"/>
      <c r="AD18" s="377"/>
      <c r="AE18" s="377"/>
      <c r="AF18" s="377"/>
      <c r="AG18" s="382"/>
      <c r="AH18" s="403"/>
      <c r="AI18" s="25"/>
      <c r="AJ18" s="392"/>
      <c r="AK18" s="392"/>
      <c r="AL18" s="392"/>
      <c r="AM18" s="392"/>
      <c r="AN18" s="400">
        <v>10</v>
      </c>
      <c r="AO18" s="400">
        <v>10</v>
      </c>
      <c r="AP18" s="400">
        <v>9</v>
      </c>
      <c r="AQ18" s="400">
        <v>0.5</v>
      </c>
      <c r="AR18" s="401">
        <v>70</v>
      </c>
      <c r="AS18" s="402">
        <v>100</v>
      </c>
      <c r="AT18" s="377">
        <v>5</v>
      </c>
      <c r="AU18" s="377">
        <v>4</v>
      </c>
      <c r="AV18" s="377">
        <v>8</v>
      </c>
      <c r="AW18" s="377">
        <v>1</v>
      </c>
      <c r="AX18" s="382">
        <v>25</v>
      </c>
      <c r="AY18" s="403">
        <v>90</v>
      </c>
      <c r="AZ18" s="400">
        <v>10</v>
      </c>
      <c r="BA18" s="400">
        <v>10</v>
      </c>
      <c r="BB18" s="400">
        <v>10</v>
      </c>
      <c r="BC18" s="404">
        <v>70</v>
      </c>
      <c r="BD18" s="400">
        <v>100</v>
      </c>
      <c r="BE18" s="377">
        <v>6</v>
      </c>
      <c r="BF18" s="377">
        <v>8</v>
      </c>
      <c r="BG18" s="377">
        <v>4</v>
      </c>
      <c r="BH18" s="377">
        <v>7</v>
      </c>
      <c r="BI18" s="377">
        <v>15</v>
      </c>
      <c r="BJ18" s="377">
        <v>10</v>
      </c>
      <c r="BK18" s="382">
        <v>24</v>
      </c>
      <c r="BL18" s="382">
        <v>14</v>
      </c>
      <c r="BM18" s="403">
        <v>30</v>
      </c>
      <c r="BN18" s="403">
        <v>70</v>
      </c>
      <c r="BO18" s="378">
        <v>10</v>
      </c>
      <c r="BP18" s="378">
        <v>10</v>
      </c>
      <c r="BQ18" s="378">
        <v>10</v>
      </c>
      <c r="BR18" s="384">
        <v>33</v>
      </c>
      <c r="BS18" s="384">
        <v>18</v>
      </c>
      <c r="BT18" s="402">
        <v>60</v>
      </c>
      <c r="BU18" s="402">
        <v>30</v>
      </c>
      <c r="BV18" s="377">
        <v>24</v>
      </c>
      <c r="BW18" s="377">
        <v>44</v>
      </c>
      <c r="BX18" s="377">
        <v>30</v>
      </c>
      <c r="BY18" s="400">
        <v>24</v>
      </c>
      <c r="BZ18" s="401">
        <v>28</v>
      </c>
      <c r="CA18" s="402">
        <v>27</v>
      </c>
      <c r="CB18" s="411">
        <v>14</v>
      </c>
      <c r="CC18" s="220"/>
      <c r="CD18" s="226" t="s">
        <v>2</v>
      </c>
      <c r="CE18" s="205"/>
      <c r="CF18" s="205"/>
      <c r="CG18" s="268" t="str">
        <f t="shared" si="15"/>
        <v/>
      </c>
      <c r="CH18" s="269"/>
      <c r="CI18" s="268" t="str">
        <f t="shared" si="16"/>
        <v/>
      </c>
      <c r="CJ18" s="269"/>
      <c r="CK18" s="268" t="str">
        <f t="shared" si="17"/>
        <v/>
      </c>
      <c r="CL18" s="269"/>
      <c r="CM18" s="268" t="str">
        <f t="shared" si="18"/>
        <v/>
      </c>
      <c r="CN18" s="269"/>
      <c r="CO18" s="268" t="str">
        <f t="shared" si="19"/>
        <v/>
      </c>
      <c r="CP18" s="269"/>
      <c r="CQ18" s="268" t="str">
        <f t="shared" si="20"/>
        <v/>
      </c>
      <c r="CR18" s="269"/>
      <c r="CS18" s="268" t="str">
        <f t="shared" si="21"/>
        <v/>
      </c>
      <c r="CT18" s="269"/>
      <c r="CU18" s="268" t="str">
        <f t="shared" si="22"/>
        <v/>
      </c>
      <c r="CV18" s="269"/>
      <c r="CW18" s="268" t="str">
        <f t="shared" si="23"/>
        <v/>
      </c>
      <c r="CX18" s="269"/>
      <c r="CY18" s="268" t="str">
        <f t="shared" si="24"/>
        <v/>
      </c>
      <c r="CZ18" s="269"/>
      <c r="DA18" s="268" t="str">
        <f t="shared" si="24"/>
        <v/>
      </c>
      <c r="DB18" s="269"/>
      <c r="DC18" s="268" t="str">
        <f t="shared" si="24"/>
        <v/>
      </c>
      <c r="DD18" s="269"/>
      <c r="DE18" s="205"/>
      <c r="DF18" s="286" t="str">
        <f t="shared" si="27"/>
        <v/>
      </c>
      <c r="DG18" s="211" t="str">
        <f t="shared" si="27"/>
        <v/>
      </c>
      <c r="DH18" s="210" t="str">
        <f t="shared" si="1"/>
        <v/>
      </c>
      <c r="DI18" s="211" t="str">
        <f t="shared" si="1"/>
        <v/>
      </c>
      <c r="DJ18" s="210" t="str">
        <f t="shared" si="1"/>
        <v/>
      </c>
      <c r="DK18" s="211" t="str">
        <f t="shared" si="1"/>
        <v/>
      </c>
      <c r="DL18" s="210" t="str">
        <f t="shared" si="1"/>
        <v/>
      </c>
      <c r="DM18" s="211" t="str">
        <f t="shared" si="1"/>
        <v/>
      </c>
      <c r="DN18" s="210" t="str">
        <f t="shared" si="1"/>
        <v/>
      </c>
      <c r="DO18" s="211" t="str">
        <f t="shared" si="1"/>
        <v/>
      </c>
      <c r="DP18" s="210" t="str">
        <f t="shared" si="1"/>
        <v/>
      </c>
      <c r="DQ18" s="211" t="str">
        <f t="shared" si="1"/>
        <v/>
      </c>
      <c r="DR18" s="210" t="str">
        <f t="shared" si="2"/>
        <v/>
      </c>
      <c r="DS18" s="211" t="str">
        <f t="shared" si="2"/>
        <v/>
      </c>
      <c r="DT18" s="210" t="str">
        <f t="shared" si="2"/>
        <v/>
      </c>
      <c r="DU18" s="211" t="str">
        <f t="shared" si="2"/>
        <v/>
      </c>
      <c r="DV18" s="210" t="str">
        <f t="shared" si="2"/>
        <v/>
      </c>
      <c r="DW18" s="211" t="str">
        <f t="shared" si="2"/>
        <v/>
      </c>
      <c r="DX18" s="210" t="str">
        <f t="shared" si="2"/>
        <v/>
      </c>
      <c r="DY18" s="211" t="str">
        <f t="shared" si="2"/>
        <v/>
      </c>
      <c r="DZ18" s="210" t="str">
        <f t="shared" si="25"/>
        <v/>
      </c>
      <c r="EA18" s="287" t="str">
        <f t="shared" si="26"/>
        <v/>
      </c>
    </row>
    <row r="19" spans="1:131" ht="15" customHeight="1">
      <c r="A19" s="410"/>
      <c r="B19" s="395"/>
      <c r="C19" s="377"/>
      <c r="D19" s="395"/>
      <c r="E19" s="396"/>
      <c r="F19" s="397"/>
      <c r="G19" s="398"/>
      <c r="H19" s="399"/>
      <c r="I19" s="398"/>
      <c r="J19" s="400"/>
      <c r="K19" s="400"/>
      <c r="L19" s="400"/>
      <c r="M19" s="400"/>
      <c r="N19" s="401"/>
      <c r="O19" s="402"/>
      <c r="P19" s="377"/>
      <c r="Q19" s="377"/>
      <c r="R19" s="377"/>
      <c r="S19" s="377"/>
      <c r="T19" s="382"/>
      <c r="U19" s="402"/>
      <c r="V19" s="25"/>
      <c r="W19" s="400"/>
      <c r="X19" s="400"/>
      <c r="Y19" s="400"/>
      <c r="Z19" s="400"/>
      <c r="AA19" s="401"/>
      <c r="AB19" s="402"/>
      <c r="AC19" s="377"/>
      <c r="AD19" s="377"/>
      <c r="AE19" s="377"/>
      <c r="AF19" s="377"/>
      <c r="AG19" s="382"/>
      <c r="AH19" s="403"/>
      <c r="AI19" s="25"/>
      <c r="AJ19" s="392"/>
      <c r="AK19" s="392"/>
      <c r="AL19" s="392"/>
      <c r="AM19" s="392"/>
      <c r="AN19" s="400">
        <v>10</v>
      </c>
      <c r="AO19" s="400">
        <v>10</v>
      </c>
      <c r="AP19" s="400">
        <v>9</v>
      </c>
      <c r="AQ19" s="400">
        <v>0.5</v>
      </c>
      <c r="AR19" s="401">
        <v>70</v>
      </c>
      <c r="AS19" s="402">
        <v>100</v>
      </c>
      <c r="AT19" s="377">
        <v>5</v>
      </c>
      <c r="AU19" s="377">
        <v>4</v>
      </c>
      <c r="AV19" s="377">
        <v>8</v>
      </c>
      <c r="AW19" s="377">
        <v>1</v>
      </c>
      <c r="AX19" s="382">
        <v>25</v>
      </c>
      <c r="AY19" s="403">
        <v>90</v>
      </c>
      <c r="AZ19" s="400">
        <v>10</v>
      </c>
      <c r="BA19" s="400">
        <v>10</v>
      </c>
      <c r="BB19" s="400">
        <v>10</v>
      </c>
      <c r="BC19" s="404">
        <v>70</v>
      </c>
      <c r="BD19" s="400">
        <v>100</v>
      </c>
      <c r="BE19" s="377">
        <v>6</v>
      </c>
      <c r="BF19" s="377">
        <v>8</v>
      </c>
      <c r="BG19" s="377">
        <v>4</v>
      </c>
      <c r="BH19" s="377">
        <v>7</v>
      </c>
      <c r="BI19" s="377">
        <v>15</v>
      </c>
      <c r="BJ19" s="377">
        <v>10</v>
      </c>
      <c r="BK19" s="382">
        <v>24</v>
      </c>
      <c r="BL19" s="382">
        <v>14</v>
      </c>
      <c r="BM19" s="403">
        <v>30</v>
      </c>
      <c r="BN19" s="403">
        <v>70</v>
      </c>
      <c r="BO19" s="378">
        <v>10</v>
      </c>
      <c r="BP19" s="378">
        <v>10</v>
      </c>
      <c r="BQ19" s="378">
        <v>10</v>
      </c>
      <c r="BR19" s="384">
        <v>33</v>
      </c>
      <c r="BS19" s="384">
        <v>18</v>
      </c>
      <c r="BT19" s="402">
        <v>60</v>
      </c>
      <c r="BU19" s="402">
        <v>30</v>
      </c>
      <c r="BV19" s="377">
        <v>24</v>
      </c>
      <c r="BW19" s="377">
        <v>44</v>
      </c>
      <c r="BX19" s="377">
        <v>30</v>
      </c>
      <c r="BY19" s="400">
        <v>24</v>
      </c>
      <c r="BZ19" s="401">
        <v>28</v>
      </c>
      <c r="CA19" s="402">
        <v>27</v>
      </c>
      <c r="CB19" s="411">
        <v>14</v>
      </c>
      <c r="CC19" s="220"/>
      <c r="CD19" s="227"/>
      <c r="CE19" s="205"/>
      <c r="CF19" s="205"/>
      <c r="CG19" s="268" t="str">
        <f t="shared" si="15"/>
        <v/>
      </c>
      <c r="CH19" s="269"/>
      <c r="CI19" s="268" t="str">
        <f t="shared" si="16"/>
        <v/>
      </c>
      <c r="CJ19" s="269"/>
      <c r="CK19" s="268" t="str">
        <f t="shared" si="17"/>
        <v/>
      </c>
      <c r="CL19" s="269"/>
      <c r="CM19" s="268" t="str">
        <f t="shared" si="18"/>
        <v/>
      </c>
      <c r="CN19" s="269"/>
      <c r="CO19" s="268" t="str">
        <f t="shared" si="19"/>
        <v/>
      </c>
      <c r="CP19" s="269"/>
      <c r="CQ19" s="268" t="str">
        <f t="shared" si="20"/>
        <v/>
      </c>
      <c r="CR19" s="269"/>
      <c r="CS19" s="268" t="str">
        <f t="shared" si="21"/>
        <v/>
      </c>
      <c r="CT19" s="269"/>
      <c r="CU19" s="268" t="str">
        <f t="shared" si="22"/>
        <v/>
      </c>
      <c r="CV19" s="269"/>
      <c r="CW19" s="268" t="str">
        <f t="shared" si="23"/>
        <v/>
      </c>
      <c r="CX19" s="269"/>
      <c r="CY19" s="268" t="str">
        <f t="shared" si="24"/>
        <v/>
      </c>
      <c r="CZ19" s="269"/>
      <c r="DA19" s="268" t="str">
        <f t="shared" si="24"/>
        <v/>
      </c>
      <c r="DB19" s="269"/>
      <c r="DC19" s="268" t="str">
        <f t="shared" si="24"/>
        <v/>
      </c>
      <c r="DD19" s="269"/>
      <c r="DE19" s="205"/>
      <c r="DF19" s="286" t="str">
        <f t="shared" si="27"/>
        <v/>
      </c>
      <c r="DG19" s="211" t="str">
        <f t="shared" si="27"/>
        <v/>
      </c>
      <c r="DH19" s="210" t="str">
        <f t="shared" si="1"/>
        <v/>
      </c>
      <c r="DI19" s="211" t="str">
        <f t="shared" si="1"/>
        <v/>
      </c>
      <c r="DJ19" s="210" t="str">
        <f t="shared" si="1"/>
        <v/>
      </c>
      <c r="DK19" s="211" t="str">
        <f t="shared" si="1"/>
        <v/>
      </c>
      <c r="DL19" s="210" t="str">
        <f t="shared" si="1"/>
        <v/>
      </c>
      <c r="DM19" s="211" t="str">
        <f t="shared" si="1"/>
        <v/>
      </c>
      <c r="DN19" s="210" t="str">
        <f t="shared" si="1"/>
        <v/>
      </c>
      <c r="DO19" s="211" t="str">
        <f t="shared" si="1"/>
        <v/>
      </c>
      <c r="DP19" s="210" t="str">
        <f t="shared" si="1"/>
        <v/>
      </c>
      <c r="DQ19" s="211" t="str">
        <f t="shared" si="1"/>
        <v/>
      </c>
      <c r="DR19" s="210" t="str">
        <f t="shared" si="2"/>
        <v/>
      </c>
      <c r="DS19" s="211" t="str">
        <f t="shared" si="2"/>
        <v/>
      </c>
      <c r="DT19" s="210" t="str">
        <f t="shared" si="2"/>
        <v/>
      </c>
      <c r="DU19" s="211" t="str">
        <f t="shared" si="2"/>
        <v/>
      </c>
      <c r="DV19" s="210" t="str">
        <f t="shared" si="2"/>
        <v/>
      </c>
      <c r="DW19" s="211" t="str">
        <f t="shared" si="2"/>
        <v/>
      </c>
      <c r="DX19" s="210" t="str">
        <f t="shared" si="2"/>
        <v/>
      </c>
      <c r="DY19" s="211" t="str">
        <f t="shared" si="2"/>
        <v/>
      </c>
      <c r="DZ19" s="210" t="str">
        <f t="shared" si="25"/>
        <v/>
      </c>
      <c r="EA19" s="287" t="str">
        <f t="shared" si="26"/>
        <v/>
      </c>
    </row>
    <row r="20" spans="1:131" ht="15" customHeight="1">
      <c r="A20" s="410"/>
      <c r="B20" s="395"/>
      <c r="C20" s="377"/>
      <c r="D20" s="395"/>
      <c r="E20" s="396"/>
      <c r="F20" s="397"/>
      <c r="G20" s="398"/>
      <c r="H20" s="399"/>
      <c r="I20" s="398"/>
      <c r="J20" s="400"/>
      <c r="K20" s="400"/>
      <c r="L20" s="400"/>
      <c r="M20" s="400"/>
      <c r="N20" s="401"/>
      <c r="O20" s="402"/>
      <c r="P20" s="377"/>
      <c r="Q20" s="377"/>
      <c r="R20" s="377"/>
      <c r="S20" s="377"/>
      <c r="T20" s="382"/>
      <c r="U20" s="402"/>
      <c r="V20" s="25"/>
      <c r="W20" s="400"/>
      <c r="X20" s="400"/>
      <c r="Y20" s="400"/>
      <c r="Z20" s="400"/>
      <c r="AA20" s="401"/>
      <c r="AB20" s="402"/>
      <c r="AC20" s="377"/>
      <c r="AD20" s="377"/>
      <c r="AE20" s="377"/>
      <c r="AF20" s="377"/>
      <c r="AG20" s="382"/>
      <c r="AH20" s="403"/>
      <c r="AI20" s="25" t="s">
        <v>357</v>
      </c>
      <c r="AJ20" s="392">
        <v>34</v>
      </c>
      <c r="AK20" s="392">
        <v>1</v>
      </c>
      <c r="AL20" s="392">
        <v>26</v>
      </c>
      <c r="AM20" s="392">
        <v>84</v>
      </c>
      <c r="AN20" s="400">
        <v>10</v>
      </c>
      <c r="AO20" s="400">
        <v>10</v>
      </c>
      <c r="AP20" s="400">
        <v>9</v>
      </c>
      <c r="AQ20" s="400">
        <v>0.5</v>
      </c>
      <c r="AR20" s="401">
        <v>70</v>
      </c>
      <c r="AS20" s="402">
        <v>100</v>
      </c>
      <c r="AT20" s="377">
        <v>5</v>
      </c>
      <c r="AU20" s="377">
        <v>4</v>
      </c>
      <c r="AV20" s="377">
        <v>8</v>
      </c>
      <c r="AW20" s="377">
        <v>1</v>
      </c>
      <c r="AX20" s="382">
        <v>25</v>
      </c>
      <c r="AY20" s="403">
        <v>90</v>
      </c>
      <c r="AZ20" s="400">
        <v>10</v>
      </c>
      <c r="BA20" s="400">
        <v>10</v>
      </c>
      <c r="BB20" s="400">
        <v>10</v>
      </c>
      <c r="BC20" s="404">
        <v>70</v>
      </c>
      <c r="BD20" s="400">
        <v>100</v>
      </c>
      <c r="BE20" s="377">
        <v>6</v>
      </c>
      <c r="BF20" s="377">
        <v>8</v>
      </c>
      <c r="BG20" s="377">
        <v>4</v>
      </c>
      <c r="BH20" s="377">
        <v>7</v>
      </c>
      <c r="BI20" s="377">
        <v>15</v>
      </c>
      <c r="BJ20" s="377">
        <v>10</v>
      </c>
      <c r="BK20" s="382">
        <v>24</v>
      </c>
      <c r="BL20" s="382">
        <v>14</v>
      </c>
      <c r="BM20" s="403">
        <v>30</v>
      </c>
      <c r="BN20" s="403">
        <v>70</v>
      </c>
      <c r="BO20" s="378">
        <v>10</v>
      </c>
      <c r="BP20" s="378">
        <v>10</v>
      </c>
      <c r="BQ20" s="378">
        <v>10</v>
      </c>
      <c r="BR20" s="384">
        <v>33</v>
      </c>
      <c r="BS20" s="384">
        <v>18</v>
      </c>
      <c r="BT20" s="402">
        <v>60</v>
      </c>
      <c r="BU20" s="402">
        <v>30</v>
      </c>
      <c r="BV20" s="377">
        <v>24</v>
      </c>
      <c r="BW20" s="377">
        <v>44</v>
      </c>
      <c r="BX20" s="377">
        <v>30</v>
      </c>
      <c r="BY20" s="400">
        <v>24</v>
      </c>
      <c r="BZ20" s="401">
        <v>28</v>
      </c>
      <c r="CA20" s="402">
        <v>27</v>
      </c>
      <c r="CB20" s="411">
        <v>14</v>
      </c>
      <c r="CC20" s="220"/>
      <c r="CD20" s="228" t="s">
        <v>261</v>
      </c>
      <c r="CE20" s="205"/>
      <c r="CF20" s="205"/>
      <c r="CG20" s="268" t="str">
        <f t="shared" si="15"/>
        <v/>
      </c>
      <c r="CH20" s="269"/>
      <c r="CI20" s="268" t="str">
        <f t="shared" si="16"/>
        <v/>
      </c>
      <c r="CJ20" s="269"/>
      <c r="CK20" s="268" t="str">
        <f t="shared" si="17"/>
        <v/>
      </c>
      <c r="CL20" s="269"/>
      <c r="CM20" s="268" t="str">
        <f t="shared" si="18"/>
        <v/>
      </c>
      <c r="CN20" s="269"/>
      <c r="CO20" s="268" t="str">
        <f t="shared" si="19"/>
        <v/>
      </c>
      <c r="CP20" s="269"/>
      <c r="CQ20" s="268" t="str">
        <f t="shared" si="20"/>
        <v/>
      </c>
      <c r="CR20" s="269"/>
      <c r="CS20" s="268" t="str">
        <f t="shared" si="21"/>
        <v/>
      </c>
      <c r="CT20" s="269"/>
      <c r="CU20" s="268" t="str">
        <f t="shared" si="22"/>
        <v/>
      </c>
      <c r="CV20" s="269"/>
      <c r="CW20" s="268" t="str">
        <f t="shared" si="23"/>
        <v/>
      </c>
      <c r="CX20" s="269"/>
      <c r="CY20" s="268" t="str">
        <f t="shared" si="24"/>
        <v/>
      </c>
      <c r="CZ20" s="269"/>
      <c r="DA20" s="268" t="str">
        <f t="shared" si="24"/>
        <v/>
      </c>
      <c r="DB20" s="269"/>
      <c r="DC20" s="268" t="str">
        <f t="shared" si="24"/>
        <v/>
      </c>
      <c r="DD20" s="269"/>
      <c r="DE20" s="205"/>
      <c r="DF20" s="286" t="str">
        <f t="shared" si="27"/>
        <v/>
      </c>
      <c r="DG20" s="211" t="str">
        <f t="shared" si="27"/>
        <v/>
      </c>
      <c r="DH20" s="210" t="str">
        <f t="shared" si="1"/>
        <v/>
      </c>
      <c r="DI20" s="211" t="str">
        <f t="shared" si="1"/>
        <v/>
      </c>
      <c r="DJ20" s="210" t="str">
        <f t="shared" si="1"/>
        <v/>
      </c>
      <c r="DK20" s="211" t="str">
        <f t="shared" si="1"/>
        <v/>
      </c>
      <c r="DL20" s="210" t="str">
        <f t="shared" si="1"/>
        <v/>
      </c>
      <c r="DM20" s="211" t="str">
        <f t="shared" si="1"/>
        <v/>
      </c>
      <c r="DN20" s="210" t="str">
        <f t="shared" si="1"/>
        <v/>
      </c>
      <c r="DO20" s="211" t="str">
        <f t="shared" si="1"/>
        <v/>
      </c>
      <c r="DP20" s="210" t="str">
        <f t="shared" si="1"/>
        <v/>
      </c>
      <c r="DQ20" s="211" t="str">
        <f t="shared" si="1"/>
        <v/>
      </c>
      <c r="DR20" s="210" t="str">
        <f t="shared" si="2"/>
        <v/>
      </c>
      <c r="DS20" s="211" t="str">
        <f t="shared" si="2"/>
        <v/>
      </c>
      <c r="DT20" s="210" t="str">
        <f t="shared" si="2"/>
        <v/>
      </c>
      <c r="DU20" s="211" t="str">
        <f t="shared" si="2"/>
        <v/>
      </c>
      <c r="DV20" s="210" t="str">
        <f t="shared" si="2"/>
        <v/>
      </c>
      <c r="DW20" s="211" t="str">
        <f t="shared" si="2"/>
        <v/>
      </c>
      <c r="DX20" s="210" t="str">
        <f t="shared" si="2"/>
        <v/>
      </c>
      <c r="DY20" s="211" t="str">
        <f t="shared" si="2"/>
        <v/>
      </c>
      <c r="DZ20" s="210" t="str">
        <f t="shared" si="25"/>
        <v/>
      </c>
      <c r="EA20" s="287" t="str">
        <f t="shared" si="26"/>
        <v/>
      </c>
    </row>
    <row r="21" spans="1:131" ht="15" customHeight="1">
      <c r="A21" s="410"/>
      <c r="B21" s="395"/>
      <c r="C21" s="377"/>
      <c r="D21" s="395"/>
      <c r="E21" s="396"/>
      <c r="F21" s="397"/>
      <c r="G21" s="398"/>
      <c r="H21" s="399"/>
      <c r="I21" s="398"/>
      <c r="J21" s="400"/>
      <c r="K21" s="400"/>
      <c r="L21" s="400"/>
      <c r="M21" s="400"/>
      <c r="N21" s="401"/>
      <c r="O21" s="402"/>
      <c r="P21" s="377"/>
      <c r="Q21" s="377"/>
      <c r="R21" s="377"/>
      <c r="S21" s="377"/>
      <c r="T21" s="382"/>
      <c r="U21" s="402"/>
      <c r="V21" s="25"/>
      <c r="W21" s="400"/>
      <c r="X21" s="400"/>
      <c r="Y21" s="400"/>
      <c r="Z21" s="400"/>
      <c r="AA21" s="401"/>
      <c r="AB21" s="402"/>
      <c r="AC21" s="377"/>
      <c r="AD21" s="377"/>
      <c r="AE21" s="377"/>
      <c r="AF21" s="377"/>
      <c r="AG21" s="382"/>
      <c r="AH21" s="403"/>
      <c r="AI21" s="25" t="s">
        <v>357</v>
      </c>
      <c r="AJ21" s="392">
        <v>36</v>
      </c>
      <c r="AK21" s="392">
        <v>1</v>
      </c>
      <c r="AL21" s="392">
        <v>40</v>
      </c>
      <c r="AM21" s="392">
        <v>92</v>
      </c>
      <c r="AN21" s="400">
        <v>10</v>
      </c>
      <c r="AO21" s="400">
        <v>10</v>
      </c>
      <c r="AP21" s="400">
        <v>9</v>
      </c>
      <c r="AQ21" s="400">
        <v>0.5</v>
      </c>
      <c r="AR21" s="401">
        <v>70</v>
      </c>
      <c r="AS21" s="402">
        <v>100</v>
      </c>
      <c r="AT21" s="377">
        <v>5</v>
      </c>
      <c r="AU21" s="377">
        <v>4</v>
      </c>
      <c r="AV21" s="377">
        <v>8</v>
      </c>
      <c r="AW21" s="377">
        <v>1</v>
      </c>
      <c r="AX21" s="382">
        <v>25</v>
      </c>
      <c r="AY21" s="403">
        <v>90</v>
      </c>
      <c r="AZ21" s="400">
        <v>10</v>
      </c>
      <c r="BA21" s="400">
        <v>10</v>
      </c>
      <c r="BB21" s="400">
        <v>10</v>
      </c>
      <c r="BC21" s="404">
        <v>70</v>
      </c>
      <c r="BD21" s="400">
        <v>100</v>
      </c>
      <c r="BE21" s="377">
        <v>6</v>
      </c>
      <c r="BF21" s="377">
        <v>8</v>
      </c>
      <c r="BG21" s="377">
        <v>4</v>
      </c>
      <c r="BH21" s="377">
        <v>7</v>
      </c>
      <c r="BI21" s="377">
        <v>15</v>
      </c>
      <c r="BJ21" s="377">
        <v>10</v>
      </c>
      <c r="BK21" s="382">
        <v>24</v>
      </c>
      <c r="BL21" s="382">
        <v>14</v>
      </c>
      <c r="BM21" s="403">
        <v>30</v>
      </c>
      <c r="BN21" s="403">
        <v>70</v>
      </c>
      <c r="BO21" s="378">
        <v>10</v>
      </c>
      <c r="BP21" s="378">
        <v>10</v>
      </c>
      <c r="BQ21" s="378">
        <v>10</v>
      </c>
      <c r="BR21" s="384">
        <v>33</v>
      </c>
      <c r="BS21" s="384">
        <v>18</v>
      </c>
      <c r="BT21" s="402">
        <v>60</v>
      </c>
      <c r="BU21" s="402">
        <v>30</v>
      </c>
      <c r="BV21" s="377">
        <v>24</v>
      </c>
      <c r="BW21" s="377">
        <v>44</v>
      </c>
      <c r="BX21" s="377">
        <v>30</v>
      </c>
      <c r="BY21" s="400">
        <v>24</v>
      </c>
      <c r="BZ21" s="401">
        <v>28</v>
      </c>
      <c r="CA21" s="402">
        <v>27</v>
      </c>
      <c r="CB21" s="411">
        <v>14</v>
      </c>
      <c r="CC21" s="220"/>
      <c r="CD21" s="228" t="s">
        <v>262</v>
      </c>
      <c r="CE21" s="205"/>
      <c r="CF21" s="205"/>
      <c r="CG21" s="268" t="str">
        <f t="shared" si="15"/>
        <v/>
      </c>
      <c r="CH21" s="269"/>
      <c r="CI21" s="268" t="str">
        <f t="shared" si="16"/>
        <v/>
      </c>
      <c r="CJ21" s="269"/>
      <c r="CK21" s="268" t="str">
        <f t="shared" si="17"/>
        <v/>
      </c>
      <c r="CL21" s="269"/>
      <c r="CM21" s="268" t="str">
        <f t="shared" si="18"/>
        <v/>
      </c>
      <c r="CN21" s="269"/>
      <c r="CO21" s="268" t="str">
        <f t="shared" si="19"/>
        <v/>
      </c>
      <c r="CP21" s="269"/>
      <c r="CQ21" s="268" t="str">
        <f t="shared" si="20"/>
        <v/>
      </c>
      <c r="CR21" s="269"/>
      <c r="CS21" s="268" t="str">
        <f t="shared" si="21"/>
        <v/>
      </c>
      <c r="CT21" s="269"/>
      <c r="CU21" s="268" t="str">
        <f t="shared" si="22"/>
        <v/>
      </c>
      <c r="CV21" s="269"/>
      <c r="CW21" s="268" t="str">
        <f t="shared" si="23"/>
        <v/>
      </c>
      <c r="CX21" s="269"/>
      <c r="CY21" s="268" t="str">
        <f t="shared" si="24"/>
        <v/>
      </c>
      <c r="CZ21" s="269"/>
      <c r="DA21" s="268" t="str">
        <f t="shared" si="24"/>
        <v/>
      </c>
      <c r="DB21" s="269"/>
      <c r="DC21" s="268" t="str">
        <f t="shared" si="24"/>
        <v/>
      </c>
      <c r="DD21" s="269"/>
      <c r="DE21" s="205"/>
      <c r="DF21" s="286" t="str">
        <f t="shared" si="27"/>
        <v/>
      </c>
      <c r="DG21" s="211" t="str">
        <f t="shared" si="27"/>
        <v/>
      </c>
      <c r="DH21" s="210" t="str">
        <f t="shared" si="1"/>
        <v/>
      </c>
      <c r="DI21" s="211" t="str">
        <f t="shared" si="1"/>
        <v/>
      </c>
      <c r="DJ21" s="210" t="str">
        <f t="shared" si="1"/>
        <v/>
      </c>
      <c r="DK21" s="211" t="str">
        <f t="shared" si="1"/>
        <v/>
      </c>
      <c r="DL21" s="210" t="str">
        <f t="shared" si="1"/>
        <v/>
      </c>
      <c r="DM21" s="211" t="str">
        <f t="shared" si="1"/>
        <v/>
      </c>
      <c r="DN21" s="210" t="str">
        <f t="shared" si="1"/>
        <v/>
      </c>
      <c r="DO21" s="211" t="str">
        <f t="shared" si="1"/>
        <v/>
      </c>
      <c r="DP21" s="210" t="str">
        <f t="shared" si="1"/>
        <v/>
      </c>
      <c r="DQ21" s="211" t="str">
        <f t="shared" si="1"/>
        <v/>
      </c>
      <c r="DR21" s="210" t="str">
        <f t="shared" si="2"/>
        <v/>
      </c>
      <c r="DS21" s="211" t="str">
        <f t="shared" si="2"/>
        <v/>
      </c>
      <c r="DT21" s="210" t="str">
        <f t="shared" si="2"/>
        <v/>
      </c>
      <c r="DU21" s="211" t="str">
        <f t="shared" si="2"/>
        <v/>
      </c>
      <c r="DV21" s="210" t="str">
        <f t="shared" si="2"/>
        <v/>
      </c>
      <c r="DW21" s="211" t="str">
        <f t="shared" si="2"/>
        <v/>
      </c>
      <c r="DX21" s="210" t="str">
        <f t="shared" si="2"/>
        <v/>
      </c>
      <c r="DY21" s="211" t="str">
        <f t="shared" si="2"/>
        <v/>
      </c>
      <c r="DZ21" s="210" t="str">
        <f t="shared" si="25"/>
        <v/>
      </c>
      <c r="EA21" s="287" t="str">
        <f t="shared" si="26"/>
        <v/>
      </c>
    </row>
    <row r="22" spans="1:131" ht="15" customHeight="1">
      <c r="A22" s="410"/>
      <c r="B22" s="395"/>
      <c r="C22" s="377"/>
      <c r="D22" s="395"/>
      <c r="E22" s="396"/>
      <c r="F22" s="397"/>
      <c r="G22" s="398"/>
      <c r="H22" s="399"/>
      <c r="I22" s="398"/>
      <c r="J22" s="400"/>
      <c r="K22" s="400"/>
      <c r="L22" s="400"/>
      <c r="M22" s="400"/>
      <c r="N22" s="401"/>
      <c r="O22" s="402"/>
      <c r="P22" s="377"/>
      <c r="Q22" s="377"/>
      <c r="R22" s="377"/>
      <c r="S22" s="377"/>
      <c r="T22" s="382"/>
      <c r="U22" s="402"/>
      <c r="V22" s="25"/>
      <c r="W22" s="400"/>
      <c r="X22" s="400"/>
      <c r="Y22" s="400"/>
      <c r="Z22" s="400"/>
      <c r="AA22" s="401"/>
      <c r="AB22" s="402"/>
      <c r="AC22" s="377"/>
      <c r="AD22" s="377"/>
      <c r="AE22" s="377"/>
      <c r="AF22" s="377"/>
      <c r="AG22" s="382"/>
      <c r="AH22" s="403"/>
      <c r="AI22" s="25" t="s">
        <v>357</v>
      </c>
      <c r="AJ22" s="392">
        <v>36</v>
      </c>
      <c r="AK22" s="392">
        <v>1</v>
      </c>
      <c r="AL22" s="392">
        <v>28</v>
      </c>
      <c r="AM22" s="392">
        <v>84</v>
      </c>
      <c r="AN22" s="400">
        <v>10</v>
      </c>
      <c r="AO22" s="400">
        <v>10</v>
      </c>
      <c r="AP22" s="400">
        <v>9</v>
      </c>
      <c r="AQ22" s="400">
        <v>0.5</v>
      </c>
      <c r="AR22" s="401">
        <v>70</v>
      </c>
      <c r="AS22" s="402">
        <v>100</v>
      </c>
      <c r="AT22" s="377">
        <v>5</v>
      </c>
      <c r="AU22" s="377">
        <v>4</v>
      </c>
      <c r="AV22" s="377">
        <v>8</v>
      </c>
      <c r="AW22" s="377">
        <v>1</v>
      </c>
      <c r="AX22" s="382">
        <v>25</v>
      </c>
      <c r="AY22" s="403">
        <v>90</v>
      </c>
      <c r="AZ22" s="400">
        <v>10</v>
      </c>
      <c r="BA22" s="400">
        <v>10</v>
      </c>
      <c r="BB22" s="400">
        <v>10</v>
      </c>
      <c r="BC22" s="404">
        <v>70</v>
      </c>
      <c r="BD22" s="400">
        <v>100</v>
      </c>
      <c r="BE22" s="377">
        <v>6</v>
      </c>
      <c r="BF22" s="377">
        <v>8</v>
      </c>
      <c r="BG22" s="377">
        <v>4</v>
      </c>
      <c r="BH22" s="377">
        <v>7</v>
      </c>
      <c r="BI22" s="377">
        <v>15</v>
      </c>
      <c r="BJ22" s="377">
        <v>10</v>
      </c>
      <c r="BK22" s="382">
        <v>24</v>
      </c>
      <c r="BL22" s="382">
        <v>14</v>
      </c>
      <c r="BM22" s="403">
        <v>30</v>
      </c>
      <c r="BN22" s="403">
        <v>70</v>
      </c>
      <c r="BO22" s="378">
        <v>10</v>
      </c>
      <c r="BP22" s="378">
        <v>10</v>
      </c>
      <c r="BQ22" s="378">
        <v>10</v>
      </c>
      <c r="BR22" s="384">
        <v>33</v>
      </c>
      <c r="BS22" s="384">
        <v>18</v>
      </c>
      <c r="BT22" s="402">
        <v>60</v>
      </c>
      <c r="BU22" s="402">
        <v>30</v>
      </c>
      <c r="BV22" s="377">
        <v>24</v>
      </c>
      <c r="BW22" s="377">
        <v>44</v>
      </c>
      <c r="BX22" s="377">
        <v>30</v>
      </c>
      <c r="BY22" s="400">
        <v>24</v>
      </c>
      <c r="BZ22" s="401">
        <v>28</v>
      </c>
      <c r="CA22" s="402">
        <v>27</v>
      </c>
      <c r="CB22" s="411">
        <v>14</v>
      </c>
      <c r="CC22" s="220"/>
      <c r="CD22" s="228" t="s">
        <v>263</v>
      </c>
      <c r="CE22" s="205"/>
      <c r="CF22" s="205"/>
      <c r="CG22" s="268" t="str">
        <f t="shared" si="15"/>
        <v/>
      </c>
      <c r="CH22" s="269"/>
      <c r="CI22" s="268" t="str">
        <f t="shared" si="16"/>
        <v/>
      </c>
      <c r="CJ22" s="269"/>
      <c r="CK22" s="268" t="str">
        <f t="shared" si="17"/>
        <v/>
      </c>
      <c r="CL22" s="269"/>
      <c r="CM22" s="268" t="str">
        <f t="shared" si="18"/>
        <v/>
      </c>
      <c r="CN22" s="269"/>
      <c r="CO22" s="268" t="str">
        <f t="shared" si="19"/>
        <v/>
      </c>
      <c r="CP22" s="269"/>
      <c r="CQ22" s="268" t="str">
        <f t="shared" si="20"/>
        <v/>
      </c>
      <c r="CR22" s="269"/>
      <c r="CS22" s="268" t="str">
        <f t="shared" si="21"/>
        <v/>
      </c>
      <c r="CT22" s="269"/>
      <c r="CU22" s="268" t="str">
        <f t="shared" si="22"/>
        <v/>
      </c>
      <c r="CV22" s="269"/>
      <c r="CW22" s="268" t="str">
        <f t="shared" si="23"/>
        <v/>
      </c>
      <c r="CX22" s="269"/>
      <c r="CY22" s="268" t="str">
        <f t="shared" si="24"/>
        <v/>
      </c>
      <c r="CZ22" s="269"/>
      <c r="DA22" s="268" t="str">
        <f t="shared" si="24"/>
        <v/>
      </c>
      <c r="DB22" s="269"/>
      <c r="DC22" s="268" t="str">
        <f t="shared" si="24"/>
        <v/>
      </c>
      <c r="DD22" s="269"/>
      <c r="DE22" s="205"/>
      <c r="DF22" s="286" t="str">
        <f t="shared" si="27"/>
        <v/>
      </c>
      <c r="DG22" s="211" t="str">
        <f t="shared" si="27"/>
        <v/>
      </c>
      <c r="DH22" s="210" t="str">
        <f t="shared" ref="DH22:DW37" si="28">IF(CK22="","",SUM(DF22,CK22))</f>
        <v/>
      </c>
      <c r="DI22" s="211" t="str">
        <f t="shared" si="28"/>
        <v/>
      </c>
      <c r="DJ22" s="210" t="str">
        <f t="shared" si="28"/>
        <v/>
      </c>
      <c r="DK22" s="211" t="str">
        <f t="shared" si="28"/>
        <v/>
      </c>
      <c r="DL22" s="210" t="str">
        <f t="shared" si="28"/>
        <v/>
      </c>
      <c r="DM22" s="211" t="str">
        <f t="shared" si="28"/>
        <v/>
      </c>
      <c r="DN22" s="210" t="str">
        <f t="shared" si="28"/>
        <v/>
      </c>
      <c r="DO22" s="211" t="str">
        <f t="shared" si="28"/>
        <v/>
      </c>
      <c r="DP22" s="210" t="str">
        <f t="shared" si="28"/>
        <v/>
      </c>
      <c r="DQ22" s="211" t="str">
        <f t="shared" si="28"/>
        <v/>
      </c>
      <c r="DR22" s="210" t="str">
        <f t="shared" si="28"/>
        <v/>
      </c>
      <c r="DS22" s="211" t="str">
        <f t="shared" si="28"/>
        <v/>
      </c>
      <c r="DT22" s="210" t="str">
        <f t="shared" si="28"/>
        <v/>
      </c>
      <c r="DU22" s="211" t="str">
        <f t="shared" si="28"/>
        <v/>
      </c>
      <c r="DV22" s="210" t="str">
        <f t="shared" si="28"/>
        <v/>
      </c>
      <c r="DW22" s="211" t="str">
        <f t="shared" si="28"/>
        <v/>
      </c>
      <c r="DX22" s="210" t="str">
        <f t="shared" ref="DX22:DY85" si="29">IF(DA22="","",SUM(DV22,DA22))</f>
        <v/>
      </c>
      <c r="DY22" s="211" t="str">
        <f t="shared" si="29"/>
        <v/>
      </c>
      <c r="DZ22" s="210" t="str">
        <f t="shared" si="25"/>
        <v/>
      </c>
      <c r="EA22" s="287" t="str">
        <f t="shared" si="26"/>
        <v/>
      </c>
    </row>
    <row r="23" spans="1:131" ht="15" customHeight="1">
      <c r="A23" s="410"/>
      <c r="B23" s="395"/>
      <c r="C23" s="377"/>
      <c r="D23" s="395"/>
      <c r="E23" s="396"/>
      <c r="F23" s="397"/>
      <c r="G23" s="398"/>
      <c r="H23" s="399"/>
      <c r="I23" s="398"/>
      <c r="J23" s="400"/>
      <c r="K23" s="400"/>
      <c r="L23" s="400"/>
      <c r="M23" s="400"/>
      <c r="N23" s="401"/>
      <c r="O23" s="402"/>
      <c r="P23" s="377"/>
      <c r="Q23" s="377"/>
      <c r="R23" s="377"/>
      <c r="S23" s="377"/>
      <c r="T23" s="382"/>
      <c r="U23" s="402"/>
      <c r="V23" s="25"/>
      <c r="W23" s="400"/>
      <c r="X23" s="400"/>
      <c r="Y23" s="400"/>
      <c r="Z23" s="400"/>
      <c r="AA23" s="401"/>
      <c r="AB23" s="402"/>
      <c r="AC23" s="377"/>
      <c r="AD23" s="377"/>
      <c r="AE23" s="377"/>
      <c r="AF23" s="377"/>
      <c r="AG23" s="382"/>
      <c r="AH23" s="403"/>
      <c r="AI23" s="25"/>
      <c r="AJ23" s="392"/>
      <c r="AK23" s="392"/>
      <c r="AL23" s="392"/>
      <c r="AM23" s="392"/>
      <c r="AN23" s="400">
        <v>10</v>
      </c>
      <c r="AO23" s="400">
        <v>10</v>
      </c>
      <c r="AP23" s="400">
        <v>9</v>
      </c>
      <c r="AQ23" s="400">
        <v>0.5</v>
      </c>
      <c r="AR23" s="401">
        <v>70</v>
      </c>
      <c r="AS23" s="402">
        <v>100</v>
      </c>
      <c r="AT23" s="377">
        <v>5</v>
      </c>
      <c r="AU23" s="377">
        <v>4</v>
      </c>
      <c r="AV23" s="377">
        <v>8</v>
      </c>
      <c r="AW23" s="377">
        <v>1</v>
      </c>
      <c r="AX23" s="382">
        <v>25</v>
      </c>
      <c r="AY23" s="403">
        <v>90</v>
      </c>
      <c r="AZ23" s="400">
        <v>10</v>
      </c>
      <c r="BA23" s="400">
        <v>10</v>
      </c>
      <c r="BB23" s="400">
        <v>10</v>
      </c>
      <c r="BC23" s="404">
        <v>70</v>
      </c>
      <c r="BD23" s="400">
        <v>100</v>
      </c>
      <c r="BE23" s="377">
        <v>6</v>
      </c>
      <c r="BF23" s="377">
        <v>8</v>
      </c>
      <c r="BG23" s="377">
        <v>4</v>
      </c>
      <c r="BH23" s="377">
        <v>7</v>
      </c>
      <c r="BI23" s="377">
        <v>15</v>
      </c>
      <c r="BJ23" s="377">
        <v>10</v>
      </c>
      <c r="BK23" s="382">
        <v>24</v>
      </c>
      <c r="BL23" s="382">
        <v>14</v>
      </c>
      <c r="BM23" s="403">
        <v>30</v>
      </c>
      <c r="BN23" s="403">
        <v>70</v>
      </c>
      <c r="BO23" s="378">
        <v>10</v>
      </c>
      <c r="BP23" s="378">
        <v>10</v>
      </c>
      <c r="BQ23" s="378">
        <v>10</v>
      </c>
      <c r="BR23" s="384">
        <v>33</v>
      </c>
      <c r="BS23" s="384">
        <v>18</v>
      </c>
      <c r="BT23" s="402">
        <v>60</v>
      </c>
      <c r="BU23" s="402">
        <v>30</v>
      </c>
      <c r="BV23" s="377">
        <v>24</v>
      </c>
      <c r="BW23" s="377">
        <v>44</v>
      </c>
      <c r="BX23" s="377">
        <v>30</v>
      </c>
      <c r="BY23" s="400">
        <v>24</v>
      </c>
      <c r="BZ23" s="401">
        <v>28</v>
      </c>
      <c r="CA23" s="402">
        <v>27</v>
      </c>
      <c r="CB23" s="411">
        <v>14</v>
      </c>
      <c r="CC23" s="220"/>
      <c r="CD23" s="228" t="s">
        <v>264</v>
      </c>
      <c r="CE23" s="205"/>
      <c r="CF23" s="205"/>
      <c r="CG23" s="268" t="str">
        <f t="shared" si="15"/>
        <v/>
      </c>
      <c r="CH23" s="269"/>
      <c r="CI23" s="268" t="str">
        <f t="shared" si="16"/>
        <v/>
      </c>
      <c r="CJ23" s="269"/>
      <c r="CK23" s="268" t="str">
        <f t="shared" si="17"/>
        <v/>
      </c>
      <c r="CL23" s="269"/>
      <c r="CM23" s="268" t="str">
        <f t="shared" si="18"/>
        <v/>
      </c>
      <c r="CN23" s="269"/>
      <c r="CO23" s="268" t="str">
        <f t="shared" si="19"/>
        <v/>
      </c>
      <c r="CP23" s="269"/>
      <c r="CQ23" s="268" t="str">
        <f t="shared" si="20"/>
        <v/>
      </c>
      <c r="CR23" s="269"/>
      <c r="CS23" s="268" t="str">
        <f t="shared" si="21"/>
        <v/>
      </c>
      <c r="CT23" s="269"/>
      <c r="CU23" s="268" t="str">
        <f t="shared" si="22"/>
        <v/>
      </c>
      <c r="CV23" s="269"/>
      <c r="CW23" s="268" t="str">
        <f t="shared" si="23"/>
        <v/>
      </c>
      <c r="CX23" s="269"/>
      <c r="CY23" s="268" t="str">
        <f t="shared" si="24"/>
        <v/>
      </c>
      <c r="CZ23" s="269"/>
      <c r="DA23" s="268" t="str">
        <f t="shared" si="24"/>
        <v/>
      </c>
      <c r="DB23" s="269"/>
      <c r="DC23" s="268" t="str">
        <f t="shared" si="24"/>
        <v/>
      </c>
      <c r="DD23" s="269"/>
      <c r="DE23" s="205"/>
      <c r="DF23" s="286" t="str">
        <f t="shared" si="27"/>
        <v/>
      </c>
      <c r="DG23" s="211" t="str">
        <f t="shared" si="27"/>
        <v/>
      </c>
      <c r="DH23" s="210" t="str">
        <f t="shared" si="28"/>
        <v/>
      </c>
      <c r="DI23" s="211" t="str">
        <f t="shared" si="28"/>
        <v/>
      </c>
      <c r="DJ23" s="210" t="str">
        <f t="shared" si="28"/>
        <v/>
      </c>
      <c r="DK23" s="211" t="str">
        <f t="shared" si="28"/>
        <v/>
      </c>
      <c r="DL23" s="210" t="str">
        <f t="shared" si="28"/>
        <v/>
      </c>
      <c r="DM23" s="211" t="str">
        <f t="shared" si="28"/>
        <v/>
      </c>
      <c r="DN23" s="210" t="str">
        <f t="shared" si="28"/>
        <v/>
      </c>
      <c r="DO23" s="211" t="str">
        <f t="shared" si="28"/>
        <v/>
      </c>
      <c r="DP23" s="210" t="str">
        <f t="shared" si="28"/>
        <v/>
      </c>
      <c r="DQ23" s="211" t="str">
        <f t="shared" si="28"/>
        <v/>
      </c>
      <c r="DR23" s="210" t="str">
        <f t="shared" si="28"/>
        <v/>
      </c>
      <c r="DS23" s="211" t="str">
        <f t="shared" si="28"/>
        <v/>
      </c>
      <c r="DT23" s="210" t="str">
        <f t="shared" si="28"/>
        <v/>
      </c>
      <c r="DU23" s="211" t="str">
        <f t="shared" si="28"/>
        <v/>
      </c>
      <c r="DV23" s="210" t="str">
        <f t="shared" si="28"/>
        <v/>
      </c>
      <c r="DW23" s="211" t="str">
        <f t="shared" si="28"/>
        <v/>
      </c>
      <c r="DX23" s="210" t="str">
        <f t="shared" si="29"/>
        <v/>
      </c>
      <c r="DY23" s="211" t="str">
        <f t="shared" si="29"/>
        <v/>
      </c>
      <c r="DZ23" s="210" t="str">
        <f t="shared" si="25"/>
        <v/>
      </c>
      <c r="EA23" s="287" t="str">
        <f t="shared" si="26"/>
        <v/>
      </c>
    </row>
    <row r="24" spans="1:131" ht="15" customHeight="1">
      <c r="A24" s="410"/>
      <c r="B24" s="395"/>
      <c r="C24" s="377"/>
      <c r="D24" s="395"/>
      <c r="E24" s="396"/>
      <c r="F24" s="397"/>
      <c r="G24" s="398"/>
      <c r="H24" s="399"/>
      <c r="I24" s="398"/>
      <c r="J24" s="400"/>
      <c r="K24" s="400"/>
      <c r="L24" s="400"/>
      <c r="M24" s="400"/>
      <c r="N24" s="401"/>
      <c r="O24" s="402"/>
      <c r="P24" s="377"/>
      <c r="Q24" s="377"/>
      <c r="R24" s="377"/>
      <c r="S24" s="377"/>
      <c r="T24" s="382"/>
      <c r="U24" s="402"/>
      <c r="V24" s="25"/>
      <c r="W24" s="400"/>
      <c r="X24" s="400"/>
      <c r="Y24" s="400"/>
      <c r="Z24" s="400"/>
      <c r="AA24" s="401"/>
      <c r="AB24" s="402"/>
      <c r="AC24" s="377"/>
      <c r="AD24" s="377"/>
      <c r="AE24" s="377"/>
      <c r="AF24" s="377"/>
      <c r="AG24" s="382"/>
      <c r="AH24" s="403"/>
      <c r="AI24" s="25"/>
      <c r="AJ24" s="392"/>
      <c r="AK24" s="392"/>
      <c r="AL24" s="392"/>
      <c r="AM24" s="392"/>
      <c r="AN24" s="400">
        <v>10</v>
      </c>
      <c r="AO24" s="400">
        <v>10</v>
      </c>
      <c r="AP24" s="400">
        <v>9</v>
      </c>
      <c r="AQ24" s="400">
        <v>0.5</v>
      </c>
      <c r="AR24" s="401">
        <v>70</v>
      </c>
      <c r="AS24" s="402">
        <v>100</v>
      </c>
      <c r="AT24" s="377">
        <v>5</v>
      </c>
      <c r="AU24" s="377">
        <v>4</v>
      </c>
      <c r="AV24" s="377">
        <v>8</v>
      </c>
      <c r="AW24" s="377">
        <v>1</v>
      </c>
      <c r="AX24" s="382">
        <v>25</v>
      </c>
      <c r="AY24" s="403">
        <v>90</v>
      </c>
      <c r="AZ24" s="400">
        <v>10</v>
      </c>
      <c r="BA24" s="400">
        <v>10</v>
      </c>
      <c r="BB24" s="400">
        <v>10</v>
      </c>
      <c r="BC24" s="404">
        <v>70</v>
      </c>
      <c r="BD24" s="400">
        <v>100</v>
      </c>
      <c r="BE24" s="377">
        <v>6</v>
      </c>
      <c r="BF24" s="377">
        <v>8</v>
      </c>
      <c r="BG24" s="377">
        <v>4</v>
      </c>
      <c r="BH24" s="377">
        <v>7</v>
      </c>
      <c r="BI24" s="377">
        <v>15</v>
      </c>
      <c r="BJ24" s="377">
        <v>10</v>
      </c>
      <c r="BK24" s="382">
        <v>24</v>
      </c>
      <c r="BL24" s="382">
        <v>14</v>
      </c>
      <c r="BM24" s="403">
        <v>30</v>
      </c>
      <c r="BN24" s="403">
        <v>70</v>
      </c>
      <c r="BO24" s="378">
        <v>10</v>
      </c>
      <c r="BP24" s="378">
        <v>10</v>
      </c>
      <c r="BQ24" s="378">
        <v>10</v>
      </c>
      <c r="BR24" s="384">
        <v>33</v>
      </c>
      <c r="BS24" s="384">
        <v>18</v>
      </c>
      <c r="BT24" s="402">
        <v>60</v>
      </c>
      <c r="BU24" s="402">
        <v>30</v>
      </c>
      <c r="BV24" s="377">
        <v>24</v>
      </c>
      <c r="BW24" s="377">
        <v>44</v>
      </c>
      <c r="BX24" s="377">
        <v>30</v>
      </c>
      <c r="BY24" s="400">
        <v>24</v>
      </c>
      <c r="BZ24" s="401">
        <v>28</v>
      </c>
      <c r="CA24" s="402">
        <v>27</v>
      </c>
      <c r="CB24" s="411">
        <v>14</v>
      </c>
      <c r="CC24" s="220"/>
      <c r="CD24" s="227"/>
      <c r="CE24" s="205"/>
      <c r="CF24" s="205"/>
      <c r="CG24" s="268" t="str">
        <f t="shared" si="15"/>
        <v/>
      </c>
      <c r="CH24" s="269"/>
      <c r="CI24" s="268" t="str">
        <f t="shared" si="16"/>
        <v/>
      </c>
      <c r="CJ24" s="269"/>
      <c r="CK24" s="268" t="str">
        <f t="shared" si="17"/>
        <v/>
      </c>
      <c r="CL24" s="269"/>
      <c r="CM24" s="268" t="str">
        <f t="shared" si="18"/>
        <v/>
      </c>
      <c r="CN24" s="269"/>
      <c r="CO24" s="268" t="str">
        <f t="shared" si="19"/>
        <v/>
      </c>
      <c r="CP24" s="269"/>
      <c r="CQ24" s="268" t="str">
        <f t="shared" si="20"/>
        <v/>
      </c>
      <c r="CR24" s="269"/>
      <c r="CS24" s="268" t="str">
        <f t="shared" si="21"/>
        <v/>
      </c>
      <c r="CT24" s="269"/>
      <c r="CU24" s="268" t="str">
        <f t="shared" si="22"/>
        <v/>
      </c>
      <c r="CV24" s="269"/>
      <c r="CW24" s="268" t="str">
        <f t="shared" si="23"/>
        <v/>
      </c>
      <c r="CX24" s="269"/>
      <c r="CY24" s="268" t="str">
        <f t="shared" si="24"/>
        <v/>
      </c>
      <c r="CZ24" s="269"/>
      <c r="DA24" s="268" t="str">
        <f t="shared" si="24"/>
        <v/>
      </c>
      <c r="DB24" s="269"/>
      <c r="DC24" s="268" t="str">
        <f t="shared" si="24"/>
        <v/>
      </c>
      <c r="DD24" s="269"/>
      <c r="DE24" s="205"/>
      <c r="DF24" s="286" t="str">
        <f t="shared" si="27"/>
        <v/>
      </c>
      <c r="DG24" s="211" t="str">
        <f t="shared" si="27"/>
        <v/>
      </c>
      <c r="DH24" s="210" t="str">
        <f t="shared" si="28"/>
        <v/>
      </c>
      <c r="DI24" s="211" t="str">
        <f t="shared" si="28"/>
        <v/>
      </c>
      <c r="DJ24" s="210" t="str">
        <f t="shared" si="28"/>
        <v/>
      </c>
      <c r="DK24" s="211" t="str">
        <f t="shared" si="28"/>
        <v/>
      </c>
      <c r="DL24" s="210" t="str">
        <f t="shared" si="28"/>
        <v/>
      </c>
      <c r="DM24" s="211" t="str">
        <f t="shared" si="28"/>
        <v/>
      </c>
      <c r="DN24" s="210" t="str">
        <f t="shared" si="28"/>
        <v/>
      </c>
      <c r="DO24" s="211" t="str">
        <f t="shared" si="28"/>
        <v/>
      </c>
      <c r="DP24" s="210" t="str">
        <f t="shared" si="28"/>
        <v/>
      </c>
      <c r="DQ24" s="211" t="str">
        <f t="shared" si="28"/>
        <v/>
      </c>
      <c r="DR24" s="210" t="str">
        <f t="shared" si="28"/>
        <v/>
      </c>
      <c r="DS24" s="211" t="str">
        <f t="shared" si="28"/>
        <v/>
      </c>
      <c r="DT24" s="210" t="str">
        <f t="shared" si="28"/>
        <v/>
      </c>
      <c r="DU24" s="211" t="str">
        <f t="shared" si="28"/>
        <v/>
      </c>
      <c r="DV24" s="210" t="str">
        <f t="shared" si="28"/>
        <v/>
      </c>
      <c r="DW24" s="211" t="str">
        <f t="shared" si="28"/>
        <v/>
      </c>
      <c r="DX24" s="210" t="str">
        <f t="shared" si="29"/>
        <v/>
      </c>
      <c r="DY24" s="211" t="str">
        <f t="shared" si="29"/>
        <v/>
      </c>
      <c r="DZ24" s="210" t="str">
        <f t="shared" si="25"/>
        <v/>
      </c>
      <c r="EA24" s="287" t="str">
        <f t="shared" si="26"/>
        <v/>
      </c>
    </row>
    <row r="25" spans="1:131" ht="15" customHeight="1">
      <c r="A25" s="410"/>
      <c r="B25" s="395"/>
      <c r="C25" s="377"/>
      <c r="D25" s="395"/>
      <c r="E25" s="396"/>
      <c r="F25" s="397"/>
      <c r="G25" s="398"/>
      <c r="H25" s="399"/>
      <c r="I25" s="398"/>
      <c r="J25" s="400"/>
      <c r="K25" s="400"/>
      <c r="L25" s="400"/>
      <c r="M25" s="400"/>
      <c r="N25" s="401"/>
      <c r="O25" s="402"/>
      <c r="P25" s="377"/>
      <c r="Q25" s="377"/>
      <c r="R25" s="377"/>
      <c r="S25" s="377"/>
      <c r="T25" s="382"/>
      <c r="U25" s="402"/>
      <c r="V25" s="25"/>
      <c r="W25" s="400"/>
      <c r="X25" s="400"/>
      <c r="Y25" s="400"/>
      <c r="Z25" s="400"/>
      <c r="AA25" s="401"/>
      <c r="AB25" s="402"/>
      <c r="AC25" s="377"/>
      <c r="AD25" s="377"/>
      <c r="AE25" s="377"/>
      <c r="AF25" s="377"/>
      <c r="AG25" s="382"/>
      <c r="AH25" s="403"/>
      <c r="AI25" s="25"/>
      <c r="AJ25" s="392"/>
      <c r="AK25" s="392"/>
      <c r="AL25" s="392"/>
      <c r="AM25" s="392"/>
      <c r="AN25" s="400">
        <v>10</v>
      </c>
      <c r="AO25" s="400">
        <v>10</v>
      </c>
      <c r="AP25" s="400">
        <v>9</v>
      </c>
      <c r="AQ25" s="400">
        <v>0.5</v>
      </c>
      <c r="AR25" s="401">
        <v>70</v>
      </c>
      <c r="AS25" s="402">
        <v>100</v>
      </c>
      <c r="AT25" s="377">
        <v>5</v>
      </c>
      <c r="AU25" s="377">
        <v>4</v>
      </c>
      <c r="AV25" s="377">
        <v>8</v>
      </c>
      <c r="AW25" s="377">
        <v>1</v>
      </c>
      <c r="AX25" s="382">
        <v>25</v>
      </c>
      <c r="AY25" s="403">
        <v>90</v>
      </c>
      <c r="AZ25" s="400">
        <v>10</v>
      </c>
      <c r="BA25" s="400">
        <v>10</v>
      </c>
      <c r="BB25" s="400">
        <v>10</v>
      </c>
      <c r="BC25" s="404">
        <v>70</v>
      </c>
      <c r="BD25" s="400">
        <v>100</v>
      </c>
      <c r="BE25" s="377">
        <v>6</v>
      </c>
      <c r="BF25" s="377">
        <v>8</v>
      </c>
      <c r="BG25" s="377">
        <v>4</v>
      </c>
      <c r="BH25" s="377">
        <v>7</v>
      </c>
      <c r="BI25" s="377">
        <v>15</v>
      </c>
      <c r="BJ25" s="377">
        <v>10</v>
      </c>
      <c r="BK25" s="382">
        <v>24</v>
      </c>
      <c r="BL25" s="382">
        <v>14</v>
      </c>
      <c r="BM25" s="403">
        <v>30</v>
      </c>
      <c r="BN25" s="403">
        <v>70</v>
      </c>
      <c r="BO25" s="378">
        <v>10</v>
      </c>
      <c r="BP25" s="378">
        <v>10</v>
      </c>
      <c r="BQ25" s="378">
        <v>10</v>
      </c>
      <c r="BR25" s="384">
        <v>33</v>
      </c>
      <c r="BS25" s="384">
        <v>18</v>
      </c>
      <c r="BT25" s="402">
        <v>60</v>
      </c>
      <c r="BU25" s="402">
        <v>30</v>
      </c>
      <c r="BV25" s="377">
        <v>24</v>
      </c>
      <c r="BW25" s="377">
        <v>44</v>
      </c>
      <c r="BX25" s="377">
        <v>30</v>
      </c>
      <c r="BY25" s="400">
        <v>24</v>
      </c>
      <c r="BZ25" s="401">
        <v>28</v>
      </c>
      <c r="CA25" s="402">
        <v>27</v>
      </c>
      <c r="CB25" s="411">
        <v>14</v>
      </c>
      <c r="CC25" s="220"/>
      <c r="CD25" s="222" t="s">
        <v>340</v>
      </c>
      <c r="CE25" s="205"/>
      <c r="CF25" s="205"/>
      <c r="CG25" s="268" t="str">
        <f t="shared" si="15"/>
        <v/>
      </c>
      <c r="CH25" s="269"/>
      <c r="CI25" s="268" t="str">
        <f t="shared" si="16"/>
        <v/>
      </c>
      <c r="CJ25" s="269"/>
      <c r="CK25" s="268" t="str">
        <f t="shared" si="17"/>
        <v/>
      </c>
      <c r="CL25" s="269"/>
      <c r="CM25" s="268" t="str">
        <f t="shared" si="18"/>
        <v/>
      </c>
      <c r="CN25" s="269"/>
      <c r="CO25" s="268" t="str">
        <f t="shared" si="19"/>
        <v/>
      </c>
      <c r="CP25" s="269"/>
      <c r="CQ25" s="268" t="str">
        <f t="shared" si="20"/>
        <v/>
      </c>
      <c r="CR25" s="269"/>
      <c r="CS25" s="268" t="str">
        <f t="shared" si="21"/>
        <v/>
      </c>
      <c r="CT25" s="269"/>
      <c r="CU25" s="268" t="str">
        <f t="shared" si="22"/>
        <v/>
      </c>
      <c r="CV25" s="269"/>
      <c r="CW25" s="268" t="str">
        <f t="shared" si="23"/>
        <v/>
      </c>
      <c r="CX25" s="269"/>
      <c r="CY25" s="268" t="str">
        <f t="shared" si="24"/>
        <v/>
      </c>
      <c r="CZ25" s="269"/>
      <c r="DA25" s="268" t="str">
        <f t="shared" si="24"/>
        <v/>
      </c>
      <c r="DB25" s="269"/>
      <c r="DC25" s="268" t="str">
        <f t="shared" si="24"/>
        <v/>
      </c>
      <c r="DD25" s="269"/>
      <c r="DE25" s="205"/>
      <c r="DF25" s="286" t="str">
        <f t="shared" si="27"/>
        <v/>
      </c>
      <c r="DG25" s="211" t="str">
        <f t="shared" si="27"/>
        <v/>
      </c>
      <c r="DH25" s="210" t="str">
        <f t="shared" si="28"/>
        <v/>
      </c>
      <c r="DI25" s="211" t="str">
        <f t="shared" si="28"/>
        <v/>
      </c>
      <c r="DJ25" s="210" t="str">
        <f t="shared" si="28"/>
        <v/>
      </c>
      <c r="DK25" s="211" t="str">
        <f t="shared" si="28"/>
        <v/>
      </c>
      <c r="DL25" s="210" t="str">
        <f t="shared" si="28"/>
        <v/>
      </c>
      <c r="DM25" s="211" t="str">
        <f t="shared" si="28"/>
        <v/>
      </c>
      <c r="DN25" s="210" t="str">
        <f t="shared" si="28"/>
        <v/>
      </c>
      <c r="DO25" s="211" t="str">
        <f t="shared" si="28"/>
        <v/>
      </c>
      <c r="DP25" s="210" t="str">
        <f t="shared" si="28"/>
        <v/>
      </c>
      <c r="DQ25" s="211" t="str">
        <f t="shared" si="28"/>
        <v/>
      </c>
      <c r="DR25" s="210" t="str">
        <f t="shared" si="28"/>
        <v/>
      </c>
      <c r="DS25" s="211" t="str">
        <f t="shared" si="28"/>
        <v/>
      </c>
      <c r="DT25" s="210" t="str">
        <f t="shared" si="28"/>
        <v/>
      </c>
      <c r="DU25" s="211" t="str">
        <f t="shared" si="28"/>
        <v/>
      </c>
      <c r="DV25" s="210" t="str">
        <f t="shared" si="28"/>
        <v/>
      </c>
      <c r="DW25" s="211" t="str">
        <f t="shared" si="28"/>
        <v/>
      </c>
      <c r="DX25" s="210" t="str">
        <f t="shared" si="29"/>
        <v/>
      </c>
      <c r="DY25" s="211" t="str">
        <f t="shared" si="29"/>
        <v/>
      </c>
      <c r="DZ25" s="210" t="str">
        <f t="shared" si="25"/>
        <v/>
      </c>
      <c r="EA25" s="287" t="str">
        <f t="shared" si="26"/>
        <v/>
      </c>
    </row>
    <row r="26" spans="1:131" ht="15" customHeight="1">
      <c r="A26" s="410"/>
      <c r="B26" s="395"/>
      <c r="C26" s="377"/>
      <c r="D26" s="395"/>
      <c r="E26" s="396"/>
      <c r="F26" s="397"/>
      <c r="G26" s="398"/>
      <c r="H26" s="399"/>
      <c r="I26" s="398"/>
      <c r="J26" s="400"/>
      <c r="K26" s="400"/>
      <c r="L26" s="400"/>
      <c r="M26" s="400"/>
      <c r="N26" s="401"/>
      <c r="O26" s="402"/>
      <c r="P26" s="377"/>
      <c r="Q26" s="377"/>
      <c r="R26" s="377"/>
      <c r="S26" s="377"/>
      <c r="T26" s="382"/>
      <c r="U26" s="402"/>
      <c r="V26" s="25"/>
      <c r="W26" s="400"/>
      <c r="X26" s="400"/>
      <c r="Y26" s="400"/>
      <c r="Z26" s="400"/>
      <c r="AA26" s="401"/>
      <c r="AB26" s="402"/>
      <c r="AC26" s="377"/>
      <c r="AD26" s="377"/>
      <c r="AE26" s="377"/>
      <c r="AF26" s="377"/>
      <c r="AG26" s="382"/>
      <c r="AH26" s="403"/>
      <c r="AI26" s="25"/>
      <c r="AJ26" s="392"/>
      <c r="AK26" s="392"/>
      <c r="AL26" s="392"/>
      <c r="AM26" s="392"/>
      <c r="AN26" s="400">
        <v>10</v>
      </c>
      <c r="AO26" s="400">
        <v>10</v>
      </c>
      <c r="AP26" s="400">
        <v>9</v>
      </c>
      <c r="AQ26" s="400">
        <v>0.5</v>
      </c>
      <c r="AR26" s="401">
        <v>70</v>
      </c>
      <c r="AS26" s="402">
        <v>100</v>
      </c>
      <c r="AT26" s="377">
        <v>5</v>
      </c>
      <c r="AU26" s="377">
        <v>4</v>
      </c>
      <c r="AV26" s="377">
        <v>8</v>
      </c>
      <c r="AW26" s="377">
        <v>1</v>
      </c>
      <c r="AX26" s="382">
        <v>25</v>
      </c>
      <c r="AY26" s="403">
        <v>90</v>
      </c>
      <c r="AZ26" s="400">
        <v>10</v>
      </c>
      <c r="BA26" s="400">
        <v>10</v>
      </c>
      <c r="BB26" s="400">
        <v>10</v>
      </c>
      <c r="BC26" s="404">
        <v>70</v>
      </c>
      <c r="BD26" s="400">
        <v>100</v>
      </c>
      <c r="BE26" s="377">
        <v>6</v>
      </c>
      <c r="BF26" s="377">
        <v>8</v>
      </c>
      <c r="BG26" s="377">
        <v>4</v>
      </c>
      <c r="BH26" s="377">
        <v>7</v>
      </c>
      <c r="BI26" s="377">
        <v>15</v>
      </c>
      <c r="BJ26" s="377">
        <v>10</v>
      </c>
      <c r="BK26" s="382">
        <v>24</v>
      </c>
      <c r="BL26" s="382">
        <v>14</v>
      </c>
      <c r="BM26" s="403">
        <v>30</v>
      </c>
      <c r="BN26" s="403">
        <v>70</v>
      </c>
      <c r="BO26" s="378">
        <v>10</v>
      </c>
      <c r="BP26" s="378">
        <v>10</v>
      </c>
      <c r="BQ26" s="378">
        <v>10</v>
      </c>
      <c r="BR26" s="384">
        <v>33</v>
      </c>
      <c r="BS26" s="384">
        <v>18</v>
      </c>
      <c r="BT26" s="402">
        <v>60</v>
      </c>
      <c r="BU26" s="402">
        <v>30</v>
      </c>
      <c r="BV26" s="377">
        <v>24</v>
      </c>
      <c r="BW26" s="377">
        <v>44</v>
      </c>
      <c r="BX26" s="377">
        <v>30</v>
      </c>
      <c r="BY26" s="400">
        <v>24</v>
      </c>
      <c r="BZ26" s="401">
        <v>28</v>
      </c>
      <c r="CA26" s="402">
        <v>27</v>
      </c>
      <c r="CB26" s="411">
        <v>14</v>
      </c>
      <c r="CC26" s="220"/>
      <c r="CD26" s="222" t="s">
        <v>341</v>
      </c>
      <c r="CE26" s="205"/>
      <c r="CF26" s="205"/>
      <c r="CG26" s="268" t="str">
        <f t="shared" si="15"/>
        <v/>
      </c>
      <c r="CH26" s="269"/>
      <c r="CI26" s="268" t="str">
        <f t="shared" si="16"/>
        <v/>
      </c>
      <c r="CJ26" s="269"/>
      <c r="CK26" s="268" t="str">
        <f t="shared" si="17"/>
        <v/>
      </c>
      <c r="CL26" s="269"/>
      <c r="CM26" s="268" t="str">
        <f t="shared" si="18"/>
        <v/>
      </c>
      <c r="CN26" s="269"/>
      <c r="CO26" s="268" t="str">
        <f t="shared" si="19"/>
        <v/>
      </c>
      <c r="CP26" s="269"/>
      <c r="CQ26" s="268" t="str">
        <f t="shared" si="20"/>
        <v/>
      </c>
      <c r="CR26" s="269"/>
      <c r="CS26" s="268" t="str">
        <f t="shared" si="21"/>
        <v/>
      </c>
      <c r="CT26" s="269"/>
      <c r="CU26" s="268" t="str">
        <f t="shared" si="22"/>
        <v/>
      </c>
      <c r="CV26" s="269"/>
      <c r="CW26" s="268" t="str">
        <f t="shared" si="23"/>
        <v/>
      </c>
      <c r="CX26" s="269"/>
      <c r="CY26" s="268" t="str">
        <f t="shared" si="24"/>
        <v/>
      </c>
      <c r="CZ26" s="269"/>
      <c r="DA26" s="268" t="str">
        <f t="shared" si="24"/>
        <v/>
      </c>
      <c r="DB26" s="269"/>
      <c r="DC26" s="268" t="str">
        <f t="shared" si="24"/>
        <v/>
      </c>
      <c r="DD26" s="269"/>
      <c r="DE26" s="205"/>
      <c r="DF26" s="286" t="str">
        <f t="shared" si="27"/>
        <v/>
      </c>
      <c r="DG26" s="211" t="str">
        <f t="shared" si="27"/>
        <v/>
      </c>
      <c r="DH26" s="210" t="str">
        <f t="shared" si="28"/>
        <v/>
      </c>
      <c r="DI26" s="211" t="str">
        <f t="shared" si="28"/>
        <v/>
      </c>
      <c r="DJ26" s="210" t="str">
        <f t="shared" si="28"/>
        <v/>
      </c>
      <c r="DK26" s="211" t="str">
        <f t="shared" si="28"/>
        <v/>
      </c>
      <c r="DL26" s="210" t="str">
        <f t="shared" si="28"/>
        <v/>
      </c>
      <c r="DM26" s="211" t="str">
        <f t="shared" si="28"/>
        <v/>
      </c>
      <c r="DN26" s="210" t="str">
        <f t="shared" si="28"/>
        <v/>
      </c>
      <c r="DO26" s="211" t="str">
        <f t="shared" si="28"/>
        <v/>
      </c>
      <c r="DP26" s="210" t="str">
        <f t="shared" si="28"/>
        <v/>
      </c>
      <c r="DQ26" s="211" t="str">
        <f t="shared" si="28"/>
        <v/>
      </c>
      <c r="DR26" s="210" t="str">
        <f t="shared" si="28"/>
        <v/>
      </c>
      <c r="DS26" s="211" t="str">
        <f t="shared" si="28"/>
        <v/>
      </c>
      <c r="DT26" s="210" t="str">
        <f t="shared" si="28"/>
        <v/>
      </c>
      <c r="DU26" s="211" t="str">
        <f t="shared" si="28"/>
        <v/>
      </c>
      <c r="DV26" s="210" t="str">
        <f t="shared" si="28"/>
        <v/>
      </c>
      <c r="DW26" s="211" t="str">
        <f t="shared" si="28"/>
        <v/>
      </c>
      <c r="DX26" s="210" t="str">
        <f t="shared" si="29"/>
        <v/>
      </c>
      <c r="DY26" s="211" t="str">
        <f t="shared" si="29"/>
        <v/>
      </c>
      <c r="DZ26" s="210" t="str">
        <f t="shared" si="25"/>
        <v/>
      </c>
      <c r="EA26" s="287" t="str">
        <f t="shared" si="26"/>
        <v/>
      </c>
    </row>
    <row r="27" spans="1:131" ht="15" customHeight="1">
      <c r="A27" s="410"/>
      <c r="B27" s="395"/>
      <c r="C27" s="377"/>
      <c r="D27" s="395"/>
      <c r="E27" s="396"/>
      <c r="F27" s="397"/>
      <c r="G27" s="398"/>
      <c r="H27" s="399"/>
      <c r="I27" s="398"/>
      <c r="J27" s="400"/>
      <c r="K27" s="400"/>
      <c r="L27" s="400"/>
      <c r="M27" s="400"/>
      <c r="N27" s="401"/>
      <c r="O27" s="402"/>
      <c r="P27" s="377"/>
      <c r="Q27" s="377"/>
      <c r="R27" s="377"/>
      <c r="S27" s="377"/>
      <c r="T27" s="382"/>
      <c r="U27" s="402"/>
      <c r="V27" s="25"/>
      <c r="W27" s="400"/>
      <c r="X27" s="400"/>
      <c r="Y27" s="400"/>
      <c r="Z27" s="400"/>
      <c r="AA27" s="401"/>
      <c r="AB27" s="402"/>
      <c r="AC27" s="377"/>
      <c r="AD27" s="377"/>
      <c r="AE27" s="377"/>
      <c r="AF27" s="377"/>
      <c r="AG27" s="382"/>
      <c r="AH27" s="403"/>
      <c r="AI27" s="25" t="s">
        <v>354</v>
      </c>
      <c r="AJ27" s="392">
        <v>34</v>
      </c>
      <c r="AK27" s="392">
        <v>1</v>
      </c>
      <c r="AL27" s="392">
        <v>26</v>
      </c>
      <c r="AM27" s="392">
        <v>84</v>
      </c>
      <c r="AN27" s="400">
        <v>10</v>
      </c>
      <c r="AO27" s="400">
        <v>10</v>
      </c>
      <c r="AP27" s="400">
        <v>9</v>
      </c>
      <c r="AQ27" s="400">
        <v>0.5</v>
      </c>
      <c r="AR27" s="401">
        <v>70</v>
      </c>
      <c r="AS27" s="402">
        <v>100</v>
      </c>
      <c r="AT27" s="377">
        <v>5</v>
      </c>
      <c r="AU27" s="377">
        <v>4</v>
      </c>
      <c r="AV27" s="377">
        <v>8</v>
      </c>
      <c r="AW27" s="377">
        <v>1</v>
      </c>
      <c r="AX27" s="382">
        <v>25</v>
      </c>
      <c r="AY27" s="403">
        <v>90</v>
      </c>
      <c r="AZ27" s="400">
        <v>10</v>
      </c>
      <c r="BA27" s="400">
        <v>10</v>
      </c>
      <c r="BB27" s="400">
        <v>10</v>
      </c>
      <c r="BC27" s="404">
        <v>70</v>
      </c>
      <c r="BD27" s="400">
        <v>100</v>
      </c>
      <c r="BE27" s="377">
        <v>6</v>
      </c>
      <c r="BF27" s="377">
        <v>8</v>
      </c>
      <c r="BG27" s="377">
        <v>4</v>
      </c>
      <c r="BH27" s="377">
        <v>7</v>
      </c>
      <c r="BI27" s="377">
        <v>15</v>
      </c>
      <c r="BJ27" s="377">
        <v>10</v>
      </c>
      <c r="BK27" s="382">
        <v>24</v>
      </c>
      <c r="BL27" s="382">
        <v>14</v>
      </c>
      <c r="BM27" s="403">
        <v>30</v>
      </c>
      <c r="BN27" s="403">
        <v>70</v>
      </c>
      <c r="BO27" s="378">
        <v>10</v>
      </c>
      <c r="BP27" s="378">
        <v>10</v>
      </c>
      <c r="BQ27" s="378">
        <v>10</v>
      </c>
      <c r="BR27" s="384">
        <v>33</v>
      </c>
      <c r="BS27" s="384">
        <v>18</v>
      </c>
      <c r="BT27" s="402">
        <v>60</v>
      </c>
      <c r="BU27" s="402">
        <v>30</v>
      </c>
      <c r="BV27" s="377">
        <v>24</v>
      </c>
      <c r="BW27" s="377">
        <v>44</v>
      </c>
      <c r="BX27" s="377">
        <v>30</v>
      </c>
      <c r="BY27" s="400">
        <v>24</v>
      </c>
      <c r="BZ27" s="401">
        <v>28</v>
      </c>
      <c r="CA27" s="402">
        <v>27</v>
      </c>
      <c r="CB27" s="411">
        <v>14</v>
      </c>
      <c r="CC27" s="220"/>
      <c r="CD27" s="222" t="s">
        <v>342</v>
      </c>
      <c r="CE27" s="205"/>
      <c r="CF27" s="205"/>
      <c r="CG27" s="268" t="str">
        <f t="shared" si="15"/>
        <v/>
      </c>
      <c r="CH27" s="269"/>
      <c r="CI27" s="268" t="str">
        <f t="shared" si="16"/>
        <v/>
      </c>
      <c r="CJ27" s="269"/>
      <c r="CK27" s="268" t="str">
        <f t="shared" si="17"/>
        <v/>
      </c>
      <c r="CL27" s="269"/>
      <c r="CM27" s="268" t="str">
        <f t="shared" si="18"/>
        <v/>
      </c>
      <c r="CN27" s="269"/>
      <c r="CO27" s="268" t="str">
        <f t="shared" si="19"/>
        <v/>
      </c>
      <c r="CP27" s="269"/>
      <c r="CQ27" s="268" t="str">
        <f t="shared" si="20"/>
        <v/>
      </c>
      <c r="CR27" s="269"/>
      <c r="CS27" s="268" t="str">
        <f t="shared" si="21"/>
        <v/>
      </c>
      <c r="CT27" s="269"/>
      <c r="CU27" s="268" t="str">
        <f t="shared" si="22"/>
        <v/>
      </c>
      <c r="CV27" s="269"/>
      <c r="CW27" s="268" t="str">
        <f t="shared" si="23"/>
        <v/>
      </c>
      <c r="CX27" s="269"/>
      <c r="CY27" s="268" t="str">
        <f t="shared" si="24"/>
        <v/>
      </c>
      <c r="CZ27" s="269"/>
      <c r="DA27" s="268" t="str">
        <f t="shared" si="24"/>
        <v/>
      </c>
      <c r="DB27" s="269"/>
      <c r="DC27" s="268" t="str">
        <f t="shared" si="24"/>
        <v/>
      </c>
      <c r="DD27" s="269"/>
      <c r="DE27" s="205"/>
      <c r="DF27" s="286" t="str">
        <f t="shared" si="27"/>
        <v/>
      </c>
      <c r="DG27" s="211" t="str">
        <f t="shared" si="27"/>
        <v/>
      </c>
      <c r="DH27" s="210" t="str">
        <f t="shared" si="28"/>
        <v/>
      </c>
      <c r="DI27" s="211" t="str">
        <f t="shared" si="28"/>
        <v/>
      </c>
      <c r="DJ27" s="210" t="str">
        <f t="shared" si="28"/>
        <v/>
      </c>
      <c r="DK27" s="211" t="str">
        <f t="shared" si="28"/>
        <v/>
      </c>
      <c r="DL27" s="210" t="str">
        <f t="shared" si="28"/>
        <v/>
      </c>
      <c r="DM27" s="211" t="str">
        <f t="shared" si="28"/>
        <v/>
      </c>
      <c r="DN27" s="210" t="str">
        <f t="shared" si="28"/>
        <v/>
      </c>
      <c r="DO27" s="211" t="str">
        <f t="shared" si="28"/>
        <v/>
      </c>
      <c r="DP27" s="210" t="str">
        <f t="shared" si="28"/>
        <v/>
      </c>
      <c r="DQ27" s="211" t="str">
        <f t="shared" si="28"/>
        <v/>
      </c>
      <c r="DR27" s="210" t="str">
        <f t="shared" si="28"/>
        <v/>
      </c>
      <c r="DS27" s="211" t="str">
        <f t="shared" si="28"/>
        <v/>
      </c>
      <c r="DT27" s="210" t="str">
        <f t="shared" si="28"/>
        <v/>
      </c>
      <c r="DU27" s="211" t="str">
        <f t="shared" si="28"/>
        <v/>
      </c>
      <c r="DV27" s="210" t="str">
        <f t="shared" si="28"/>
        <v/>
      </c>
      <c r="DW27" s="211" t="str">
        <f t="shared" si="28"/>
        <v/>
      </c>
      <c r="DX27" s="210" t="str">
        <f t="shared" si="29"/>
        <v/>
      </c>
      <c r="DY27" s="211" t="str">
        <f t="shared" si="29"/>
        <v/>
      </c>
      <c r="DZ27" s="210" t="str">
        <f t="shared" si="25"/>
        <v/>
      </c>
      <c r="EA27" s="287" t="str">
        <f t="shared" si="26"/>
        <v/>
      </c>
    </row>
    <row r="28" spans="1:131" ht="15" customHeight="1">
      <c r="A28" s="410"/>
      <c r="B28" s="395"/>
      <c r="C28" s="377"/>
      <c r="D28" s="395"/>
      <c r="E28" s="396"/>
      <c r="F28" s="397"/>
      <c r="G28" s="398"/>
      <c r="H28" s="399"/>
      <c r="I28" s="398"/>
      <c r="J28" s="400"/>
      <c r="K28" s="400"/>
      <c r="L28" s="400"/>
      <c r="M28" s="400"/>
      <c r="N28" s="401"/>
      <c r="O28" s="402"/>
      <c r="P28" s="377"/>
      <c r="Q28" s="377"/>
      <c r="R28" s="377"/>
      <c r="S28" s="377"/>
      <c r="T28" s="382"/>
      <c r="U28" s="402"/>
      <c r="V28" s="25"/>
      <c r="W28" s="400"/>
      <c r="X28" s="400"/>
      <c r="Y28" s="400"/>
      <c r="Z28" s="400"/>
      <c r="AA28" s="401"/>
      <c r="AB28" s="402"/>
      <c r="AC28" s="377"/>
      <c r="AD28" s="377"/>
      <c r="AE28" s="377"/>
      <c r="AF28" s="377"/>
      <c r="AG28" s="382"/>
      <c r="AH28" s="403"/>
      <c r="AI28" s="25"/>
      <c r="AJ28" s="392"/>
      <c r="AK28" s="392"/>
      <c r="AL28" s="392"/>
      <c r="AM28" s="392"/>
      <c r="AN28" s="400">
        <v>10</v>
      </c>
      <c r="AO28" s="400">
        <v>10</v>
      </c>
      <c r="AP28" s="400">
        <v>9</v>
      </c>
      <c r="AQ28" s="400">
        <v>0.5</v>
      </c>
      <c r="AR28" s="401">
        <v>70</v>
      </c>
      <c r="AS28" s="402">
        <v>100</v>
      </c>
      <c r="AT28" s="377">
        <v>5</v>
      </c>
      <c r="AU28" s="377">
        <v>4</v>
      </c>
      <c r="AV28" s="377">
        <v>8</v>
      </c>
      <c r="AW28" s="377">
        <v>1</v>
      </c>
      <c r="AX28" s="382">
        <v>25</v>
      </c>
      <c r="AY28" s="403">
        <v>90</v>
      </c>
      <c r="AZ28" s="400">
        <v>10</v>
      </c>
      <c r="BA28" s="400">
        <v>10</v>
      </c>
      <c r="BB28" s="400">
        <v>10</v>
      </c>
      <c r="BC28" s="404">
        <v>70</v>
      </c>
      <c r="BD28" s="400">
        <v>100</v>
      </c>
      <c r="BE28" s="377">
        <v>6</v>
      </c>
      <c r="BF28" s="377">
        <v>8</v>
      </c>
      <c r="BG28" s="377">
        <v>4</v>
      </c>
      <c r="BH28" s="377">
        <v>7</v>
      </c>
      <c r="BI28" s="377">
        <v>15</v>
      </c>
      <c r="BJ28" s="377">
        <v>10</v>
      </c>
      <c r="BK28" s="382">
        <v>24</v>
      </c>
      <c r="BL28" s="382">
        <v>14</v>
      </c>
      <c r="BM28" s="403">
        <v>30</v>
      </c>
      <c r="BN28" s="403">
        <v>70</v>
      </c>
      <c r="BO28" s="378">
        <v>10</v>
      </c>
      <c r="BP28" s="378">
        <v>10</v>
      </c>
      <c r="BQ28" s="378">
        <v>10</v>
      </c>
      <c r="BR28" s="384">
        <v>33</v>
      </c>
      <c r="BS28" s="384">
        <v>18</v>
      </c>
      <c r="BT28" s="402">
        <v>60</v>
      </c>
      <c r="BU28" s="402">
        <v>30</v>
      </c>
      <c r="BV28" s="377">
        <v>24</v>
      </c>
      <c r="BW28" s="377">
        <v>44</v>
      </c>
      <c r="BX28" s="377">
        <v>30</v>
      </c>
      <c r="BY28" s="400">
        <v>24</v>
      </c>
      <c r="BZ28" s="401">
        <v>28</v>
      </c>
      <c r="CA28" s="402">
        <v>27</v>
      </c>
      <c r="CB28" s="411">
        <v>14</v>
      </c>
      <c r="CC28" s="220"/>
      <c r="CD28" s="222" t="s">
        <v>343</v>
      </c>
      <c r="CE28" s="205"/>
      <c r="CF28" s="205"/>
      <c r="CG28" s="268" t="str">
        <f t="shared" si="15"/>
        <v/>
      </c>
      <c r="CH28" s="269"/>
      <c r="CI28" s="268" t="str">
        <f t="shared" si="16"/>
        <v/>
      </c>
      <c r="CJ28" s="269"/>
      <c r="CK28" s="268" t="str">
        <f t="shared" si="17"/>
        <v/>
      </c>
      <c r="CL28" s="269"/>
      <c r="CM28" s="268" t="str">
        <f t="shared" si="18"/>
        <v/>
      </c>
      <c r="CN28" s="269"/>
      <c r="CO28" s="268" t="str">
        <f t="shared" si="19"/>
        <v/>
      </c>
      <c r="CP28" s="269"/>
      <c r="CQ28" s="268" t="str">
        <f t="shared" si="20"/>
        <v/>
      </c>
      <c r="CR28" s="269"/>
      <c r="CS28" s="268" t="str">
        <f t="shared" si="21"/>
        <v/>
      </c>
      <c r="CT28" s="269"/>
      <c r="CU28" s="268" t="str">
        <f t="shared" si="22"/>
        <v/>
      </c>
      <c r="CV28" s="269"/>
      <c r="CW28" s="268" t="str">
        <f t="shared" si="23"/>
        <v/>
      </c>
      <c r="CX28" s="269"/>
      <c r="CY28" s="268" t="str">
        <f t="shared" si="24"/>
        <v/>
      </c>
      <c r="CZ28" s="269"/>
      <c r="DA28" s="268" t="str">
        <f t="shared" si="24"/>
        <v/>
      </c>
      <c r="DB28" s="269"/>
      <c r="DC28" s="268" t="str">
        <f t="shared" si="24"/>
        <v/>
      </c>
      <c r="DD28" s="269"/>
      <c r="DE28" s="205"/>
      <c r="DF28" s="286" t="str">
        <f t="shared" si="27"/>
        <v/>
      </c>
      <c r="DG28" s="211" t="str">
        <f t="shared" si="27"/>
        <v/>
      </c>
      <c r="DH28" s="210" t="str">
        <f t="shared" si="28"/>
        <v/>
      </c>
      <c r="DI28" s="211" t="str">
        <f t="shared" si="28"/>
        <v/>
      </c>
      <c r="DJ28" s="210" t="str">
        <f t="shared" si="28"/>
        <v/>
      </c>
      <c r="DK28" s="211" t="str">
        <f t="shared" si="28"/>
        <v/>
      </c>
      <c r="DL28" s="210" t="str">
        <f t="shared" si="28"/>
        <v/>
      </c>
      <c r="DM28" s="211" t="str">
        <f t="shared" si="28"/>
        <v/>
      </c>
      <c r="DN28" s="210" t="str">
        <f t="shared" si="28"/>
        <v/>
      </c>
      <c r="DO28" s="211" t="str">
        <f t="shared" si="28"/>
        <v/>
      </c>
      <c r="DP28" s="210" t="str">
        <f t="shared" si="28"/>
        <v/>
      </c>
      <c r="DQ28" s="211" t="str">
        <f t="shared" si="28"/>
        <v/>
      </c>
      <c r="DR28" s="210" t="str">
        <f t="shared" si="28"/>
        <v/>
      </c>
      <c r="DS28" s="211" t="str">
        <f t="shared" si="28"/>
        <v/>
      </c>
      <c r="DT28" s="210" t="str">
        <f t="shared" si="28"/>
        <v/>
      </c>
      <c r="DU28" s="211" t="str">
        <f t="shared" si="28"/>
        <v/>
      </c>
      <c r="DV28" s="210" t="str">
        <f t="shared" si="28"/>
        <v/>
      </c>
      <c r="DW28" s="211" t="str">
        <f t="shared" si="28"/>
        <v/>
      </c>
      <c r="DX28" s="210" t="str">
        <f t="shared" si="29"/>
        <v/>
      </c>
      <c r="DY28" s="211" t="str">
        <f t="shared" si="29"/>
        <v/>
      </c>
      <c r="DZ28" s="210" t="str">
        <f t="shared" si="25"/>
        <v/>
      </c>
      <c r="EA28" s="287" t="str">
        <f t="shared" si="26"/>
        <v/>
      </c>
    </row>
    <row r="29" spans="1:131" ht="15" customHeight="1">
      <c r="A29" s="410"/>
      <c r="B29" s="395"/>
      <c r="C29" s="377"/>
      <c r="D29" s="395"/>
      <c r="E29" s="396"/>
      <c r="F29" s="397"/>
      <c r="G29" s="398"/>
      <c r="H29" s="399"/>
      <c r="I29" s="398"/>
      <c r="J29" s="400"/>
      <c r="K29" s="400"/>
      <c r="L29" s="400"/>
      <c r="M29" s="400"/>
      <c r="N29" s="401"/>
      <c r="O29" s="402"/>
      <c r="P29" s="377"/>
      <c r="Q29" s="377"/>
      <c r="R29" s="377"/>
      <c r="S29" s="377"/>
      <c r="T29" s="382"/>
      <c r="U29" s="402"/>
      <c r="V29" s="25"/>
      <c r="W29" s="400"/>
      <c r="X29" s="400"/>
      <c r="Y29" s="400"/>
      <c r="Z29" s="400"/>
      <c r="AA29" s="401"/>
      <c r="AB29" s="402"/>
      <c r="AC29" s="377"/>
      <c r="AD29" s="377"/>
      <c r="AE29" s="377"/>
      <c r="AF29" s="377"/>
      <c r="AG29" s="382"/>
      <c r="AH29" s="403"/>
      <c r="AI29" s="25"/>
      <c r="AJ29" s="392"/>
      <c r="AK29" s="392"/>
      <c r="AL29" s="392"/>
      <c r="AM29" s="392"/>
      <c r="AN29" s="400">
        <v>10</v>
      </c>
      <c r="AO29" s="400">
        <v>10</v>
      </c>
      <c r="AP29" s="400">
        <v>9</v>
      </c>
      <c r="AQ29" s="400">
        <v>0.5</v>
      </c>
      <c r="AR29" s="401">
        <v>70</v>
      </c>
      <c r="AS29" s="402">
        <v>100</v>
      </c>
      <c r="AT29" s="377">
        <v>5</v>
      </c>
      <c r="AU29" s="377">
        <v>4</v>
      </c>
      <c r="AV29" s="377">
        <v>8</v>
      </c>
      <c r="AW29" s="377">
        <v>1</v>
      </c>
      <c r="AX29" s="382">
        <v>25</v>
      </c>
      <c r="AY29" s="403">
        <v>90</v>
      </c>
      <c r="AZ29" s="400">
        <v>10</v>
      </c>
      <c r="BA29" s="400">
        <v>10</v>
      </c>
      <c r="BB29" s="400">
        <v>10</v>
      </c>
      <c r="BC29" s="404">
        <v>70</v>
      </c>
      <c r="BD29" s="400">
        <v>100</v>
      </c>
      <c r="BE29" s="377">
        <v>6</v>
      </c>
      <c r="BF29" s="377">
        <v>8</v>
      </c>
      <c r="BG29" s="377">
        <v>4</v>
      </c>
      <c r="BH29" s="377">
        <v>7</v>
      </c>
      <c r="BI29" s="377">
        <v>15</v>
      </c>
      <c r="BJ29" s="377">
        <v>10</v>
      </c>
      <c r="BK29" s="382">
        <v>24</v>
      </c>
      <c r="BL29" s="382">
        <v>14</v>
      </c>
      <c r="BM29" s="403">
        <v>30</v>
      </c>
      <c r="BN29" s="403">
        <v>70</v>
      </c>
      <c r="BO29" s="378">
        <v>10</v>
      </c>
      <c r="BP29" s="378">
        <v>10</v>
      </c>
      <c r="BQ29" s="378">
        <v>10</v>
      </c>
      <c r="BR29" s="384">
        <v>33</v>
      </c>
      <c r="BS29" s="384">
        <v>18</v>
      </c>
      <c r="BT29" s="402">
        <v>60</v>
      </c>
      <c r="BU29" s="402">
        <v>30</v>
      </c>
      <c r="BV29" s="377">
        <v>24</v>
      </c>
      <c r="BW29" s="377">
        <v>44</v>
      </c>
      <c r="BX29" s="377">
        <v>30</v>
      </c>
      <c r="BY29" s="400">
        <v>24</v>
      </c>
      <c r="BZ29" s="401">
        <v>28</v>
      </c>
      <c r="CA29" s="402">
        <v>27</v>
      </c>
      <c r="CB29" s="411">
        <v>14</v>
      </c>
      <c r="CC29" s="220"/>
      <c r="CD29" s="222" t="s">
        <v>344</v>
      </c>
      <c r="CE29" s="205"/>
      <c r="CF29" s="205"/>
      <c r="CG29" s="268" t="str">
        <f t="shared" si="15"/>
        <v/>
      </c>
      <c r="CH29" s="269"/>
      <c r="CI29" s="268" t="str">
        <f t="shared" si="16"/>
        <v/>
      </c>
      <c r="CJ29" s="269"/>
      <c r="CK29" s="268" t="str">
        <f t="shared" si="17"/>
        <v/>
      </c>
      <c r="CL29" s="269"/>
      <c r="CM29" s="268" t="str">
        <f t="shared" si="18"/>
        <v/>
      </c>
      <c r="CN29" s="269"/>
      <c r="CO29" s="268" t="str">
        <f t="shared" si="19"/>
        <v/>
      </c>
      <c r="CP29" s="269"/>
      <c r="CQ29" s="268" t="str">
        <f t="shared" si="20"/>
        <v/>
      </c>
      <c r="CR29" s="269"/>
      <c r="CS29" s="268" t="str">
        <f t="shared" si="21"/>
        <v/>
      </c>
      <c r="CT29" s="269"/>
      <c r="CU29" s="268" t="str">
        <f t="shared" si="22"/>
        <v/>
      </c>
      <c r="CV29" s="269"/>
      <c r="CW29" s="268" t="str">
        <f t="shared" si="23"/>
        <v/>
      </c>
      <c r="CX29" s="269"/>
      <c r="CY29" s="268" t="str">
        <f t="shared" si="24"/>
        <v/>
      </c>
      <c r="CZ29" s="269"/>
      <c r="DA29" s="268" t="str">
        <f t="shared" si="24"/>
        <v/>
      </c>
      <c r="DB29" s="269"/>
      <c r="DC29" s="268" t="str">
        <f t="shared" si="24"/>
        <v/>
      </c>
      <c r="DD29" s="269"/>
      <c r="DE29" s="205"/>
      <c r="DF29" s="286" t="str">
        <f t="shared" si="27"/>
        <v/>
      </c>
      <c r="DG29" s="211" t="str">
        <f t="shared" si="27"/>
        <v/>
      </c>
      <c r="DH29" s="210" t="str">
        <f t="shared" si="28"/>
        <v/>
      </c>
      <c r="DI29" s="211" t="str">
        <f t="shared" si="28"/>
        <v/>
      </c>
      <c r="DJ29" s="210" t="str">
        <f t="shared" si="28"/>
        <v/>
      </c>
      <c r="DK29" s="211" t="str">
        <f t="shared" si="28"/>
        <v/>
      </c>
      <c r="DL29" s="210" t="str">
        <f t="shared" si="28"/>
        <v/>
      </c>
      <c r="DM29" s="211" t="str">
        <f t="shared" si="28"/>
        <v/>
      </c>
      <c r="DN29" s="210" t="str">
        <f t="shared" si="28"/>
        <v/>
      </c>
      <c r="DO29" s="211" t="str">
        <f t="shared" si="28"/>
        <v/>
      </c>
      <c r="DP29" s="210" t="str">
        <f t="shared" si="28"/>
        <v/>
      </c>
      <c r="DQ29" s="211" t="str">
        <f t="shared" si="28"/>
        <v/>
      </c>
      <c r="DR29" s="210" t="str">
        <f t="shared" si="28"/>
        <v/>
      </c>
      <c r="DS29" s="211" t="str">
        <f t="shared" si="28"/>
        <v/>
      </c>
      <c r="DT29" s="210" t="str">
        <f t="shared" si="28"/>
        <v/>
      </c>
      <c r="DU29" s="211" t="str">
        <f t="shared" si="28"/>
        <v/>
      </c>
      <c r="DV29" s="210" t="str">
        <f t="shared" si="28"/>
        <v/>
      </c>
      <c r="DW29" s="211" t="str">
        <f t="shared" si="28"/>
        <v/>
      </c>
      <c r="DX29" s="210" t="str">
        <f t="shared" si="29"/>
        <v/>
      </c>
      <c r="DY29" s="211" t="str">
        <f t="shared" si="29"/>
        <v/>
      </c>
      <c r="DZ29" s="210" t="str">
        <f t="shared" si="25"/>
        <v/>
      </c>
      <c r="EA29" s="287" t="str">
        <f t="shared" si="26"/>
        <v/>
      </c>
    </row>
    <row r="30" spans="1:131" ht="15" customHeight="1">
      <c r="A30" s="410"/>
      <c r="B30" s="395"/>
      <c r="C30" s="377"/>
      <c r="D30" s="395"/>
      <c r="E30" s="396"/>
      <c r="F30" s="397"/>
      <c r="G30" s="398"/>
      <c r="H30" s="399"/>
      <c r="I30" s="398"/>
      <c r="J30" s="400"/>
      <c r="K30" s="400"/>
      <c r="L30" s="400"/>
      <c r="M30" s="400"/>
      <c r="N30" s="401"/>
      <c r="O30" s="402"/>
      <c r="P30" s="377"/>
      <c r="Q30" s="377"/>
      <c r="R30" s="377"/>
      <c r="S30" s="377"/>
      <c r="T30" s="382"/>
      <c r="U30" s="402"/>
      <c r="V30" s="25"/>
      <c r="W30" s="400"/>
      <c r="X30" s="400"/>
      <c r="Y30" s="400"/>
      <c r="Z30" s="400"/>
      <c r="AA30" s="401"/>
      <c r="AB30" s="402"/>
      <c r="AC30" s="377"/>
      <c r="AD30" s="377"/>
      <c r="AE30" s="377"/>
      <c r="AF30" s="377"/>
      <c r="AG30" s="382"/>
      <c r="AH30" s="403"/>
      <c r="AI30" s="25" t="s">
        <v>357</v>
      </c>
      <c r="AJ30" s="392">
        <v>34</v>
      </c>
      <c r="AK30" s="392">
        <v>1</v>
      </c>
      <c r="AL30" s="392">
        <v>26</v>
      </c>
      <c r="AM30" s="392">
        <v>84</v>
      </c>
      <c r="AN30" s="400">
        <v>10</v>
      </c>
      <c r="AO30" s="400">
        <v>10</v>
      </c>
      <c r="AP30" s="400">
        <v>9</v>
      </c>
      <c r="AQ30" s="400">
        <v>0.5</v>
      </c>
      <c r="AR30" s="401">
        <v>70</v>
      </c>
      <c r="AS30" s="402">
        <v>100</v>
      </c>
      <c r="AT30" s="377">
        <v>5</v>
      </c>
      <c r="AU30" s="377">
        <v>4</v>
      </c>
      <c r="AV30" s="377">
        <v>8</v>
      </c>
      <c r="AW30" s="377">
        <v>1</v>
      </c>
      <c r="AX30" s="382">
        <v>25</v>
      </c>
      <c r="AY30" s="403">
        <v>90</v>
      </c>
      <c r="AZ30" s="400">
        <v>10</v>
      </c>
      <c r="BA30" s="400">
        <v>10</v>
      </c>
      <c r="BB30" s="400">
        <v>10</v>
      </c>
      <c r="BC30" s="404">
        <v>70</v>
      </c>
      <c r="BD30" s="400">
        <v>100</v>
      </c>
      <c r="BE30" s="377">
        <v>6</v>
      </c>
      <c r="BF30" s="377">
        <v>8</v>
      </c>
      <c r="BG30" s="377">
        <v>4</v>
      </c>
      <c r="BH30" s="377">
        <v>7</v>
      </c>
      <c r="BI30" s="377">
        <v>15</v>
      </c>
      <c r="BJ30" s="377">
        <v>10</v>
      </c>
      <c r="BK30" s="382">
        <v>24</v>
      </c>
      <c r="BL30" s="382">
        <v>14</v>
      </c>
      <c r="BM30" s="403">
        <v>30</v>
      </c>
      <c r="BN30" s="403">
        <v>70</v>
      </c>
      <c r="BO30" s="378">
        <v>10</v>
      </c>
      <c r="BP30" s="378">
        <v>10</v>
      </c>
      <c r="BQ30" s="378">
        <v>10</v>
      </c>
      <c r="BR30" s="384">
        <v>33</v>
      </c>
      <c r="BS30" s="384">
        <v>18</v>
      </c>
      <c r="BT30" s="402">
        <v>60</v>
      </c>
      <c r="BU30" s="402">
        <v>30</v>
      </c>
      <c r="BV30" s="377">
        <v>24</v>
      </c>
      <c r="BW30" s="377">
        <v>44</v>
      </c>
      <c r="BX30" s="377">
        <v>30</v>
      </c>
      <c r="BY30" s="400">
        <v>24</v>
      </c>
      <c r="BZ30" s="401">
        <v>28</v>
      </c>
      <c r="CA30" s="402">
        <v>27</v>
      </c>
      <c r="CB30" s="411">
        <v>14</v>
      </c>
      <c r="CC30" s="220"/>
      <c r="CD30" s="222"/>
      <c r="CE30" s="205"/>
      <c r="CF30" s="205"/>
      <c r="CG30" s="268" t="str">
        <f t="shared" si="15"/>
        <v/>
      </c>
      <c r="CH30" s="269"/>
      <c r="CI30" s="268" t="str">
        <f t="shared" si="16"/>
        <v/>
      </c>
      <c r="CJ30" s="269"/>
      <c r="CK30" s="268" t="str">
        <f t="shared" si="17"/>
        <v/>
      </c>
      <c r="CL30" s="269"/>
      <c r="CM30" s="268" t="str">
        <f t="shared" si="18"/>
        <v/>
      </c>
      <c r="CN30" s="269"/>
      <c r="CO30" s="268" t="str">
        <f t="shared" si="19"/>
        <v/>
      </c>
      <c r="CP30" s="269"/>
      <c r="CQ30" s="268" t="str">
        <f t="shared" si="20"/>
        <v/>
      </c>
      <c r="CR30" s="269"/>
      <c r="CS30" s="268" t="str">
        <f t="shared" si="21"/>
        <v/>
      </c>
      <c r="CT30" s="269"/>
      <c r="CU30" s="268" t="str">
        <f t="shared" si="22"/>
        <v/>
      </c>
      <c r="CV30" s="269"/>
      <c r="CW30" s="268" t="str">
        <f t="shared" si="23"/>
        <v/>
      </c>
      <c r="CX30" s="269"/>
      <c r="CY30" s="268" t="str">
        <f t="shared" si="24"/>
        <v/>
      </c>
      <c r="CZ30" s="269"/>
      <c r="DA30" s="268" t="str">
        <f t="shared" si="24"/>
        <v/>
      </c>
      <c r="DB30" s="269"/>
      <c r="DC30" s="268" t="str">
        <f t="shared" si="24"/>
        <v/>
      </c>
      <c r="DD30" s="269"/>
      <c r="DE30" s="205"/>
      <c r="DF30" s="286" t="str">
        <f t="shared" si="27"/>
        <v/>
      </c>
      <c r="DG30" s="211" t="str">
        <f t="shared" si="27"/>
        <v/>
      </c>
      <c r="DH30" s="210" t="str">
        <f t="shared" si="28"/>
        <v/>
      </c>
      <c r="DI30" s="211" t="str">
        <f t="shared" si="28"/>
        <v/>
      </c>
      <c r="DJ30" s="210" t="str">
        <f t="shared" si="28"/>
        <v/>
      </c>
      <c r="DK30" s="211" t="str">
        <f t="shared" si="28"/>
        <v/>
      </c>
      <c r="DL30" s="210" t="str">
        <f t="shared" si="28"/>
        <v/>
      </c>
      <c r="DM30" s="211" t="str">
        <f t="shared" si="28"/>
        <v/>
      </c>
      <c r="DN30" s="210" t="str">
        <f t="shared" si="28"/>
        <v/>
      </c>
      <c r="DO30" s="211" t="str">
        <f t="shared" si="28"/>
        <v/>
      </c>
      <c r="DP30" s="210" t="str">
        <f t="shared" si="28"/>
        <v/>
      </c>
      <c r="DQ30" s="211" t="str">
        <f t="shared" si="28"/>
        <v/>
      </c>
      <c r="DR30" s="210" t="str">
        <f t="shared" si="28"/>
        <v/>
      </c>
      <c r="DS30" s="211" t="str">
        <f t="shared" si="28"/>
        <v/>
      </c>
      <c r="DT30" s="210" t="str">
        <f t="shared" si="28"/>
        <v/>
      </c>
      <c r="DU30" s="211" t="str">
        <f t="shared" si="28"/>
        <v/>
      </c>
      <c r="DV30" s="210" t="str">
        <f t="shared" si="28"/>
        <v/>
      </c>
      <c r="DW30" s="211" t="str">
        <f t="shared" si="28"/>
        <v/>
      </c>
      <c r="DX30" s="210" t="str">
        <f t="shared" si="29"/>
        <v/>
      </c>
      <c r="DY30" s="211" t="str">
        <f t="shared" si="29"/>
        <v/>
      </c>
      <c r="DZ30" s="210" t="str">
        <f t="shared" si="25"/>
        <v/>
      </c>
      <c r="EA30" s="287" t="str">
        <f t="shared" si="26"/>
        <v/>
      </c>
    </row>
    <row r="31" spans="1:131" ht="15" customHeight="1">
      <c r="A31" s="410"/>
      <c r="B31" s="395"/>
      <c r="C31" s="377"/>
      <c r="D31" s="395"/>
      <c r="E31" s="396"/>
      <c r="F31" s="397"/>
      <c r="G31" s="398"/>
      <c r="H31" s="399"/>
      <c r="I31" s="398"/>
      <c r="J31" s="400"/>
      <c r="K31" s="400"/>
      <c r="L31" s="400"/>
      <c r="M31" s="400"/>
      <c r="N31" s="401"/>
      <c r="O31" s="402"/>
      <c r="P31" s="377"/>
      <c r="Q31" s="377"/>
      <c r="R31" s="377"/>
      <c r="S31" s="377"/>
      <c r="T31" s="382"/>
      <c r="U31" s="402"/>
      <c r="V31" s="25"/>
      <c r="W31" s="400"/>
      <c r="X31" s="400"/>
      <c r="Y31" s="400"/>
      <c r="Z31" s="400"/>
      <c r="AA31" s="401"/>
      <c r="AB31" s="402"/>
      <c r="AC31" s="377"/>
      <c r="AD31" s="377"/>
      <c r="AE31" s="377"/>
      <c r="AF31" s="377"/>
      <c r="AG31" s="382"/>
      <c r="AH31" s="403"/>
      <c r="AI31" s="25" t="s">
        <v>357</v>
      </c>
      <c r="AJ31" s="392">
        <v>36</v>
      </c>
      <c r="AK31" s="392">
        <v>1</v>
      </c>
      <c r="AL31" s="392">
        <v>40</v>
      </c>
      <c r="AM31" s="392">
        <v>92</v>
      </c>
      <c r="AN31" s="400">
        <v>10</v>
      </c>
      <c r="AO31" s="400">
        <v>10</v>
      </c>
      <c r="AP31" s="400">
        <v>9</v>
      </c>
      <c r="AQ31" s="400">
        <v>0.5</v>
      </c>
      <c r="AR31" s="401">
        <v>70</v>
      </c>
      <c r="AS31" s="402">
        <v>100</v>
      </c>
      <c r="AT31" s="377">
        <v>5</v>
      </c>
      <c r="AU31" s="377">
        <v>4</v>
      </c>
      <c r="AV31" s="377">
        <v>8</v>
      </c>
      <c r="AW31" s="377">
        <v>1</v>
      </c>
      <c r="AX31" s="382">
        <v>25</v>
      </c>
      <c r="AY31" s="403">
        <v>90</v>
      </c>
      <c r="AZ31" s="400">
        <v>10</v>
      </c>
      <c r="BA31" s="400">
        <v>10</v>
      </c>
      <c r="BB31" s="400">
        <v>10</v>
      </c>
      <c r="BC31" s="404">
        <v>70</v>
      </c>
      <c r="BD31" s="400">
        <v>100</v>
      </c>
      <c r="BE31" s="377">
        <v>6</v>
      </c>
      <c r="BF31" s="377">
        <v>8</v>
      </c>
      <c r="BG31" s="377">
        <v>4</v>
      </c>
      <c r="BH31" s="377">
        <v>7</v>
      </c>
      <c r="BI31" s="377">
        <v>15</v>
      </c>
      <c r="BJ31" s="377">
        <v>10</v>
      </c>
      <c r="BK31" s="382">
        <v>24</v>
      </c>
      <c r="BL31" s="382">
        <v>14</v>
      </c>
      <c r="BM31" s="403">
        <v>30</v>
      </c>
      <c r="BN31" s="403">
        <v>70</v>
      </c>
      <c r="BO31" s="378">
        <v>10</v>
      </c>
      <c r="BP31" s="378">
        <v>10</v>
      </c>
      <c r="BQ31" s="378">
        <v>10</v>
      </c>
      <c r="BR31" s="384">
        <v>33</v>
      </c>
      <c r="BS31" s="384">
        <v>18</v>
      </c>
      <c r="BT31" s="402">
        <v>60</v>
      </c>
      <c r="BU31" s="402">
        <v>30</v>
      </c>
      <c r="BV31" s="377">
        <v>24</v>
      </c>
      <c r="BW31" s="377">
        <v>44</v>
      </c>
      <c r="BX31" s="377">
        <v>30</v>
      </c>
      <c r="BY31" s="400">
        <v>24</v>
      </c>
      <c r="BZ31" s="401">
        <v>28</v>
      </c>
      <c r="CA31" s="402">
        <v>27</v>
      </c>
      <c r="CB31" s="411">
        <v>14</v>
      </c>
      <c r="CC31" s="220"/>
      <c r="CD31" s="222"/>
      <c r="CE31" s="205"/>
      <c r="CF31" s="205"/>
      <c r="CG31" s="268" t="str">
        <f t="shared" si="15"/>
        <v/>
      </c>
      <c r="CH31" s="269"/>
      <c r="CI31" s="268" t="str">
        <f t="shared" si="16"/>
        <v/>
      </c>
      <c r="CJ31" s="269"/>
      <c r="CK31" s="268" t="str">
        <f t="shared" si="17"/>
        <v/>
      </c>
      <c r="CL31" s="269"/>
      <c r="CM31" s="268" t="str">
        <f t="shared" si="18"/>
        <v/>
      </c>
      <c r="CN31" s="269"/>
      <c r="CO31" s="268" t="str">
        <f t="shared" si="19"/>
        <v/>
      </c>
      <c r="CP31" s="269"/>
      <c r="CQ31" s="268" t="str">
        <f t="shared" si="20"/>
        <v/>
      </c>
      <c r="CR31" s="269"/>
      <c r="CS31" s="268" t="str">
        <f t="shared" si="21"/>
        <v/>
      </c>
      <c r="CT31" s="269"/>
      <c r="CU31" s="268" t="str">
        <f t="shared" si="22"/>
        <v/>
      </c>
      <c r="CV31" s="269"/>
      <c r="CW31" s="268" t="str">
        <f t="shared" si="23"/>
        <v/>
      </c>
      <c r="CX31" s="269"/>
      <c r="CY31" s="268" t="str">
        <f t="shared" si="24"/>
        <v/>
      </c>
      <c r="CZ31" s="269"/>
      <c r="DA31" s="268" t="str">
        <f t="shared" si="24"/>
        <v/>
      </c>
      <c r="DB31" s="269"/>
      <c r="DC31" s="268" t="str">
        <f t="shared" si="24"/>
        <v/>
      </c>
      <c r="DD31" s="269"/>
      <c r="DE31" s="205"/>
      <c r="DF31" s="286" t="str">
        <f t="shared" si="27"/>
        <v/>
      </c>
      <c r="DG31" s="211" t="str">
        <f t="shared" si="27"/>
        <v/>
      </c>
      <c r="DH31" s="210" t="str">
        <f t="shared" si="28"/>
        <v/>
      </c>
      <c r="DI31" s="211" t="str">
        <f t="shared" si="28"/>
        <v/>
      </c>
      <c r="DJ31" s="210" t="str">
        <f t="shared" si="28"/>
        <v/>
      </c>
      <c r="DK31" s="211" t="str">
        <f t="shared" si="28"/>
        <v/>
      </c>
      <c r="DL31" s="210" t="str">
        <f t="shared" si="28"/>
        <v/>
      </c>
      <c r="DM31" s="211" t="str">
        <f t="shared" si="28"/>
        <v/>
      </c>
      <c r="DN31" s="210" t="str">
        <f t="shared" si="28"/>
        <v/>
      </c>
      <c r="DO31" s="211" t="str">
        <f t="shared" si="28"/>
        <v/>
      </c>
      <c r="DP31" s="210" t="str">
        <f t="shared" si="28"/>
        <v/>
      </c>
      <c r="DQ31" s="211" t="str">
        <f t="shared" si="28"/>
        <v/>
      </c>
      <c r="DR31" s="210" t="str">
        <f t="shared" si="28"/>
        <v/>
      </c>
      <c r="DS31" s="211" t="str">
        <f t="shared" si="28"/>
        <v/>
      </c>
      <c r="DT31" s="210" t="str">
        <f t="shared" si="28"/>
        <v/>
      </c>
      <c r="DU31" s="211" t="str">
        <f t="shared" si="28"/>
        <v/>
      </c>
      <c r="DV31" s="210" t="str">
        <f t="shared" si="28"/>
        <v/>
      </c>
      <c r="DW31" s="211" t="str">
        <f t="shared" si="28"/>
        <v/>
      </c>
      <c r="DX31" s="210" t="str">
        <f t="shared" si="29"/>
        <v/>
      </c>
      <c r="DY31" s="211" t="str">
        <f t="shared" si="29"/>
        <v/>
      </c>
      <c r="DZ31" s="210" t="str">
        <f t="shared" si="25"/>
        <v/>
      </c>
      <c r="EA31" s="287" t="str">
        <f t="shared" si="26"/>
        <v/>
      </c>
    </row>
    <row r="32" spans="1:131" ht="15" customHeight="1">
      <c r="A32" s="410"/>
      <c r="B32" s="395"/>
      <c r="C32" s="377"/>
      <c r="D32" s="395"/>
      <c r="E32" s="396"/>
      <c r="F32" s="397"/>
      <c r="G32" s="398"/>
      <c r="H32" s="399"/>
      <c r="I32" s="398"/>
      <c r="J32" s="400"/>
      <c r="K32" s="400"/>
      <c r="L32" s="400"/>
      <c r="M32" s="400"/>
      <c r="N32" s="401"/>
      <c r="O32" s="402"/>
      <c r="P32" s="377"/>
      <c r="Q32" s="377"/>
      <c r="R32" s="377"/>
      <c r="S32" s="377"/>
      <c r="T32" s="382"/>
      <c r="U32" s="402"/>
      <c r="V32" s="25"/>
      <c r="W32" s="400"/>
      <c r="X32" s="400"/>
      <c r="Y32" s="400"/>
      <c r="Z32" s="400"/>
      <c r="AA32" s="401"/>
      <c r="AB32" s="402"/>
      <c r="AC32" s="377"/>
      <c r="AD32" s="377"/>
      <c r="AE32" s="377"/>
      <c r="AF32" s="377"/>
      <c r="AG32" s="382"/>
      <c r="AH32" s="403"/>
      <c r="AI32" s="25" t="s">
        <v>357</v>
      </c>
      <c r="AJ32" s="392">
        <v>36</v>
      </c>
      <c r="AK32" s="392">
        <v>1</v>
      </c>
      <c r="AL32" s="392">
        <v>28</v>
      </c>
      <c r="AM32" s="392">
        <v>84</v>
      </c>
      <c r="AN32" s="400">
        <v>10</v>
      </c>
      <c r="AO32" s="400">
        <v>10</v>
      </c>
      <c r="AP32" s="400">
        <v>9</v>
      </c>
      <c r="AQ32" s="400">
        <v>0.5</v>
      </c>
      <c r="AR32" s="401">
        <v>70</v>
      </c>
      <c r="AS32" s="402">
        <v>100</v>
      </c>
      <c r="AT32" s="377">
        <v>5</v>
      </c>
      <c r="AU32" s="377">
        <v>4</v>
      </c>
      <c r="AV32" s="377">
        <v>8</v>
      </c>
      <c r="AW32" s="377">
        <v>1</v>
      </c>
      <c r="AX32" s="382">
        <v>25</v>
      </c>
      <c r="AY32" s="403">
        <v>90</v>
      </c>
      <c r="AZ32" s="400">
        <v>10</v>
      </c>
      <c r="BA32" s="400">
        <v>10</v>
      </c>
      <c r="BB32" s="400">
        <v>10</v>
      </c>
      <c r="BC32" s="404">
        <v>70</v>
      </c>
      <c r="BD32" s="400">
        <v>100</v>
      </c>
      <c r="BE32" s="377">
        <v>6</v>
      </c>
      <c r="BF32" s="377">
        <v>8</v>
      </c>
      <c r="BG32" s="377">
        <v>4</v>
      </c>
      <c r="BH32" s="377">
        <v>7</v>
      </c>
      <c r="BI32" s="377">
        <v>15</v>
      </c>
      <c r="BJ32" s="377">
        <v>10</v>
      </c>
      <c r="BK32" s="382">
        <v>24</v>
      </c>
      <c r="BL32" s="382">
        <v>14</v>
      </c>
      <c r="BM32" s="403">
        <v>30</v>
      </c>
      <c r="BN32" s="403">
        <v>70</v>
      </c>
      <c r="BO32" s="378">
        <v>10</v>
      </c>
      <c r="BP32" s="378">
        <v>10</v>
      </c>
      <c r="BQ32" s="378">
        <v>10</v>
      </c>
      <c r="BR32" s="384">
        <v>33</v>
      </c>
      <c r="BS32" s="384">
        <v>18</v>
      </c>
      <c r="BT32" s="402">
        <v>60</v>
      </c>
      <c r="BU32" s="402">
        <v>30</v>
      </c>
      <c r="BV32" s="377">
        <v>24</v>
      </c>
      <c r="BW32" s="377">
        <v>44</v>
      </c>
      <c r="BX32" s="377">
        <v>30</v>
      </c>
      <c r="BY32" s="400">
        <v>24</v>
      </c>
      <c r="BZ32" s="401">
        <v>28</v>
      </c>
      <c r="CA32" s="402">
        <v>27</v>
      </c>
      <c r="CB32" s="411">
        <v>14</v>
      </c>
      <c r="CC32" s="220"/>
      <c r="CD32" s="294" t="s">
        <v>353</v>
      </c>
      <c r="CE32" s="205"/>
      <c r="CF32" s="205"/>
      <c r="CG32" s="268" t="str">
        <f t="shared" si="15"/>
        <v/>
      </c>
      <c r="CH32" s="269"/>
      <c r="CI32" s="268" t="str">
        <f t="shared" si="16"/>
        <v/>
      </c>
      <c r="CJ32" s="269"/>
      <c r="CK32" s="268" t="str">
        <f t="shared" si="17"/>
        <v/>
      </c>
      <c r="CL32" s="269"/>
      <c r="CM32" s="268" t="str">
        <f t="shared" si="18"/>
        <v/>
      </c>
      <c r="CN32" s="269"/>
      <c r="CO32" s="268" t="str">
        <f t="shared" si="19"/>
        <v/>
      </c>
      <c r="CP32" s="269"/>
      <c r="CQ32" s="268" t="str">
        <f t="shared" si="20"/>
        <v/>
      </c>
      <c r="CR32" s="269"/>
      <c r="CS32" s="268" t="str">
        <f t="shared" si="21"/>
        <v/>
      </c>
      <c r="CT32" s="269"/>
      <c r="CU32" s="268" t="str">
        <f t="shared" si="22"/>
        <v/>
      </c>
      <c r="CV32" s="269"/>
      <c r="CW32" s="268" t="str">
        <f t="shared" si="23"/>
        <v/>
      </c>
      <c r="CX32" s="269"/>
      <c r="CY32" s="268" t="str">
        <f t="shared" si="24"/>
        <v/>
      </c>
      <c r="CZ32" s="269"/>
      <c r="DA32" s="268" t="str">
        <f t="shared" si="24"/>
        <v/>
      </c>
      <c r="DB32" s="269"/>
      <c r="DC32" s="268" t="str">
        <f t="shared" si="24"/>
        <v/>
      </c>
      <c r="DD32" s="269"/>
      <c r="DE32" s="205"/>
      <c r="DF32" s="286" t="str">
        <f t="shared" si="27"/>
        <v/>
      </c>
      <c r="DG32" s="211" t="str">
        <f t="shared" si="27"/>
        <v/>
      </c>
      <c r="DH32" s="210" t="str">
        <f t="shared" si="28"/>
        <v/>
      </c>
      <c r="DI32" s="211" t="str">
        <f t="shared" si="28"/>
        <v/>
      </c>
      <c r="DJ32" s="210" t="str">
        <f t="shared" si="28"/>
        <v/>
      </c>
      <c r="DK32" s="211" t="str">
        <f t="shared" si="28"/>
        <v/>
      </c>
      <c r="DL32" s="210" t="str">
        <f t="shared" si="28"/>
        <v/>
      </c>
      <c r="DM32" s="211" t="str">
        <f t="shared" si="28"/>
        <v/>
      </c>
      <c r="DN32" s="210" t="str">
        <f t="shared" si="28"/>
        <v/>
      </c>
      <c r="DO32" s="211" t="str">
        <f t="shared" si="28"/>
        <v/>
      </c>
      <c r="DP32" s="210" t="str">
        <f t="shared" si="28"/>
        <v/>
      </c>
      <c r="DQ32" s="211" t="str">
        <f t="shared" si="28"/>
        <v/>
      </c>
      <c r="DR32" s="210" t="str">
        <f t="shared" si="28"/>
        <v/>
      </c>
      <c r="DS32" s="211" t="str">
        <f t="shared" si="28"/>
        <v/>
      </c>
      <c r="DT32" s="210" t="str">
        <f t="shared" si="28"/>
        <v/>
      </c>
      <c r="DU32" s="211" t="str">
        <f t="shared" si="28"/>
        <v/>
      </c>
      <c r="DV32" s="210" t="str">
        <f t="shared" si="28"/>
        <v/>
      </c>
      <c r="DW32" s="211" t="str">
        <f t="shared" si="28"/>
        <v/>
      </c>
      <c r="DX32" s="210" t="str">
        <f t="shared" si="29"/>
        <v/>
      </c>
      <c r="DY32" s="211" t="str">
        <f t="shared" si="29"/>
        <v/>
      </c>
      <c r="DZ32" s="210" t="str">
        <f t="shared" si="25"/>
        <v/>
      </c>
      <c r="EA32" s="287" t="str">
        <f t="shared" si="26"/>
        <v/>
      </c>
    </row>
    <row r="33" spans="1:131" ht="15" customHeight="1">
      <c r="A33" s="410"/>
      <c r="B33" s="395"/>
      <c r="C33" s="377"/>
      <c r="D33" s="395"/>
      <c r="E33" s="396"/>
      <c r="F33" s="397"/>
      <c r="G33" s="398"/>
      <c r="H33" s="399"/>
      <c r="I33" s="398"/>
      <c r="J33" s="400"/>
      <c r="K33" s="400"/>
      <c r="L33" s="400"/>
      <c r="M33" s="400"/>
      <c r="N33" s="401"/>
      <c r="O33" s="402"/>
      <c r="P33" s="377"/>
      <c r="Q33" s="377"/>
      <c r="R33" s="377"/>
      <c r="S33" s="377"/>
      <c r="T33" s="382"/>
      <c r="U33" s="402"/>
      <c r="V33" s="25"/>
      <c r="W33" s="400"/>
      <c r="X33" s="400"/>
      <c r="Y33" s="400"/>
      <c r="Z33" s="400"/>
      <c r="AA33" s="401"/>
      <c r="AB33" s="402"/>
      <c r="AC33" s="377"/>
      <c r="AD33" s="377"/>
      <c r="AE33" s="377"/>
      <c r="AF33" s="377"/>
      <c r="AG33" s="382"/>
      <c r="AH33" s="403"/>
      <c r="AI33" s="25"/>
      <c r="AJ33" s="392"/>
      <c r="AK33" s="392"/>
      <c r="AL33" s="392"/>
      <c r="AM33" s="392"/>
      <c r="AN33" s="400">
        <v>10</v>
      </c>
      <c r="AO33" s="400">
        <v>10</v>
      </c>
      <c r="AP33" s="400">
        <v>9</v>
      </c>
      <c r="AQ33" s="400">
        <v>0.5</v>
      </c>
      <c r="AR33" s="401">
        <v>70</v>
      </c>
      <c r="AS33" s="402">
        <v>100</v>
      </c>
      <c r="AT33" s="377">
        <v>5</v>
      </c>
      <c r="AU33" s="377">
        <v>4</v>
      </c>
      <c r="AV33" s="377">
        <v>8</v>
      </c>
      <c r="AW33" s="377">
        <v>1</v>
      </c>
      <c r="AX33" s="382">
        <v>25</v>
      </c>
      <c r="AY33" s="403">
        <v>90</v>
      </c>
      <c r="AZ33" s="400">
        <v>10</v>
      </c>
      <c r="BA33" s="400">
        <v>10</v>
      </c>
      <c r="BB33" s="400">
        <v>10</v>
      </c>
      <c r="BC33" s="404">
        <v>70</v>
      </c>
      <c r="BD33" s="400">
        <v>100</v>
      </c>
      <c r="BE33" s="377">
        <v>6</v>
      </c>
      <c r="BF33" s="377">
        <v>8</v>
      </c>
      <c r="BG33" s="377">
        <v>4</v>
      </c>
      <c r="BH33" s="377">
        <v>7</v>
      </c>
      <c r="BI33" s="377">
        <v>15</v>
      </c>
      <c r="BJ33" s="377">
        <v>10</v>
      </c>
      <c r="BK33" s="382">
        <v>24</v>
      </c>
      <c r="BL33" s="382">
        <v>14</v>
      </c>
      <c r="BM33" s="403">
        <v>30</v>
      </c>
      <c r="BN33" s="403">
        <v>70</v>
      </c>
      <c r="BO33" s="378">
        <v>10</v>
      </c>
      <c r="BP33" s="378">
        <v>10</v>
      </c>
      <c r="BQ33" s="378">
        <v>10</v>
      </c>
      <c r="BR33" s="384">
        <v>33</v>
      </c>
      <c r="BS33" s="384">
        <v>18</v>
      </c>
      <c r="BT33" s="402">
        <v>60</v>
      </c>
      <c r="BU33" s="402">
        <v>30</v>
      </c>
      <c r="BV33" s="377">
        <v>24</v>
      </c>
      <c r="BW33" s="377">
        <v>44</v>
      </c>
      <c r="BX33" s="377">
        <v>30</v>
      </c>
      <c r="BY33" s="400">
        <v>24</v>
      </c>
      <c r="BZ33" s="401">
        <v>28</v>
      </c>
      <c r="CA33" s="402">
        <v>27</v>
      </c>
      <c r="CB33" s="411">
        <v>14</v>
      </c>
      <c r="CC33" s="220"/>
      <c r="CD33" s="294" t="s">
        <v>354</v>
      </c>
      <c r="CE33" s="205"/>
      <c r="CF33" s="205"/>
      <c r="CG33" s="268" t="str">
        <f t="shared" si="15"/>
        <v/>
      </c>
      <c r="CH33" s="269"/>
      <c r="CI33" s="268" t="str">
        <f t="shared" si="16"/>
        <v/>
      </c>
      <c r="CJ33" s="269"/>
      <c r="CK33" s="268" t="str">
        <f t="shared" si="17"/>
        <v/>
      </c>
      <c r="CL33" s="269"/>
      <c r="CM33" s="268" t="str">
        <f t="shared" si="18"/>
        <v/>
      </c>
      <c r="CN33" s="269"/>
      <c r="CO33" s="268" t="str">
        <f t="shared" si="19"/>
        <v/>
      </c>
      <c r="CP33" s="269"/>
      <c r="CQ33" s="268" t="str">
        <f t="shared" si="20"/>
        <v/>
      </c>
      <c r="CR33" s="269"/>
      <c r="CS33" s="268" t="str">
        <f t="shared" si="21"/>
        <v/>
      </c>
      <c r="CT33" s="269"/>
      <c r="CU33" s="268" t="str">
        <f t="shared" si="22"/>
        <v/>
      </c>
      <c r="CV33" s="269"/>
      <c r="CW33" s="268" t="str">
        <f t="shared" si="23"/>
        <v/>
      </c>
      <c r="CX33" s="269"/>
      <c r="CY33" s="268" t="str">
        <f t="shared" si="24"/>
        <v/>
      </c>
      <c r="CZ33" s="269"/>
      <c r="DA33" s="268" t="str">
        <f t="shared" si="24"/>
        <v/>
      </c>
      <c r="DB33" s="269"/>
      <c r="DC33" s="268" t="str">
        <f t="shared" si="24"/>
        <v/>
      </c>
      <c r="DD33" s="269"/>
      <c r="DE33" s="205"/>
      <c r="DF33" s="286" t="str">
        <f t="shared" si="27"/>
        <v/>
      </c>
      <c r="DG33" s="211" t="str">
        <f t="shared" si="27"/>
        <v/>
      </c>
      <c r="DH33" s="210" t="str">
        <f t="shared" si="28"/>
        <v/>
      </c>
      <c r="DI33" s="211" t="str">
        <f t="shared" si="28"/>
        <v/>
      </c>
      <c r="DJ33" s="210" t="str">
        <f t="shared" si="28"/>
        <v/>
      </c>
      <c r="DK33" s="211" t="str">
        <f t="shared" si="28"/>
        <v/>
      </c>
      <c r="DL33" s="210" t="str">
        <f t="shared" si="28"/>
        <v/>
      </c>
      <c r="DM33" s="211" t="str">
        <f t="shared" si="28"/>
        <v/>
      </c>
      <c r="DN33" s="210" t="str">
        <f t="shared" si="28"/>
        <v/>
      </c>
      <c r="DO33" s="211" t="str">
        <f t="shared" si="28"/>
        <v/>
      </c>
      <c r="DP33" s="210" t="str">
        <f t="shared" si="28"/>
        <v/>
      </c>
      <c r="DQ33" s="211" t="str">
        <f t="shared" si="28"/>
        <v/>
      </c>
      <c r="DR33" s="210" t="str">
        <f t="shared" si="28"/>
        <v/>
      </c>
      <c r="DS33" s="211" t="str">
        <f t="shared" si="28"/>
        <v/>
      </c>
      <c r="DT33" s="210" t="str">
        <f t="shared" si="28"/>
        <v/>
      </c>
      <c r="DU33" s="211" t="str">
        <f t="shared" si="28"/>
        <v/>
      </c>
      <c r="DV33" s="210" t="str">
        <f t="shared" si="28"/>
        <v/>
      </c>
      <c r="DW33" s="211" t="str">
        <f t="shared" si="28"/>
        <v/>
      </c>
      <c r="DX33" s="210" t="str">
        <f t="shared" si="29"/>
        <v/>
      </c>
      <c r="DY33" s="211" t="str">
        <f t="shared" si="29"/>
        <v/>
      </c>
      <c r="DZ33" s="210" t="str">
        <f t="shared" si="25"/>
        <v/>
      </c>
      <c r="EA33" s="287" t="str">
        <f t="shared" si="26"/>
        <v/>
      </c>
    </row>
    <row r="34" spans="1:131" ht="15" customHeight="1">
      <c r="A34" s="410"/>
      <c r="B34" s="395"/>
      <c r="C34" s="377"/>
      <c r="D34" s="395"/>
      <c r="E34" s="396"/>
      <c r="F34" s="397"/>
      <c r="G34" s="398"/>
      <c r="H34" s="399"/>
      <c r="I34" s="398"/>
      <c r="J34" s="400"/>
      <c r="K34" s="400"/>
      <c r="L34" s="400"/>
      <c r="M34" s="400"/>
      <c r="N34" s="401"/>
      <c r="O34" s="402"/>
      <c r="P34" s="377"/>
      <c r="Q34" s="377"/>
      <c r="R34" s="377"/>
      <c r="S34" s="377"/>
      <c r="T34" s="382"/>
      <c r="U34" s="402"/>
      <c r="V34" s="25"/>
      <c r="W34" s="400"/>
      <c r="X34" s="400"/>
      <c r="Y34" s="400"/>
      <c r="Z34" s="400"/>
      <c r="AA34" s="401"/>
      <c r="AB34" s="402"/>
      <c r="AC34" s="377"/>
      <c r="AD34" s="377"/>
      <c r="AE34" s="377"/>
      <c r="AF34" s="377"/>
      <c r="AG34" s="382"/>
      <c r="AH34" s="403"/>
      <c r="AI34" s="25"/>
      <c r="AJ34" s="392"/>
      <c r="AK34" s="392"/>
      <c r="AL34" s="392"/>
      <c r="AM34" s="392"/>
      <c r="AN34" s="400">
        <v>10</v>
      </c>
      <c r="AO34" s="400">
        <v>10</v>
      </c>
      <c r="AP34" s="400">
        <v>9</v>
      </c>
      <c r="AQ34" s="400">
        <v>0.5</v>
      </c>
      <c r="AR34" s="401">
        <v>70</v>
      </c>
      <c r="AS34" s="402">
        <v>100</v>
      </c>
      <c r="AT34" s="377">
        <v>5</v>
      </c>
      <c r="AU34" s="377">
        <v>4</v>
      </c>
      <c r="AV34" s="377">
        <v>8</v>
      </c>
      <c r="AW34" s="377">
        <v>1</v>
      </c>
      <c r="AX34" s="382">
        <v>25</v>
      </c>
      <c r="AY34" s="403">
        <v>90</v>
      </c>
      <c r="AZ34" s="400">
        <v>10</v>
      </c>
      <c r="BA34" s="400">
        <v>10</v>
      </c>
      <c r="BB34" s="400">
        <v>10</v>
      </c>
      <c r="BC34" s="404">
        <v>70</v>
      </c>
      <c r="BD34" s="400">
        <v>100</v>
      </c>
      <c r="BE34" s="377">
        <v>6</v>
      </c>
      <c r="BF34" s="377">
        <v>8</v>
      </c>
      <c r="BG34" s="377">
        <v>4</v>
      </c>
      <c r="BH34" s="377">
        <v>7</v>
      </c>
      <c r="BI34" s="377">
        <v>15</v>
      </c>
      <c r="BJ34" s="377">
        <v>10</v>
      </c>
      <c r="BK34" s="382">
        <v>24</v>
      </c>
      <c r="BL34" s="382">
        <v>14</v>
      </c>
      <c r="BM34" s="403">
        <v>30</v>
      </c>
      <c r="BN34" s="403">
        <v>70</v>
      </c>
      <c r="BO34" s="378">
        <v>10</v>
      </c>
      <c r="BP34" s="378">
        <v>10</v>
      </c>
      <c r="BQ34" s="378">
        <v>10</v>
      </c>
      <c r="BR34" s="384">
        <v>33</v>
      </c>
      <c r="BS34" s="384">
        <v>18</v>
      </c>
      <c r="BT34" s="402">
        <v>60</v>
      </c>
      <c r="BU34" s="402">
        <v>30</v>
      </c>
      <c r="BV34" s="377">
        <v>24</v>
      </c>
      <c r="BW34" s="377">
        <v>44</v>
      </c>
      <c r="BX34" s="377">
        <v>30</v>
      </c>
      <c r="BY34" s="400">
        <v>24</v>
      </c>
      <c r="BZ34" s="401">
        <v>28</v>
      </c>
      <c r="CA34" s="402">
        <v>27</v>
      </c>
      <c r="CB34" s="411">
        <v>14</v>
      </c>
      <c r="CC34" s="220"/>
      <c r="CD34" s="294" t="s">
        <v>355</v>
      </c>
      <c r="CE34" s="205"/>
      <c r="CF34" s="205"/>
      <c r="CG34" s="268" t="str">
        <f t="shared" si="15"/>
        <v/>
      </c>
      <c r="CH34" s="269"/>
      <c r="CI34" s="268" t="str">
        <f t="shared" si="16"/>
        <v/>
      </c>
      <c r="CJ34" s="269"/>
      <c r="CK34" s="268" t="str">
        <f t="shared" si="17"/>
        <v/>
      </c>
      <c r="CL34" s="269"/>
      <c r="CM34" s="268" t="str">
        <f t="shared" si="18"/>
        <v/>
      </c>
      <c r="CN34" s="269"/>
      <c r="CO34" s="268" t="str">
        <f t="shared" si="19"/>
        <v/>
      </c>
      <c r="CP34" s="269"/>
      <c r="CQ34" s="268" t="str">
        <f t="shared" si="20"/>
        <v/>
      </c>
      <c r="CR34" s="269"/>
      <c r="CS34" s="268" t="str">
        <f t="shared" si="21"/>
        <v/>
      </c>
      <c r="CT34" s="269"/>
      <c r="CU34" s="268" t="str">
        <f t="shared" si="22"/>
        <v/>
      </c>
      <c r="CV34" s="269"/>
      <c r="CW34" s="268" t="str">
        <f t="shared" si="23"/>
        <v/>
      </c>
      <c r="CX34" s="269"/>
      <c r="CY34" s="268" t="str">
        <f t="shared" si="24"/>
        <v/>
      </c>
      <c r="CZ34" s="269"/>
      <c r="DA34" s="268" t="str">
        <f t="shared" si="24"/>
        <v/>
      </c>
      <c r="DB34" s="269"/>
      <c r="DC34" s="268" t="str">
        <f t="shared" si="24"/>
        <v/>
      </c>
      <c r="DD34" s="269"/>
      <c r="DE34" s="205"/>
      <c r="DF34" s="286" t="str">
        <f t="shared" si="27"/>
        <v/>
      </c>
      <c r="DG34" s="211" t="str">
        <f t="shared" si="27"/>
        <v/>
      </c>
      <c r="DH34" s="210" t="str">
        <f t="shared" si="28"/>
        <v/>
      </c>
      <c r="DI34" s="211" t="str">
        <f t="shared" si="28"/>
        <v/>
      </c>
      <c r="DJ34" s="210" t="str">
        <f t="shared" si="28"/>
        <v/>
      </c>
      <c r="DK34" s="211" t="str">
        <f t="shared" si="28"/>
        <v/>
      </c>
      <c r="DL34" s="210" t="str">
        <f t="shared" si="28"/>
        <v/>
      </c>
      <c r="DM34" s="211" t="str">
        <f t="shared" si="28"/>
        <v/>
      </c>
      <c r="DN34" s="210" t="str">
        <f t="shared" si="28"/>
        <v/>
      </c>
      <c r="DO34" s="211" t="str">
        <f t="shared" si="28"/>
        <v/>
      </c>
      <c r="DP34" s="210" t="str">
        <f t="shared" si="28"/>
        <v/>
      </c>
      <c r="DQ34" s="211" t="str">
        <f t="shared" si="28"/>
        <v/>
      </c>
      <c r="DR34" s="210" t="str">
        <f t="shared" si="28"/>
        <v/>
      </c>
      <c r="DS34" s="211" t="str">
        <f t="shared" si="28"/>
        <v/>
      </c>
      <c r="DT34" s="210" t="str">
        <f t="shared" si="28"/>
        <v/>
      </c>
      <c r="DU34" s="211" t="str">
        <f t="shared" si="28"/>
        <v/>
      </c>
      <c r="DV34" s="210" t="str">
        <f t="shared" si="28"/>
        <v/>
      </c>
      <c r="DW34" s="211" t="str">
        <f t="shared" si="28"/>
        <v/>
      </c>
      <c r="DX34" s="210" t="str">
        <f t="shared" si="29"/>
        <v/>
      </c>
      <c r="DY34" s="211" t="str">
        <f t="shared" si="29"/>
        <v/>
      </c>
      <c r="DZ34" s="210" t="str">
        <f t="shared" si="25"/>
        <v/>
      </c>
      <c r="EA34" s="287" t="str">
        <f t="shared" si="26"/>
        <v/>
      </c>
    </row>
    <row r="35" spans="1:131" ht="15" customHeight="1">
      <c r="A35" s="410"/>
      <c r="B35" s="395"/>
      <c r="C35" s="377"/>
      <c r="D35" s="395"/>
      <c r="E35" s="396"/>
      <c r="F35" s="397"/>
      <c r="G35" s="398"/>
      <c r="H35" s="399"/>
      <c r="I35" s="398"/>
      <c r="J35" s="400"/>
      <c r="K35" s="400"/>
      <c r="L35" s="400"/>
      <c r="M35" s="400"/>
      <c r="N35" s="401"/>
      <c r="O35" s="402"/>
      <c r="P35" s="377"/>
      <c r="Q35" s="377"/>
      <c r="R35" s="377"/>
      <c r="S35" s="377"/>
      <c r="T35" s="382"/>
      <c r="U35" s="402"/>
      <c r="V35" s="25"/>
      <c r="W35" s="400"/>
      <c r="X35" s="400"/>
      <c r="Y35" s="400"/>
      <c r="Z35" s="400"/>
      <c r="AA35" s="401"/>
      <c r="AB35" s="402"/>
      <c r="AC35" s="377"/>
      <c r="AD35" s="377"/>
      <c r="AE35" s="377"/>
      <c r="AF35" s="377"/>
      <c r="AG35" s="382"/>
      <c r="AH35" s="403"/>
      <c r="AI35" s="25"/>
      <c r="AJ35" s="392"/>
      <c r="AK35" s="392"/>
      <c r="AL35" s="392"/>
      <c r="AM35" s="392"/>
      <c r="AN35" s="400">
        <v>10</v>
      </c>
      <c r="AO35" s="400">
        <v>10</v>
      </c>
      <c r="AP35" s="400">
        <v>9</v>
      </c>
      <c r="AQ35" s="400">
        <v>0.5</v>
      </c>
      <c r="AR35" s="401">
        <v>70</v>
      </c>
      <c r="AS35" s="402">
        <v>100</v>
      </c>
      <c r="AT35" s="377">
        <v>5</v>
      </c>
      <c r="AU35" s="377">
        <v>4</v>
      </c>
      <c r="AV35" s="377">
        <v>8</v>
      </c>
      <c r="AW35" s="377">
        <v>1</v>
      </c>
      <c r="AX35" s="382">
        <v>25</v>
      </c>
      <c r="AY35" s="403">
        <v>90</v>
      </c>
      <c r="AZ35" s="400">
        <v>10</v>
      </c>
      <c r="BA35" s="400">
        <v>10</v>
      </c>
      <c r="BB35" s="400">
        <v>10</v>
      </c>
      <c r="BC35" s="404">
        <v>70</v>
      </c>
      <c r="BD35" s="400">
        <v>100</v>
      </c>
      <c r="BE35" s="377">
        <v>6</v>
      </c>
      <c r="BF35" s="377">
        <v>8</v>
      </c>
      <c r="BG35" s="377">
        <v>4</v>
      </c>
      <c r="BH35" s="377">
        <v>7</v>
      </c>
      <c r="BI35" s="377">
        <v>15</v>
      </c>
      <c r="BJ35" s="377">
        <v>10</v>
      </c>
      <c r="BK35" s="382">
        <v>24</v>
      </c>
      <c r="BL35" s="382">
        <v>14</v>
      </c>
      <c r="BM35" s="403">
        <v>30</v>
      </c>
      <c r="BN35" s="403">
        <v>70</v>
      </c>
      <c r="BO35" s="378">
        <v>10</v>
      </c>
      <c r="BP35" s="378">
        <v>10</v>
      </c>
      <c r="BQ35" s="378">
        <v>10</v>
      </c>
      <c r="BR35" s="384">
        <v>33</v>
      </c>
      <c r="BS35" s="384">
        <v>18</v>
      </c>
      <c r="BT35" s="402">
        <v>60</v>
      </c>
      <c r="BU35" s="402">
        <v>30</v>
      </c>
      <c r="BV35" s="377">
        <v>24</v>
      </c>
      <c r="BW35" s="377">
        <v>44</v>
      </c>
      <c r="BX35" s="377">
        <v>30</v>
      </c>
      <c r="BY35" s="400">
        <v>24</v>
      </c>
      <c r="BZ35" s="401">
        <v>28</v>
      </c>
      <c r="CA35" s="402">
        <v>27</v>
      </c>
      <c r="CB35" s="411">
        <v>14</v>
      </c>
      <c r="CC35" s="220"/>
      <c r="CD35" s="294" t="s">
        <v>356</v>
      </c>
      <c r="CE35" s="205"/>
      <c r="CF35" s="205"/>
      <c r="CG35" s="268" t="str">
        <f t="shared" si="15"/>
        <v/>
      </c>
      <c r="CH35" s="269"/>
      <c r="CI35" s="268" t="str">
        <f t="shared" si="16"/>
        <v/>
      </c>
      <c r="CJ35" s="269"/>
      <c r="CK35" s="268" t="str">
        <f t="shared" si="17"/>
        <v/>
      </c>
      <c r="CL35" s="269"/>
      <c r="CM35" s="268" t="str">
        <f t="shared" si="18"/>
        <v/>
      </c>
      <c r="CN35" s="269"/>
      <c r="CO35" s="268" t="str">
        <f t="shared" si="19"/>
        <v/>
      </c>
      <c r="CP35" s="269"/>
      <c r="CQ35" s="268" t="str">
        <f t="shared" si="20"/>
        <v/>
      </c>
      <c r="CR35" s="269"/>
      <c r="CS35" s="268" t="str">
        <f t="shared" si="21"/>
        <v/>
      </c>
      <c r="CT35" s="269"/>
      <c r="CU35" s="268" t="str">
        <f t="shared" si="22"/>
        <v/>
      </c>
      <c r="CV35" s="269"/>
      <c r="CW35" s="268" t="str">
        <f t="shared" si="23"/>
        <v/>
      </c>
      <c r="CX35" s="269"/>
      <c r="CY35" s="268" t="str">
        <f t="shared" si="24"/>
        <v/>
      </c>
      <c r="CZ35" s="269"/>
      <c r="DA35" s="268" t="str">
        <f t="shared" si="24"/>
        <v/>
      </c>
      <c r="DB35" s="269"/>
      <c r="DC35" s="268" t="str">
        <f t="shared" si="24"/>
        <v/>
      </c>
      <c r="DD35" s="269"/>
      <c r="DE35" s="205"/>
      <c r="DF35" s="286" t="str">
        <f t="shared" si="27"/>
        <v/>
      </c>
      <c r="DG35" s="211" t="str">
        <f t="shared" si="27"/>
        <v/>
      </c>
      <c r="DH35" s="210" t="str">
        <f t="shared" si="28"/>
        <v/>
      </c>
      <c r="DI35" s="211" t="str">
        <f t="shared" si="28"/>
        <v/>
      </c>
      <c r="DJ35" s="210" t="str">
        <f t="shared" si="28"/>
        <v/>
      </c>
      <c r="DK35" s="211" t="str">
        <f t="shared" si="28"/>
        <v/>
      </c>
      <c r="DL35" s="210" t="str">
        <f t="shared" si="28"/>
        <v/>
      </c>
      <c r="DM35" s="211" t="str">
        <f t="shared" si="28"/>
        <v/>
      </c>
      <c r="DN35" s="210" t="str">
        <f t="shared" si="28"/>
        <v/>
      </c>
      <c r="DO35" s="211" t="str">
        <f t="shared" si="28"/>
        <v/>
      </c>
      <c r="DP35" s="210" t="str">
        <f t="shared" si="28"/>
        <v/>
      </c>
      <c r="DQ35" s="211" t="str">
        <f t="shared" si="28"/>
        <v/>
      </c>
      <c r="DR35" s="210" t="str">
        <f t="shared" si="28"/>
        <v/>
      </c>
      <c r="DS35" s="211" t="str">
        <f t="shared" si="28"/>
        <v/>
      </c>
      <c r="DT35" s="210" t="str">
        <f t="shared" si="28"/>
        <v/>
      </c>
      <c r="DU35" s="211" t="str">
        <f t="shared" si="28"/>
        <v/>
      </c>
      <c r="DV35" s="210" t="str">
        <f t="shared" si="28"/>
        <v/>
      </c>
      <c r="DW35" s="211" t="str">
        <f t="shared" si="28"/>
        <v/>
      </c>
      <c r="DX35" s="210" t="str">
        <f t="shared" si="29"/>
        <v/>
      </c>
      <c r="DY35" s="211" t="str">
        <f t="shared" si="29"/>
        <v/>
      </c>
      <c r="DZ35" s="210" t="str">
        <f t="shared" si="25"/>
        <v/>
      </c>
      <c r="EA35" s="287" t="str">
        <f t="shared" si="26"/>
        <v/>
      </c>
    </row>
    <row r="36" spans="1:131" ht="15" customHeight="1">
      <c r="A36" s="410"/>
      <c r="B36" s="395"/>
      <c r="C36" s="377"/>
      <c r="D36" s="395"/>
      <c r="E36" s="396"/>
      <c r="F36" s="397"/>
      <c r="G36" s="398"/>
      <c r="H36" s="399"/>
      <c r="I36" s="398"/>
      <c r="J36" s="400"/>
      <c r="K36" s="400"/>
      <c r="L36" s="400"/>
      <c r="M36" s="400"/>
      <c r="N36" s="401"/>
      <c r="O36" s="402"/>
      <c r="P36" s="377"/>
      <c r="Q36" s="377"/>
      <c r="R36" s="377"/>
      <c r="S36" s="377"/>
      <c r="T36" s="382"/>
      <c r="U36" s="402"/>
      <c r="V36" s="25"/>
      <c r="W36" s="400"/>
      <c r="X36" s="400"/>
      <c r="Y36" s="400"/>
      <c r="Z36" s="400"/>
      <c r="AA36" s="401"/>
      <c r="AB36" s="402"/>
      <c r="AC36" s="377"/>
      <c r="AD36" s="377"/>
      <c r="AE36" s="377"/>
      <c r="AF36" s="377"/>
      <c r="AG36" s="382"/>
      <c r="AH36" s="403"/>
      <c r="AI36" s="25"/>
      <c r="AJ36" s="392"/>
      <c r="AK36" s="392"/>
      <c r="AL36" s="392"/>
      <c r="AM36" s="392"/>
      <c r="AN36" s="400">
        <v>10</v>
      </c>
      <c r="AO36" s="400">
        <v>10</v>
      </c>
      <c r="AP36" s="400">
        <v>9</v>
      </c>
      <c r="AQ36" s="400">
        <v>0.5</v>
      </c>
      <c r="AR36" s="401">
        <v>70</v>
      </c>
      <c r="AS36" s="402">
        <v>100</v>
      </c>
      <c r="AT36" s="377">
        <v>5</v>
      </c>
      <c r="AU36" s="377">
        <v>4</v>
      </c>
      <c r="AV36" s="377">
        <v>8</v>
      </c>
      <c r="AW36" s="377">
        <v>1</v>
      </c>
      <c r="AX36" s="382">
        <v>25</v>
      </c>
      <c r="AY36" s="403">
        <v>90</v>
      </c>
      <c r="AZ36" s="400">
        <v>10</v>
      </c>
      <c r="BA36" s="400">
        <v>10</v>
      </c>
      <c r="BB36" s="400">
        <v>10</v>
      </c>
      <c r="BC36" s="404">
        <v>70</v>
      </c>
      <c r="BD36" s="400">
        <v>100</v>
      </c>
      <c r="BE36" s="377">
        <v>6</v>
      </c>
      <c r="BF36" s="377">
        <v>8</v>
      </c>
      <c r="BG36" s="377">
        <v>4</v>
      </c>
      <c r="BH36" s="377">
        <v>7</v>
      </c>
      <c r="BI36" s="377">
        <v>15</v>
      </c>
      <c r="BJ36" s="377">
        <v>10</v>
      </c>
      <c r="BK36" s="382">
        <v>24</v>
      </c>
      <c r="BL36" s="382">
        <v>14</v>
      </c>
      <c r="BM36" s="403">
        <v>30</v>
      </c>
      <c r="BN36" s="403">
        <v>70</v>
      </c>
      <c r="BO36" s="378">
        <v>10</v>
      </c>
      <c r="BP36" s="378">
        <v>10</v>
      </c>
      <c r="BQ36" s="378">
        <v>10</v>
      </c>
      <c r="BR36" s="384">
        <v>33</v>
      </c>
      <c r="BS36" s="384">
        <v>18</v>
      </c>
      <c r="BT36" s="402">
        <v>60</v>
      </c>
      <c r="BU36" s="402">
        <v>30</v>
      </c>
      <c r="BV36" s="377">
        <v>24</v>
      </c>
      <c r="BW36" s="377">
        <v>44</v>
      </c>
      <c r="BX36" s="377">
        <v>30</v>
      </c>
      <c r="BY36" s="400">
        <v>24</v>
      </c>
      <c r="BZ36" s="401">
        <v>28</v>
      </c>
      <c r="CA36" s="402">
        <v>27</v>
      </c>
      <c r="CB36" s="411">
        <v>14</v>
      </c>
      <c r="CC36" s="220"/>
      <c r="CD36" s="294" t="s">
        <v>357</v>
      </c>
      <c r="CE36" s="205"/>
      <c r="CF36" s="205"/>
      <c r="CG36" s="268" t="str">
        <f t="shared" si="15"/>
        <v/>
      </c>
      <c r="CH36" s="269"/>
      <c r="CI36" s="268" t="str">
        <f t="shared" si="16"/>
        <v/>
      </c>
      <c r="CJ36" s="269"/>
      <c r="CK36" s="268" t="str">
        <f t="shared" si="17"/>
        <v/>
      </c>
      <c r="CL36" s="269"/>
      <c r="CM36" s="268" t="str">
        <f t="shared" si="18"/>
        <v/>
      </c>
      <c r="CN36" s="269"/>
      <c r="CO36" s="268" t="str">
        <f t="shared" si="19"/>
        <v/>
      </c>
      <c r="CP36" s="269"/>
      <c r="CQ36" s="268" t="str">
        <f t="shared" si="20"/>
        <v/>
      </c>
      <c r="CR36" s="269"/>
      <c r="CS36" s="268" t="str">
        <f t="shared" si="21"/>
        <v/>
      </c>
      <c r="CT36" s="269"/>
      <c r="CU36" s="268" t="str">
        <f t="shared" si="22"/>
        <v/>
      </c>
      <c r="CV36" s="269"/>
      <c r="CW36" s="268" t="str">
        <f t="shared" si="23"/>
        <v/>
      </c>
      <c r="CX36" s="269"/>
      <c r="CY36" s="268" t="str">
        <f t="shared" si="24"/>
        <v/>
      </c>
      <c r="CZ36" s="269"/>
      <c r="DA36" s="268" t="str">
        <f t="shared" si="24"/>
        <v/>
      </c>
      <c r="DB36" s="269"/>
      <c r="DC36" s="268" t="str">
        <f t="shared" si="24"/>
        <v/>
      </c>
      <c r="DD36" s="269"/>
      <c r="DE36" s="205"/>
      <c r="DF36" s="286" t="str">
        <f t="shared" si="27"/>
        <v/>
      </c>
      <c r="DG36" s="211" t="str">
        <f t="shared" si="27"/>
        <v/>
      </c>
      <c r="DH36" s="210" t="str">
        <f t="shared" si="28"/>
        <v/>
      </c>
      <c r="DI36" s="211" t="str">
        <f t="shared" si="28"/>
        <v/>
      </c>
      <c r="DJ36" s="210" t="str">
        <f t="shared" si="28"/>
        <v/>
      </c>
      <c r="DK36" s="211" t="str">
        <f t="shared" si="28"/>
        <v/>
      </c>
      <c r="DL36" s="210" t="str">
        <f t="shared" si="28"/>
        <v/>
      </c>
      <c r="DM36" s="211" t="str">
        <f t="shared" si="28"/>
        <v/>
      </c>
      <c r="DN36" s="210" t="str">
        <f t="shared" si="28"/>
        <v/>
      </c>
      <c r="DO36" s="211" t="str">
        <f t="shared" si="28"/>
        <v/>
      </c>
      <c r="DP36" s="210" t="str">
        <f t="shared" si="28"/>
        <v/>
      </c>
      <c r="DQ36" s="211" t="str">
        <f t="shared" si="28"/>
        <v/>
      </c>
      <c r="DR36" s="210" t="str">
        <f t="shared" si="28"/>
        <v/>
      </c>
      <c r="DS36" s="211" t="str">
        <f t="shared" si="28"/>
        <v/>
      </c>
      <c r="DT36" s="210" t="str">
        <f t="shared" si="28"/>
        <v/>
      </c>
      <c r="DU36" s="211" t="str">
        <f t="shared" si="28"/>
        <v/>
      </c>
      <c r="DV36" s="210" t="str">
        <f t="shared" si="28"/>
        <v/>
      </c>
      <c r="DW36" s="211" t="str">
        <f t="shared" si="28"/>
        <v/>
      </c>
      <c r="DX36" s="210" t="str">
        <f t="shared" si="29"/>
        <v/>
      </c>
      <c r="DY36" s="211" t="str">
        <f t="shared" si="29"/>
        <v/>
      </c>
      <c r="DZ36" s="210" t="str">
        <f t="shared" si="25"/>
        <v/>
      </c>
      <c r="EA36" s="287" t="str">
        <f t="shared" si="26"/>
        <v/>
      </c>
    </row>
    <row r="37" spans="1:131" ht="15" customHeight="1">
      <c r="A37" s="410"/>
      <c r="B37" s="395"/>
      <c r="C37" s="377"/>
      <c r="D37" s="395"/>
      <c r="E37" s="396"/>
      <c r="F37" s="397"/>
      <c r="G37" s="398"/>
      <c r="H37" s="399"/>
      <c r="I37" s="398"/>
      <c r="J37" s="400"/>
      <c r="K37" s="400"/>
      <c r="L37" s="400"/>
      <c r="M37" s="400"/>
      <c r="N37" s="401"/>
      <c r="O37" s="402"/>
      <c r="P37" s="377"/>
      <c r="Q37" s="377"/>
      <c r="R37" s="377"/>
      <c r="S37" s="377"/>
      <c r="T37" s="382"/>
      <c r="U37" s="402"/>
      <c r="V37" s="25"/>
      <c r="W37" s="400"/>
      <c r="X37" s="400"/>
      <c r="Y37" s="400"/>
      <c r="Z37" s="400"/>
      <c r="AA37" s="401"/>
      <c r="AB37" s="402"/>
      <c r="AC37" s="377"/>
      <c r="AD37" s="377"/>
      <c r="AE37" s="377"/>
      <c r="AF37" s="377"/>
      <c r="AG37" s="382"/>
      <c r="AH37" s="403"/>
      <c r="AI37" s="25"/>
      <c r="AJ37" s="392"/>
      <c r="AK37" s="392"/>
      <c r="AL37" s="392"/>
      <c r="AM37" s="392"/>
      <c r="AN37" s="400">
        <v>10</v>
      </c>
      <c r="AO37" s="400">
        <v>10</v>
      </c>
      <c r="AP37" s="400">
        <v>9</v>
      </c>
      <c r="AQ37" s="400">
        <v>0.5</v>
      </c>
      <c r="AR37" s="401">
        <v>70</v>
      </c>
      <c r="AS37" s="402">
        <v>100</v>
      </c>
      <c r="AT37" s="377">
        <v>5</v>
      </c>
      <c r="AU37" s="377">
        <v>4</v>
      </c>
      <c r="AV37" s="377">
        <v>8</v>
      </c>
      <c r="AW37" s="377">
        <v>1</v>
      </c>
      <c r="AX37" s="382">
        <v>25</v>
      </c>
      <c r="AY37" s="403">
        <v>90</v>
      </c>
      <c r="AZ37" s="400">
        <v>10</v>
      </c>
      <c r="BA37" s="400">
        <v>10</v>
      </c>
      <c r="BB37" s="400">
        <v>10</v>
      </c>
      <c r="BC37" s="404">
        <v>70</v>
      </c>
      <c r="BD37" s="400">
        <v>100</v>
      </c>
      <c r="BE37" s="377">
        <v>6</v>
      </c>
      <c r="BF37" s="377">
        <v>8</v>
      </c>
      <c r="BG37" s="377">
        <v>4</v>
      </c>
      <c r="BH37" s="377">
        <v>7</v>
      </c>
      <c r="BI37" s="377">
        <v>15</v>
      </c>
      <c r="BJ37" s="377">
        <v>10</v>
      </c>
      <c r="BK37" s="382">
        <v>24</v>
      </c>
      <c r="BL37" s="382">
        <v>14</v>
      </c>
      <c r="BM37" s="403">
        <v>30</v>
      </c>
      <c r="BN37" s="403">
        <v>70</v>
      </c>
      <c r="BO37" s="378">
        <v>10</v>
      </c>
      <c r="BP37" s="378">
        <v>10</v>
      </c>
      <c r="BQ37" s="378">
        <v>10</v>
      </c>
      <c r="BR37" s="384">
        <v>33</v>
      </c>
      <c r="BS37" s="384">
        <v>18</v>
      </c>
      <c r="BT37" s="402">
        <v>60</v>
      </c>
      <c r="BU37" s="402">
        <v>30</v>
      </c>
      <c r="BV37" s="377">
        <v>24</v>
      </c>
      <c r="BW37" s="377">
        <v>44</v>
      </c>
      <c r="BX37" s="377">
        <v>30</v>
      </c>
      <c r="BY37" s="400">
        <v>24</v>
      </c>
      <c r="BZ37" s="401">
        <v>28</v>
      </c>
      <c r="CA37" s="402">
        <v>27</v>
      </c>
      <c r="CB37" s="411">
        <v>14</v>
      </c>
      <c r="CC37" s="220"/>
      <c r="CD37" s="294" t="s">
        <v>358</v>
      </c>
      <c r="CE37" s="205"/>
      <c r="CF37" s="205"/>
      <c r="CG37" s="268" t="str">
        <f t="shared" si="15"/>
        <v/>
      </c>
      <c r="CH37" s="269"/>
      <c r="CI37" s="268" t="str">
        <f t="shared" si="16"/>
        <v/>
      </c>
      <c r="CJ37" s="269"/>
      <c r="CK37" s="268" t="str">
        <f t="shared" si="17"/>
        <v/>
      </c>
      <c r="CL37" s="269"/>
      <c r="CM37" s="268" t="str">
        <f t="shared" si="18"/>
        <v/>
      </c>
      <c r="CN37" s="269"/>
      <c r="CO37" s="268" t="str">
        <f t="shared" si="19"/>
        <v/>
      </c>
      <c r="CP37" s="269"/>
      <c r="CQ37" s="268" t="str">
        <f t="shared" si="20"/>
        <v/>
      </c>
      <c r="CR37" s="269"/>
      <c r="CS37" s="268" t="str">
        <f t="shared" si="21"/>
        <v/>
      </c>
      <c r="CT37" s="269"/>
      <c r="CU37" s="268" t="str">
        <f t="shared" si="22"/>
        <v/>
      </c>
      <c r="CV37" s="269"/>
      <c r="CW37" s="268" t="str">
        <f t="shared" si="23"/>
        <v/>
      </c>
      <c r="CX37" s="269"/>
      <c r="CY37" s="268" t="str">
        <f t="shared" si="24"/>
        <v/>
      </c>
      <c r="CZ37" s="269"/>
      <c r="DA37" s="268" t="str">
        <f t="shared" si="24"/>
        <v/>
      </c>
      <c r="DB37" s="269"/>
      <c r="DC37" s="268" t="str">
        <f t="shared" si="24"/>
        <v/>
      </c>
      <c r="DD37" s="269"/>
      <c r="DE37" s="205"/>
      <c r="DF37" s="286" t="str">
        <f t="shared" si="27"/>
        <v/>
      </c>
      <c r="DG37" s="211" t="str">
        <f t="shared" si="27"/>
        <v/>
      </c>
      <c r="DH37" s="210" t="str">
        <f t="shared" si="28"/>
        <v/>
      </c>
      <c r="DI37" s="211" t="str">
        <f t="shared" si="28"/>
        <v/>
      </c>
      <c r="DJ37" s="210" t="str">
        <f t="shared" si="28"/>
        <v/>
      </c>
      <c r="DK37" s="211" t="str">
        <f t="shared" si="28"/>
        <v/>
      </c>
      <c r="DL37" s="210" t="str">
        <f t="shared" si="28"/>
        <v/>
      </c>
      <c r="DM37" s="211" t="str">
        <f t="shared" si="28"/>
        <v/>
      </c>
      <c r="DN37" s="210" t="str">
        <f t="shared" si="28"/>
        <v/>
      </c>
      <c r="DO37" s="211" t="str">
        <f t="shared" si="28"/>
        <v/>
      </c>
      <c r="DP37" s="210" t="str">
        <f t="shared" si="28"/>
        <v/>
      </c>
      <c r="DQ37" s="211" t="str">
        <f t="shared" si="28"/>
        <v/>
      </c>
      <c r="DR37" s="210" t="str">
        <f t="shared" si="28"/>
        <v/>
      </c>
      <c r="DS37" s="211" t="str">
        <f t="shared" si="28"/>
        <v/>
      </c>
      <c r="DT37" s="210" t="str">
        <f t="shared" si="28"/>
        <v/>
      </c>
      <c r="DU37" s="211" t="str">
        <f t="shared" si="28"/>
        <v/>
      </c>
      <c r="DV37" s="210" t="str">
        <f t="shared" si="28"/>
        <v/>
      </c>
      <c r="DW37" s="211" t="str">
        <f t="shared" ref="DW37:DY100" si="30">IF(CZ37="","",SUM(DU37,CZ37))</f>
        <v/>
      </c>
      <c r="DX37" s="210" t="str">
        <f t="shared" si="29"/>
        <v/>
      </c>
      <c r="DY37" s="211" t="str">
        <f t="shared" si="29"/>
        <v/>
      </c>
      <c r="DZ37" s="210" t="str">
        <f t="shared" si="25"/>
        <v/>
      </c>
      <c r="EA37" s="287" t="str">
        <f t="shared" si="26"/>
        <v/>
      </c>
    </row>
    <row r="38" spans="1:131" ht="15" customHeight="1">
      <c r="A38" s="410"/>
      <c r="B38" s="395"/>
      <c r="C38" s="377"/>
      <c r="D38" s="395"/>
      <c r="E38" s="396"/>
      <c r="F38" s="397"/>
      <c r="G38" s="398"/>
      <c r="H38" s="399"/>
      <c r="I38" s="398"/>
      <c r="J38" s="400"/>
      <c r="K38" s="400"/>
      <c r="L38" s="400"/>
      <c r="M38" s="400"/>
      <c r="N38" s="401"/>
      <c r="O38" s="402"/>
      <c r="P38" s="377"/>
      <c r="Q38" s="377"/>
      <c r="R38" s="377"/>
      <c r="S38" s="377"/>
      <c r="T38" s="382"/>
      <c r="U38" s="402"/>
      <c r="V38" s="25"/>
      <c r="W38" s="400"/>
      <c r="X38" s="400"/>
      <c r="Y38" s="400"/>
      <c r="Z38" s="400"/>
      <c r="AA38" s="401"/>
      <c r="AB38" s="402"/>
      <c r="AC38" s="377"/>
      <c r="AD38" s="377"/>
      <c r="AE38" s="377"/>
      <c r="AF38" s="377"/>
      <c r="AG38" s="382"/>
      <c r="AH38" s="403"/>
      <c r="AI38" s="25"/>
      <c r="AJ38" s="392"/>
      <c r="AK38" s="392"/>
      <c r="AL38" s="392"/>
      <c r="AM38" s="392"/>
      <c r="AN38" s="400">
        <v>10</v>
      </c>
      <c r="AO38" s="400">
        <v>10</v>
      </c>
      <c r="AP38" s="400">
        <v>9</v>
      </c>
      <c r="AQ38" s="400">
        <v>0.5</v>
      </c>
      <c r="AR38" s="401">
        <v>70</v>
      </c>
      <c r="AS38" s="402">
        <v>100</v>
      </c>
      <c r="AT38" s="377">
        <v>5</v>
      </c>
      <c r="AU38" s="377">
        <v>4</v>
      </c>
      <c r="AV38" s="377">
        <v>8</v>
      </c>
      <c r="AW38" s="377">
        <v>1</v>
      </c>
      <c r="AX38" s="382">
        <v>25</v>
      </c>
      <c r="AY38" s="403">
        <v>90</v>
      </c>
      <c r="AZ38" s="400">
        <v>10</v>
      </c>
      <c r="BA38" s="400">
        <v>10</v>
      </c>
      <c r="BB38" s="400">
        <v>10</v>
      </c>
      <c r="BC38" s="404">
        <v>70</v>
      </c>
      <c r="BD38" s="400">
        <v>100</v>
      </c>
      <c r="BE38" s="377">
        <v>6</v>
      </c>
      <c r="BF38" s="377">
        <v>8</v>
      </c>
      <c r="BG38" s="377">
        <v>4</v>
      </c>
      <c r="BH38" s="377">
        <v>7</v>
      </c>
      <c r="BI38" s="377">
        <v>15</v>
      </c>
      <c r="BJ38" s="377">
        <v>10</v>
      </c>
      <c r="BK38" s="382">
        <v>24</v>
      </c>
      <c r="BL38" s="382">
        <v>14</v>
      </c>
      <c r="BM38" s="403">
        <v>30</v>
      </c>
      <c r="BN38" s="403">
        <v>70</v>
      </c>
      <c r="BO38" s="378">
        <v>10</v>
      </c>
      <c r="BP38" s="378">
        <v>10</v>
      </c>
      <c r="BQ38" s="378">
        <v>10</v>
      </c>
      <c r="BR38" s="384">
        <v>33</v>
      </c>
      <c r="BS38" s="384">
        <v>18</v>
      </c>
      <c r="BT38" s="402">
        <v>60</v>
      </c>
      <c r="BU38" s="402">
        <v>30</v>
      </c>
      <c r="BV38" s="377">
        <v>24</v>
      </c>
      <c r="BW38" s="377">
        <v>44</v>
      </c>
      <c r="BX38" s="377">
        <v>30</v>
      </c>
      <c r="BY38" s="400">
        <v>24</v>
      </c>
      <c r="BZ38" s="401">
        <v>28</v>
      </c>
      <c r="CA38" s="402">
        <v>27</v>
      </c>
      <c r="CB38" s="411">
        <v>14</v>
      </c>
      <c r="CC38" s="220"/>
      <c r="CD38" s="294" t="s">
        <v>359</v>
      </c>
      <c r="CE38" s="205"/>
      <c r="CF38" s="205"/>
      <c r="CG38" s="268" t="str">
        <f t="shared" si="15"/>
        <v/>
      </c>
      <c r="CH38" s="269"/>
      <c r="CI38" s="268" t="str">
        <f t="shared" si="16"/>
        <v/>
      </c>
      <c r="CJ38" s="269"/>
      <c r="CK38" s="268" t="str">
        <f t="shared" si="17"/>
        <v/>
      </c>
      <c r="CL38" s="269"/>
      <c r="CM38" s="268" t="str">
        <f t="shared" si="18"/>
        <v/>
      </c>
      <c r="CN38" s="269"/>
      <c r="CO38" s="268" t="str">
        <f t="shared" si="19"/>
        <v/>
      </c>
      <c r="CP38" s="269"/>
      <c r="CQ38" s="268" t="str">
        <f t="shared" si="20"/>
        <v/>
      </c>
      <c r="CR38" s="269"/>
      <c r="CS38" s="268" t="str">
        <f t="shared" si="21"/>
        <v/>
      </c>
      <c r="CT38" s="269"/>
      <c r="CU38" s="268" t="str">
        <f t="shared" si="22"/>
        <v/>
      </c>
      <c r="CV38" s="269"/>
      <c r="CW38" s="268" t="str">
        <f t="shared" si="23"/>
        <v/>
      </c>
      <c r="CX38" s="269"/>
      <c r="CY38" s="268" t="str">
        <f t="shared" si="24"/>
        <v/>
      </c>
      <c r="CZ38" s="269"/>
      <c r="DA38" s="268" t="str">
        <f t="shared" si="24"/>
        <v/>
      </c>
      <c r="DB38" s="269"/>
      <c r="DC38" s="268" t="str">
        <f t="shared" si="24"/>
        <v/>
      </c>
      <c r="DD38" s="269"/>
      <c r="DE38" s="205"/>
      <c r="DF38" s="286" t="str">
        <f t="shared" si="27"/>
        <v/>
      </c>
      <c r="DG38" s="211" t="str">
        <f t="shared" si="27"/>
        <v/>
      </c>
      <c r="DH38" s="210" t="str">
        <f t="shared" ref="DH38:DV54" si="31">IF(CK38="","",SUM(DF38,CK38))</f>
        <v/>
      </c>
      <c r="DI38" s="211" t="str">
        <f t="shared" si="31"/>
        <v/>
      </c>
      <c r="DJ38" s="210" t="str">
        <f t="shared" si="31"/>
        <v/>
      </c>
      <c r="DK38" s="211" t="str">
        <f t="shared" si="31"/>
        <v/>
      </c>
      <c r="DL38" s="210" t="str">
        <f t="shared" si="31"/>
        <v/>
      </c>
      <c r="DM38" s="211" t="str">
        <f t="shared" si="31"/>
        <v/>
      </c>
      <c r="DN38" s="210" t="str">
        <f t="shared" si="31"/>
        <v/>
      </c>
      <c r="DO38" s="211" t="str">
        <f t="shared" si="31"/>
        <v/>
      </c>
      <c r="DP38" s="210" t="str">
        <f t="shared" si="31"/>
        <v/>
      </c>
      <c r="DQ38" s="211" t="str">
        <f t="shared" si="31"/>
        <v/>
      </c>
      <c r="DR38" s="210" t="str">
        <f t="shared" si="31"/>
        <v/>
      </c>
      <c r="DS38" s="211" t="str">
        <f t="shared" si="31"/>
        <v/>
      </c>
      <c r="DT38" s="210" t="str">
        <f t="shared" si="31"/>
        <v/>
      </c>
      <c r="DU38" s="211" t="str">
        <f t="shared" si="31"/>
        <v/>
      </c>
      <c r="DV38" s="210" t="str">
        <f t="shared" si="31"/>
        <v/>
      </c>
      <c r="DW38" s="211" t="str">
        <f t="shared" si="30"/>
        <v/>
      </c>
      <c r="DX38" s="210" t="str">
        <f t="shared" si="29"/>
        <v/>
      </c>
      <c r="DY38" s="211" t="str">
        <f t="shared" si="29"/>
        <v/>
      </c>
      <c r="DZ38" s="210" t="str">
        <f t="shared" si="25"/>
        <v/>
      </c>
      <c r="EA38" s="287" t="str">
        <f t="shared" si="26"/>
        <v/>
      </c>
    </row>
    <row r="39" spans="1:131" ht="15" customHeight="1">
      <c r="A39" s="410"/>
      <c r="B39" s="395"/>
      <c r="C39" s="377"/>
      <c r="D39" s="395"/>
      <c r="E39" s="396"/>
      <c r="F39" s="397"/>
      <c r="G39" s="398"/>
      <c r="H39" s="399"/>
      <c r="I39" s="398"/>
      <c r="J39" s="400"/>
      <c r="K39" s="400"/>
      <c r="L39" s="400"/>
      <c r="M39" s="400"/>
      <c r="N39" s="401"/>
      <c r="O39" s="402"/>
      <c r="P39" s="377"/>
      <c r="Q39" s="377"/>
      <c r="R39" s="377"/>
      <c r="S39" s="377"/>
      <c r="T39" s="382"/>
      <c r="U39" s="402"/>
      <c r="V39" s="25"/>
      <c r="W39" s="400"/>
      <c r="X39" s="400"/>
      <c r="Y39" s="400"/>
      <c r="Z39" s="400"/>
      <c r="AA39" s="401"/>
      <c r="AB39" s="402"/>
      <c r="AC39" s="377"/>
      <c r="AD39" s="377"/>
      <c r="AE39" s="377"/>
      <c r="AF39" s="377"/>
      <c r="AG39" s="382"/>
      <c r="AH39" s="403"/>
      <c r="AI39" s="25"/>
      <c r="AJ39" s="392"/>
      <c r="AK39" s="392"/>
      <c r="AL39" s="392"/>
      <c r="AM39" s="392"/>
      <c r="AN39" s="400">
        <v>10</v>
      </c>
      <c r="AO39" s="400">
        <v>10</v>
      </c>
      <c r="AP39" s="400">
        <v>9</v>
      </c>
      <c r="AQ39" s="400">
        <v>0.5</v>
      </c>
      <c r="AR39" s="401">
        <v>70</v>
      </c>
      <c r="AS39" s="402">
        <v>100</v>
      </c>
      <c r="AT39" s="377">
        <v>5</v>
      </c>
      <c r="AU39" s="377">
        <v>4</v>
      </c>
      <c r="AV39" s="377">
        <v>8</v>
      </c>
      <c r="AW39" s="377">
        <v>1</v>
      </c>
      <c r="AX39" s="382">
        <v>25</v>
      </c>
      <c r="AY39" s="403">
        <v>90</v>
      </c>
      <c r="AZ39" s="400">
        <v>10</v>
      </c>
      <c r="BA39" s="400">
        <v>10</v>
      </c>
      <c r="BB39" s="400">
        <v>10</v>
      </c>
      <c r="BC39" s="404">
        <v>70</v>
      </c>
      <c r="BD39" s="400">
        <v>100</v>
      </c>
      <c r="BE39" s="377">
        <v>6</v>
      </c>
      <c r="BF39" s="377">
        <v>8</v>
      </c>
      <c r="BG39" s="377">
        <v>4</v>
      </c>
      <c r="BH39" s="377">
        <v>7</v>
      </c>
      <c r="BI39" s="377">
        <v>15</v>
      </c>
      <c r="BJ39" s="377">
        <v>10</v>
      </c>
      <c r="BK39" s="382">
        <v>24</v>
      </c>
      <c r="BL39" s="382">
        <v>14</v>
      </c>
      <c r="BM39" s="403">
        <v>30</v>
      </c>
      <c r="BN39" s="403">
        <v>70</v>
      </c>
      <c r="BO39" s="378">
        <v>10</v>
      </c>
      <c r="BP39" s="378">
        <v>10</v>
      </c>
      <c r="BQ39" s="378">
        <v>10</v>
      </c>
      <c r="BR39" s="384">
        <v>33</v>
      </c>
      <c r="BS39" s="384">
        <v>18</v>
      </c>
      <c r="BT39" s="402">
        <v>60</v>
      </c>
      <c r="BU39" s="402">
        <v>30</v>
      </c>
      <c r="BV39" s="377">
        <v>24</v>
      </c>
      <c r="BW39" s="377">
        <v>44</v>
      </c>
      <c r="BX39" s="377">
        <v>30</v>
      </c>
      <c r="BY39" s="400">
        <v>24</v>
      </c>
      <c r="BZ39" s="401">
        <v>28</v>
      </c>
      <c r="CA39" s="402">
        <v>27</v>
      </c>
      <c r="CB39" s="411">
        <v>14</v>
      </c>
      <c r="CC39" s="220"/>
      <c r="CD39" s="294" t="s">
        <v>360</v>
      </c>
      <c r="CE39" s="205"/>
      <c r="CF39" s="205"/>
      <c r="CG39" s="268" t="str">
        <f t="shared" si="15"/>
        <v/>
      </c>
      <c r="CH39" s="269"/>
      <c r="CI39" s="268" t="str">
        <f t="shared" si="16"/>
        <v/>
      </c>
      <c r="CJ39" s="269"/>
      <c r="CK39" s="268" t="str">
        <f t="shared" si="17"/>
        <v/>
      </c>
      <c r="CL39" s="269"/>
      <c r="CM39" s="268" t="str">
        <f t="shared" si="18"/>
        <v/>
      </c>
      <c r="CN39" s="269"/>
      <c r="CO39" s="268" t="str">
        <f t="shared" si="19"/>
        <v/>
      </c>
      <c r="CP39" s="269"/>
      <c r="CQ39" s="268" t="str">
        <f t="shared" si="20"/>
        <v/>
      </c>
      <c r="CR39" s="269"/>
      <c r="CS39" s="268" t="str">
        <f t="shared" si="21"/>
        <v/>
      </c>
      <c r="CT39" s="269"/>
      <c r="CU39" s="268" t="str">
        <f t="shared" si="22"/>
        <v/>
      </c>
      <c r="CV39" s="269"/>
      <c r="CW39" s="268" t="str">
        <f t="shared" si="23"/>
        <v/>
      </c>
      <c r="CX39" s="269"/>
      <c r="CY39" s="268" t="str">
        <f t="shared" si="24"/>
        <v/>
      </c>
      <c r="CZ39" s="269"/>
      <c r="DA39" s="268" t="str">
        <f t="shared" si="24"/>
        <v/>
      </c>
      <c r="DB39" s="269"/>
      <c r="DC39" s="268" t="str">
        <f t="shared" si="24"/>
        <v/>
      </c>
      <c r="DD39" s="269"/>
      <c r="DE39" s="205"/>
      <c r="DF39" s="286" t="str">
        <f t="shared" si="27"/>
        <v/>
      </c>
      <c r="DG39" s="211" t="str">
        <f t="shared" si="27"/>
        <v/>
      </c>
      <c r="DH39" s="210" t="str">
        <f t="shared" si="31"/>
        <v/>
      </c>
      <c r="DI39" s="211" t="str">
        <f t="shared" si="31"/>
        <v/>
      </c>
      <c r="DJ39" s="210" t="str">
        <f t="shared" si="31"/>
        <v/>
      </c>
      <c r="DK39" s="211" t="str">
        <f t="shared" si="31"/>
        <v/>
      </c>
      <c r="DL39" s="210" t="str">
        <f t="shared" si="31"/>
        <v/>
      </c>
      <c r="DM39" s="211" t="str">
        <f t="shared" si="31"/>
        <v/>
      </c>
      <c r="DN39" s="210" t="str">
        <f t="shared" si="31"/>
        <v/>
      </c>
      <c r="DO39" s="211" t="str">
        <f t="shared" si="31"/>
        <v/>
      </c>
      <c r="DP39" s="210" t="str">
        <f t="shared" si="31"/>
        <v/>
      </c>
      <c r="DQ39" s="211" t="str">
        <f t="shared" si="31"/>
        <v/>
      </c>
      <c r="DR39" s="210" t="str">
        <f t="shared" si="31"/>
        <v/>
      </c>
      <c r="DS39" s="211" t="str">
        <f t="shared" si="31"/>
        <v/>
      </c>
      <c r="DT39" s="210" t="str">
        <f t="shared" si="31"/>
        <v/>
      </c>
      <c r="DU39" s="211" t="str">
        <f t="shared" si="31"/>
        <v/>
      </c>
      <c r="DV39" s="210" t="str">
        <f t="shared" si="31"/>
        <v/>
      </c>
      <c r="DW39" s="211" t="str">
        <f t="shared" si="30"/>
        <v/>
      </c>
      <c r="DX39" s="210" t="str">
        <f t="shared" si="29"/>
        <v/>
      </c>
      <c r="DY39" s="211" t="str">
        <f t="shared" si="29"/>
        <v/>
      </c>
      <c r="DZ39" s="210" t="str">
        <f t="shared" si="25"/>
        <v/>
      </c>
      <c r="EA39" s="287" t="str">
        <f t="shared" si="26"/>
        <v/>
      </c>
    </row>
    <row r="40" spans="1:131" ht="15" customHeight="1">
      <c r="A40" s="410"/>
      <c r="B40" s="395"/>
      <c r="C40" s="377"/>
      <c r="D40" s="395"/>
      <c r="E40" s="396"/>
      <c r="F40" s="397"/>
      <c r="G40" s="398"/>
      <c r="H40" s="399"/>
      <c r="I40" s="398"/>
      <c r="J40" s="400"/>
      <c r="K40" s="400"/>
      <c r="L40" s="400"/>
      <c r="M40" s="400"/>
      <c r="N40" s="401"/>
      <c r="O40" s="402"/>
      <c r="P40" s="377"/>
      <c r="Q40" s="377"/>
      <c r="R40" s="377"/>
      <c r="S40" s="377"/>
      <c r="T40" s="382"/>
      <c r="U40" s="402"/>
      <c r="V40" s="25"/>
      <c r="W40" s="400"/>
      <c r="X40" s="400"/>
      <c r="Y40" s="400"/>
      <c r="Z40" s="400"/>
      <c r="AA40" s="401"/>
      <c r="AB40" s="402"/>
      <c r="AC40" s="377"/>
      <c r="AD40" s="377"/>
      <c r="AE40" s="377"/>
      <c r="AF40" s="377"/>
      <c r="AG40" s="382"/>
      <c r="AH40" s="403"/>
      <c r="AI40" s="25"/>
      <c r="AJ40" s="392"/>
      <c r="AK40" s="392"/>
      <c r="AL40" s="392"/>
      <c r="AM40" s="392"/>
      <c r="AN40" s="400">
        <v>10</v>
      </c>
      <c r="AO40" s="400">
        <v>10</v>
      </c>
      <c r="AP40" s="400">
        <v>9</v>
      </c>
      <c r="AQ40" s="400">
        <v>0.5</v>
      </c>
      <c r="AR40" s="401">
        <v>70</v>
      </c>
      <c r="AS40" s="402">
        <v>100</v>
      </c>
      <c r="AT40" s="377">
        <v>5</v>
      </c>
      <c r="AU40" s="377">
        <v>4</v>
      </c>
      <c r="AV40" s="377">
        <v>8</v>
      </c>
      <c r="AW40" s="377">
        <v>1</v>
      </c>
      <c r="AX40" s="382">
        <v>25</v>
      </c>
      <c r="AY40" s="403">
        <v>90</v>
      </c>
      <c r="AZ40" s="400">
        <v>10</v>
      </c>
      <c r="BA40" s="400">
        <v>10</v>
      </c>
      <c r="BB40" s="400">
        <v>10</v>
      </c>
      <c r="BC40" s="404">
        <v>70</v>
      </c>
      <c r="BD40" s="400">
        <v>100</v>
      </c>
      <c r="BE40" s="377">
        <v>6</v>
      </c>
      <c r="BF40" s="377">
        <v>8</v>
      </c>
      <c r="BG40" s="377">
        <v>4</v>
      </c>
      <c r="BH40" s="377">
        <v>7</v>
      </c>
      <c r="BI40" s="377">
        <v>15</v>
      </c>
      <c r="BJ40" s="377">
        <v>10</v>
      </c>
      <c r="BK40" s="382">
        <v>24</v>
      </c>
      <c r="BL40" s="382">
        <v>14</v>
      </c>
      <c r="BM40" s="403">
        <v>30</v>
      </c>
      <c r="BN40" s="403">
        <v>70</v>
      </c>
      <c r="BO40" s="378">
        <v>10</v>
      </c>
      <c r="BP40" s="378">
        <v>10</v>
      </c>
      <c r="BQ40" s="378">
        <v>10</v>
      </c>
      <c r="BR40" s="384">
        <v>33</v>
      </c>
      <c r="BS40" s="384">
        <v>18</v>
      </c>
      <c r="BT40" s="402">
        <v>60</v>
      </c>
      <c r="BU40" s="402">
        <v>30</v>
      </c>
      <c r="BV40" s="377">
        <v>24</v>
      </c>
      <c r="BW40" s="377">
        <v>44</v>
      </c>
      <c r="BX40" s="377">
        <v>30</v>
      </c>
      <c r="BY40" s="400">
        <v>24</v>
      </c>
      <c r="BZ40" s="401">
        <v>28</v>
      </c>
      <c r="CA40" s="402">
        <v>27</v>
      </c>
      <c r="CB40" s="411">
        <v>14</v>
      </c>
      <c r="CC40" s="220"/>
      <c r="CD40" s="294" t="s">
        <v>361</v>
      </c>
      <c r="CE40" s="205"/>
      <c r="CF40" s="205"/>
      <c r="CG40" s="268" t="str">
        <f t="shared" si="15"/>
        <v/>
      </c>
      <c r="CH40" s="269"/>
      <c r="CI40" s="268" t="str">
        <f t="shared" si="16"/>
        <v/>
      </c>
      <c r="CJ40" s="269"/>
      <c r="CK40" s="268" t="str">
        <f t="shared" si="17"/>
        <v/>
      </c>
      <c r="CL40" s="269"/>
      <c r="CM40" s="268" t="str">
        <f t="shared" si="18"/>
        <v/>
      </c>
      <c r="CN40" s="269"/>
      <c r="CO40" s="268" t="str">
        <f t="shared" si="19"/>
        <v/>
      </c>
      <c r="CP40" s="269"/>
      <c r="CQ40" s="268" t="str">
        <f t="shared" si="20"/>
        <v/>
      </c>
      <c r="CR40" s="269"/>
      <c r="CS40" s="268" t="str">
        <f t="shared" si="21"/>
        <v/>
      </c>
      <c r="CT40" s="269"/>
      <c r="CU40" s="268" t="str">
        <f t="shared" si="22"/>
        <v/>
      </c>
      <c r="CV40" s="269"/>
      <c r="CW40" s="268" t="str">
        <f t="shared" si="23"/>
        <v/>
      </c>
      <c r="CX40" s="269"/>
      <c r="CY40" s="268" t="str">
        <f t="shared" si="24"/>
        <v/>
      </c>
      <c r="CZ40" s="269"/>
      <c r="DA40" s="268" t="str">
        <f t="shared" si="24"/>
        <v/>
      </c>
      <c r="DB40" s="269"/>
      <c r="DC40" s="268" t="str">
        <f t="shared" si="24"/>
        <v/>
      </c>
      <c r="DD40" s="269"/>
      <c r="DE40" s="205"/>
      <c r="DF40" s="286" t="str">
        <f t="shared" si="27"/>
        <v/>
      </c>
      <c r="DG40" s="211" t="str">
        <f t="shared" si="27"/>
        <v/>
      </c>
      <c r="DH40" s="210" t="str">
        <f t="shared" si="31"/>
        <v/>
      </c>
      <c r="DI40" s="211" t="str">
        <f t="shared" si="31"/>
        <v/>
      </c>
      <c r="DJ40" s="210" t="str">
        <f t="shared" si="31"/>
        <v/>
      </c>
      <c r="DK40" s="211" t="str">
        <f t="shared" si="31"/>
        <v/>
      </c>
      <c r="DL40" s="210" t="str">
        <f t="shared" si="31"/>
        <v/>
      </c>
      <c r="DM40" s="211" t="str">
        <f t="shared" si="31"/>
        <v/>
      </c>
      <c r="DN40" s="210" t="str">
        <f t="shared" si="31"/>
        <v/>
      </c>
      <c r="DO40" s="211" t="str">
        <f t="shared" si="31"/>
        <v/>
      </c>
      <c r="DP40" s="210" t="str">
        <f t="shared" si="31"/>
        <v/>
      </c>
      <c r="DQ40" s="211" t="str">
        <f t="shared" si="31"/>
        <v/>
      </c>
      <c r="DR40" s="210" t="str">
        <f t="shared" si="31"/>
        <v/>
      </c>
      <c r="DS40" s="211" t="str">
        <f t="shared" si="31"/>
        <v/>
      </c>
      <c r="DT40" s="210" t="str">
        <f t="shared" si="31"/>
        <v/>
      </c>
      <c r="DU40" s="211" t="str">
        <f t="shared" si="31"/>
        <v/>
      </c>
      <c r="DV40" s="210" t="str">
        <f t="shared" si="31"/>
        <v/>
      </c>
      <c r="DW40" s="211" t="str">
        <f t="shared" si="30"/>
        <v/>
      </c>
      <c r="DX40" s="210" t="str">
        <f t="shared" si="29"/>
        <v/>
      </c>
      <c r="DY40" s="211" t="str">
        <f t="shared" si="29"/>
        <v/>
      </c>
      <c r="DZ40" s="210" t="str">
        <f t="shared" si="25"/>
        <v/>
      </c>
      <c r="EA40" s="287" t="str">
        <f t="shared" si="26"/>
        <v/>
      </c>
    </row>
    <row r="41" spans="1:131" ht="15" customHeight="1">
      <c r="A41" s="410"/>
      <c r="B41" s="395"/>
      <c r="C41" s="377"/>
      <c r="D41" s="395"/>
      <c r="E41" s="396"/>
      <c r="F41" s="397"/>
      <c r="G41" s="398"/>
      <c r="H41" s="399"/>
      <c r="I41" s="398"/>
      <c r="J41" s="400"/>
      <c r="K41" s="400"/>
      <c r="L41" s="400"/>
      <c r="M41" s="400"/>
      <c r="N41" s="401"/>
      <c r="O41" s="402"/>
      <c r="P41" s="377"/>
      <c r="Q41" s="377"/>
      <c r="R41" s="377"/>
      <c r="S41" s="377"/>
      <c r="T41" s="382"/>
      <c r="U41" s="402"/>
      <c r="V41" s="25"/>
      <c r="W41" s="400"/>
      <c r="X41" s="400"/>
      <c r="Y41" s="400"/>
      <c r="Z41" s="400"/>
      <c r="AA41" s="401"/>
      <c r="AB41" s="402"/>
      <c r="AC41" s="377"/>
      <c r="AD41" s="377"/>
      <c r="AE41" s="377"/>
      <c r="AF41" s="377"/>
      <c r="AG41" s="382"/>
      <c r="AH41" s="403"/>
      <c r="AI41" s="25"/>
      <c r="AJ41" s="392"/>
      <c r="AK41" s="392"/>
      <c r="AL41" s="392"/>
      <c r="AM41" s="392"/>
      <c r="AN41" s="400">
        <v>10</v>
      </c>
      <c r="AO41" s="400">
        <v>10</v>
      </c>
      <c r="AP41" s="400">
        <v>9</v>
      </c>
      <c r="AQ41" s="400">
        <v>0.5</v>
      </c>
      <c r="AR41" s="401">
        <v>70</v>
      </c>
      <c r="AS41" s="402">
        <v>100</v>
      </c>
      <c r="AT41" s="377">
        <v>5</v>
      </c>
      <c r="AU41" s="377">
        <v>4</v>
      </c>
      <c r="AV41" s="377">
        <v>8</v>
      </c>
      <c r="AW41" s="377">
        <v>1</v>
      </c>
      <c r="AX41" s="382">
        <v>25</v>
      </c>
      <c r="AY41" s="403">
        <v>90</v>
      </c>
      <c r="AZ41" s="400">
        <v>10</v>
      </c>
      <c r="BA41" s="400">
        <v>10</v>
      </c>
      <c r="BB41" s="400">
        <v>10</v>
      </c>
      <c r="BC41" s="404">
        <v>70</v>
      </c>
      <c r="BD41" s="400">
        <v>100</v>
      </c>
      <c r="BE41" s="377">
        <v>6</v>
      </c>
      <c r="BF41" s="377">
        <v>8</v>
      </c>
      <c r="BG41" s="377">
        <v>4</v>
      </c>
      <c r="BH41" s="377">
        <v>7</v>
      </c>
      <c r="BI41" s="377">
        <v>15</v>
      </c>
      <c r="BJ41" s="377">
        <v>10</v>
      </c>
      <c r="BK41" s="382">
        <v>24</v>
      </c>
      <c r="BL41" s="382">
        <v>14</v>
      </c>
      <c r="BM41" s="403">
        <v>30</v>
      </c>
      <c r="BN41" s="403">
        <v>70</v>
      </c>
      <c r="BO41" s="378">
        <v>10</v>
      </c>
      <c r="BP41" s="378">
        <v>10</v>
      </c>
      <c r="BQ41" s="378">
        <v>10</v>
      </c>
      <c r="BR41" s="384">
        <v>33</v>
      </c>
      <c r="BS41" s="384">
        <v>18</v>
      </c>
      <c r="BT41" s="402">
        <v>60</v>
      </c>
      <c r="BU41" s="402">
        <v>30</v>
      </c>
      <c r="BV41" s="377">
        <v>24</v>
      </c>
      <c r="BW41" s="377">
        <v>44</v>
      </c>
      <c r="BX41" s="377">
        <v>30</v>
      </c>
      <c r="BY41" s="400">
        <v>24</v>
      </c>
      <c r="BZ41" s="401">
        <v>28</v>
      </c>
      <c r="CA41" s="402">
        <v>27</v>
      </c>
      <c r="CB41" s="411">
        <v>14</v>
      </c>
      <c r="CC41" s="220"/>
      <c r="CD41" s="294" t="s">
        <v>362</v>
      </c>
      <c r="CE41" s="205"/>
      <c r="CF41" s="205"/>
      <c r="CG41" s="268" t="str">
        <f t="shared" si="15"/>
        <v/>
      </c>
      <c r="CH41" s="269"/>
      <c r="CI41" s="268" t="str">
        <f t="shared" si="16"/>
        <v/>
      </c>
      <c r="CJ41" s="269"/>
      <c r="CK41" s="268" t="str">
        <f t="shared" si="17"/>
        <v/>
      </c>
      <c r="CL41" s="269"/>
      <c r="CM41" s="268" t="str">
        <f t="shared" si="18"/>
        <v/>
      </c>
      <c r="CN41" s="269"/>
      <c r="CO41" s="268" t="str">
        <f t="shared" si="19"/>
        <v/>
      </c>
      <c r="CP41" s="269"/>
      <c r="CQ41" s="268" t="str">
        <f t="shared" si="20"/>
        <v/>
      </c>
      <c r="CR41" s="269"/>
      <c r="CS41" s="268" t="str">
        <f t="shared" si="21"/>
        <v/>
      </c>
      <c r="CT41" s="269"/>
      <c r="CU41" s="268" t="str">
        <f t="shared" si="22"/>
        <v/>
      </c>
      <c r="CV41" s="269"/>
      <c r="CW41" s="268" t="str">
        <f t="shared" si="23"/>
        <v/>
      </c>
      <c r="CX41" s="269"/>
      <c r="CY41" s="268" t="str">
        <f t="shared" si="24"/>
        <v/>
      </c>
      <c r="CZ41" s="269"/>
      <c r="DA41" s="268" t="str">
        <f t="shared" si="24"/>
        <v/>
      </c>
      <c r="DB41" s="269"/>
      <c r="DC41" s="268" t="str">
        <f t="shared" si="24"/>
        <v/>
      </c>
      <c r="DD41" s="269"/>
      <c r="DE41" s="205"/>
      <c r="DF41" s="286" t="str">
        <f t="shared" si="27"/>
        <v/>
      </c>
      <c r="DG41" s="211" t="str">
        <f t="shared" si="27"/>
        <v/>
      </c>
      <c r="DH41" s="210" t="str">
        <f t="shared" si="31"/>
        <v/>
      </c>
      <c r="DI41" s="211" t="str">
        <f t="shared" si="31"/>
        <v/>
      </c>
      <c r="DJ41" s="210" t="str">
        <f t="shared" si="31"/>
        <v/>
      </c>
      <c r="DK41" s="211" t="str">
        <f t="shared" si="31"/>
        <v/>
      </c>
      <c r="DL41" s="210" t="str">
        <f t="shared" si="31"/>
        <v/>
      </c>
      <c r="DM41" s="211" t="str">
        <f t="shared" si="31"/>
        <v/>
      </c>
      <c r="DN41" s="210" t="str">
        <f t="shared" si="31"/>
        <v/>
      </c>
      <c r="DO41" s="211" t="str">
        <f t="shared" si="31"/>
        <v/>
      </c>
      <c r="DP41" s="210" t="str">
        <f t="shared" si="31"/>
        <v/>
      </c>
      <c r="DQ41" s="211" t="str">
        <f t="shared" si="31"/>
        <v/>
      </c>
      <c r="DR41" s="210" t="str">
        <f t="shared" si="31"/>
        <v/>
      </c>
      <c r="DS41" s="211" t="str">
        <f t="shared" si="31"/>
        <v/>
      </c>
      <c r="DT41" s="210" t="str">
        <f t="shared" si="31"/>
        <v/>
      </c>
      <c r="DU41" s="211" t="str">
        <f t="shared" si="31"/>
        <v/>
      </c>
      <c r="DV41" s="210" t="str">
        <f t="shared" si="31"/>
        <v/>
      </c>
      <c r="DW41" s="211" t="str">
        <f t="shared" si="30"/>
        <v/>
      </c>
      <c r="DX41" s="210" t="str">
        <f t="shared" si="29"/>
        <v/>
      </c>
      <c r="DY41" s="211" t="str">
        <f t="shared" si="29"/>
        <v/>
      </c>
      <c r="DZ41" s="210" t="str">
        <f t="shared" si="25"/>
        <v/>
      </c>
      <c r="EA41" s="287" t="str">
        <f t="shared" si="26"/>
        <v/>
      </c>
    </row>
    <row r="42" spans="1:131" ht="15" customHeight="1">
      <c r="A42" s="410"/>
      <c r="B42" s="395"/>
      <c r="C42" s="377"/>
      <c r="D42" s="395"/>
      <c r="E42" s="396"/>
      <c r="F42" s="397"/>
      <c r="G42" s="398"/>
      <c r="H42" s="399"/>
      <c r="I42" s="398"/>
      <c r="J42" s="400"/>
      <c r="K42" s="400"/>
      <c r="L42" s="400"/>
      <c r="M42" s="400"/>
      <c r="N42" s="401"/>
      <c r="O42" s="402"/>
      <c r="P42" s="377"/>
      <c r="Q42" s="377"/>
      <c r="R42" s="377"/>
      <c r="S42" s="377"/>
      <c r="T42" s="382"/>
      <c r="U42" s="402"/>
      <c r="V42" s="25"/>
      <c r="W42" s="400"/>
      <c r="X42" s="400"/>
      <c r="Y42" s="400"/>
      <c r="Z42" s="400"/>
      <c r="AA42" s="401"/>
      <c r="AB42" s="402"/>
      <c r="AC42" s="377"/>
      <c r="AD42" s="377"/>
      <c r="AE42" s="377"/>
      <c r="AF42" s="377"/>
      <c r="AG42" s="382"/>
      <c r="AH42" s="403"/>
      <c r="AI42" s="25"/>
      <c r="AJ42" s="392"/>
      <c r="AK42" s="392"/>
      <c r="AL42" s="392"/>
      <c r="AM42" s="392"/>
      <c r="AN42" s="400">
        <v>10</v>
      </c>
      <c r="AO42" s="400">
        <v>10</v>
      </c>
      <c r="AP42" s="400">
        <v>9</v>
      </c>
      <c r="AQ42" s="400">
        <v>0.5</v>
      </c>
      <c r="AR42" s="401">
        <v>70</v>
      </c>
      <c r="AS42" s="402">
        <v>100</v>
      </c>
      <c r="AT42" s="377">
        <v>5</v>
      </c>
      <c r="AU42" s="377">
        <v>4</v>
      </c>
      <c r="AV42" s="377">
        <v>8</v>
      </c>
      <c r="AW42" s="377">
        <v>1</v>
      </c>
      <c r="AX42" s="382">
        <v>25</v>
      </c>
      <c r="AY42" s="403">
        <v>90</v>
      </c>
      <c r="AZ42" s="400">
        <v>10</v>
      </c>
      <c r="BA42" s="400">
        <v>10</v>
      </c>
      <c r="BB42" s="400">
        <v>10</v>
      </c>
      <c r="BC42" s="404">
        <v>70</v>
      </c>
      <c r="BD42" s="400">
        <v>100</v>
      </c>
      <c r="BE42" s="377">
        <v>6</v>
      </c>
      <c r="BF42" s="377">
        <v>8</v>
      </c>
      <c r="BG42" s="377">
        <v>4</v>
      </c>
      <c r="BH42" s="377">
        <v>7</v>
      </c>
      <c r="BI42" s="377">
        <v>15</v>
      </c>
      <c r="BJ42" s="377">
        <v>10</v>
      </c>
      <c r="BK42" s="382">
        <v>24</v>
      </c>
      <c r="BL42" s="382">
        <v>14</v>
      </c>
      <c r="BM42" s="403">
        <v>30</v>
      </c>
      <c r="BN42" s="403">
        <v>70</v>
      </c>
      <c r="BO42" s="378">
        <v>10</v>
      </c>
      <c r="BP42" s="378">
        <v>10</v>
      </c>
      <c r="BQ42" s="378">
        <v>10</v>
      </c>
      <c r="BR42" s="384">
        <v>33</v>
      </c>
      <c r="BS42" s="384">
        <v>18</v>
      </c>
      <c r="BT42" s="402">
        <v>60</v>
      </c>
      <c r="BU42" s="402">
        <v>30</v>
      </c>
      <c r="BV42" s="377">
        <v>24</v>
      </c>
      <c r="BW42" s="377">
        <v>44</v>
      </c>
      <c r="BX42" s="377">
        <v>30</v>
      </c>
      <c r="BY42" s="400">
        <v>24</v>
      </c>
      <c r="BZ42" s="401">
        <v>28</v>
      </c>
      <c r="CA42" s="402">
        <v>27</v>
      </c>
      <c r="CB42" s="411">
        <v>14</v>
      </c>
      <c r="CC42" s="220"/>
      <c r="CD42" s="295" t="s">
        <v>347</v>
      </c>
      <c r="CE42" s="205"/>
      <c r="CF42" s="205"/>
      <c r="CG42" s="268" t="str">
        <f t="shared" si="15"/>
        <v/>
      </c>
      <c r="CH42" s="269"/>
      <c r="CI42" s="268" t="str">
        <f t="shared" si="16"/>
        <v/>
      </c>
      <c r="CJ42" s="269"/>
      <c r="CK42" s="268" t="str">
        <f t="shared" si="17"/>
        <v/>
      </c>
      <c r="CL42" s="269"/>
      <c r="CM42" s="268" t="str">
        <f t="shared" si="18"/>
        <v/>
      </c>
      <c r="CN42" s="269"/>
      <c r="CO42" s="268" t="str">
        <f t="shared" si="19"/>
        <v/>
      </c>
      <c r="CP42" s="269"/>
      <c r="CQ42" s="268" t="str">
        <f t="shared" si="20"/>
        <v/>
      </c>
      <c r="CR42" s="269"/>
      <c r="CS42" s="268" t="str">
        <f t="shared" si="21"/>
        <v/>
      </c>
      <c r="CT42" s="269"/>
      <c r="CU42" s="268" t="str">
        <f t="shared" si="22"/>
        <v/>
      </c>
      <c r="CV42" s="269"/>
      <c r="CW42" s="268" t="str">
        <f t="shared" si="23"/>
        <v/>
      </c>
      <c r="CX42" s="269"/>
      <c r="CY42" s="268" t="str">
        <f t="shared" si="24"/>
        <v/>
      </c>
      <c r="CZ42" s="269"/>
      <c r="DA42" s="268" t="str">
        <f t="shared" si="24"/>
        <v/>
      </c>
      <c r="DB42" s="269"/>
      <c r="DC42" s="268" t="str">
        <f t="shared" si="24"/>
        <v/>
      </c>
      <c r="DD42" s="269"/>
      <c r="DE42" s="205"/>
      <c r="DF42" s="286" t="str">
        <f t="shared" si="27"/>
        <v/>
      </c>
      <c r="DG42" s="211" t="str">
        <f t="shared" si="27"/>
        <v/>
      </c>
      <c r="DH42" s="210" t="str">
        <f t="shared" si="31"/>
        <v/>
      </c>
      <c r="DI42" s="211" t="str">
        <f t="shared" si="31"/>
        <v/>
      </c>
      <c r="DJ42" s="210" t="str">
        <f t="shared" si="31"/>
        <v/>
      </c>
      <c r="DK42" s="211" t="str">
        <f t="shared" si="31"/>
        <v/>
      </c>
      <c r="DL42" s="210" t="str">
        <f t="shared" si="31"/>
        <v/>
      </c>
      <c r="DM42" s="211" t="str">
        <f t="shared" si="31"/>
        <v/>
      </c>
      <c r="DN42" s="210" t="str">
        <f t="shared" si="31"/>
        <v/>
      </c>
      <c r="DO42" s="211" t="str">
        <f t="shared" si="31"/>
        <v/>
      </c>
      <c r="DP42" s="210" t="str">
        <f t="shared" si="31"/>
        <v/>
      </c>
      <c r="DQ42" s="211" t="str">
        <f t="shared" si="31"/>
        <v/>
      </c>
      <c r="DR42" s="210" t="str">
        <f t="shared" si="31"/>
        <v/>
      </c>
      <c r="DS42" s="211" t="str">
        <f t="shared" si="31"/>
        <v/>
      </c>
      <c r="DT42" s="210" t="str">
        <f t="shared" si="31"/>
        <v/>
      </c>
      <c r="DU42" s="211" t="str">
        <f t="shared" si="31"/>
        <v/>
      </c>
      <c r="DV42" s="210" t="str">
        <f t="shared" si="31"/>
        <v/>
      </c>
      <c r="DW42" s="211" t="str">
        <f t="shared" si="30"/>
        <v/>
      </c>
      <c r="DX42" s="210" t="str">
        <f t="shared" si="29"/>
        <v/>
      </c>
      <c r="DY42" s="211" t="str">
        <f t="shared" si="29"/>
        <v/>
      </c>
      <c r="DZ42" s="210" t="str">
        <f t="shared" si="25"/>
        <v/>
      </c>
      <c r="EA42" s="287" t="str">
        <f t="shared" si="26"/>
        <v/>
      </c>
    </row>
    <row r="43" spans="1:131" ht="15" customHeight="1">
      <c r="A43" s="410"/>
      <c r="B43" s="395"/>
      <c r="C43" s="377"/>
      <c r="D43" s="395"/>
      <c r="E43" s="396"/>
      <c r="F43" s="397"/>
      <c r="G43" s="398"/>
      <c r="H43" s="399"/>
      <c r="I43" s="398"/>
      <c r="J43" s="400"/>
      <c r="K43" s="400"/>
      <c r="L43" s="400"/>
      <c r="M43" s="400"/>
      <c r="N43" s="401"/>
      <c r="O43" s="402"/>
      <c r="P43" s="377"/>
      <c r="Q43" s="377"/>
      <c r="R43" s="377"/>
      <c r="S43" s="377"/>
      <c r="T43" s="382"/>
      <c r="U43" s="402"/>
      <c r="V43" s="25"/>
      <c r="W43" s="400"/>
      <c r="X43" s="400"/>
      <c r="Y43" s="400"/>
      <c r="Z43" s="400"/>
      <c r="AA43" s="401"/>
      <c r="AB43" s="402"/>
      <c r="AC43" s="377"/>
      <c r="AD43" s="377"/>
      <c r="AE43" s="377"/>
      <c r="AF43" s="377"/>
      <c r="AG43" s="382"/>
      <c r="AH43" s="403"/>
      <c r="AI43" s="25"/>
      <c r="AJ43" s="392"/>
      <c r="AK43" s="392"/>
      <c r="AL43" s="392"/>
      <c r="AM43" s="392"/>
      <c r="AN43" s="400">
        <v>10</v>
      </c>
      <c r="AO43" s="400">
        <v>10</v>
      </c>
      <c r="AP43" s="400">
        <v>9</v>
      </c>
      <c r="AQ43" s="400">
        <v>0.5</v>
      </c>
      <c r="AR43" s="401">
        <v>70</v>
      </c>
      <c r="AS43" s="402">
        <v>100</v>
      </c>
      <c r="AT43" s="377">
        <v>5</v>
      </c>
      <c r="AU43" s="377">
        <v>4</v>
      </c>
      <c r="AV43" s="377">
        <v>8</v>
      </c>
      <c r="AW43" s="377">
        <v>1</v>
      </c>
      <c r="AX43" s="382">
        <v>25</v>
      </c>
      <c r="AY43" s="403">
        <v>90</v>
      </c>
      <c r="AZ43" s="400">
        <v>10</v>
      </c>
      <c r="BA43" s="400">
        <v>10</v>
      </c>
      <c r="BB43" s="400">
        <v>10</v>
      </c>
      <c r="BC43" s="404">
        <v>70</v>
      </c>
      <c r="BD43" s="400">
        <v>100</v>
      </c>
      <c r="BE43" s="377">
        <v>6</v>
      </c>
      <c r="BF43" s="377">
        <v>8</v>
      </c>
      <c r="BG43" s="377">
        <v>4</v>
      </c>
      <c r="BH43" s="377">
        <v>7</v>
      </c>
      <c r="BI43" s="377">
        <v>15</v>
      </c>
      <c r="BJ43" s="377">
        <v>10</v>
      </c>
      <c r="BK43" s="382">
        <v>24</v>
      </c>
      <c r="BL43" s="382">
        <v>14</v>
      </c>
      <c r="BM43" s="403">
        <v>30</v>
      </c>
      <c r="BN43" s="403">
        <v>70</v>
      </c>
      <c r="BO43" s="378">
        <v>10</v>
      </c>
      <c r="BP43" s="378">
        <v>10</v>
      </c>
      <c r="BQ43" s="378">
        <v>10</v>
      </c>
      <c r="BR43" s="384">
        <v>33</v>
      </c>
      <c r="BS43" s="384">
        <v>18</v>
      </c>
      <c r="BT43" s="402">
        <v>60</v>
      </c>
      <c r="BU43" s="402">
        <v>30</v>
      </c>
      <c r="BV43" s="377">
        <v>24</v>
      </c>
      <c r="BW43" s="377">
        <v>44</v>
      </c>
      <c r="BX43" s="377">
        <v>30</v>
      </c>
      <c r="BY43" s="400">
        <v>24</v>
      </c>
      <c r="BZ43" s="401">
        <v>28</v>
      </c>
      <c r="CA43" s="402">
        <v>27</v>
      </c>
      <c r="CB43" s="411">
        <v>14</v>
      </c>
      <c r="CC43" s="220"/>
      <c r="CD43" s="220"/>
      <c r="CE43" s="205"/>
      <c r="CF43" s="205"/>
      <c r="CG43" s="268" t="str">
        <f t="shared" si="15"/>
        <v/>
      </c>
      <c r="CH43" s="269"/>
      <c r="CI43" s="268" t="str">
        <f t="shared" si="16"/>
        <v/>
      </c>
      <c r="CJ43" s="269"/>
      <c r="CK43" s="268" t="str">
        <f t="shared" si="17"/>
        <v/>
      </c>
      <c r="CL43" s="269"/>
      <c r="CM43" s="268" t="str">
        <f t="shared" si="18"/>
        <v/>
      </c>
      <c r="CN43" s="269"/>
      <c r="CO43" s="268" t="str">
        <f t="shared" si="19"/>
        <v/>
      </c>
      <c r="CP43" s="269"/>
      <c r="CQ43" s="268" t="str">
        <f t="shared" si="20"/>
        <v/>
      </c>
      <c r="CR43" s="269"/>
      <c r="CS43" s="268" t="str">
        <f t="shared" si="21"/>
        <v/>
      </c>
      <c r="CT43" s="269"/>
      <c r="CU43" s="268" t="str">
        <f t="shared" si="22"/>
        <v/>
      </c>
      <c r="CV43" s="269"/>
      <c r="CW43" s="268" t="str">
        <f t="shared" si="23"/>
        <v/>
      </c>
      <c r="CX43" s="269"/>
      <c r="CY43" s="268" t="str">
        <f t="shared" si="24"/>
        <v/>
      </c>
      <c r="CZ43" s="269"/>
      <c r="DA43" s="268" t="str">
        <f t="shared" si="24"/>
        <v/>
      </c>
      <c r="DB43" s="269"/>
      <c r="DC43" s="268" t="str">
        <f t="shared" si="24"/>
        <v/>
      </c>
      <c r="DD43" s="269"/>
      <c r="DE43" s="205"/>
      <c r="DF43" s="286" t="str">
        <f t="shared" si="27"/>
        <v/>
      </c>
      <c r="DG43" s="211" t="str">
        <f t="shared" si="27"/>
        <v/>
      </c>
      <c r="DH43" s="210" t="str">
        <f t="shared" si="31"/>
        <v/>
      </c>
      <c r="DI43" s="211" t="str">
        <f t="shared" si="31"/>
        <v/>
      </c>
      <c r="DJ43" s="210" t="str">
        <f t="shared" si="31"/>
        <v/>
      </c>
      <c r="DK43" s="211" t="str">
        <f t="shared" si="31"/>
        <v/>
      </c>
      <c r="DL43" s="210" t="str">
        <f t="shared" si="31"/>
        <v/>
      </c>
      <c r="DM43" s="211" t="str">
        <f t="shared" si="31"/>
        <v/>
      </c>
      <c r="DN43" s="210" t="str">
        <f t="shared" si="31"/>
        <v/>
      </c>
      <c r="DO43" s="211" t="str">
        <f t="shared" si="31"/>
        <v/>
      </c>
      <c r="DP43" s="210" t="str">
        <f t="shared" si="31"/>
        <v/>
      </c>
      <c r="DQ43" s="211" t="str">
        <f t="shared" si="31"/>
        <v/>
      </c>
      <c r="DR43" s="210" t="str">
        <f t="shared" si="31"/>
        <v/>
      </c>
      <c r="DS43" s="211" t="str">
        <f t="shared" si="31"/>
        <v/>
      </c>
      <c r="DT43" s="210" t="str">
        <f t="shared" si="31"/>
        <v/>
      </c>
      <c r="DU43" s="211" t="str">
        <f t="shared" si="31"/>
        <v/>
      </c>
      <c r="DV43" s="210" t="str">
        <f t="shared" si="31"/>
        <v/>
      </c>
      <c r="DW43" s="211" t="str">
        <f t="shared" si="30"/>
        <v/>
      </c>
      <c r="DX43" s="210" t="str">
        <f t="shared" si="29"/>
        <v/>
      </c>
      <c r="DY43" s="211" t="str">
        <f t="shared" si="29"/>
        <v/>
      </c>
      <c r="DZ43" s="210" t="str">
        <f t="shared" si="25"/>
        <v/>
      </c>
      <c r="EA43" s="287" t="str">
        <f t="shared" si="26"/>
        <v/>
      </c>
    </row>
    <row r="44" spans="1:131" ht="15" customHeight="1">
      <c r="A44" s="410"/>
      <c r="B44" s="395"/>
      <c r="C44" s="377"/>
      <c r="D44" s="395"/>
      <c r="E44" s="396"/>
      <c r="F44" s="397"/>
      <c r="G44" s="398"/>
      <c r="H44" s="399"/>
      <c r="I44" s="398"/>
      <c r="J44" s="400"/>
      <c r="K44" s="400"/>
      <c r="L44" s="400"/>
      <c r="M44" s="400"/>
      <c r="N44" s="401"/>
      <c r="O44" s="402"/>
      <c r="P44" s="377"/>
      <c r="Q44" s="377"/>
      <c r="R44" s="377"/>
      <c r="S44" s="377"/>
      <c r="T44" s="382"/>
      <c r="U44" s="402"/>
      <c r="V44" s="25"/>
      <c r="W44" s="400"/>
      <c r="X44" s="400"/>
      <c r="Y44" s="400"/>
      <c r="Z44" s="400"/>
      <c r="AA44" s="401"/>
      <c r="AB44" s="402"/>
      <c r="AC44" s="377"/>
      <c r="AD44" s="377"/>
      <c r="AE44" s="377"/>
      <c r="AF44" s="377"/>
      <c r="AG44" s="382"/>
      <c r="AH44" s="403"/>
      <c r="AI44" s="25"/>
      <c r="AJ44" s="392"/>
      <c r="AK44" s="392"/>
      <c r="AL44" s="392"/>
      <c r="AM44" s="392"/>
      <c r="AN44" s="400">
        <v>10</v>
      </c>
      <c r="AO44" s="400">
        <v>10</v>
      </c>
      <c r="AP44" s="400">
        <v>9</v>
      </c>
      <c r="AQ44" s="400">
        <v>0.5</v>
      </c>
      <c r="AR44" s="401">
        <v>70</v>
      </c>
      <c r="AS44" s="402">
        <v>100</v>
      </c>
      <c r="AT44" s="377">
        <v>5</v>
      </c>
      <c r="AU44" s="377">
        <v>4</v>
      </c>
      <c r="AV44" s="377">
        <v>8</v>
      </c>
      <c r="AW44" s="377">
        <v>1</v>
      </c>
      <c r="AX44" s="382">
        <v>25</v>
      </c>
      <c r="AY44" s="403">
        <v>90</v>
      </c>
      <c r="AZ44" s="400">
        <v>10</v>
      </c>
      <c r="BA44" s="400">
        <v>10</v>
      </c>
      <c r="BB44" s="400">
        <v>10</v>
      </c>
      <c r="BC44" s="404">
        <v>70</v>
      </c>
      <c r="BD44" s="400">
        <v>100</v>
      </c>
      <c r="BE44" s="377">
        <v>6</v>
      </c>
      <c r="BF44" s="377">
        <v>8</v>
      </c>
      <c r="BG44" s="377">
        <v>4</v>
      </c>
      <c r="BH44" s="377">
        <v>7</v>
      </c>
      <c r="BI44" s="377">
        <v>15</v>
      </c>
      <c r="BJ44" s="377">
        <v>10</v>
      </c>
      <c r="BK44" s="382">
        <v>24</v>
      </c>
      <c r="BL44" s="382">
        <v>14</v>
      </c>
      <c r="BM44" s="403">
        <v>30</v>
      </c>
      <c r="BN44" s="403">
        <v>70</v>
      </c>
      <c r="BO44" s="378">
        <v>10</v>
      </c>
      <c r="BP44" s="378">
        <v>10</v>
      </c>
      <c r="BQ44" s="378">
        <v>10</v>
      </c>
      <c r="BR44" s="384">
        <v>33</v>
      </c>
      <c r="BS44" s="384">
        <v>18</v>
      </c>
      <c r="BT44" s="402">
        <v>60</v>
      </c>
      <c r="BU44" s="402">
        <v>30</v>
      </c>
      <c r="BV44" s="377">
        <v>24</v>
      </c>
      <c r="BW44" s="377">
        <v>44</v>
      </c>
      <c r="BX44" s="377">
        <v>30</v>
      </c>
      <c r="BY44" s="400">
        <v>24</v>
      </c>
      <c r="BZ44" s="401">
        <v>28</v>
      </c>
      <c r="CA44" s="402">
        <v>27</v>
      </c>
      <c r="CB44" s="411">
        <v>14</v>
      </c>
      <c r="CC44" s="220"/>
      <c r="CD44" s="220"/>
      <c r="CE44" s="205"/>
      <c r="CF44" s="205"/>
      <c r="CG44" s="268" t="str">
        <f t="shared" si="15"/>
        <v/>
      </c>
      <c r="CH44" s="269"/>
      <c r="CI44" s="268" t="str">
        <f t="shared" si="16"/>
        <v/>
      </c>
      <c r="CJ44" s="269"/>
      <c r="CK44" s="268" t="str">
        <f t="shared" si="17"/>
        <v/>
      </c>
      <c r="CL44" s="269"/>
      <c r="CM44" s="268" t="str">
        <f t="shared" si="18"/>
        <v/>
      </c>
      <c r="CN44" s="269"/>
      <c r="CO44" s="268" t="str">
        <f t="shared" si="19"/>
        <v/>
      </c>
      <c r="CP44" s="269"/>
      <c r="CQ44" s="268" t="str">
        <f t="shared" si="20"/>
        <v/>
      </c>
      <c r="CR44" s="269"/>
      <c r="CS44" s="268" t="str">
        <f t="shared" si="21"/>
        <v/>
      </c>
      <c r="CT44" s="269"/>
      <c r="CU44" s="268" t="str">
        <f t="shared" si="22"/>
        <v/>
      </c>
      <c r="CV44" s="269"/>
      <c r="CW44" s="268" t="str">
        <f t="shared" si="23"/>
        <v/>
      </c>
      <c r="CX44" s="269"/>
      <c r="CY44" s="268" t="str">
        <f t="shared" si="24"/>
        <v/>
      </c>
      <c r="CZ44" s="269"/>
      <c r="DA44" s="268" t="str">
        <f t="shared" si="24"/>
        <v/>
      </c>
      <c r="DB44" s="269"/>
      <c r="DC44" s="268" t="str">
        <f t="shared" si="24"/>
        <v/>
      </c>
      <c r="DD44" s="269"/>
      <c r="DE44" s="205"/>
      <c r="DF44" s="286" t="str">
        <f t="shared" si="27"/>
        <v/>
      </c>
      <c r="DG44" s="211" t="str">
        <f t="shared" si="27"/>
        <v/>
      </c>
      <c r="DH44" s="210" t="str">
        <f t="shared" si="31"/>
        <v/>
      </c>
      <c r="DI44" s="211" t="str">
        <f t="shared" si="31"/>
        <v/>
      </c>
      <c r="DJ44" s="210" t="str">
        <f t="shared" si="31"/>
        <v/>
      </c>
      <c r="DK44" s="211" t="str">
        <f t="shared" si="31"/>
        <v/>
      </c>
      <c r="DL44" s="210" t="str">
        <f t="shared" si="31"/>
        <v/>
      </c>
      <c r="DM44" s="211" t="str">
        <f t="shared" si="31"/>
        <v/>
      </c>
      <c r="DN44" s="210" t="str">
        <f t="shared" si="31"/>
        <v/>
      </c>
      <c r="DO44" s="211" t="str">
        <f t="shared" si="31"/>
        <v/>
      </c>
      <c r="DP44" s="210" t="str">
        <f t="shared" si="31"/>
        <v/>
      </c>
      <c r="DQ44" s="211" t="str">
        <f t="shared" si="31"/>
        <v/>
      </c>
      <c r="DR44" s="210" t="str">
        <f t="shared" si="31"/>
        <v/>
      </c>
      <c r="DS44" s="211" t="str">
        <f t="shared" si="31"/>
        <v/>
      </c>
      <c r="DT44" s="210" t="str">
        <f t="shared" si="31"/>
        <v/>
      </c>
      <c r="DU44" s="211" t="str">
        <f t="shared" si="31"/>
        <v/>
      </c>
      <c r="DV44" s="210" t="str">
        <f t="shared" si="31"/>
        <v/>
      </c>
      <c r="DW44" s="211" t="str">
        <f t="shared" si="30"/>
        <v/>
      </c>
      <c r="DX44" s="210" t="str">
        <f t="shared" si="29"/>
        <v/>
      </c>
      <c r="DY44" s="211" t="str">
        <f t="shared" si="29"/>
        <v/>
      </c>
      <c r="DZ44" s="210" t="str">
        <f t="shared" si="25"/>
        <v/>
      </c>
      <c r="EA44" s="287" t="str">
        <f t="shared" si="26"/>
        <v/>
      </c>
    </row>
    <row r="45" spans="1:131" ht="15" customHeight="1">
      <c r="A45" s="410"/>
      <c r="B45" s="395"/>
      <c r="C45" s="377"/>
      <c r="D45" s="395"/>
      <c r="E45" s="396"/>
      <c r="F45" s="397"/>
      <c r="G45" s="398"/>
      <c r="H45" s="399"/>
      <c r="I45" s="398"/>
      <c r="J45" s="400"/>
      <c r="K45" s="400"/>
      <c r="L45" s="400"/>
      <c r="M45" s="400"/>
      <c r="N45" s="401"/>
      <c r="O45" s="402"/>
      <c r="P45" s="377"/>
      <c r="Q45" s="377"/>
      <c r="R45" s="377"/>
      <c r="S45" s="377"/>
      <c r="T45" s="382"/>
      <c r="U45" s="402"/>
      <c r="V45" s="25"/>
      <c r="W45" s="400"/>
      <c r="X45" s="400"/>
      <c r="Y45" s="400"/>
      <c r="Z45" s="400"/>
      <c r="AA45" s="401"/>
      <c r="AB45" s="402"/>
      <c r="AC45" s="377"/>
      <c r="AD45" s="377"/>
      <c r="AE45" s="377"/>
      <c r="AF45" s="377"/>
      <c r="AG45" s="382"/>
      <c r="AH45" s="403"/>
      <c r="AI45" s="25"/>
      <c r="AJ45" s="392"/>
      <c r="AK45" s="392"/>
      <c r="AL45" s="392"/>
      <c r="AM45" s="392"/>
      <c r="AN45" s="400">
        <v>10</v>
      </c>
      <c r="AO45" s="400">
        <v>10</v>
      </c>
      <c r="AP45" s="400">
        <v>9</v>
      </c>
      <c r="AQ45" s="400">
        <v>0.5</v>
      </c>
      <c r="AR45" s="401">
        <v>70</v>
      </c>
      <c r="AS45" s="402">
        <v>100</v>
      </c>
      <c r="AT45" s="377">
        <v>5</v>
      </c>
      <c r="AU45" s="377">
        <v>4</v>
      </c>
      <c r="AV45" s="377">
        <v>8</v>
      </c>
      <c r="AW45" s="377">
        <v>1</v>
      </c>
      <c r="AX45" s="382">
        <v>25</v>
      </c>
      <c r="AY45" s="403">
        <v>90</v>
      </c>
      <c r="AZ45" s="400">
        <v>10</v>
      </c>
      <c r="BA45" s="400">
        <v>10</v>
      </c>
      <c r="BB45" s="400">
        <v>10</v>
      </c>
      <c r="BC45" s="404">
        <v>70</v>
      </c>
      <c r="BD45" s="400">
        <v>100</v>
      </c>
      <c r="BE45" s="377">
        <v>6</v>
      </c>
      <c r="BF45" s="377">
        <v>8</v>
      </c>
      <c r="BG45" s="377">
        <v>4</v>
      </c>
      <c r="BH45" s="377">
        <v>7</v>
      </c>
      <c r="BI45" s="377">
        <v>15</v>
      </c>
      <c r="BJ45" s="377">
        <v>10</v>
      </c>
      <c r="BK45" s="382">
        <v>24</v>
      </c>
      <c r="BL45" s="382">
        <v>14</v>
      </c>
      <c r="BM45" s="403">
        <v>30</v>
      </c>
      <c r="BN45" s="403">
        <v>70</v>
      </c>
      <c r="BO45" s="378">
        <v>10</v>
      </c>
      <c r="BP45" s="378">
        <v>10</v>
      </c>
      <c r="BQ45" s="378">
        <v>10</v>
      </c>
      <c r="BR45" s="384">
        <v>33</v>
      </c>
      <c r="BS45" s="384">
        <v>18</v>
      </c>
      <c r="BT45" s="402">
        <v>60</v>
      </c>
      <c r="BU45" s="402">
        <v>30</v>
      </c>
      <c r="BV45" s="377">
        <v>24</v>
      </c>
      <c r="BW45" s="377">
        <v>44</v>
      </c>
      <c r="BX45" s="377">
        <v>30</v>
      </c>
      <c r="BY45" s="400">
        <v>24</v>
      </c>
      <c r="BZ45" s="401">
        <v>28</v>
      </c>
      <c r="CA45" s="402">
        <v>27</v>
      </c>
      <c r="CB45" s="411">
        <v>14</v>
      </c>
      <c r="CC45" s="220"/>
      <c r="CD45" s="220"/>
      <c r="CE45" s="205"/>
      <c r="CF45" s="205"/>
      <c r="CG45" s="268" t="str">
        <f t="shared" si="15"/>
        <v/>
      </c>
      <c r="CH45" s="269"/>
      <c r="CI45" s="268" t="str">
        <f t="shared" si="16"/>
        <v/>
      </c>
      <c r="CJ45" s="269"/>
      <c r="CK45" s="268" t="str">
        <f t="shared" si="17"/>
        <v/>
      </c>
      <c r="CL45" s="269"/>
      <c r="CM45" s="268" t="str">
        <f t="shared" si="18"/>
        <v/>
      </c>
      <c r="CN45" s="269"/>
      <c r="CO45" s="268" t="str">
        <f t="shared" si="19"/>
        <v/>
      </c>
      <c r="CP45" s="269"/>
      <c r="CQ45" s="268" t="str">
        <f t="shared" si="20"/>
        <v/>
      </c>
      <c r="CR45" s="269"/>
      <c r="CS45" s="268" t="str">
        <f t="shared" si="21"/>
        <v/>
      </c>
      <c r="CT45" s="269"/>
      <c r="CU45" s="268" t="str">
        <f t="shared" si="22"/>
        <v/>
      </c>
      <c r="CV45" s="269"/>
      <c r="CW45" s="268" t="str">
        <f t="shared" si="23"/>
        <v/>
      </c>
      <c r="CX45" s="269"/>
      <c r="CY45" s="268" t="str">
        <f t="shared" si="24"/>
        <v/>
      </c>
      <c r="CZ45" s="269"/>
      <c r="DA45" s="268" t="str">
        <f t="shared" si="24"/>
        <v/>
      </c>
      <c r="DB45" s="269"/>
      <c r="DC45" s="268" t="str">
        <f t="shared" si="24"/>
        <v/>
      </c>
      <c r="DD45" s="269"/>
      <c r="DE45" s="205"/>
      <c r="DF45" s="286" t="str">
        <f t="shared" si="27"/>
        <v/>
      </c>
      <c r="DG45" s="211" t="str">
        <f t="shared" si="27"/>
        <v/>
      </c>
      <c r="DH45" s="210" t="str">
        <f t="shared" si="31"/>
        <v/>
      </c>
      <c r="DI45" s="211" t="str">
        <f t="shared" si="31"/>
        <v/>
      </c>
      <c r="DJ45" s="210" t="str">
        <f t="shared" si="31"/>
        <v/>
      </c>
      <c r="DK45" s="211" t="str">
        <f t="shared" si="31"/>
        <v/>
      </c>
      <c r="DL45" s="210" t="str">
        <f t="shared" si="31"/>
        <v/>
      </c>
      <c r="DM45" s="211" t="str">
        <f t="shared" si="31"/>
        <v/>
      </c>
      <c r="DN45" s="210" t="str">
        <f t="shared" si="31"/>
        <v/>
      </c>
      <c r="DO45" s="211" t="str">
        <f t="shared" si="31"/>
        <v/>
      </c>
      <c r="DP45" s="210" t="str">
        <f t="shared" si="31"/>
        <v/>
      </c>
      <c r="DQ45" s="211" t="str">
        <f t="shared" si="31"/>
        <v/>
      </c>
      <c r="DR45" s="210" t="str">
        <f t="shared" si="31"/>
        <v/>
      </c>
      <c r="DS45" s="211" t="str">
        <f t="shared" si="31"/>
        <v/>
      </c>
      <c r="DT45" s="210" t="str">
        <f t="shared" si="31"/>
        <v/>
      </c>
      <c r="DU45" s="211" t="str">
        <f t="shared" si="31"/>
        <v/>
      </c>
      <c r="DV45" s="210" t="str">
        <f t="shared" si="31"/>
        <v/>
      </c>
      <c r="DW45" s="211" t="str">
        <f t="shared" si="30"/>
        <v/>
      </c>
      <c r="DX45" s="210" t="str">
        <f t="shared" si="29"/>
        <v/>
      </c>
      <c r="DY45" s="211" t="str">
        <f t="shared" si="29"/>
        <v/>
      </c>
      <c r="DZ45" s="210" t="str">
        <f t="shared" si="25"/>
        <v/>
      </c>
      <c r="EA45" s="287" t="str">
        <f t="shared" si="26"/>
        <v/>
      </c>
    </row>
    <row r="46" spans="1:131" ht="15" customHeight="1">
      <c r="A46" s="410"/>
      <c r="B46" s="395"/>
      <c r="C46" s="377"/>
      <c r="D46" s="395"/>
      <c r="E46" s="396"/>
      <c r="F46" s="397"/>
      <c r="G46" s="398"/>
      <c r="H46" s="399"/>
      <c r="I46" s="398"/>
      <c r="J46" s="400"/>
      <c r="K46" s="400"/>
      <c r="L46" s="400"/>
      <c r="M46" s="400"/>
      <c r="N46" s="401"/>
      <c r="O46" s="402"/>
      <c r="P46" s="377"/>
      <c r="Q46" s="377"/>
      <c r="R46" s="377"/>
      <c r="S46" s="377"/>
      <c r="T46" s="382"/>
      <c r="U46" s="402"/>
      <c r="V46" s="25"/>
      <c r="W46" s="400"/>
      <c r="X46" s="400"/>
      <c r="Y46" s="400"/>
      <c r="Z46" s="400"/>
      <c r="AA46" s="401"/>
      <c r="AB46" s="402"/>
      <c r="AC46" s="377"/>
      <c r="AD46" s="377"/>
      <c r="AE46" s="377"/>
      <c r="AF46" s="377"/>
      <c r="AG46" s="382"/>
      <c r="AH46" s="403"/>
      <c r="AI46" s="25"/>
      <c r="AJ46" s="392"/>
      <c r="AK46" s="392"/>
      <c r="AL46" s="392"/>
      <c r="AM46" s="392"/>
      <c r="AN46" s="400">
        <v>10</v>
      </c>
      <c r="AO46" s="400">
        <v>10</v>
      </c>
      <c r="AP46" s="400">
        <v>9</v>
      </c>
      <c r="AQ46" s="400">
        <v>0.5</v>
      </c>
      <c r="AR46" s="401">
        <v>70</v>
      </c>
      <c r="AS46" s="402">
        <v>100</v>
      </c>
      <c r="AT46" s="377">
        <v>5</v>
      </c>
      <c r="AU46" s="377">
        <v>4</v>
      </c>
      <c r="AV46" s="377">
        <v>8</v>
      </c>
      <c r="AW46" s="377">
        <v>1</v>
      </c>
      <c r="AX46" s="382">
        <v>25</v>
      </c>
      <c r="AY46" s="403">
        <v>90</v>
      </c>
      <c r="AZ46" s="400">
        <v>10</v>
      </c>
      <c r="BA46" s="400">
        <v>10</v>
      </c>
      <c r="BB46" s="400">
        <v>10</v>
      </c>
      <c r="BC46" s="404">
        <v>70</v>
      </c>
      <c r="BD46" s="400">
        <v>100</v>
      </c>
      <c r="BE46" s="377">
        <v>6</v>
      </c>
      <c r="BF46" s="377">
        <v>8</v>
      </c>
      <c r="BG46" s="377">
        <v>4</v>
      </c>
      <c r="BH46" s="377">
        <v>7</v>
      </c>
      <c r="BI46" s="377">
        <v>15</v>
      </c>
      <c r="BJ46" s="377">
        <v>10</v>
      </c>
      <c r="BK46" s="382">
        <v>24</v>
      </c>
      <c r="BL46" s="382">
        <v>14</v>
      </c>
      <c r="BM46" s="403">
        <v>30</v>
      </c>
      <c r="BN46" s="403">
        <v>70</v>
      </c>
      <c r="BO46" s="378">
        <v>10</v>
      </c>
      <c r="BP46" s="378">
        <v>10</v>
      </c>
      <c r="BQ46" s="378">
        <v>10</v>
      </c>
      <c r="BR46" s="384">
        <v>33</v>
      </c>
      <c r="BS46" s="384">
        <v>18</v>
      </c>
      <c r="BT46" s="402">
        <v>60</v>
      </c>
      <c r="BU46" s="402">
        <v>30</v>
      </c>
      <c r="BV46" s="377">
        <v>24</v>
      </c>
      <c r="BW46" s="377">
        <v>44</v>
      </c>
      <c r="BX46" s="377">
        <v>30</v>
      </c>
      <c r="BY46" s="400">
        <v>24</v>
      </c>
      <c r="BZ46" s="401">
        <v>28</v>
      </c>
      <c r="CA46" s="402">
        <v>27</v>
      </c>
      <c r="CB46" s="411">
        <v>14</v>
      </c>
      <c r="CC46" s="220"/>
      <c r="CD46" s="220"/>
      <c r="CE46" s="205"/>
      <c r="CF46" s="205"/>
      <c r="CG46" s="268" t="str">
        <f t="shared" si="15"/>
        <v/>
      </c>
      <c r="CH46" s="269"/>
      <c r="CI46" s="268" t="str">
        <f t="shared" si="16"/>
        <v/>
      </c>
      <c r="CJ46" s="269"/>
      <c r="CK46" s="268" t="str">
        <f t="shared" si="17"/>
        <v/>
      </c>
      <c r="CL46" s="269"/>
      <c r="CM46" s="268" t="str">
        <f t="shared" si="18"/>
        <v/>
      </c>
      <c r="CN46" s="269"/>
      <c r="CO46" s="268" t="str">
        <f t="shared" si="19"/>
        <v/>
      </c>
      <c r="CP46" s="269"/>
      <c r="CQ46" s="268" t="str">
        <f t="shared" si="20"/>
        <v/>
      </c>
      <c r="CR46" s="269"/>
      <c r="CS46" s="268" t="str">
        <f t="shared" si="21"/>
        <v/>
      </c>
      <c r="CT46" s="269"/>
      <c r="CU46" s="268" t="str">
        <f t="shared" si="22"/>
        <v/>
      </c>
      <c r="CV46" s="269"/>
      <c r="CW46" s="268" t="str">
        <f t="shared" si="23"/>
        <v/>
      </c>
      <c r="CX46" s="269"/>
      <c r="CY46" s="268" t="str">
        <f t="shared" si="24"/>
        <v/>
      </c>
      <c r="CZ46" s="269"/>
      <c r="DA46" s="268" t="str">
        <f t="shared" si="24"/>
        <v/>
      </c>
      <c r="DB46" s="269"/>
      <c r="DC46" s="268" t="str">
        <f t="shared" si="24"/>
        <v/>
      </c>
      <c r="DD46" s="269"/>
      <c r="DE46" s="205"/>
      <c r="DF46" s="286" t="str">
        <f t="shared" si="27"/>
        <v/>
      </c>
      <c r="DG46" s="211" t="str">
        <f t="shared" si="27"/>
        <v/>
      </c>
      <c r="DH46" s="210" t="str">
        <f t="shared" si="31"/>
        <v/>
      </c>
      <c r="DI46" s="211" t="str">
        <f t="shared" si="31"/>
        <v/>
      </c>
      <c r="DJ46" s="210" t="str">
        <f t="shared" si="31"/>
        <v/>
      </c>
      <c r="DK46" s="211" t="str">
        <f t="shared" si="31"/>
        <v/>
      </c>
      <c r="DL46" s="210" t="str">
        <f t="shared" si="31"/>
        <v/>
      </c>
      <c r="DM46" s="211" t="str">
        <f t="shared" si="31"/>
        <v/>
      </c>
      <c r="DN46" s="210" t="str">
        <f t="shared" si="31"/>
        <v/>
      </c>
      <c r="DO46" s="211" t="str">
        <f t="shared" si="31"/>
        <v/>
      </c>
      <c r="DP46" s="210" t="str">
        <f t="shared" si="31"/>
        <v/>
      </c>
      <c r="DQ46" s="211" t="str">
        <f t="shared" si="31"/>
        <v/>
      </c>
      <c r="DR46" s="210" t="str">
        <f t="shared" si="31"/>
        <v/>
      </c>
      <c r="DS46" s="211" t="str">
        <f t="shared" si="31"/>
        <v/>
      </c>
      <c r="DT46" s="210" t="str">
        <f t="shared" si="31"/>
        <v/>
      </c>
      <c r="DU46" s="211" t="str">
        <f t="shared" si="31"/>
        <v/>
      </c>
      <c r="DV46" s="210" t="str">
        <f t="shared" si="31"/>
        <v/>
      </c>
      <c r="DW46" s="211" t="str">
        <f t="shared" si="30"/>
        <v/>
      </c>
      <c r="DX46" s="210" t="str">
        <f t="shared" si="29"/>
        <v/>
      </c>
      <c r="DY46" s="211" t="str">
        <f t="shared" si="29"/>
        <v/>
      </c>
      <c r="DZ46" s="210" t="str">
        <f t="shared" si="25"/>
        <v/>
      </c>
      <c r="EA46" s="287" t="str">
        <f t="shared" si="26"/>
        <v/>
      </c>
    </row>
    <row r="47" spans="1:131" ht="15" customHeight="1">
      <c r="A47" s="410"/>
      <c r="B47" s="395"/>
      <c r="C47" s="377"/>
      <c r="D47" s="395"/>
      <c r="E47" s="396"/>
      <c r="F47" s="397"/>
      <c r="G47" s="398"/>
      <c r="H47" s="399"/>
      <c r="I47" s="398"/>
      <c r="J47" s="400"/>
      <c r="K47" s="400"/>
      <c r="L47" s="400"/>
      <c r="M47" s="400"/>
      <c r="N47" s="401"/>
      <c r="O47" s="402"/>
      <c r="P47" s="377"/>
      <c r="Q47" s="377"/>
      <c r="R47" s="377"/>
      <c r="S47" s="377"/>
      <c r="T47" s="382"/>
      <c r="U47" s="402"/>
      <c r="V47" s="25"/>
      <c r="W47" s="400"/>
      <c r="X47" s="400"/>
      <c r="Y47" s="400"/>
      <c r="Z47" s="400"/>
      <c r="AA47" s="401"/>
      <c r="AB47" s="402"/>
      <c r="AC47" s="377"/>
      <c r="AD47" s="377"/>
      <c r="AE47" s="377"/>
      <c r="AF47" s="377"/>
      <c r="AG47" s="382"/>
      <c r="AH47" s="403"/>
      <c r="AI47" s="25"/>
      <c r="AJ47" s="392"/>
      <c r="AK47" s="392"/>
      <c r="AL47" s="392"/>
      <c r="AM47" s="392"/>
      <c r="AN47" s="400">
        <v>10</v>
      </c>
      <c r="AO47" s="400">
        <v>10</v>
      </c>
      <c r="AP47" s="400">
        <v>9</v>
      </c>
      <c r="AQ47" s="400">
        <v>0.5</v>
      </c>
      <c r="AR47" s="401">
        <v>70</v>
      </c>
      <c r="AS47" s="402">
        <v>100</v>
      </c>
      <c r="AT47" s="377">
        <v>5</v>
      </c>
      <c r="AU47" s="377">
        <v>4</v>
      </c>
      <c r="AV47" s="377">
        <v>8</v>
      </c>
      <c r="AW47" s="377">
        <v>1</v>
      </c>
      <c r="AX47" s="382">
        <v>25</v>
      </c>
      <c r="AY47" s="403">
        <v>90</v>
      </c>
      <c r="AZ47" s="400">
        <v>10</v>
      </c>
      <c r="BA47" s="400">
        <v>10</v>
      </c>
      <c r="BB47" s="400">
        <v>10</v>
      </c>
      <c r="BC47" s="404">
        <v>70</v>
      </c>
      <c r="BD47" s="400">
        <v>100</v>
      </c>
      <c r="BE47" s="377">
        <v>6</v>
      </c>
      <c r="BF47" s="377">
        <v>8</v>
      </c>
      <c r="BG47" s="377">
        <v>4</v>
      </c>
      <c r="BH47" s="377">
        <v>7</v>
      </c>
      <c r="BI47" s="377">
        <v>15</v>
      </c>
      <c r="BJ47" s="377">
        <v>10</v>
      </c>
      <c r="BK47" s="382">
        <v>24</v>
      </c>
      <c r="BL47" s="382">
        <v>14</v>
      </c>
      <c r="BM47" s="403">
        <v>30</v>
      </c>
      <c r="BN47" s="403">
        <v>70</v>
      </c>
      <c r="BO47" s="378">
        <v>10</v>
      </c>
      <c r="BP47" s="378">
        <v>10</v>
      </c>
      <c r="BQ47" s="378">
        <v>10</v>
      </c>
      <c r="BR47" s="384">
        <v>33</v>
      </c>
      <c r="BS47" s="384">
        <v>18</v>
      </c>
      <c r="BT47" s="402">
        <v>60</v>
      </c>
      <c r="BU47" s="402">
        <v>30</v>
      </c>
      <c r="BV47" s="377">
        <v>24</v>
      </c>
      <c r="BW47" s="377">
        <v>44</v>
      </c>
      <c r="BX47" s="377">
        <v>30</v>
      </c>
      <c r="BY47" s="400">
        <v>24</v>
      </c>
      <c r="BZ47" s="401">
        <v>28</v>
      </c>
      <c r="CA47" s="402">
        <v>27</v>
      </c>
      <c r="CB47" s="411">
        <v>14</v>
      </c>
      <c r="CC47" s="220"/>
      <c r="CD47" s="220"/>
      <c r="CE47" s="205"/>
      <c r="CF47" s="205"/>
      <c r="CG47" s="268" t="str">
        <f t="shared" si="15"/>
        <v/>
      </c>
      <c r="CH47" s="269"/>
      <c r="CI47" s="268" t="str">
        <f t="shared" si="16"/>
        <v/>
      </c>
      <c r="CJ47" s="269"/>
      <c r="CK47" s="268" t="str">
        <f t="shared" si="17"/>
        <v/>
      </c>
      <c r="CL47" s="269"/>
      <c r="CM47" s="268" t="str">
        <f t="shared" si="18"/>
        <v/>
      </c>
      <c r="CN47" s="269"/>
      <c r="CO47" s="268" t="str">
        <f t="shared" si="19"/>
        <v/>
      </c>
      <c r="CP47" s="269"/>
      <c r="CQ47" s="268" t="str">
        <f t="shared" si="20"/>
        <v/>
      </c>
      <c r="CR47" s="269"/>
      <c r="CS47" s="268" t="str">
        <f t="shared" si="21"/>
        <v/>
      </c>
      <c r="CT47" s="269"/>
      <c r="CU47" s="268" t="str">
        <f t="shared" si="22"/>
        <v/>
      </c>
      <c r="CV47" s="269"/>
      <c r="CW47" s="268" t="str">
        <f t="shared" si="23"/>
        <v/>
      </c>
      <c r="CX47" s="269"/>
      <c r="CY47" s="268" t="str">
        <f t="shared" si="24"/>
        <v/>
      </c>
      <c r="CZ47" s="269"/>
      <c r="DA47" s="268" t="str">
        <f t="shared" si="24"/>
        <v/>
      </c>
      <c r="DB47" s="269"/>
      <c r="DC47" s="268" t="str">
        <f t="shared" si="24"/>
        <v/>
      </c>
      <c r="DD47" s="269"/>
      <c r="DE47" s="205"/>
      <c r="DF47" s="286" t="str">
        <f t="shared" si="27"/>
        <v/>
      </c>
      <c r="DG47" s="211" t="str">
        <f t="shared" si="27"/>
        <v/>
      </c>
      <c r="DH47" s="210" t="str">
        <f t="shared" si="31"/>
        <v/>
      </c>
      <c r="DI47" s="211" t="str">
        <f t="shared" si="31"/>
        <v/>
      </c>
      <c r="DJ47" s="210" t="str">
        <f t="shared" si="31"/>
        <v/>
      </c>
      <c r="DK47" s="211" t="str">
        <f t="shared" si="31"/>
        <v/>
      </c>
      <c r="DL47" s="210" t="str">
        <f t="shared" si="31"/>
        <v/>
      </c>
      <c r="DM47" s="211" t="str">
        <f t="shared" si="31"/>
        <v/>
      </c>
      <c r="DN47" s="210" t="str">
        <f t="shared" si="31"/>
        <v/>
      </c>
      <c r="DO47" s="211" t="str">
        <f t="shared" si="31"/>
        <v/>
      </c>
      <c r="DP47" s="210" t="str">
        <f t="shared" si="31"/>
        <v/>
      </c>
      <c r="DQ47" s="211" t="str">
        <f t="shared" si="31"/>
        <v/>
      </c>
      <c r="DR47" s="210" t="str">
        <f t="shared" si="31"/>
        <v/>
      </c>
      <c r="DS47" s="211" t="str">
        <f t="shared" si="31"/>
        <v/>
      </c>
      <c r="DT47" s="210" t="str">
        <f t="shared" si="31"/>
        <v/>
      </c>
      <c r="DU47" s="211" t="str">
        <f t="shared" si="31"/>
        <v/>
      </c>
      <c r="DV47" s="210" t="str">
        <f t="shared" si="31"/>
        <v/>
      </c>
      <c r="DW47" s="211" t="str">
        <f t="shared" si="30"/>
        <v/>
      </c>
      <c r="DX47" s="210" t="str">
        <f t="shared" si="29"/>
        <v/>
      </c>
      <c r="DY47" s="211" t="str">
        <f t="shared" si="29"/>
        <v/>
      </c>
      <c r="DZ47" s="210" t="str">
        <f t="shared" si="25"/>
        <v/>
      </c>
      <c r="EA47" s="287" t="str">
        <f t="shared" si="26"/>
        <v/>
      </c>
    </row>
    <row r="48" spans="1:131" ht="15" customHeight="1">
      <c r="A48" s="410"/>
      <c r="B48" s="395"/>
      <c r="C48" s="377"/>
      <c r="D48" s="395"/>
      <c r="E48" s="396"/>
      <c r="F48" s="397"/>
      <c r="G48" s="398"/>
      <c r="H48" s="399"/>
      <c r="I48" s="398"/>
      <c r="J48" s="400"/>
      <c r="K48" s="400"/>
      <c r="L48" s="400"/>
      <c r="M48" s="400"/>
      <c r="N48" s="401"/>
      <c r="O48" s="402"/>
      <c r="P48" s="377"/>
      <c r="Q48" s="377"/>
      <c r="R48" s="377"/>
      <c r="S48" s="377"/>
      <c r="T48" s="382"/>
      <c r="U48" s="402"/>
      <c r="V48" s="25"/>
      <c r="W48" s="400"/>
      <c r="X48" s="400"/>
      <c r="Y48" s="400"/>
      <c r="Z48" s="400"/>
      <c r="AA48" s="401"/>
      <c r="AB48" s="402"/>
      <c r="AC48" s="377"/>
      <c r="AD48" s="377"/>
      <c r="AE48" s="377"/>
      <c r="AF48" s="377"/>
      <c r="AG48" s="382"/>
      <c r="AH48" s="403"/>
      <c r="AI48" s="25"/>
      <c r="AJ48" s="392"/>
      <c r="AK48" s="392"/>
      <c r="AL48" s="392"/>
      <c r="AM48" s="392"/>
      <c r="AN48" s="400">
        <v>10</v>
      </c>
      <c r="AO48" s="400">
        <v>10</v>
      </c>
      <c r="AP48" s="400">
        <v>9</v>
      </c>
      <c r="AQ48" s="400">
        <v>0.5</v>
      </c>
      <c r="AR48" s="401">
        <v>70</v>
      </c>
      <c r="AS48" s="402">
        <v>100</v>
      </c>
      <c r="AT48" s="377">
        <v>5</v>
      </c>
      <c r="AU48" s="377">
        <v>4</v>
      </c>
      <c r="AV48" s="377">
        <v>8</v>
      </c>
      <c r="AW48" s="377">
        <v>1</v>
      </c>
      <c r="AX48" s="382">
        <v>25</v>
      </c>
      <c r="AY48" s="403">
        <v>90</v>
      </c>
      <c r="AZ48" s="400">
        <v>10</v>
      </c>
      <c r="BA48" s="400">
        <v>10</v>
      </c>
      <c r="BB48" s="400">
        <v>10</v>
      </c>
      <c r="BC48" s="404">
        <v>70</v>
      </c>
      <c r="BD48" s="400">
        <v>100</v>
      </c>
      <c r="BE48" s="377">
        <v>6</v>
      </c>
      <c r="BF48" s="377">
        <v>8</v>
      </c>
      <c r="BG48" s="377">
        <v>4</v>
      </c>
      <c r="BH48" s="377">
        <v>7</v>
      </c>
      <c r="BI48" s="377">
        <v>15</v>
      </c>
      <c r="BJ48" s="377">
        <v>10</v>
      </c>
      <c r="BK48" s="382">
        <v>24</v>
      </c>
      <c r="BL48" s="382">
        <v>14</v>
      </c>
      <c r="BM48" s="403">
        <v>30</v>
      </c>
      <c r="BN48" s="403">
        <v>70</v>
      </c>
      <c r="BO48" s="378">
        <v>10</v>
      </c>
      <c r="BP48" s="378">
        <v>10</v>
      </c>
      <c r="BQ48" s="378">
        <v>10</v>
      </c>
      <c r="BR48" s="384">
        <v>33</v>
      </c>
      <c r="BS48" s="384">
        <v>18</v>
      </c>
      <c r="BT48" s="402">
        <v>60</v>
      </c>
      <c r="BU48" s="402">
        <v>30</v>
      </c>
      <c r="BV48" s="377">
        <v>24</v>
      </c>
      <c r="BW48" s="377">
        <v>44</v>
      </c>
      <c r="BX48" s="377">
        <v>30</v>
      </c>
      <c r="BY48" s="400">
        <v>24</v>
      </c>
      <c r="BZ48" s="401">
        <v>28</v>
      </c>
      <c r="CA48" s="402">
        <v>27</v>
      </c>
      <c r="CB48" s="411">
        <v>14</v>
      </c>
      <c r="CC48" s="220"/>
      <c r="CD48" s="220"/>
      <c r="CE48" s="205"/>
      <c r="CF48" s="205"/>
      <c r="CG48" s="268" t="str">
        <f t="shared" si="15"/>
        <v/>
      </c>
      <c r="CH48" s="269"/>
      <c r="CI48" s="268" t="str">
        <f t="shared" si="16"/>
        <v/>
      </c>
      <c r="CJ48" s="269"/>
      <c r="CK48" s="268" t="str">
        <f t="shared" si="17"/>
        <v/>
      </c>
      <c r="CL48" s="269"/>
      <c r="CM48" s="268" t="str">
        <f t="shared" si="18"/>
        <v/>
      </c>
      <c r="CN48" s="269"/>
      <c r="CO48" s="268" t="str">
        <f t="shared" si="19"/>
        <v/>
      </c>
      <c r="CP48" s="269"/>
      <c r="CQ48" s="268" t="str">
        <f t="shared" si="20"/>
        <v/>
      </c>
      <c r="CR48" s="269"/>
      <c r="CS48" s="268" t="str">
        <f t="shared" si="21"/>
        <v/>
      </c>
      <c r="CT48" s="269"/>
      <c r="CU48" s="268" t="str">
        <f t="shared" si="22"/>
        <v/>
      </c>
      <c r="CV48" s="269"/>
      <c r="CW48" s="268" t="str">
        <f t="shared" si="23"/>
        <v/>
      </c>
      <c r="CX48" s="269"/>
      <c r="CY48" s="268" t="str">
        <f t="shared" si="24"/>
        <v/>
      </c>
      <c r="CZ48" s="269"/>
      <c r="DA48" s="268" t="str">
        <f t="shared" si="24"/>
        <v/>
      </c>
      <c r="DB48" s="269"/>
      <c r="DC48" s="268" t="str">
        <f t="shared" si="24"/>
        <v/>
      </c>
      <c r="DD48" s="269"/>
      <c r="DE48" s="205"/>
      <c r="DF48" s="286" t="str">
        <f t="shared" si="27"/>
        <v/>
      </c>
      <c r="DG48" s="211" t="str">
        <f t="shared" si="27"/>
        <v/>
      </c>
      <c r="DH48" s="210" t="str">
        <f t="shared" si="31"/>
        <v/>
      </c>
      <c r="DI48" s="211" t="str">
        <f t="shared" si="31"/>
        <v/>
      </c>
      <c r="DJ48" s="210" t="str">
        <f t="shared" si="31"/>
        <v/>
      </c>
      <c r="DK48" s="211" t="str">
        <f t="shared" si="31"/>
        <v/>
      </c>
      <c r="DL48" s="210" t="str">
        <f t="shared" si="31"/>
        <v/>
      </c>
      <c r="DM48" s="211" t="str">
        <f t="shared" si="31"/>
        <v/>
      </c>
      <c r="DN48" s="210" t="str">
        <f t="shared" si="31"/>
        <v/>
      </c>
      <c r="DO48" s="211" t="str">
        <f t="shared" si="31"/>
        <v/>
      </c>
      <c r="DP48" s="210" t="str">
        <f t="shared" si="31"/>
        <v/>
      </c>
      <c r="DQ48" s="211" t="str">
        <f t="shared" si="31"/>
        <v/>
      </c>
      <c r="DR48" s="210" t="str">
        <f t="shared" si="31"/>
        <v/>
      </c>
      <c r="DS48" s="211" t="str">
        <f t="shared" si="31"/>
        <v/>
      </c>
      <c r="DT48" s="210" t="str">
        <f t="shared" si="31"/>
        <v/>
      </c>
      <c r="DU48" s="211" t="str">
        <f t="shared" si="31"/>
        <v/>
      </c>
      <c r="DV48" s="210" t="str">
        <f t="shared" si="31"/>
        <v/>
      </c>
      <c r="DW48" s="211" t="str">
        <f t="shared" si="30"/>
        <v/>
      </c>
      <c r="DX48" s="210" t="str">
        <f t="shared" si="29"/>
        <v/>
      </c>
      <c r="DY48" s="211" t="str">
        <f t="shared" si="29"/>
        <v/>
      </c>
      <c r="DZ48" s="210" t="str">
        <f t="shared" si="25"/>
        <v/>
      </c>
      <c r="EA48" s="287" t="str">
        <f t="shared" si="26"/>
        <v/>
      </c>
    </row>
    <row r="49" spans="1:131" ht="15" customHeight="1">
      <c r="A49" s="410"/>
      <c r="B49" s="395"/>
      <c r="C49" s="377"/>
      <c r="D49" s="395"/>
      <c r="E49" s="396"/>
      <c r="F49" s="397"/>
      <c r="G49" s="398"/>
      <c r="H49" s="399"/>
      <c r="I49" s="398"/>
      <c r="J49" s="400"/>
      <c r="K49" s="400"/>
      <c r="L49" s="400"/>
      <c r="M49" s="400"/>
      <c r="N49" s="401"/>
      <c r="O49" s="402"/>
      <c r="P49" s="377"/>
      <c r="Q49" s="377"/>
      <c r="R49" s="377"/>
      <c r="S49" s="377"/>
      <c r="T49" s="382"/>
      <c r="U49" s="402"/>
      <c r="V49" s="25"/>
      <c r="W49" s="400"/>
      <c r="X49" s="400"/>
      <c r="Y49" s="400"/>
      <c r="Z49" s="400"/>
      <c r="AA49" s="401"/>
      <c r="AB49" s="402"/>
      <c r="AC49" s="377"/>
      <c r="AD49" s="377"/>
      <c r="AE49" s="377"/>
      <c r="AF49" s="377"/>
      <c r="AG49" s="382"/>
      <c r="AH49" s="403"/>
      <c r="AI49" s="25"/>
      <c r="AJ49" s="392"/>
      <c r="AK49" s="392"/>
      <c r="AL49" s="392"/>
      <c r="AM49" s="392"/>
      <c r="AN49" s="400">
        <v>10</v>
      </c>
      <c r="AO49" s="400">
        <v>10</v>
      </c>
      <c r="AP49" s="400">
        <v>9</v>
      </c>
      <c r="AQ49" s="400">
        <v>0.5</v>
      </c>
      <c r="AR49" s="401">
        <v>70</v>
      </c>
      <c r="AS49" s="402">
        <v>100</v>
      </c>
      <c r="AT49" s="377">
        <v>5</v>
      </c>
      <c r="AU49" s="377">
        <v>4</v>
      </c>
      <c r="AV49" s="377">
        <v>8</v>
      </c>
      <c r="AW49" s="377">
        <v>1</v>
      </c>
      <c r="AX49" s="382">
        <v>25</v>
      </c>
      <c r="AY49" s="403">
        <v>90</v>
      </c>
      <c r="AZ49" s="400">
        <v>10</v>
      </c>
      <c r="BA49" s="400">
        <v>10</v>
      </c>
      <c r="BB49" s="400">
        <v>10</v>
      </c>
      <c r="BC49" s="404">
        <v>70</v>
      </c>
      <c r="BD49" s="400">
        <v>100</v>
      </c>
      <c r="BE49" s="377">
        <v>6</v>
      </c>
      <c r="BF49" s="377">
        <v>8</v>
      </c>
      <c r="BG49" s="377">
        <v>4</v>
      </c>
      <c r="BH49" s="377">
        <v>7</v>
      </c>
      <c r="BI49" s="377">
        <v>15</v>
      </c>
      <c r="BJ49" s="377">
        <v>10</v>
      </c>
      <c r="BK49" s="382">
        <v>24</v>
      </c>
      <c r="BL49" s="382">
        <v>14</v>
      </c>
      <c r="BM49" s="403">
        <v>30</v>
      </c>
      <c r="BN49" s="403">
        <v>70</v>
      </c>
      <c r="BO49" s="378">
        <v>10</v>
      </c>
      <c r="BP49" s="378">
        <v>10</v>
      </c>
      <c r="BQ49" s="378">
        <v>10</v>
      </c>
      <c r="BR49" s="384">
        <v>33</v>
      </c>
      <c r="BS49" s="384">
        <v>18</v>
      </c>
      <c r="BT49" s="402">
        <v>60</v>
      </c>
      <c r="BU49" s="402">
        <v>30</v>
      </c>
      <c r="BV49" s="377">
        <v>24</v>
      </c>
      <c r="BW49" s="377">
        <v>44</v>
      </c>
      <c r="BX49" s="377">
        <v>30</v>
      </c>
      <c r="BY49" s="400">
        <v>24</v>
      </c>
      <c r="BZ49" s="401">
        <v>28</v>
      </c>
      <c r="CA49" s="402">
        <v>27</v>
      </c>
      <c r="CB49" s="411">
        <v>14</v>
      </c>
      <c r="CC49" s="220"/>
      <c r="CD49" s="220"/>
      <c r="CE49" s="205"/>
      <c r="CF49" s="205"/>
      <c r="CG49" s="268" t="str">
        <f t="shared" si="15"/>
        <v/>
      </c>
      <c r="CH49" s="269"/>
      <c r="CI49" s="268" t="str">
        <f t="shared" si="16"/>
        <v/>
      </c>
      <c r="CJ49" s="269"/>
      <c r="CK49" s="268" t="str">
        <f t="shared" si="17"/>
        <v/>
      </c>
      <c r="CL49" s="269"/>
      <c r="CM49" s="268" t="str">
        <f t="shared" si="18"/>
        <v/>
      </c>
      <c r="CN49" s="269"/>
      <c r="CO49" s="268" t="str">
        <f t="shared" si="19"/>
        <v/>
      </c>
      <c r="CP49" s="269"/>
      <c r="CQ49" s="268" t="str">
        <f t="shared" si="20"/>
        <v/>
      </c>
      <c r="CR49" s="269"/>
      <c r="CS49" s="268" t="str">
        <f t="shared" si="21"/>
        <v/>
      </c>
      <c r="CT49" s="269"/>
      <c r="CU49" s="268" t="str">
        <f t="shared" si="22"/>
        <v/>
      </c>
      <c r="CV49" s="269"/>
      <c r="CW49" s="268" t="str">
        <f t="shared" si="23"/>
        <v/>
      </c>
      <c r="CX49" s="269"/>
      <c r="CY49" s="268" t="str">
        <f t="shared" si="24"/>
        <v/>
      </c>
      <c r="CZ49" s="269"/>
      <c r="DA49" s="268" t="str">
        <f t="shared" si="24"/>
        <v/>
      </c>
      <c r="DB49" s="269"/>
      <c r="DC49" s="268" t="str">
        <f t="shared" si="24"/>
        <v/>
      </c>
      <c r="DD49" s="269"/>
      <c r="DE49" s="205"/>
      <c r="DF49" s="286" t="str">
        <f t="shared" si="27"/>
        <v/>
      </c>
      <c r="DG49" s="211" t="str">
        <f t="shared" si="27"/>
        <v/>
      </c>
      <c r="DH49" s="210" t="str">
        <f t="shared" si="31"/>
        <v/>
      </c>
      <c r="DI49" s="211" t="str">
        <f t="shared" si="31"/>
        <v/>
      </c>
      <c r="DJ49" s="210" t="str">
        <f t="shared" si="31"/>
        <v/>
      </c>
      <c r="DK49" s="211" t="str">
        <f t="shared" si="31"/>
        <v/>
      </c>
      <c r="DL49" s="210" t="str">
        <f t="shared" si="31"/>
        <v/>
      </c>
      <c r="DM49" s="211" t="str">
        <f t="shared" si="31"/>
        <v/>
      </c>
      <c r="DN49" s="210" t="str">
        <f t="shared" si="31"/>
        <v/>
      </c>
      <c r="DO49" s="211" t="str">
        <f t="shared" si="31"/>
        <v/>
      </c>
      <c r="DP49" s="210" t="str">
        <f t="shared" si="31"/>
        <v/>
      </c>
      <c r="DQ49" s="211" t="str">
        <f t="shared" si="31"/>
        <v/>
      </c>
      <c r="DR49" s="210" t="str">
        <f t="shared" si="31"/>
        <v/>
      </c>
      <c r="DS49" s="211" t="str">
        <f t="shared" si="31"/>
        <v/>
      </c>
      <c r="DT49" s="210" t="str">
        <f t="shared" si="31"/>
        <v/>
      </c>
      <c r="DU49" s="211" t="str">
        <f t="shared" si="31"/>
        <v/>
      </c>
      <c r="DV49" s="210" t="str">
        <f t="shared" si="31"/>
        <v/>
      </c>
      <c r="DW49" s="211" t="str">
        <f t="shared" si="30"/>
        <v/>
      </c>
      <c r="DX49" s="210" t="str">
        <f t="shared" si="29"/>
        <v/>
      </c>
      <c r="DY49" s="211" t="str">
        <f t="shared" si="29"/>
        <v/>
      </c>
      <c r="DZ49" s="210" t="str">
        <f t="shared" si="25"/>
        <v/>
      </c>
      <c r="EA49" s="287" t="str">
        <f t="shared" si="26"/>
        <v/>
      </c>
    </row>
    <row r="50" spans="1:131" ht="15" customHeight="1">
      <c r="A50" s="410"/>
      <c r="B50" s="395"/>
      <c r="C50" s="377"/>
      <c r="D50" s="395"/>
      <c r="E50" s="396"/>
      <c r="F50" s="397"/>
      <c r="G50" s="398"/>
      <c r="H50" s="399"/>
      <c r="I50" s="398"/>
      <c r="J50" s="400"/>
      <c r="K50" s="400"/>
      <c r="L50" s="400"/>
      <c r="M50" s="400"/>
      <c r="N50" s="401"/>
      <c r="O50" s="402"/>
      <c r="P50" s="377"/>
      <c r="Q50" s="377"/>
      <c r="R50" s="377"/>
      <c r="S50" s="377"/>
      <c r="T50" s="382"/>
      <c r="U50" s="402"/>
      <c r="V50" s="25"/>
      <c r="W50" s="400"/>
      <c r="X50" s="400"/>
      <c r="Y50" s="400"/>
      <c r="Z50" s="400"/>
      <c r="AA50" s="401"/>
      <c r="AB50" s="402"/>
      <c r="AC50" s="377"/>
      <c r="AD50" s="377"/>
      <c r="AE50" s="377"/>
      <c r="AF50" s="377"/>
      <c r="AG50" s="382"/>
      <c r="AH50" s="403"/>
      <c r="AI50" s="25"/>
      <c r="AJ50" s="392"/>
      <c r="AK50" s="392"/>
      <c r="AL50" s="392"/>
      <c r="AM50" s="392"/>
      <c r="AN50" s="400">
        <v>10</v>
      </c>
      <c r="AO50" s="400">
        <v>10</v>
      </c>
      <c r="AP50" s="400">
        <v>9</v>
      </c>
      <c r="AQ50" s="400">
        <v>0.5</v>
      </c>
      <c r="AR50" s="401">
        <v>70</v>
      </c>
      <c r="AS50" s="402">
        <v>100</v>
      </c>
      <c r="AT50" s="377">
        <v>5</v>
      </c>
      <c r="AU50" s="377">
        <v>4</v>
      </c>
      <c r="AV50" s="377">
        <v>8</v>
      </c>
      <c r="AW50" s="377">
        <v>1</v>
      </c>
      <c r="AX50" s="382">
        <v>25</v>
      </c>
      <c r="AY50" s="403">
        <v>90</v>
      </c>
      <c r="AZ50" s="400">
        <v>10</v>
      </c>
      <c r="BA50" s="400">
        <v>10</v>
      </c>
      <c r="BB50" s="400">
        <v>10</v>
      </c>
      <c r="BC50" s="404">
        <v>70</v>
      </c>
      <c r="BD50" s="400">
        <v>100</v>
      </c>
      <c r="BE50" s="377">
        <v>6</v>
      </c>
      <c r="BF50" s="377">
        <v>8</v>
      </c>
      <c r="BG50" s="377">
        <v>4</v>
      </c>
      <c r="BH50" s="377">
        <v>7</v>
      </c>
      <c r="BI50" s="377">
        <v>15</v>
      </c>
      <c r="BJ50" s="377">
        <v>10</v>
      </c>
      <c r="BK50" s="382">
        <v>24</v>
      </c>
      <c r="BL50" s="382">
        <v>14</v>
      </c>
      <c r="BM50" s="403">
        <v>30</v>
      </c>
      <c r="BN50" s="403">
        <v>70</v>
      </c>
      <c r="BO50" s="378">
        <v>10</v>
      </c>
      <c r="BP50" s="378">
        <v>10</v>
      </c>
      <c r="BQ50" s="378">
        <v>10</v>
      </c>
      <c r="BR50" s="384">
        <v>33</v>
      </c>
      <c r="BS50" s="384">
        <v>18</v>
      </c>
      <c r="BT50" s="402">
        <v>60</v>
      </c>
      <c r="BU50" s="402">
        <v>30</v>
      </c>
      <c r="BV50" s="377">
        <v>24</v>
      </c>
      <c r="BW50" s="377">
        <v>44</v>
      </c>
      <c r="BX50" s="377">
        <v>30</v>
      </c>
      <c r="BY50" s="400">
        <v>24</v>
      </c>
      <c r="BZ50" s="401">
        <v>28</v>
      </c>
      <c r="CA50" s="402">
        <v>27</v>
      </c>
      <c r="CB50" s="411">
        <v>14</v>
      </c>
      <c r="CC50" s="220"/>
      <c r="CD50" s="220"/>
      <c r="CE50" s="205"/>
      <c r="CF50" s="205"/>
      <c r="CG50" s="268" t="str">
        <f t="shared" si="15"/>
        <v/>
      </c>
      <c r="CH50" s="269"/>
      <c r="CI50" s="268" t="str">
        <f t="shared" si="16"/>
        <v/>
      </c>
      <c r="CJ50" s="269"/>
      <c r="CK50" s="268" t="str">
        <f t="shared" si="17"/>
        <v/>
      </c>
      <c r="CL50" s="269"/>
      <c r="CM50" s="268" t="str">
        <f t="shared" si="18"/>
        <v/>
      </c>
      <c r="CN50" s="269"/>
      <c r="CO50" s="268" t="str">
        <f t="shared" si="19"/>
        <v/>
      </c>
      <c r="CP50" s="269"/>
      <c r="CQ50" s="268" t="str">
        <f t="shared" si="20"/>
        <v/>
      </c>
      <c r="CR50" s="269"/>
      <c r="CS50" s="268" t="str">
        <f t="shared" si="21"/>
        <v/>
      </c>
      <c r="CT50" s="269"/>
      <c r="CU50" s="268" t="str">
        <f t="shared" si="22"/>
        <v/>
      </c>
      <c r="CV50" s="269"/>
      <c r="CW50" s="268" t="str">
        <f t="shared" si="23"/>
        <v/>
      </c>
      <c r="CX50" s="269"/>
      <c r="CY50" s="268" t="str">
        <f t="shared" si="24"/>
        <v/>
      </c>
      <c r="CZ50" s="269"/>
      <c r="DA50" s="268" t="str">
        <f t="shared" si="24"/>
        <v/>
      </c>
      <c r="DB50" s="269"/>
      <c r="DC50" s="268" t="str">
        <f t="shared" si="24"/>
        <v/>
      </c>
      <c r="DD50" s="269"/>
      <c r="DE50" s="205"/>
      <c r="DF50" s="286" t="str">
        <f t="shared" si="27"/>
        <v/>
      </c>
      <c r="DG50" s="211" t="str">
        <f t="shared" si="27"/>
        <v/>
      </c>
      <c r="DH50" s="210" t="str">
        <f t="shared" si="31"/>
        <v/>
      </c>
      <c r="DI50" s="211" t="str">
        <f t="shared" si="31"/>
        <v/>
      </c>
      <c r="DJ50" s="210" t="str">
        <f t="shared" si="31"/>
        <v/>
      </c>
      <c r="DK50" s="211" t="str">
        <f t="shared" si="31"/>
        <v/>
      </c>
      <c r="DL50" s="210" t="str">
        <f t="shared" si="31"/>
        <v/>
      </c>
      <c r="DM50" s="211" t="str">
        <f t="shared" si="31"/>
        <v/>
      </c>
      <c r="DN50" s="210" t="str">
        <f t="shared" si="31"/>
        <v/>
      </c>
      <c r="DO50" s="211" t="str">
        <f t="shared" si="31"/>
        <v/>
      </c>
      <c r="DP50" s="210" t="str">
        <f t="shared" si="31"/>
        <v/>
      </c>
      <c r="DQ50" s="211" t="str">
        <f t="shared" si="31"/>
        <v/>
      </c>
      <c r="DR50" s="210" t="str">
        <f t="shared" si="31"/>
        <v/>
      </c>
      <c r="DS50" s="211" t="str">
        <f t="shared" si="31"/>
        <v/>
      </c>
      <c r="DT50" s="210" t="str">
        <f t="shared" si="31"/>
        <v/>
      </c>
      <c r="DU50" s="211" t="str">
        <f t="shared" si="31"/>
        <v/>
      </c>
      <c r="DV50" s="210" t="str">
        <f t="shared" si="31"/>
        <v/>
      </c>
      <c r="DW50" s="211" t="str">
        <f t="shared" si="30"/>
        <v/>
      </c>
      <c r="DX50" s="210" t="str">
        <f t="shared" si="29"/>
        <v/>
      </c>
      <c r="DY50" s="211" t="str">
        <f t="shared" si="29"/>
        <v/>
      </c>
      <c r="DZ50" s="210" t="str">
        <f t="shared" si="25"/>
        <v/>
      </c>
      <c r="EA50" s="287" t="str">
        <f t="shared" si="26"/>
        <v/>
      </c>
    </row>
    <row r="51" spans="1:131" ht="15" customHeight="1">
      <c r="A51" s="410"/>
      <c r="B51" s="395"/>
      <c r="C51" s="377"/>
      <c r="D51" s="395"/>
      <c r="E51" s="396"/>
      <c r="F51" s="397"/>
      <c r="G51" s="398"/>
      <c r="H51" s="399"/>
      <c r="I51" s="398"/>
      <c r="J51" s="400"/>
      <c r="K51" s="400"/>
      <c r="L51" s="400"/>
      <c r="M51" s="400"/>
      <c r="N51" s="401"/>
      <c r="O51" s="402"/>
      <c r="P51" s="377"/>
      <c r="Q51" s="377"/>
      <c r="R51" s="377"/>
      <c r="S51" s="377"/>
      <c r="T51" s="382"/>
      <c r="U51" s="402"/>
      <c r="V51" s="25"/>
      <c r="W51" s="400"/>
      <c r="X51" s="400"/>
      <c r="Y51" s="400"/>
      <c r="Z51" s="400"/>
      <c r="AA51" s="401"/>
      <c r="AB51" s="402"/>
      <c r="AC51" s="377"/>
      <c r="AD51" s="377"/>
      <c r="AE51" s="377"/>
      <c r="AF51" s="377"/>
      <c r="AG51" s="382"/>
      <c r="AH51" s="403"/>
      <c r="AI51" s="25"/>
      <c r="AJ51" s="392"/>
      <c r="AK51" s="392"/>
      <c r="AL51" s="392"/>
      <c r="AM51" s="392"/>
      <c r="AN51" s="400">
        <v>10</v>
      </c>
      <c r="AO51" s="400">
        <v>10</v>
      </c>
      <c r="AP51" s="400">
        <v>9</v>
      </c>
      <c r="AQ51" s="400">
        <v>0.5</v>
      </c>
      <c r="AR51" s="401">
        <v>70</v>
      </c>
      <c r="AS51" s="402">
        <v>100</v>
      </c>
      <c r="AT51" s="377">
        <v>5</v>
      </c>
      <c r="AU51" s="377">
        <v>4</v>
      </c>
      <c r="AV51" s="377">
        <v>8</v>
      </c>
      <c r="AW51" s="377">
        <v>1</v>
      </c>
      <c r="AX51" s="382">
        <v>25</v>
      </c>
      <c r="AY51" s="403">
        <v>90</v>
      </c>
      <c r="AZ51" s="400">
        <v>10</v>
      </c>
      <c r="BA51" s="400">
        <v>10</v>
      </c>
      <c r="BB51" s="400">
        <v>10</v>
      </c>
      <c r="BC51" s="404">
        <v>70</v>
      </c>
      <c r="BD51" s="400">
        <v>100</v>
      </c>
      <c r="BE51" s="377">
        <v>6</v>
      </c>
      <c r="BF51" s="377">
        <v>8</v>
      </c>
      <c r="BG51" s="377">
        <v>4</v>
      </c>
      <c r="BH51" s="377">
        <v>7</v>
      </c>
      <c r="BI51" s="377">
        <v>15</v>
      </c>
      <c r="BJ51" s="377">
        <v>10</v>
      </c>
      <c r="BK51" s="382">
        <v>24</v>
      </c>
      <c r="BL51" s="382">
        <v>14</v>
      </c>
      <c r="BM51" s="403">
        <v>30</v>
      </c>
      <c r="BN51" s="403">
        <v>70</v>
      </c>
      <c r="BO51" s="378">
        <v>10</v>
      </c>
      <c r="BP51" s="378">
        <v>10</v>
      </c>
      <c r="BQ51" s="378">
        <v>10</v>
      </c>
      <c r="BR51" s="384">
        <v>33</v>
      </c>
      <c r="BS51" s="384">
        <v>18</v>
      </c>
      <c r="BT51" s="402">
        <v>60</v>
      </c>
      <c r="BU51" s="402">
        <v>30</v>
      </c>
      <c r="BV51" s="377">
        <v>24</v>
      </c>
      <c r="BW51" s="377">
        <v>44</v>
      </c>
      <c r="BX51" s="377">
        <v>30</v>
      </c>
      <c r="BY51" s="400">
        <v>24</v>
      </c>
      <c r="BZ51" s="401">
        <v>28</v>
      </c>
      <c r="CA51" s="402">
        <v>27</v>
      </c>
      <c r="CB51" s="411">
        <v>14</v>
      </c>
      <c r="CC51" s="220"/>
      <c r="CD51" s="220"/>
      <c r="CE51" s="205"/>
      <c r="CF51" s="205"/>
      <c r="CG51" s="268" t="str">
        <f t="shared" si="15"/>
        <v/>
      </c>
      <c r="CH51" s="269"/>
      <c r="CI51" s="268" t="str">
        <f t="shared" si="16"/>
        <v/>
      </c>
      <c r="CJ51" s="269"/>
      <c r="CK51" s="268" t="str">
        <f t="shared" si="17"/>
        <v/>
      </c>
      <c r="CL51" s="269"/>
      <c r="CM51" s="268" t="str">
        <f t="shared" si="18"/>
        <v/>
      </c>
      <c r="CN51" s="269"/>
      <c r="CO51" s="268" t="str">
        <f t="shared" si="19"/>
        <v/>
      </c>
      <c r="CP51" s="269"/>
      <c r="CQ51" s="268" t="str">
        <f t="shared" si="20"/>
        <v/>
      </c>
      <c r="CR51" s="269"/>
      <c r="CS51" s="268" t="str">
        <f t="shared" si="21"/>
        <v/>
      </c>
      <c r="CT51" s="269"/>
      <c r="CU51" s="268" t="str">
        <f t="shared" si="22"/>
        <v/>
      </c>
      <c r="CV51" s="269"/>
      <c r="CW51" s="268" t="str">
        <f t="shared" si="23"/>
        <v/>
      </c>
      <c r="CX51" s="269"/>
      <c r="CY51" s="268" t="str">
        <f t="shared" si="24"/>
        <v/>
      </c>
      <c r="CZ51" s="269"/>
      <c r="DA51" s="268" t="str">
        <f t="shared" si="24"/>
        <v/>
      </c>
      <c r="DB51" s="269"/>
      <c r="DC51" s="268" t="str">
        <f t="shared" si="24"/>
        <v/>
      </c>
      <c r="DD51" s="269"/>
      <c r="DE51" s="205"/>
      <c r="DF51" s="286" t="str">
        <f t="shared" si="27"/>
        <v/>
      </c>
      <c r="DG51" s="211" t="str">
        <f t="shared" si="27"/>
        <v/>
      </c>
      <c r="DH51" s="210" t="str">
        <f t="shared" si="31"/>
        <v/>
      </c>
      <c r="DI51" s="211" t="str">
        <f t="shared" si="31"/>
        <v/>
      </c>
      <c r="DJ51" s="210" t="str">
        <f t="shared" si="31"/>
        <v/>
      </c>
      <c r="DK51" s="211" t="str">
        <f t="shared" si="31"/>
        <v/>
      </c>
      <c r="DL51" s="210" t="str">
        <f t="shared" si="31"/>
        <v/>
      </c>
      <c r="DM51" s="211" t="str">
        <f t="shared" si="31"/>
        <v/>
      </c>
      <c r="DN51" s="210" t="str">
        <f t="shared" si="31"/>
        <v/>
      </c>
      <c r="DO51" s="211" t="str">
        <f t="shared" si="31"/>
        <v/>
      </c>
      <c r="DP51" s="210" t="str">
        <f t="shared" si="31"/>
        <v/>
      </c>
      <c r="DQ51" s="211" t="str">
        <f t="shared" si="31"/>
        <v/>
      </c>
      <c r="DR51" s="210" t="str">
        <f t="shared" si="31"/>
        <v/>
      </c>
      <c r="DS51" s="211" t="str">
        <f t="shared" si="31"/>
        <v/>
      </c>
      <c r="DT51" s="210" t="str">
        <f t="shared" si="31"/>
        <v/>
      </c>
      <c r="DU51" s="211" t="str">
        <f t="shared" si="31"/>
        <v/>
      </c>
      <c r="DV51" s="210" t="str">
        <f t="shared" si="31"/>
        <v/>
      </c>
      <c r="DW51" s="211" t="str">
        <f t="shared" si="30"/>
        <v/>
      </c>
      <c r="DX51" s="210" t="str">
        <f t="shared" si="29"/>
        <v/>
      </c>
      <c r="DY51" s="211" t="str">
        <f t="shared" si="29"/>
        <v/>
      </c>
      <c r="DZ51" s="210" t="str">
        <f t="shared" si="25"/>
        <v/>
      </c>
      <c r="EA51" s="287" t="str">
        <f t="shared" si="26"/>
        <v/>
      </c>
    </row>
    <row r="52" spans="1:131" ht="15" customHeight="1">
      <c r="A52" s="410"/>
      <c r="B52" s="395"/>
      <c r="C52" s="377"/>
      <c r="D52" s="395"/>
      <c r="E52" s="396"/>
      <c r="F52" s="397"/>
      <c r="G52" s="398"/>
      <c r="H52" s="399"/>
      <c r="I52" s="398"/>
      <c r="J52" s="400"/>
      <c r="K52" s="400"/>
      <c r="L52" s="400"/>
      <c r="M52" s="400"/>
      <c r="N52" s="401"/>
      <c r="O52" s="402"/>
      <c r="P52" s="377"/>
      <c r="Q52" s="377"/>
      <c r="R52" s="377"/>
      <c r="S52" s="377"/>
      <c r="T52" s="382"/>
      <c r="U52" s="402"/>
      <c r="V52" s="25"/>
      <c r="W52" s="400"/>
      <c r="X52" s="400"/>
      <c r="Y52" s="400"/>
      <c r="Z52" s="400"/>
      <c r="AA52" s="401"/>
      <c r="AB52" s="402"/>
      <c r="AC52" s="377"/>
      <c r="AD52" s="377"/>
      <c r="AE52" s="377"/>
      <c r="AF52" s="377"/>
      <c r="AG52" s="382"/>
      <c r="AH52" s="403"/>
      <c r="AI52" s="25"/>
      <c r="AJ52" s="392"/>
      <c r="AK52" s="392"/>
      <c r="AL52" s="392"/>
      <c r="AM52" s="392"/>
      <c r="AN52" s="400">
        <v>10</v>
      </c>
      <c r="AO52" s="400">
        <v>10</v>
      </c>
      <c r="AP52" s="400">
        <v>9</v>
      </c>
      <c r="AQ52" s="400">
        <v>0.5</v>
      </c>
      <c r="AR52" s="401">
        <v>70</v>
      </c>
      <c r="AS52" s="402">
        <v>100</v>
      </c>
      <c r="AT52" s="377">
        <v>5</v>
      </c>
      <c r="AU52" s="377">
        <v>4</v>
      </c>
      <c r="AV52" s="377">
        <v>8</v>
      </c>
      <c r="AW52" s="377">
        <v>1</v>
      </c>
      <c r="AX52" s="382">
        <v>25</v>
      </c>
      <c r="AY52" s="403">
        <v>90</v>
      </c>
      <c r="AZ52" s="400">
        <v>10</v>
      </c>
      <c r="BA52" s="400">
        <v>10</v>
      </c>
      <c r="BB52" s="400">
        <v>10</v>
      </c>
      <c r="BC52" s="404">
        <v>70</v>
      </c>
      <c r="BD52" s="400">
        <v>100</v>
      </c>
      <c r="BE52" s="377">
        <v>6</v>
      </c>
      <c r="BF52" s="377">
        <v>8</v>
      </c>
      <c r="BG52" s="377">
        <v>4</v>
      </c>
      <c r="BH52" s="377">
        <v>7</v>
      </c>
      <c r="BI52" s="377">
        <v>15</v>
      </c>
      <c r="BJ52" s="377">
        <v>10</v>
      </c>
      <c r="BK52" s="382">
        <v>24</v>
      </c>
      <c r="BL52" s="382">
        <v>14</v>
      </c>
      <c r="BM52" s="403">
        <v>30</v>
      </c>
      <c r="BN52" s="403">
        <v>70</v>
      </c>
      <c r="BO52" s="378">
        <v>10</v>
      </c>
      <c r="BP52" s="378">
        <v>10</v>
      </c>
      <c r="BQ52" s="378">
        <v>10</v>
      </c>
      <c r="BR52" s="384">
        <v>33</v>
      </c>
      <c r="BS52" s="384">
        <v>18</v>
      </c>
      <c r="BT52" s="402">
        <v>60</v>
      </c>
      <c r="BU52" s="402">
        <v>30</v>
      </c>
      <c r="BV52" s="377">
        <v>24</v>
      </c>
      <c r="BW52" s="377">
        <v>44</v>
      </c>
      <c r="BX52" s="377">
        <v>30</v>
      </c>
      <c r="BY52" s="400">
        <v>24</v>
      </c>
      <c r="BZ52" s="401">
        <v>28</v>
      </c>
      <c r="CA52" s="402">
        <v>27</v>
      </c>
      <c r="CB52" s="411">
        <v>14</v>
      </c>
      <c r="CC52" s="220"/>
      <c r="CD52" s="220"/>
      <c r="CE52" s="205"/>
      <c r="CF52" s="205"/>
      <c r="CG52" s="268" t="str">
        <f t="shared" si="15"/>
        <v/>
      </c>
      <c r="CH52" s="269"/>
      <c r="CI52" s="268" t="str">
        <f t="shared" si="16"/>
        <v/>
      </c>
      <c r="CJ52" s="269"/>
      <c r="CK52" s="268" t="str">
        <f t="shared" si="17"/>
        <v/>
      </c>
      <c r="CL52" s="269"/>
      <c r="CM52" s="268" t="str">
        <f t="shared" si="18"/>
        <v/>
      </c>
      <c r="CN52" s="269"/>
      <c r="CO52" s="268" t="str">
        <f t="shared" si="19"/>
        <v/>
      </c>
      <c r="CP52" s="269"/>
      <c r="CQ52" s="268" t="str">
        <f t="shared" si="20"/>
        <v/>
      </c>
      <c r="CR52" s="269"/>
      <c r="CS52" s="268" t="str">
        <f t="shared" si="21"/>
        <v/>
      </c>
      <c r="CT52" s="269"/>
      <c r="CU52" s="268" t="str">
        <f t="shared" si="22"/>
        <v/>
      </c>
      <c r="CV52" s="269"/>
      <c r="CW52" s="268" t="str">
        <f t="shared" si="23"/>
        <v/>
      </c>
      <c r="CX52" s="269"/>
      <c r="CY52" s="268" t="str">
        <f t="shared" si="24"/>
        <v/>
      </c>
      <c r="CZ52" s="269"/>
      <c r="DA52" s="268" t="str">
        <f t="shared" si="24"/>
        <v/>
      </c>
      <c r="DB52" s="269"/>
      <c r="DC52" s="268" t="str">
        <f t="shared" si="24"/>
        <v/>
      </c>
      <c r="DD52" s="269"/>
      <c r="DE52" s="205"/>
      <c r="DF52" s="286" t="str">
        <f t="shared" si="27"/>
        <v/>
      </c>
      <c r="DG52" s="211" t="str">
        <f t="shared" si="27"/>
        <v/>
      </c>
      <c r="DH52" s="210" t="str">
        <f t="shared" si="31"/>
        <v/>
      </c>
      <c r="DI52" s="211" t="str">
        <f t="shared" si="31"/>
        <v/>
      </c>
      <c r="DJ52" s="210" t="str">
        <f t="shared" si="31"/>
        <v/>
      </c>
      <c r="DK52" s="211" t="str">
        <f t="shared" si="31"/>
        <v/>
      </c>
      <c r="DL52" s="210" t="str">
        <f t="shared" si="31"/>
        <v/>
      </c>
      <c r="DM52" s="211" t="str">
        <f t="shared" si="31"/>
        <v/>
      </c>
      <c r="DN52" s="210" t="str">
        <f t="shared" si="31"/>
        <v/>
      </c>
      <c r="DO52" s="211" t="str">
        <f t="shared" si="31"/>
        <v/>
      </c>
      <c r="DP52" s="210" t="str">
        <f t="shared" si="31"/>
        <v/>
      </c>
      <c r="DQ52" s="211" t="str">
        <f t="shared" si="31"/>
        <v/>
      </c>
      <c r="DR52" s="210" t="str">
        <f t="shared" si="31"/>
        <v/>
      </c>
      <c r="DS52" s="211" t="str">
        <f t="shared" si="31"/>
        <v/>
      </c>
      <c r="DT52" s="210" t="str">
        <f t="shared" si="31"/>
        <v/>
      </c>
      <c r="DU52" s="211" t="str">
        <f t="shared" si="31"/>
        <v/>
      </c>
      <c r="DV52" s="210" t="str">
        <f t="shared" si="31"/>
        <v/>
      </c>
      <c r="DW52" s="211" t="str">
        <f t="shared" si="30"/>
        <v/>
      </c>
      <c r="DX52" s="210" t="str">
        <f t="shared" si="29"/>
        <v/>
      </c>
      <c r="DY52" s="211" t="str">
        <f t="shared" si="29"/>
        <v/>
      </c>
      <c r="DZ52" s="210" t="str">
        <f t="shared" si="25"/>
        <v/>
      </c>
      <c r="EA52" s="287" t="str">
        <f t="shared" si="26"/>
        <v/>
      </c>
    </row>
    <row r="53" spans="1:131" ht="15" customHeight="1">
      <c r="A53" s="410"/>
      <c r="B53" s="395"/>
      <c r="C53" s="377"/>
      <c r="D53" s="395"/>
      <c r="E53" s="396"/>
      <c r="F53" s="397"/>
      <c r="G53" s="398"/>
      <c r="H53" s="399"/>
      <c r="I53" s="398"/>
      <c r="J53" s="400"/>
      <c r="K53" s="400"/>
      <c r="L53" s="400"/>
      <c r="M53" s="400"/>
      <c r="N53" s="401"/>
      <c r="O53" s="402"/>
      <c r="P53" s="377"/>
      <c r="Q53" s="377"/>
      <c r="R53" s="377"/>
      <c r="S53" s="377"/>
      <c r="T53" s="382"/>
      <c r="U53" s="402"/>
      <c r="V53" s="25"/>
      <c r="W53" s="400"/>
      <c r="X53" s="400"/>
      <c r="Y53" s="400"/>
      <c r="Z53" s="400"/>
      <c r="AA53" s="401"/>
      <c r="AB53" s="402"/>
      <c r="AC53" s="377"/>
      <c r="AD53" s="377"/>
      <c r="AE53" s="377"/>
      <c r="AF53" s="377"/>
      <c r="AG53" s="382"/>
      <c r="AH53" s="403"/>
      <c r="AI53" s="25"/>
      <c r="AJ53" s="392"/>
      <c r="AK53" s="392"/>
      <c r="AL53" s="392"/>
      <c r="AM53" s="392"/>
      <c r="AN53" s="400">
        <v>10</v>
      </c>
      <c r="AO53" s="400">
        <v>10</v>
      </c>
      <c r="AP53" s="400">
        <v>9</v>
      </c>
      <c r="AQ53" s="400">
        <v>0.5</v>
      </c>
      <c r="AR53" s="401">
        <v>70</v>
      </c>
      <c r="AS53" s="402">
        <v>100</v>
      </c>
      <c r="AT53" s="377">
        <v>5</v>
      </c>
      <c r="AU53" s="377">
        <v>4</v>
      </c>
      <c r="AV53" s="377">
        <v>8</v>
      </c>
      <c r="AW53" s="377">
        <v>1</v>
      </c>
      <c r="AX53" s="382">
        <v>25</v>
      </c>
      <c r="AY53" s="403">
        <v>90</v>
      </c>
      <c r="AZ53" s="400">
        <v>10</v>
      </c>
      <c r="BA53" s="400">
        <v>10</v>
      </c>
      <c r="BB53" s="400">
        <v>10</v>
      </c>
      <c r="BC53" s="404">
        <v>70</v>
      </c>
      <c r="BD53" s="400">
        <v>100</v>
      </c>
      <c r="BE53" s="377">
        <v>6</v>
      </c>
      <c r="BF53" s="377">
        <v>8</v>
      </c>
      <c r="BG53" s="377">
        <v>4</v>
      </c>
      <c r="BH53" s="377">
        <v>7</v>
      </c>
      <c r="BI53" s="377">
        <v>15</v>
      </c>
      <c r="BJ53" s="377">
        <v>10</v>
      </c>
      <c r="BK53" s="382">
        <v>24</v>
      </c>
      <c r="BL53" s="382">
        <v>14</v>
      </c>
      <c r="BM53" s="403">
        <v>30</v>
      </c>
      <c r="BN53" s="403">
        <v>70</v>
      </c>
      <c r="BO53" s="378">
        <v>10</v>
      </c>
      <c r="BP53" s="378">
        <v>10</v>
      </c>
      <c r="BQ53" s="378">
        <v>10</v>
      </c>
      <c r="BR53" s="384">
        <v>33</v>
      </c>
      <c r="BS53" s="384">
        <v>18</v>
      </c>
      <c r="BT53" s="402">
        <v>60</v>
      </c>
      <c r="BU53" s="402">
        <v>30</v>
      </c>
      <c r="BV53" s="377">
        <v>24</v>
      </c>
      <c r="BW53" s="377">
        <v>44</v>
      </c>
      <c r="BX53" s="377">
        <v>30</v>
      </c>
      <c r="BY53" s="400">
        <v>24</v>
      </c>
      <c r="BZ53" s="401">
        <v>28</v>
      </c>
      <c r="CA53" s="402">
        <v>27</v>
      </c>
      <c r="CB53" s="411">
        <v>14</v>
      </c>
      <c r="CC53" s="220"/>
      <c r="CD53" s="220"/>
      <c r="CE53" s="205"/>
      <c r="CF53" s="205"/>
      <c r="CG53" s="268" t="str">
        <f t="shared" si="15"/>
        <v/>
      </c>
      <c r="CH53" s="269"/>
      <c r="CI53" s="268" t="str">
        <f t="shared" si="16"/>
        <v/>
      </c>
      <c r="CJ53" s="269"/>
      <c r="CK53" s="268" t="str">
        <f t="shared" si="17"/>
        <v/>
      </c>
      <c r="CL53" s="269"/>
      <c r="CM53" s="268" t="str">
        <f t="shared" si="18"/>
        <v/>
      </c>
      <c r="CN53" s="269"/>
      <c r="CO53" s="268" t="str">
        <f t="shared" si="19"/>
        <v/>
      </c>
      <c r="CP53" s="269"/>
      <c r="CQ53" s="268" t="str">
        <f t="shared" si="20"/>
        <v/>
      </c>
      <c r="CR53" s="269"/>
      <c r="CS53" s="268" t="str">
        <f t="shared" si="21"/>
        <v/>
      </c>
      <c r="CT53" s="269"/>
      <c r="CU53" s="268" t="str">
        <f t="shared" si="22"/>
        <v/>
      </c>
      <c r="CV53" s="269"/>
      <c r="CW53" s="268" t="str">
        <f t="shared" si="23"/>
        <v/>
      </c>
      <c r="CX53" s="269"/>
      <c r="CY53" s="268" t="str">
        <f t="shared" si="24"/>
        <v/>
      </c>
      <c r="CZ53" s="269"/>
      <c r="DA53" s="268" t="str">
        <f t="shared" si="24"/>
        <v/>
      </c>
      <c r="DB53" s="269"/>
      <c r="DC53" s="268" t="str">
        <f t="shared" si="24"/>
        <v/>
      </c>
      <c r="DD53" s="269"/>
      <c r="DE53" s="205"/>
      <c r="DF53" s="286" t="str">
        <f t="shared" si="27"/>
        <v/>
      </c>
      <c r="DG53" s="211" t="str">
        <f t="shared" si="27"/>
        <v/>
      </c>
      <c r="DH53" s="210" t="str">
        <f t="shared" si="31"/>
        <v/>
      </c>
      <c r="DI53" s="211" t="str">
        <f t="shared" si="31"/>
        <v/>
      </c>
      <c r="DJ53" s="210" t="str">
        <f t="shared" si="31"/>
        <v/>
      </c>
      <c r="DK53" s="211" t="str">
        <f t="shared" si="31"/>
        <v/>
      </c>
      <c r="DL53" s="210" t="str">
        <f t="shared" si="31"/>
        <v/>
      </c>
      <c r="DM53" s="211" t="str">
        <f t="shared" si="31"/>
        <v/>
      </c>
      <c r="DN53" s="210" t="str">
        <f t="shared" si="31"/>
        <v/>
      </c>
      <c r="DO53" s="211" t="str">
        <f t="shared" si="31"/>
        <v/>
      </c>
      <c r="DP53" s="210" t="str">
        <f t="shared" si="31"/>
        <v/>
      </c>
      <c r="DQ53" s="211" t="str">
        <f t="shared" si="31"/>
        <v/>
      </c>
      <c r="DR53" s="210" t="str">
        <f t="shared" si="31"/>
        <v/>
      </c>
      <c r="DS53" s="211" t="str">
        <f t="shared" si="31"/>
        <v/>
      </c>
      <c r="DT53" s="210" t="str">
        <f t="shared" si="31"/>
        <v/>
      </c>
      <c r="DU53" s="211" t="str">
        <f t="shared" si="31"/>
        <v/>
      </c>
      <c r="DV53" s="210" t="str">
        <f t="shared" si="31"/>
        <v/>
      </c>
      <c r="DW53" s="211" t="str">
        <f t="shared" si="30"/>
        <v/>
      </c>
      <c r="DX53" s="210" t="str">
        <f t="shared" si="29"/>
        <v/>
      </c>
      <c r="DY53" s="211" t="str">
        <f t="shared" si="29"/>
        <v/>
      </c>
      <c r="DZ53" s="210" t="str">
        <f t="shared" si="25"/>
        <v/>
      </c>
      <c r="EA53" s="287" t="str">
        <f t="shared" si="26"/>
        <v/>
      </c>
    </row>
    <row r="54" spans="1:131" ht="15" customHeight="1">
      <c r="A54" s="410"/>
      <c r="B54" s="395"/>
      <c r="C54" s="377"/>
      <c r="D54" s="395"/>
      <c r="E54" s="396"/>
      <c r="F54" s="397"/>
      <c r="G54" s="398"/>
      <c r="H54" s="399"/>
      <c r="I54" s="398"/>
      <c r="J54" s="400"/>
      <c r="K54" s="400"/>
      <c r="L54" s="400"/>
      <c r="M54" s="400"/>
      <c r="N54" s="401"/>
      <c r="O54" s="402"/>
      <c r="P54" s="377"/>
      <c r="Q54" s="377"/>
      <c r="R54" s="377"/>
      <c r="S54" s="377"/>
      <c r="T54" s="382"/>
      <c r="U54" s="402"/>
      <c r="V54" s="25"/>
      <c r="W54" s="400"/>
      <c r="X54" s="400"/>
      <c r="Y54" s="400"/>
      <c r="Z54" s="400"/>
      <c r="AA54" s="401"/>
      <c r="AB54" s="402"/>
      <c r="AC54" s="377"/>
      <c r="AD54" s="377"/>
      <c r="AE54" s="377"/>
      <c r="AF54" s="377"/>
      <c r="AG54" s="382"/>
      <c r="AH54" s="403"/>
      <c r="AI54" s="25"/>
      <c r="AJ54" s="392"/>
      <c r="AK54" s="392"/>
      <c r="AL54" s="392"/>
      <c r="AM54" s="392"/>
      <c r="AN54" s="400">
        <v>10</v>
      </c>
      <c r="AO54" s="400">
        <v>10</v>
      </c>
      <c r="AP54" s="400">
        <v>9</v>
      </c>
      <c r="AQ54" s="400">
        <v>0.5</v>
      </c>
      <c r="AR54" s="401">
        <v>70</v>
      </c>
      <c r="AS54" s="402">
        <v>100</v>
      </c>
      <c r="AT54" s="377">
        <v>5</v>
      </c>
      <c r="AU54" s="377">
        <v>4</v>
      </c>
      <c r="AV54" s="377">
        <v>8</v>
      </c>
      <c r="AW54" s="377">
        <v>1</v>
      </c>
      <c r="AX54" s="382">
        <v>25</v>
      </c>
      <c r="AY54" s="403">
        <v>90</v>
      </c>
      <c r="AZ54" s="400">
        <v>10</v>
      </c>
      <c r="BA54" s="400">
        <v>10</v>
      </c>
      <c r="BB54" s="400">
        <v>10</v>
      </c>
      <c r="BC54" s="404">
        <v>70</v>
      </c>
      <c r="BD54" s="400">
        <v>100</v>
      </c>
      <c r="BE54" s="377">
        <v>6</v>
      </c>
      <c r="BF54" s="377">
        <v>8</v>
      </c>
      <c r="BG54" s="377">
        <v>4</v>
      </c>
      <c r="BH54" s="377">
        <v>7</v>
      </c>
      <c r="BI54" s="377">
        <v>15</v>
      </c>
      <c r="BJ54" s="377">
        <v>10</v>
      </c>
      <c r="BK54" s="382">
        <v>24</v>
      </c>
      <c r="BL54" s="382">
        <v>14</v>
      </c>
      <c r="BM54" s="403">
        <v>30</v>
      </c>
      <c r="BN54" s="403">
        <v>70</v>
      </c>
      <c r="BO54" s="378">
        <v>10</v>
      </c>
      <c r="BP54" s="378">
        <v>10</v>
      </c>
      <c r="BQ54" s="378">
        <v>10</v>
      </c>
      <c r="BR54" s="384">
        <v>33</v>
      </c>
      <c r="BS54" s="384">
        <v>18</v>
      </c>
      <c r="BT54" s="402">
        <v>60</v>
      </c>
      <c r="BU54" s="402">
        <v>30</v>
      </c>
      <c r="BV54" s="377">
        <v>24</v>
      </c>
      <c r="BW54" s="377">
        <v>44</v>
      </c>
      <c r="BX54" s="377">
        <v>30</v>
      </c>
      <c r="BY54" s="400">
        <v>24</v>
      </c>
      <c r="BZ54" s="401">
        <v>28</v>
      </c>
      <c r="CA54" s="402">
        <v>27</v>
      </c>
      <c r="CB54" s="411">
        <v>14</v>
      </c>
      <c r="CC54" s="220"/>
      <c r="CD54" s="220"/>
      <c r="CE54" s="205"/>
      <c r="CF54" s="205"/>
      <c r="CG54" s="268" t="str">
        <f t="shared" si="15"/>
        <v/>
      </c>
      <c r="CH54" s="269"/>
      <c r="CI54" s="268" t="str">
        <f t="shared" si="16"/>
        <v/>
      </c>
      <c r="CJ54" s="269"/>
      <c r="CK54" s="268" t="str">
        <f t="shared" si="17"/>
        <v/>
      </c>
      <c r="CL54" s="269"/>
      <c r="CM54" s="268" t="str">
        <f t="shared" si="18"/>
        <v/>
      </c>
      <c r="CN54" s="269"/>
      <c r="CO54" s="268" t="str">
        <f t="shared" si="19"/>
        <v/>
      </c>
      <c r="CP54" s="269"/>
      <c r="CQ54" s="268" t="str">
        <f t="shared" si="20"/>
        <v/>
      </c>
      <c r="CR54" s="269"/>
      <c r="CS54" s="268" t="str">
        <f t="shared" si="21"/>
        <v/>
      </c>
      <c r="CT54" s="269"/>
      <c r="CU54" s="268" t="str">
        <f t="shared" si="22"/>
        <v/>
      </c>
      <c r="CV54" s="269"/>
      <c r="CW54" s="268" t="str">
        <f t="shared" si="23"/>
        <v/>
      </c>
      <c r="CX54" s="269"/>
      <c r="CY54" s="268" t="str">
        <f t="shared" si="24"/>
        <v/>
      </c>
      <c r="CZ54" s="269"/>
      <c r="DA54" s="268" t="str">
        <f t="shared" si="24"/>
        <v/>
      </c>
      <c r="DB54" s="269"/>
      <c r="DC54" s="268" t="str">
        <f t="shared" si="24"/>
        <v/>
      </c>
      <c r="DD54" s="269"/>
      <c r="DE54" s="205"/>
      <c r="DF54" s="286" t="str">
        <f t="shared" si="27"/>
        <v/>
      </c>
      <c r="DG54" s="211" t="str">
        <f t="shared" si="27"/>
        <v/>
      </c>
      <c r="DH54" s="210" t="str">
        <f t="shared" si="31"/>
        <v/>
      </c>
      <c r="DI54" s="211" t="str">
        <f t="shared" si="31"/>
        <v/>
      </c>
      <c r="DJ54" s="210" t="str">
        <f t="shared" si="31"/>
        <v/>
      </c>
      <c r="DK54" s="211" t="str">
        <f t="shared" si="31"/>
        <v/>
      </c>
      <c r="DL54" s="210" t="str">
        <f t="shared" si="31"/>
        <v/>
      </c>
      <c r="DM54" s="211" t="str">
        <f t="shared" si="31"/>
        <v/>
      </c>
      <c r="DN54" s="210" t="str">
        <f t="shared" si="31"/>
        <v/>
      </c>
      <c r="DO54" s="211" t="str">
        <f t="shared" si="31"/>
        <v/>
      </c>
      <c r="DP54" s="210" t="str">
        <f t="shared" si="31"/>
        <v/>
      </c>
      <c r="DQ54" s="211" t="str">
        <f t="shared" si="31"/>
        <v/>
      </c>
      <c r="DR54" s="210" t="str">
        <f t="shared" si="31"/>
        <v/>
      </c>
      <c r="DS54" s="211" t="str">
        <f t="shared" si="31"/>
        <v/>
      </c>
      <c r="DT54" s="210" t="str">
        <f t="shared" si="31"/>
        <v/>
      </c>
      <c r="DU54" s="211" t="str">
        <f t="shared" si="31"/>
        <v/>
      </c>
      <c r="DV54" s="210" t="str">
        <f t="shared" si="31"/>
        <v/>
      </c>
      <c r="DW54" s="211" t="str">
        <f t="shared" si="30"/>
        <v/>
      </c>
      <c r="DX54" s="210" t="str">
        <f t="shared" si="29"/>
        <v/>
      </c>
      <c r="DY54" s="211" t="str">
        <f t="shared" si="29"/>
        <v/>
      </c>
      <c r="DZ54" s="210" t="str">
        <f t="shared" si="25"/>
        <v/>
      </c>
      <c r="EA54" s="287" t="str">
        <f t="shared" si="26"/>
        <v/>
      </c>
    </row>
    <row r="55" spans="1:131" ht="15" customHeight="1">
      <c r="A55" s="410"/>
      <c r="B55" s="395"/>
      <c r="C55" s="377"/>
      <c r="D55" s="395"/>
      <c r="E55" s="396"/>
      <c r="F55" s="397"/>
      <c r="G55" s="398"/>
      <c r="H55" s="399"/>
      <c r="I55" s="398"/>
      <c r="J55" s="400"/>
      <c r="K55" s="400"/>
      <c r="L55" s="400"/>
      <c r="M55" s="400"/>
      <c r="N55" s="401"/>
      <c r="O55" s="402"/>
      <c r="P55" s="377"/>
      <c r="Q55" s="377"/>
      <c r="R55" s="377"/>
      <c r="S55" s="377"/>
      <c r="T55" s="382"/>
      <c r="U55" s="402"/>
      <c r="V55" s="25"/>
      <c r="W55" s="400"/>
      <c r="X55" s="400"/>
      <c r="Y55" s="400"/>
      <c r="Z55" s="400"/>
      <c r="AA55" s="401"/>
      <c r="AB55" s="402"/>
      <c r="AC55" s="377"/>
      <c r="AD55" s="377"/>
      <c r="AE55" s="377"/>
      <c r="AF55" s="377"/>
      <c r="AG55" s="382"/>
      <c r="AH55" s="403"/>
      <c r="AI55" s="25"/>
      <c r="AJ55" s="392"/>
      <c r="AK55" s="392"/>
      <c r="AL55" s="392"/>
      <c r="AM55" s="392"/>
      <c r="AN55" s="400">
        <v>10</v>
      </c>
      <c r="AO55" s="400">
        <v>10</v>
      </c>
      <c r="AP55" s="400">
        <v>9</v>
      </c>
      <c r="AQ55" s="400">
        <v>0.5</v>
      </c>
      <c r="AR55" s="401">
        <v>70</v>
      </c>
      <c r="AS55" s="402">
        <v>100</v>
      </c>
      <c r="AT55" s="377">
        <v>5</v>
      </c>
      <c r="AU55" s="377">
        <v>4</v>
      </c>
      <c r="AV55" s="377">
        <v>8</v>
      </c>
      <c r="AW55" s="377">
        <v>1</v>
      </c>
      <c r="AX55" s="382">
        <v>25</v>
      </c>
      <c r="AY55" s="403">
        <v>90</v>
      </c>
      <c r="AZ55" s="400">
        <v>10</v>
      </c>
      <c r="BA55" s="400">
        <v>10</v>
      </c>
      <c r="BB55" s="400">
        <v>10</v>
      </c>
      <c r="BC55" s="404">
        <v>70</v>
      </c>
      <c r="BD55" s="400">
        <v>100</v>
      </c>
      <c r="BE55" s="377">
        <v>6</v>
      </c>
      <c r="BF55" s="377">
        <v>8</v>
      </c>
      <c r="BG55" s="377">
        <v>4</v>
      </c>
      <c r="BH55" s="377">
        <v>7</v>
      </c>
      <c r="BI55" s="377">
        <v>15</v>
      </c>
      <c r="BJ55" s="377">
        <v>10</v>
      </c>
      <c r="BK55" s="382">
        <v>24</v>
      </c>
      <c r="BL55" s="382">
        <v>14</v>
      </c>
      <c r="BM55" s="403">
        <v>30</v>
      </c>
      <c r="BN55" s="403">
        <v>70</v>
      </c>
      <c r="BO55" s="378">
        <v>10</v>
      </c>
      <c r="BP55" s="378">
        <v>10</v>
      </c>
      <c r="BQ55" s="378">
        <v>10</v>
      </c>
      <c r="BR55" s="384">
        <v>33</v>
      </c>
      <c r="BS55" s="384">
        <v>18</v>
      </c>
      <c r="BT55" s="402">
        <v>60</v>
      </c>
      <c r="BU55" s="402">
        <v>30</v>
      </c>
      <c r="BV55" s="377">
        <v>24</v>
      </c>
      <c r="BW55" s="377">
        <v>44</v>
      </c>
      <c r="BX55" s="377">
        <v>30</v>
      </c>
      <c r="BY55" s="400">
        <v>24</v>
      </c>
      <c r="BZ55" s="401">
        <v>28</v>
      </c>
      <c r="CA55" s="402">
        <v>27</v>
      </c>
      <c r="CB55" s="411">
        <v>14</v>
      </c>
      <c r="CC55" s="220"/>
      <c r="CD55" s="220"/>
      <c r="CE55" s="205"/>
      <c r="CF55" s="205"/>
      <c r="CG55" s="268" t="str">
        <f t="shared" si="15"/>
        <v/>
      </c>
      <c r="CH55" s="269"/>
      <c r="CI55" s="268" t="str">
        <f t="shared" si="16"/>
        <v/>
      </c>
      <c r="CJ55" s="269"/>
      <c r="CK55" s="268" t="str">
        <f t="shared" si="17"/>
        <v/>
      </c>
      <c r="CL55" s="269"/>
      <c r="CM55" s="268" t="str">
        <f t="shared" si="18"/>
        <v/>
      </c>
      <c r="CN55" s="269"/>
      <c r="CO55" s="268" t="str">
        <f t="shared" si="19"/>
        <v/>
      </c>
      <c r="CP55" s="269"/>
      <c r="CQ55" s="268" t="str">
        <f t="shared" si="20"/>
        <v/>
      </c>
      <c r="CR55" s="269"/>
      <c r="CS55" s="268" t="str">
        <f t="shared" si="21"/>
        <v/>
      </c>
      <c r="CT55" s="269"/>
      <c r="CU55" s="268" t="str">
        <f t="shared" si="22"/>
        <v/>
      </c>
      <c r="CV55" s="269"/>
      <c r="CW55" s="268" t="str">
        <f t="shared" si="23"/>
        <v/>
      </c>
      <c r="CX55" s="269"/>
      <c r="CY55" s="268" t="str">
        <f t="shared" si="24"/>
        <v/>
      </c>
      <c r="CZ55" s="269"/>
      <c r="DA55" s="268" t="str">
        <f t="shared" si="24"/>
        <v/>
      </c>
      <c r="DB55" s="269"/>
      <c r="DC55" s="268" t="str">
        <f t="shared" si="24"/>
        <v/>
      </c>
      <c r="DD55" s="269"/>
      <c r="DE55" s="205"/>
      <c r="DF55" s="286" t="str">
        <f t="shared" si="27"/>
        <v/>
      </c>
      <c r="DG55" s="211" t="str">
        <f t="shared" si="27"/>
        <v/>
      </c>
      <c r="DH55" s="210" t="str">
        <f t="shared" ref="DH55:DV71" si="32">IF(CK55="","",SUM(DF55,CK55))</f>
        <v/>
      </c>
      <c r="DI55" s="211" t="str">
        <f t="shared" si="32"/>
        <v/>
      </c>
      <c r="DJ55" s="210" t="str">
        <f t="shared" si="32"/>
        <v/>
      </c>
      <c r="DK55" s="211" t="str">
        <f t="shared" si="32"/>
        <v/>
      </c>
      <c r="DL55" s="210" t="str">
        <f t="shared" si="32"/>
        <v/>
      </c>
      <c r="DM55" s="211" t="str">
        <f t="shared" si="32"/>
        <v/>
      </c>
      <c r="DN55" s="210" t="str">
        <f t="shared" si="32"/>
        <v/>
      </c>
      <c r="DO55" s="211" t="str">
        <f t="shared" si="32"/>
        <v/>
      </c>
      <c r="DP55" s="210" t="str">
        <f t="shared" si="32"/>
        <v/>
      </c>
      <c r="DQ55" s="211" t="str">
        <f t="shared" si="32"/>
        <v/>
      </c>
      <c r="DR55" s="210" t="str">
        <f t="shared" si="32"/>
        <v/>
      </c>
      <c r="DS55" s="211" t="str">
        <f t="shared" si="32"/>
        <v/>
      </c>
      <c r="DT55" s="210" t="str">
        <f t="shared" si="32"/>
        <v/>
      </c>
      <c r="DU55" s="211" t="str">
        <f t="shared" si="32"/>
        <v/>
      </c>
      <c r="DV55" s="210" t="str">
        <f t="shared" si="32"/>
        <v/>
      </c>
      <c r="DW55" s="211" t="str">
        <f t="shared" si="30"/>
        <v/>
      </c>
      <c r="DX55" s="210" t="str">
        <f t="shared" si="29"/>
        <v/>
      </c>
      <c r="DY55" s="211" t="str">
        <f t="shared" si="29"/>
        <v/>
      </c>
      <c r="DZ55" s="210" t="str">
        <f t="shared" si="25"/>
        <v/>
      </c>
      <c r="EA55" s="287" t="str">
        <f t="shared" si="26"/>
        <v/>
      </c>
    </row>
    <row r="56" spans="1:131" ht="15" customHeight="1">
      <c r="A56" s="410"/>
      <c r="B56" s="395"/>
      <c r="C56" s="377"/>
      <c r="D56" s="395"/>
      <c r="E56" s="396"/>
      <c r="F56" s="397"/>
      <c r="G56" s="398"/>
      <c r="H56" s="399"/>
      <c r="I56" s="398"/>
      <c r="J56" s="400"/>
      <c r="K56" s="400"/>
      <c r="L56" s="400"/>
      <c r="M56" s="400"/>
      <c r="N56" s="401"/>
      <c r="O56" s="402"/>
      <c r="P56" s="377"/>
      <c r="Q56" s="377"/>
      <c r="R56" s="377"/>
      <c r="S56" s="377"/>
      <c r="T56" s="382"/>
      <c r="U56" s="402"/>
      <c r="V56" s="25"/>
      <c r="W56" s="400"/>
      <c r="X56" s="400"/>
      <c r="Y56" s="400"/>
      <c r="Z56" s="400"/>
      <c r="AA56" s="401"/>
      <c r="AB56" s="402"/>
      <c r="AC56" s="377"/>
      <c r="AD56" s="377"/>
      <c r="AE56" s="377"/>
      <c r="AF56" s="377"/>
      <c r="AG56" s="382"/>
      <c r="AH56" s="403"/>
      <c r="AI56" s="25"/>
      <c r="AJ56" s="392"/>
      <c r="AK56" s="392"/>
      <c r="AL56" s="392"/>
      <c r="AM56" s="392"/>
      <c r="AN56" s="400">
        <v>10</v>
      </c>
      <c r="AO56" s="400">
        <v>10</v>
      </c>
      <c r="AP56" s="400">
        <v>9</v>
      </c>
      <c r="AQ56" s="400">
        <v>0.5</v>
      </c>
      <c r="AR56" s="401">
        <v>70</v>
      </c>
      <c r="AS56" s="402">
        <v>100</v>
      </c>
      <c r="AT56" s="377">
        <v>5</v>
      </c>
      <c r="AU56" s="377">
        <v>4</v>
      </c>
      <c r="AV56" s="377">
        <v>8</v>
      </c>
      <c r="AW56" s="377">
        <v>1</v>
      </c>
      <c r="AX56" s="382">
        <v>25</v>
      </c>
      <c r="AY56" s="403">
        <v>90</v>
      </c>
      <c r="AZ56" s="400">
        <v>10</v>
      </c>
      <c r="BA56" s="400">
        <v>10</v>
      </c>
      <c r="BB56" s="400">
        <v>10</v>
      </c>
      <c r="BC56" s="404">
        <v>70</v>
      </c>
      <c r="BD56" s="400">
        <v>100</v>
      </c>
      <c r="BE56" s="377">
        <v>6</v>
      </c>
      <c r="BF56" s="377">
        <v>8</v>
      </c>
      <c r="BG56" s="377">
        <v>4</v>
      </c>
      <c r="BH56" s="377">
        <v>7</v>
      </c>
      <c r="BI56" s="377">
        <v>15</v>
      </c>
      <c r="BJ56" s="377">
        <v>10</v>
      </c>
      <c r="BK56" s="382">
        <v>24</v>
      </c>
      <c r="BL56" s="382">
        <v>14</v>
      </c>
      <c r="BM56" s="403">
        <v>30</v>
      </c>
      <c r="BN56" s="403">
        <v>70</v>
      </c>
      <c r="BO56" s="378">
        <v>10</v>
      </c>
      <c r="BP56" s="378">
        <v>10</v>
      </c>
      <c r="BQ56" s="378">
        <v>10</v>
      </c>
      <c r="BR56" s="384">
        <v>33</v>
      </c>
      <c r="BS56" s="384">
        <v>18</v>
      </c>
      <c r="BT56" s="402">
        <v>60</v>
      </c>
      <c r="BU56" s="402">
        <v>30</v>
      </c>
      <c r="BV56" s="377">
        <v>24</v>
      </c>
      <c r="BW56" s="377">
        <v>44</v>
      </c>
      <c r="BX56" s="377">
        <v>30</v>
      </c>
      <c r="BY56" s="400">
        <v>24</v>
      </c>
      <c r="BZ56" s="401">
        <v>28</v>
      </c>
      <c r="CA56" s="402">
        <v>27</v>
      </c>
      <c r="CB56" s="411">
        <v>14</v>
      </c>
      <c r="CC56" s="220"/>
      <c r="CD56" s="220"/>
      <c r="CE56" s="205"/>
      <c r="CF56" s="205"/>
      <c r="CG56" s="268" t="str">
        <f t="shared" si="15"/>
        <v/>
      </c>
      <c r="CH56" s="269"/>
      <c r="CI56" s="268" t="str">
        <f t="shared" si="16"/>
        <v/>
      </c>
      <c r="CJ56" s="269"/>
      <c r="CK56" s="268" t="str">
        <f t="shared" si="17"/>
        <v/>
      </c>
      <c r="CL56" s="269"/>
      <c r="CM56" s="268" t="str">
        <f t="shared" si="18"/>
        <v/>
      </c>
      <c r="CN56" s="269"/>
      <c r="CO56" s="268" t="str">
        <f t="shared" si="19"/>
        <v/>
      </c>
      <c r="CP56" s="269"/>
      <c r="CQ56" s="268" t="str">
        <f t="shared" si="20"/>
        <v/>
      </c>
      <c r="CR56" s="269"/>
      <c r="CS56" s="268" t="str">
        <f t="shared" si="21"/>
        <v/>
      </c>
      <c r="CT56" s="269"/>
      <c r="CU56" s="268" t="str">
        <f t="shared" si="22"/>
        <v/>
      </c>
      <c r="CV56" s="269"/>
      <c r="CW56" s="268" t="str">
        <f t="shared" si="23"/>
        <v/>
      </c>
      <c r="CX56" s="269"/>
      <c r="CY56" s="268" t="str">
        <f t="shared" si="24"/>
        <v/>
      </c>
      <c r="CZ56" s="269"/>
      <c r="DA56" s="268" t="str">
        <f t="shared" si="24"/>
        <v/>
      </c>
      <c r="DB56" s="269"/>
      <c r="DC56" s="268" t="str">
        <f t="shared" si="24"/>
        <v/>
      </c>
      <c r="DD56" s="269"/>
      <c r="DE56" s="205"/>
      <c r="DF56" s="286" t="str">
        <f t="shared" si="27"/>
        <v/>
      </c>
      <c r="DG56" s="211" t="str">
        <f t="shared" si="27"/>
        <v/>
      </c>
      <c r="DH56" s="210" t="str">
        <f t="shared" si="32"/>
        <v/>
      </c>
      <c r="DI56" s="211" t="str">
        <f t="shared" si="32"/>
        <v/>
      </c>
      <c r="DJ56" s="210" t="str">
        <f t="shared" si="32"/>
        <v/>
      </c>
      <c r="DK56" s="211" t="str">
        <f t="shared" si="32"/>
        <v/>
      </c>
      <c r="DL56" s="210" t="str">
        <f t="shared" si="32"/>
        <v/>
      </c>
      <c r="DM56" s="211" t="str">
        <f t="shared" si="32"/>
        <v/>
      </c>
      <c r="DN56" s="210" t="str">
        <f t="shared" si="32"/>
        <v/>
      </c>
      <c r="DO56" s="211" t="str">
        <f t="shared" si="32"/>
        <v/>
      </c>
      <c r="DP56" s="210" t="str">
        <f t="shared" si="32"/>
        <v/>
      </c>
      <c r="DQ56" s="211" t="str">
        <f t="shared" si="32"/>
        <v/>
      </c>
      <c r="DR56" s="210" t="str">
        <f t="shared" si="32"/>
        <v/>
      </c>
      <c r="DS56" s="211" t="str">
        <f t="shared" si="32"/>
        <v/>
      </c>
      <c r="DT56" s="210" t="str">
        <f t="shared" si="32"/>
        <v/>
      </c>
      <c r="DU56" s="211" t="str">
        <f t="shared" si="32"/>
        <v/>
      </c>
      <c r="DV56" s="210" t="str">
        <f t="shared" si="32"/>
        <v/>
      </c>
      <c r="DW56" s="211" t="str">
        <f t="shared" si="30"/>
        <v/>
      </c>
      <c r="DX56" s="210" t="str">
        <f t="shared" si="29"/>
        <v/>
      </c>
      <c r="DY56" s="211" t="str">
        <f t="shared" si="29"/>
        <v/>
      </c>
      <c r="DZ56" s="210" t="str">
        <f t="shared" si="25"/>
        <v/>
      </c>
      <c r="EA56" s="287" t="str">
        <f t="shared" si="26"/>
        <v/>
      </c>
    </row>
    <row r="57" spans="1:131" ht="15" customHeight="1">
      <c r="A57" s="410"/>
      <c r="B57" s="395"/>
      <c r="C57" s="377"/>
      <c r="D57" s="395"/>
      <c r="E57" s="396"/>
      <c r="F57" s="397"/>
      <c r="G57" s="398"/>
      <c r="H57" s="399"/>
      <c r="I57" s="398"/>
      <c r="J57" s="400"/>
      <c r="K57" s="400"/>
      <c r="L57" s="400"/>
      <c r="M57" s="400"/>
      <c r="N57" s="401"/>
      <c r="O57" s="402"/>
      <c r="P57" s="377"/>
      <c r="Q57" s="377"/>
      <c r="R57" s="377"/>
      <c r="S57" s="377"/>
      <c r="T57" s="382"/>
      <c r="U57" s="402"/>
      <c r="V57" s="25"/>
      <c r="W57" s="400"/>
      <c r="X57" s="400"/>
      <c r="Y57" s="400"/>
      <c r="Z57" s="400"/>
      <c r="AA57" s="401"/>
      <c r="AB57" s="402"/>
      <c r="AC57" s="377"/>
      <c r="AD57" s="377"/>
      <c r="AE57" s="377"/>
      <c r="AF57" s="377"/>
      <c r="AG57" s="382"/>
      <c r="AH57" s="403"/>
      <c r="AI57" s="25"/>
      <c r="AJ57" s="392"/>
      <c r="AK57" s="392"/>
      <c r="AL57" s="392"/>
      <c r="AM57" s="392"/>
      <c r="AN57" s="400">
        <v>10</v>
      </c>
      <c r="AO57" s="400">
        <v>10</v>
      </c>
      <c r="AP57" s="400">
        <v>9</v>
      </c>
      <c r="AQ57" s="400">
        <v>0.5</v>
      </c>
      <c r="AR57" s="401">
        <v>70</v>
      </c>
      <c r="AS57" s="402">
        <v>100</v>
      </c>
      <c r="AT57" s="377">
        <v>5</v>
      </c>
      <c r="AU57" s="377">
        <v>4</v>
      </c>
      <c r="AV57" s="377">
        <v>8</v>
      </c>
      <c r="AW57" s="377">
        <v>1</v>
      </c>
      <c r="AX57" s="382">
        <v>25</v>
      </c>
      <c r="AY57" s="403">
        <v>90</v>
      </c>
      <c r="AZ57" s="400">
        <v>10</v>
      </c>
      <c r="BA57" s="400">
        <v>10</v>
      </c>
      <c r="BB57" s="400">
        <v>10</v>
      </c>
      <c r="BC57" s="404">
        <v>70</v>
      </c>
      <c r="BD57" s="400">
        <v>100</v>
      </c>
      <c r="BE57" s="377">
        <v>6</v>
      </c>
      <c r="BF57" s="377">
        <v>8</v>
      </c>
      <c r="BG57" s="377">
        <v>4</v>
      </c>
      <c r="BH57" s="377">
        <v>7</v>
      </c>
      <c r="BI57" s="377">
        <v>15</v>
      </c>
      <c r="BJ57" s="377">
        <v>10</v>
      </c>
      <c r="BK57" s="382">
        <v>24</v>
      </c>
      <c r="BL57" s="382">
        <v>14</v>
      </c>
      <c r="BM57" s="403">
        <v>30</v>
      </c>
      <c r="BN57" s="403">
        <v>70</v>
      </c>
      <c r="BO57" s="378">
        <v>10</v>
      </c>
      <c r="BP57" s="378">
        <v>10</v>
      </c>
      <c r="BQ57" s="378">
        <v>10</v>
      </c>
      <c r="BR57" s="384">
        <v>33</v>
      </c>
      <c r="BS57" s="384">
        <v>18</v>
      </c>
      <c r="BT57" s="402">
        <v>60</v>
      </c>
      <c r="BU57" s="402">
        <v>30</v>
      </c>
      <c r="BV57" s="377">
        <v>24</v>
      </c>
      <c r="BW57" s="377">
        <v>44</v>
      </c>
      <c r="BX57" s="377">
        <v>30</v>
      </c>
      <c r="BY57" s="400">
        <v>24</v>
      </c>
      <c r="BZ57" s="401">
        <v>28</v>
      </c>
      <c r="CA57" s="402">
        <v>27</v>
      </c>
      <c r="CB57" s="411">
        <v>14</v>
      </c>
      <c r="CC57" s="220"/>
      <c r="CD57" s="220"/>
      <c r="CE57" s="205"/>
      <c r="CF57" s="205"/>
      <c r="CG57" s="268" t="str">
        <f t="shared" si="15"/>
        <v/>
      </c>
      <c r="CH57" s="269"/>
      <c r="CI57" s="268" t="str">
        <f t="shared" si="16"/>
        <v/>
      </c>
      <c r="CJ57" s="269"/>
      <c r="CK57" s="268" t="str">
        <f t="shared" si="17"/>
        <v/>
      </c>
      <c r="CL57" s="269"/>
      <c r="CM57" s="268" t="str">
        <f t="shared" si="18"/>
        <v/>
      </c>
      <c r="CN57" s="269"/>
      <c r="CO57" s="268" t="str">
        <f t="shared" si="19"/>
        <v/>
      </c>
      <c r="CP57" s="269"/>
      <c r="CQ57" s="268" t="str">
        <f t="shared" si="20"/>
        <v/>
      </c>
      <c r="CR57" s="269"/>
      <c r="CS57" s="268" t="str">
        <f t="shared" si="21"/>
        <v/>
      </c>
      <c r="CT57" s="269"/>
      <c r="CU57" s="268" t="str">
        <f t="shared" si="22"/>
        <v/>
      </c>
      <c r="CV57" s="269"/>
      <c r="CW57" s="268" t="str">
        <f t="shared" si="23"/>
        <v/>
      </c>
      <c r="CX57" s="269"/>
      <c r="CY57" s="268" t="str">
        <f t="shared" si="24"/>
        <v/>
      </c>
      <c r="CZ57" s="269"/>
      <c r="DA57" s="268" t="str">
        <f t="shared" si="24"/>
        <v/>
      </c>
      <c r="DB57" s="269"/>
      <c r="DC57" s="268" t="str">
        <f t="shared" si="24"/>
        <v/>
      </c>
      <c r="DD57" s="269"/>
      <c r="DE57" s="205"/>
      <c r="DF57" s="286" t="str">
        <f t="shared" si="27"/>
        <v/>
      </c>
      <c r="DG57" s="211" t="str">
        <f t="shared" si="27"/>
        <v/>
      </c>
      <c r="DH57" s="210" t="str">
        <f t="shared" si="32"/>
        <v/>
      </c>
      <c r="DI57" s="211" t="str">
        <f t="shared" si="32"/>
        <v/>
      </c>
      <c r="DJ57" s="210" t="str">
        <f t="shared" si="32"/>
        <v/>
      </c>
      <c r="DK57" s="211" t="str">
        <f t="shared" si="32"/>
        <v/>
      </c>
      <c r="DL57" s="210" t="str">
        <f t="shared" si="32"/>
        <v/>
      </c>
      <c r="DM57" s="211" t="str">
        <f t="shared" si="32"/>
        <v/>
      </c>
      <c r="DN57" s="210" t="str">
        <f t="shared" si="32"/>
        <v/>
      </c>
      <c r="DO57" s="211" t="str">
        <f t="shared" si="32"/>
        <v/>
      </c>
      <c r="DP57" s="210" t="str">
        <f t="shared" si="32"/>
        <v/>
      </c>
      <c r="DQ57" s="211" t="str">
        <f t="shared" si="32"/>
        <v/>
      </c>
      <c r="DR57" s="210" t="str">
        <f t="shared" si="32"/>
        <v/>
      </c>
      <c r="DS57" s="211" t="str">
        <f t="shared" si="32"/>
        <v/>
      </c>
      <c r="DT57" s="210" t="str">
        <f t="shared" si="32"/>
        <v/>
      </c>
      <c r="DU57" s="211" t="str">
        <f t="shared" si="32"/>
        <v/>
      </c>
      <c r="DV57" s="210" t="str">
        <f t="shared" si="32"/>
        <v/>
      </c>
      <c r="DW57" s="211" t="str">
        <f t="shared" si="30"/>
        <v/>
      </c>
      <c r="DX57" s="210" t="str">
        <f t="shared" si="29"/>
        <v/>
      </c>
      <c r="DY57" s="211" t="str">
        <f t="shared" si="29"/>
        <v/>
      </c>
      <c r="DZ57" s="210" t="str">
        <f t="shared" si="25"/>
        <v/>
      </c>
      <c r="EA57" s="287" t="str">
        <f t="shared" si="26"/>
        <v/>
      </c>
    </row>
    <row r="58" spans="1:131" ht="15" customHeight="1">
      <c r="A58" s="410"/>
      <c r="B58" s="395"/>
      <c r="C58" s="377"/>
      <c r="D58" s="395"/>
      <c r="E58" s="396"/>
      <c r="F58" s="397"/>
      <c r="G58" s="398"/>
      <c r="H58" s="399"/>
      <c r="I58" s="398"/>
      <c r="J58" s="400"/>
      <c r="K58" s="400"/>
      <c r="L58" s="400"/>
      <c r="M58" s="400"/>
      <c r="N58" s="401"/>
      <c r="O58" s="402"/>
      <c r="P58" s="377"/>
      <c r="Q58" s="377"/>
      <c r="R58" s="377"/>
      <c r="S58" s="377"/>
      <c r="T58" s="382"/>
      <c r="U58" s="402"/>
      <c r="V58" s="25"/>
      <c r="W58" s="400"/>
      <c r="X58" s="400"/>
      <c r="Y58" s="400"/>
      <c r="Z58" s="400"/>
      <c r="AA58" s="401"/>
      <c r="AB58" s="402"/>
      <c r="AC58" s="377"/>
      <c r="AD58" s="377"/>
      <c r="AE58" s="377"/>
      <c r="AF58" s="377"/>
      <c r="AG58" s="382"/>
      <c r="AH58" s="403"/>
      <c r="AI58" s="25"/>
      <c r="AJ58" s="392"/>
      <c r="AK58" s="392"/>
      <c r="AL58" s="392"/>
      <c r="AM58" s="392"/>
      <c r="AN58" s="400">
        <v>10</v>
      </c>
      <c r="AO58" s="400">
        <v>10</v>
      </c>
      <c r="AP58" s="400">
        <v>9</v>
      </c>
      <c r="AQ58" s="400">
        <v>0.5</v>
      </c>
      <c r="AR58" s="401">
        <v>70</v>
      </c>
      <c r="AS58" s="402">
        <v>100</v>
      </c>
      <c r="AT58" s="377">
        <v>5</v>
      </c>
      <c r="AU58" s="377">
        <v>4</v>
      </c>
      <c r="AV58" s="377">
        <v>8</v>
      </c>
      <c r="AW58" s="377">
        <v>1</v>
      </c>
      <c r="AX58" s="382">
        <v>25</v>
      </c>
      <c r="AY58" s="403">
        <v>90</v>
      </c>
      <c r="AZ58" s="400">
        <v>10</v>
      </c>
      <c r="BA58" s="400">
        <v>10</v>
      </c>
      <c r="BB58" s="400">
        <v>10</v>
      </c>
      <c r="BC58" s="404">
        <v>70</v>
      </c>
      <c r="BD58" s="400">
        <v>100</v>
      </c>
      <c r="BE58" s="377">
        <v>6</v>
      </c>
      <c r="BF58" s="377">
        <v>8</v>
      </c>
      <c r="BG58" s="377">
        <v>4</v>
      </c>
      <c r="BH58" s="377">
        <v>7</v>
      </c>
      <c r="BI58" s="377">
        <v>15</v>
      </c>
      <c r="BJ58" s="377">
        <v>10</v>
      </c>
      <c r="BK58" s="382">
        <v>24</v>
      </c>
      <c r="BL58" s="382">
        <v>14</v>
      </c>
      <c r="BM58" s="403">
        <v>30</v>
      </c>
      <c r="BN58" s="403">
        <v>70</v>
      </c>
      <c r="BO58" s="378">
        <v>10</v>
      </c>
      <c r="BP58" s="378">
        <v>10</v>
      </c>
      <c r="BQ58" s="378">
        <v>10</v>
      </c>
      <c r="BR58" s="384">
        <v>33</v>
      </c>
      <c r="BS58" s="384">
        <v>18</v>
      </c>
      <c r="BT58" s="402">
        <v>60</v>
      </c>
      <c r="BU58" s="402">
        <v>30</v>
      </c>
      <c r="BV58" s="377">
        <v>24</v>
      </c>
      <c r="BW58" s="377">
        <v>44</v>
      </c>
      <c r="BX58" s="377">
        <v>30</v>
      </c>
      <c r="BY58" s="400">
        <v>24</v>
      </c>
      <c r="BZ58" s="401">
        <v>28</v>
      </c>
      <c r="CA58" s="402">
        <v>27</v>
      </c>
      <c r="CB58" s="411">
        <v>14</v>
      </c>
      <c r="CC58" s="220"/>
      <c r="CD58" s="220"/>
      <c r="CE58" s="205"/>
      <c r="CF58" s="205"/>
      <c r="CG58" s="268" t="str">
        <f t="shared" si="15"/>
        <v/>
      </c>
      <c r="CH58" s="269"/>
      <c r="CI58" s="268" t="str">
        <f t="shared" si="16"/>
        <v/>
      </c>
      <c r="CJ58" s="269"/>
      <c r="CK58" s="268" t="str">
        <f t="shared" si="17"/>
        <v/>
      </c>
      <c r="CL58" s="269"/>
      <c r="CM58" s="268" t="str">
        <f t="shared" si="18"/>
        <v/>
      </c>
      <c r="CN58" s="269"/>
      <c r="CO58" s="268" t="str">
        <f t="shared" si="19"/>
        <v/>
      </c>
      <c r="CP58" s="269"/>
      <c r="CQ58" s="268" t="str">
        <f t="shared" si="20"/>
        <v/>
      </c>
      <c r="CR58" s="269"/>
      <c r="CS58" s="268" t="str">
        <f t="shared" si="21"/>
        <v/>
      </c>
      <c r="CT58" s="269"/>
      <c r="CU58" s="268" t="str">
        <f t="shared" si="22"/>
        <v/>
      </c>
      <c r="CV58" s="269"/>
      <c r="CW58" s="268" t="str">
        <f t="shared" si="23"/>
        <v/>
      </c>
      <c r="CX58" s="269"/>
      <c r="CY58" s="268" t="str">
        <f t="shared" si="24"/>
        <v/>
      </c>
      <c r="CZ58" s="269"/>
      <c r="DA58" s="268" t="str">
        <f t="shared" si="24"/>
        <v/>
      </c>
      <c r="DB58" s="269"/>
      <c r="DC58" s="268" t="str">
        <f t="shared" si="24"/>
        <v/>
      </c>
      <c r="DD58" s="269"/>
      <c r="DE58" s="205"/>
      <c r="DF58" s="286" t="str">
        <f t="shared" si="27"/>
        <v/>
      </c>
      <c r="DG58" s="211" t="str">
        <f t="shared" si="27"/>
        <v/>
      </c>
      <c r="DH58" s="210" t="str">
        <f t="shared" si="32"/>
        <v/>
      </c>
      <c r="DI58" s="211" t="str">
        <f t="shared" si="32"/>
        <v/>
      </c>
      <c r="DJ58" s="210" t="str">
        <f t="shared" si="32"/>
        <v/>
      </c>
      <c r="DK58" s="211" t="str">
        <f t="shared" si="32"/>
        <v/>
      </c>
      <c r="DL58" s="210" t="str">
        <f t="shared" si="32"/>
        <v/>
      </c>
      <c r="DM58" s="211" t="str">
        <f t="shared" si="32"/>
        <v/>
      </c>
      <c r="DN58" s="210" t="str">
        <f t="shared" si="32"/>
        <v/>
      </c>
      <c r="DO58" s="211" t="str">
        <f t="shared" si="32"/>
        <v/>
      </c>
      <c r="DP58" s="210" t="str">
        <f t="shared" si="32"/>
        <v/>
      </c>
      <c r="DQ58" s="211" t="str">
        <f t="shared" si="32"/>
        <v/>
      </c>
      <c r="DR58" s="210" t="str">
        <f t="shared" si="32"/>
        <v/>
      </c>
      <c r="DS58" s="211" t="str">
        <f t="shared" si="32"/>
        <v/>
      </c>
      <c r="DT58" s="210" t="str">
        <f t="shared" si="32"/>
        <v/>
      </c>
      <c r="DU58" s="211" t="str">
        <f t="shared" si="32"/>
        <v/>
      </c>
      <c r="DV58" s="210" t="str">
        <f t="shared" si="32"/>
        <v/>
      </c>
      <c r="DW58" s="211" t="str">
        <f t="shared" si="30"/>
        <v/>
      </c>
      <c r="DX58" s="210" t="str">
        <f t="shared" si="29"/>
        <v/>
      </c>
      <c r="DY58" s="211" t="str">
        <f t="shared" si="29"/>
        <v/>
      </c>
      <c r="DZ58" s="210" t="str">
        <f t="shared" si="25"/>
        <v/>
      </c>
      <c r="EA58" s="287" t="str">
        <f t="shared" si="26"/>
        <v/>
      </c>
    </row>
    <row r="59" spans="1:131" ht="15" customHeight="1">
      <c r="A59" s="410"/>
      <c r="B59" s="395"/>
      <c r="C59" s="377"/>
      <c r="D59" s="395"/>
      <c r="E59" s="396"/>
      <c r="F59" s="397"/>
      <c r="G59" s="398"/>
      <c r="H59" s="399"/>
      <c r="I59" s="398"/>
      <c r="J59" s="400"/>
      <c r="K59" s="400"/>
      <c r="L59" s="400"/>
      <c r="M59" s="400"/>
      <c r="N59" s="401"/>
      <c r="O59" s="402"/>
      <c r="P59" s="377"/>
      <c r="Q59" s="377"/>
      <c r="R59" s="377"/>
      <c r="S59" s="377"/>
      <c r="T59" s="382"/>
      <c r="U59" s="402"/>
      <c r="V59" s="25"/>
      <c r="W59" s="400"/>
      <c r="X59" s="400"/>
      <c r="Y59" s="400"/>
      <c r="Z59" s="400"/>
      <c r="AA59" s="401"/>
      <c r="AB59" s="402"/>
      <c r="AC59" s="377"/>
      <c r="AD59" s="377"/>
      <c r="AE59" s="377"/>
      <c r="AF59" s="377"/>
      <c r="AG59" s="382"/>
      <c r="AH59" s="403"/>
      <c r="AI59" s="25"/>
      <c r="AJ59" s="392"/>
      <c r="AK59" s="392"/>
      <c r="AL59" s="392"/>
      <c r="AM59" s="392"/>
      <c r="AN59" s="400">
        <v>10</v>
      </c>
      <c r="AO59" s="400">
        <v>10</v>
      </c>
      <c r="AP59" s="400">
        <v>9</v>
      </c>
      <c r="AQ59" s="400">
        <v>0.5</v>
      </c>
      <c r="AR59" s="401">
        <v>70</v>
      </c>
      <c r="AS59" s="402">
        <v>100</v>
      </c>
      <c r="AT59" s="377">
        <v>5</v>
      </c>
      <c r="AU59" s="377">
        <v>4</v>
      </c>
      <c r="AV59" s="377">
        <v>8</v>
      </c>
      <c r="AW59" s="377">
        <v>1</v>
      </c>
      <c r="AX59" s="382">
        <v>25</v>
      </c>
      <c r="AY59" s="403">
        <v>90</v>
      </c>
      <c r="AZ59" s="400">
        <v>10</v>
      </c>
      <c r="BA59" s="400">
        <v>10</v>
      </c>
      <c r="BB59" s="400">
        <v>10</v>
      </c>
      <c r="BC59" s="404">
        <v>70</v>
      </c>
      <c r="BD59" s="400">
        <v>100</v>
      </c>
      <c r="BE59" s="377">
        <v>6</v>
      </c>
      <c r="BF59" s="377">
        <v>8</v>
      </c>
      <c r="BG59" s="377">
        <v>4</v>
      </c>
      <c r="BH59" s="377">
        <v>7</v>
      </c>
      <c r="BI59" s="377">
        <v>15</v>
      </c>
      <c r="BJ59" s="377">
        <v>10</v>
      </c>
      <c r="BK59" s="382">
        <v>24</v>
      </c>
      <c r="BL59" s="382">
        <v>14</v>
      </c>
      <c r="BM59" s="403">
        <v>30</v>
      </c>
      <c r="BN59" s="403">
        <v>70</v>
      </c>
      <c r="BO59" s="378">
        <v>10</v>
      </c>
      <c r="BP59" s="378">
        <v>10</v>
      </c>
      <c r="BQ59" s="378">
        <v>10</v>
      </c>
      <c r="BR59" s="384">
        <v>33</v>
      </c>
      <c r="BS59" s="384">
        <v>18</v>
      </c>
      <c r="BT59" s="402">
        <v>60</v>
      </c>
      <c r="BU59" s="402">
        <v>30</v>
      </c>
      <c r="BV59" s="377">
        <v>24</v>
      </c>
      <c r="BW59" s="377">
        <v>44</v>
      </c>
      <c r="BX59" s="377">
        <v>30</v>
      </c>
      <c r="BY59" s="400">
        <v>24</v>
      </c>
      <c r="BZ59" s="401">
        <v>28</v>
      </c>
      <c r="CA59" s="402">
        <v>27</v>
      </c>
      <c r="CB59" s="411">
        <v>14</v>
      </c>
      <c r="CC59" s="220"/>
      <c r="CD59" s="220"/>
      <c r="CE59" s="205"/>
      <c r="CF59" s="205"/>
      <c r="CG59" s="268" t="str">
        <f t="shared" si="15"/>
        <v/>
      </c>
      <c r="CH59" s="269"/>
      <c r="CI59" s="268" t="str">
        <f t="shared" si="16"/>
        <v/>
      </c>
      <c r="CJ59" s="269"/>
      <c r="CK59" s="268" t="str">
        <f t="shared" si="17"/>
        <v/>
      </c>
      <c r="CL59" s="269"/>
      <c r="CM59" s="268" t="str">
        <f t="shared" si="18"/>
        <v/>
      </c>
      <c r="CN59" s="269"/>
      <c r="CO59" s="268" t="str">
        <f t="shared" si="19"/>
        <v/>
      </c>
      <c r="CP59" s="269"/>
      <c r="CQ59" s="268" t="str">
        <f t="shared" si="20"/>
        <v/>
      </c>
      <c r="CR59" s="269"/>
      <c r="CS59" s="268" t="str">
        <f t="shared" si="21"/>
        <v/>
      </c>
      <c r="CT59" s="269"/>
      <c r="CU59" s="268" t="str">
        <f t="shared" si="22"/>
        <v/>
      </c>
      <c r="CV59" s="269"/>
      <c r="CW59" s="268" t="str">
        <f t="shared" si="23"/>
        <v/>
      </c>
      <c r="CX59" s="269"/>
      <c r="CY59" s="268" t="str">
        <f t="shared" si="24"/>
        <v/>
      </c>
      <c r="CZ59" s="269"/>
      <c r="DA59" s="268" t="str">
        <f t="shared" si="24"/>
        <v/>
      </c>
      <c r="DB59" s="269"/>
      <c r="DC59" s="268" t="str">
        <f t="shared" si="24"/>
        <v/>
      </c>
      <c r="DD59" s="269"/>
      <c r="DE59" s="205"/>
      <c r="DF59" s="286" t="str">
        <f t="shared" si="27"/>
        <v/>
      </c>
      <c r="DG59" s="211" t="str">
        <f t="shared" si="27"/>
        <v/>
      </c>
      <c r="DH59" s="210" t="str">
        <f t="shared" si="32"/>
        <v/>
      </c>
      <c r="DI59" s="211" t="str">
        <f t="shared" si="32"/>
        <v/>
      </c>
      <c r="DJ59" s="210" t="str">
        <f t="shared" si="32"/>
        <v/>
      </c>
      <c r="DK59" s="211" t="str">
        <f t="shared" si="32"/>
        <v/>
      </c>
      <c r="DL59" s="210" t="str">
        <f t="shared" si="32"/>
        <v/>
      </c>
      <c r="DM59" s="211" t="str">
        <f t="shared" si="32"/>
        <v/>
      </c>
      <c r="DN59" s="210" t="str">
        <f t="shared" si="32"/>
        <v/>
      </c>
      <c r="DO59" s="211" t="str">
        <f t="shared" si="32"/>
        <v/>
      </c>
      <c r="DP59" s="210" t="str">
        <f t="shared" si="32"/>
        <v/>
      </c>
      <c r="DQ59" s="211" t="str">
        <f t="shared" si="32"/>
        <v/>
      </c>
      <c r="DR59" s="210" t="str">
        <f t="shared" si="32"/>
        <v/>
      </c>
      <c r="DS59" s="211" t="str">
        <f t="shared" si="32"/>
        <v/>
      </c>
      <c r="DT59" s="210" t="str">
        <f t="shared" si="32"/>
        <v/>
      </c>
      <c r="DU59" s="211" t="str">
        <f t="shared" si="32"/>
        <v/>
      </c>
      <c r="DV59" s="210" t="str">
        <f t="shared" si="32"/>
        <v/>
      </c>
      <c r="DW59" s="211" t="str">
        <f t="shared" si="30"/>
        <v/>
      </c>
      <c r="DX59" s="210" t="str">
        <f t="shared" si="29"/>
        <v/>
      </c>
      <c r="DY59" s="211" t="str">
        <f t="shared" si="29"/>
        <v/>
      </c>
      <c r="DZ59" s="210" t="str">
        <f t="shared" si="25"/>
        <v/>
      </c>
      <c r="EA59" s="287" t="str">
        <f t="shared" si="26"/>
        <v/>
      </c>
    </row>
    <row r="60" spans="1:131" ht="15" customHeight="1">
      <c r="A60" s="410"/>
      <c r="B60" s="395"/>
      <c r="C60" s="377"/>
      <c r="D60" s="395"/>
      <c r="E60" s="396"/>
      <c r="F60" s="397"/>
      <c r="G60" s="398"/>
      <c r="H60" s="399"/>
      <c r="I60" s="398"/>
      <c r="J60" s="400"/>
      <c r="K60" s="400"/>
      <c r="L60" s="400"/>
      <c r="M60" s="400"/>
      <c r="N60" s="401"/>
      <c r="O60" s="402"/>
      <c r="P60" s="377"/>
      <c r="Q60" s="377"/>
      <c r="R60" s="377"/>
      <c r="S60" s="377"/>
      <c r="T60" s="382"/>
      <c r="U60" s="402"/>
      <c r="V60" s="25"/>
      <c r="W60" s="400"/>
      <c r="X60" s="400"/>
      <c r="Y60" s="400"/>
      <c r="Z60" s="400"/>
      <c r="AA60" s="401"/>
      <c r="AB60" s="402"/>
      <c r="AC60" s="377"/>
      <c r="AD60" s="377"/>
      <c r="AE60" s="377"/>
      <c r="AF60" s="377"/>
      <c r="AG60" s="382"/>
      <c r="AH60" s="403"/>
      <c r="AI60" s="25"/>
      <c r="AJ60" s="392"/>
      <c r="AK60" s="392"/>
      <c r="AL60" s="392"/>
      <c r="AM60" s="392"/>
      <c r="AN60" s="400">
        <v>10</v>
      </c>
      <c r="AO60" s="400">
        <v>10</v>
      </c>
      <c r="AP60" s="400">
        <v>9</v>
      </c>
      <c r="AQ60" s="400">
        <v>0.5</v>
      </c>
      <c r="AR60" s="401">
        <v>70</v>
      </c>
      <c r="AS60" s="402">
        <v>100</v>
      </c>
      <c r="AT60" s="377">
        <v>5</v>
      </c>
      <c r="AU60" s="377">
        <v>4</v>
      </c>
      <c r="AV60" s="377">
        <v>8</v>
      </c>
      <c r="AW60" s="377">
        <v>1</v>
      </c>
      <c r="AX60" s="382">
        <v>25</v>
      </c>
      <c r="AY60" s="403">
        <v>90</v>
      </c>
      <c r="AZ60" s="400">
        <v>10</v>
      </c>
      <c r="BA60" s="400">
        <v>10</v>
      </c>
      <c r="BB60" s="400">
        <v>10</v>
      </c>
      <c r="BC60" s="404">
        <v>70</v>
      </c>
      <c r="BD60" s="400">
        <v>100</v>
      </c>
      <c r="BE60" s="377">
        <v>6</v>
      </c>
      <c r="BF60" s="377">
        <v>8</v>
      </c>
      <c r="BG60" s="377">
        <v>4</v>
      </c>
      <c r="BH60" s="377">
        <v>7</v>
      </c>
      <c r="BI60" s="377">
        <v>15</v>
      </c>
      <c r="BJ60" s="377">
        <v>10</v>
      </c>
      <c r="BK60" s="382">
        <v>24</v>
      </c>
      <c r="BL60" s="382">
        <v>14</v>
      </c>
      <c r="BM60" s="403">
        <v>30</v>
      </c>
      <c r="BN60" s="403">
        <v>70</v>
      </c>
      <c r="BO60" s="378">
        <v>10</v>
      </c>
      <c r="BP60" s="378">
        <v>10</v>
      </c>
      <c r="BQ60" s="378">
        <v>10</v>
      </c>
      <c r="BR60" s="384">
        <v>33</v>
      </c>
      <c r="BS60" s="384">
        <v>18</v>
      </c>
      <c r="BT60" s="402">
        <v>60</v>
      </c>
      <c r="BU60" s="402">
        <v>30</v>
      </c>
      <c r="BV60" s="377">
        <v>24</v>
      </c>
      <c r="BW60" s="377">
        <v>44</v>
      </c>
      <c r="BX60" s="377">
        <v>30</v>
      </c>
      <c r="BY60" s="400">
        <v>24</v>
      </c>
      <c r="BZ60" s="401">
        <v>28</v>
      </c>
      <c r="CA60" s="402">
        <v>27</v>
      </c>
      <c r="CB60" s="411">
        <v>14</v>
      </c>
      <c r="CC60" s="220"/>
      <c r="CD60" s="220"/>
      <c r="CE60" s="205"/>
      <c r="CF60" s="205"/>
      <c r="CG60" s="268" t="str">
        <f t="shared" si="15"/>
        <v/>
      </c>
      <c r="CH60" s="269"/>
      <c r="CI60" s="268" t="str">
        <f t="shared" si="16"/>
        <v/>
      </c>
      <c r="CJ60" s="269"/>
      <c r="CK60" s="268" t="str">
        <f t="shared" si="17"/>
        <v/>
      </c>
      <c r="CL60" s="269"/>
      <c r="CM60" s="268" t="str">
        <f t="shared" si="18"/>
        <v/>
      </c>
      <c r="CN60" s="269"/>
      <c r="CO60" s="268" t="str">
        <f t="shared" si="19"/>
        <v/>
      </c>
      <c r="CP60" s="269"/>
      <c r="CQ60" s="268" t="str">
        <f t="shared" si="20"/>
        <v/>
      </c>
      <c r="CR60" s="269"/>
      <c r="CS60" s="268" t="str">
        <f t="shared" si="21"/>
        <v/>
      </c>
      <c r="CT60" s="269"/>
      <c r="CU60" s="268" t="str">
        <f t="shared" si="22"/>
        <v/>
      </c>
      <c r="CV60" s="269"/>
      <c r="CW60" s="268" t="str">
        <f t="shared" si="23"/>
        <v/>
      </c>
      <c r="CX60" s="269"/>
      <c r="CY60" s="268" t="str">
        <f t="shared" si="24"/>
        <v/>
      </c>
      <c r="CZ60" s="269"/>
      <c r="DA60" s="268" t="str">
        <f t="shared" si="24"/>
        <v/>
      </c>
      <c r="DB60" s="269"/>
      <c r="DC60" s="268" t="str">
        <f t="shared" si="24"/>
        <v/>
      </c>
      <c r="DD60" s="269"/>
      <c r="DE60" s="205"/>
      <c r="DF60" s="286" t="str">
        <f t="shared" si="27"/>
        <v/>
      </c>
      <c r="DG60" s="211" t="str">
        <f t="shared" si="27"/>
        <v/>
      </c>
      <c r="DH60" s="210" t="str">
        <f t="shared" si="32"/>
        <v/>
      </c>
      <c r="DI60" s="211" t="str">
        <f t="shared" si="32"/>
        <v/>
      </c>
      <c r="DJ60" s="210" t="str">
        <f t="shared" si="32"/>
        <v/>
      </c>
      <c r="DK60" s="211" t="str">
        <f t="shared" si="32"/>
        <v/>
      </c>
      <c r="DL60" s="210" t="str">
        <f t="shared" si="32"/>
        <v/>
      </c>
      <c r="DM60" s="211" t="str">
        <f t="shared" si="32"/>
        <v/>
      </c>
      <c r="DN60" s="210" t="str">
        <f t="shared" si="32"/>
        <v/>
      </c>
      <c r="DO60" s="211" t="str">
        <f t="shared" si="32"/>
        <v/>
      </c>
      <c r="DP60" s="210" t="str">
        <f t="shared" si="32"/>
        <v/>
      </c>
      <c r="DQ60" s="211" t="str">
        <f t="shared" si="32"/>
        <v/>
      </c>
      <c r="DR60" s="210" t="str">
        <f t="shared" si="32"/>
        <v/>
      </c>
      <c r="DS60" s="211" t="str">
        <f t="shared" si="32"/>
        <v/>
      </c>
      <c r="DT60" s="210" t="str">
        <f t="shared" si="32"/>
        <v/>
      </c>
      <c r="DU60" s="211" t="str">
        <f t="shared" si="32"/>
        <v/>
      </c>
      <c r="DV60" s="210" t="str">
        <f t="shared" si="32"/>
        <v/>
      </c>
      <c r="DW60" s="211" t="str">
        <f t="shared" si="30"/>
        <v/>
      </c>
      <c r="DX60" s="210" t="str">
        <f t="shared" si="29"/>
        <v/>
      </c>
      <c r="DY60" s="211" t="str">
        <f t="shared" si="29"/>
        <v/>
      </c>
      <c r="DZ60" s="210" t="str">
        <f t="shared" si="25"/>
        <v/>
      </c>
      <c r="EA60" s="287" t="str">
        <f t="shared" si="26"/>
        <v/>
      </c>
    </row>
    <row r="61" spans="1:131" ht="15" customHeight="1">
      <c r="A61" s="410"/>
      <c r="B61" s="395"/>
      <c r="C61" s="377"/>
      <c r="D61" s="395"/>
      <c r="E61" s="396"/>
      <c r="F61" s="397"/>
      <c r="G61" s="398"/>
      <c r="H61" s="399"/>
      <c r="I61" s="398"/>
      <c r="J61" s="400"/>
      <c r="K61" s="400"/>
      <c r="L61" s="400"/>
      <c r="M61" s="400"/>
      <c r="N61" s="401"/>
      <c r="O61" s="402"/>
      <c r="P61" s="377"/>
      <c r="Q61" s="377"/>
      <c r="R61" s="377"/>
      <c r="S61" s="377"/>
      <c r="T61" s="382"/>
      <c r="U61" s="402"/>
      <c r="V61" s="25"/>
      <c r="W61" s="400"/>
      <c r="X61" s="400"/>
      <c r="Y61" s="400"/>
      <c r="Z61" s="400"/>
      <c r="AA61" s="401"/>
      <c r="AB61" s="402"/>
      <c r="AC61" s="377"/>
      <c r="AD61" s="377"/>
      <c r="AE61" s="377"/>
      <c r="AF61" s="377"/>
      <c r="AG61" s="382"/>
      <c r="AH61" s="403"/>
      <c r="AI61" s="25"/>
      <c r="AJ61" s="392"/>
      <c r="AK61" s="392"/>
      <c r="AL61" s="392"/>
      <c r="AM61" s="392"/>
      <c r="AN61" s="400">
        <v>10</v>
      </c>
      <c r="AO61" s="400">
        <v>10</v>
      </c>
      <c r="AP61" s="400">
        <v>9</v>
      </c>
      <c r="AQ61" s="400">
        <v>0.5</v>
      </c>
      <c r="AR61" s="401">
        <v>70</v>
      </c>
      <c r="AS61" s="402">
        <v>100</v>
      </c>
      <c r="AT61" s="377">
        <v>5</v>
      </c>
      <c r="AU61" s="377">
        <v>4</v>
      </c>
      <c r="AV61" s="377">
        <v>8</v>
      </c>
      <c r="AW61" s="377">
        <v>1</v>
      </c>
      <c r="AX61" s="382">
        <v>25</v>
      </c>
      <c r="AY61" s="403">
        <v>90</v>
      </c>
      <c r="AZ61" s="400">
        <v>10</v>
      </c>
      <c r="BA61" s="400">
        <v>10</v>
      </c>
      <c r="BB61" s="400">
        <v>10</v>
      </c>
      <c r="BC61" s="404">
        <v>70</v>
      </c>
      <c r="BD61" s="400">
        <v>100</v>
      </c>
      <c r="BE61" s="377">
        <v>6</v>
      </c>
      <c r="BF61" s="377">
        <v>8</v>
      </c>
      <c r="BG61" s="377">
        <v>4</v>
      </c>
      <c r="BH61" s="377">
        <v>7</v>
      </c>
      <c r="BI61" s="377">
        <v>15</v>
      </c>
      <c r="BJ61" s="377">
        <v>10</v>
      </c>
      <c r="BK61" s="382">
        <v>24</v>
      </c>
      <c r="BL61" s="382">
        <v>14</v>
      </c>
      <c r="BM61" s="403">
        <v>30</v>
      </c>
      <c r="BN61" s="403">
        <v>70</v>
      </c>
      <c r="BO61" s="378">
        <v>10</v>
      </c>
      <c r="BP61" s="378">
        <v>10</v>
      </c>
      <c r="BQ61" s="378">
        <v>10</v>
      </c>
      <c r="BR61" s="384">
        <v>33</v>
      </c>
      <c r="BS61" s="384">
        <v>18</v>
      </c>
      <c r="BT61" s="402">
        <v>60</v>
      </c>
      <c r="BU61" s="402">
        <v>30</v>
      </c>
      <c r="BV61" s="377">
        <v>24</v>
      </c>
      <c r="BW61" s="377">
        <v>44</v>
      </c>
      <c r="BX61" s="377">
        <v>30</v>
      </c>
      <c r="BY61" s="400">
        <v>24</v>
      </c>
      <c r="BZ61" s="401">
        <v>28</v>
      </c>
      <c r="CA61" s="402">
        <v>27</v>
      </c>
      <c r="CB61" s="411">
        <v>14</v>
      </c>
      <c r="CC61" s="220"/>
      <c r="CD61" s="220"/>
      <c r="CE61" s="205"/>
      <c r="CF61" s="205"/>
      <c r="CG61" s="268" t="str">
        <f t="shared" si="15"/>
        <v/>
      </c>
      <c r="CH61" s="269"/>
      <c r="CI61" s="268" t="str">
        <f t="shared" si="16"/>
        <v/>
      </c>
      <c r="CJ61" s="269"/>
      <c r="CK61" s="268" t="str">
        <f t="shared" si="17"/>
        <v/>
      </c>
      <c r="CL61" s="269"/>
      <c r="CM61" s="268" t="str">
        <f t="shared" si="18"/>
        <v/>
      </c>
      <c r="CN61" s="269"/>
      <c r="CO61" s="268" t="str">
        <f t="shared" si="19"/>
        <v/>
      </c>
      <c r="CP61" s="269"/>
      <c r="CQ61" s="268" t="str">
        <f t="shared" si="20"/>
        <v/>
      </c>
      <c r="CR61" s="269"/>
      <c r="CS61" s="268" t="str">
        <f t="shared" si="21"/>
        <v/>
      </c>
      <c r="CT61" s="269"/>
      <c r="CU61" s="268" t="str">
        <f t="shared" si="22"/>
        <v/>
      </c>
      <c r="CV61" s="269"/>
      <c r="CW61" s="268" t="str">
        <f t="shared" si="23"/>
        <v/>
      </c>
      <c r="CX61" s="269"/>
      <c r="CY61" s="268" t="str">
        <f t="shared" si="24"/>
        <v/>
      </c>
      <c r="CZ61" s="269"/>
      <c r="DA61" s="268" t="str">
        <f t="shared" si="24"/>
        <v/>
      </c>
      <c r="DB61" s="269"/>
      <c r="DC61" s="268" t="str">
        <f t="shared" si="24"/>
        <v/>
      </c>
      <c r="DD61" s="269"/>
      <c r="DE61" s="205"/>
      <c r="DF61" s="286" t="str">
        <f t="shared" si="27"/>
        <v/>
      </c>
      <c r="DG61" s="211" t="str">
        <f t="shared" si="27"/>
        <v/>
      </c>
      <c r="DH61" s="210" t="str">
        <f t="shared" si="32"/>
        <v/>
      </c>
      <c r="DI61" s="211" t="str">
        <f t="shared" si="32"/>
        <v/>
      </c>
      <c r="DJ61" s="210" t="str">
        <f t="shared" si="32"/>
        <v/>
      </c>
      <c r="DK61" s="211" t="str">
        <f t="shared" si="32"/>
        <v/>
      </c>
      <c r="DL61" s="210" t="str">
        <f t="shared" si="32"/>
        <v/>
      </c>
      <c r="DM61" s="211" t="str">
        <f t="shared" si="32"/>
        <v/>
      </c>
      <c r="DN61" s="210" t="str">
        <f t="shared" si="32"/>
        <v/>
      </c>
      <c r="DO61" s="211" t="str">
        <f t="shared" si="32"/>
        <v/>
      </c>
      <c r="DP61" s="210" t="str">
        <f t="shared" si="32"/>
        <v/>
      </c>
      <c r="DQ61" s="211" t="str">
        <f t="shared" si="32"/>
        <v/>
      </c>
      <c r="DR61" s="210" t="str">
        <f t="shared" si="32"/>
        <v/>
      </c>
      <c r="DS61" s="211" t="str">
        <f t="shared" si="32"/>
        <v/>
      </c>
      <c r="DT61" s="210" t="str">
        <f t="shared" si="32"/>
        <v/>
      </c>
      <c r="DU61" s="211" t="str">
        <f t="shared" si="32"/>
        <v/>
      </c>
      <c r="DV61" s="210" t="str">
        <f t="shared" si="32"/>
        <v/>
      </c>
      <c r="DW61" s="211" t="str">
        <f t="shared" si="30"/>
        <v/>
      </c>
      <c r="DX61" s="210" t="str">
        <f t="shared" si="29"/>
        <v/>
      </c>
      <c r="DY61" s="211" t="str">
        <f t="shared" si="29"/>
        <v/>
      </c>
      <c r="DZ61" s="210" t="str">
        <f t="shared" si="25"/>
        <v/>
      </c>
      <c r="EA61" s="287" t="str">
        <f t="shared" si="26"/>
        <v/>
      </c>
    </row>
    <row r="62" spans="1:131" ht="15" customHeight="1">
      <c r="A62" s="410"/>
      <c r="B62" s="395"/>
      <c r="C62" s="377"/>
      <c r="D62" s="395"/>
      <c r="E62" s="396"/>
      <c r="F62" s="397"/>
      <c r="G62" s="398"/>
      <c r="H62" s="399"/>
      <c r="I62" s="398"/>
      <c r="J62" s="400"/>
      <c r="K62" s="400"/>
      <c r="L62" s="400"/>
      <c r="M62" s="400"/>
      <c r="N62" s="401"/>
      <c r="O62" s="402"/>
      <c r="P62" s="377"/>
      <c r="Q62" s="377"/>
      <c r="R62" s="377"/>
      <c r="S62" s="377"/>
      <c r="T62" s="382"/>
      <c r="U62" s="402"/>
      <c r="V62" s="25"/>
      <c r="W62" s="400"/>
      <c r="X62" s="400"/>
      <c r="Y62" s="400"/>
      <c r="Z62" s="400"/>
      <c r="AA62" s="401"/>
      <c r="AB62" s="402"/>
      <c r="AC62" s="377"/>
      <c r="AD62" s="377"/>
      <c r="AE62" s="377"/>
      <c r="AF62" s="377"/>
      <c r="AG62" s="382"/>
      <c r="AH62" s="403"/>
      <c r="AI62" s="25"/>
      <c r="AJ62" s="392"/>
      <c r="AK62" s="392"/>
      <c r="AL62" s="392"/>
      <c r="AM62" s="392"/>
      <c r="AN62" s="400">
        <v>10</v>
      </c>
      <c r="AO62" s="400">
        <v>10</v>
      </c>
      <c r="AP62" s="400">
        <v>9</v>
      </c>
      <c r="AQ62" s="400">
        <v>0.5</v>
      </c>
      <c r="AR62" s="401">
        <v>70</v>
      </c>
      <c r="AS62" s="402">
        <v>100</v>
      </c>
      <c r="AT62" s="377">
        <v>5</v>
      </c>
      <c r="AU62" s="377">
        <v>4</v>
      </c>
      <c r="AV62" s="377">
        <v>8</v>
      </c>
      <c r="AW62" s="377">
        <v>1</v>
      </c>
      <c r="AX62" s="382">
        <v>25</v>
      </c>
      <c r="AY62" s="403">
        <v>90</v>
      </c>
      <c r="AZ62" s="400">
        <v>10</v>
      </c>
      <c r="BA62" s="400">
        <v>10</v>
      </c>
      <c r="BB62" s="400">
        <v>10</v>
      </c>
      <c r="BC62" s="404">
        <v>70</v>
      </c>
      <c r="BD62" s="400">
        <v>100</v>
      </c>
      <c r="BE62" s="377">
        <v>6</v>
      </c>
      <c r="BF62" s="377">
        <v>8</v>
      </c>
      <c r="BG62" s="377">
        <v>4</v>
      </c>
      <c r="BH62" s="377">
        <v>7</v>
      </c>
      <c r="BI62" s="377">
        <v>15</v>
      </c>
      <c r="BJ62" s="377">
        <v>10</v>
      </c>
      <c r="BK62" s="382">
        <v>24</v>
      </c>
      <c r="BL62" s="382">
        <v>14</v>
      </c>
      <c r="BM62" s="403">
        <v>30</v>
      </c>
      <c r="BN62" s="403">
        <v>70</v>
      </c>
      <c r="BO62" s="378">
        <v>10</v>
      </c>
      <c r="BP62" s="378">
        <v>10</v>
      </c>
      <c r="BQ62" s="378">
        <v>10</v>
      </c>
      <c r="BR62" s="384">
        <v>33</v>
      </c>
      <c r="BS62" s="384">
        <v>18</v>
      </c>
      <c r="BT62" s="402">
        <v>60</v>
      </c>
      <c r="BU62" s="402">
        <v>30</v>
      </c>
      <c r="BV62" s="377">
        <v>24</v>
      </c>
      <c r="BW62" s="377">
        <v>44</v>
      </c>
      <c r="BX62" s="377">
        <v>30</v>
      </c>
      <c r="BY62" s="400">
        <v>24</v>
      </c>
      <c r="BZ62" s="401">
        <v>28</v>
      </c>
      <c r="CA62" s="402">
        <v>27</v>
      </c>
      <c r="CB62" s="411">
        <v>14</v>
      </c>
      <c r="CC62" s="220"/>
      <c r="CD62" s="220"/>
      <c r="CE62" s="205"/>
      <c r="CF62" s="205"/>
      <c r="CG62" s="268" t="str">
        <f t="shared" si="15"/>
        <v/>
      </c>
      <c r="CH62" s="269"/>
      <c r="CI62" s="268" t="str">
        <f t="shared" si="16"/>
        <v/>
      </c>
      <c r="CJ62" s="269"/>
      <c r="CK62" s="268" t="str">
        <f t="shared" si="17"/>
        <v/>
      </c>
      <c r="CL62" s="269"/>
      <c r="CM62" s="268" t="str">
        <f t="shared" si="18"/>
        <v/>
      </c>
      <c r="CN62" s="269"/>
      <c r="CO62" s="268" t="str">
        <f t="shared" si="19"/>
        <v/>
      </c>
      <c r="CP62" s="269"/>
      <c r="CQ62" s="268" t="str">
        <f t="shared" si="20"/>
        <v/>
      </c>
      <c r="CR62" s="269"/>
      <c r="CS62" s="268" t="str">
        <f t="shared" si="21"/>
        <v/>
      </c>
      <c r="CT62" s="269"/>
      <c r="CU62" s="268" t="str">
        <f t="shared" si="22"/>
        <v/>
      </c>
      <c r="CV62" s="269"/>
      <c r="CW62" s="268" t="str">
        <f t="shared" si="23"/>
        <v/>
      </c>
      <c r="CX62" s="269"/>
      <c r="CY62" s="268" t="str">
        <f t="shared" si="24"/>
        <v/>
      </c>
      <c r="CZ62" s="269"/>
      <c r="DA62" s="268" t="str">
        <f t="shared" si="24"/>
        <v/>
      </c>
      <c r="DB62" s="269"/>
      <c r="DC62" s="268" t="str">
        <f t="shared" si="24"/>
        <v/>
      </c>
      <c r="DD62" s="269"/>
      <c r="DE62" s="205"/>
      <c r="DF62" s="286" t="str">
        <f t="shared" si="27"/>
        <v/>
      </c>
      <c r="DG62" s="211" t="str">
        <f t="shared" si="27"/>
        <v/>
      </c>
      <c r="DH62" s="210" t="str">
        <f t="shared" si="32"/>
        <v/>
      </c>
      <c r="DI62" s="211" t="str">
        <f t="shared" si="32"/>
        <v/>
      </c>
      <c r="DJ62" s="210" t="str">
        <f t="shared" si="32"/>
        <v/>
      </c>
      <c r="DK62" s="211" t="str">
        <f t="shared" si="32"/>
        <v/>
      </c>
      <c r="DL62" s="210" t="str">
        <f t="shared" si="32"/>
        <v/>
      </c>
      <c r="DM62" s="211" t="str">
        <f t="shared" si="32"/>
        <v/>
      </c>
      <c r="DN62" s="210" t="str">
        <f t="shared" si="32"/>
        <v/>
      </c>
      <c r="DO62" s="211" t="str">
        <f t="shared" si="32"/>
        <v/>
      </c>
      <c r="DP62" s="210" t="str">
        <f t="shared" si="32"/>
        <v/>
      </c>
      <c r="DQ62" s="211" t="str">
        <f t="shared" si="32"/>
        <v/>
      </c>
      <c r="DR62" s="210" t="str">
        <f t="shared" si="32"/>
        <v/>
      </c>
      <c r="DS62" s="211" t="str">
        <f t="shared" si="32"/>
        <v/>
      </c>
      <c r="DT62" s="210" t="str">
        <f t="shared" si="32"/>
        <v/>
      </c>
      <c r="DU62" s="211" t="str">
        <f t="shared" si="32"/>
        <v/>
      </c>
      <c r="DV62" s="210" t="str">
        <f t="shared" si="32"/>
        <v/>
      </c>
      <c r="DW62" s="211" t="str">
        <f t="shared" si="30"/>
        <v/>
      </c>
      <c r="DX62" s="210" t="str">
        <f t="shared" si="29"/>
        <v/>
      </c>
      <c r="DY62" s="211" t="str">
        <f t="shared" si="29"/>
        <v/>
      </c>
      <c r="DZ62" s="210" t="str">
        <f t="shared" si="25"/>
        <v/>
      </c>
      <c r="EA62" s="287" t="str">
        <f t="shared" si="26"/>
        <v/>
      </c>
    </row>
    <row r="63" spans="1:131" ht="15" customHeight="1">
      <c r="A63" s="410"/>
      <c r="B63" s="395"/>
      <c r="C63" s="377"/>
      <c r="D63" s="395"/>
      <c r="E63" s="396"/>
      <c r="F63" s="397"/>
      <c r="G63" s="398"/>
      <c r="H63" s="399"/>
      <c r="I63" s="398"/>
      <c r="J63" s="400"/>
      <c r="K63" s="400"/>
      <c r="L63" s="400"/>
      <c r="M63" s="400"/>
      <c r="N63" s="401"/>
      <c r="O63" s="402"/>
      <c r="P63" s="377"/>
      <c r="Q63" s="377"/>
      <c r="R63" s="377"/>
      <c r="S63" s="377"/>
      <c r="T63" s="382"/>
      <c r="U63" s="402"/>
      <c r="V63" s="25"/>
      <c r="W63" s="400"/>
      <c r="X63" s="400"/>
      <c r="Y63" s="400"/>
      <c r="Z63" s="400"/>
      <c r="AA63" s="401"/>
      <c r="AB63" s="402"/>
      <c r="AC63" s="377"/>
      <c r="AD63" s="377"/>
      <c r="AE63" s="377"/>
      <c r="AF63" s="377"/>
      <c r="AG63" s="382"/>
      <c r="AH63" s="403"/>
      <c r="AI63" s="25"/>
      <c r="AJ63" s="392"/>
      <c r="AK63" s="392"/>
      <c r="AL63" s="392"/>
      <c r="AM63" s="392"/>
      <c r="AN63" s="400">
        <v>10</v>
      </c>
      <c r="AO63" s="400">
        <v>10</v>
      </c>
      <c r="AP63" s="400">
        <v>9</v>
      </c>
      <c r="AQ63" s="400">
        <v>0.5</v>
      </c>
      <c r="AR63" s="401">
        <v>70</v>
      </c>
      <c r="AS63" s="402">
        <v>100</v>
      </c>
      <c r="AT63" s="377">
        <v>5</v>
      </c>
      <c r="AU63" s="377">
        <v>4</v>
      </c>
      <c r="AV63" s="377">
        <v>8</v>
      </c>
      <c r="AW63" s="377">
        <v>1</v>
      </c>
      <c r="AX63" s="382">
        <v>25</v>
      </c>
      <c r="AY63" s="403">
        <v>90</v>
      </c>
      <c r="AZ63" s="400">
        <v>10</v>
      </c>
      <c r="BA63" s="400">
        <v>10</v>
      </c>
      <c r="BB63" s="400">
        <v>10</v>
      </c>
      <c r="BC63" s="404">
        <v>70</v>
      </c>
      <c r="BD63" s="400">
        <v>100</v>
      </c>
      <c r="BE63" s="377">
        <v>6</v>
      </c>
      <c r="BF63" s="377">
        <v>8</v>
      </c>
      <c r="BG63" s="377">
        <v>4</v>
      </c>
      <c r="BH63" s="377">
        <v>7</v>
      </c>
      <c r="BI63" s="377">
        <v>15</v>
      </c>
      <c r="BJ63" s="377">
        <v>10</v>
      </c>
      <c r="BK63" s="382">
        <v>24</v>
      </c>
      <c r="BL63" s="382">
        <v>14</v>
      </c>
      <c r="BM63" s="403">
        <v>30</v>
      </c>
      <c r="BN63" s="403">
        <v>70</v>
      </c>
      <c r="BO63" s="378">
        <v>10</v>
      </c>
      <c r="BP63" s="378">
        <v>10</v>
      </c>
      <c r="BQ63" s="378">
        <v>10</v>
      </c>
      <c r="BR63" s="384">
        <v>33</v>
      </c>
      <c r="BS63" s="384">
        <v>18</v>
      </c>
      <c r="BT63" s="402">
        <v>60</v>
      </c>
      <c r="BU63" s="402">
        <v>30</v>
      </c>
      <c r="BV63" s="377">
        <v>24</v>
      </c>
      <c r="BW63" s="377">
        <v>44</v>
      </c>
      <c r="BX63" s="377">
        <v>30</v>
      </c>
      <c r="BY63" s="400">
        <v>24</v>
      </c>
      <c r="BZ63" s="401">
        <v>28</v>
      </c>
      <c r="CA63" s="402">
        <v>27</v>
      </c>
      <c r="CB63" s="411">
        <v>14</v>
      </c>
      <c r="CC63" s="220"/>
      <c r="CD63" s="220"/>
      <c r="CE63" s="205"/>
      <c r="CF63" s="205"/>
      <c r="CG63" s="268" t="str">
        <f t="shared" si="15"/>
        <v/>
      </c>
      <c r="CH63" s="269"/>
      <c r="CI63" s="268" t="str">
        <f t="shared" si="16"/>
        <v/>
      </c>
      <c r="CJ63" s="269"/>
      <c r="CK63" s="268" t="str">
        <f t="shared" si="17"/>
        <v/>
      </c>
      <c r="CL63" s="269"/>
      <c r="CM63" s="268" t="str">
        <f t="shared" si="18"/>
        <v/>
      </c>
      <c r="CN63" s="269"/>
      <c r="CO63" s="268" t="str">
        <f t="shared" si="19"/>
        <v/>
      </c>
      <c r="CP63" s="269"/>
      <c r="CQ63" s="268" t="str">
        <f t="shared" si="20"/>
        <v/>
      </c>
      <c r="CR63" s="269"/>
      <c r="CS63" s="268" t="str">
        <f t="shared" si="21"/>
        <v/>
      </c>
      <c r="CT63" s="269"/>
      <c r="CU63" s="268" t="str">
        <f t="shared" si="22"/>
        <v/>
      </c>
      <c r="CV63" s="269"/>
      <c r="CW63" s="268" t="str">
        <f t="shared" si="23"/>
        <v/>
      </c>
      <c r="CX63" s="269"/>
      <c r="CY63" s="268" t="str">
        <f t="shared" si="24"/>
        <v/>
      </c>
      <c r="CZ63" s="269"/>
      <c r="DA63" s="268" t="str">
        <f t="shared" si="24"/>
        <v/>
      </c>
      <c r="DB63" s="269"/>
      <c r="DC63" s="268" t="str">
        <f t="shared" si="24"/>
        <v/>
      </c>
      <c r="DD63" s="269"/>
      <c r="DE63" s="205"/>
      <c r="DF63" s="286" t="str">
        <f t="shared" si="27"/>
        <v/>
      </c>
      <c r="DG63" s="211" t="str">
        <f t="shared" si="27"/>
        <v/>
      </c>
      <c r="DH63" s="210" t="str">
        <f t="shared" si="32"/>
        <v/>
      </c>
      <c r="DI63" s="211" t="str">
        <f t="shared" si="32"/>
        <v/>
      </c>
      <c r="DJ63" s="210" t="str">
        <f t="shared" si="32"/>
        <v/>
      </c>
      <c r="DK63" s="211" t="str">
        <f t="shared" si="32"/>
        <v/>
      </c>
      <c r="DL63" s="210" t="str">
        <f t="shared" si="32"/>
        <v/>
      </c>
      <c r="DM63" s="211" t="str">
        <f t="shared" si="32"/>
        <v/>
      </c>
      <c r="DN63" s="210" t="str">
        <f t="shared" si="32"/>
        <v/>
      </c>
      <c r="DO63" s="211" t="str">
        <f t="shared" si="32"/>
        <v/>
      </c>
      <c r="DP63" s="210" t="str">
        <f t="shared" si="32"/>
        <v/>
      </c>
      <c r="DQ63" s="211" t="str">
        <f t="shared" si="32"/>
        <v/>
      </c>
      <c r="DR63" s="210" t="str">
        <f t="shared" si="32"/>
        <v/>
      </c>
      <c r="DS63" s="211" t="str">
        <f t="shared" si="32"/>
        <v/>
      </c>
      <c r="DT63" s="210" t="str">
        <f t="shared" si="32"/>
        <v/>
      </c>
      <c r="DU63" s="211" t="str">
        <f t="shared" si="32"/>
        <v/>
      </c>
      <c r="DV63" s="210" t="str">
        <f t="shared" si="32"/>
        <v/>
      </c>
      <c r="DW63" s="211" t="str">
        <f t="shared" si="30"/>
        <v/>
      </c>
      <c r="DX63" s="210" t="str">
        <f t="shared" si="29"/>
        <v/>
      </c>
      <c r="DY63" s="211" t="str">
        <f t="shared" si="29"/>
        <v/>
      </c>
      <c r="DZ63" s="210" t="str">
        <f t="shared" si="25"/>
        <v/>
      </c>
      <c r="EA63" s="287" t="str">
        <f t="shared" si="26"/>
        <v/>
      </c>
    </row>
    <row r="64" spans="1:131" ht="15" customHeight="1">
      <c r="A64" s="410"/>
      <c r="B64" s="395"/>
      <c r="C64" s="377"/>
      <c r="D64" s="395"/>
      <c r="E64" s="396"/>
      <c r="F64" s="397"/>
      <c r="G64" s="398"/>
      <c r="H64" s="399"/>
      <c r="I64" s="398"/>
      <c r="J64" s="400"/>
      <c r="K64" s="400"/>
      <c r="L64" s="400"/>
      <c r="M64" s="400"/>
      <c r="N64" s="401"/>
      <c r="O64" s="402"/>
      <c r="P64" s="377"/>
      <c r="Q64" s="377"/>
      <c r="R64" s="377"/>
      <c r="S64" s="377"/>
      <c r="T64" s="382"/>
      <c r="U64" s="402"/>
      <c r="V64" s="25"/>
      <c r="W64" s="400"/>
      <c r="X64" s="400"/>
      <c r="Y64" s="400"/>
      <c r="Z64" s="400"/>
      <c r="AA64" s="401"/>
      <c r="AB64" s="402"/>
      <c r="AC64" s="377"/>
      <c r="AD64" s="377"/>
      <c r="AE64" s="377"/>
      <c r="AF64" s="377"/>
      <c r="AG64" s="382"/>
      <c r="AH64" s="403"/>
      <c r="AI64" s="25"/>
      <c r="AJ64" s="392"/>
      <c r="AK64" s="392"/>
      <c r="AL64" s="392"/>
      <c r="AM64" s="392"/>
      <c r="AN64" s="400">
        <v>10</v>
      </c>
      <c r="AO64" s="400">
        <v>10</v>
      </c>
      <c r="AP64" s="400">
        <v>9</v>
      </c>
      <c r="AQ64" s="400">
        <v>0.5</v>
      </c>
      <c r="AR64" s="401">
        <v>70</v>
      </c>
      <c r="AS64" s="402">
        <v>100</v>
      </c>
      <c r="AT64" s="377">
        <v>5</v>
      </c>
      <c r="AU64" s="377">
        <v>4</v>
      </c>
      <c r="AV64" s="377">
        <v>8</v>
      </c>
      <c r="AW64" s="377">
        <v>1</v>
      </c>
      <c r="AX64" s="382">
        <v>25</v>
      </c>
      <c r="AY64" s="403">
        <v>90</v>
      </c>
      <c r="AZ64" s="400">
        <v>10</v>
      </c>
      <c r="BA64" s="400">
        <v>10</v>
      </c>
      <c r="BB64" s="400">
        <v>10</v>
      </c>
      <c r="BC64" s="404">
        <v>70</v>
      </c>
      <c r="BD64" s="400">
        <v>100</v>
      </c>
      <c r="BE64" s="377">
        <v>6</v>
      </c>
      <c r="BF64" s="377">
        <v>8</v>
      </c>
      <c r="BG64" s="377">
        <v>4</v>
      </c>
      <c r="BH64" s="377">
        <v>7</v>
      </c>
      <c r="BI64" s="377">
        <v>15</v>
      </c>
      <c r="BJ64" s="377">
        <v>10</v>
      </c>
      <c r="BK64" s="382">
        <v>24</v>
      </c>
      <c r="BL64" s="382">
        <v>14</v>
      </c>
      <c r="BM64" s="403">
        <v>30</v>
      </c>
      <c r="BN64" s="403">
        <v>70</v>
      </c>
      <c r="BO64" s="378">
        <v>10</v>
      </c>
      <c r="BP64" s="378">
        <v>10</v>
      </c>
      <c r="BQ64" s="378">
        <v>10</v>
      </c>
      <c r="BR64" s="384">
        <v>33</v>
      </c>
      <c r="BS64" s="384">
        <v>18</v>
      </c>
      <c r="BT64" s="402">
        <v>60</v>
      </c>
      <c r="BU64" s="402">
        <v>30</v>
      </c>
      <c r="BV64" s="377">
        <v>24</v>
      </c>
      <c r="BW64" s="377">
        <v>44</v>
      </c>
      <c r="BX64" s="377">
        <v>30</v>
      </c>
      <c r="BY64" s="400">
        <v>24</v>
      </c>
      <c r="BZ64" s="401">
        <v>28</v>
      </c>
      <c r="CA64" s="402">
        <v>27</v>
      </c>
      <c r="CB64" s="411">
        <v>14</v>
      </c>
      <c r="CC64" s="220"/>
      <c r="CD64" s="220"/>
      <c r="CE64" s="205"/>
      <c r="CF64" s="205"/>
      <c r="CG64" s="268" t="str">
        <f t="shared" si="15"/>
        <v/>
      </c>
      <c r="CH64" s="269"/>
      <c r="CI64" s="268" t="str">
        <f t="shared" si="16"/>
        <v/>
      </c>
      <c r="CJ64" s="269"/>
      <c r="CK64" s="268" t="str">
        <f t="shared" si="17"/>
        <v/>
      </c>
      <c r="CL64" s="269"/>
      <c r="CM64" s="268" t="str">
        <f t="shared" si="18"/>
        <v/>
      </c>
      <c r="CN64" s="269"/>
      <c r="CO64" s="268" t="str">
        <f t="shared" si="19"/>
        <v/>
      </c>
      <c r="CP64" s="269"/>
      <c r="CQ64" s="268" t="str">
        <f t="shared" si="20"/>
        <v/>
      </c>
      <c r="CR64" s="269"/>
      <c r="CS64" s="268" t="str">
        <f t="shared" si="21"/>
        <v/>
      </c>
      <c r="CT64" s="269"/>
      <c r="CU64" s="268" t="str">
        <f t="shared" si="22"/>
        <v/>
      </c>
      <c r="CV64" s="269"/>
      <c r="CW64" s="268" t="str">
        <f t="shared" si="23"/>
        <v/>
      </c>
      <c r="CX64" s="269"/>
      <c r="CY64" s="268" t="str">
        <f t="shared" si="24"/>
        <v/>
      </c>
      <c r="CZ64" s="269"/>
      <c r="DA64" s="268" t="str">
        <f t="shared" si="24"/>
        <v/>
      </c>
      <c r="DB64" s="269"/>
      <c r="DC64" s="268" t="str">
        <f t="shared" si="24"/>
        <v/>
      </c>
      <c r="DD64" s="269"/>
      <c r="DE64" s="205"/>
      <c r="DF64" s="286" t="str">
        <f t="shared" si="27"/>
        <v/>
      </c>
      <c r="DG64" s="211" t="str">
        <f t="shared" si="27"/>
        <v/>
      </c>
      <c r="DH64" s="210" t="str">
        <f t="shared" si="32"/>
        <v/>
      </c>
      <c r="DI64" s="211" t="str">
        <f t="shared" si="32"/>
        <v/>
      </c>
      <c r="DJ64" s="210" t="str">
        <f t="shared" si="32"/>
        <v/>
      </c>
      <c r="DK64" s="211" t="str">
        <f t="shared" si="32"/>
        <v/>
      </c>
      <c r="DL64" s="210" t="str">
        <f t="shared" si="32"/>
        <v/>
      </c>
      <c r="DM64" s="211" t="str">
        <f t="shared" si="32"/>
        <v/>
      </c>
      <c r="DN64" s="210" t="str">
        <f t="shared" si="32"/>
        <v/>
      </c>
      <c r="DO64" s="211" t="str">
        <f t="shared" si="32"/>
        <v/>
      </c>
      <c r="DP64" s="210" t="str">
        <f t="shared" si="32"/>
        <v/>
      </c>
      <c r="DQ64" s="211" t="str">
        <f t="shared" si="32"/>
        <v/>
      </c>
      <c r="DR64" s="210" t="str">
        <f t="shared" si="32"/>
        <v/>
      </c>
      <c r="DS64" s="211" t="str">
        <f t="shared" si="32"/>
        <v/>
      </c>
      <c r="DT64" s="210" t="str">
        <f t="shared" si="32"/>
        <v/>
      </c>
      <c r="DU64" s="211" t="str">
        <f t="shared" si="32"/>
        <v/>
      </c>
      <c r="DV64" s="210" t="str">
        <f t="shared" si="32"/>
        <v/>
      </c>
      <c r="DW64" s="211" t="str">
        <f t="shared" si="30"/>
        <v/>
      </c>
      <c r="DX64" s="210" t="str">
        <f t="shared" si="29"/>
        <v/>
      </c>
      <c r="DY64" s="211" t="str">
        <f t="shared" si="29"/>
        <v/>
      </c>
      <c r="DZ64" s="210" t="str">
        <f t="shared" si="25"/>
        <v/>
      </c>
      <c r="EA64" s="287" t="str">
        <f t="shared" si="26"/>
        <v/>
      </c>
    </row>
    <row r="65" spans="1:131" ht="15" customHeight="1">
      <c r="A65" s="410"/>
      <c r="B65" s="395"/>
      <c r="C65" s="377"/>
      <c r="D65" s="395"/>
      <c r="E65" s="396"/>
      <c r="F65" s="397"/>
      <c r="G65" s="398"/>
      <c r="H65" s="399"/>
      <c r="I65" s="398"/>
      <c r="J65" s="400"/>
      <c r="K65" s="400"/>
      <c r="L65" s="400"/>
      <c r="M65" s="400"/>
      <c r="N65" s="401"/>
      <c r="O65" s="402"/>
      <c r="P65" s="377"/>
      <c r="Q65" s="377"/>
      <c r="R65" s="377"/>
      <c r="S65" s="377"/>
      <c r="T65" s="382"/>
      <c r="U65" s="402"/>
      <c r="V65" s="25"/>
      <c r="W65" s="400"/>
      <c r="X65" s="400"/>
      <c r="Y65" s="400"/>
      <c r="Z65" s="400"/>
      <c r="AA65" s="401"/>
      <c r="AB65" s="402"/>
      <c r="AC65" s="377"/>
      <c r="AD65" s="377"/>
      <c r="AE65" s="377"/>
      <c r="AF65" s="377"/>
      <c r="AG65" s="382"/>
      <c r="AH65" s="403"/>
      <c r="AI65" s="25"/>
      <c r="AJ65" s="392"/>
      <c r="AK65" s="392"/>
      <c r="AL65" s="392"/>
      <c r="AM65" s="392"/>
      <c r="AN65" s="400">
        <v>10</v>
      </c>
      <c r="AO65" s="400">
        <v>10</v>
      </c>
      <c r="AP65" s="400">
        <v>9</v>
      </c>
      <c r="AQ65" s="400">
        <v>0.5</v>
      </c>
      <c r="AR65" s="401">
        <v>70</v>
      </c>
      <c r="AS65" s="402">
        <v>100</v>
      </c>
      <c r="AT65" s="377">
        <v>5</v>
      </c>
      <c r="AU65" s="377">
        <v>4</v>
      </c>
      <c r="AV65" s="377">
        <v>8</v>
      </c>
      <c r="AW65" s="377">
        <v>1</v>
      </c>
      <c r="AX65" s="382">
        <v>25</v>
      </c>
      <c r="AY65" s="403">
        <v>90</v>
      </c>
      <c r="AZ65" s="400">
        <v>10</v>
      </c>
      <c r="BA65" s="400">
        <v>10</v>
      </c>
      <c r="BB65" s="400">
        <v>10</v>
      </c>
      <c r="BC65" s="404">
        <v>70</v>
      </c>
      <c r="BD65" s="400">
        <v>100</v>
      </c>
      <c r="BE65" s="377">
        <v>6</v>
      </c>
      <c r="BF65" s="377">
        <v>8</v>
      </c>
      <c r="BG65" s="377">
        <v>4</v>
      </c>
      <c r="BH65" s="377">
        <v>7</v>
      </c>
      <c r="BI65" s="377">
        <v>15</v>
      </c>
      <c r="BJ65" s="377">
        <v>10</v>
      </c>
      <c r="BK65" s="382">
        <v>24</v>
      </c>
      <c r="BL65" s="382">
        <v>14</v>
      </c>
      <c r="BM65" s="403">
        <v>30</v>
      </c>
      <c r="BN65" s="403">
        <v>70</v>
      </c>
      <c r="BO65" s="378">
        <v>10</v>
      </c>
      <c r="BP65" s="378">
        <v>10</v>
      </c>
      <c r="BQ65" s="378">
        <v>10</v>
      </c>
      <c r="BR65" s="384">
        <v>33</v>
      </c>
      <c r="BS65" s="384">
        <v>18</v>
      </c>
      <c r="BT65" s="402">
        <v>60</v>
      </c>
      <c r="BU65" s="402">
        <v>30</v>
      </c>
      <c r="BV65" s="377">
        <v>24</v>
      </c>
      <c r="BW65" s="377">
        <v>44</v>
      </c>
      <c r="BX65" s="377">
        <v>30</v>
      </c>
      <c r="BY65" s="400">
        <v>24</v>
      </c>
      <c r="BZ65" s="401">
        <v>28</v>
      </c>
      <c r="CA65" s="402">
        <v>27</v>
      </c>
      <c r="CB65" s="411">
        <v>14</v>
      </c>
      <c r="CC65" s="220"/>
      <c r="CD65" s="220"/>
      <c r="CE65" s="205"/>
      <c r="CF65" s="205"/>
      <c r="CG65" s="268" t="str">
        <f t="shared" si="15"/>
        <v/>
      </c>
      <c r="CH65" s="269"/>
      <c r="CI65" s="268" t="str">
        <f t="shared" si="16"/>
        <v/>
      </c>
      <c r="CJ65" s="269"/>
      <c r="CK65" s="268" t="str">
        <f t="shared" si="17"/>
        <v/>
      </c>
      <c r="CL65" s="269"/>
      <c r="CM65" s="268" t="str">
        <f t="shared" si="18"/>
        <v/>
      </c>
      <c r="CN65" s="269"/>
      <c r="CO65" s="268" t="str">
        <f t="shared" si="19"/>
        <v/>
      </c>
      <c r="CP65" s="269"/>
      <c r="CQ65" s="268" t="str">
        <f t="shared" si="20"/>
        <v/>
      </c>
      <c r="CR65" s="269"/>
      <c r="CS65" s="268" t="str">
        <f t="shared" si="21"/>
        <v/>
      </c>
      <c r="CT65" s="269"/>
      <c r="CU65" s="268" t="str">
        <f t="shared" si="22"/>
        <v/>
      </c>
      <c r="CV65" s="269"/>
      <c r="CW65" s="268" t="str">
        <f t="shared" si="23"/>
        <v/>
      </c>
      <c r="CX65" s="269"/>
      <c r="CY65" s="268" t="str">
        <f t="shared" si="24"/>
        <v/>
      </c>
      <c r="CZ65" s="269"/>
      <c r="DA65" s="268" t="str">
        <f t="shared" si="24"/>
        <v/>
      </c>
      <c r="DB65" s="269"/>
      <c r="DC65" s="268" t="str">
        <f t="shared" si="24"/>
        <v/>
      </c>
      <c r="DD65" s="269"/>
      <c r="DE65" s="205"/>
      <c r="DF65" s="286" t="str">
        <f t="shared" si="27"/>
        <v/>
      </c>
      <c r="DG65" s="211" t="str">
        <f t="shared" si="27"/>
        <v/>
      </c>
      <c r="DH65" s="210" t="str">
        <f t="shared" si="32"/>
        <v/>
      </c>
      <c r="DI65" s="211" t="str">
        <f t="shared" si="32"/>
        <v/>
      </c>
      <c r="DJ65" s="210" t="str">
        <f t="shared" si="32"/>
        <v/>
      </c>
      <c r="DK65" s="211" t="str">
        <f t="shared" si="32"/>
        <v/>
      </c>
      <c r="DL65" s="210" t="str">
        <f t="shared" si="32"/>
        <v/>
      </c>
      <c r="DM65" s="211" t="str">
        <f t="shared" si="32"/>
        <v/>
      </c>
      <c r="DN65" s="210" t="str">
        <f t="shared" si="32"/>
        <v/>
      </c>
      <c r="DO65" s="211" t="str">
        <f t="shared" si="32"/>
        <v/>
      </c>
      <c r="DP65" s="210" t="str">
        <f t="shared" si="32"/>
        <v/>
      </c>
      <c r="DQ65" s="211" t="str">
        <f t="shared" si="32"/>
        <v/>
      </c>
      <c r="DR65" s="210" t="str">
        <f t="shared" si="32"/>
        <v/>
      </c>
      <c r="DS65" s="211" t="str">
        <f t="shared" si="32"/>
        <v/>
      </c>
      <c r="DT65" s="210" t="str">
        <f t="shared" si="32"/>
        <v/>
      </c>
      <c r="DU65" s="211" t="str">
        <f t="shared" si="32"/>
        <v/>
      </c>
      <c r="DV65" s="210" t="str">
        <f t="shared" si="32"/>
        <v/>
      </c>
      <c r="DW65" s="211" t="str">
        <f t="shared" si="30"/>
        <v/>
      </c>
      <c r="DX65" s="210" t="str">
        <f t="shared" si="29"/>
        <v/>
      </c>
      <c r="DY65" s="211" t="str">
        <f t="shared" si="29"/>
        <v/>
      </c>
      <c r="DZ65" s="210" t="str">
        <f t="shared" si="25"/>
        <v/>
      </c>
      <c r="EA65" s="287" t="str">
        <f t="shared" si="26"/>
        <v/>
      </c>
    </row>
    <row r="66" spans="1:131" ht="15" customHeight="1">
      <c r="A66" s="410"/>
      <c r="B66" s="395"/>
      <c r="C66" s="377"/>
      <c r="D66" s="395"/>
      <c r="E66" s="396"/>
      <c r="F66" s="397"/>
      <c r="G66" s="398"/>
      <c r="H66" s="399"/>
      <c r="I66" s="398"/>
      <c r="J66" s="400"/>
      <c r="K66" s="400"/>
      <c r="L66" s="400"/>
      <c r="M66" s="400"/>
      <c r="N66" s="401"/>
      <c r="O66" s="402"/>
      <c r="P66" s="377"/>
      <c r="Q66" s="377"/>
      <c r="R66" s="377"/>
      <c r="S66" s="377"/>
      <c r="T66" s="382"/>
      <c r="U66" s="402"/>
      <c r="V66" s="25"/>
      <c r="W66" s="400"/>
      <c r="X66" s="400"/>
      <c r="Y66" s="400"/>
      <c r="Z66" s="400"/>
      <c r="AA66" s="401"/>
      <c r="AB66" s="402"/>
      <c r="AC66" s="377"/>
      <c r="AD66" s="377"/>
      <c r="AE66" s="377"/>
      <c r="AF66" s="377"/>
      <c r="AG66" s="382"/>
      <c r="AH66" s="403"/>
      <c r="AI66" s="25"/>
      <c r="AJ66" s="392"/>
      <c r="AK66" s="392"/>
      <c r="AL66" s="392"/>
      <c r="AM66" s="392"/>
      <c r="AN66" s="400">
        <v>10</v>
      </c>
      <c r="AO66" s="400">
        <v>10</v>
      </c>
      <c r="AP66" s="400">
        <v>9</v>
      </c>
      <c r="AQ66" s="400">
        <v>0.5</v>
      </c>
      <c r="AR66" s="401">
        <v>70</v>
      </c>
      <c r="AS66" s="402">
        <v>100</v>
      </c>
      <c r="AT66" s="377">
        <v>5</v>
      </c>
      <c r="AU66" s="377">
        <v>4</v>
      </c>
      <c r="AV66" s="377">
        <v>8</v>
      </c>
      <c r="AW66" s="377">
        <v>1</v>
      </c>
      <c r="AX66" s="382">
        <v>25</v>
      </c>
      <c r="AY66" s="403">
        <v>90</v>
      </c>
      <c r="AZ66" s="400">
        <v>10</v>
      </c>
      <c r="BA66" s="400">
        <v>10</v>
      </c>
      <c r="BB66" s="400">
        <v>10</v>
      </c>
      <c r="BC66" s="404">
        <v>70</v>
      </c>
      <c r="BD66" s="400">
        <v>100</v>
      </c>
      <c r="BE66" s="377">
        <v>6</v>
      </c>
      <c r="BF66" s="377">
        <v>8</v>
      </c>
      <c r="BG66" s="377">
        <v>4</v>
      </c>
      <c r="BH66" s="377">
        <v>7</v>
      </c>
      <c r="BI66" s="377">
        <v>15</v>
      </c>
      <c r="BJ66" s="377">
        <v>10</v>
      </c>
      <c r="BK66" s="382">
        <v>24</v>
      </c>
      <c r="BL66" s="382">
        <v>14</v>
      </c>
      <c r="BM66" s="403">
        <v>30</v>
      </c>
      <c r="BN66" s="403">
        <v>70</v>
      </c>
      <c r="BO66" s="378">
        <v>10</v>
      </c>
      <c r="BP66" s="378">
        <v>10</v>
      </c>
      <c r="BQ66" s="378">
        <v>10</v>
      </c>
      <c r="BR66" s="384">
        <v>33</v>
      </c>
      <c r="BS66" s="384">
        <v>18</v>
      </c>
      <c r="BT66" s="402">
        <v>60</v>
      </c>
      <c r="BU66" s="402">
        <v>30</v>
      </c>
      <c r="BV66" s="377">
        <v>24</v>
      </c>
      <c r="BW66" s="377">
        <v>44</v>
      </c>
      <c r="BX66" s="377">
        <v>30</v>
      </c>
      <c r="BY66" s="400">
        <v>24</v>
      </c>
      <c r="BZ66" s="401">
        <v>28</v>
      </c>
      <c r="CA66" s="402">
        <v>27</v>
      </c>
      <c r="CB66" s="411">
        <v>14</v>
      </c>
      <c r="CC66" s="220"/>
      <c r="CD66" s="220"/>
      <c r="CE66" s="205"/>
      <c r="CF66" s="205"/>
      <c r="CG66" s="268" t="str">
        <f t="shared" si="15"/>
        <v/>
      </c>
      <c r="CH66" s="269"/>
      <c r="CI66" s="268" t="str">
        <f t="shared" si="16"/>
        <v/>
      </c>
      <c r="CJ66" s="269"/>
      <c r="CK66" s="268" t="str">
        <f t="shared" si="17"/>
        <v/>
      </c>
      <c r="CL66" s="269"/>
      <c r="CM66" s="268" t="str">
        <f t="shared" si="18"/>
        <v/>
      </c>
      <c r="CN66" s="269"/>
      <c r="CO66" s="268" t="str">
        <f t="shared" si="19"/>
        <v/>
      </c>
      <c r="CP66" s="269"/>
      <c r="CQ66" s="268" t="str">
        <f t="shared" si="20"/>
        <v/>
      </c>
      <c r="CR66" s="269"/>
      <c r="CS66" s="268" t="str">
        <f t="shared" si="21"/>
        <v/>
      </c>
      <c r="CT66" s="269"/>
      <c r="CU66" s="268" t="str">
        <f t="shared" si="22"/>
        <v/>
      </c>
      <c r="CV66" s="269"/>
      <c r="CW66" s="268" t="str">
        <f t="shared" si="23"/>
        <v/>
      </c>
      <c r="CX66" s="269"/>
      <c r="CY66" s="268" t="str">
        <f t="shared" si="24"/>
        <v/>
      </c>
      <c r="CZ66" s="269"/>
      <c r="DA66" s="268" t="str">
        <f t="shared" si="24"/>
        <v/>
      </c>
      <c r="DB66" s="269"/>
      <c r="DC66" s="268" t="str">
        <f t="shared" si="24"/>
        <v/>
      </c>
      <c r="DD66" s="269"/>
      <c r="DE66" s="205"/>
      <c r="DF66" s="286" t="str">
        <f t="shared" si="27"/>
        <v/>
      </c>
      <c r="DG66" s="211" t="str">
        <f t="shared" si="27"/>
        <v/>
      </c>
      <c r="DH66" s="210" t="str">
        <f t="shared" si="32"/>
        <v/>
      </c>
      <c r="DI66" s="211" t="str">
        <f t="shared" si="32"/>
        <v/>
      </c>
      <c r="DJ66" s="210" t="str">
        <f t="shared" si="32"/>
        <v/>
      </c>
      <c r="DK66" s="211" t="str">
        <f t="shared" si="32"/>
        <v/>
      </c>
      <c r="DL66" s="210" t="str">
        <f t="shared" si="32"/>
        <v/>
      </c>
      <c r="DM66" s="211" t="str">
        <f t="shared" si="32"/>
        <v/>
      </c>
      <c r="DN66" s="210" t="str">
        <f t="shared" si="32"/>
        <v/>
      </c>
      <c r="DO66" s="211" t="str">
        <f t="shared" si="32"/>
        <v/>
      </c>
      <c r="DP66" s="210" t="str">
        <f t="shared" si="32"/>
        <v/>
      </c>
      <c r="DQ66" s="211" t="str">
        <f t="shared" si="32"/>
        <v/>
      </c>
      <c r="DR66" s="210" t="str">
        <f t="shared" si="32"/>
        <v/>
      </c>
      <c r="DS66" s="211" t="str">
        <f t="shared" si="32"/>
        <v/>
      </c>
      <c r="DT66" s="210" t="str">
        <f t="shared" si="32"/>
        <v/>
      </c>
      <c r="DU66" s="211" t="str">
        <f t="shared" si="32"/>
        <v/>
      </c>
      <c r="DV66" s="210" t="str">
        <f t="shared" si="32"/>
        <v/>
      </c>
      <c r="DW66" s="211" t="str">
        <f t="shared" si="30"/>
        <v/>
      </c>
      <c r="DX66" s="210" t="str">
        <f t="shared" si="29"/>
        <v/>
      </c>
      <c r="DY66" s="211" t="str">
        <f t="shared" si="29"/>
        <v/>
      </c>
      <c r="DZ66" s="210" t="str">
        <f t="shared" si="25"/>
        <v/>
      </c>
      <c r="EA66" s="287" t="str">
        <f t="shared" si="26"/>
        <v/>
      </c>
    </row>
    <row r="67" spans="1:131" ht="15" customHeight="1">
      <c r="A67" s="410"/>
      <c r="B67" s="395"/>
      <c r="C67" s="377"/>
      <c r="D67" s="395"/>
      <c r="E67" s="396"/>
      <c r="F67" s="397"/>
      <c r="G67" s="398"/>
      <c r="H67" s="399"/>
      <c r="I67" s="398"/>
      <c r="J67" s="400"/>
      <c r="K67" s="400"/>
      <c r="L67" s="400"/>
      <c r="M67" s="400"/>
      <c r="N67" s="401"/>
      <c r="O67" s="402"/>
      <c r="P67" s="377"/>
      <c r="Q67" s="377"/>
      <c r="R67" s="377"/>
      <c r="S67" s="377"/>
      <c r="T67" s="382"/>
      <c r="U67" s="402"/>
      <c r="V67" s="25"/>
      <c r="W67" s="400"/>
      <c r="X67" s="400"/>
      <c r="Y67" s="400"/>
      <c r="Z67" s="400"/>
      <c r="AA67" s="401"/>
      <c r="AB67" s="402"/>
      <c r="AC67" s="377"/>
      <c r="AD67" s="377"/>
      <c r="AE67" s="377"/>
      <c r="AF67" s="377"/>
      <c r="AG67" s="382"/>
      <c r="AH67" s="403"/>
      <c r="AI67" s="25"/>
      <c r="AJ67" s="392"/>
      <c r="AK67" s="392"/>
      <c r="AL67" s="392"/>
      <c r="AM67" s="392"/>
      <c r="AN67" s="400">
        <v>10</v>
      </c>
      <c r="AO67" s="400">
        <v>10</v>
      </c>
      <c r="AP67" s="400">
        <v>9</v>
      </c>
      <c r="AQ67" s="400">
        <v>0.5</v>
      </c>
      <c r="AR67" s="401">
        <v>70</v>
      </c>
      <c r="AS67" s="402">
        <v>100</v>
      </c>
      <c r="AT67" s="377">
        <v>5</v>
      </c>
      <c r="AU67" s="377">
        <v>4</v>
      </c>
      <c r="AV67" s="377">
        <v>8</v>
      </c>
      <c r="AW67" s="377">
        <v>1</v>
      </c>
      <c r="AX67" s="382">
        <v>25</v>
      </c>
      <c r="AY67" s="403">
        <v>90</v>
      </c>
      <c r="AZ67" s="400">
        <v>10</v>
      </c>
      <c r="BA67" s="400">
        <v>10</v>
      </c>
      <c r="BB67" s="400">
        <v>10</v>
      </c>
      <c r="BC67" s="404">
        <v>70</v>
      </c>
      <c r="BD67" s="400">
        <v>100</v>
      </c>
      <c r="BE67" s="377">
        <v>6</v>
      </c>
      <c r="BF67" s="377">
        <v>8</v>
      </c>
      <c r="BG67" s="377">
        <v>4</v>
      </c>
      <c r="BH67" s="377">
        <v>7</v>
      </c>
      <c r="BI67" s="377">
        <v>15</v>
      </c>
      <c r="BJ67" s="377">
        <v>10</v>
      </c>
      <c r="BK67" s="382">
        <v>24</v>
      </c>
      <c r="BL67" s="382">
        <v>14</v>
      </c>
      <c r="BM67" s="403">
        <v>30</v>
      </c>
      <c r="BN67" s="403">
        <v>70</v>
      </c>
      <c r="BO67" s="378">
        <v>10</v>
      </c>
      <c r="BP67" s="378">
        <v>10</v>
      </c>
      <c r="BQ67" s="378">
        <v>10</v>
      </c>
      <c r="BR67" s="384">
        <v>33</v>
      </c>
      <c r="BS67" s="384">
        <v>18</v>
      </c>
      <c r="BT67" s="402">
        <v>60</v>
      </c>
      <c r="BU67" s="402">
        <v>30</v>
      </c>
      <c r="BV67" s="377">
        <v>24</v>
      </c>
      <c r="BW67" s="377">
        <v>44</v>
      </c>
      <c r="BX67" s="377">
        <v>30</v>
      </c>
      <c r="BY67" s="400">
        <v>24</v>
      </c>
      <c r="BZ67" s="401">
        <v>28</v>
      </c>
      <c r="CA67" s="402">
        <v>27</v>
      </c>
      <c r="CB67" s="411">
        <v>14</v>
      </c>
      <c r="CC67" s="220"/>
      <c r="CD67" s="220"/>
      <c r="CE67" s="205"/>
      <c r="CF67" s="205"/>
      <c r="CG67" s="268" t="str">
        <f t="shared" si="15"/>
        <v/>
      </c>
      <c r="CH67" s="269"/>
      <c r="CI67" s="268" t="str">
        <f t="shared" si="16"/>
        <v/>
      </c>
      <c r="CJ67" s="269"/>
      <c r="CK67" s="268" t="str">
        <f t="shared" si="17"/>
        <v/>
      </c>
      <c r="CL67" s="269"/>
      <c r="CM67" s="268" t="str">
        <f t="shared" si="18"/>
        <v/>
      </c>
      <c r="CN67" s="269"/>
      <c r="CO67" s="268" t="str">
        <f t="shared" si="19"/>
        <v/>
      </c>
      <c r="CP67" s="269"/>
      <c r="CQ67" s="268" t="str">
        <f t="shared" si="20"/>
        <v/>
      </c>
      <c r="CR67" s="269"/>
      <c r="CS67" s="268" t="str">
        <f t="shared" si="21"/>
        <v/>
      </c>
      <c r="CT67" s="269"/>
      <c r="CU67" s="268" t="str">
        <f t="shared" si="22"/>
        <v/>
      </c>
      <c r="CV67" s="269"/>
      <c r="CW67" s="268" t="str">
        <f t="shared" si="23"/>
        <v/>
      </c>
      <c r="CX67" s="269"/>
      <c r="CY67" s="268" t="str">
        <f t="shared" si="24"/>
        <v/>
      </c>
      <c r="CZ67" s="269"/>
      <c r="DA67" s="268" t="str">
        <f t="shared" si="24"/>
        <v/>
      </c>
      <c r="DB67" s="269"/>
      <c r="DC67" s="268" t="str">
        <f t="shared" si="24"/>
        <v/>
      </c>
      <c r="DD67" s="269"/>
      <c r="DE67" s="205"/>
      <c r="DF67" s="286" t="str">
        <f t="shared" si="27"/>
        <v/>
      </c>
      <c r="DG67" s="211" t="str">
        <f t="shared" si="27"/>
        <v/>
      </c>
      <c r="DH67" s="210" t="str">
        <f t="shared" si="32"/>
        <v/>
      </c>
      <c r="DI67" s="211" t="str">
        <f t="shared" si="32"/>
        <v/>
      </c>
      <c r="DJ67" s="210" t="str">
        <f t="shared" si="32"/>
        <v/>
      </c>
      <c r="DK67" s="211" t="str">
        <f t="shared" si="32"/>
        <v/>
      </c>
      <c r="DL67" s="210" t="str">
        <f t="shared" si="32"/>
        <v/>
      </c>
      <c r="DM67" s="211" t="str">
        <f t="shared" si="32"/>
        <v/>
      </c>
      <c r="DN67" s="210" t="str">
        <f t="shared" si="32"/>
        <v/>
      </c>
      <c r="DO67" s="211" t="str">
        <f t="shared" si="32"/>
        <v/>
      </c>
      <c r="DP67" s="210" t="str">
        <f t="shared" si="32"/>
        <v/>
      </c>
      <c r="DQ67" s="211" t="str">
        <f t="shared" si="32"/>
        <v/>
      </c>
      <c r="DR67" s="210" t="str">
        <f t="shared" si="32"/>
        <v/>
      </c>
      <c r="DS67" s="211" t="str">
        <f t="shared" si="32"/>
        <v/>
      </c>
      <c r="DT67" s="210" t="str">
        <f t="shared" si="32"/>
        <v/>
      </c>
      <c r="DU67" s="211" t="str">
        <f t="shared" si="32"/>
        <v/>
      </c>
      <c r="DV67" s="210" t="str">
        <f t="shared" si="32"/>
        <v/>
      </c>
      <c r="DW67" s="211" t="str">
        <f t="shared" si="30"/>
        <v/>
      </c>
      <c r="DX67" s="210" t="str">
        <f t="shared" si="29"/>
        <v/>
      </c>
      <c r="DY67" s="211" t="str">
        <f t="shared" si="29"/>
        <v/>
      </c>
      <c r="DZ67" s="210" t="str">
        <f t="shared" si="25"/>
        <v/>
      </c>
      <c r="EA67" s="287" t="str">
        <f t="shared" si="26"/>
        <v/>
      </c>
    </row>
    <row r="68" spans="1:131" ht="15" customHeight="1">
      <c r="A68" s="410"/>
      <c r="B68" s="395"/>
      <c r="C68" s="377"/>
      <c r="D68" s="395"/>
      <c r="E68" s="396"/>
      <c r="F68" s="397"/>
      <c r="G68" s="398"/>
      <c r="H68" s="399"/>
      <c r="I68" s="398"/>
      <c r="J68" s="400"/>
      <c r="K68" s="400"/>
      <c r="L68" s="400"/>
      <c r="M68" s="400"/>
      <c r="N68" s="401"/>
      <c r="O68" s="402"/>
      <c r="P68" s="377"/>
      <c r="Q68" s="377"/>
      <c r="R68" s="377"/>
      <c r="S68" s="377"/>
      <c r="T68" s="382"/>
      <c r="U68" s="402"/>
      <c r="V68" s="25"/>
      <c r="W68" s="400"/>
      <c r="X68" s="400"/>
      <c r="Y68" s="400"/>
      <c r="Z68" s="400"/>
      <c r="AA68" s="401"/>
      <c r="AB68" s="402"/>
      <c r="AC68" s="377"/>
      <c r="AD68" s="377"/>
      <c r="AE68" s="377"/>
      <c r="AF68" s="377"/>
      <c r="AG68" s="382"/>
      <c r="AH68" s="403"/>
      <c r="AI68" s="25"/>
      <c r="AJ68" s="392"/>
      <c r="AK68" s="392"/>
      <c r="AL68" s="392"/>
      <c r="AM68" s="392"/>
      <c r="AN68" s="400">
        <v>10</v>
      </c>
      <c r="AO68" s="400">
        <v>10</v>
      </c>
      <c r="AP68" s="400">
        <v>9</v>
      </c>
      <c r="AQ68" s="400">
        <v>0.5</v>
      </c>
      <c r="AR68" s="401">
        <v>70</v>
      </c>
      <c r="AS68" s="402">
        <v>100</v>
      </c>
      <c r="AT68" s="377">
        <v>5</v>
      </c>
      <c r="AU68" s="377">
        <v>4</v>
      </c>
      <c r="AV68" s="377">
        <v>8</v>
      </c>
      <c r="AW68" s="377">
        <v>1</v>
      </c>
      <c r="AX68" s="382">
        <v>25</v>
      </c>
      <c r="AY68" s="403">
        <v>90</v>
      </c>
      <c r="AZ68" s="400">
        <v>10</v>
      </c>
      <c r="BA68" s="400">
        <v>10</v>
      </c>
      <c r="BB68" s="400">
        <v>10</v>
      </c>
      <c r="BC68" s="404">
        <v>70</v>
      </c>
      <c r="BD68" s="400">
        <v>100</v>
      </c>
      <c r="BE68" s="377">
        <v>6</v>
      </c>
      <c r="BF68" s="377">
        <v>8</v>
      </c>
      <c r="BG68" s="377">
        <v>4</v>
      </c>
      <c r="BH68" s="377">
        <v>7</v>
      </c>
      <c r="BI68" s="377">
        <v>15</v>
      </c>
      <c r="BJ68" s="377">
        <v>10</v>
      </c>
      <c r="BK68" s="382">
        <v>24</v>
      </c>
      <c r="BL68" s="382">
        <v>14</v>
      </c>
      <c r="BM68" s="403">
        <v>30</v>
      </c>
      <c r="BN68" s="403">
        <v>70</v>
      </c>
      <c r="BO68" s="378">
        <v>10</v>
      </c>
      <c r="BP68" s="378">
        <v>10</v>
      </c>
      <c r="BQ68" s="378">
        <v>10</v>
      </c>
      <c r="BR68" s="384">
        <v>33</v>
      </c>
      <c r="BS68" s="384">
        <v>18</v>
      </c>
      <c r="BT68" s="402">
        <v>60</v>
      </c>
      <c r="BU68" s="402">
        <v>30</v>
      </c>
      <c r="BV68" s="377">
        <v>24</v>
      </c>
      <c r="BW68" s="377">
        <v>44</v>
      </c>
      <c r="BX68" s="377">
        <v>30</v>
      </c>
      <c r="BY68" s="400">
        <v>24</v>
      </c>
      <c r="BZ68" s="401">
        <v>28</v>
      </c>
      <c r="CA68" s="402">
        <v>27</v>
      </c>
      <c r="CB68" s="411">
        <v>14</v>
      </c>
      <c r="CC68" s="220"/>
      <c r="CD68" s="220"/>
      <c r="CE68" s="205"/>
      <c r="CF68" s="205"/>
      <c r="CG68" s="268" t="str">
        <f t="shared" si="15"/>
        <v/>
      </c>
      <c r="CH68" s="269"/>
      <c r="CI68" s="268" t="str">
        <f t="shared" si="16"/>
        <v/>
      </c>
      <c r="CJ68" s="269"/>
      <c r="CK68" s="268" t="str">
        <f t="shared" si="17"/>
        <v/>
      </c>
      <c r="CL68" s="269"/>
      <c r="CM68" s="268" t="str">
        <f t="shared" si="18"/>
        <v/>
      </c>
      <c r="CN68" s="269"/>
      <c r="CO68" s="268" t="str">
        <f t="shared" si="19"/>
        <v/>
      </c>
      <c r="CP68" s="269"/>
      <c r="CQ68" s="268" t="str">
        <f t="shared" si="20"/>
        <v/>
      </c>
      <c r="CR68" s="269"/>
      <c r="CS68" s="268" t="str">
        <f t="shared" si="21"/>
        <v/>
      </c>
      <c r="CT68" s="269"/>
      <c r="CU68" s="268" t="str">
        <f t="shared" si="22"/>
        <v/>
      </c>
      <c r="CV68" s="269"/>
      <c r="CW68" s="268" t="str">
        <f t="shared" si="23"/>
        <v/>
      </c>
      <c r="CX68" s="269"/>
      <c r="CY68" s="268" t="str">
        <f t="shared" si="24"/>
        <v/>
      </c>
      <c r="CZ68" s="269"/>
      <c r="DA68" s="268" t="str">
        <f t="shared" si="24"/>
        <v/>
      </c>
      <c r="DB68" s="269"/>
      <c r="DC68" s="268" t="str">
        <f t="shared" si="24"/>
        <v/>
      </c>
      <c r="DD68" s="269"/>
      <c r="DE68" s="205"/>
      <c r="DF68" s="286" t="str">
        <f t="shared" si="27"/>
        <v/>
      </c>
      <c r="DG68" s="211" t="str">
        <f t="shared" si="27"/>
        <v/>
      </c>
      <c r="DH68" s="210" t="str">
        <f t="shared" si="32"/>
        <v/>
      </c>
      <c r="DI68" s="211" t="str">
        <f t="shared" si="32"/>
        <v/>
      </c>
      <c r="DJ68" s="210" t="str">
        <f t="shared" si="32"/>
        <v/>
      </c>
      <c r="DK68" s="211" t="str">
        <f t="shared" si="32"/>
        <v/>
      </c>
      <c r="DL68" s="210" t="str">
        <f t="shared" si="32"/>
        <v/>
      </c>
      <c r="DM68" s="211" t="str">
        <f t="shared" si="32"/>
        <v/>
      </c>
      <c r="DN68" s="210" t="str">
        <f t="shared" si="32"/>
        <v/>
      </c>
      <c r="DO68" s="211" t="str">
        <f t="shared" si="32"/>
        <v/>
      </c>
      <c r="DP68" s="210" t="str">
        <f t="shared" si="32"/>
        <v/>
      </c>
      <c r="DQ68" s="211" t="str">
        <f t="shared" si="32"/>
        <v/>
      </c>
      <c r="DR68" s="210" t="str">
        <f t="shared" si="32"/>
        <v/>
      </c>
      <c r="DS68" s="211" t="str">
        <f t="shared" si="32"/>
        <v/>
      </c>
      <c r="DT68" s="210" t="str">
        <f t="shared" si="32"/>
        <v/>
      </c>
      <c r="DU68" s="211" t="str">
        <f t="shared" si="32"/>
        <v/>
      </c>
      <c r="DV68" s="210" t="str">
        <f t="shared" si="32"/>
        <v/>
      </c>
      <c r="DW68" s="211" t="str">
        <f t="shared" si="30"/>
        <v/>
      </c>
      <c r="DX68" s="210" t="str">
        <f t="shared" si="29"/>
        <v/>
      </c>
      <c r="DY68" s="211" t="str">
        <f t="shared" si="29"/>
        <v/>
      </c>
      <c r="DZ68" s="210" t="str">
        <f t="shared" si="25"/>
        <v/>
      </c>
      <c r="EA68" s="287" t="str">
        <f t="shared" si="26"/>
        <v/>
      </c>
    </row>
    <row r="69" spans="1:131" ht="15" customHeight="1">
      <c r="A69" s="410"/>
      <c r="B69" s="395"/>
      <c r="C69" s="377"/>
      <c r="D69" s="395"/>
      <c r="E69" s="396"/>
      <c r="F69" s="397"/>
      <c r="G69" s="398"/>
      <c r="H69" s="399"/>
      <c r="I69" s="398"/>
      <c r="J69" s="400"/>
      <c r="K69" s="400"/>
      <c r="L69" s="400"/>
      <c r="M69" s="400"/>
      <c r="N69" s="401"/>
      <c r="O69" s="402"/>
      <c r="P69" s="377"/>
      <c r="Q69" s="377"/>
      <c r="R69" s="377"/>
      <c r="S69" s="377"/>
      <c r="T69" s="382"/>
      <c r="U69" s="402"/>
      <c r="V69" s="25"/>
      <c r="W69" s="400"/>
      <c r="X69" s="400"/>
      <c r="Y69" s="400"/>
      <c r="Z69" s="400"/>
      <c r="AA69" s="401"/>
      <c r="AB69" s="402"/>
      <c r="AC69" s="377"/>
      <c r="AD69" s="377"/>
      <c r="AE69" s="377"/>
      <c r="AF69" s="377"/>
      <c r="AG69" s="382"/>
      <c r="AH69" s="403"/>
      <c r="AI69" s="25"/>
      <c r="AJ69" s="392"/>
      <c r="AK69" s="392"/>
      <c r="AL69" s="392"/>
      <c r="AM69" s="392"/>
      <c r="AN69" s="400">
        <v>10</v>
      </c>
      <c r="AO69" s="400">
        <v>10</v>
      </c>
      <c r="AP69" s="400">
        <v>9</v>
      </c>
      <c r="AQ69" s="400">
        <v>0.5</v>
      </c>
      <c r="AR69" s="401">
        <v>70</v>
      </c>
      <c r="AS69" s="402">
        <v>100</v>
      </c>
      <c r="AT69" s="377">
        <v>5</v>
      </c>
      <c r="AU69" s="377">
        <v>4</v>
      </c>
      <c r="AV69" s="377">
        <v>8</v>
      </c>
      <c r="AW69" s="377">
        <v>1</v>
      </c>
      <c r="AX69" s="382">
        <v>25</v>
      </c>
      <c r="AY69" s="403">
        <v>90</v>
      </c>
      <c r="AZ69" s="400">
        <v>10</v>
      </c>
      <c r="BA69" s="400">
        <v>10</v>
      </c>
      <c r="BB69" s="400">
        <v>10</v>
      </c>
      <c r="BC69" s="404">
        <v>70</v>
      </c>
      <c r="BD69" s="400">
        <v>100</v>
      </c>
      <c r="BE69" s="377">
        <v>6</v>
      </c>
      <c r="BF69" s="377">
        <v>8</v>
      </c>
      <c r="BG69" s="377">
        <v>4</v>
      </c>
      <c r="BH69" s="377">
        <v>7</v>
      </c>
      <c r="BI69" s="377">
        <v>15</v>
      </c>
      <c r="BJ69" s="377">
        <v>10</v>
      </c>
      <c r="BK69" s="382">
        <v>24</v>
      </c>
      <c r="BL69" s="382">
        <v>14</v>
      </c>
      <c r="BM69" s="403">
        <v>30</v>
      </c>
      <c r="BN69" s="403">
        <v>70</v>
      </c>
      <c r="BO69" s="378">
        <v>10</v>
      </c>
      <c r="BP69" s="378">
        <v>10</v>
      </c>
      <c r="BQ69" s="378">
        <v>10</v>
      </c>
      <c r="BR69" s="384">
        <v>33</v>
      </c>
      <c r="BS69" s="384">
        <v>18</v>
      </c>
      <c r="BT69" s="402">
        <v>60</v>
      </c>
      <c r="BU69" s="402">
        <v>30</v>
      </c>
      <c r="BV69" s="377">
        <v>24</v>
      </c>
      <c r="BW69" s="377">
        <v>44</v>
      </c>
      <c r="BX69" s="377">
        <v>30</v>
      </c>
      <c r="BY69" s="400">
        <v>24</v>
      </c>
      <c r="BZ69" s="401">
        <v>28</v>
      </c>
      <c r="CA69" s="402">
        <v>27</v>
      </c>
      <c r="CB69" s="411">
        <v>14</v>
      </c>
      <c r="CC69" s="220"/>
      <c r="CD69" s="220"/>
      <c r="CE69" s="205"/>
      <c r="CF69" s="205"/>
      <c r="CG69" s="268" t="str">
        <f t="shared" si="15"/>
        <v/>
      </c>
      <c r="CH69" s="269"/>
      <c r="CI69" s="268" t="str">
        <f t="shared" si="16"/>
        <v/>
      </c>
      <c r="CJ69" s="269"/>
      <c r="CK69" s="268" t="str">
        <f t="shared" si="17"/>
        <v/>
      </c>
      <c r="CL69" s="269"/>
      <c r="CM69" s="268" t="str">
        <f t="shared" si="18"/>
        <v/>
      </c>
      <c r="CN69" s="269"/>
      <c r="CO69" s="268" t="str">
        <f t="shared" si="19"/>
        <v/>
      </c>
      <c r="CP69" s="269"/>
      <c r="CQ69" s="268" t="str">
        <f t="shared" si="20"/>
        <v/>
      </c>
      <c r="CR69" s="269"/>
      <c r="CS69" s="268" t="str">
        <f t="shared" si="21"/>
        <v/>
      </c>
      <c r="CT69" s="269"/>
      <c r="CU69" s="268" t="str">
        <f t="shared" si="22"/>
        <v/>
      </c>
      <c r="CV69" s="269"/>
      <c r="CW69" s="268" t="str">
        <f t="shared" si="23"/>
        <v/>
      </c>
      <c r="CX69" s="269"/>
      <c r="CY69" s="268" t="str">
        <f t="shared" si="24"/>
        <v/>
      </c>
      <c r="CZ69" s="269"/>
      <c r="DA69" s="268" t="str">
        <f t="shared" si="24"/>
        <v/>
      </c>
      <c r="DB69" s="269"/>
      <c r="DC69" s="268" t="str">
        <f t="shared" si="24"/>
        <v/>
      </c>
      <c r="DD69" s="269"/>
      <c r="DE69" s="205"/>
      <c r="DF69" s="286" t="str">
        <f t="shared" si="27"/>
        <v/>
      </c>
      <c r="DG69" s="211" t="str">
        <f t="shared" si="27"/>
        <v/>
      </c>
      <c r="DH69" s="210" t="str">
        <f t="shared" si="32"/>
        <v/>
      </c>
      <c r="DI69" s="211" t="str">
        <f t="shared" si="32"/>
        <v/>
      </c>
      <c r="DJ69" s="210" t="str">
        <f t="shared" si="32"/>
        <v/>
      </c>
      <c r="DK69" s="211" t="str">
        <f t="shared" si="32"/>
        <v/>
      </c>
      <c r="DL69" s="210" t="str">
        <f t="shared" si="32"/>
        <v/>
      </c>
      <c r="DM69" s="211" t="str">
        <f t="shared" si="32"/>
        <v/>
      </c>
      <c r="DN69" s="210" t="str">
        <f t="shared" si="32"/>
        <v/>
      </c>
      <c r="DO69" s="211" t="str">
        <f t="shared" si="32"/>
        <v/>
      </c>
      <c r="DP69" s="210" t="str">
        <f t="shared" si="32"/>
        <v/>
      </c>
      <c r="DQ69" s="211" t="str">
        <f t="shared" si="32"/>
        <v/>
      </c>
      <c r="DR69" s="210" t="str">
        <f t="shared" si="32"/>
        <v/>
      </c>
      <c r="DS69" s="211" t="str">
        <f t="shared" si="32"/>
        <v/>
      </c>
      <c r="DT69" s="210" t="str">
        <f t="shared" si="32"/>
        <v/>
      </c>
      <c r="DU69" s="211" t="str">
        <f t="shared" si="32"/>
        <v/>
      </c>
      <c r="DV69" s="210" t="str">
        <f t="shared" si="32"/>
        <v/>
      </c>
      <c r="DW69" s="211" t="str">
        <f t="shared" si="30"/>
        <v/>
      </c>
      <c r="DX69" s="210" t="str">
        <f t="shared" si="29"/>
        <v/>
      </c>
      <c r="DY69" s="211" t="str">
        <f t="shared" si="29"/>
        <v/>
      </c>
      <c r="DZ69" s="210" t="str">
        <f t="shared" si="25"/>
        <v/>
      </c>
      <c r="EA69" s="287" t="str">
        <f t="shared" si="26"/>
        <v/>
      </c>
    </row>
    <row r="70" spans="1:131" ht="15" customHeight="1">
      <c r="A70" s="410"/>
      <c r="B70" s="395"/>
      <c r="C70" s="377"/>
      <c r="D70" s="395"/>
      <c r="E70" s="396"/>
      <c r="F70" s="397"/>
      <c r="G70" s="398"/>
      <c r="H70" s="399"/>
      <c r="I70" s="398"/>
      <c r="J70" s="400"/>
      <c r="K70" s="400"/>
      <c r="L70" s="400"/>
      <c r="M70" s="400"/>
      <c r="N70" s="401"/>
      <c r="O70" s="402"/>
      <c r="P70" s="377"/>
      <c r="Q70" s="377"/>
      <c r="R70" s="377"/>
      <c r="S70" s="377"/>
      <c r="T70" s="382"/>
      <c r="U70" s="402"/>
      <c r="V70" s="25"/>
      <c r="W70" s="400"/>
      <c r="X70" s="400"/>
      <c r="Y70" s="400"/>
      <c r="Z70" s="400"/>
      <c r="AA70" s="401"/>
      <c r="AB70" s="402"/>
      <c r="AC70" s="377"/>
      <c r="AD70" s="377"/>
      <c r="AE70" s="377"/>
      <c r="AF70" s="377"/>
      <c r="AG70" s="382"/>
      <c r="AH70" s="403"/>
      <c r="AI70" s="25"/>
      <c r="AJ70" s="392"/>
      <c r="AK70" s="392"/>
      <c r="AL70" s="392"/>
      <c r="AM70" s="392"/>
      <c r="AN70" s="400">
        <v>10</v>
      </c>
      <c r="AO70" s="400">
        <v>10</v>
      </c>
      <c r="AP70" s="400">
        <v>9</v>
      </c>
      <c r="AQ70" s="400">
        <v>0.5</v>
      </c>
      <c r="AR70" s="401">
        <v>70</v>
      </c>
      <c r="AS70" s="402">
        <v>100</v>
      </c>
      <c r="AT70" s="377">
        <v>5</v>
      </c>
      <c r="AU70" s="377">
        <v>4</v>
      </c>
      <c r="AV70" s="377">
        <v>8</v>
      </c>
      <c r="AW70" s="377">
        <v>1</v>
      </c>
      <c r="AX70" s="382">
        <v>25</v>
      </c>
      <c r="AY70" s="403">
        <v>90</v>
      </c>
      <c r="AZ70" s="400">
        <v>10</v>
      </c>
      <c r="BA70" s="400">
        <v>10</v>
      </c>
      <c r="BB70" s="400">
        <v>10</v>
      </c>
      <c r="BC70" s="404">
        <v>70</v>
      </c>
      <c r="BD70" s="400">
        <v>100</v>
      </c>
      <c r="BE70" s="377">
        <v>6</v>
      </c>
      <c r="BF70" s="377">
        <v>8</v>
      </c>
      <c r="BG70" s="377">
        <v>4</v>
      </c>
      <c r="BH70" s="377">
        <v>7</v>
      </c>
      <c r="BI70" s="377">
        <v>15</v>
      </c>
      <c r="BJ70" s="377">
        <v>10</v>
      </c>
      <c r="BK70" s="382">
        <v>24</v>
      </c>
      <c r="BL70" s="382">
        <v>14</v>
      </c>
      <c r="BM70" s="403">
        <v>30</v>
      </c>
      <c r="BN70" s="403">
        <v>70</v>
      </c>
      <c r="BO70" s="378">
        <v>10</v>
      </c>
      <c r="BP70" s="378">
        <v>10</v>
      </c>
      <c r="BQ70" s="378">
        <v>10</v>
      </c>
      <c r="BR70" s="384">
        <v>33</v>
      </c>
      <c r="BS70" s="384">
        <v>18</v>
      </c>
      <c r="BT70" s="402">
        <v>60</v>
      </c>
      <c r="BU70" s="402">
        <v>30</v>
      </c>
      <c r="BV70" s="377">
        <v>24</v>
      </c>
      <c r="BW70" s="377">
        <v>44</v>
      </c>
      <c r="BX70" s="377">
        <v>30</v>
      </c>
      <c r="BY70" s="400">
        <v>24</v>
      </c>
      <c r="BZ70" s="401">
        <v>28</v>
      </c>
      <c r="CA70" s="402">
        <v>27</v>
      </c>
      <c r="CB70" s="411">
        <v>14</v>
      </c>
      <c r="CC70" s="220"/>
      <c r="CD70" s="220"/>
      <c r="CE70" s="205"/>
      <c r="CF70" s="205"/>
      <c r="CG70" s="268" t="str">
        <f t="shared" si="15"/>
        <v/>
      </c>
      <c r="CH70" s="269"/>
      <c r="CI70" s="268" t="str">
        <f t="shared" si="16"/>
        <v/>
      </c>
      <c r="CJ70" s="269"/>
      <c r="CK70" s="268" t="str">
        <f t="shared" si="17"/>
        <v/>
      </c>
      <c r="CL70" s="269"/>
      <c r="CM70" s="268" t="str">
        <f t="shared" si="18"/>
        <v/>
      </c>
      <c r="CN70" s="269"/>
      <c r="CO70" s="268" t="str">
        <f t="shared" si="19"/>
        <v/>
      </c>
      <c r="CP70" s="269"/>
      <c r="CQ70" s="268" t="str">
        <f t="shared" si="20"/>
        <v/>
      </c>
      <c r="CR70" s="269"/>
      <c r="CS70" s="268" t="str">
        <f t="shared" si="21"/>
        <v/>
      </c>
      <c r="CT70" s="269"/>
      <c r="CU70" s="268" t="str">
        <f t="shared" si="22"/>
        <v/>
      </c>
      <c r="CV70" s="269"/>
      <c r="CW70" s="268" t="str">
        <f t="shared" si="23"/>
        <v/>
      </c>
      <c r="CX70" s="269"/>
      <c r="CY70" s="268" t="str">
        <f t="shared" si="24"/>
        <v/>
      </c>
      <c r="CZ70" s="269"/>
      <c r="DA70" s="268" t="str">
        <f t="shared" si="24"/>
        <v/>
      </c>
      <c r="DB70" s="269"/>
      <c r="DC70" s="268" t="str">
        <f t="shared" si="24"/>
        <v/>
      </c>
      <c r="DD70" s="269"/>
      <c r="DE70" s="205"/>
      <c r="DF70" s="286" t="str">
        <f t="shared" si="27"/>
        <v/>
      </c>
      <c r="DG70" s="211" t="str">
        <f t="shared" si="27"/>
        <v/>
      </c>
      <c r="DH70" s="210" t="str">
        <f t="shared" si="32"/>
        <v/>
      </c>
      <c r="DI70" s="211" t="str">
        <f t="shared" si="32"/>
        <v/>
      </c>
      <c r="DJ70" s="210" t="str">
        <f t="shared" si="32"/>
        <v/>
      </c>
      <c r="DK70" s="211" t="str">
        <f t="shared" si="32"/>
        <v/>
      </c>
      <c r="DL70" s="210" t="str">
        <f t="shared" si="32"/>
        <v/>
      </c>
      <c r="DM70" s="211" t="str">
        <f t="shared" si="32"/>
        <v/>
      </c>
      <c r="DN70" s="210" t="str">
        <f t="shared" si="32"/>
        <v/>
      </c>
      <c r="DO70" s="211" t="str">
        <f t="shared" si="32"/>
        <v/>
      </c>
      <c r="DP70" s="210" t="str">
        <f t="shared" si="32"/>
        <v/>
      </c>
      <c r="DQ70" s="211" t="str">
        <f t="shared" si="32"/>
        <v/>
      </c>
      <c r="DR70" s="210" t="str">
        <f t="shared" si="32"/>
        <v/>
      </c>
      <c r="DS70" s="211" t="str">
        <f t="shared" si="32"/>
        <v/>
      </c>
      <c r="DT70" s="210" t="str">
        <f t="shared" si="32"/>
        <v/>
      </c>
      <c r="DU70" s="211" t="str">
        <f t="shared" si="32"/>
        <v/>
      </c>
      <c r="DV70" s="210" t="str">
        <f t="shared" si="32"/>
        <v/>
      </c>
      <c r="DW70" s="211" t="str">
        <f t="shared" si="30"/>
        <v/>
      </c>
      <c r="DX70" s="210" t="str">
        <f t="shared" si="29"/>
        <v/>
      </c>
      <c r="DY70" s="211" t="str">
        <f t="shared" si="29"/>
        <v/>
      </c>
      <c r="DZ70" s="210" t="str">
        <f t="shared" si="25"/>
        <v/>
      </c>
      <c r="EA70" s="287" t="str">
        <f t="shared" si="26"/>
        <v/>
      </c>
    </row>
    <row r="71" spans="1:131" ht="15" customHeight="1">
      <c r="A71" s="410"/>
      <c r="B71" s="395"/>
      <c r="C71" s="377"/>
      <c r="D71" s="395"/>
      <c r="E71" s="396"/>
      <c r="F71" s="397"/>
      <c r="G71" s="398"/>
      <c r="H71" s="399"/>
      <c r="I71" s="398"/>
      <c r="J71" s="400"/>
      <c r="K71" s="400"/>
      <c r="L71" s="400"/>
      <c r="M71" s="400"/>
      <c r="N71" s="401"/>
      <c r="O71" s="402"/>
      <c r="P71" s="377"/>
      <c r="Q71" s="377"/>
      <c r="R71" s="377"/>
      <c r="S71" s="377"/>
      <c r="T71" s="382"/>
      <c r="U71" s="402"/>
      <c r="V71" s="25"/>
      <c r="W71" s="400"/>
      <c r="X71" s="400"/>
      <c r="Y71" s="400"/>
      <c r="Z71" s="400"/>
      <c r="AA71" s="401"/>
      <c r="AB71" s="402"/>
      <c r="AC71" s="377"/>
      <c r="AD71" s="377"/>
      <c r="AE71" s="377"/>
      <c r="AF71" s="377"/>
      <c r="AG71" s="382"/>
      <c r="AH71" s="403"/>
      <c r="AI71" s="25"/>
      <c r="AJ71" s="392"/>
      <c r="AK71" s="392"/>
      <c r="AL71" s="392"/>
      <c r="AM71" s="392"/>
      <c r="AN71" s="400">
        <v>10</v>
      </c>
      <c r="AO71" s="400">
        <v>10</v>
      </c>
      <c r="AP71" s="400">
        <v>9</v>
      </c>
      <c r="AQ71" s="400">
        <v>0.5</v>
      </c>
      <c r="AR71" s="401">
        <v>70</v>
      </c>
      <c r="AS71" s="402">
        <v>100</v>
      </c>
      <c r="AT71" s="377">
        <v>5</v>
      </c>
      <c r="AU71" s="377">
        <v>4</v>
      </c>
      <c r="AV71" s="377">
        <v>8</v>
      </c>
      <c r="AW71" s="377">
        <v>1</v>
      </c>
      <c r="AX71" s="382">
        <v>25</v>
      </c>
      <c r="AY71" s="403">
        <v>90</v>
      </c>
      <c r="AZ71" s="400">
        <v>10</v>
      </c>
      <c r="BA71" s="400">
        <v>10</v>
      </c>
      <c r="BB71" s="400">
        <v>10</v>
      </c>
      <c r="BC71" s="404">
        <v>70</v>
      </c>
      <c r="BD71" s="400">
        <v>100</v>
      </c>
      <c r="BE71" s="377">
        <v>6</v>
      </c>
      <c r="BF71" s="377">
        <v>8</v>
      </c>
      <c r="BG71" s="377">
        <v>4</v>
      </c>
      <c r="BH71" s="377">
        <v>7</v>
      </c>
      <c r="BI71" s="377">
        <v>15</v>
      </c>
      <c r="BJ71" s="377">
        <v>10</v>
      </c>
      <c r="BK71" s="382">
        <v>24</v>
      </c>
      <c r="BL71" s="382">
        <v>14</v>
      </c>
      <c r="BM71" s="403">
        <v>30</v>
      </c>
      <c r="BN71" s="403">
        <v>70</v>
      </c>
      <c r="BO71" s="378">
        <v>10</v>
      </c>
      <c r="BP71" s="378">
        <v>10</v>
      </c>
      <c r="BQ71" s="378">
        <v>10</v>
      </c>
      <c r="BR71" s="384">
        <v>33</v>
      </c>
      <c r="BS71" s="384">
        <v>18</v>
      </c>
      <c r="BT71" s="402">
        <v>60</v>
      </c>
      <c r="BU71" s="402">
        <v>30</v>
      </c>
      <c r="BV71" s="377">
        <v>24</v>
      </c>
      <c r="BW71" s="377">
        <v>44</v>
      </c>
      <c r="BX71" s="377">
        <v>30</v>
      </c>
      <c r="BY71" s="400">
        <v>24</v>
      </c>
      <c r="BZ71" s="401">
        <v>28</v>
      </c>
      <c r="CA71" s="402">
        <v>27</v>
      </c>
      <c r="CB71" s="411">
        <v>14</v>
      </c>
      <c r="CC71" s="220"/>
      <c r="CD71" s="220"/>
      <c r="CE71" s="205"/>
      <c r="CF71" s="205"/>
      <c r="CG71" s="268" t="str">
        <f t="shared" si="15"/>
        <v/>
      </c>
      <c r="CH71" s="269"/>
      <c r="CI71" s="268" t="str">
        <f t="shared" si="16"/>
        <v/>
      </c>
      <c r="CJ71" s="269"/>
      <c r="CK71" s="268" t="str">
        <f t="shared" si="17"/>
        <v/>
      </c>
      <c r="CL71" s="269"/>
      <c r="CM71" s="268" t="str">
        <f t="shared" si="18"/>
        <v/>
      </c>
      <c r="CN71" s="269"/>
      <c r="CO71" s="268" t="str">
        <f t="shared" si="19"/>
        <v/>
      </c>
      <c r="CP71" s="269"/>
      <c r="CQ71" s="268" t="str">
        <f t="shared" si="20"/>
        <v/>
      </c>
      <c r="CR71" s="269"/>
      <c r="CS71" s="268" t="str">
        <f t="shared" si="21"/>
        <v/>
      </c>
      <c r="CT71" s="269"/>
      <c r="CU71" s="268" t="str">
        <f t="shared" si="22"/>
        <v/>
      </c>
      <c r="CV71" s="269"/>
      <c r="CW71" s="268" t="str">
        <f t="shared" si="23"/>
        <v/>
      </c>
      <c r="CX71" s="269"/>
      <c r="CY71" s="268" t="str">
        <f t="shared" ref="CY71" si="33">IF(CY$6="","",CY$6)</f>
        <v/>
      </c>
      <c r="CZ71" s="269"/>
      <c r="DA71" s="268" t="str">
        <f t="shared" si="24"/>
        <v/>
      </c>
      <c r="DB71" s="269"/>
      <c r="DC71" s="268" t="str">
        <f t="shared" si="24"/>
        <v/>
      </c>
      <c r="DD71" s="269"/>
      <c r="DE71" s="205"/>
      <c r="DF71" s="286" t="str">
        <f t="shared" si="27"/>
        <v/>
      </c>
      <c r="DG71" s="211" t="str">
        <f t="shared" si="27"/>
        <v/>
      </c>
      <c r="DH71" s="210" t="str">
        <f t="shared" si="32"/>
        <v/>
      </c>
      <c r="DI71" s="211" t="str">
        <f t="shared" si="32"/>
        <v/>
      </c>
      <c r="DJ71" s="210" t="str">
        <f t="shared" si="32"/>
        <v/>
      </c>
      <c r="DK71" s="211" t="str">
        <f t="shared" si="32"/>
        <v/>
      </c>
      <c r="DL71" s="210" t="str">
        <f t="shared" si="32"/>
        <v/>
      </c>
      <c r="DM71" s="211" t="str">
        <f t="shared" si="32"/>
        <v/>
      </c>
      <c r="DN71" s="210" t="str">
        <f t="shared" si="32"/>
        <v/>
      </c>
      <c r="DO71" s="211" t="str">
        <f t="shared" si="32"/>
        <v/>
      </c>
      <c r="DP71" s="210" t="str">
        <f t="shared" si="32"/>
        <v/>
      </c>
      <c r="DQ71" s="211" t="str">
        <f t="shared" si="32"/>
        <v/>
      </c>
      <c r="DR71" s="210" t="str">
        <f t="shared" si="32"/>
        <v/>
      </c>
      <c r="DS71" s="211" t="str">
        <f t="shared" si="32"/>
        <v/>
      </c>
      <c r="DT71" s="210" t="str">
        <f t="shared" si="32"/>
        <v/>
      </c>
      <c r="DU71" s="211" t="str">
        <f t="shared" si="32"/>
        <v/>
      </c>
      <c r="DV71" s="210" t="str">
        <f t="shared" si="32"/>
        <v/>
      </c>
      <c r="DW71" s="211" t="str">
        <f t="shared" si="30"/>
        <v/>
      </c>
      <c r="DX71" s="210" t="str">
        <f t="shared" si="29"/>
        <v/>
      </c>
      <c r="DY71" s="211" t="str">
        <f t="shared" si="29"/>
        <v/>
      </c>
      <c r="DZ71" s="210" t="str">
        <f t="shared" si="25"/>
        <v/>
      </c>
      <c r="EA71" s="287" t="str">
        <f t="shared" si="26"/>
        <v/>
      </c>
    </row>
    <row r="72" spans="1:131" ht="15" customHeight="1">
      <c r="A72" s="410"/>
      <c r="B72" s="395"/>
      <c r="C72" s="377"/>
      <c r="D72" s="395"/>
      <c r="E72" s="396"/>
      <c r="F72" s="397"/>
      <c r="G72" s="398"/>
      <c r="H72" s="399"/>
      <c r="I72" s="398"/>
      <c r="J72" s="400"/>
      <c r="K72" s="400"/>
      <c r="L72" s="400"/>
      <c r="M72" s="400"/>
      <c r="N72" s="401"/>
      <c r="O72" s="402"/>
      <c r="P72" s="377"/>
      <c r="Q72" s="377"/>
      <c r="R72" s="377"/>
      <c r="S72" s="377"/>
      <c r="T72" s="382"/>
      <c r="U72" s="402"/>
      <c r="V72" s="25"/>
      <c r="W72" s="400"/>
      <c r="X72" s="400"/>
      <c r="Y72" s="400"/>
      <c r="Z72" s="400"/>
      <c r="AA72" s="401"/>
      <c r="AB72" s="402"/>
      <c r="AC72" s="377"/>
      <c r="AD72" s="377"/>
      <c r="AE72" s="377"/>
      <c r="AF72" s="377"/>
      <c r="AG72" s="382"/>
      <c r="AH72" s="403"/>
      <c r="AI72" s="25"/>
      <c r="AJ72" s="392"/>
      <c r="AK72" s="392"/>
      <c r="AL72" s="392"/>
      <c r="AM72" s="392"/>
      <c r="AN72" s="400">
        <v>10</v>
      </c>
      <c r="AO72" s="400">
        <v>10</v>
      </c>
      <c r="AP72" s="400">
        <v>9</v>
      </c>
      <c r="AQ72" s="400">
        <v>0.5</v>
      </c>
      <c r="AR72" s="401">
        <v>70</v>
      </c>
      <c r="AS72" s="402">
        <v>100</v>
      </c>
      <c r="AT72" s="377">
        <v>5</v>
      </c>
      <c r="AU72" s="377">
        <v>4</v>
      </c>
      <c r="AV72" s="377">
        <v>8</v>
      </c>
      <c r="AW72" s="377">
        <v>1</v>
      </c>
      <c r="AX72" s="382">
        <v>25</v>
      </c>
      <c r="AY72" s="403">
        <v>90</v>
      </c>
      <c r="AZ72" s="400">
        <v>10</v>
      </c>
      <c r="BA72" s="400">
        <v>10</v>
      </c>
      <c r="BB72" s="400">
        <v>10</v>
      </c>
      <c r="BC72" s="404">
        <v>70</v>
      </c>
      <c r="BD72" s="400">
        <v>100</v>
      </c>
      <c r="BE72" s="377">
        <v>6</v>
      </c>
      <c r="BF72" s="377">
        <v>8</v>
      </c>
      <c r="BG72" s="377">
        <v>4</v>
      </c>
      <c r="BH72" s="377">
        <v>7</v>
      </c>
      <c r="BI72" s="377">
        <v>15</v>
      </c>
      <c r="BJ72" s="377">
        <v>10</v>
      </c>
      <c r="BK72" s="382">
        <v>24</v>
      </c>
      <c r="BL72" s="382">
        <v>14</v>
      </c>
      <c r="BM72" s="403">
        <v>30</v>
      </c>
      <c r="BN72" s="403">
        <v>70</v>
      </c>
      <c r="BO72" s="378">
        <v>10</v>
      </c>
      <c r="BP72" s="378">
        <v>10</v>
      </c>
      <c r="BQ72" s="378">
        <v>10</v>
      </c>
      <c r="BR72" s="384">
        <v>33</v>
      </c>
      <c r="BS72" s="384">
        <v>18</v>
      </c>
      <c r="BT72" s="402">
        <v>60</v>
      </c>
      <c r="BU72" s="402">
        <v>30</v>
      </c>
      <c r="BV72" s="377">
        <v>24</v>
      </c>
      <c r="BW72" s="377">
        <v>44</v>
      </c>
      <c r="BX72" s="377">
        <v>30</v>
      </c>
      <c r="BY72" s="400">
        <v>24</v>
      </c>
      <c r="BZ72" s="401">
        <v>28</v>
      </c>
      <c r="CA72" s="402">
        <v>27</v>
      </c>
      <c r="CB72" s="411">
        <v>14</v>
      </c>
      <c r="CC72" s="220"/>
      <c r="CD72" s="220"/>
      <c r="CE72" s="205"/>
      <c r="CF72" s="205"/>
      <c r="CG72" s="268" t="str">
        <f t="shared" ref="CG72:CG106" si="34">IF(CG$6="","",CG$6)</f>
        <v/>
      </c>
      <c r="CH72" s="269"/>
      <c r="CI72" s="268" t="str">
        <f t="shared" ref="CI72:CI106" si="35">IF(CI$6="","",CI$6)</f>
        <v/>
      </c>
      <c r="CJ72" s="269"/>
      <c r="CK72" s="268" t="str">
        <f t="shared" ref="CK72:CK106" si="36">IF(CK$6="","",CK$6)</f>
        <v/>
      </c>
      <c r="CL72" s="269"/>
      <c r="CM72" s="268" t="str">
        <f t="shared" ref="CM72:CM106" si="37">IF(CM$6="","",CM$6)</f>
        <v/>
      </c>
      <c r="CN72" s="269"/>
      <c r="CO72" s="268" t="str">
        <f t="shared" ref="CO72:CO106" si="38">IF(CO$6="","",CO$6)</f>
        <v/>
      </c>
      <c r="CP72" s="269"/>
      <c r="CQ72" s="268" t="str">
        <f t="shared" ref="CQ72:DC106" si="39">IF(CQ$6="","",CQ$6)</f>
        <v/>
      </c>
      <c r="CR72" s="269"/>
      <c r="CS72" s="268" t="str">
        <f t="shared" si="39"/>
        <v/>
      </c>
      <c r="CT72" s="269"/>
      <c r="CU72" s="268" t="str">
        <f t="shared" si="39"/>
        <v/>
      </c>
      <c r="CV72" s="269"/>
      <c r="CW72" s="268" t="str">
        <f t="shared" si="39"/>
        <v/>
      </c>
      <c r="CX72" s="269"/>
      <c r="CY72" s="268" t="str">
        <f t="shared" si="39"/>
        <v/>
      </c>
      <c r="CZ72" s="269"/>
      <c r="DA72" s="268" t="str">
        <f t="shared" si="39"/>
        <v/>
      </c>
      <c r="DB72" s="269"/>
      <c r="DC72" s="268" t="str">
        <f t="shared" si="39"/>
        <v/>
      </c>
      <c r="DD72" s="269"/>
      <c r="DE72" s="205"/>
      <c r="DF72" s="286" t="str">
        <f t="shared" si="27"/>
        <v/>
      </c>
      <c r="DG72" s="211" t="str">
        <f t="shared" si="27"/>
        <v/>
      </c>
      <c r="DH72" s="210" t="str">
        <f t="shared" ref="DH72:DV88" si="40">IF(CK72="","",SUM(DF72,CK72))</f>
        <v/>
      </c>
      <c r="DI72" s="211" t="str">
        <f t="shared" si="40"/>
        <v/>
      </c>
      <c r="DJ72" s="210" t="str">
        <f t="shared" si="40"/>
        <v/>
      </c>
      <c r="DK72" s="211" t="str">
        <f t="shared" si="40"/>
        <v/>
      </c>
      <c r="DL72" s="210" t="str">
        <f t="shared" si="40"/>
        <v/>
      </c>
      <c r="DM72" s="211" t="str">
        <f t="shared" si="40"/>
        <v/>
      </c>
      <c r="DN72" s="210" t="str">
        <f t="shared" si="40"/>
        <v/>
      </c>
      <c r="DO72" s="211" t="str">
        <f t="shared" si="40"/>
        <v/>
      </c>
      <c r="DP72" s="210" t="str">
        <f t="shared" si="40"/>
        <v/>
      </c>
      <c r="DQ72" s="211" t="str">
        <f t="shared" si="40"/>
        <v/>
      </c>
      <c r="DR72" s="210" t="str">
        <f t="shared" si="40"/>
        <v/>
      </c>
      <c r="DS72" s="211" t="str">
        <f t="shared" si="40"/>
        <v/>
      </c>
      <c r="DT72" s="210" t="str">
        <f t="shared" si="40"/>
        <v/>
      </c>
      <c r="DU72" s="211" t="str">
        <f t="shared" si="40"/>
        <v/>
      </c>
      <c r="DV72" s="210" t="str">
        <f t="shared" si="40"/>
        <v/>
      </c>
      <c r="DW72" s="211" t="str">
        <f t="shared" si="30"/>
        <v/>
      </c>
      <c r="DX72" s="210" t="str">
        <f t="shared" si="29"/>
        <v/>
      </c>
      <c r="DY72" s="211" t="str">
        <f t="shared" si="29"/>
        <v/>
      </c>
      <c r="DZ72" s="210" t="str">
        <f t="shared" ref="DZ72:DZ107" si="41">IF(DC72="","",SUM(DX72,DC72))</f>
        <v/>
      </c>
      <c r="EA72" s="287" t="str">
        <f t="shared" ref="EA72:EA107" si="42">IF(DD72="","",SUM(DY72,DD72))</f>
        <v/>
      </c>
    </row>
    <row r="73" spans="1:131" ht="15" customHeight="1">
      <c r="A73" s="410"/>
      <c r="B73" s="395"/>
      <c r="C73" s="377"/>
      <c r="D73" s="395"/>
      <c r="E73" s="396"/>
      <c r="F73" s="397"/>
      <c r="G73" s="398"/>
      <c r="H73" s="399"/>
      <c r="I73" s="398"/>
      <c r="J73" s="400"/>
      <c r="K73" s="400"/>
      <c r="L73" s="400"/>
      <c r="M73" s="400"/>
      <c r="N73" s="401"/>
      <c r="O73" s="402"/>
      <c r="P73" s="377"/>
      <c r="Q73" s="377"/>
      <c r="R73" s="377"/>
      <c r="S73" s="377"/>
      <c r="T73" s="382"/>
      <c r="U73" s="402"/>
      <c r="V73" s="25"/>
      <c r="W73" s="400"/>
      <c r="X73" s="400"/>
      <c r="Y73" s="400"/>
      <c r="Z73" s="400"/>
      <c r="AA73" s="401"/>
      <c r="AB73" s="402"/>
      <c r="AC73" s="377"/>
      <c r="AD73" s="377"/>
      <c r="AE73" s="377"/>
      <c r="AF73" s="377"/>
      <c r="AG73" s="382"/>
      <c r="AH73" s="403"/>
      <c r="AI73" s="25"/>
      <c r="AJ73" s="392"/>
      <c r="AK73" s="392"/>
      <c r="AL73" s="392"/>
      <c r="AM73" s="392"/>
      <c r="AN73" s="400">
        <v>10</v>
      </c>
      <c r="AO73" s="400">
        <v>10</v>
      </c>
      <c r="AP73" s="400">
        <v>9</v>
      </c>
      <c r="AQ73" s="400">
        <v>0.5</v>
      </c>
      <c r="AR73" s="401">
        <v>70</v>
      </c>
      <c r="AS73" s="402">
        <v>100</v>
      </c>
      <c r="AT73" s="377">
        <v>5</v>
      </c>
      <c r="AU73" s="377">
        <v>4</v>
      </c>
      <c r="AV73" s="377">
        <v>8</v>
      </c>
      <c r="AW73" s="377">
        <v>1</v>
      </c>
      <c r="AX73" s="382">
        <v>25</v>
      </c>
      <c r="AY73" s="403">
        <v>90</v>
      </c>
      <c r="AZ73" s="400">
        <v>10</v>
      </c>
      <c r="BA73" s="400">
        <v>10</v>
      </c>
      <c r="BB73" s="400">
        <v>10</v>
      </c>
      <c r="BC73" s="404">
        <v>70</v>
      </c>
      <c r="BD73" s="400">
        <v>100</v>
      </c>
      <c r="BE73" s="377">
        <v>6</v>
      </c>
      <c r="BF73" s="377">
        <v>8</v>
      </c>
      <c r="BG73" s="377">
        <v>4</v>
      </c>
      <c r="BH73" s="377">
        <v>7</v>
      </c>
      <c r="BI73" s="377">
        <v>15</v>
      </c>
      <c r="BJ73" s="377">
        <v>10</v>
      </c>
      <c r="BK73" s="382">
        <v>24</v>
      </c>
      <c r="BL73" s="382">
        <v>14</v>
      </c>
      <c r="BM73" s="403">
        <v>30</v>
      </c>
      <c r="BN73" s="403">
        <v>70</v>
      </c>
      <c r="BO73" s="378">
        <v>10</v>
      </c>
      <c r="BP73" s="378">
        <v>10</v>
      </c>
      <c r="BQ73" s="378">
        <v>10</v>
      </c>
      <c r="BR73" s="384">
        <v>33</v>
      </c>
      <c r="BS73" s="384">
        <v>18</v>
      </c>
      <c r="BT73" s="402">
        <v>60</v>
      </c>
      <c r="BU73" s="402">
        <v>30</v>
      </c>
      <c r="BV73" s="377">
        <v>24</v>
      </c>
      <c r="BW73" s="377">
        <v>44</v>
      </c>
      <c r="BX73" s="377">
        <v>30</v>
      </c>
      <c r="BY73" s="400">
        <v>24</v>
      </c>
      <c r="BZ73" s="401">
        <v>28</v>
      </c>
      <c r="CA73" s="402">
        <v>27</v>
      </c>
      <c r="CB73" s="411">
        <v>14</v>
      </c>
      <c r="CD73" s="229"/>
      <c r="CE73" s="205"/>
      <c r="CF73" s="205"/>
      <c r="CG73" s="268" t="str">
        <f t="shared" si="34"/>
        <v/>
      </c>
      <c r="CH73" s="269"/>
      <c r="CI73" s="268" t="str">
        <f t="shared" si="35"/>
        <v/>
      </c>
      <c r="CJ73" s="269"/>
      <c r="CK73" s="268" t="str">
        <f t="shared" si="36"/>
        <v/>
      </c>
      <c r="CL73" s="269"/>
      <c r="CM73" s="268" t="str">
        <f t="shared" si="37"/>
        <v/>
      </c>
      <c r="CN73" s="269"/>
      <c r="CO73" s="268" t="str">
        <f t="shared" si="38"/>
        <v/>
      </c>
      <c r="CP73" s="269"/>
      <c r="CQ73" s="268" t="str">
        <f t="shared" si="39"/>
        <v/>
      </c>
      <c r="CR73" s="269"/>
      <c r="CS73" s="268" t="str">
        <f t="shared" si="39"/>
        <v/>
      </c>
      <c r="CT73" s="269"/>
      <c r="CU73" s="268" t="str">
        <f t="shared" si="39"/>
        <v/>
      </c>
      <c r="CV73" s="269"/>
      <c r="CW73" s="268" t="str">
        <f t="shared" si="39"/>
        <v/>
      </c>
      <c r="CX73" s="269"/>
      <c r="CY73" s="268" t="str">
        <f t="shared" si="39"/>
        <v/>
      </c>
      <c r="CZ73" s="269"/>
      <c r="DA73" s="268" t="str">
        <f t="shared" si="39"/>
        <v/>
      </c>
      <c r="DB73" s="269"/>
      <c r="DC73" s="268" t="str">
        <f t="shared" si="39"/>
        <v/>
      </c>
      <c r="DD73" s="269"/>
      <c r="DE73" s="205"/>
      <c r="DF73" s="286" t="str">
        <f t="shared" ref="DF73:DG107" si="43">IF(CI73="","",SUM(CG73,CI73))</f>
        <v/>
      </c>
      <c r="DG73" s="211" t="str">
        <f t="shared" si="43"/>
        <v/>
      </c>
      <c r="DH73" s="210" t="str">
        <f t="shared" si="40"/>
        <v/>
      </c>
      <c r="DI73" s="211" t="str">
        <f t="shared" si="40"/>
        <v/>
      </c>
      <c r="DJ73" s="210" t="str">
        <f t="shared" si="40"/>
        <v/>
      </c>
      <c r="DK73" s="211" t="str">
        <f t="shared" si="40"/>
        <v/>
      </c>
      <c r="DL73" s="210" t="str">
        <f t="shared" si="40"/>
        <v/>
      </c>
      <c r="DM73" s="211" t="str">
        <f t="shared" si="40"/>
        <v/>
      </c>
      <c r="DN73" s="210" t="str">
        <f t="shared" si="40"/>
        <v/>
      </c>
      <c r="DO73" s="211" t="str">
        <f t="shared" si="40"/>
        <v/>
      </c>
      <c r="DP73" s="210" t="str">
        <f t="shared" si="40"/>
        <v/>
      </c>
      <c r="DQ73" s="211" t="str">
        <f t="shared" si="40"/>
        <v/>
      </c>
      <c r="DR73" s="210" t="str">
        <f t="shared" si="40"/>
        <v/>
      </c>
      <c r="DS73" s="211" t="str">
        <f t="shared" si="40"/>
        <v/>
      </c>
      <c r="DT73" s="210" t="str">
        <f t="shared" si="40"/>
        <v/>
      </c>
      <c r="DU73" s="211" t="str">
        <f t="shared" si="40"/>
        <v/>
      </c>
      <c r="DV73" s="210" t="str">
        <f t="shared" si="40"/>
        <v/>
      </c>
      <c r="DW73" s="211" t="str">
        <f t="shared" si="30"/>
        <v/>
      </c>
      <c r="DX73" s="210" t="str">
        <f t="shared" si="29"/>
        <v/>
      </c>
      <c r="DY73" s="211" t="str">
        <f t="shared" si="29"/>
        <v/>
      </c>
      <c r="DZ73" s="210" t="str">
        <f t="shared" si="41"/>
        <v/>
      </c>
      <c r="EA73" s="287" t="str">
        <f t="shared" si="42"/>
        <v/>
      </c>
    </row>
    <row r="74" spans="1:131" ht="15" customHeight="1">
      <c r="A74" s="410"/>
      <c r="B74" s="395"/>
      <c r="C74" s="377"/>
      <c r="D74" s="395"/>
      <c r="E74" s="396"/>
      <c r="F74" s="397"/>
      <c r="G74" s="398"/>
      <c r="H74" s="399"/>
      <c r="I74" s="398"/>
      <c r="J74" s="400"/>
      <c r="K74" s="400"/>
      <c r="L74" s="400"/>
      <c r="M74" s="400"/>
      <c r="N74" s="401"/>
      <c r="O74" s="402"/>
      <c r="P74" s="377"/>
      <c r="Q74" s="377"/>
      <c r="R74" s="377"/>
      <c r="S74" s="377"/>
      <c r="T74" s="382"/>
      <c r="U74" s="402"/>
      <c r="V74" s="25"/>
      <c r="W74" s="400"/>
      <c r="X74" s="400"/>
      <c r="Y74" s="400"/>
      <c r="Z74" s="400"/>
      <c r="AA74" s="401"/>
      <c r="AB74" s="402"/>
      <c r="AC74" s="377"/>
      <c r="AD74" s="377"/>
      <c r="AE74" s="377"/>
      <c r="AF74" s="377"/>
      <c r="AG74" s="382"/>
      <c r="AH74" s="403"/>
      <c r="AI74" s="25"/>
      <c r="AJ74" s="392"/>
      <c r="AK74" s="392"/>
      <c r="AL74" s="392"/>
      <c r="AM74" s="392"/>
      <c r="AN74" s="400">
        <v>10</v>
      </c>
      <c r="AO74" s="400">
        <v>10</v>
      </c>
      <c r="AP74" s="400">
        <v>9</v>
      </c>
      <c r="AQ74" s="400">
        <v>0.5</v>
      </c>
      <c r="AR74" s="401">
        <v>70</v>
      </c>
      <c r="AS74" s="402">
        <v>100</v>
      </c>
      <c r="AT74" s="377">
        <v>5</v>
      </c>
      <c r="AU74" s="377">
        <v>4</v>
      </c>
      <c r="AV74" s="377">
        <v>8</v>
      </c>
      <c r="AW74" s="377">
        <v>1</v>
      </c>
      <c r="AX74" s="382">
        <v>25</v>
      </c>
      <c r="AY74" s="403">
        <v>90</v>
      </c>
      <c r="AZ74" s="400">
        <v>10</v>
      </c>
      <c r="BA74" s="400">
        <v>10</v>
      </c>
      <c r="BB74" s="400">
        <v>10</v>
      </c>
      <c r="BC74" s="404">
        <v>70</v>
      </c>
      <c r="BD74" s="400">
        <v>100</v>
      </c>
      <c r="BE74" s="377">
        <v>6</v>
      </c>
      <c r="BF74" s="377">
        <v>8</v>
      </c>
      <c r="BG74" s="377">
        <v>4</v>
      </c>
      <c r="BH74" s="377">
        <v>7</v>
      </c>
      <c r="BI74" s="377">
        <v>15</v>
      </c>
      <c r="BJ74" s="377">
        <v>10</v>
      </c>
      <c r="BK74" s="382">
        <v>24</v>
      </c>
      <c r="BL74" s="382">
        <v>14</v>
      </c>
      <c r="BM74" s="403">
        <v>30</v>
      </c>
      <c r="BN74" s="403">
        <v>70</v>
      </c>
      <c r="BO74" s="378">
        <v>10</v>
      </c>
      <c r="BP74" s="378">
        <v>10</v>
      </c>
      <c r="BQ74" s="378">
        <v>10</v>
      </c>
      <c r="BR74" s="384">
        <v>33</v>
      </c>
      <c r="BS74" s="384">
        <v>18</v>
      </c>
      <c r="BT74" s="402">
        <v>60</v>
      </c>
      <c r="BU74" s="402">
        <v>30</v>
      </c>
      <c r="BV74" s="377">
        <v>24</v>
      </c>
      <c r="BW74" s="377">
        <v>44</v>
      </c>
      <c r="BX74" s="377">
        <v>30</v>
      </c>
      <c r="BY74" s="400">
        <v>24</v>
      </c>
      <c r="BZ74" s="401">
        <v>28</v>
      </c>
      <c r="CA74" s="402">
        <v>27</v>
      </c>
      <c r="CB74" s="411">
        <v>14</v>
      </c>
      <c r="CD74" s="229"/>
      <c r="CE74" s="205"/>
      <c r="CF74" s="205"/>
      <c r="CG74" s="268" t="str">
        <f t="shared" si="34"/>
        <v/>
      </c>
      <c r="CH74" s="269"/>
      <c r="CI74" s="268" t="str">
        <f t="shared" si="35"/>
        <v/>
      </c>
      <c r="CJ74" s="269"/>
      <c r="CK74" s="268" t="str">
        <f t="shared" si="36"/>
        <v/>
      </c>
      <c r="CL74" s="269"/>
      <c r="CM74" s="268" t="str">
        <f t="shared" si="37"/>
        <v/>
      </c>
      <c r="CN74" s="269"/>
      <c r="CO74" s="268" t="str">
        <f t="shared" si="38"/>
        <v/>
      </c>
      <c r="CP74" s="269"/>
      <c r="CQ74" s="268" t="str">
        <f t="shared" si="39"/>
        <v/>
      </c>
      <c r="CR74" s="269"/>
      <c r="CS74" s="268" t="str">
        <f t="shared" si="39"/>
        <v/>
      </c>
      <c r="CT74" s="269"/>
      <c r="CU74" s="268" t="str">
        <f t="shared" si="39"/>
        <v/>
      </c>
      <c r="CV74" s="269"/>
      <c r="CW74" s="268" t="str">
        <f t="shared" si="39"/>
        <v/>
      </c>
      <c r="CX74" s="269"/>
      <c r="CY74" s="268" t="str">
        <f t="shared" si="39"/>
        <v/>
      </c>
      <c r="CZ74" s="269"/>
      <c r="DA74" s="268" t="str">
        <f t="shared" si="39"/>
        <v/>
      </c>
      <c r="DB74" s="269"/>
      <c r="DC74" s="268" t="str">
        <f t="shared" si="39"/>
        <v/>
      </c>
      <c r="DD74" s="269"/>
      <c r="DE74" s="205"/>
      <c r="DF74" s="286" t="str">
        <f t="shared" si="43"/>
        <v/>
      </c>
      <c r="DG74" s="211" t="str">
        <f t="shared" si="43"/>
        <v/>
      </c>
      <c r="DH74" s="210" t="str">
        <f t="shared" si="40"/>
        <v/>
      </c>
      <c r="DI74" s="211" t="str">
        <f t="shared" si="40"/>
        <v/>
      </c>
      <c r="DJ74" s="210" t="str">
        <f t="shared" si="40"/>
        <v/>
      </c>
      <c r="DK74" s="211" t="str">
        <f t="shared" si="40"/>
        <v/>
      </c>
      <c r="DL74" s="210" t="str">
        <f t="shared" si="40"/>
        <v/>
      </c>
      <c r="DM74" s="211" t="str">
        <f t="shared" si="40"/>
        <v/>
      </c>
      <c r="DN74" s="210" t="str">
        <f t="shared" si="40"/>
        <v/>
      </c>
      <c r="DO74" s="211" t="str">
        <f t="shared" si="40"/>
        <v/>
      </c>
      <c r="DP74" s="210" t="str">
        <f t="shared" si="40"/>
        <v/>
      </c>
      <c r="DQ74" s="211" t="str">
        <f t="shared" si="40"/>
        <v/>
      </c>
      <c r="DR74" s="210" t="str">
        <f t="shared" si="40"/>
        <v/>
      </c>
      <c r="DS74" s="211" t="str">
        <f t="shared" si="40"/>
        <v/>
      </c>
      <c r="DT74" s="210" t="str">
        <f t="shared" si="40"/>
        <v/>
      </c>
      <c r="DU74" s="211" t="str">
        <f t="shared" si="40"/>
        <v/>
      </c>
      <c r="DV74" s="210" t="str">
        <f t="shared" si="40"/>
        <v/>
      </c>
      <c r="DW74" s="211" t="str">
        <f t="shared" si="30"/>
        <v/>
      </c>
      <c r="DX74" s="210" t="str">
        <f t="shared" si="29"/>
        <v/>
      </c>
      <c r="DY74" s="211" t="str">
        <f t="shared" si="29"/>
        <v/>
      </c>
      <c r="DZ74" s="210" t="str">
        <f t="shared" si="41"/>
        <v/>
      </c>
      <c r="EA74" s="287" t="str">
        <f t="shared" si="42"/>
        <v/>
      </c>
    </row>
    <row r="75" spans="1:131" ht="15" customHeight="1">
      <c r="A75" s="410"/>
      <c r="B75" s="395"/>
      <c r="C75" s="377"/>
      <c r="D75" s="395"/>
      <c r="E75" s="396"/>
      <c r="F75" s="397"/>
      <c r="G75" s="398"/>
      <c r="H75" s="399"/>
      <c r="I75" s="398"/>
      <c r="J75" s="400"/>
      <c r="K75" s="400"/>
      <c r="L75" s="400"/>
      <c r="M75" s="400"/>
      <c r="N75" s="401"/>
      <c r="O75" s="402"/>
      <c r="P75" s="377"/>
      <c r="Q75" s="377"/>
      <c r="R75" s="377"/>
      <c r="S75" s="377"/>
      <c r="T75" s="382"/>
      <c r="U75" s="402"/>
      <c r="V75" s="25"/>
      <c r="W75" s="400"/>
      <c r="X75" s="400"/>
      <c r="Y75" s="400"/>
      <c r="Z75" s="400"/>
      <c r="AA75" s="401"/>
      <c r="AB75" s="402"/>
      <c r="AC75" s="377"/>
      <c r="AD75" s="377"/>
      <c r="AE75" s="377"/>
      <c r="AF75" s="377"/>
      <c r="AG75" s="382"/>
      <c r="AH75" s="403"/>
      <c r="AI75" s="25"/>
      <c r="AJ75" s="392"/>
      <c r="AK75" s="392"/>
      <c r="AL75" s="392"/>
      <c r="AM75" s="392"/>
      <c r="AN75" s="400">
        <v>10</v>
      </c>
      <c r="AO75" s="400">
        <v>10</v>
      </c>
      <c r="AP75" s="400">
        <v>9</v>
      </c>
      <c r="AQ75" s="400">
        <v>0.5</v>
      </c>
      <c r="AR75" s="401">
        <v>70</v>
      </c>
      <c r="AS75" s="402">
        <v>100</v>
      </c>
      <c r="AT75" s="377">
        <v>5</v>
      </c>
      <c r="AU75" s="377">
        <v>4</v>
      </c>
      <c r="AV75" s="377">
        <v>8</v>
      </c>
      <c r="AW75" s="377">
        <v>1</v>
      </c>
      <c r="AX75" s="382">
        <v>25</v>
      </c>
      <c r="AY75" s="403">
        <v>90</v>
      </c>
      <c r="AZ75" s="400">
        <v>10</v>
      </c>
      <c r="BA75" s="400">
        <v>10</v>
      </c>
      <c r="BB75" s="400">
        <v>10</v>
      </c>
      <c r="BC75" s="404">
        <v>70</v>
      </c>
      <c r="BD75" s="400">
        <v>100</v>
      </c>
      <c r="BE75" s="377">
        <v>6</v>
      </c>
      <c r="BF75" s="377">
        <v>8</v>
      </c>
      <c r="BG75" s="377">
        <v>4</v>
      </c>
      <c r="BH75" s="377">
        <v>7</v>
      </c>
      <c r="BI75" s="377">
        <v>15</v>
      </c>
      <c r="BJ75" s="377">
        <v>10</v>
      </c>
      <c r="BK75" s="382">
        <v>24</v>
      </c>
      <c r="BL75" s="382">
        <v>14</v>
      </c>
      <c r="BM75" s="403">
        <v>30</v>
      </c>
      <c r="BN75" s="403">
        <v>70</v>
      </c>
      <c r="BO75" s="378">
        <v>10</v>
      </c>
      <c r="BP75" s="378">
        <v>10</v>
      </c>
      <c r="BQ75" s="378">
        <v>10</v>
      </c>
      <c r="BR75" s="384">
        <v>33</v>
      </c>
      <c r="BS75" s="384">
        <v>18</v>
      </c>
      <c r="BT75" s="402">
        <v>60</v>
      </c>
      <c r="BU75" s="402">
        <v>30</v>
      </c>
      <c r="BV75" s="377">
        <v>24</v>
      </c>
      <c r="BW75" s="377">
        <v>44</v>
      </c>
      <c r="BX75" s="377">
        <v>30</v>
      </c>
      <c r="BY75" s="400">
        <v>24</v>
      </c>
      <c r="BZ75" s="401">
        <v>28</v>
      </c>
      <c r="CA75" s="402">
        <v>27</v>
      </c>
      <c r="CB75" s="411">
        <v>14</v>
      </c>
      <c r="CD75" s="229"/>
      <c r="CE75" s="205"/>
      <c r="CF75" s="205"/>
      <c r="CG75" s="268" t="str">
        <f t="shared" si="34"/>
        <v/>
      </c>
      <c r="CH75" s="269"/>
      <c r="CI75" s="268" t="str">
        <f t="shared" si="35"/>
        <v/>
      </c>
      <c r="CJ75" s="269"/>
      <c r="CK75" s="268" t="str">
        <f t="shared" si="36"/>
        <v/>
      </c>
      <c r="CL75" s="269"/>
      <c r="CM75" s="268" t="str">
        <f t="shared" si="37"/>
        <v/>
      </c>
      <c r="CN75" s="269"/>
      <c r="CO75" s="268" t="str">
        <f t="shared" si="38"/>
        <v/>
      </c>
      <c r="CP75" s="269"/>
      <c r="CQ75" s="268" t="str">
        <f t="shared" si="39"/>
        <v/>
      </c>
      <c r="CR75" s="269"/>
      <c r="CS75" s="268" t="str">
        <f t="shared" si="39"/>
        <v/>
      </c>
      <c r="CT75" s="269"/>
      <c r="CU75" s="268" t="str">
        <f t="shared" si="39"/>
        <v/>
      </c>
      <c r="CV75" s="269"/>
      <c r="CW75" s="268" t="str">
        <f t="shared" si="39"/>
        <v/>
      </c>
      <c r="CX75" s="269"/>
      <c r="CY75" s="268" t="str">
        <f t="shared" si="39"/>
        <v/>
      </c>
      <c r="CZ75" s="269"/>
      <c r="DA75" s="268" t="str">
        <f t="shared" si="39"/>
        <v/>
      </c>
      <c r="DB75" s="269"/>
      <c r="DC75" s="268" t="str">
        <f t="shared" si="39"/>
        <v/>
      </c>
      <c r="DD75" s="269"/>
      <c r="DE75" s="205"/>
      <c r="DF75" s="286" t="str">
        <f t="shared" si="43"/>
        <v/>
      </c>
      <c r="DG75" s="211" t="str">
        <f t="shared" si="43"/>
        <v/>
      </c>
      <c r="DH75" s="210" t="str">
        <f t="shared" si="40"/>
        <v/>
      </c>
      <c r="DI75" s="211" t="str">
        <f t="shared" si="40"/>
        <v/>
      </c>
      <c r="DJ75" s="210" t="str">
        <f t="shared" si="40"/>
        <v/>
      </c>
      <c r="DK75" s="211" t="str">
        <f t="shared" si="40"/>
        <v/>
      </c>
      <c r="DL75" s="210" t="str">
        <f t="shared" si="40"/>
        <v/>
      </c>
      <c r="DM75" s="211" t="str">
        <f t="shared" si="40"/>
        <v/>
      </c>
      <c r="DN75" s="210" t="str">
        <f t="shared" si="40"/>
        <v/>
      </c>
      <c r="DO75" s="211" t="str">
        <f t="shared" si="40"/>
        <v/>
      </c>
      <c r="DP75" s="210" t="str">
        <f t="shared" si="40"/>
        <v/>
      </c>
      <c r="DQ75" s="211" t="str">
        <f t="shared" si="40"/>
        <v/>
      </c>
      <c r="DR75" s="210" t="str">
        <f t="shared" si="40"/>
        <v/>
      </c>
      <c r="DS75" s="211" t="str">
        <f t="shared" si="40"/>
        <v/>
      </c>
      <c r="DT75" s="210" t="str">
        <f t="shared" si="40"/>
        <v/>
      </c>
      <c r="DU75" s="211" t="str">
        <f t="shared" si="40"/>
        <v/>
      </c>
      <c r="DV75" s="210" t="str">
        <f t="shared" si="40"/>
        <v/>
      </c>
      <c r="DW75" s="211" t="str">
        <f t="shared" si="30"/>
        <v/>
      </c>
      <c r="DX75" s="210" t="str">
        <f t="shared" si="29"/>
        <v/>
      </c>
      <c r="DY75" s="211" t="str">
        <f t="shared" si="29"/>
        <v/>
      </c>
      <c r="DZ75" s="210" t="str">
        <f t="shared" si="41"/>
        <v/>
      </c>
      <c r="EA75" s="287" t="str">
        <f t="shared" si="42"/>
        <v/>
      </c>
    </row>
    <row r="76" spans="1:131" ht="15" customHeight="1">
      <c r="A76" s="410"/>
      <c r="B76" s="395"/>
      <c r="C76" s="377"/>
      <c r="D76" s="395"/>
      <c r="E76" s="396"/>
      <c r="F76" s="397"/>
      <c r="G76" s="398"/>
      <c r="H76" s="399"/>
      <c r="I76" s="398"/>
      <c r="J76" s="400"/>
      <c r="K76" s="400"/>
      <c r="L76" s="400"/>
      <c r="M76" s="400"/>
      <c r="N76" s="401"/>
      <c r="O76" s="402"/>
      <c r="P76" s="377"/>
      <c r="Q76" s="377"/>
      <c r="R76" s="377"/>
      <c r="S76" s="377"/>
      <c r="T76" s="382"/>
      <c r="U76" s="402"/>
      <c r="V76" s="25"/>
      <c r="W76" s="400"/>
      <c r="X76" s="400"/>
      <c r="Y76" s="400"/>
      <c r="Z76" s="400"/>
      <c r="AA76" s="401"/>
      <c r="AB76" s="402"/>
      <c r="AC76" s="377"/>
      <c r="AD76" s="377"/>
      <c r="AE76" s="377"/>
      <c r="AF76" s="377"/>
      <c r="AG76" s="382"/>
      <c r="AH76" s="403"/>
      <c r="AI76" s="25"/>
      <c r="AJ76" s="392"/>
      <c r="AK76" s="392"/>
      <c r="AL76" s="392"/>
      <c r="AM76" s="392"/>
      <c r="AN76" s="400">
        <v>10</v>
      </c>
      <c r="AO76" s="400">
        <v>10</v>
      </c>
      <c r="AP76" s="400">
        <v>9</v>
      </c>
      <c r="AQ76" s="400">
        <v>0.5</v>
      </c>
      <c r="AR76" s="401">
        <v>70</v>
      </c>
      <c r="AS76" s="402">
        <v>100</v>
      </c>
      <c r="AT76" s="377">
        <v>5</v>
      </c>
      <c r="AU76" s="377">
        <v>4</v>
      </c>
      <c r="AV76" s="377">
        <v>8</v>
      </c>
      <c r="AW76" s="377">
        <v>1</v>
      </c>
      <c r="AX76" s="382">
        <v>25</v>
      </c>
      <c r="AY76" s="403">
        <v>90</v>
      </c>
      <c r="AZ76" s="400">
        <v>10</v>
      </c>
      <c r="BA76" s="400">
        <v>10</v>
      </c>
      <c r="BB76" s="400">
        <v>10</v>
      </c>
      <c r="BC76" s="404">
        <v>70</v>
      </c>
      <c r="BD76" s="400">
        <v>100</v>
      </c>
      <c r="BE76" s="377">
        <v>6</v>
      </c>
      <c r="BF76" s="377">
        <v>8</v>
      </c>
      <c r="BG76" s="377">
        <v>4</v>
      </c>
      <c r="BH76" s="377">
        <v>7</v>
      </c>
      <c r="BI76" s="377">
        <v>15</v>
      </c>
      <c r="BJ76" s="377">
        <v>10</v>
      </c>
      <c r="BK76" s="382">
        <v>24</v>
      </c>
      <c r="BL76" s="382">
        <v>14</v>
      </c>
      <c r="BM76" s="403">
        <v>30</v>
      </c>
      <c r="BN76" s="403">
        <v>70</v>
      </c>
      <c r="BO76" s="378">
        <v>10</v>
      </c>
      <c r="BP76" s="378">
        <v>10</v>
      </c>
      <c r="BQ76" s="378">
        <v>10</v>
      </c>
      <c r="BR76" s="384">
        <v>33</v>
      </c>
      <c r="BS76" s="384">
        <v>18</v>
      </c>
      <c r="BT76" s="402">
        <v>60</v>
      </c>
      <c r="BU76" s="402">
        <v>30</v>
      </c>
      <c r="BV76" s="377">
        <v>24</v>
      </c>
      <c r="BW76" s="377">
        <v>44</v>
      </c>
      <c r="BX76" s="377">
        <v>30</v>
      </c>
      <c r="BY76" s="400">
        <v>24</v>
      </c>
      <c r="BZ76" s="401">
        <v>28</v>
      </c>
      <c r="CA76" s="402">
        <v>27</v>
      </c>
      <c r="CB76" s="411">
        <v>14</v>
      </c>
      <c r="CD76" s="229"/>
      <c r="CE76" s="205"/>
      <c r="CF76" s="205"/>
      <c r="CG76" s="268" t="str">
        <f t="shared" si="34"/>
        <v/>
      </c>
      <c r="CH76" s="269"/>
      <c r="CI76" s="268" t="str">
        <f t="shared" si="35"/>
        <v/>
      </c>
      <c r="CJ76" s="269"/>
      <c r="CK76" s="268" t="str">
        <f t="shared" si="36"/>
        <v/>
      </c>
      <c r="CL76" s="269"/>
      <c r="CM76" s="268" t="str">
        <f t="shared" si="37"/>
        <v/>
      </c>
      <c r="CN76" s="269"/>
      <c r="CO76" s="268" t="str">
        <f t="shared" si="38"/>
        <v/>
      </c>
      <c r="CP76" s="269"/>
      <c r="CQ76" s="268" t="str">
        <f t="shared" si="39"/>
        <v/>
      </c>
      <c r="CR76" s="269"/>
      <c r="CS76" s="268" t="str">
        <f t="shared" si="39"/>
        <v/>
      </c>
      <c r="CT76" s="269"/>
      <c r="CU76" s="268" t="str">
        <f t="shared" si="39"/>
        <v/>
      </c>
      <c r="CV76" s="269"/>
      <c r="CW76" s="268" t="str">
        <f t="shared" si="39"/>
        <v/>
      </c>
      <c r="CX76" s="269"/>
      <c r="CY76" s="268" t="str">
        <f t="shared" si="39"/>
        <v/>
      </c>
      <c r="CZ76" s="269"/>
      <c r="DA76" s="268" t="str">
        <f t="shared" si="39"/>
        <v/>
      </c>
      <c r="DB76" s="269"/>
      <c r="DC76" s="268" t="str">
        <f t="shared" si="39"/>
        <v/>
      </c>
      <c r="DD76" s="269"/>
      <c r="DE76" s="205"/>
      <c r="DF76" s="286" t="str">
        <f t="shared" si="43"/>
        <v/>
      </c>
      <c r="DG76" s="211" t="str">
        <f t="shared" si="43"/>
        <v/>
      </c>
      <c r="DH76" s="210" t="str">
        <f t="shared" si="40"/>
        <v/>
      </c>
      <c r="DI76" s="211" t="str">
        <f t="shared" si="40"/>
        <v/>
      </c>
      <c r="DJ76" s="210" t="str">
        <f t="shared" si="40"/>
        <v/>
      </c>
      <c r="DK76" s="211" t="str">
        <f t="shared" si="40"/>
        <v/>
      </c>
      <c r="DL76" s="210" t="str">
        <f t="shared" si="40"/>
        <v/>
      </c>
      <c r="DM76" s="211" t="str">
        <f t="shared" si="40"/>
        <v/>
      </c>
      <c r="DN76" s="210" t="str">
        <f t="shared" si="40"/>
        <v/>
      </c>
      <c r="DO76" s="211" t="str">
        <f t="shared" si="40"/>
        <v/>
      </c>
      <c r="DP76" s="210" t="str">
        <f t="shared" si="40"/>
        <v/>
      </c>
      <c r="DQ76" s="211" t="str">
        <f t="shared" si="40"/>
        <v/>
      </c>
      <c r="DR76" s="210" t="str">
        <f t="shared" si="40"/>
        <v/>
      </c>
      <c r="DS76" s="211" t="str">
        <f t="shared" si="40"/>
        <v/>
      </c>
      <c r="DT76" s="210" t="str">
        <f t="shared" si="40"/>
        <v/>
      </c>
      <c r="DU76" s="211" t="str">
        <f t="shared" si="40"/>
        <v/>
      </c>
      <c r="DV76" s="210" t="str">
        <f t="shared" si="40"/>
        <v/>
      </c>
      <c r="DW76" s="211" t="str">
        <f t="shared" si="30"/>
        <v/>
      </c>
      <c r="DX76" s="210" t="str">
        <f t="shared" si="29"/>
        <v/>
      </c>
      <c r="DY76" s="211" t="str">
        <f t="shared" si="29"/>
        <v/>
      </c>
      <c r="DZ76" s="210" t="str">
        <f t="shared" si="41"/>
        <v/>
      </c>
      <c r="EA76" s="287" t="str">
        <f t="shared" si="42"/>
        <v/>
      </c>
    </row>
    <row r="77" spans="1:131" ht="15" customHeight="1">
      <c r="A77" s="410"/>
      <c r="B77" s="395"/>
      <c r="C77" s="377"/>
      <c r="D77" s="395"/>
      <c r="E77" s="396"/>
      <c r="F77" s="397"/>
      <c r="G77" s="398"/>
      <c r="H77" s="399"/>
      <c r="I77" s="398"/>
      <c r="J77" s="400"/>
      <c r="K77" s="400"/>
      <c r="L77" s="400"/>
      <c r="M77" s="400"/>
      <c r="N77" s="401"/>
      <c r="O77" s="402"/>
      <c r="P77" s="377"/>
      <c r="Q77" s="377"/>
      <c r="R77" s="377"/>
      <c r="S77" s="377"/>
      <c r="T77" s="382"/>
      <c r="U77" s="402"/>
      <c r="V77" s="25"/>
      <c r="W77" s="400"/>
      <c r="X77" s="400"/>
      <c r="Y77" s="400"/>
      <c r="Z77" s="400"/>
      <c r="AA77" s="401"/>
      <c r="AB77" s="402"/>
      <c r="AC77" s="377"/>
      <c r="AD77" s="377"/>
      <c r="AE77" s="377"/>
      <c r="AF77" s="377"/>
      <c r="AG77" s="382"/>
      <c r="AH77" s="403"/>
      <c r="AI77" s="25"/>
      <c r="AJ77" s="392"/>
      <c r="AK77" s="392"/>
      <c r="AL77" s="392"/>
      <c r="AM77" s="392"/>
      <c r="AN77" s="400">
        <v>10</v>
      </c>
      <c r="AO77" s="400">
        <v>10</v>
      </c>
      <c r="AP77" s="400">
        <v>9</v>
      </c>
      <c r="AQ77" s="400">
        <v>0.5</v>
      </c>
      <c r="AR77" s="401">
        <v>70</v>
      </c>
      <c r="AS77" s="402">
        <v>100</v>
      </c>
      <c r="AT77" s="377">
        <v>5</v>
      </c>
      <c r="AU77" s="377">
        <v>4</v>
      </c>
      <c r="AV77" s="377">
        <v>8</v>
      </c>
      <c r="AW77" s="377">
        <v>1</v>
      </c>
      <c r="AX77" s="382">
        <v>25</v>
      </c>
      <c r="AY77" s="403">
        <v>90</v>
      </c>
      <c r="AZ77" s="400">
        <v>10</v>
      </c>
      <c r="BA77" s="400">
        <v>10</v>
      </c>
      <c r="BB77" s="400">
        <v>10</v>
      </c>
      <c r="BC77" s="404">
        <v>70</v>
      </c>
      <c r="BD77" s="400">
        <v>100</v>
      </c>
      <c r="BE77" s="377">
        <v>6</v>
      </c>
      <c r="BF77" s="377">
        <v>8</v>
      </c>
      <c r="BG77" s="377">
        <v>4</v>
      </c>
      <c r="BH77" s="377">
        <v>7</v>
      </c>
      <c r="BI77" s="377">
        <v>15</v>
      </c>
      <c r="BJ77" s="377">
        <v>10</v>
      </c>
      <c r="BK77" s="382">
        <v>24</v>
      </c>
      <c r="BL77" s="382">
        <v>14</v>
      </c>
      <c r="BM77" s="403">
        <v>30</v>
      </c>
      <c r="BN77" s="403">
        <v>70</v>
      </c>
      <c r="BO77" s="378">
        <v>10</v>
      </c>
      <c r="BP77" s="378">
        <v>10</v>
      </c>
      <c r="BQ77" s="378">
        <v>10</v>
      </c>
      <c r="BR77" s="384">
        <v>33</v>
      </c>
      <c r="BS77" s="384">
        <v>18</v>
      </c>
      <c r="BT77" s="402">
        <v>60</v>
      </c>
      <c r="BU77" s="402">
        <v>30</v>
      </c>
      <c r="BV77" s="377">
        <v>24</v>
      </c>
      <c r="BW77" s="377">
        <v>44</v>
      </c>
      <c r="BX77" s="377">
        <v>30</v>
      </c>
      <c r="BY77" s="400">
        <v>24</v>
      </c>
      <c r="BZ77" s="401">
        <v>28</v>
      </c>
      <c r="CA77" s="402">
        <v>27</v>
      </c>
      <c r="CB77" s="411">
        <v>14</v>
      </c>
      <c r="CD77" s="229"/>
      <c r="CE77" s="205"/>
      <c r="CF77" s="205"/>
      <c r="CG77" s="268" t="str">
        <f t="shared" si="34"/>
        <v/>
      </c>
      <c r="CH77" s="269"/>
      <c r="CI77" s="268" t="str">
        <f t="shared" si="35"/>
        <v/>
      </c>
      <c r="CJ77" s="269"/>
      <c r="CK77" s="268" t="str">
        <f t="shared" si="36"/>
        <v/>
      </c>
      <c r="CL77" s="269"/>
      <c r="CM77" s="268" t="str">
        <f t="shared" si="37"/>
        <v/>
      </c>
      <c r="CN77" s="269"/>
      <c r="CO77" s="268" t="str">
        <f t="shared" si="38"/>
        <v/>
      </c>
      <c r="CP77" s="269"/>
      <c r="CQ77" s="268" t="str">
        <f t="shared" si="39"/>
        <v/>
      </c>
      <c r="CR77" s="269"/>
      <c r="CS77" s="268" t="str">
        <f t="shared" si="39"/>
        <v/>
      </c>
      <c r="CT77" s="269"/>
      <c r="CU77" s="268" t="str">
        <f t="shared" si="39"/>
        <v/>
      </c>
      <c r="CV77" s="269"/>
      <c r="CW77" s="268" t="str">
        <f t="shared" si="39"/>
        <v/>
      </c>
      <c r="CX77" s="269"/>
      <c r="CY77" s="268" t="str">
        <f t="shared" si="39"/>
        <v/>
      </c>
      <c r="CZ77" s="269"/>
      <c r="DA77" s="268" t="str">
        <f t="shared" si="39"/>
        <v/>
      </c>
      <c r="DB77" s="269"/>
      <c r="DC77" s="268" t="str">
        <f t="shared" si="39"/>
        <v/>
      </c>
      <c r="DD77" s="269"/>
      <c r="DE77" s="205"/>
      <c r="DF77" s="286" t="str">
        <f t="shared" si="43"/>
        <v/>
      </c>
      <c r="DG77" s="211" t="str">
        <f t="shared" si="43"/>
        <v/>
      </c>
      <c r="DH77" s="210" t="str">
        <f t="shared" si="40"/>
        <v/>
      </c>
      <c r="DI77" s="211" t="str">
        <f t="shared" si="40"/>
        <v/>
      </c>
      <c r="DJ77" s="210" t="str">
        <f t="shared" si="40"/>
        <v/>
      </c>
      <c r="DK77" s="211" t="str">
        <f t="shared" si="40"/>
        <v/>
      </c>
      <c r="DL77" s="210" t="str">
        <f t="shared" si="40"/>
        <v/>
      </c>
      <c r="DM77" s="211" t="str">
        <f t="shared" si="40"/>
        <v/>
      </c>
      <c r="DN77" s="210" t="str">
        <f t="shared" si="40"/>
        <v/>
      </c>
      <c r="DO77" s="211" t="str">
        <f t="shared" si="40"/>
        <v/>
      </c>
      <c r="DP77" s="210" t="str">
        <f t="shared" si="40"/>
        <v/>
      </c>
      <c r="DQ77" s="211" t="str">
        <f t="shared" si="40"/>
        <v/>
      </c>
      <c r="DR77" s="210" t="str">
        <f t="shared" si="40"/>
        <v/>
      </c>
      <c r="DS77" s="211" t="str">
        <f t="shared" si="40"/>
        <v/>
      </c>
      <c r="DT77" s="210" t="str">
        <f t="shared" si="40"/>
        <v/>
      </c>
      <c r="DU77" s="211" t="str">
        <f t="shared" si="40"/>
        <v/>
      </c>
      <c r="DV77" s="210" t="str">
        <f t="shared" si="40"/>
        <v/>
      </c>
      <c r="DW77" s="211" t="str">
        <f t="shared" si="30"/>
        <v/>
      </c>
      <c r="DX77" s="210" t="str">
        <f t="shared" si="29"/>
        <v/>
      </c>
      <c r="DY77" s="211" t="str">
        <f t="shared" si="29"/>
        <v/>
      </c>
      <c r="DZ77" s="210" t="str">
        <f t="shared" si="41"/>
        <v/>
      </c>
      <c r="EA77" s="287" t="str">
        <f t="shared" si="42"/>
        <v/>
      </c>
    </row>
    <row r="78" spans="1:131" ht="15" customHeight="1">
      <c r="A78" s="410"/>
      <c r="B78" s="395"/>
      <c r="C78" s="377"/>
      <c r="D78" s="395"/>
      <c r="E78" s="396"/>
      <c r="F78" s="397"/>
      <c r="G78" s="398"/>
      <c r="H78" s="399"/>
      <c r="I78" s="398"/>
      <c r="J78" s="400"/>
      <c r="K78" s="400"/>
      <c r="L78" s="400"/>
      <c r="M78" s="400"/>
      <c r="N78" s="401"/>
      <c r="O78" s="402"/>
      <c r="P78" s="377"/>
      <c r="Q78" s="377"/>
      <c r="R78" s="377"/>
      <c r="S78" s="377"/>
      <c r="T78" s="382"/>
      <c r="U78" s="402"/>
      <c r="V78" s="25"/>
      <c r="W78" s="400"/>
      <c r="X78" s="400"/>
      <c r="Y78" s="400"/>
      <c r="Z78" s="400"/>
      <c r="AA78" s="401"/>
      <c r="AB78" s="402"/>
      <c r="AC78" s="377"/>
      <c r="AD78" s="377"/>
      <c r="AE78" s="377"/>
      <c r="AF78" s="377"/>
      <c r="AG78" s="382"/>
      <c r="AH78" s="403"/>
      <c r="AI78" s="25"/>
      <c r="AJ78" s="392"/>
      <c r="AK78" s="392"/>
      <c r="AL78" s="392"/>
      <c r="AM78" s="392"/>
      <c r="AN78" s="400">
        <v>10</v>
      </c>
      <c r="AO78" s="400">
        <v>10</v>
      </c>
      <c r="AP78" s="400">
        <v>9</v>
      </c>
      <c r="AQ78" s="400">
        <v>0.5</v>
      </c>
      <c r="AR78" s="401">
        <v>70</v>
      </c>
      <c r="AS78" s="402">
        <v>100</v>
      </c>
      <c r="AT78" s="377">
        <v>5</v>
      </c>
      <c r="AU78" s="377">
        <v>4</v>
      </c>
      <c r="AV78" s="377">
        <v>8</v>
      </c>
      <c r="AW78" s="377">
        <v>1</v>
      </c>
      <c r="AX78" s="382">
        <v>25</v>
      </c>
      <c r="AY78" s="403">
        <v>90</v>
      </c>
      <c r="AZ78" s="400">
        <v>10</v>
      </c>
      <c r="BA78" s="400">
        <v>10</v>
      </c>
      <c r="BB78" s="400">
        <v>10</v>
      </c>
      <c r="BC78" s="404">
        <v>70</v>
      </c>
      <c r="BD78" s="400">
        <v>100</v>
      </c>
      <c r="BE78" s="377">
        <v>6</v>
      </c>
      <c r="BF78" s="377">
        <v>8</v>
      </c>
      <c r="BG78" s="377">
        <v>4</v>
      </c>
      <c r="BH78" s="377">
        <v>7</v>
      </c>
      <c r="BI78" s="377">
        <v>15</v>
      </c>
      <c r="BJ78" s="377">
        <v>10</v>
      </c>
      <c r="BK78" s="382">
        <v>24</v>
      </c>
      <c r="BL78" s="382">
        <v>14</v>
      </c>
      <c r="BM78" s="403">
        <v>30</v>
      </c>
      <c r="BN78" s="403">
        <v>70</v>
      </c>
      <c r="BO78" s="378">
        <v>10</v>
      </c>
      <c r="BP78" s="378">
        <v>10</v>
      </c>
      <c r="BQ78" s="378">
        <v>10</v>
      </c>
      <c r="BR78" s="384">
        <v>33</v>
      </c>
      <c r="BS78" s="384">
        <v>18</v>
      </c>
      <c r="BT78" s="402">
        <v>60</v>
      </c>
      <c r="BU78" s="402">
        <v>30</v>
      </c>
      <c r="BV78" s="377">
        <v>24</v>
      </c>
      <c r="BW78" s="377">
        <v>44</v>
      </c>
      <c r="BX78" s="377">
        <v>30</v>
      </c>
      <c r="BY78" s="400">
        <v>24</v>
      </c>
      <c r="BZ78" s="401">
        <v>28</v>
      </c>
      <c r="CA78" s="402">
        <v>27</v>
      </c>
      <c r="CB78" s="411">
        <v>14</v>
      </c>
      <c r="CD78" s="229"/>
      <c r="CE78" s="205"/>
      <c r="CF78" s="205"/>
      <c r="CG78" s="268" t="str">
        <f t="shared" si="34"/>
        <v/>
      </c>
      <c r="CH78" s="269"/>
      <c r="CI78" s="268" t="str">
        <f t="shared" si="35"/>
        <v/>
      </c>
      <c r="CJ78" s="269"/>
      <c r="CK78" s="268" t="str">
        <f t="shared" si="36"/>
        <v/>
      </c>
      <c r="CL78" s="269"/>
      <c r="CM78" s="268" t="str">
        <f t="shared" si="37"/>
        <v/>
      </c>
      <c r="CN78" s="269"/>
      <c r="CO78" s="268" t="str">
        <f t="shared" si="38"/>
        <v/>
      </c>
      <c r="CP78" s="269"/>
      <c r="CQ78" s="268" t="str">
        <f t="shared" si="39"/>
        <v/>
      </c>
      <c r="CR78" s="269"/>
      <c r="CS78" s="268" t="str">
        <f t="shared" si="39"/>
        <v/>
      </c>
      <c r="CT78" s="269"/>
      <c r="CU78" s="268" t="str">
        <f t="shared" si="39"/>
        <v/>
      </c>
      <c r="CV78" s="269"/>
      <c r="CW78" s="268" t="str">
        <f t="shared" si="39"/>
        <v/>
      </c>
      <c r="CX78" s="269"/>
      <c r="CY78" s="268" t="str">
        <f t="shared" si="39"/>
        <v/>
      </c>
      <c r="CZ78" s="269"/>
      <c r="DA78" s="268" t="str">
        <f t="shared" si="39"/>
        <v/>
      </c>
      <c r="DB78" s="269"/>
      <c r="DC78" s="268" t="str">
        <f t="shared" si="39"/>
        <v/>
      </c>
      <c r="DD78" s="269"/>
      <c r="DE78" s="205"/>
      <c r="DF78" s="286" t="str">
        <f t="shared" si="43"/>
        <v/>
      </c>
      <c r="DG78" s="211" t="str">
        <f t="shared" si="43"/>
        <v/>
      </c>
      <c r="DH78" s="210" t="str">
        <f t="shared" si="40"/>
        <v/>
      </c>
      <c r="DI78" s="211" t="str">
        <f t="shared" si="40"/>
        <v/>
      </c>
      <c r="DJ78" s="210" t="str">
        <f t="shared" si="40"/>
        <v/>
      </c>
      <c r="DK78" s="211" t="str">
        <f t="shared" si="40"/>
        <v/>
      </c>
      <c r="DL78" s="210" t="str">
        <f t="shared" si="40"/>
        <v/>
      </c>
      <c r="DM78" s="211" t="str">
        <f t="shared" si="40"/>
        <v/>
      </c>
      <c r="DN78" s="210" t="str">
        <f t="shared" si="40"/>
        <v/>
      </c>
      <c r="DO78" s="211" t="str">
        <f t="shared" si="40"/>
        <v/>
      </c>
      <c r="DP78" s="210" t="str">
        <f t="shared" si="40"/>
        <v/>
      </c>
      <c r="DQ78" s="211" t="str">
        <f t="shared" si="40"/>
        <v/>
      </c>
      <c r="DR78" s="210" t="str">
        <f t="shared" si="40"/>
        <v/>
      </c>
      <c r="DS78" s="211" t="str">
        <f t="shared" si="40"/>
        <v/>
      </c>
      <c r="DT78" s="210" t="str">
        <f t="shared" si="40"/>
        <v/>
      </c>
      <c r="DU78" s="211" t="str">
        <f t="shared" si="40"/>
        <v/>
      </c>
      <c r="DV78" s="210" t="str">
        <f t="shared" si="40"/>
        <v/>
      </c>
      <c r="DW78" s="211" t="str">
        <f t="shared" si="30"/>
        <v/>
      </c>
      <c r="DX78" s="210" t="str">
        <f t="shared" si="29"/>
        <v/>
      </c>
      <c r="DY78" s="211" t="str">
        <f t="shared" si="29"/>
        <v/>
      </c>
      <c r="DZ78" s="210" t="str">
        <f t="shared" si="41"/>
        <v/>
      </c>
      <c r="EA78" s="287" t="str">
        <f t="shared" si="42"/>
        <v/>
      </c>
    </row>
    <row r="79" spans="1:131" ht="15" customHeight="1">
      <c r="A79" s="410"/>
      <c r="B79" s="395"/>
      <c r="C79" s="377"/>
      <c r="D79" s="395"/>
      <c r="E79" s="396"/>
      <c r="F79" s="397"/>
      <c r="G79" s="398"/>
      <c r="H79" s="399"/>
      <c r="I79" s="398"/>
      <c r="J79" s="400"/>
      <c r="K79" s="400"/>
      <c r="L79" s="400"/>
      <c r="M79" s="400"/>
      <c r="N79" s="401"/>
      <c r="O79" s="402"/>
      <c r="P79" s="377"/>
      <c r="Q79" s="377"/>
      <c r="R79" s="377"/>
      <c r="S79" s="377"/>
      <c r="T79" s="382"/>
      <c r="U79" s="402"/>
      <c r="V79" s="25"/>
      <c r="W79" s="400"/>
      <c r="X79" s="400"/>
      <c r="Y79" s="400"/>
      <c r="Z79" s="400"/>
      <c r="AA79" s="401"/>
      <c r="AB79" s="402"/>
      <c r="AC79" s="377"/>
      <c r="AD79" s="377"/>
      <c r="AE79" s="377"/>
      <c r="AF79" s="377"/>
      <c r="AG79" s="382"/>
      <c r="AH79" s="403"/>
      <c r="AI79" s="25"/>
      <c r="AJ79" s="392"/>
      <c r="AK79" s="392"/>
      <c r="AL79" s="392"/>
      <c r="AM79" s="392"/>
      <c r="AN79" s="400">
        <v>10</v>
      </c>
      <c r="AO79" s="400">
        <v>10</v>
      </c>
      <c r="AP79" s="400">
        <v>9</v>
      </c>
      <c r="AQ79" s="400">
        <v>0.5</v>
      </c>
      <c r="AR79" s="401">
        <v>70</v>
      </c>
      <c r="AS79" s="402">
        <v>100</v>
      </c>
      <c r="AT79" s="377">
        <v>5</v>
      </c>
      <c r="AU79" s="377">
        <v>4</v>
      </c>
      <c r="AV79" s="377">
        <v>8</v>
      </c>
      <c r="AW79" s="377">
        <v>1</v>
      </c>
      <c r="AX79" s="382">
        <v>25</v>
      </c>
      <c r="AY79" s="403">
        <v>90</v>
      </c>
      <c r="AZ79" s="400">
        <v>10</v>
      </c>
      <c r="BA79" s="400">
        <v>10</v>
      </c>
      <c r="BB79" s="400">
        <v>10</v>
      </c>
      <c r="BC79" s="404">
        <v>70</v>
      </c>
      <c r="BD79" s="400">
        <v>100</v>
      </c>
      <c r="BE79" s="377">
        <v>6</v>
      </c>
      <c r="BF79" s="377">
        <v>8</v>
      </c>
      <c r="BG79" s="377">
        <v>4</v>
      </c>
      <c r="BH79" s="377">
        <v>7</v>
      </c>
      <c r="BI79" s="377">
        <v>15</v>
      </c>
      <c r="BJ79" s="377">
        <v>10</v>
      </c>
      <c r="BK79" s="382">
        <v>24</v>
      </c>
      <c r="BL79" s="382">
        <v>14</v>
      </c>
      <c r="BM79" s="403">
        <v>30</v>
      </c>
      <c r="BN79" s="403">
        <v>70</v>
      </c>
      <c r="BO79" s="378">
        <v>10</v>
      </c>
      <c r="BP79" s="378">
        <v>10</v>
      </c>
      <c r="BQ79" s="378">
        <v>10</v>
      </c>
      <c r="BR79" s="384">
        <v>33</v>
      </c>
      <c r="BS79" s="384">
        <v>18</v>
      </c>
      <c r="BT79" s="402">
        <v>60</v>
      </c>
      <c r="BU79" s="402">
        <v>30</v>
      </c>
      <c r="BV79" s="377">
        <v>24</v>
      </c>
      <c r="BW79" s="377">
        <v>44</v>
      </c>
      <c r="BX79" s="377">
        <v>30</v>
      </c>
      <c r="BY79" s="400">
        <v>24</v>
      </c>
      <c r="BZ79" s="401">
        <v>28</v>
      </c>
      <c r="CA79" s="402">
        <v>27</v>
      </c>
      <c r="CB79" s="411">
        <v>14</v>
      </c>
      <c r="CD79" s="229"/>
      <c r="CE79" s="205"/>
      <c r="CF79" s="205"/>
      <c r="CG79" s="268" t="str">
        <f t="shared" si="34"/>
        <v/>
      </c>
      <c r="CH79" s="269"/>
      <c r="CI79" s="268" t="str">
        <f t="shared" si="35"/>
        <v/>
      </c>
      <c r="CJ79" s="269"/>
      <c r="CK79" s="268" t="str">
        <f t="shared" si="36"/>
        <v/>
      </c>
      <c r="CL79" s="269"/>
      <c r="CM79" s="268" t="str">
        <f t="shared" si="37"/>
        <v/>
      </c>
      <c r="CN79" s="269"/>
      <c r="CO79" s="268" t="str">
        <f t="shared" si="38"/>
        <v/>
      </c>
      <c r="CP79" s="269"/>
      <c r="CQ79" s="268" t="str">
        <f t="shared" si="39"/>
        <v/>
      </c>
      <c r="CR79" s="269"/>
      <c r="CS79" s="268" t="str">
        <f t="shared" si="39"/>
        <v/>
      </c>
      <c r="CT79" s="269"/>
      <c r="CU79" s="268" t="str">
        <f t="shared" si="39"/>
        <v/>
      </c>
      <c r="CV79" s="269"/>
      <c r="CW79" s="268" t="str">
        <f t="shared" si="39"/>
        <v/>
      </c>
      <c r="CX79" s="269"/>
      <c r="CY79" s="268" t="str">
        <f t="shared" si="39"/>
        <v/>
      </c>
      <c r="CZ79" s="269"/>
      <c r="DA79" s="268" t="str">
        <f t="shared" si="39"/>
        <v/>
      </c>
      <c r="DB79" s="269"/>
      <c r="DC79" s="268" t="str">
        <f t="shared" si="39"/>
        <v/>
      </c>
      <c r="DD79" s="269"/>
      <c r="DE79" s="205"/>
      <c r="DF79" s="286" t="str">
        <f t="shared" si="43"/>
        <v/>
      </c>
      <c r="DG79" s="211" t="str">
        <f t="shared" si="43"/>
        <v/>
      </c>
      <c r="DH79" s="210" t="str">
        <f t="shared" si="40"/>
        <v/>
      </c>
      <c r="DI79" s="211" t="str">
        <f t="shared" si="40"/>
        <v/>
      </c>
      <c r="DJ79" s="210" t="str">
        <f t="shared" si="40"/>
        <v/>
      </c>
      <c r="DK79" s="211" t="str">
        <f t="shared" si="40"/>
        <v/>
      </c>
      <c r="DL79" s="210" t="str">
        <f t="shared" si="40"/>
        <v/>
      </c>
      <c r="DM79" s="211" t="str">
        <f t="shared" si="40"/>
        <v/>
      </c>
      <c r="DN79" s="210" t="str">
        <f t="shared" si="40"/>
        <v/>
      </c>
      <c r="DO79" s="211" t="str">
        <f t="shared" si="40"/>
        <v/>
      </c>
      <c r="DP79" s="210" t="str">
        <f t="shared" si="40"/>
        <v/>
      </c>
      <c r="DQ79" s="211" t="str">
        <f t="shared" si="40"/>
        <v/>
      </c>
      <c r="DR79" s="210" t="str">
        <f t="shared" si="40"/>
        <v/>
      </c>
      <c r="DS79" s="211" t="str">
        <f t="shared" si="40"/>
        <v/>
      </c>
      <c r="DT79" s="210" t="str">
        <f t="shared" si="40"/>
        <v/>
      </c>
      <c r="DU79" s="211" t="str">
        <f t="shared" si="40"/>
        <v/>
      </c>
      <c r="DV79" s="210" t="str">
        <f t="shared" si="40"/>
        <v/>
      </c>
      <c r="DW79" s="211" t="str">
        <f t="shared" si="30"/>
        <v/>
      </c>
      <c r="DX79" s="210" t="str">
        <f t="shared" si="29"/>
        <v/>
      </c>
      <c r="DY79" s="211" t="str">
        <f t="shared" si="29"/>
        <v/>
      </c>
      <c r="DZ79" s="210" t="str">
        <f t="shared" si="41"/>
        <v/>
      </c>
      <c r="EA79" s="287" t="str">
        <f t="shared" si="42"/>
        <v/>
      </c>
    </row>
    <row r="80" spans="1:131" ht="15" customHeight="1">
      <c r="A80" s="410"/>
      <c r="B80" s="395"/>
      <c r="C80" s="377"/>
      <c r="D80" s="395"/>
      <c r="E80" s="396"/>
      <c r="F80" s="397"/>
      <c r="G80" s="398"/>
      <c r="H80" s="399"/>
      <c r="I80" s="398"/>
      <c r="J80" s="400"/>
      <c r="K80" s="400"/>
      <c r="L80" s="400"/>
      <c r="M80" s="400"/>
      <c r="N80" s="401"/>
      <c r="O80" s="402"/>
      <c r="P80" s="377"/>
      <c r="Q80" s="377"/>
      <c r="R80" s="377"/>
      <c r="S80" s="377"/>
      <c r="T80" s="382"/>
      <c r="U80" s="402"/>
      <c r="V80" s="25"/>
      <c r="W80" s="400"/>
      <c r="X80" s="400"/>
      <c r="Y80" s="400"/>
      <c r="Z80" s="400"/>
      <c r="AA80" s="401"/>
      <c r="AB80" s="402"/>
      <c r="AC80" s="377"/>
      <c r="AD80" s="377"/>
      <c r="AE80" s="377"/>
      <c r="AF80" s="377"/>
      <c r="AG80" s="382"/>
      <c r="AH80" s="403"/>
      <c r="AI80" s="25"/>
      <c r="AJ80" s="392"/>
      <c r="AK80" s="392"/>
      <c r="AL80" s="392"/>
      <c r="AM80" s="392"/>
      <c r="AN80" s="400">
        <v>10</v>
      </c>
      <c r="AO80" s="400">
        <v>10</v>
      </c>
      <c r="AP80" s="400">
        <v>9</v>
      </c>
      <c r="AQ80" s="400">
        <v>0.5</v>
      </c>
      <c r="AR80" s="401">
        <v>70</v>
      </c>
      <c r="AS80" s="402">
        <v>100</v>
      </c>
      <c r="AT80" s="377">
        <v>5</v>
      </c>
      <c r="AU80" s="377">
        <v>4</v>
      </c>
      <c r="AV80" s="377">
        <v>8</v>
      </c>
      <c r="AW80" s="377">
        <v>1</v>
      </c>
      <c r="AX80" s="382">
        <v>25</v>
      </c>
      <c r="AY80" s="403">
        <v>90</v>
      </c>
      <c r="AZ80" s="400">
        <v>10</v>
      </c>
      <c r="BA80" s="400">
        <v>10</v>
      </c>
      <c r="BB80" s="400">
        <v>10</v>
      </c>
      <c r="BC80" s="404">
        <v>70</v>
      </c>
      <c r="BD80" s="400">
        <v>100</v>
      </c>
      <c r="BE80" s="377">
        <v>6</v>
      </c>
      <c r="BF80" s="377">
        <v>8</v>
      </c>
      <c r="BG80" s="377">
        <v>4</v>
      </c>
      <c r="BH80" s="377">
        <v>7</v>
      </c>
      <c r="BI80" s="377">
        <v>15</v>
      </c>
      <c r="BJ80" s="377">
        <v>10</v>
      </c>
      <c r="BK80" s="382">
        <v>24</v>
      </c>
      <c r="BL80" s="382">
        <v>14</v>
      </c>
      <c r="BM80" s="403">
        <v>30</v>
      </c>
      <c r="BN80" s="403">
        <v>70</v>
      </c>
      <c r="BO80" s="378">
        <v>10</v>
      </c>
      <c r="BP80" s="378">
        <v>10</v>
      </c>
      <c r="BQ80" s="378">
        <v>10</v>
      </c>
      <c r="BR80" s="384">
        <v>33</v>
      </c>
      <c r="BS80" s="384">
        <v>18</v>
      </c>
      <c r="BT80" s="402">
        <v>60</v>
      </c>
      <c r="BU80" s="402">
        <v>30</v>
      </c>
      <c r="BV80" s="377">
        <v>24</v>
      </c>
      <c r="BW80" s="377">
        <v>44</v>
      </c>
      <c r="BX80" s="377">
        <v>30</v>
      </c>
      <c r="BY80" s="400">
        <v>24</v>
      </c>
      <c r="BZ80" s="401">
        <v>28</v>
      </c>
      <c r="CA80" s="402">
        <v>27</v>
      </c>
      <c r="CB80" s="411">
        <v>14</v>
      </c>
      <c r="CD80" s="229"/>
      <c r="CE80" s="205"/>
      <c r="CF80" s="205"/>
      <c r="CG80" s="268" t="str">
        <f t="shared" si="34"/>
        <v/>
      </c>
      <c r="CH80" s="269"/>
      <c r="CI80" s="268" t="str">
        <f t="shared" si="35"/>
        <v/>
      </c>
      <c r="CJ80" s="269"/>
      <c r="CK80" s="268" t="str">
        <f t="shared" si="36"/>
        <v/>
      </c>
      <c r="CL80" s="269"/>
      <c r="CM80" s="268" t="str">
        <f t="shared" si="37"/>
        <v/>
      </c>
      <c r="CN80" s="269"/>
      <c r="CO80" s="268" t="str">
        <f t="shared" si="38"/>
        <v/>
      </c>
      <c r="CP80" s="269"/>
      <c r="CQ80" s="268" t="str">
        <f t="shared" si="39"/>
        <v/>
      </c>
      <c r="CR80" s="269"/>
      <c r="CS80" s="268" t="str">
        <f t="shared" si="39"/>
        <v/>
      </c>
      <c r="CT80" s="269"/>
      <c r="CU80" s="268" t="str">
        <f t="shared" si="39"/>
        <v/>
      </c>
      <c r="CV80" s="269"/>
      <c r="CW80" s="268" t="str">
        <f t="shared" si="39"/>
        <v/>
      </c>
      <c r="CX80" s="269"/>
      <c r="CY80" s="268" t="str">
        <f t="shared" si="39"/>
        <v/>
      </c>
      <c r="CZ80" s="269"/>
      <c r="DA80" s="268" t="str">
        <f t="shared" si="39"/>
        <v/>
      </c>
      <c r="DB80" s="269"/>
      <c r="DC80" s="268" t="str">
        <f t="shared" si="39"/>
        <v/>
      </c>
      <c r="DD80" s="269"/>
      <c r="DE80" s="205"/>
      <c r="DF80" s="286" t="str">
        <f t="shared" si="43"/>
        <v/>
      </c>
      <c r="DG80" s="211" t="str">
        <f t="shared" si="43"/>
        <v/>
      </c>
      <c r="DH80" s="210" t="str">
        <f t="shared" si="40"/>
        <v/>
      </c>
      <c r="DI80" s="211" t="str">
        <f t="shared" si="40"/>
        <v/>
      </c>
      <c r="DJ80" s="210" t="str">
        <f t="shared" si="40"/>
        <v/>
      </c>
      <c r="DK80" s="211" t="str">
        <f t="shared" si="40"/>
        <v/>
      </c>
      <c r="DL80" s="210" t="str">
        <f t="shared" si="40"/>
        <v/>
      </c>
      <c r="DM80" s="211" t="str">
        <f t="shared" si="40"/>
        <v/>
      </c>
      <c r="DN80" s="210" t="str">
        <f t="shared" si="40"/>
        <v/>
      </c>
      <c r="DO80" s="211" t="str">
        <f t="shared" si="40"/>
        <v/>
      </c>
      <c r="DP80" s="210" t="str">
        <f t="shared" si="40"/>
        <v/>
      </c>
      <c r="DQ80" s="211" t="str">
        <f t="shared" si="40"/>
        <v/>
      </c>
      <c r="DR80" s="210" t="str">
        <f t="shared" si="40"/>
        <v/>
      </c>
      <c r="DS80" s="211" t="str">
        <f t="shared" si="40"/>
        <v/>
      </c>
      <c r="DT80" s="210" t="str">
        <f t="shared" si="40"/>
        <v/>
      </c>
      <c r="DU80" s="211" t="str">
        <f t="shared" si="40"/>
        <v/>
      </c>
      <c r="DV80" s="210" t="str">
        <f t="shared" si="40"/>
        <v/>
      </c>
      <c r="DW80" s="211" t="str">
        <f t="shared" si="30"/>
        <v/>
      </c>
      <c r="DX80" s="210" t="str">
        <f t="shared" si="29"/>
        <v/>
      </c>
      <c r="DY80" s="211" t="str">
        <f t="shared" si="29"/>
        <v/>
      </c>
      <c r="DZ80" s="210" t="str">
        <f t="shared" si="41"/>
        <v/>
      </c>
      <c r="EA80" s="287" t="str">
        <f t="shared" si="42"/>
        <v/>
      </c>
    </row>
    <row r="81" spans="1:131" ht="15" customHeight="1">
      <c r="A81" s="410"/>
      <c r="B81" s="395"/>
      <c r="C81" s="377"/>
      <c r="D81" s="395"/>
      <c r="E81" s="396"/>
      <c r="F81" s="397"/>
      <c r="G81" s="398"/>
      <c r="H81" s="399"/>
      <c r="I81" s="398"/>
      <c r="J81" s="400"/>
      <c r="K81" s="400"/>
      <c r="L81" s="400"/>
      <c r="M81" s="400"/>
      <c r="N81" s="401"/>
      <c r="O81" s="402"/>
      <c r="P81" s="377"/>
      <c r="Q81" s="377"/>
      <c r="R81" s="377"/>
      <c r="S81" s="377"/>
      <c r="T81" s="382"/>
      <c r="U81" s="402"/>
      <c r="V81" s="25"/>
      <c r="W81" s="400"/>
      <c r="X81" s="400"/>
      <c r="Y81" s="400"/>
      <c r="Z81" s="400"/>
      <c r="AA81" s="401"/>
      <c r="AB81" s="402"/>
      <c r="AC81" s="377"/>
      <c r="AD81" s="377"/>
      <c r="AE81" s="377"/>
      <c r="AF81" s="377"/>
      <c r="AG81" s="382"/>
      <c r="AH81" s="403"/>
      <c r="AI81" s="25"/>
      <c r="AJ81" s="392"/>
      <c r="AK81" s="392"/>
      <c r="AL81" s="392"/>
      <c r="AM81" s="392"/>
      <c r="AN81" s="400">
        <v>10</v>
      </c>
      <c r="AO81" s="400">
        <v>10</v>
      </c>
      <c r="AP81" s="400">
        <v>9</v>
      </c>
      <c r="AQ81" s="400">
        <v>0.5</v>
      </c>
      <c r="AR81" s="401">
        <v>70</v>
      </c>
      <c r="AS81" s="402">
        <v>100</v>
      </c>
      <c r="AT81" s="377">
        <v>5</v>
      </c>
      <c r="AU81" s="377">
        <v>4</v>
      </c>
      <c r="AV81" s="377">
        <v>8</v>
      </c>
      <c r="AW81" s="377">
        <v>1</v>
      </c>
      <c r="AX81" s="382">
        <v>25</v>
      </c>
      <c r="AY81" s="403">
        <v>90</v>
      </c>
      <c r="AZ81" s="400">
        <v>10</v>
      </c>
      <c r="BA81" s="400">
        <v>10</v>
      </c>
      <c r="BB81" s="400">
        <v>10</v>
      </c>
      <c r="BC81" s="404">
        <v>70</v>
      </c>
      <c r="BD81" s="400">
        <v>100</v>
      </c>
      <c r="BE81" s="377">
        <v>6</v>
      </c>
      <c r="BF81" s="377">
        <v>8</v>
      </c>
      <c r="BG81" s="377">
        <v>4</v>
      </c>
      <c r="BH81" s="377">
        <v>7</v>
      </c>
      <c r="BI81" s="377">
        <v>15</v>
      </c>
      <c r="BJ81" s="377">
        <v>10</v>
      </c>
      <c r="BK81" s="382">
        <v>24</v>
      </c>
      <c r="BL81" s="382">
        <v>14</v>
      </c>
      <c r="BM81" s="403">
        <v>30</v>
      </c>
      <c r="BN81" s="403">
        <v>70</v>
      </c>
      <c r="BO81" s="378">
        <v>10</v>
      </c>
      <c r="BP81" s="378">
        <v>10</v>
      </c>
      <c r="BQ81" s="378">
        <v>10</v>
      </c>
      <c r="BR81" s="384">
        <v>33</v>
      </c>
      <c r="BS81" s="384">
        <v>18</v>
      </c>
      <c r="BT81" s="402">
        <v>60</v>
      </c>
      <c r="BU81" s="402">
        <v>30</v>
      </c>
      <c r="BV81" s="377">
        <v>24</v>
      </c>
      <c r="BW81" s="377">
        <v>44</v>
      </c>
      <c r="BX81" s="377">
        <v>30</v>
      </c>
      <c r="BY81" s="400">
        <v>24</v>
      </c>
      <c r="BZ81" s="401">
        <v>28</v>
      </c>
      <c r="CA81" s="402">
        <v>27</v>
      </c>
      <c r="CB81" s="411">
        <v>14</v>
      </c>
      <c r="CD81" s="229"/>
      <c r="CE81" s="205"/>
      <c r="CF81" s="205"/>
      <c r="CG81" s="268" t="str">
        <f t="shared" si="34"/>
        <v/>
      </c>
      <c r="CH81" s="269"/>
      <c r="CI81" s="268" t="str">
        <f t="shared" si="35"/>
        <v/>
      </c>
      <c r="CJ81" s="269"/>
      <c r="CK81" s="268" t="str">
        <f t="shared" si="36"/>
        <v/>
      </c>
      <c r="CL81" s="269"/>
      <c r="CM81" s="268" t="str">
        <f t="shared" si="37"/>
        <v/>
      </c>
      <c r="CN81" s="269"/>
      <c r="CO81" s="268" t="str">
        <f t="shared" si="38"/>
        <v/>
      </c>
      <c r="CP81" s="269"/>
      <c r="CQ81" s="268" t="str">
        <f t="shared" si="39"/>
        <v/>
      </c>
      <c r="CR81" s="269"/>
      <c r="CS81" s="268" t="str">
        <f t="shared" si="39"/>
        <v/>
      </c>
      <c r="CT81" s="269"/>
      <c r="CU81" s="268" t="str">
        <f t="shared" si="39"/>
        <v/>
      </c>
      <c r="CV81" s="269"/>
      <c r="CW81" s="268" t="str">
        <f t="shared" si="39"/>
        <v/>
      </c>
      <c r="CX81" s="269"/>
      <c r="CY81" s="268" t="str">
        <f t="shared" si="39"/>
        <v/>
      </c>
      <c r="CZ81" s="269"/>
      <c r="DA81" s="268" t="str">
        <f t="shared" si="39"/>
        <v/>
      </c>
      <c r="DB81" s="269"/>
      <c r="DC81" s="268" t="str">
        <f t="shared" si="39"/>
        <v/>
      </c>
      <c r="DD81" s="269"/>
      <c r="DE81" s="205"/>
      <c r="DF81" s="286" t="str">
        <f t="shared" si="43"/>
        <v/>
      </c>
      <c r="DG81" s="211" t="str">
        <f t="shared" si="43"/>
        <v/>
      </c>
      <c r="DH81" s="210" t="str">
        <f t="shared" si="40"/>
        <v/>
      </c>
      <c r="DI81" s="211" t="str">
        <f t="shared" si="40"/>
        <v/>
      </c>
      <c r="DJ81" s="210" t="str">
        <f t="shared" si="40"/>
        <v/>
      </c>
      <c r="DK81" s="211" t="str">
        <f t="shared" si="40"/>
        <v/>
      </c>
      <c r="DL81" s="210" t="str">
        <f t="shared" si="40"/>
        <v/>
      </c>
      <c r="DM81" s="211" t="str">
        <f t="shared" si="40"/>
        <v/>
      </c>
      <c r="DN81" s="210" t="str">
        <f t="shared" si="40"/>
        <v/>
      </c>
      <c r="DO81" s="211" t="str">
        <f t="shared" si="40"/>
        <v/>
      </c>
      <c r="DP81" s="210" t="str">
        <f t="shared" si="40"/>
        <v/>
      </c>
      <c r="DQ81" s="211" t="str">
        <f t="shared" si="40"/>
        <v/>
      </c>
      <c r="DR81" s="210" t="str">
        <f t="shared" si="40"/>
        <v/>
      </c>
      <c r="DS81" s="211" t="str">
        <f t="shared" si="40"/>
        <v/>
      </c>
      <c r="DT81" s="210" t="str">
        <f t="shared" si="40"/>
        <v/>
      </c>
      <c r="DU81" s="211" t="str">
        <f t="shared" si="40"/>
        <v/>
      </c>
      <c r="DV81" s="210" t="str">
        <f t="shared" si="40"/>
        <v/>
      </c>
      <c r="DW81" s="211" t="str">
        <f t="shared" si="30"/>
        <v/>
      </c>
      <c r="DX81" s="210" t="str">
        <f t="shared" si="29"/>
        <v/>
      </c>
      <c r="DY81" s="211" t="str">
        <f t="shared" si="29"/>
        <v/>
      </c>
      <c r="DZ81" s="210" t="str">
        <f t="shared" si="41"/>
        <v/>
      </c>
      <c r="EA81" s="287" t="str">
        <f t="shared" si="42"/>
        <v/>
      </c>
    </row>
    <row r="82" spans="1:131" ht="15" customHeight="1">
      <c r="A82" s="410"/>
      <c r="B82" s="395"/>
      <c r="C82" s="377"/>
      <c r="D82" s="395"/>
      <c r="E82" s="396"/>
      <c r="F82" s="397"/>
      <c r="G82" s="398"/>
      <c r="H82" s="399"/>
      <c r="I82" s="398"/>
      <c r="J82" s="400"/>
      <c r="K82" s="400"/>
      <c r="L82" s="400"/>
      <c r="M82" s="400"/>
      <c r="N82" s="401"/>
      <c r="O82" s="402"/>
      <c r="P82" s="377"/>
      <c r="Q82" s="377"/>
      <c r="R82" s="377"/>
      <c r="S82" s="377"/>
      <c r="T82" s="382"/>
      <c r="U82" s="402"/>
      <c r="V82" s="25"/>
      <c r="W82" s="400"/>
      <c r="X82" s="400"/>
      <c r="Y82" s="400"/>
      <c r="Z82" s="400"/>
      <c r="AA82" s="401"/>
      <c r="AB82" s="402"/>
      <c r="AC82" s="377"/>
      <c r="AD82" s="377"/>
      <c r="AE82" s="377"/>
      <c r="AF82" s="377"/>
      <c r="AG82" s="382"/>
      <c r="AH82" s="403"/>
      <c r="AI82" s="25"/>
      <c r="AJ82" s="392"/>
      <c r="AK82" s="392"/>
      <c r="AL82" s="392"/>
      <c r="AM82" s="392"/>
      <c r="AN82" s="400">
        <v>10</v>
      </c>
      <c r="AO82" s="400">
        <v>10</v>
      </c>
      <c r="AP82" s="400">
        <v>9</v>
      </c>
      <c r="AQ82" s="400">
        <v>0.5</v>
      </c>
      <c r="AR82" s="401">
        <v>70</v>
      </c>
      <c r="AS82" s="402">
        <v>100</v>
      </c>
      <c r="AT82" s="377">
        <v>5</v>
      </c>
      <c r="AU82" s="377">
        <v>4</v>
      </c>
      <c r="AV82" s="377">
        <v>8</v>
      </c>
      <c r="AW82" s="377">
        <v>1</v>
      </c>
      <c r="AX82" s="382">
        <v>25</v>
      </c>
      <c r="AY82" s="403">
        <v>90</v>
      </c>
      <c r="AZ82" s="400">
        <v>10</v>
      </c>
      <c r="BA82" s="400">
        <v>10</v>
      </c>
      <c r="BB82" s="400">
        <v>10</v>
      </c>
      <c r="BC82" s="404">
        <v>70</v>
      </c>
      <c r="BD82" s="400">
        <v>100</v>
      </c>
      <c r="BE82" s="377">
        <v>6</v>
      </c>
      <c r="BF82" s="377">
        <v>8</v>
      </c>
      <c r="BG82" s="377">
        <v>4</v>
      </c>
      <c r="BH82" s="377">
        <v>7</v>
      </c>
      <c r="BI82" s="377">
        <v>15</v>
      </c>
      <c r="BJ82" s="377">
        <v>10</v>
      </c>
      <c r="BK82" s="382">
        <v>24</v>
      </c>
      <c r="BL82" s="382">
        <v>14</v>
      </c>
      <c r="BM82" s="403">
        <v>30</v>
      </c>
      <c r="BN82" s="403">
        <v>70</v>
      </c>
      <c r="BO82" s="378">
        <v>10</v>
      </c>
      <c r="BP82" s="378">
        <v>10</v>
      </c>
      <c r="BQ82" s="378">
        <v>10</v>
      </c>
      <c r="BR82" s="384">
        <v>33</v>
      </c>
      <c r="BS82" s="384">
        <v>18</v>
      </c>
      <c r="BT82" s="402">
        <v>60</v>
      </c>
      <c r="BU82" s="402">
        <v>30</v>
      </c>
      <c r="BV82" s="377">
        <v>24</v>
      </c>
      <c r="BW82" s="377">
        <v>44</v>
      </c>
      <c r="BX82" s="377">
        <v>30</v>
      </c>
      <c r="BY82" s="400">
        <v>24</v>
      </c>
      <c r="BZ82" s="401">
        <v>28</v>
      </c>
      <c r="CA82" s="402">
        <v>27</v>
      </c>
      <c r="CB82" s="411">
        <v>14</v>
      </c>
      <c r="CD82" s="229"/>
      <c r="CE82" s="205"/>
      <c r="CF82" s="205"/>
      <c r="CG82" s="268" t="str">
        <f t="shared" si="34"/>
        <v/>
      </c>
      <c r="CH82" s="269"/>
      <c r="CI82" s="268" t="str">
        <f t="shared" si="35"/>
        <v/>
      </c>
      <c r="CJ82" s="269"/>
      <c r="CK82" s="268" t="str">
        <f t="shared" si="36"/>
        <v/>
      </c>
      <c r="CL82" s="269"/>
      <c r="CM82" s="268" t="str">
        <f t="shared" si="37"/>
        <v/>
      </c>
      <c r="CN82" s="269"/>
      <c r="CO82" s="268" t="str">
        <f t="shared" si="38"/>
        <v/>
      </c>
      <c r="CP82" s="269"/>
      <c r="CQ82" s="268" t="str">
        <f t="shared" ref="CQ82:CQ106" si="44">IF(CQ$6="","",CQ$6)</f>
        <v/>
      </c>
      <c r="CR82" s="269"/>
      <c r="CS82" s="268" t="str">
        <f t="shared" si="39"/>
        <v/>
      </c>
      <c r="CT82" s="269"/>
      <c r="CU82" s="268" t="str">
        <f t="shared" si="39"/>
        <v/>
      </c>
      <c r="CV82" s="269"/>
      <c r="CW82" s="268" t="str">
        <f t="shared" si="39"/>
        <v/>
      </c>
      <c r="CX82" s="269"/>
      <c r="CY82" s="268" t="str">
        <f t="shared" si="39"/>
        <v/>
      </c>
      <c r="CZ82" s="269"/>
      <c r="DA82" s="268" t="str">
        <f t="shared" si="39"/>
        <v/>
      </c>
      <c r="DB82" s="269"/>
      <c r="DC82" s="268" t="str">
        <f t="shared" si="39"/>
        <v/>
      </c>
      <c r="DD82" s="269"/>
      <c r="DE82" s="205"/>
      <c r="DF82" s="286" t="str">
        <f t="shared" si="43"/>
        <v/>
      </c>
      <c r="DG82" s="211" t="str">
        <f t="shared" si="43"/>
        <v/>
      </c>
      <c r="DH82" s="210" t="str">
        <f t="shared" si="40"/>
        <v/>
      </c>
      <c r="DI82" s="211" t="str">
        <f t="shared" si="40"/>
        <v/>
      </c>
      <c r="DJ82" s="210" t="str">
        <f t="shared" si="40"/>
        <v/>
      </c>
      <c r="DK82" s="211" t="str">
        <f t="shared" si="40"/>
        <v/>
      </c>
      <c r="DL82" s="210" t="str">
        <f t="shared" si="40"/>
        <v/>
      </c>
      <c r="DM82" s="211" t="str">
        <f t="shared" si="40"/>
        <v/>
      </c>
      <c r="DN82" s="210" t="str">
        <f t="shared" si="40"/>
        <v/>
      </c>
      <c r="DO82" s="211" t="str">
        <f t="shared" si="40"/>
        <v/>
      </c>
      <c r="DP82" s="210" t="str">
        <f t="shared" si="40"/>
        <v/>
      </c>
      <c r="DQ82" s="211" t="str">
        <f t="shared" si="40"/>
        <v/>
      </c>
      <c r="DR82" s="210" t="str">
        <f t="shared" si="40"/>
        <v/>
      </c>
      <c r="DS82" s="211" t="str">
        <f t="shared" si="40"/>
        <v/>
      </c>
      <c r="DT82" s="210" t="str">
        <f t="shared" si="40"/>
        <v/>
      </c>
      <c r="DU82" s="211" t="str">
        <f t="shared" si="40"/>
        <v/>
      </c>
      <c r="DV82" s="210" t="str">
        <f t="shared" si="40"/>
        <v/>
      </c>
      <c r="DW82" s="211" t="str">
        <f t="shared" si="30"/>
        <v/>
      </c>
      <c r="DX82" s="210" t="str">
        <f t="shared" si="29"/>
        <v/>
      </c>
      <c r="DY82" s="211" t="str">
        <f t="shared" si="29"/>
        <v/>
      </c>
      <c r="DZ82" s="210" t="str">
        <f t="shared" si="41"/>
        <v/>
      </c>
      <c r="EA82" s="287" t="str">
        <f t="shared" si="42"/>
        <v/>
      </c>
    </row>
    <row r="83" spans="1:131" ht="15" customHeight="1">
      <c r="A83" s="410"/>
      <c r="B83" s="395"/>
      <c r="C83" s="377"/>
      <c r="D83" s="395"/>
      <c r="E83" s="396"/>
      <c r="F83" s="397"/>
      <c r="G83" s="398"/>
      <c r="H83" s="399"/>
      <c r="I83" s="398"/>
      <c r="J83" s="400"/>
      <c r="K83" s="400"/>
      <c r="L83" s="400"/>
      <c r="M83" s="400"/>
      <c r="N83" s="401"/>
      <c r="O83" s="402"/>
      <c r="P83" s="377"/>
      <c r="Q83" s="377"/>
      <c r="R83" s="377"/>
      <c r="S83" s="377"/>
      <c r="T83" s="382"/>
      <c r="U83" s="402"/>
      <c r="V83" s="25"/>
      <c r="W83" s="400"/>
      <c r="X83" s="400"/>
      <c r="Y83" s="400"/>
      <c r="Z83" s="400"/>
      <c r="AA83" s="401"/>
      <c r="AB83" s="402"/>
      <c r="AC83" s="377"/>
      <c r="AD83" s="377"/>
      <c r="AE83" s="377"/>
      <c r="AF83" s="377"/>
      <c r="AG83" s="382"/>
      <c r="AH83" s="403"/>
      <c r="AI83" s="25"/>
      <c r="AJ83" s="392"/>
      <c r="AK83" s="392"/>
      <c r="AL83" s="392"/>
      <c r="AM83" s="392"/>
      <c r="AN83" s="400">
        <v>10</v>
      </c>
      <c r="AO83" s="400">
        <v>10</v>
      </c>
      <c r="AP83" s="400">
        <v>9</v>
      </c>
      <c r="AQ83" s="400">
        <v>0.5</v>
      </c>
      <c r="AR83" s="401">
        <v>70</v>
      </c>
      <c r="AS83" s="402">
        <v>100</v>
      </c>
      <c r="AT83" s="377">
        <v>5</v>
      </c>
      <c r="AU83" s="377">
        <v>4</v>
      </c>
      <c r="AV83" s="377">
        <v>8</v>
      </c>
      <c r="AW83" s="377">
        <v>1</v>
      </c>
      <c r="AX83" s="382">
        <v>25</v>
      </c>
      <c r="AY83" s="403">
        <v>90</v>
      </c>
      <c r="AZ83" s="400">
        <v>10</v>
      </c>
      <c r="BA83" s="400">
        <v>10</v>
      </c>
      <c r="BB83" s="400">
        <v>10</v>
      </c>
      <c r="BC83" s="404">
        <v>70</v>
      </c>
      <c r="BD83" s="400">
        <v>100</v>
      </c>
      <c r="BE83" s="377">
        <v>6</v>
      </c>
      <c r="BF83" s="377">
        <v>8</v>
      </c>
      <c r="BG83" s="377">
        <v>4</v>
      </c>
      <c r="BH83" s="377">
        <v>7</v>
      </c>
      <c r="BI83" s="377">
        <v>15</v>
      </c>
      <c r="BJ83" s="377">
        <v>10</v>
      </c>
      <c r="BK83" s="382">
        <v>24</v>
      </c>
      <c r="BL83" s="382">
        <v>14</v>
      </c>
      <c r="BM83" s="403">
        <v>30</v>
      </c>
      <c r="BN83" s="403">
        <v>70</v>
      </c>
      <c r="BO83" s="378">
        <v>10</v>
      </c>
      <c r="BP83" s="378">
        <v>10</v>
      </c>
      <c r="BQ83" s="378">
        <v>10</v>
      </c>
      <c r="BR83" s="384">
        <v>33</v>
      </c>
      <c r="BS83" s="384">
        <v>18</v>
      </c>
      <c r="BT83" s="402">
        <v>60</v>
      </c>
      <c r="BU83" s="402">
        <v>30</v>
      </c>
      <c r="BV83" s="377">
        <v>24</v>
      </c>
      <c r="BW83" s="377">
        <v>44</v>
      </c>
      <c r="BX83" s="377">
        <v>30</v>
      </c>
      <c r="BY83" s="400">
        <v>24</v>
      </c>
      <c r="BZ83" s="401">
        <v>28</v>
      </c>
      <c r="CA83" s="402">
        <v>27</v>
      </c>
      <c r="CB83" s="411">
        <v>14</v>
      </c>
      <c r="CD83" s="230"/>
      <c r="CE83" s="205"/>
      <c r="CF83" s="205"/>
      <c r="CG83" s="268" t="str">
        <f t="shared" si="34"/>
        <v/>
      </c>
      <c r="CH83" s="269"/>
      <c r="CI83" s="268" t="str">
        <f t="shared" si="35"/>
        <v/>
      </c>
      <c r="CJ83" s="269"/>
      <c r="CK83" s="268" t="str">
        <f t="shared" si="36"/>
        <v/>
      </c>
      <c r="CL83" s="269"/>
      <c r="CM83" s="268" t="str">
        <f t="shared" si="37"/>
        <v/>
      </c>
      <c r="CN83" s="269"/>
      <c r="CO83" s="268" t="str">
        <f t="shared" si="38"/>
        <v/>
      </c>
      <c r="CP83" s="269"/>
      <c r="CQ83" s="268" t="str">
        <f t="shared" si="44"/>
        <v/>
      </c>
      <c r="CR83" s="269"/>
      <c r="CS83" s="268" t="str">
        <f t="shared" si="39"/>
        <v/>
      </c>
      <c r="CT83" s="269"/>
      <c r="CU83" s="268" t="str">
        <f t="shared" si="39"/>
        <v/>
      </c>
      <c r="CV83" s="269"/>
      <c r="CW83" s="268" t="str">
        <f t="shared" si="39"/>
        <v/>
      </c>
      <c r="CX83" s="269"/>
      <c r="CY83" s="268" t="str">
        <f t="shared" si="39"/>
        <v/>
      </c>
      <c r="CZ83" s="269"/>
      <c r="DA83" s="268" t="str">
        <f t="shared" si="39"/>
        <v/>
      </c>
      <c r="DB83" s="269"/>
      <c r="DC83" s="268" t="str">
        <f t="shared" si="39"/>
        <v/>
      </c>
      <c r="DD83" s="269"/>
      <c r="DE83" s="205"/>
      <c r="DF83" s="286" t="str">
        <f t="shared" si="43"/>
        <v/>
      </c>
      <c r="DG83" s="211" t="str">
        <f t="shared" si="43"/>
        <v/>
      </c>
      <c r="DH83" s="210" t="str">
        <f t="shared" si="40"/>
        <v/>
      </c>
      <c r="DI83" s="211" t="str">
        <f t="shared" si="40"/>
        <v/>
      </c>
      <c r="DJ83" s="210" t="str">
        <f t="shared" si="40"/>
        <v/>
      </c>
      <c r="DK83" s="211" t="str">
        <f t="shared" si="40"/>
        <v/>
      </c>
      <c r="DL83" s="210" t="str">
        <f t="shared" si="40"/>
        <v/>
      </c>
      <c r="DM83" s="211" t="str">
        <f t="shared" si="40"/>
        <v/>
      </c>
      <c r="DN83" s="210" t="str">
        <f t="shared" si="40"/>
        <v/>
      </c>
      <c r="DO83" s="211" t="str">
        <f t="shared" si="40"/>
        <v/>
      </c>
      <c r="DP83" s="210" t="str">
        <f t="shared" si="40"/>
        <v/>
      </c>
      <c r="DQ83" s="211" t="str">
        <f t="shared" si="40"/>
        <v/>
      </c>
      <c r="DR83" s="210" t="str">
        <f t="shared" si="40"/>
        <v/>
      </c>
      <c r="DS83" s="211" t="str">
        <f t="shared" si="40"/>
        <v/>
      </c>
      <c r="DT83" s="210" t="str">
        <f t="shared" si="40"/>
        <v/>
      </c>
      <c r="DU83" s="211" t="str">
        <f t="shared" si="40"/>
        <v/>
      </c>
      <c r="DV83" s="210" t="str">
        <f t="shared" si="40"/>
        <v/>
      </c>
      <c r="DW83" s="211" t="str">
        <f t="shared" si="30"/>
        <v/>
      </c>
      <c r="DX83" s="210" t="str">
        <f t="shared" si="29"/>
        <v/>
      </c>
      <c r="DY83" s="211" t="str">
        <f t="shared" si="29"/>
        <v/>
      </c>
      <c r="DZ83" s="210" t="str">
        <f t="shared" si="41"/>
        <v/>
      </c>
      <c r="EA83" s="287" t="str">
        <f t="shared" si="42"/>
        <v/>
      </c>
    </row>
    <row r="84" spans="1:131" ht="15" customHeight="1">
      <c r="A84" s="410"/>
      <c r="B84" s="395"/>
      <c r="C84" s="377"/>
      <c r="D84" s="395"/>
      <c r="E84" s="396"/>
      <c r="F84" s="397"/>
      <c r="G84" s="398"/>
      <c r="H84" s="399"/>
      <c r="I84" s="398"/>
      <c r="J84" s="400"/>
      <c r="K84" s="400"/>
      <c r="L84" s="400"/>
      <c r="M84" s="400"/>
      <c r="N84" s="401"/>
      <c r="O84" s="402"/>
      <c r="P84" s="377"/>
      <c r="Q84" s="377"/>
      <c r="R84" s="377"/>
      <c r="S84" s="377"/>
      <c r="T84" s="382"/>
      <c r="U84" s="402"/>
      <c r="V84" s="25"/>
      <c r="W84" s="400"/>
      <c r="X84" s="400"/>
      <c r="Y84" s="400"/>
      <c r="Z84" s="400"/>
      <c r="AA84" s="401"/>
      <c r="AB84" s="402"/>
      <c r="AC84" s="377"/>
      <c r="AD84" s="377"/>
      <c r="AE84" s="377"/>
      <c r="AF84" s="377"/>
      <c r="AG84" s="382"/>
      <c r="AH84" s="403"/>
      <c r="AI84" s="25"/>
      <c r="AJ84" s="392"/>
      <c r="AK84" s="392"/>
      <c r="AL84" s="392"/>
      <c r="AM84" s="392"/>
      <c r="AN84" s="400">
        <v>10</v>
      </c>
      <c r="AO84" s="400">
        <v>10</v>
      </c>
      <c r="AP84" s="400">
        <v>9</v>
      </c>
      <c r="AQ84" s="400">
        <v>0.5</v>
      </c>
      <c r="AR84" s="401">
        <v>70</v>
      </c>
      <c r="AS84" s="402">
        <v>100</v>
      </c>
      <c r="AT84" s="377">
        <v>5</v>
      </c>
      <c r="AU84" s="377">
        <v>4</v>
      </c>
      <c r="AV84" s="377">
        <v>8</v>
      </c>
      <c r="AW84" s="377">
        <v>1</v>
      </c>
      <c r="AX84" s="382">
        <v>25</v>
      </c>
      <c r="AY84" s="403">
        <v>90</v>
      </c>
      <c r="AZ84" s="400">
        <v>10</v>
      </c>
      <c r="BA84" s="400">
        <v>10</v>
      </c>
      <c r="BB84" s="400">
        <v>10</v>
      </c>
      <c r="BC84" s="404">
        <v>70</v>
      </c>
      <c r="BD84" s="400">
        <v>100</v>
      </c>
      <c r="BE84" s="377">
        <v>6</v>
      </c>
      <c r="BF84" s="377">
        <v>8</v>
      </c>
      <c r="BG84" s="377">
        <v>4</v>
      </c>
      <c r="BH84" s="377">
        <v>7</v>
      </c>
      <c r="BI84" s="377">
        <v>15</v>
      </c>
      <c r="BJ84" s="377">
        <v>10</v>
      </c>
      <c r="BK84" s="382">
        <v>24</v>
      </c>
      <c r="BL84" s="382">
        <v>14</v>
      </c>
      <c r="BM84" s="403">
        <v>30</v>
      </c>
      <c r="BN84" s="403">
        <v>70</v>
      </c>
      <c r="BO84" s="378">
        <v>10</v>
      </c>
      <c r="BP84" s="378">
        <v>10</v>
      </c>
      <c r="BQ84" s="378">
        <v>10</v>
      </c>
      <c r="BR84" s="384">
        <v>33</v>
      </c>
      <c r="BS84" s="384">
        <v>18</v>
      </c>
      <c r="BT84" s="402">
        <v>60</v>
      </c>
      <c r="BU84" s="402">
        <v>30</v>
      </c>
      <c r="BV84" s="377">
        <v>24</v>
      </c>
      <c r="BW84" s="377">
        <v>44</v>
      </c>
      <c r="BX84" s="377">
        <v>30</v>
      </c>
      <c r="BY84" s="400">
        <v>24</v>
      </c>
      <c r="BZ84" s="401">
        <v>28</v>
      </c>
      <c r="CA84" s="402">
        <v>27</v>
      </c>
      <c r="CB84" s="411">
        <v>14</v>
      </c>
      <c r="CD84" s="230"/>
      <c r="CE84" s="205"/>
      <c r="CF84" s="205"/>
      <c r="CG84" s="268" t="str">
        <f t="shared" si="34"/>
        <v/>
      </c>
      <c r="CH84" s="269"/>
      <c r="CI84" s="268" t="str">
        <f t="shared" si="35"/>
        <v/>
      </c>
      <c r="CJ84" s="269"/>
      <c r="CK84" s="268" t="str">
        <f t="shared" si="36"/>
        <v/>
      </c>
      <c r="CL84" s="269"/>
      <c r="CM84" s="268" t="str">
        <f t="shared" si="37"/>
        <v/>
      </c>
      <c r="CN84" s="269"/>
      <c r="CO84" s="268" t="str">
        <f t="shared" si="38"/>
        <v/>
      </c>
      <c r="CP84" s="269"/>
      <c r="CQ84" s="268" t="str">
        <f t="shared" si="44"/>
        <v/>
      </c>
      <c r="CR84" s="269"/>
      <c r="CS84" s="268" t="str">
        <f t="shared" si="39"/>
        <v/>
      </c>
      <c r="CT84" s="269"/>
      <c r="CU84" s="268" t="str">
        <f t="shared" si="39"/>
        <v/>
      </c>
      <c r="CV84" s="269"/>
      <c r="CW84" s="268" t="str">
        <f t="shared" si="39"/>
        <v/>
      </c>
      <c r="CX84" s="269"/>
      <c r="CY84" s="268" t="str">
        <f t="shared" si="39"/>
        <v/>
      </c>
      <c r="CZ84" s="269"/>
      <c r="DA84" s="268" t="str">
        <f t="shared" si="39"/>
        <v/>
      </c>
      <c r="DB84" s="269"/>
      <c r="DC84" s="268" t="str">
        <f t="shared" si="39"/>
        <v/>
      </c>
      <c r="DD84" s="269"/>
      <c r="DE84" s="205"/>
      <c r="DF84" s="286" t="str">
        <f t="shared" si="43"/>
        <v/>
      </c>
      <c r="DG84" s="211" t="str">
        <f t="shared" si="43"/>
        <v/>
      </c>
      <c r="DH84" s="210" t="str">
        <f t="shared" si="40"/>
        <v/>
      </c>
      <c r="DI84" s="211" t="str">
        <f t="shared" si="40"/>
        <v/>
      </c>
      <c r="DJ84" s="210" t="str">
        <f t="shared" si="40"/>
        <v/>
      </c>
      <c r="DK84" s="211" t="str">
        <f t="shared" si="40"/>
        <v/>
      </c>
      <c r="DL84" s="210" t="str">
        <f t="shared" si="40"/>
        <v/>
      </c>
      <c r="DM84" s="211" t="str">
        <f t="shared" si="40"/>
        <v/>
      </c>
      <c r="DN84" s="210" t="str">
        <f t="shared" si="40"/>
        <v/>
      </c>
      <c r="DO84" s="211" t="str">
        <f t="shared" si="40"/>
        <v/>
      </c>
      <c r="DP84" s="210" t="str">
        <f t="shared" si="40"/>
        <v/>
      </c>
      <c r="DQ84" s="211" t="str">
        <f t="shared" si="40"/>
        <v/>
      </c>
      <c r="DR84" s="210" t="str">
        <f t="shared" si="40"/>
        <v/>
      </c>
      <c r="DS84" s="211" t="str">
        <f t="shared" si="40"/>
        <v/>
      </c>
      <c r="DT84" s="210" t="str">
        <f t="shared" si="40"/>
        <v/>
      </c>
      <c r="DU84" s="211" t="str">
        <f t="shared" si="40"/>
        <v/>
      </c>
      <c r="DV84" s="210" t="str">
        <f t="shared" si="40"/>
        <v/>
      </c>
      <c r="DW84" s="211" t="str">
        <f t="shared" si="30"/>
        <v/>
      </c>
      <c r="DX84" s="210" t="str">
        <f t="shared" si="29"/>
        <v/>
      </c>
      <c r="DY84" s="211" t="str">
        <f t="shared" si="29"/>
        <v/>
      </c>
      <c r="DZ84" s="210" t="str">
        <f t="shared" si="41"/>
        <v/>
      </c>
      <c r="EA84" s="287" t="str">
        <f t="shared" si="42"/>
        <v/>
      </c>
    </row>
    <row r="85" spans="1:131" ht="15" customHeight="1">
      <c r="A85" s="410"/>
      <c r="B85" s="395"/>
      <c r="C85" s="377"/>
      <c r="D85" s="395"/>
      <c r="E85" s="396"/>
      <c r="F85" s="397"/>
      <c r="G85" s="398"/>
      <c r="H85" s="399"/>
      <c r="I85" s="398"/>
      <c r="J85" s="400"/>
      <c r="K85" s="400"/>
      <c r="L85" s="400"/>
      <c r="M85" s="400"/>
      <c r="N85" s="401"/>
      <c r="O85" s="402"/>
      <c r="P85" s="377"/>
      <c r="Q85" s="377"/>
      <c r="R85" s="377"/>
      <c r="S85" s="377"/>
      <c r="T85" s="382"/>
      <c r="U85" s="402"/>
      <c r="V85" s="25"/>
      <c r="W85" s="400"/>
      <c r="X85" s="400"/>
      <c r="Y85" s="400"/>
      <c r="Z85" s="400"/>
      <c r="AA85" s="401"/>
      <c r="AB85" s="402"/>
      <c r="AC85" s="377"/>
      <c r="AD85" s="377"/>
      <c r="AE85" s="377"/>
      <c r="AF85" s="377"/>
      <c r="AG85" s="382"/>
      <c r="AH85" s="403"/>
      <c r="AI85" s="25"/>
      <c r="AJ85" s="392"/>
      <c r="AK85" s="392"/>
      <c r="AL85" s="392"/>
      <c r="AM85" s="392"/>
      <c r="AN85" s="400">
        <v>10</v>
      </c>
      <c r="AO85" s="400">
        <v>10</v>
      </c>
      <c r="AP85" s="400">
        <v>9</v>
      </c>
      <c r="AQ85" s="400">
        <v>0.5</v>
      </c>
      <c r="AR85" s="401">
        <v>70</v>
      </c>
      <c r="AS85" s="402">
        <v>100</v>
      </c>
      <c r="AT85" s="377">
        <v>5</v>
      </c>
      <c r="AU85" s="377">
        <v>4</v>
      </c>
      <c r="AV85" s="377">
        <v>8</v>
      </c>
      <c r="AW85" s="377">
        <v>1</v>
      </c>
      <c r="AX85" s="382">
        <v>25</v>
      </c>
      <c r="AY85" s="403">
        <v>90</v>
      </c>
      <c r="AZ85" s="400">
        <v>10</v>
      </c>
      <c r="BA85" s="400">
        <v>10</v>
      </c>
      <c r="BB85" s="400">
        <v>10</v>
      </c>
      <c r="BC85" s="404">
        <v>70</v>
      </c>
      <c r="BD85" s="400">
        <v>100</v>
      </c>
      <c r="BE85" s="377">
        <v>6</v>
      </c>
      <c r="BF85" s="377">
        <v>8</v>
      </c>
      <c r="BG85" s="377">
        <v>4</v>
      </c>
      <c r="BH85" s="377">
        <v>7</v>
      </c>
      <c r="BI85" s="377">
        <v>15</v>
      </c>
      <c r="BJ85" s="377">
        <v>10</v>
      </c>
      <c r="BK85" s="382">
        <v>24</v>
      </c>
      <c r="BL85" s="382">
        <v>14</v>
      </c>
      <c r="BM85" s="403">
        <v>30</v>
      </c>
      <c r="BN85" s="403">
        <v>70</v>
      </c>
      <c r="BO85" s="378">
        <v>10</v>
      </c>
      <c r="BP85" s="378">
        <v>10</v>
      </c>
      <c r="BQ85" s="378">
        <v>10</v>
      </c>
      <c r="BR85" s="384">
        <v>33</v>
      </c>
      <c r="BS85" s="384">
        <v>18</v>
      </c>
      <c r="BT85" s="402">
        <v>60</v>
      </c>
      <c r="BU85" s="402">
        <v>30</v>
      </c>
      <c r="BV85" s="377">
        <v>24</v>
      </c>
      <c r="BW85" s="377">
        <v>44</v>
      </c>
      <c r="BX85" s="377">
        <v>30</v>
      </c>
      <c r="BY85" s="400">
        <v>24</v>
      </c>
      <c r="BZ85" s="401">
        <v>28</v>
      </c>
      <c r="CA85" s="402">
        <v>27</v>
      </c>
      <c r="CB85" s="411">
        <v>14</v>
      </c>
      <c r="CD85" s="230"/>
      <c r="CE85" s="205"/>
      <c r="CF85" s="205"/>
      <c r="CG85" s="268" t="str">
        <f t="shared" si="34"/>
        <v/>
      </c>
      <c r="CH85" s="269"/>
      <c r="CI85" s="268" t="str">
        <f t="shared" si="35"/>
        <v/>
      </c>
      <c r="CJ85" s="269"/>
      <c r="CK85" s="268" t="str">
        <f t="shared" si="36"/>
        <v/>
      </c>
      <c r="CL85" s="269"/>
      <c r="CM85" s="268" t="str">
        <f t="shared" si="37"/>
        <v/>
      </c>
      <c r="CN85" s="269"/>
      <c r="CO85" s="268" t="str">
        <f t="shared" si="38"/>
        <v/>
      </c>
      <c r="CP85" s="269"/>
      <c r="CQ85" s="268" t="str">
        <f t="shared" si="44"/>
        <v/>
      </c>
      <c r="CR85" s="269"/>
      <c r="CS85" s="268" t="str">
        <f t="shared" si="39"/>
        <v/>
      </c>
      <c r="CT85" s="269"/>
      <c r="CU85" s="268" t="str">
        <f t="shared" si="39"/>
        <v/>
      </c>
      <c r="CV85" s="269"/>
      <c r="CW85" s="268" t="str">
        <f t="shared" si="39"/>
        <v/>
      </c>
      <c r="CX85" s="269"/>
      <c r="CY85" s="268" t="str">
        <f t="shared" si="39"/>
        <v/>
      </c>
      <c r="CZ85" s="269"/>
      <c r="DA85" s="268" t="str">
        <f t="shared" si="39"/>
        <v/>
      </c>
      <c r="DB85" s="269"/>
      <c r="DC85" s="268" t="str">
        <f t="shared" si="39"/>
        <v/>
      </c>
      <c r="DD85" s="269"/>
      <c r="DE85" s="205"/>
      <c r="DF85" s="286" t="str">
        <f t="shared" si="43"/>
        <v/>
      </c>
      <c r="DG85" s="211" t="str">
        <f t="shared" si="43"/>
        <v/>
      </c>
      <c r="DH85" s="210" t="str">
        <f t="shared" si="40"/>
        <v/>
      </c>
      <c r="DI85" s="211" t="str">
        <f t="shared" si="40"/>
        <v/>
      </c>
      <c r="DJ85" s="210" t="str">
        <f t="shared" si="40"/>
        <v/>
      </c>
      <c r="DK85" s="211" t="str">
        <f t="shared" si="40"/>
        <v/>
      </c>
      <c r="DL85" s="210" t="str">
        <f t="shared" si="40"/>
        <v/>
      </c>
      <c r="DM85" s="211" t="str">
        <f t="shared" si="40"/>
        <v/>
      </c>
      <c r="DN85" s="210" t="str">
        <f t="shared" si="40"/>
        <v/>
      </c>
      <c r="DO85" s="211" t="str">
        <f t="shared" si="40"/>
        <v/>
      </c>
      <c r="DP85" s="210" t="str">
        <f t="shared" si="40"/>
        <v/>
      </c>
      <c r="DQ85" s="211" t="str">
        <f t="shared" si="40"/>
        <v/>
      </c>
      <c r="DR85" s="210" t="str">
        <f t="shared" si="40"/>
        <v/>
      </c>
      <c r="DS85" s="211" t="str">
        <f t="shared" si="40"/>
        <v/>
      </c>
      <c r="DT85" s="210" t="str">
        <f t="shared" si="40"/>
        <v/>
      </c>
      <c r="DU85" s="211" t="str">
        <f t="shared" si="40"/>
        <v/>
      </c>
      <c r="DV85" s="210" t="str">
        <f t="shared" si="40"/>
        <v/>
      </c>
      <c r="DW85" s="211" t="str">
        <f t="shared" si="30"/>
        <v/>
      </c>
      <c r="DX85" s="210" t="str">
        <f t="shared" si="29"/>
        <v/>
      </c>
      <c r="DY85" s="211" t="str">
        <f t="shared" si="29"/>
        <v/>
      </c>
      <c r="DZ85" s="210" t="str">
        <f t="shared" si="41"/>
        <v/>
      </c>
      <c r="EA85" s="287" t="str">
        <f t="shared" si="42"/>
        <v/>
      </c>
    </row>
    <row r="86" spans="1:131" ht="15" customHeight="1">
      <c r="A86" s="410"/>
      <c r="B86" s="395"/>
      <c r="C86" s="377"/>
      <c r="D86" s="395"/>
      <c r="E86" s="396"/>
      <c r="F86" s="397"/>
      <c r="G86" s="398"/>
      <c r="H86" s="399"/>
      <c r="I86" s="398"/>
      <c r="J86" s="400"/>
      <c r="K86" s="400"/>
      <c r="L86" s="400"/>
      <c r="M86" s="400"/>
      <c r="N86" s="401"/>
      <c r="O86" s="402"/>
      <c r="P86" s="377"/>
      <c r="Q86" s="377"/>
      <c r="R86" s="377"/>
      <c r="S86" s="377"/>
      <c r="T86" s="382"/>
      <c r="U86" s="402"/>
      <c r="V86" s="25"/>
      <c r="W86" s="400"/>
      <c r="X86" s="400"/>
      <c r="Y86" s="400"/>
      <c r="Z86" s="400"/>
      <c r="AA86" s="401"/>
      <c r="AB86" s="402"/>
      <c r="AC86" s="377"/>
      <c r="AD86" s="377"/>
      <c r="AE86" s="377"/>
      <c r="AF86" s="377"/>
      <c r="AG86" s="382"/>
      <c r="AH86" s="403"/>
      <c r="AI86" s="25"/>
      <c r="AJ86" s="392"/>
      <c r="AK86" s="392"/>
      <c r="AL86" s="392"/>
      <c r="AM86" s="392"/>
      <c r="AN86" s="400">
        <v>10</v>
      </c>
      <c r="AO86" s="400">
        <v>10</v>
      </c>
      <c r="AP86" s="400">
        <v>9</v>
      </c>
      <c r="AQ86" s="400">
        <v>0.5</v>
      </c>
      <c r="AR86" s="401">
        <v>70</v>
      </c>
      <c r="AS86" s="402">
        <v>100</v>
      </c>
      <c r="AT86" s="377">
        <v>5</v>
      </c>
      <c r="AU86" s="377">
        <v>4</v>
      </c>
      <c r="AV86" s="377">
        <v>8</v>
      </c>
      <c r="AW86" s="377">
        <v>1</v>
      </c>
      <c r="AX86" s="382">
        <v>25</v>
      </c>
      <c r="AY86" s="403">
        <v>90</v>
      </c>
      <c r="AZ86" s="400">
        <v>10</v>
      </c>
      <c r="BA86" s="400">
        <v>10</v>
      </c>
      <c r="BB86" s="400">
        <v>10</v>
      </c>
      <c r="BC86" s="404">
        <v>70</v>
      </c>
      <c r="BD86" s="400">
        <v>100</v>
      </c>
      <c r="BE86" s="377">
        <v>6</v>
      </c>
      <c r="BF86" s="377">
        <v>8</v>
      </c>
      <c r="BG86" s="377">
        <v>4</v>
      </c>
      <c r="BH86" s="377">
        <v>7</v>
      </c>
      <c r="BI86" s="377">
        <v>15</v>
      </c>
      <c r="BJ86" s="377">
        <v>10</v>
      </c>
      <c r="BK86" s="382">
        <v>24</v>
      </c>
      <c r="BL86" s="382">
        <v>14</v>
      </c>
      <c r="BM86" s="403">
        <v>30</v>
      </c>
      <c r="BN86" s="403">
        <v>70</v>
      </c>
      <c r="BO86" s="378">
        <v>10</v>
      </c>
      <c r="BP86" s="378">
        <v>10</v>
      </c>
      <c r="BQ86" s="378">
        <v>10</v>
      </c>
      <c r="BR86" s="384">
        <v>33</v>
      </c>
      <c r="BS86" s="384">
        <v>18</v>
      </c>
      <c r="BT86" s="402">
        <v>60</v>
      </c>
      <c r="BU86" s="402">
        <v>30</v>
      </c>
      <c r="BV86" s="377">
        <v>24</v>
      </c>
      <c r="BW86" s="377">
        <v>44</v>
      </c>
      <c r="BX86" s="377">
        <v>30</v>
      </c>
      <c r="BY86" s="400">
        <v>24</v>
      </c>
      <c r="BZ86" s="401">
        <v>28</v>
      </c>
      <c r="CA86" s="402">
        <v>27</v>
      </c>
      <c r="CB86" s="411">
        <v>14</v>
      </c>
      <c r="CD86" s="230"/>
      <c r="CE86" s="205"/>
      <c r="CF86" s="205"/>
      <c r="CG86" s="268" t="str">
        <f t="shared" si="34"/>
        <v/>
      </c>
      <c r="CH86" s="269"/>
      <c r="CI86" s="268" t="str">
        <f t="shared" si="35"/>
        <v/>
      </c>
      <c r="CJ86" s="269"/>
      <c r="CK86" s="268" t="str">
        <f t="shared" si="36"/>
        <v/>
      </c>
      <c r="CL86" s="269"/>
      <c r="CM86" s="268" t="str">
        <f t="shared" si="37"/>
        <v/>
      </c>
      <c r="CN86" s="269"/>
      <c r="CO86" s="268" t="str">
        <f t="shared" si="38"/>
        <v/>
      </c>
      <c r="CP86" s="269"/>
      <c r="CQ86" s="268" t="str">
        <f t="shared" si="44"/>
        <v/>
      </c>
      <c r="CR86" s="269"/>
      <c r="CS86" s="268" t="str">
        <f t="shared" si="39"/>
        <v/>
      </c>
      <c r="CT86" s="269"/>
      <c r="CU86" s="268" t="str">
        <f t="shared" si="39"/>
        <v/>
      </c>
      <c r="CV86" s="269"/>
      <c r="CW86" s="268" t="str">
        <f t="shared" si="39"/>
        <v/>
      </c>
      <c r="CX86" s="269"/>
      <c r="CY86" s="268" t="str">
        <f t="shared" si="39"/>
        <v/>
      </c>
      <c r="CZ86" s="269"/>
      <c r="DA86" s="268" t="str">
        <f t="shared" si="39"/>
        <v/>
      </c>
      <c r="DB86" s="269"/>
      <c r="DC86" s="268" t="str">
        <f t="shared" si="39"/>
        <v/>
      </c>
      <c r="DD86" s="269"/>
      <c r="DE86" s="205"/>
      <c r="DF86" s="286" t="str">
        <f t="shared" si="43"/>
        <v/>
      </c>
      <c r="DG86" s="211" t="str">
        <f t="shared" si="43"/>
        <v/>
      </c>
      <c r="DH86" s="210" t="str">
        <f t="shared" si="40"/>
        <v/>
      </c>
      <c r="DI86" s="211" t="str">
        <f t="shared" si="40"/>
        <v/>
      </c>
      <c r="DJ86" s="210" t="str">
        <f t="shared" si="40"/>
        <v/>
      </c>
      <c r="DK86" s="211" t="str">
        <f t="shared" si="40"/>
        <v/>
      </c>
      <c r="DL86" s="210" t="str">
        <f t="shared" si="40"/>
        <v/>
      </c>
      <c r="DM86" s="211" t="str">
        <f t="shared" si="40"/>
        <v/>
      </c>
      <c r="DN86" s="210" t="str">
        <f t="shared" si="40"/>
        <v/>
      </c>
      <c r="DO86" s="211" t="str">
        <f t="shared" si="40"/>
        <v/>
      </c>
      <c r="DP86" s="210" t="str">
        <f t="shared" si="40"/>
        <v/>
      </c>
      <c r="DQ86" s="211" t="str">
        <f t="shared" si="40"/>
        <v/>
      </c>
      <c r="DR86" s="210" t="str">
        <f t="shared" si="40"/>
        <v/>
      </c>
      <c r="DS86" s="211" t="str">
        <f t="shared" si="40"/>
        <v/>
      </c>
      <c r="DT86" s="210" t="str">
        <f t="shared" si="40"/>
        <v/>
      </c>
      <c r="DU86" s="211" t="str">
        <f t="shared" si="40"/>
        <v/>
      </c>
      <c r="DV86" s="210" t="str">
        <f t="shared" si="40"/>
        <v/>
      </c>
      <c r="DW86" s="211" t="str">
        <f t="shared" si="30"/>
        <v/>
      </c>
      <c r="DX86" s="210" t="str">
        <f t="shared" si="30"/>
        <v/>
      </c>
      <c r="DY86" s="211" t="str">
        <f t="shared" si="30"/>
        <v/>
      </c>
      <c r="DZ86" s="210" t="str">
        <f t="shared" si="41"/>
        <v/>
      </c>
      <c r="EA86" s="287" t="str">
        <f t="shared" si="42"/>
        <v/>
      </c>
    </row>
    <row r="87" spans="1:131" ht="15" customHeight="1">
      <c r="A87" s="410"/>
      <c r="B87" s="395"/>
      <c r="C87" s="377"/>
      <c r="D87" s="395"/>
      <c r="E87" s="396"/>
      <c r="F87" s="397"/>
      <c r="G87" s="398"/>
      <c r="H87" s="399"/>
      <c r="I87" s="398"/>
      <c r="J87" s="400"/>
      <c r="K87" s="400"/>
      <c r="L87" s="400"/>
      <c r="M87" s="400"/>
      <c r="N87" s="401"/>
      <c r="O87" s="402"/>
      <c r="P87" s="377"/>
      <c r="Q87" s="377"/>
      <c r="R87" s="377"/>
      <c r="S87" s="377"/>
      <c r="T87" s="382"/>
      <c r="U87" s="402"/>
      <c r="V87" s="25"/>
      <c r="W87" s="400"/>
      <c r="X87" s="400"/>
      <c r="Y87" s="400"/>
      <c r="Z87" s="400"/>
      <c r="AA87" s="401"/>
      <c r="AB87" s="402"/>
      <c r="AC87" s="377"/>
      <c r="AD87" s="377"/>
      <c r="AE87" s="377"/>
      <c r="AF87" s="377"/>
      <c r="AG87" s="382"/>
      <c r="AH87" s="403"/>
      <c r="AI87" s="25"/>
      <c r="AJ87" s="392"/>
      <c r="AK87" s="392"/>
      <c r="AL87" s="392"/>
      <c r="AM87" s="392"/>
      <c r="AN87" s="400">
        <v>10</v>
      </c>
      <c r="AO87" s="400">
        <v>10</v>
      </c>
      <c r="AP87" s="400">
        <v>9</v>
      </c>
      <c r="AQ87" s="400">
        <v>0.5</v>
      </c>
      <c r="AR87" s="401">
        <v>70</v>
      </c>
      <c r="AS87" s="402">
        <v>100</v>
      </c>
      <c r="AT87" s="377">
        <v>5</v>
      </c>
      <c r="AU87" s="377">
        <v>4</v>
      </c>
      <c r="AV87" s="377">
        <v>8</v>
      </c>
      <c r="AW87" s="377">
        <v>1</v>
      </c>
      <c r="AX87" s="382">
        <v>25</v>
      </c>
      <c r="AY87" s="403">
        <v>90</v>
      </c>
      <c r="AZ87" s="400">
        <v>10</v>
      </c>
      <c r="BA87" s="400">
        <v>10</v>
      </c>
      <c r="BB87" s="400">
        <v>10</v>
      </c>
      <c r="BC87" s="404">
        <v>70</v>
      </c>
      <c r="BD87" s="400">
        <v>100</v>
      </c>
      <c r="BE87" s="377">
        <v>6</v>
      </c>
      <c r="BF87" s="377">
        <v>8</v>
      </c>
      <c r="BG87" s="377">
        <v>4</v>
      </c>
      <c r="BH87" s="377">
        <v>7</v>
      </c>
      <c r="BI87" s="377">
        <v>15</v>
      </c>
      <c r="BJ87" s="377">
        <v>10</v>
      </c>
      <c r="BK87" s="382">
        <v>24</v>
      </c>
      <c r="BL87" s="382">
        <v>14</v>
      </c>
      <c r="BM87" s="403">
        <v>30</v>
      </c>
      <c r="BN87" s="403">
        <v>70</v>
      </c>
      <c r="BO87" s="378">
        <v>10</v>
      </c>
      <c r="BP87" s="378">
        <v>10</v>
      </c>
      <c r="BQ87" s="378">
        <v>10</v>
      </c>
      <c r="BR87" s="384">
        <v>33</v>
      </c>
      <c r="BS87" s="384">
        <v>18</v>
      </c>
      <c r="BT87" s="402">
        <v>60</v>
      </c>
      <c r="BU87" s="402">
        <v>30</v>
      </c>
      <c r="BV87" s="377">
        <v>24</v>
      </c>
      <c r="BW87" s="377">
        <v>44</v>
      </c>
      <c r="BX87" s="377">
        <v>30</v>
      </c>
      <c r="BY87" s="400">
        <v>24</v>
      </c>
      <c r="BZ87" s="401">
        <v>28</v>
      </c>
      <c r="CA87" s="402">
        <v>27</v>
      </c>
      <c r="CB87" s="411">
        <v>14</v>
      </c>
      <c r="CD87" s="230"/>
      <c r="CE87" s="205"/>
      <c r="CF87" s="205"/>
      <c r="CG87" s="268" t="str">
        <f t="shared" si="34"/>
        <v/>
      </c>
      <c r="CH87" s="269"/>
      <c r="CI87" s="268" t="str">
        <f t="shared" si="35"/>
        <v/>
      </c>
      <c r="CJ87" s="269"/>
      <c r="CK87" s="268" t="str">
        <f t="shared" si="36"/>
        <v/>
      </c>
      <c r="CL87" s="269"/>
      <c r="CM87" s="268" t="str">
        <f t="shared" si="37"/>
        <v/>
      </c>
      <c r="CN87" s="269"/>
      <c r="CO87" s="268" t="str">
        <f t="shared" si="38"/>
        <v/>
      </c>
      <c r="CP87" s="269"/>
      <c r="CQ87" s="268" t="str">
        <f t="shared" si="44"/>
        <v/>
      </c>
      <c r="CR87" s="269"/>
      <c r="CS87" s="268" t="str">
        <f t="shared" si="39"/>
        <v/>
      </c>
      <c r="CT87" s="269"/>
      <c r="CU87" s="268" t="str">
        <f t="shared" si="39"/>
        <v/>
      </c>
      <c r="CV87" s="269"/>
      <c r="CW87" s="268" t="str">
        <f t="shared" si="39"/>
        <v/>
      </c>
      <c r="CX87" s="269"/>
      <c r="CY87" s="268" t="str">
        <f t="shared" si="39"/>
        <v/>
      </c>
      <c r="CZ87" s="269"/>
      <c r="DA87" s="268" t="str">
        <f t="shared" si="39"/>
        <v/>
      </c>
      <c r="DB87" s="269"/>
      <c r="DC87" s="268" t="str">
        <f t="shared" si="39"/>
        <v/>
      </c>
      <c r="DD87" s="269"/>
      <c r="DE87" s="205"/>
      <c r="DF87" s="286" t="str">
        <f t="shared" si="43"/>
        <v/>
      </c>
      <c r="DG87" s="211" t="str">
        <f t="shared" si="43"/>
        <v/>
      </c>
      <c r="DH87" s="210" t="str">
        <f t="shared" si="40"/>
        <v/>
      </c>
      <c r="DI87" s="211" t="str">
        <f t="shared" si="40"/>
        <v/>
      </c>
      <c r="DJ87" s="210" t="str">
        <f t="shared" si="40"/>
        <v/>
      </c>
      <c r="DK87" s="211" t="str">
        <f t="shared" si="40"/>
        <v/>
      </c>
      <c r="DL87" s="210" t="str">
        <f t="shared" si="40"/>
        <v/>
      </c>
      <c r="DM87" s="211" t="str">
        <f t="shared" si="40"/>
        <v/>
      </c>
      <c r="DN87" s="210" t="str">
        <f t="shared" si="40"/>
        <v/>
      </c>
      <c r="DO87" s="211" t="str">
        <f t="shared" si="40"/>
        <v/>
      </c>
      <c r="DP87" s="210" t="str">
        <f t="shared" si="40"/>
        <v/>
      </c>
      <c r="DQ87" s="211" t="str">
        <f t="shared" si="40"/>
        <v/>
      </c>
      <c r="DR87" s="210" t="str">
        <f t="shared" si="40"/>
        <v/>
      </c>
      <c r="DS87" s="211" t="str">
        <f t="shared" si="40"/>
        <v/>
      </c>
      <c r="DT87" s="210" t="str">
        <f t="shared" si="40"/>
        <v/>
      </c>
      <c r="DU87" s="211" t="str">
        <f t="shared" si="40"/>
        <v/>
      </c>
      <c r="DV87" s="210" t="str">
        <f t="shared" si="40"/>
        <v/>
      </c>
      <c r="DW87" s="211" t="str">
        <f t="shared" si="30"/>
        <v/>
      </c>
      <c r="DX87" s="210" t="str">
        <f t="shared" si="30"/>
        <v/>
      </c>
      <c r="DY87" s="211" t="str">
        <f t="shared" si="30"/>
        <v/>
      </c>
      <c r="DZ87" s="210" t="str">
        <f t="shared" si="41"/>
        <v/>
      </c>
      <c r="EA87" s="287" t="str">
        <f t="shared" si="42"/>
        <v/>
      </c>
    </row>
    <row r="88" spans="1:131" ht="15" customHeight="1">
      <c r="A88" s="410"/>
      <c r="B88" s="395"/>
      <c r="C88" s="377"/>
      <c r="D88" s="395"/>
      <c r="E88" s="396"/>
      <c r="F88" s="397"/>
      <c r="G88" s="398"/>
      <c r="H88" s="399"/>
      <c r="I88" s="398"/>
      <c r="J88" s="400"/>
      <c r="K88" s="400"/>
      <c r="L88" s="400"/>
      <c r="M88" s="400"/>
      <c r="N88" s="401"/>
      <c r="O88" s="402"/>
      <c r="P88" s="377"/>
      <c r="Q88" s="377"/>
      <c r="R88" s="377"/>
      <c r="S88" s="377"/>
      <c r="T88" s="382"/>
      <c r="U88" s="402"/>
      <c r="V88" s="25"/>
      <c r="W88" s="400"/>
      <c r="X88" s="400"/>
      <c r="Y88" s="400"/>
      <c r="Z88" s="400"/>
      <c r="AA88" s="401"/>
      <c r="AB88" s="402"/>
      <c r="AC88" s="377"/>
      <c r="AD88" s="377"/>
      <c r="AE88" s="377"/>
      <c r="AF88" s="377"/>
      <c r="AG88" s="382"/>
      <c r="AH88" s="403"/>
      <c r="AI88" s="25"/>
      <c r="AJ88" s="392"/>
      <c r="AK88" s="392"/>
      <c r="AL88" s="392"/>
      <c r="AM88" s="392"/>
      <c r="AN88" s="400">
        <v>10</v>
      </c>
      <c r="AO88" s="400">
        <v>10</v>
      </c>
      <c r="AP88" s="400">
        <v>9</v>
      </c>
      <c r="AQ88" s="400">
        <v>0.5</v>
      </c>
      <c r="AR88" s="401">
        <v>70</v>
      </c>
      <c r="AS88" s="402">
        <v>100</v>
      </c>
      <c r="AT88" s="377">
        <v>5</v>
      </c>
      <c r="AU88" s="377">
        <v>4</v>
      </c>
      <c r="AV88" s="377">
        <v>8</v>
      </c>
      <c r="AW88" s="377">
        <v>1</v>
      </c>
      <c r="AX88" s="382">
        <v>25</v>
      </c>
      <c r="AY88" s="403">
        <v>90</v>
      </c>
      <c r="AZ88" s="400">
        <v>10</v>
      </c>
      <c r="BA88" s="400">
        <v>10</v>
      </c>
      <c r="BB88" s="400">
        <v>10</v>
      </c>
      <c r="BC88" s="404">
        <v>70</v>
      </c>
      <c r="BD88" s="400">
        <v>100</v>
      </c>
      <c r="BE88" s="377">
        <v>6</v>
      </c>
      <c r="BF88" s="377">
        <v>8</v>
      </c>
      <c r="BG88" s="377">
        <v>4</v>
      </c>
      <c r="BH88" s="377">
        <v>7</v>
      </c>
      <c r="BI88" s="377">
        <v>15</v>
      </c>
      <c r="BJ88" s="377">
        <v>10</v>
      </c>
      <c r="BK88" s="382">
        <v>24</v>
      </c>
      <c r="BL88" s="382">
        <v>14</v>
      </c>
      <c r="BM88" s="403">
        <v>30</v>
      </c>
      <c r="BN88" s="403">
        <v>70</v>
      </c>
      <c r="BO88" s="378">
        <v>10</v>
      </c>
      <c r="BP88" s="378">
        <v>10</v>
      </c>
      <c r="BQ88" s="378">
        <v>10</v>
      </c>
      <c r="BR88" s="384">
        <v>33</v>
      </c>
      <c r="BS88" s="384">
        <v>18</v>
      </c>
      <c r="BT88" s="402">
        <v>60</v>
      </c>
      <c r="BU88" s="402">
        <v>30</v>
      </c>
      <c r="BV88" s="377">
        <v>24</v>
      </c>
      <c r="BW88" s="377">
        <v>44</v>
      </c>
      <c r="BX88" s="377">
        <v>30</v>
      </c>
      <c r="BY88" s="400">
        <v>24</v>
      </c>
      <c r="BZ88" s="401">
        <v>28</v>
      </c>
      <c r="CA88" s="402">
        <v>27</v>
      </c>
      <c r="CB88" s="411">
        <v>14</v>
      </c>
      <c r="CD88" s="230"/>
      <c r="CE88" s="205"/>
      <c r="CF88" s="205"/>
      <c r="CG88" s="268" t="str">
        <f t="shared" si="34"/>
        <v/>
      </c>
      <c r="CH88" s="269"/>
      <c r="CI88" s="268" t="str">
        <f t="shared" si="35"/>
        <v/>
      </c>
      <c r="CJ88" s="269"/>
      <c r="CK88" s="268" t="str">
        <f t="shared" si="36"/>
        <v/>
      </c>
      <c r="CL88" s="269"/>
      <c r="CM88" s="268" t="str">
        <f t="shared" si="37"/>
        <v/>
      </c>
      <c r="CN88" s="269"/>
      <c r="CO88" s="268" t="str">
        <f t="shared" si="38"/>
        <v/>
      </c>
      <c r="CP88" s="269"/>
      <c r="CQ88" s="268" t="str">
        <f t="shared" si="44"/>
        <v/>
      </c>
      <c r="CR88" s="269"/>
      <c r="CS88" s="268" t="str">
        <f t="shared" si="39"/>
        <v/>
      </c>
      <c r="CT88" s="269"/>
      <c r="CU88" s="268" t="str">
        <f t="shared" si="39"/>
        <v/>
      </c>
      <c r="CV88" s="269"/>
      <c r="CW88" s="268" t="str">
        <f t="shared" si="39"/>
        <v/>
      </c>
      <c r="CX88" s="269"/>
      <c r="CY88" s="268" t="str">
        <f t="shared" si="39"/>
        <v/>
      </c>
      <c r="CZ88" s="269"/>
      <c r="DA88" s="268" t="str">
        <f t="shared" si="39"/>
        <v/>
      </c>
      <c r="DB88" s="269"/>
      <c r="DC88" s="268" t="str">
        <f t="shared" si="39"/>
        <v/>
      </c>
      <c r="DD88" s="269"/>
      <c r="DE88" s="205"/>
      <c r="DF88" s="286" t="str">
        <f t="shared" si="43"/>
        <v/>
      </c>
      <c r="DG88" s="211" t="str">
        <f t="shared" si="43"/>
        <v/>
      </c>
      <c r="DH88" s="210" t="str">
        <f t="shared" si="40"/>
        <v/>
      </c>
      <c r="DI88" s="211" t="str">
        <f t="shared" si="40"/>
        <v/>
      </c>
      <c r="DJ88" s="210" t="str">
        <f t="shared" si="40"/>
        <v/>
      </c>
      <c r="DK88" s="211" t="str">
        <f t="shared" si="40"/>
        <v/>
      </c>
      <c r="DL88" s="210" t="str">
        <f t="shared" si="40"/>
        <v/>
      </c>
      <c r="DM88" s="211" t="str">
        <f t="shared" si="40"/>
        <v/>
      </c>
      <c r="DN88" s="210" t="str">
        <f t="shared" si="40"/>
        <v/>
      </c>
      <c r="DO88" s="211" t="str">
        <f t="shared" si="40"/>
        <v/>
      </c>
      <c r="DP88" s="210" t="str">
        <f t="shared" si="40"/>
        <v/>
      </c>
      <c r="DQ88" s="211" t="str">
        <f t="shared" si="40"/>
        <v/>
      </c>
      <c r="DR88" s="210" t="str">
        <f t="shared" si="40"/>
        <v/>
      </c>
      <c r="DS88" s="211" t="str">
        <f t="shared" si="40"/>
        <v/>
      </c>
      <c r="DT88" s="210" t="str">
        <f t="shared" si="40"/>
        <v/>
      </c>
      <c r="DU88" s="211" t="str">
        <f t="shared" si="40"/>
        <v/>
      </c>
      <c r="DV88" s="210" t="str">
        <f t="shared" si="40"/>
        <v/>
      </c>
      <c r="DW88" s="211" t="str">
        <f t="shared" si="30"/>
        <v/>
      </c>
      <c r="DX88" s="210" t="str">
        <f t="shared" si="30"/>
        <v/>
      </c>
      <c r="DY88" s="211" t="str">
        <f t="shared" si="30"/>
        <v/>
      </c>
      <c r="DZ88" s="210" t="str">
        <f t="shared" si="41"/>
        <v/>
      </c>
      <c r="EA88" s="287" t="str">
        <f t="shared" si="42"/>
        <v/>
      </c>
    </row>
    <row r="89" spans="1:131" ht="15" customHeight="1">
      <c r="A89" s="410"/>
      <c r="B89" s="395"/>
      <c r="C89" s="377"/>
      <c r="D89" s="395"/>
      <c r="E89" s="396"/>
      <c r="F89" s="397"/>
      <c r="G89" s="398"/>
      <c r="H89" s="399"/>
      <c r="I89" s="398"/>
      <c r="J89" s="400"/>
      <c r="K89" s="400"/>
      <c r="L89" s="400"/>
      <c r="M89" s="400"/>
      <c r="N89" s="401"/>
      <c r="O89" s="402"/>
      <c r="P89" s="377"/>
      <c r="Q89" s="377"/>
      <c r="R89" s="377"/>
      <c r="S89" s="377"/>
      <c r="T89" s="382"/>
      <c r="U89" s="402"/>
      <c r="V89" s="25"/>
      <c r="W89" s="400"/>
      <c r="X89" s="400"/>
      <c r="Y89" s="400"/>
      <c r="Z89" s="400"/>
      <c r="AA89" s="401"/>
      <c r="AB89" s="402"/>
      <c r="AC89" s="377"/>
      <c r="AD89" s="377"/>
      <c r="AE89" s="377"/>
      <c r="AF89" s="377"/>
      <c r="AG89" s="382"/>
      <c r="AH89" s="403"/>
      <c r="AI89" s="25"/>
      <c r="AJ89" s="392"/>
      <c r="AK89" s="392"/>
      <c r="AL89" s="392"/>
      <c r="AM89" s="392"/>
      <c r="AN89" s="400">
        <v>10</v>
      </c>
      <c r="AO89" s="400">
        <v>10</v>
      </c>
      <c r="AP89" s="400">
        <v>9</v>
      </c>
      <c r="AQ89" s="400">
        <v>0.5</v>
      </c>
      <c r="AR89" s="401">
        <v>70</v>
      </c>
      <c r="AS89" s="402">
        <v>100</v>
      </c>
      <c r="AT89" s="377">
        <v>5</v>
      </c>
      <c r="AU89" s="377">
        <v>4</v>
      </c>
      <c r="AV89" s="377">
        <v>8</v>
      </c>
      <c r="AW89" s="377">
        <v>1</v>
      </c>
      <c r="AX89" s="382">
        <v>25</v>
      </c>
      <c r="AY89" s="403">
        <v>90</v>
      </c>
      <c r="AZ89" s="400">
        <v>10</v>
      </c>
      <c r="BA89" s="400">
        <v>10</v>
      </c>
      <c r="BB89" s="400">
        <v>10</v>
      </c>
      <c r="BC89" s="404">
        <v>70</v>
      </c>
      <c r="BD89" s="400">
        <v>100</v>
      </c>
      <c r="BE89" s="377">
        <v>6</v>
      </c>
      <c r="BF89" s="377">
        <v>8</v>
      </c>
      <c r="BG89" s="377">
        <v>4</v>
      </c>
      <c r="BH89" s="377">
        <v>7</v>
      </c>
      <c r="BI89" s="377">
        <v>15</v>
      </c>
      <c r="BJ89" s="377">
        <v>10</v>
      </c>
      <c r="BK89" s="382">
        <v>24</v>
      </c>
      <c r="BL89" s="382">
        <v>14</v>
      </c>
      <c r="BM89" s="403">
        <v>30</v>
      </c>
      <c r="BN89" s="403">
        <v>70</v>
      </c>
      <c r="BO89" s="378">
        <v>10</v>
      </c>
      <c r="BP89" s="378">
        <v>10</v>
      </c>
      <c r="BQ89" s="378">
        <v>10</v>
      </c>
      <c r="BR89" s="384">
        <v>33</v>
      </c>
      <c r="BS89" s="384">
        <v>18</v>
      </c>
      <c r="BT89" s="402">
        <v>60</v>
      </c>
      <c r="BU89" s="402">
        <v>30</v>
      </c>
      <c r="BV89" s="377">
        <v>24</v>
      </c>
      <c r="BW89" s="377">
        <v>44</v>
      </c>
      <c r="BX89" s="377">
        <v>30</v>
      </c>
      <c r="BY89" s="400">
        <v>24</v>
      </c>
      <c r="BZ89" s="401">
        <v>28</v>
      </c>
      <c r="CA89" s="402">
        <v>27</v>
      </c>
      <c r="CB89" s="411">
        <v>14</v>
      </c>
      <c r="CD89" s="230"/>
      <c r="CE89" s="205"/>
      <c r="CF89" s="205"/>
      <c r="CG89" s="268" t="str">
        <f t="shared" si="34"/>
        <v/>
      </c>
      <c r="CH89" s="269"/>
      <c r="CI89" s="268" t="str">
        <f t="shared" si="35"/>
        <v/>
      </c>
      <c r="CJ89" s="269"/>
      <c r="CK89" s="268" t="str">
        <f t="shared" si="36"/>
        <v/>
      </c>
      <c r="CL89" s="269"/>
      <c r="CM89" s="268" t="str">
        <f t="shared" si="37"/>
        <v/>
      </c>
      <c r="CN89" s="269"/>
      <c r="CO89" s="268" t="str">
        <f t="shared" si="38"/>
        <v/>
      </c>
      <c r="CP89" s="269"/>
      <c r="CQ89" s="268" t="str">
        <f t="shared" si="44"/>
        <v/>
      </c>
      <c r="CR89" s="269"/>
      <c r="CS89" s="268" t="str">
        <f t="shared" si="39"/>
        <v/>
      </c>
      <c r="CT89" s="269"/>
      <c r="CU89" s="268" t="str">
        <f t="shared" si="39"/>
        <v/>
      </c>
      <c r="CV89" s="269"/>
      <c r="CW89" s="268" t="str">
        <f t="shared" si="39"/>
        <v/>
      </c>
      <c r="CX89" s="269"/>
      <c r="CY89" s="268" t="str">
        <f t="shared" si="39"/>
        <v/>
      </c>
      <c r="CZ89" s="269"/>
      <c r="DA89" s="268" t="str">
        <f t="shared" si="39"/>
        <v/>
      </c>
      <c r="DB89" s="269"/>
      <c r="DC89" s="268" t="str">
        <f t="shared" si="39"/>
        <v/>
      </c>
      <c r="DD89" s="269"/>
      <c r="DE89" s="205"/>
      <c r="DF89" s="286" t="str">
        <f t="shared" si="43"/>
        <v/>
      </c>
      <c r="DG89" s="211" t="str">
        <f t="shared" si="43"/>
        <v/>
      </c>
      <c r="DH89" s="210" t="str">
        <f t="shared" ref="DH89:DW105" si="45">IF(CK89="","",SUM(DF89,CK89))</f>
        <v/>
      </c>
      <c r="DI89" s="211" t="str">
        <f t="shared" si="45"/>
        <v/>
      </c>
      <c r="DJ89" s="210" t="str">
        <f t="shared" si="45"/>
        <v/>
      </c>
      <c r="DK89" s="211" t="str">
        <f t="shared" si="45"/>
        <v/>
      </c>
      <c r="DL89" s="210" t="str">
        <f t="shared" si="45"/>
        <v/>
      </c>
      <c r="DM89" s="211" t="str">
        <f t="shared" si="45"/>
        <v/>
      </c>
      <c r="DN89" s="210" t="str">
        <f t="shared" si="45"/>
        <v/>
      </c>
      <c r="DO89" s="211" t="str">
        <f t="shared" si="45"/>
        <v/>
      </c>
      <c r="DP89" s="210" t="str">
        <f t="shared" si="45"/>
        <v/>
      </c>
      <c r="DQ89" s="211" t="str">
        <f t="shared" si="45"/>
        <v/>
      </c>
      <c r="DR89" s="210" t="str">
        <f t="shared" si="45"/>
        <v/>
      </c>
      <c r="DS89" s="211" t="str">
        <f t="shared" si="45"/>
        <v/>
      </c>
      <c r="DT89" s="210" t="str">
        <f t="shared" si="45"/>
        <v/>
      </c>
      <c r="DU89" s="211" t="str">
        <f t="shared" si="45"/>
        <v/>
      </c>
      <c r="DV89" s="210" t="str">
        <f t="shared" si="45"/>
        <v/>
      </c>
      <c r="DW89" s="211" t="str">
        <f t="shared" si="30"/>
        <v/>
      </c>
      <c r="DX89" s="210" t="str">
        <f t="shared" si="30"/>
        <v/>
      </c>
      <c r="DY89" s="211" t="str">
        <f t="shared" si="30"/>
        <v/>
      </c>
      <c r="DZ89" s="210" t="str">
        <f t="shared" si="41"/>
        <v/>
      </c>
      <c r="EA89" s="287" t="str">
        <f t="shared" si="42"/>
        <v/>
      </c>
    </row>
    <row r="90" spans="1:131" ht="15" customHeight="1">
      <c r="A90" s="410"/>
      <c r="B90" s="395"/>
      <c r="C90" s="377"/>
      <c r="D90" s="395"/>
      <c r="E90" s="396"/>
      <c r="F90" s="397"/>
      <c r="G90" s="398"/>
      <c r="H90" s="399"/>
      <c r="I90" s="398"/>
      <c r="J90" s="400"/>
      <c r="K90" s="400"/>
      <c r="L90" s="400"/>
      <c r="M90" s="400"/>
      <c r="N90" s="401"/>
      <c r="O90" s="402"/>
      <c r="P90" s="377"/>
      <c r="Q90" s="377"/>
      <c r="R90" s="377"/>
      <c r="S90" s="377"/>
      <c r="T90" s="382"/>
      <c r="U90" s="402"/>
      <c r="V90" s="25"/>
      <c r="W90" s="400"/>
      <c r="X90" s="400"/>
      <c r="Y90" s="400"/>
      <c r="Z90" s="400"/>
      <c r="AA90" s="401"/>
      <c r="AB90" s="402"/>
      <c r="AC90" s="377"/>
      <c r="AD90" s="377"/>
      <c r="AE90" s="377"/>
      <c r="AF90" s="377"/>
      <c r="AG90" s="382"/>
      <c r="AH90" s="403"/>
      <c r="AI90" s="25"/>
      <c r="AJ90" s="392"/>
      <c r="AK90" s="392"/>
      <c r="AL90" s="392"/>
      <c r="AM90" s="392"/>
      <c r="AN90" s="400">
        <v>10</v>
      </c>
      <c r="AO90" s="400">
        <v>10</v>
      </c>
      <c r="AP90" s="400">
        <v>9</v>
      </c>
      <c r="AQ90" s="400">
        <v>0.5</v>
      </c>
      <c r="AR90" s="401">
        <v>70</v>
      </c>
      <c r="AS90" s="402">
        <v>100</v>
      </c>
      <c r="AT90" s="377">
        <v>5</v>
      </c>
      <c r="AU90" s="377">
        <v>4</v>
      </c>
      <c r="AV90" s="377">
        <v>8</v>
      </c>
      <c r="AW90" s="377">
        <v>1</v>
      </c>
      <c r="AX90" s="382">
        <v>25</v>
      </c>
      <c r="AY90" s="403">
        <v>90</v>
      </c>
      <c r="AZ90" s="400">
        <v>10</v>
      </c>
      <c r="BA90" s="400">
        <v>10</v>
      </c>
      <c r="BB90" s="400">
        <v>10</v>
      </c>
      <c r="BC90" s="404">
        <v>70</v>
      </c>
      <c r="BD90" s="400">
        <v>100</v>
      </c>
      <c r="BE90" s="377">
        <v>6</v>
      </c>
      <c r="BF90" s="377">
        <v>8</v>
      </c>
      <c r="BG90" s="377">
        <v>4</v>
      </c>
      <c r="BH90" s="377">
        <v>7</v>
      </c>
      <c r="BI90" s="377">
        <v>15</v>
      </c>
      <c r="BJ90" s="377">
        <v>10</v>
      </c>
      <c r="BK90" s="382">
        <v>24</v>
      </c>
      <c r="BL90" s="382">
        <v>14</v>
      </c>
      <c r="BM90" s="403">
        <v>30</v>
      </c>
      <c r="BN90" s="403">
        <v>70</v>
      </c>
      <c r="BO90" s="378">
        <v>10</v>
      </c>
      <c r="BP90" s="378">
        <v>10</v>
      </c>
      <c r="BQ90" s="378">
        <v>10</v>
      </c>
      <c r="BR90" s="384">
        <v>33</v>
      </c>
      <c r="BS90" s="384">
        <v>18</v>
      </c>
      <c r="BT90" s="402">
        <v>60</v>
      </c>
      <c r="BU90" s="402">
        <v>30</v>
      </c>
      <c r="BV90" s="377">
        <v>24</v>
      </c>
      <c r="BW90" s="377">
        <v>44</v>
      </c>
      <c r="BX90" s="377">
        <v>30</v>
      </c>
      <c r="BY90" s="400">
        <v>24</v>
      </c>
      <c r="BZ90" s="401">
        <v>28</v>
      </c>
      <c r="CA90" s="402">
        <v>27</v>
      </c>
      <c r="CB90" s="411">
        <v>14</v>
      </c>
      <c r="CD90" s="230"/>
      <c r="CE90" s="205"/>
      <c r="CF90" s="205"/>
      <c r="CG90" s="268" t="str">
        <f t="shared" si="34"/>
        <v/>
      </c>
      <c r="CH90" s="269"/>
      <c r="CI90" s="268" t="str">
        <f t="shared" si="35"/>
        <v/>
      </c>
      <c r="CJ90" s="269"/>
      <c r="CK90" s="268" t="str">
        <f t="shared" si="36"/>
        <v/>
      </c>
      <c r="CL90" s="269"/>
      <c r="CM90" s="268" t="str">
        <f t="shared" si="37"/>
        <v/>
      </c>
      <c r="CN90" s="269"/>
      <c r="CO90" s="268" t="str">
        <f t="shared" si="38"/>
        <v/>
      </c>
      <c r="CP90" s="269"/>
      <c r="CQ90" s="268" t="str">
        <f t="shared" si="44"/>
        <v/>
      </c>
      <c r="CR90" s="269"/>
      <c r="CS90" s="268" t="str">
        <f t="shared" si="39"/>
        <v/>
      </c>
      <c r="CT90" s="269"/>
      <c r="CU90" s="268" t="str">
        <f t="shared" si="39"/>
        <v/>
      </c>
      <c r="CV90" s="269"/>
      <c r="CW90" s="268" t="str">
        <f t="shared" si="39"/>
        <v/>
      </c>
      <c r="CX90" s="269"/>
      <c r="CY90" s="268" t="str">
        <f t="shared" si="39"/>
        <v/>
      </c>
      <c r="CZ90" s="269"/>
      <c r="DA90" s="268" t="str">
        <f t="shared" si="39"/>
        <v/>
      </c>
      <c r="DB90" s="269"/>
      <c r="DC90" s="268" t="str">
        <f t="shared" si="39"/>
        <v/>
      </c>
      <c r="DD90" s="269"/>
      <c r="DE90" s="205"/>
      <c r="DF90" s="286" t="str">
        <f t="shared" si="43"/>
        <v/>
      </c>
      <c r="DG90" s="211" t="str">
        <f t="shared" si="43"/>
        <v/>
      </c>
      <c r="DH90" s="210" t="str">
        <f t="shared" si="45"/>
        <v/>
      </c>
      <c r="DI90" s="211" t="str">
        <f t="shared" si="45"/>
        <v/>
      </c>
      <c r="DJ90" s="210" t="str">
        <f t="shared" si="45"/>
        <v/>
      </c>
      <c r="DK90" s="211" t="str">
        <f t="shared" si="45"/>
        <v/>
      </c>
      <c r="DL90" s="210" t="str">
        <f t="shared" si="45"/>
        <v/>
      </c>
      <c r="DM90" s="211" t="str">
        <f t="shared" si="45"/>
        <v/>
      </c>
      <c r="DN90" s="210" t="str">
        <f t="shared" si="45"/>
        <v/>
      </c>
      <c r="DO90" s="211" t="str">
        <f t="shared" si="45"/>
        <v/>
      </c>
      <c r="DP90" s="210" t="str">
        <f t="shared" si="45"/>
        <v/>
      </c>
      <c r="DQ90" s="211" t="str">
        <f t="shared" si="45"/>
        <v/>
      </c>
      <c r="DR90" s="210" t="str">
        <f t="shared" si="45"/>
        <v/>
      </c>
      <c r="DS90" s="211" t="str">
        <f t="shared" si="45"/>
        <v/>
      </c>
      <c r="DT90" s="210" t="str">
        <f t="shared" si="45"/>
        <v/>
      </c>
      <c r="DU90" s="211" t="str">
        <f t="shared" si="45"/>
        <v/>
      </c>
      <c r="DV90" s="210" t="str">
        <f t="shared" si="45"/>
        <v/>
      </c>
      <c r="DW90" s="211" t="str">
        <f t="shared" si="30"/>
        <v/>
      </c>
      <c r="DX90" s="210" t="str">
        <f t="shared" si="30"/>
        <v/>
      </c>
      <c r="DY90" s="211" t="str">
        <f t="shared" si="30"/>
        <v/>
      </c>
      <c r="DZ90" s="210" t="str">
        <f t="shared" si="41"/>
        <v/>
      </c>
      <c r="EA90" s="287" t="str">
        <f t="shared" si="42"/>
        <v/>
      </c>
    </row>
    <row r="91" spans="1:131" ht="15" customHeight="1">
      <c r="A91" s="410"/>
      <c r="B91" s="395"/>
      <c r="C91" s="377"/>
      <c r="D91" s="395"/>
      <c r="E91" s="396"/>
      <c r="F91" s="397"/>
      <c r="G91" s="398"/>
      <c r="H91" s="399"/>
      <c r="I91" s="398"/>
      <c r="J91" s="400"/>
      <c r="K91" s="400"/>
      <c r="L91" s="400"/>
      <c r="M91" s="400"/>
      <c r="N91" s="401"/>
      <c r="O91" s="402"/>
      <c r="P91" s="377"/>
      <c r="Q91" s="377"/>
      <c r="R91" s="377"/>
      <c r="S91" s="377"/>
      <c r="T91" s="382"/>
      <c r="U91" s="402"/>
      <c r="V91" s="25"/>
      <c r="W91" s="400"/>
      <c r="X91" s="400"/>
      <c r="Y91" s="400"/>
      <c r="Z91" s="400"/>
      <c r="AA91" s="401"/>
      <c r="AB91" s="402"/>
      <c r="AC91" s="377"/>
      <c r="AD91" s="377"/>
      <c r="AE91" s="377"/>
      <c r="AF91" s="377"/>
      <c r="AG91" s="382"/>
      <c r="AH91" s="403"/>
      <c r="AI91" s="25"/>
      <c r="AJ91" s="392"/>
      <c r="AK91" s="392"/>
      <c r="AL91" s="392"/>
      <c r="AM91" s="392"/>
      <c r="AN91" s="400">
        <v>10</v>
      </c>
      <c r="AO91" s="400">
        <v>10</v>
      </c>
      <c r="AP91" s="400">
        <v>9</v>
      </c>
      <c r="AQ91" s="400">
        <v>0.5</v>
      </c>
      <c r="AR91" s="401">
        <v>70</v>
      </c>
      <c r="AS91" s="402">
        <v>100</v>
      </c>
      <c r="AT91" s="377">
        <v>5</v>
      </c>
      <c r="AU91" s="377">
        <v>4</v>
      </c>
      <c r="AV91" s="377">
        <v>8</v>
      </c>
      <c r="AW91" s="377">
        <v>1</v>
      </c>
      <c r="AX91" s="382">
        <v>25</v>
      </c>
      <c r="AY91" s="403">
        <v>90</v>
      </c>
      <c r="AZ91" s="400">
        <v>10</v>
      </c>
      <c r="BA91" s="400">
        <v>10</v>
      </c>
      <c r="BB91" s="400">
        <v>10</v>
      </c>
      <c r="BC91" s="404">
        <v>70</v>
      </c>
      <c r="BD91" s="400">
        <v>100</v>
      </c>
      <c r="BE91" s="377">
        <v>6</v>
      </c>
      <c r="BF91" s="377">
        <v>8</v>
      </c>
      <c r="BG91" s="377">
        <v>4</v>
      </c>
      <c r="BH91" s="377">
        <v>7</v>
      </c>
      <c r="BI91" s="377">
        <v>15</v>
      </c>
      <c r="BJ91" s="377">
        <v>10</v>
      </c>
      <c r="BK91" s="382">
        <v>24</v>
      </c>
      <c r="BL91" s="382">
        <v>14</v>
      </c>
      <c r="BM91" s="403">
        <v>30</v>
      </c>
      <c r="BN91" s="403">
        <v>70</v>
      </c>
      <c r="BO91" s="378">
        <v>10</v>
      </c>
      <c r="BP91" s="378">
        <v>10</v>
      </c>
      <c r="BQ91" s="378">
        <v>10</v>
      </c>
      <c r="BR91" s="384">
        <v>33</v>
      </c>
      <c r="BS91" s="384">
        <v>18</v>
      </c>
      <c r="BT91" s="402">
        <v>60</v>
      </c>
      <c r="BU91" s="402">
        <v>30</v>
      </c>
      <c r="BV91" s="377">
        <v>24</v>
      </c>
      <c r="BW91" s="377">
        <v>44</v>
      </c>
      <c r="BX91" s="377">
        <v>30</v>
      </c>
      <c r="BY91" s="400">
        <v>24</v>
      </c>
      <c r="BZ91" s="401">
        <v>28</v>
      </c>
      <c r="CA91" s="402">
        <v>27</v>
      </c>
      <c r="CB91" s="411">
        <v>14</v>
      </c>
      <c r="CD91" s="230"/>
      <c r="CE91" s="205"/>
      <c r="CF91" s="205"/>
      <c r="CG91" s="268" t="str">
        <f t="shared" si="34"/>
        <v/>
      </c>
      <c r="CH91" s="269"/>
      <c r="CI91" s="268" t="str">
        <f t="shared" si="35"/>
        <v/>
      </c>
      <c r="CJ91" s="269"/>
      <c r="CK91" s="268" t="str">
        <f t="shared" si="36"/>
        <v/>
      </c>
      <c r="CL91" s="269"/>
      <c r="CM91" s="268" t="str">
        <f t="shared" si="37"/>
        <v/>
      </c>
      <c r="CN91" s="269"/>
      <c r="CO91" s="268" t="str">
        <f t="shared" si="38"/>
        <v/>
      </c>
      <c r="CP91" s="269"/>
      <c r="CQ91" s="268" t="str">
        <f t="shared" si="44"/>
        <v/>
      </c>
      <c r="CR91" s="269"/>
      <c r="CS91" s="268" t="str">
        <f t="shared" si="39"/>
        <v/>
      </c>
      <c r="CT91" s="269"/>
      <c r="CU91" s="268" t="str">
        <f t="shared" si="39"/>
        <v/>
      </c>
      <c r="CV91" s="269"/>
      <c r="CW91" s="268" t="str">
        <f t="shared" si="39"/>
        <v/>
      </c>
      <c r="CX91" s="269"/>
      <c r="CY91" s="268" t="str">
        <f t="shared" si="39"/>
        <v/>
      </c>
      <c r="CZ91" s="269"/>
      <c r="DA91" s="268" t="str">
        <f t="shared" si="39"/>
        <v/>
      </c>
      <c r="DB91" s="269"/>
      <c r="DC91" s="268" t="str">
        <f t="shared" si="39"/>
        <v/>
      </c>
      <c r="DD91" s="269"/>
      <c r="DE91" s="205"/>
      <c r="DF91" s="286" t="str">
        <f t="shared" si="43"/>
        <v/>
      </c>
      <c r="DG91" s="211" t="str">
        <f t="shared" si="43"/>
        <v/>
      </c>
      <c r="DH91" s="210" t="str">
        <f t="shared" si="45"/>
        <v/>
      </c>
      <c r="DI91" s="211" t="str">
        <f t="shared" si="45"/>
        <v/>
      </c>
      <c r="DJ91" s="210" t="str">
        <f t="shared" si="45"/>
        <v/>
      </c>
      <c r="DK91" s="211" t="str">
        <f t="shared" si="45"/>
        <v/>
      </c>
      <c r="DL91" s="210" t="str">
        <f t="shared" si="45"/>
        <v/>
      </c>
      <c r="DM91" s="211" t="str">
        <f t="shared" si="45"/>
        <v/>
      </c>
      <c r="DN91" s="210" t="str">
        <f t="shared" si="45"/>
        <v/>
      </c>
      <c r="DO91" s="211" t="str">
        <f t="shared" si="45"/>
        <v/>
      </c>
      <c r="DP91" s="210" t="str">
        <f t="shared" si="45"/>
        <v/>
      </c>
      <c r="DQ91" s="211" t="str">
        <f t="shared" si="45"/>
        <v/>
      </c>
      <c r="DR91" s="210" t="str">
        <f t="shared" si="45"/>
        <v/>
      </c>
      <c r="DS91" s="211" t="str">
        <f t="shared" si="45"/>
        <v/>
      </c>
      <c r="DT91" s="210" t="str">
        <f t="shared" si="45"/>
        <v/>
      </c>
      <c r="DU91" s="211" t="str">
        <f t="shared" si="45"/>
        <v/>
      </c>
      <c r="DV91" s="210" t="str">
        <f t="shared" si="45"/>
        <v/>
      </c>
      <c r="DW91" s="211" t="str">
        <f t="shared" si="30"/>
        <v/>
      </c>
      <c r="DX91" s="210" t="str">
        <f t="shared" si="30"/>
        <v/>
      </c>
      <c r="DY91" s="211" t="str">
        <f t="shared" si="30"/>
        <v/>
      </c>
      <c r="DZ91" s="210" t="str">
        <f t="shared" si="41"/>
        <v/>
      </c>
      <c r="EA91" s="287" t="str">
        <f t="shared" si="42"/>
        <v/>
      </c>
    </row>
    <row r="92" spans="1:131" ht="15" customHeight="1">
      <c r="A92" s="410"/>
      <c r="B92" s="395"/>
      <c r="C92" s="377"/>
      <c r="D92" s="395"/>
      <c r="E92" s="396"/>
      <c r="F92" s="397"/>
      <c r="G92" s="398"/>
      <c r="H92" s="399"/>
      <c r="I92" s="398"/>
      <c r="J92" s="400"/>
      <c r="K92" s="400"/>
      <c r="L92" s="400"/>
      <c r="M92" s="400"/>
      <c r="N92" s="401"/>
      <c r="O92" s="402"/>
      <c r="P92" s="377"/>
      <c r="Q92" s="377"/>
      <c r="R92" s="377"/>
      <c r="S92" s="377"/>
      <c r="T92" s="382"/>
      <c r="U92" s="402"/>
      <c r="V92" s="25"/>
      <c r="W92" s="400"/>
      <c r="X92" s="400"/>
      <c r="Y92" s="400"/>
      <c r="Z92" s="400"/>
      <c r="AA92" s="401"/>
      <c r="AB92" s="402"/>
      <c r="AC92" s="377"/>
      <c r="AD92" s="377"/>
      <c r="AE92" s="377"/>
      <c r="AF92" s="377"/>
      <c r="AG92" s="382"/>
      <c r="AH92" s="403"/>
      <c r="AI92" s="25"/>
      <c r="AJ92" s="392"/>
      <c r="AK92" s="392"/>
      <c r="AL92" s="392"/>
      <c r="AM92" s="392"/>
      <c r="AN92" s="400">
        <v>10</v>
      </c>
      <c r="AO92" s="400">
        <v>10</v>
      </c>
      <c r="AP92" s="400">
        <v>9</v>
      </c>
      <c r="AQ92" s="400">
        <v>0.5</v>
      </c>
      <c r="AR92" s="401">
        <v>70</v>
      </c>
      <c r="AS92" s="402">
        <v>100</v>
      </c>
      <c r="AT92" s="377">
        <v>5</v>
      </c>
      <c r="AU92" s="377">
        <v>4</v>
      </c>
      <c r="AV92" s="377">
        <v>8</v>
      </c>
      <c r="AW92" s="377">
        <v>1</v>
      </c>
      <c r="AX92" s="382">
        <v>25</v>
      </c>
      <c r="AY92" s="403">
        <v>90</v>
      </c>
      <c r="AZ92" s="400">
        <v>10</v>
      </c>
      <c r="BA92" s="400">
        <v>10</v>
      </c>
      <c r="BB92" s="400">
        <v>10</v>
      </c>
      <c r="BC92" s="404">
        <v>70</v>
      </c>
      <c r="BD92" s="400">
        <v>100</v>
      </c>
      <c r="BE92" s="377">
        <v>6</v>
      </c>
      <c r="BF92" s="377">
        <v>8</v>
      </c>
      <c r="BG92" s="377">
        <v>4</v>
      </c>
      <c r="BH92" s="377">
        <v>7</v>
      </c>
      <c r="BI92" s="377">
        <v>15</v>
      </c>
      <c r="BJ92" s="377">
        <v>10</v>
      </c>
      <c r="BK92" s="382">
        <v>24</v>
      </c>
      <c r="BL92" s="382">
        <v>14</v>
      </c>
      <c r="BM92" s="403">
        <v>30</v>
      </c>
      <c r="BN92" s="403">
        <v>70</v>
      </c>
      <c r="BO92" s="378">
        <v>10</v>
      </c>
      <c r="BP92" s="378">
        <v>10</v>
      </c>
      <c r="BQ92" s="378">
        <v>10</v>
      </c>
      <c r="BR92" s="384">
        <v>33</v>
      </c>
      <c r="BS92" s="384">
        <v>18</v>
      </c>
      <c r="BT92" s="402">
        <v>60</v>
      </c>
      <c r="BU92" s="402">
        <v>30</v>
      </c>
      <c r="BV92" s="377">
        <v>24</v>
      </c>
      <c r="BW92" s="377">
        <v>44</v>
      </c>
      <c r="BX92" s="377">
        <v>30</v>
      </c>
      <c r="BY92" s="400">
        <v>24</v>
      </c>
      <c r="BZ92" s="401">
        <v>28</v>
      </c>
      <c r="CA92" s="402">
        <v>27</v>
      </c>
      <c r="CB92" s="411">
        <v>14</v>
      </c>
      <c r="CD92" s="230"/>
      <c r="CE92" s="205"/>
      <c r="CF92" s="205"/>
      <c r="CG92" s="268" t="str">
        <f t="shared" si="34"/>
        <v/>
      </c>
      <c r="CH92" s="269"/>
      <c r="CI92" s="268" t="str">
        <f t="shared" si="35"/>
        <v/>
      </c>
      <c r="CJ92" s="269"/>
      <c r="CK92" s="268" t="str">
        <f t="shared" si="36"/>
        <v/>
      </c>
      <c r="CL92" s="269"/>
      <c r="CM92" s="268" t="str">
        <f t="shared" si="37"/>
        <v/>
      </c>
      <c r="CN92" s="269"/>
      <c r="CO92" s="268" t="str">
        <f t="shared" si="38"/>
        <v/>
      </c>
      <c r="CP92" s="269"/>
      <c r="CQ92" s="268" t="str">
        <f t="shared" si="44"/>
        <v/>
      </c>
      <c r="CR92" s="269"/>
      <c r="CS92" s="268" t="str">
        <f t="shared" si="39"/>
        <v/>
      </c>
      <c r="CT92" s="269"/>
      <c r="CU92" s="268" t="str">
        <f t="shared" si="39"/>
        <v/>
      </c>
      <c r="CV92" s="269"/>
      <c r="CW92" s="268" t="str">
        <f t="shared" si="39"/>
        <v/>
      </c>
      <c r="CX92" s="269"/>
      <c r="CY92" s="268" t="str">
        <f t="shared" si="39"/>
        <v/>
      </c>
      <c r="CZ92" s="269"/>
      <c r="DA92" s="268" t="str">
        <f t="shared" si="39"/>
        <v/>
      </c>
      <c r="DB92" s="269"/>
      <c r="DC92" s="268" t="str">
        <f t="shared" si="39"/>
        <v/>
      </c>
      <c r="DD92" s="269"/>
      <c r="DE92" s="205"/>
      <c r="DF92" s="286" t="str">
        <f t="shared" si="43"/>
        <v/>
      </c>
      <c r="DG92" s="211" t="str">
        <f t="shared" si="43"/>
        <v/>
      </c>
      <c r="DH92" s="210" t="str">
        <f t="shared" si="45"/>
        <v/>
      </c>
      <c r="DI92" s="211" t="str">
        <f t="shared" si="45"/>
        <v/>
      </c>
      <c r="DJ92" s="210" t="str">
        <f t="shared" si="45"/>
        <v/>
      </c>
      <c r="DK92" s="211" t="str">
        <f t="shared" si="45"/>
        <v/>
      </c>
      <c r="DL92" s="210" t="str">
        <f t="shared" si="45"/>
        <v/>
      </c>
      <c r="DM92" s="211" t="str">
        <f t="shared" si="45"/>
        <v/>
      </c>
      <c r="DN92" s="210" t="str">
        <f t="shared" si="45"/>
        <v/>
      </c>
      <c r="DO92" s="211" t="str">
        <f t="shared" si="45"/>
        <v/>
      </c>
      <c r="DP92" s="210" t="str">
        <f t="shared" si="45"/>
        <v/>
      </c>
      <c r="DQ92" s="211" t="str">
        <f t="shared" si="45"/>
        <v/>
      </c>
      <c r="DR92" s="210" t="str">
        <f t="shared" si="45"/>
        <v/>
      </c>
      <c r="DS92" s="211" t="str">
        <f t="shared" si="45"/>
        <v/>
      </c>
      <c r="DT92" s="210" t="str">
        <f t="shared" si="45"/>
        <v/>
      </c>
      <c r="DU92" s="211" t="str">
        <f t="shared" si="45"/>
        <v/>
      </c>
      <c r="DV92" s="210" t="str">
        <f t="shared" si="45"/>
        <v/>
      </c>
      <c r="DW92" s="211" t="str">
        <f t="shared" si="30"/>
        <v/>
      </c>
      <c r="DX92" s="210" t="str">
        <f t="shared" si="30"/>
        <v/>
      </c>
      <c r="DY92" s="211" t="str">
        <f t="shared" si="30"/>
        <v/>
      </c>
      <c r="DZ92" s="210" t="str">
        <f t="shared" si="41"/>
        <v/>
      </c>
      <c r="EA92" s="287" t="str">
        <f t="shared" si="42"/>
        <v/>
      </c>
    </row>
    <row r="93" spans="1:131" ht="15" customHeight="1">
      <c r="A93" s="410"/>
      <c r="B93" s="395"/>
      <c r="C93" s="377"/>
      <c r="D93" s="395"/>
      <c r="E93" s="396"/>
      <c r="F93" s="397"/>
      <c r="G93" s="398"/>
      <c r="H93" s="399"/>
      <c r="I93" s="398"/>
      <c r="J93" s="400"/>
      <c r="K93" s="400"/>
      <c r="L93" s="400"/>
      <c r="M93" s="400"/>
      <c r="N93" s="401"/>
      <c r="O93" s="402"/>
      <c r="P93" s="377"/>
      <c r="Q93" s="377"/>
      <c r="R93" s="377"/>
      <c r="S93" s="377"/>
      <c r="T93" s="382"/>
      <c r="U93" s="402"/>
      <c r="V93" s="25"/>
      <c r="W93" s="400"/>
      <c r="X93" s="400"/>
      <c r="Y93" s="400"/>
      <c r="Z93" s="400"/>
      <c r="AA93" s="401"/>
      <c r="AB93" s="402"/>
      <c r="AC93" s="377"/>
      <c r="AD93" s="377"/>
      <c r="AE93" s="377"/>
      <c r="AF93" s="377"/>
      <c r="AG93" s="382"/>
      <c r="AH93" s="403"/>
      <c r="AI93" s="25"/>
      <c r="AJ93" s="392"/>
      <c r="AK93" s="392"/>
      <c r="AL93" s="392"/>
      <c r="AM93" s="392"/>
      <c r="AN93" s="400">
        <v>10</v>
      </c>
      <c r="AO93" s="400">
        <v>10</v>
      </c>
      <c r="AP93" s="400">
        <v>9</v>
      </c>
      <c r="AQ93" s="400">
        <v>0.5</v>
      </c>
      <c r="AR93" s="401">
        <v>70</v>
      </c>
      <c r="AS93" s="402">
        <v>100</v>
      </c>
      <c r="AT93" s="377">
        <v>5</v>
      </c>
      <c r="AU93" s="377">
        <v>4</v>
      </c>
      <c r="AV93" s="377">
        <v>8</v>
      </c>
      <c r="AW93" s="377">
        <v>1</v>
      </c>
      <c r="AX93" s="382">
        <v>25</v>
      </c>
      <c r="AY93" s="403">
        <v>90</v>
      </c>
      <c r="AZ93" s="400">
        <v>10</v>
      </c>
      <c r="BA93" s="400">
        <v>10</v>
      </c>
      <c r="BB93" s="400">
        <v>10</v>
      </c>
      <c r="BC93" s="404">
        <v>70</v>
      </c>
      <c r="BD93" s="400">
        <v>100</v>
      </c>
      <c r="BE93" s="377">
        <v>6</v>
      </c>
      <c r="BF93" s="377">
        <v>8</v>
      </c>
      <c r="BG93" s="377">
        <v>4</v>
      </c>
      <c r="BH93" s="377">
        <v>7</v>
      </c>
      <c r="BI93" s="377">
        <v>15</v>
      </c>
      <c r="BJ93" s="377">
        <v>10</v>
      </c>
      <c r="BK93" s="382">
        <v>24</v>
      </c>
      <c r="BL93" s="382">
        <v>14</v>
      </c>
      <c r="BM93" s="403">
        <v>30</v>
      </c>
      <c r="BN93" s="403">
        <v>70</v>
      </c>
      <c r="BO93" s="378">
        <v>10</v>
      </c>
      <c r="BP93" s="378">
        <v>10</v>
      </c>
      <c r="BQ93" s="378">
        <v>10</v>
      </c>
      <c r="BR93" s="384">
        <v>33</v>
      </c>
      <c r="BS93" s="384">
        <v>18</v>
      </c>
      <c r="BT93" s="402">
        <v>60</v>
      </c>
      <c r="BU93" s="402">
        <v>30</v>
      </c>
      <c r="BV93" s="377">
        <v>24</v>
      </c>
      <c r="BW93" s="377">
        <v>44</v>
      </c>
      <c r="BX93" s="377">
        <v>30</v>
      </c>
      <c r="BY93" s="400">
        <v>24</v>
      </c>
      <c r="BZ93" s="401">
        <v>28</v>
      </c>
      <c r="CA93" s="402">
        <v>27</v>
      </c>
      <c r="CB93" s="411">
        <v>14</v>
      </c>
      <c r="CD93" s="230"/>
      <c r="CE93" s="205"/>
      <c r="CF93" s="205"/>
      <c r="CG93" s="268" t="str">
        <f t="shared" si="34"/>
        <v/>
      </c>
      <c r="CH93" s="269"/>
      <c r="CI93" s="268" t="str">
        <f t="shared" si="35"/>
        <v/>
      </c>
      <c r="CJ93" s="269"/>
      <c r="CK93" s="268" t="str">
        <f t="shared" si="36"/>
        <v/>
      </c>
      <c r="CL93" s="269"/>
      <c r="CM93" s="268" t="str">
        <f t="shared" si="37"/>
        <v/>
      </c>
      <c r="CN93" s="269"/>
      <c r="CO93" s="268" t="str">
        <f t="shared" si="38"/>
        <v/>
      </c>
      <c r="CP93" s="269"/>
      <c r="CQ93" s="268" t="str">
        <f t="shared" si="44"/>
        <v/>
      </c>
      <c r="CR93" s="269"/>
      <c r="CS93" s="268" t="str">
        <f t="shared" si="39"/>
        <v/>
      </c>
      <c r="CT93" s="269"/>
      <c r="CU93" s="268" t="str">
        <f t="shared" si="39"/>
        <v/>
      </c>
      <c r="CV93" s="269"/>
      <c r="CW93" s="268" t="str">
        <f t="shared" si="39"/>
        <v/>
      </c>
      <c r="CX93" s="269"/>
      <c r="CY93" s="268" t="str">
        <f t="shared" si="39"/>
        <v/>
      </c>
      <c r="CZ93" s="269"/>
      <c r="DA93" s="268" t="str">
        <f t="shared" si="39"/>
        <v/>
      </c>
      <c r="DB93" s="269"/>
      <c r="DC93" s="268" t="str">
        <f t="shared" si="39"/>
        <v/>
      </c>
      <c r="DD93" s="269"/>
      <c r="DE93" s="205"/>
      <c r="DF93" s="286" t="str">
        <f t="shared" si="43"/>
        <v/>
      </c>
      <c r="DG93" s="211" t="str">
        <f t="shared" si="43"/>
        <v/>
      </c>
      <c r="DH93" s="210" t="str">
        <f t="shared" si="45"/>
        <v/>
      </c>
      <c r="DI93" s="211" t="str">
        <f t="shared" si="45"/>
        <v/>
      </c>
      <c r="DJ93" s="210" t="str">
        <f t="shared" si="45"/>
        <v/>
      </c>
      <c r="DK93" s="211" t="str">
        <f t="shared" si="45"/>
        <v/>
      </c>
      <c r="DL93" s="210" t="str">
        <f t="shared" si="45"/>
        <v/>
      </c>
      <c r="DM93" s="211" t="str">
        <f t="shared" si="45"/>
        <v/>
      </c>
      <c r="DN93" s="210" t="str">
        <f t="shared" si="45"/>
        <v/>
      </c>
      <c r="DO93" s="211" t="str">
        <f t="shared" si="45"/>
        <v/>
      </c>
      <c r="DP93" s="210" t="str">
        <f t="shared" si="45"/>
        <v/>
      </c>
      <c r="DQ93" s="211" t="str">
        <f t="shared" si="45"/>
        <v/>
      </c>
      <c r="DR93" s="210" t="str">
        <f t="shared" si="45"/>
        <v/>
      </c>
      <c r="DS93" s="211" t="str">
        <f t="shared" si="45"/>
        <v/>
      </c>
      <c r="DT93" s="210" t="str">
        <f t="shared" si="45"/>
        <v/>
      </c>
      <c r="DU93" s="211" t="str">
        <f t="shared" si="45"/>
        <v/>
      </c>
      <c r="DV93" s="210" t="str">
        <f t="shared" si="45"/>
        <v/>
      </c>
      <c r="DW93" s="211" t="str">
        <f t="shared" si="30"/>
        <v/>
      </c>
      <c r="DX93" s="210" t="str">
        <f t="shared" si="30"/>
        <v/>
      </c>
      <c r="DY93" s="211" t="str">
        <f t="shared" si="30"/>
        <v/>
      </c>
      <c r="DZ93" s="210" t="str">
        <f t="shared" si="41"/>
        <v/>
      </c>
      <c r="EA93" s="287" t="str">
        <f t="shared" si="42"/>
        <v/>
      </c>
    </row>
    <row r="94" spans="1:131" ht="15" customHeight="1">
      <c r="A94" s="410"/>
      <c r="B94" s="395"/>
      <c r="C94" s="377"/>
      <c r="D94" s="395"/>
      <c r="E94" s="396"/>
      <c r="F94" s="397"/>
      <c r="G94" s="398"/>
      <c r="H94" s="399"/>
      <c r="I94" s="398"/>
      <c r="J94" s="400"/>
      <c r="K94" s="400"/>
      <c r="L94" s="400"/>
      <c r="M94" s="400"/>
      <c r="N94" s="401"/>
      <c r="O94" s="402"/>
      <c r="P94" s="377"/>
      <c r="Q94" s="377"/>
      <c r="R94" s="377"/>
      <c r="S94" s="377"/>
      <c r="T94" s="382"/>
      <c r="U94" s="402"/>
      <c r="V94" s="25"/>
      <c r="W94" s="400"/>
      <c r="X94" s="400"/>
      <c r="Y94" s="400"/>
      <c r="Z94" s="400"/>
      <c r="AA94" s="401"/>
      <c r="AB94" s="402"/>
      <c r="AC94" s="377"/>
      <c r="AD94" s="377"/>
      <c r="AE94" s="377"/>
      <c r="AF94" s="377"/>
      <c r="AG94" s="382"/>
      <c r="AH94" s="403"/>
      <c r="AI94" s="25"/>
      <c r="AJ94" s="392"/>
      <c r="AK94" s="392"/>
      <c r="AL94" s="392"/>
      <c r="AM94" s="392"/>
      <c r="AN94" s="400">
        <v>10</v>
      </c>
      <c r="AO94" s="400">
        <v>10</v>
      </c>
      <c r="AP94" s="400">
        <v>9</v>
      </c>
      <c r="AQ94" s="400">
        <v>0.5</v>
      </c>
      <c r="AR94" s="401">
        <v>70</v>
      </c>
      <c r="AS94" s="402">
        <v>100</v>
      </c>
      <c r="AT94" s="377">
        <v>5</v>
      </c>
      <c r="AU94" s="377">
        <v>4</v>
      </c>
      <c r="AV94" s="377">
        <v>8</v>
      </c>
      <c r="AW94" s="377">
        <v>1</v>
      </c>
      <c r="AX94" s="382">
        <v>25</v>
      </c>
      <c r="AY94" s="403">
        <v>90</v>
      </c>
      <c r="AZ94" s="400">
        <v>10</v>
      </c>
      <c r="BA94" s="400">
        <v>10</v>
      </c>
      <c r="BB94" s="400">
        <v>10</v>
      </c>
      <c r="BC94" s="404">
        <v>70</v>
      </c>
      <c r="BD94" s="400">
        <v>100</v>
      </c>
      <c r="BE94" s="377">
        <v>6</v>
      </c>
      <c r="BF94" s="377">
        <v>8</v>
      </c>
      <c r="BG94" s="377">
        <v>4</v>
      </c>
      <c r="BH94" s="377">
        <v>7</v>
      </c>
      <c r="BI94" s="377">
        <v>15</v>
      </c>
      <c r="BJ94" s="377">
        <v>10</v>
      </c>
      <c r="BK94" s="382">
        <v>24</v>
      </c>
      <c r="BL94" s="382">
        <v>14</v>
      </c>
      <c r="BM94" s="403">
        <v>30</v>
      </c>
      <c r="BN94" s="403">
        <v>70</v>
      </c>
      <c r="BO94" s="378">
        <v>10</v>
      </c>
      <c r="BP94" s="378">
        <v>10</v>
      </c>
      <c r="BQ94" s="378">
        <v>10</v>
      </c>
      <c r="BR94" s="384">
        <v>33</v>
      </c>
      <c r="BS94" s="384">
        <v>18</v>
      </c>
      <c r="BT94" s="402">
        <v>60</v>
      </c>
      <c r="BU94" s="402">
        <v>30</v>
      </c>
      <c r="BV94" s="377">
        <v>24</v>
      </c>
      <c r="BW94" s="377">
        <v>44</v>
      </c>
      <c r="BX94" s="377">
        <v>30</v>
      </c>
      <c r="BY94" s="400">
        <v>24</v>
      </c>
      <c r="BZ94" s="401">
        <v>28</v>
      </c>
      <c r="CA94" s="402">
        <v>27</v>
      </c>
      <c r="CB94" s="411">
        <v>14</v>
      </c>
      <c r="CD94" s="230"/>
      <c r="CE94" s="205"/>
      <c r="CF94" s="205"/>
      <c r="CG94" s="268" t="str">
        <f t="shared" si="34"/>
        <v/>
      </c>
      <c r="CH94" s="269"/>
      <c r="CI94" s="268" t="str">
        <f t="shared" si="35"/>
        <v/>
      </c>
      <c r="CJ94" s="269"/>
      <c r="CK94" s="268" t="str">
        <f t="shared" si="36"/>
        <v/>
      </c>
      <c r="CL94" s="269"/>
      <c r="CM94" s="268" t="str">
        <f t="shared" si="37"/>
        <v/>
      </c>
      <c r="CN94" s="269"/>
      <c r="CO94" s="268" t="str">
        <f t="shared" si="38"/>
        <v/>
      </c>
      <c r="CP94" s="269"/>
      <c r="CQ94" s="268" t="str">
        <f t="shared" si="44"/>
        <v/>
      </c>
      <c r="CR94" s="269"/>
      <c r="CS94" s="268" t="str">
        <f t="shared" si="39"/>
        <v/>
      </c>
      <c r="CT94" s="269"/>
      <c r="CU94" s="268" t="str">
        <f t="shared" si="39"/>
        <v/>
      </c>
      <c r="CV94" s="269"/>
      <c r="CW94" s="268" t="str">
        <f t="shared" si="39"/>
        <v/>
      </c>
      <c r="CX94" s="269"/>
      <c r="CY94" s="268" t="str">
        <f t="shared" si="39"/>
        <v/>
      </c>
      <c r="CZ94" s="269"/>
      <c r="DA94" s="268" t="str">
        <f t="shared" si="39"/>
        <v/>
      </c>
      <c r="DB94" s="269"/>
      <c r="DC94" s="268" t="str">
        <f t="shared" si="39"/>
        <v/>
      </c>
      <c r="DD94" s="269"/>
      <c r="DE94" s="205"/>
      <c r="DF94" s="286" t="str">
        <f t="shared" si="43"/>
        <v/>
      </c>
      <c r="DG94" s="211" t="str">
        <f t="shared" si="43"/>
        <v/>
      </c>
      <c r="DH94" s="210" t="str">
        <f t="shared" si="45"/>
        <v/>
      </c>
      <c r="DI94" s="211" t="str">
        <f t="shared" si="45"/>
        <v/>
      </c>
      <c r="DJ94" s="210" t="str">
        <f t="shared" si="45"/>
        <v/>
      </c>
      <c r="DK94" s="211" t="str">
        <f t="shared" si="45"/>
        <v/>
      </c>
      <c r="DL94" s="210" t="str">
        <f t="shared" si="45"/>
        <v/>
      </c>
      <c r="DM94" s="211" t="str">
        <f t="shared" si="45"/>
        <v/>
      </c>
      <c r="DN94" s="210" t="str">
        <f t="shared" si="45"/>
        <v/>
      </c>
      <c r="DO94" s="211" t="str">
        <f t="shared" si="45"/>
        <v/>
      </c>
      <c r="DP94" s="210" t="str">
        <f t="shared" si="45"/>
        <v/>
      </c>
      <c r="DQ94" s="211" t="str">
        <f t="shared" si="45"/>
        <v/>
      </c>
      <c r="DR94" s="210" t="str">
        <f t="shared" si="45"/>
        <v/>
      </c>
      <c r="DS94" s="211" t="str">
        <f t="shared" si="45"/>
        <v/>
      </c>
      <c r="DT94" s="210" t="str">
        <f t="shared" si="45"/>
        <v/>
      </c>
      <c r="DU94" s="211" t="str">
        <f t="shared" si="45"/>
        <v/>
      </c>
      <c r="DV94" s="210" t="str">
        <f t="shared" si="45"/>
        <v/>
      </c>
      <c r="DW94" s="211" t="str">
        <f t="shared" si="30"/>
        <v/>
      </c>
      <c r="DX94" s="210" t="str">
        <f t="shared" si="30"/>
        <v/>
      </c>
      <c r="DY94" s="211" t="str">
        <f t="shared" si="30"/>
        <v/>
      </c>
      <c r="DZ94" s="210" t="str">
        <f t="shared" si="41"/>
        <v/>
      </c>
      <c r="EA94" s="287" t="str">
        <f t="shared" si="42"/>
        <v/>
      </c>
    </row>
    <row r="95" spans="1:131" ht="15" customHeight="1">
      <c r="A95" s="410"/>
      <c r="B95" s="395"/>
      <c r="C95" s="377"/>
      <c r="D95" s="395"/>
      <c r="E95" s="396"/>
      <c r="F95" s="397"/>
      <c r="G95" s="398"/>
      <c r="H95" s="399"/>
      <c r="I95" s="398"/>
      <c r="J95" s="400"/>
      <c r="K95" s="400"/>
      <c r="L95" s="400"/>
      <c r="M95" s="400"/>
      <c r="N95" s="401"/>
      <c r="O95" s="402"/>
      <c r="P95" s="377"/>
      <c r="Q95" s="377"/>
      <c r="R95" s="377"/>
      <c r="S95" s="377"/>
      <c r="T95" s="382"/>
      <c r="U95" s="402"/>
      <c r="V95" s="25"/>
      <c r="W95" s="400"/>
      <c r="X95" s="400"/>
      <c r="Y95" s="400"/>
      <c r="Z95" s="400"/>
      <c r="AA95" s="401"/>
      <c r="AB95" s="402"/>
      <c r="AC95" s="377"/>
      <c r="AD95" s="377"/>
      <c r="AE95" s="377"/>
      <c r="AF95" s="377"/>
      <c r="AG95" s="382"/>
      <c r="AH95" s="403"/>
      <c r="AI95" s="25"/>
      <c r="AJ95" s="392"/>
      <c r="AK95" s="392"/>
      <c r="AL95" s="392"/>
      <c r="AM95" s="392"/>
      <c r="AN95" s="400">
        <v>10</v>
      </c>
      <c r="AO95" s="400">
        <v>10</v>
      </c>
      <c r="AP95" s="400">
        <v>9</v>
      </c>
      <c r="AQ95" s="400">
        <v>0.5</v>
      </c>
      <c r="AR95" s="401">
        <v>70</v>
      </c>
      <c r="AS95" s="402">
        <v>100</v>
      </c>
      <c r="AT95" s="377">
        <v>5</v>
      </c>
      <c r="AU95" s="377">
        <v>4</v>
      </c>
      <c r="AV95" s="377">
        <v>8</v>
      </c>
      <c r="AW95" s="377">
        <v>1</v>
      </c>
      <c r="AX95" s="382">
        <v>25</v>
      </c>
      <c r="AY95" s="403">
        <v>90</v>
      </c>
      <c r="AZ95" s="400">
        <v>10</v>
      </c>
      <c r="BA95" s="400">
        <v>10</v>
      </c>
      <c r="BB95" s="400">
        <v>10</v>
      </c>
      <c r="BC95" s="404">
        <v>70</v>
      </c>
      <c r="BD95" s="400">
        <v>100</v>
      </c>
      <c r="BE95" s="377">
        <v>6</v>
      </c>
      <c r="BF95" s="377">
        <v>8</v>
      </c>
      <c r="BG95" s="377">
        <v>4</v>
      </c>
      <c r="BH95" s="377">
        <v>7</v>
      </c>
      <c r="BI95" s="377">
        <v>15</v>
      </c>
      <c r="BJ95" s="377">
        <v>10</v>
      </c>
      <c r="BK95" s="382">
        <v>24</v>
      </c>
      <c r="BL95" s="382">
        <v>14</v>
      </c>
      <c r="BM95" s="403">
        <v>30</v>
      </c>
      <c r="BN95" s="403">
        <v>70</v>
      </c>
      <c r="BO95" s="378">
        <v>10</v>
      </c>
      <c r="BP95" s="378">
        <v>10</v>
      </c>
      <c r="BQ95" s="378">
        <v>10</v>
      </c>
      <c r="BR95" s="384">
        <v>33</v>
      </c>
      <c r="BS95" s="384">
        <v>18</v>
      </c>
      <c r="BT95" s="402">
        <v>60</v>
      </c>
      <c r="BU95" s="402">
        <v>30</v>
      </c>
      <c r="BV95" s="377">
        <v>24</v>
      </c>
      <c r="BW95" s="377">
        <v>44</v>
      </c>
      <c r="BX95" s="377">
        <v>30</v>
      </c>
      <c r="BY95" s="400">
        <v>24</v>
      </c>
      <c r="BZ95" s="401">
        <v>28</v>
      </c>
      <c r="CA95" s="402">
        <v>27</v>
      </c>
      <c r="CB95" s="411">
        <v>14</v>
      </c>
      <c r="CD95" s="230"/>
      <c r="CE95" s="205"/>
      <c r="CF95" s="205"/>
      <c r="CG95" s="268" t="str">
        <f t="shared" si="34"/>
        <v/>
      </c>
      <c r="CH95" s="269"/>
      <c r="CI95" s="268" t="str">
        <f t="shared" si="35"/>
        <v/>
      </c>
      <c r="CJ95" s="269"/>
      <c r="CK95" s="268" t="str">
        <f t="shared" si="36"/>
        <v/>
      </c>
      <c r="CL95" s="269"/>
      <c r="CM95" s="268" t="str">
        <f t="shared" si="37"/>
        <v/>
      </c>
      <c r="CN95" s="269"/>
      <c r="CO95" s="268" t="str">
        <f t="shared" si="38"/>
        <v/>
      </c>
      <c r="CP95" s="269"/>
      <c r="CQ95" s="268" t="str">
        <f t="shared" si="44"/>
        <v/>
      </c>
      <c r="CR95" s="269"/>
      <c r="CS95" s="268" t="str">
        <f t="shared" si="39"/>
        <v/>
      </c>
      <c r="CT95" s="269"/>
      <c r="CU95" s="268" t="str">
        <f t="shared" si="39"/>
        <v/>
      </c>
      <c r="CV95" s="269"/>
      <c r="CW95" s="268" t="str">
        <f t="shared" si="39"/>
        <v/>
      </c>
      <c r="CX95" s="269"/>
      <c r="CY95" s="268" t="str">
        <f t="shared" si="39"/>
        <v/>
      </c>
      <c r="CZ95" s="269"/>
      <c r="DA95" s="268" t="str">
        <f t="shared" si="39"/>
        <v/>
      </c>
      <c r="DB95" s="269"/>
      <c r="DC95" s="268" t="str">
        <f t="shared" si="39"/>
        <v/>
      </c>
      <c r="DD95" s="269"/>
      <c r="DE95" s="205"/>
      <c r="DF95" s="286" t="str">
        <f t="shared" si="43"/>
        <v/>
      </c>
      <c r="DG95" s="211" t="str">
        <f t="shared" si="43"/>
        <v/>
      </c>
      <c r="DH95" s="210" t="str">
        <f t="shared" si="45"/>
        <v/>
      </c>
      <c r="DI95" s="211" t="str">
        <f t="shared" si="45"/>
        <v/>
      </c>
      <c r="DJ95" s="210" t="str">
        <f t="shared" si="45"/>
        <v/>
      </c>
      <c r="DK95" s="211" t="str">
        <f t="shared" si="45"/>
        <v/>
      </c>
      <c r="DL95" s="210" t="str">
        <f t="shared" si="45"/>
        <v/>
      </c>
      <c r="DM95" s="211" t="str">
        <f t="shared" si="45"/>
        <v/>
      </c>
      <c r="DN95" s="210" t="str">
        <f t="shared" si="45"/>
        <v/>
      </c>
      <c r="DO95" s="211" t="str">
        <f t="shared" si="45"/>
        <v/>
      </c>
      <c r="DP95" s="210" t="str">
        <f t="shared" si="45"/>
        <v/>
      </c>
      <c r="DQ95" s="211" t="str">
        <f t="shared" si="45"/>
        <v/>
      </c>
      <c r="DR95" s="210" t="str">
        <f t="shared" si="45"/>
        <v/>
      </c>
      <c r="DS95" s="211" t="str">
        <f t="shared" si="45"/>
        <v/>
      </c>
      <c r="DT95" s="210" t="str">
        <f t="shared" si="45"/>
        <v/>
      </c>
      <c r="DU95" s="211" t="str">
        <f t="shared" si="45"/>
        <v/>
      </c>
      <c r="DV95" s="210" t="str">
        <f t="shared" si="45"/>
        <v/>
      </c>
      <c r="DW95" s="211" t="str">
        <f t="shared" si="30"/>
        <v/>
      </c>
      <c r="DX95" s="210" t="str">
        <f t="shared" si="30"/>
        <v/>
      </c>
      <c r="DY95" s="211" t="str">
        <f t="shared" si="30"/>
        <v/>
      </c>
      <c r="DZ95" s="210" t="str">
        <f t="shared" si="41"/>
        <v/>
      </c>
      <c r="EA95" s="287" t="str">
        <f t="shared" si="42"/>
        <v/>
      </c>
    </row>
    <row r="96" spans="1:131" ht="15" customHeight="1">
      <c r="A96" s="410"/>
      <c r="B96" s="395"/>
      <c r="C96" s="377"/>
      <c r="D96" s="395"/>
      <c r="E96" s="396"/>
      <c r="F96" s="397"/>
      <c r="G96" s="398"/>
      <c r="H96" s="399"/>
      <c r="I96" s="398"/>
      <c r="J96" s="400"/>
      <c r="K96" s="400"/>
      <c r="L96" s="400"/>
      <c r="M96" s="400"/>
      <c r="N96" s="401"/>
      <c r="O96" s="402"/>
      <c r="P96" s="377"/>
      <c r="Q96" s="377"/>
      <c r="R96" s="377"/>
      <c r="S96" s="377"/>
      <c r="T96" s="382"/>
      <c r="U96" s="402"/>
      <c r="V96" s="25"/>
      <c r="W96" s="400"/>
      <c r="X96" s="400"/>
      <c r="Y96" s="400"/>
      <c r="Z96" s="400"/>
      <c r="AA96" s="401"/>
      <c r="AB96" s="402"/>
      <c r="AC96" s="377"/>
      <c r="AD96" s="377"/>
      <c r="AE96" s="377"/>
      <c r="AF96" s="377"/>
      <c r="AG96" s="382"/>
      <c r="AH96" s="403"/>
      <c r="AI96" s="25"/>
      <c r="AJ96" s="392"/>
      <c r="AK96" s="392"/>
      <c r="AL96" s="392"/>
      <c r="AM96" s="392"/>
      <c r="AN96" s="400">
        <v>10</v>
      </c>
      <c r="AO96" s="400">
        <v>10</v>
      </c>
      <c r="AP96" s="400">
        <v>9</v>
      </c>
      <c r="AQ96" s="400">
        <v>0.5</v>
      </c>
      <c r="AR96" s="401">
        <v>70</v>
      </c>
      <c r="AS96" s="402">
        <v>100</v>
      </c>
      <c r="AT96" s="377">
        <v>5</v>
      </c>
      <c r="AU96" s="377">
        <v>4</v>
      </c>
      <c r="AV96" s="377">
        <v>8</v>
      </c>
      <c r="AW96" s="377">
        <v>1</v>
      </c>
      <c r="AX96" s="382">
        <v>25</v>
      </c>
      <c r="AY96" s="403">
        <v>90</v>
      </c>
      <c r="AZ96" s="400">
        <v>10</v>
      </c>
      <c r="BA96" s="400">
        <v>10</v>
      </c>
      <c r="BB96" s="400">
        <v>10</v>
      </c>
      <c r="BC96" s="404">
        <v>70</v>
      </c>
      <c r="BD96" s="400">
        <v>100</v>
      </c>
      <c r="BE96" s="377">
        <v>6</v>
      </c>
      <c r="BF96" s="377">
        <v>8</v>
      </c>
      <c r="BG96" s="377">
        <v>4</v>
      </c>
      <c r="BH96" s="377">
        <v>7</v>
      </c>
      <c r="BI96" s="377">
        <v>15</v>
      </c>
      <c r="BJ96" s="377">
        <v>10</v>
      </c>
      <c r="BK96" s="382">
        <v>24</v>
      </c>
      <c r="BL96" s="382">
        <v>14</v>
      </c>
      <c r="BM96" s="403">
        <v>30</v>
      </c>
      <c r="BN96" s="403">
        <v>70</v>
      </c>
      <c r="BO96" s="378">
        <v>10</v>
      </c>
      <c r="BP96" s="378">
        <v>10</v>
      </c>
      <c r="BQ96" s="378">
        <v>10</v>
      </c>
      <c r="BR96" s="384">
        <v>33</v>
      </c>
      <c r="BS96" s="384">
        <v>18</v>
      </c>
      <c r="BT96" s="402">
        <v>60</v>
      </c>
      <c r="BU96" s="402">
        <v>30</v>
      </c>
      <c r="BV96" s="377">
        <v>24</v>
      </c>
      <c r="BW96" s="377">
        <v>44</v>
      </c>
      <c r="BX96" s="377">
        <v>30</v>
      </c>
      <c r="BY96" s="400">
        <v>24</v>
      </c>
      <c r="BZ96" s="401">
        <v>28</v>
      </c>
      <c r="CA96" s="402">
        <v>27</v>
      </c>
      <c r="CB96" s="411">
        <v>14</v>
      </c>
      <c r="CD96" s="230"/>
      <c r="CE96" s="205"/>
      <c r="CF96" s="205"/>
      <c r="CG96" s="268" t="str">
        <f t="shared" si="34"/>
        <v/>
      </c>
      <c r="CH96" s="269"/>
      <c r="CI96" s="268" t="str">
        <f t="shared" si="35"/>
        <v/>
      </c>
      <c r="CJ96" s="269"/>
      <c r="CK96" s="268" t="str">
        <f t="shared" si="36"/>
        <v/>
      </c>
      <c r="CL96" s="269"/>
      <c r="CM96" s="268" t="str">
        <f t="shared" si="37"/>
        <v/>
      </c>
      <c r="CN96" s="269"/>
      <c r="CO96" s="268" t="str">
        <f t="shared" si="38"/>
        <v/>
      </c>
      <c r="CP96" s="269"/>
      <c r="CQ96" s="268" t="str">
        <f t="shared" si="44"/>
        <v/>
      </c>
      <c r="CR96" s="269"/>
      <c r="CS96" s="268" t="str">
        <f t="shared" si="39"/>
        <v/>
      </c>
      <c r="CT96" s="269"/>
      <c r="CU96" s="268" t="str">
        <f t="shared" si="39"/>
        <v/>
      </c>
      <c r="CV96" s="269"/>
      <c r="CW96" s="268" t="str">
        <f t="shared" si="39"/>
        <v/>
      </c>
      <c r="CX96" s="269"/>
      <c r="CY96" s="268" t="str">
        <f t="shared" si="39"/>
        <v/>
      </c>
      <c r="CZ96" s="269"/>
      <c r="DA96" s="268" t="str">
        <f t="shared" si="39"/>
        <v/>
      </c>
      <c r="DB96" s="269"/>
      <c r="DC96" s="268" t="str">
        <f t="shared" si="39"/>
        <v/>
      </c>
      <c r="DD96" s="269"/>
      <c r="DE96" s="205"/>
      <c r="DF96" s="286" t="str">
        <f t="shared" si="43"/>
        <v/>
      </c>
      <c r="DG96" s="211" t="str">
        <f t="shared" si="43"/>
        <v/>
      </c>
      <c r="DH96" s="210" t="str">
        <f t="shared" si="45"/>
        <v/>
      </c>
      <c r="DI96" s="211" t="str">
        <f t="shared" si="45"/>
        <v/>
      </c>
      <c r="DJ96" s="210" t="str">
        <f t="shared" si="45"/>
        <v/>
      </c>
      <c r="DK96" s="211" t="str">
        <f t="shared" si="45"/>
        <v/>
      </c>
      <c r="DL96" s="210" t="str">
        <f t="shared" si="45"/>
        <v/>
      </c>
      <c r="DM96" s="211" t="str">
        <f t="shared" si="45"/>
        <v/>
      </c>
      <c r="DN96" s="210" t="str">
        <f t="shared" si="45"/>
        <v/>
      </c>
      <c r="DO96" s="211" t="str">
        <f t="shared" si="45"/>
        <v/>
      </c>
      <c r="DP96" s="210" t="str">
        <f t="shared" si="45"/>
        <v/>
      </c>
      <c r="DQ96" s="211" t="str">
        <f t="shared" si="45"/>
        <v/>
      </c>
      <c r="DR96" s="210" t="str">
        <f t="shared" si="45"/>
        <v/>
      </c>
      <c r="DS96" s="211" t="str">
        <f t="shared" si="45"/>
        <v/>
      </c>
      <c r="DT96" s="210" t="str">
        <f t="shared" si="45"/>
        <v/>
      </c>
      <c r="DU96" s="211" t="str">
        <f t="shared" si="45"/>
        <v/>
      </c>
      <c r="DV96" s="210" t="str">
        <f t="shared" si="45"/>
        <v/>
      </c>
      <c r="DW96" s="211" t="str">
        <f t="shared" si="30"/>
        <v/>
      </c>
      <c r="DX96" s="210" t="str">
        <f t="shared" si="30"/>
        <v/>
      </c>
      <c r="DY96" s="211" t="str">
        <f t="shared" si="30"/>
        <v/>
      </c>
      <c r="DZ96" s="210" t="str">
        <f t="shared" si="41"/>
        <v/>
      </c>
      <c r="EA96" s="287" t="str">
        <f t="shared" si="42"/>
        <v/>
      </c>
    </row>
    <row r="97" spans="1:131" ht="15" customHeight="1">
      <c r="A97" s="410"/>
      <c r="B97" s="395"/>
      <c r="C97" s="377"/>
      <c r="D97" s="395"/>
      <c r="E97" s="396"/>
      <c r="F97" s="397"/>
      <c r="G97" s="398"/>
      <c r="H97" s="399"/>
      <c r="I97" s="398"/>
      <c r="J97" s="400"/>
      <c r="K97" s="400"/>
      <c r="L97" s="400"/>
      <c r="M97" s="400"/>
      <c r="N97" s="401"/>
      <c r="O97" s="402"/>
      <c r="P97" s="377"/>
      <c r="Q97" s="377"/>
      <c r="R97" s="377"/>
      <c r="S97" s="377"/>
      <c r="T97" s="382"/>
      <c r="U97" s="402"/>
      <c r="V97" s="25"/>
      <c r="W97" s="400"/>
      <c r="X97" s="400"/>
      <c r="Y97" s="400"/>
      <c r="Z97" s="400"/>
      <c r="AA97" s="401"/>
      <c r="AB97" s="402"/>
      <c r="AC97" s="377"/>
      <c r="AD97" s="377"/>
      <c r="AE97" s="377"/>
      <c r="AF97" s="377"/>
      <c r="AG97" s="382"/>
      <c r="AH97" s="403"/>
      <c r="AI97" s="25"/>
      <c r="AJ97" s="392"/>
      <c r="AK97" s="392"/>
      <c r="AL97" s="392"/>
      <c r="AM97" s="392"/>
      <c r="AN97" s="400">
        <v>10</v>
      </c>
      <c r="AO97" s="400">
        <v>10</v>
      </c>
      <c r="AP97" s="400">
        <v>9</v>
      </c>
      <c r="AQ97" s="400">
        <v>0.5</v>
      </c>
      <c r="AR97" s="401">
        <v>70</v>
      </c>
      <c r="AS97" s="402">
        <v>100</v>
      </c>
      <c r="AT97" s="377">
        <v>5</v>
      </c>
      <c r="AU97" s="377">
        <v>4</v>
      </c>
      <c r="AV97" s="377">
        <v>8</v>
      </c>
      <c r="AW97" s="377">
        <v>1</v>
      </c>
      <c r="AX97" s="382">
        <v>25</v>
      </c>
      <c r="AY97" s="403">
        <v>90</v>
      </c>
      <c r="AZ97" s="400">
        <v>10</v>
      </c>
      <c r="BA97" s="400">
        <v>10</v>
      </c>
      <c r="BB97" s="400">
        <v>10</v>
      </c>
      <c r="BC97" s="404">
        <v>70</v>
      </c>
      <c r="BD97" s="400">
        <v>100</v>
      </c>
      <c r="BE97" s="377">
        <v>6</v>
      </c>
      <c r="BF97" s="377">
        <v>8</v>
      </c>
      <c r="BG97" s="377">
        <v>4</v>
      </c>
      <c r="BH97" s="377">
        <v>7</v>
      </c>
      <c r="BI97" s="377">
        <v>15</v>
      </c>
      <c r="BJ97" s="377">
        <v>10</v>
      </c>
      <c r="BK97" s="382">
        <v>24</v>
      </c>
      <c r="BL97" s="382">
        <v>14</v>
      </c>
      <c r="BM97" s="403">
        <v>30</v>
      </c>
      <c r="BN97" s="403">
        <v>70</v>
      </c>
      <c r="BO97" s="378">
        <v>10</v>
      </c>
      <c r="BP97" s="378">
        <v>10</v>
      </c>
      <c r="BQ97" s="378">
        <v>10</v>
      </c>
      <c r="BR97" s="384">
        <v>33</v>
      </c>
      <c r="BS97" s="384">
        <v>18</v>
      </c>
      <c r="BT97" s="402">
        <v>60</v>
      </c>
      <c r="BU97" s="402">
        <v>30</v>
      </c>
      <c r="BV97" s="377">
        <v>24</v>
      </c>
      <c r="BW97" s="377">
        <v>44</v>
      </c>
      <c r="BX97" s="377">
        <v>30</v>
      </c>
      <c r="BY97" s="400">
        <v>24</v>
      </c>
      <c r="BZ97" s="401">
        <v>28</v>
      </c>
      <c r="CA97" s="402">
        <v>27</v>
      </c>
      <c r="CB97" s="411">
        <v>14</v>
      </c>
      <c r="CD97" s="230"/>
      <c r="CE97" s="205"/>
      <c r="CF97" s="205"/>
      <c r="CG97" s="268" t="str">
        <f t="shared" si="34"/>
        <v/>
      </c>
      <c r="CH97" s="269"/>
      <c r="CI97" s="268" t="str">
        <f t="shared" si="35"/>
        <v/>
      </c>
      <c r="CJ97" s="269"/>
      <c r="CK97" s="268" t="str">
        <f t="shared" si="36"/>
        <v/>
      </c>
      <c r="CL97" s="269"/>
      <c r="CM97" s="268" t="str">
        <f t="shared" si="37"/>
        <v/>
      </c>
      <c r="CN97" s="269"/>
      <c r="CO97" s="268" t="str">
        <f t="shared" si="38"/>
        <v/>
      </c>
      <c r="CP97" s="269"/>
      <c r="CQ97" s="268" t="str">
        <f t="shared" si="44"/>
        <v/>
      </c>
      <c r="CR97" s="269"/>
      <c r="CS97" s="268" t="str">
        <f t="shared" si="39"/>
        <v/>
      </c>
      <c r="CT97" s="269"/>
      <c r="CU97" s="268" t="str">
        <f t="shared" si="39"/>
        <v/>
      </c>
      <c r="CV97" s="269"/>
      <c r="CW97" s="268" t="str">
        <f t="shared" si="39"/>
        <v/>
      </c>
      <c r="CX97" s="269"/>
      <c r="CY97" s="268" t="str">
        <f t="shared" si="39"/>
        <v/>
      </c>
      <c r="CZ97" s="269"/>
      <c r="DA97" s="268" t="str">
        <f t="shared" si="39"/>
        <v/>
      </c>
      <c r="DB97" s="269"/>
      <c r="DC97" s="268" t="str">
        <f t="shared" si="39"/>
        <v/>
      </c>
      <c r="DD97" s="269"/>
      <c r="DE97" s="205"/>
      <c r="DF97" s="286" t="str">
        <f t="shared" si="43"/>
        <v/>
      </c>
      <c r="DG97" s="211" t="str">
        <f t="shared" si="43"/>
        <v/>
      </c>
      <c r="DH97" s="210" t="str">
        <f t="shared" si="45"/>
        <v/>
      </c>
      <c r="DI97" s="211" t="str">
        <f t="shared" si="45"/>
        <v/>
      </c>
      <c r="DJ97" s="210" t="str">
        <f t="shared" si="45"/>
        <v/>
      </c>
      <c r="DK97" s="211" t="str">
        <f t="shared" si="45"/>
        <v/>
      </c>
      <c r="DL97" s="210" t="str">
        <f t="shared" si="45"/>
        <v/>
      </c>
      <c r="DM97" s="211" t="str">
        <f t="shared" si="45"/>
        <v/>
      </c>
      <c r="DN97" s="210" t="str">
        <f t="shared" si="45"/>
        <v/>
      </c>
      <c r="DO97" s="211" t="str">
        <f t="shared" si="45"/>
        <v/>
      </c>
      <c r="DP97" s="210" t="str">
        <f t="shared" si="45"/>
        <v/>
      </c>
      <c r="DQ97" s="211" t="str">
        <f t="shared" si="45"/>
        <v/>
      </c>
      <c r="DR97" s="210" t="str">
        <f t="shared" si="45"/>
        <v/>
      </c>
      <c r="DS97" s="211" t="str">
        <f t="shared" si="45"/>
        <v/>
      </c>
      <c r="DT97" s="210" t="str">
        <f t="shared" si="45"/>
        <v/>
      </c>
      <c r="DU97" s="211" t="str">
        <f t="shared" si="45"/>
        <v/>
      </c>
      <c r="DV97" s="210" t="str">
        <f t="shared" si="45"/>
        <v/>
      </c>
      <c r="DW97" s="211" t="str">
        <f t="shared" si="30"/>
        <v/>
      </c>
      <c r="DX97" s="210" t="str">
        <f t="shared" si="30"/>
        <v/>
      </c>
      <c r="DY97" s="211" t="str">
        <f t="shared" si="30"/>
        <v/>
      </c>
      <c r="DZ97" s="210" t="str">
        <f t="shared" si="41"/>
        <v/>
      </c>
      <c r="EA97" s="287" t="str">
        <f t="shared" si="42"/>
        <v/>
      </c>
    </row>
    <row r="98" spans="1:131" ht="15" customHeight="1">
      <c r="A98" s="410"/>
      <c r="B98" s="395"/>
      <c r="C98" s="377"/>
      <c r="D98" s="395"/>
      <c r="E98" s="396"/>
      <c r="F98" s="397"/>
      <c r="G98" s="398"/>
      <c r="H98" s="399"/>
      <c r="I98" s="398"/>
      <c r="J98" s="400"/>
      <c r="K98" s="400"/>
      <c r="L98" s="400"/>
      <c r="M98" s="400"/>
      <c r="N98" s="401"/>
      <c r="O98" s="402"/>
      <c r="P98" s="377"/>
      <c r="Q98" s="377"/>
      <c r="R98" s="377"/>
      <c r="S98" s="377"/>
      <c r="T98" s="382"/>
      <c r="U98" s="402"/>
      <c r="V98" s="25"/>
      <c r="W98" s="400"/>
      <c r="X98" s="400"/>
      <c r="Y98" s="400"/>
      <c r="Z98" s="400"/>
      <c r="AA98" s="401"/>
      <c r="AB98" s="402"/>
      <c r="AC98" s="377"/>
      <c r="AD98" s="377"/>
      <c r="AE98" s="377"/>
      <c r="AF98" s="377"/>
      <c r="AG98" s="382"/>
      <c r="AH98" s="403"/>
      <c r="AI98" s="25"/>
      <c r="AJ98" s="392"/>
      <c r="AK98" s="392"/>
      <c r="AL98" s="392"/>
      <c r="AM98" s="392"/>
      <c r="AN98" s="400">
        <v>10</v>
      </c>
      <c r="AO98" s="400">
        <v>10</v>
      </c>
      <c r="AP98" s="400">
        <v>9</v>
      </c>
      <c r="AQ98" s="400">
        <v>0.5</v>
      </c>
      <c r="AR98" s="401">
        <v>70</v>
      </c>
      <c r="AS98" s="402">
        <v>100</v>
      </c>
      <c r="AT98" s="377">
        <v>5</v>
      </c>
      <c r="AU98" s="377">
        <v>4</v>
      </c>
      <c r="AV98" s="377">
        <v>8</v>
      </c>
      <c r="AW98" s="377">
        <v>1</v>
      </c>
      <c r="AX98" s="382">
        <v>25</v>
      </c>
      <c r="AY98" s="403">
        <v>90</v>
      </c>
      <c r="AZ98" s="400">
        <v>10</v>
      </c>
      <c r="BA98" s="400">
        <v>10</v>
      </c>
      <c r="BB98" s="400">
        <v>10</v>
      </c>
      <c r="BC98" s="404">
        <v>70</v>
      </c>
      <c r="BD98" s="400">
        <v>100</v>
      </c>
      <c r="BE98" s="377">
        <v>6</v>
      </c>
      <c r="BF98" s="377">
        <v>8</v>
      </c>
      <c r="BG98" s="377">
        <v>4</v>
      </c>
      <c r="BH98" s="377">
        <v>7</v>
      </c>
      <c r="BI98" s="377">
        <v>15</v>
      </c>
      <c r="BJ98" s="377">
        <v>10</v>
      </c>
      <c r="BK98" s="382">
        <v>24</v>
      </c>
      <c r="BL98" s="382">
        <v>14</v>
      </c>
      <c r="BM98" s="403">
        <v>30</v>
      </c>
      <c r="BN98" s="403">
        <v>70</v>
      </c>
      <c r="BO98" s="378">
        <v>10</v>
      </c>
      <c r="BP98" s="378">
        <v>10</v>
      </c>
      <c r="BQ98" s="378">
        <v>10</v>
      </c>
      <c r="BR98" s="384">
        <v>33</v>
      </c>
      <c r="BS98" s="384">
        <v>18</v>
      </c>
      <c r="BT98" s="402">
        <v>60</v>
      </c>
      <c r="BU98" s="402">
        <v>30</v>
      </c>
      <c r="BV98" s="377">
        <v>24</v>
      </c>
      <c r="BW98" s="377">
        <v>44</v>
      </c>
      <c r="BX98" s="377">
        <v>30</v>
      </c>
      <c r="BY98" s="400">
        <v>24</v>
      </c>
      <c r="BZ98" s="401">
        <v>28</v>
      </c>
      <c r="CA98" s="402">
        <v>27</v>
      </c>
      <c r="CB98" s="411">
        <v>14</v>
      </c>
      <c r="CD98" s="230"/>
      <c r="CE98" s="205"/>
      <c r="CF98" s="205"/>
      <c r="CG98" s="268" t="str">
        <f t="shared" si="34"/>
        <v/>
      </c>
      <c r="CH98" s="269"/>
      <c r="CI98" s="268" t="str">
        <f t="shared" si="35"/>
        <v/>
      </c>
      <c r="CJ98" s="269"/>
      <c r="CK98" s="268" t="str">
        <f t="shared" si="36"/>
        <v/>
      </c>
      <c r="CL98" s="269"/>
      <c r="CM98" s="268" t="str">
        <f t="shared" si="37"/>
        <v/>
      </c>
      <c r="CN98" s="269"/>
      <c r="CO98" s="268" t="str">
        <f t="shared" si="38"/>
        <v/>
      </c>
      <c r="CP98" s="269"/>
      <c r="CQ98" s="268" t="str">
        <f t="shared" si="44"/>
        <v/>
      </c>
      <c r="CR98" s="269"/>
      <c r="CS98" s="268" t="str">
        <f t="shared" si="39"/>
        <v/>
      </c>
      <c r="CT98" s="269"/>
      <c r="CU98" s="268" t="str">
        <f t="shared" si="39"/>
        <v/>
      </c>
      <c r="CV98" s="269"/>
      <c r="CW98" s="268" t="str">
        <f t="shared" si="39"/>
        <v/>
      </c>
      <c r="CX98" s="269"/>
      <c r="CY98" s="268" t="str">
        <f t="shared" si="39"/>
        <v/>
      </c>
      <c r="CZ98" s="269"/>
      <c r="DA98" s="268" t="str">
        <f t="shared" si="39"/>
        <v/>
      </c>
      <c r="DB98" s="269"/>
      <c r="DC98" s="268" t="str">
        <f t="shared" si="39"/>
        <v/>
      </c>
      <c r="DD98" s="269"/>
      <c r="DE98" s="205"/>
      <c r="DF98" s="286" t="str">
        <f t="shared" si="43"/>
        <v/>
      </c>
      <c r="DG98" s="211" t="str">
        <f t="shared" si="43"/>
        <v/>
      </c>
      <c r="DH98" s="210" t="str">
        <f t="shared" si="45"/>
        <v/>
      </c>
      <c r="DI98" s="211" t="str">
        <f t="shared" si="45"/>
        <v/>
      </c>
      <c r="DJ98" s="210" t="str">
        <f t="shared" si="45"/>
        <v/>
      </c>
      <c r="DK98" s="211" t="str">
        <f t="shared" si="45"/>
        <v/>
      </c>
      <c r="DL98" s="210" t="str">
        <f t="shared" si="45"/>
        <v/>
      </c>
      <c r="DM98" s="211" t="str">
        <f t="shared" si="45"/>
        <v/>
      </c>
      <c r="DN98" s="210" t="str">
        <f t="shared" si="45"/>
        <v/>
      </c>
      <c r="DO98" s="211" t="str">
        <f t="shared" si="45"/>
        <v/>
      </c>
      <c r="DP98" s="210" t="str">
        <f t="shared" si="45"/>
        <v/>
      </c>
      <c r="DQ98" s="211" t="str">
        <f t="shared" si="45"/>
        <v/>
      </c>
      <c r="DR98" s="210" t="str">
        <f t="shared" si="45"/>
        <v/>
      </c>
      <c r="DS98" s="211" t="str">
        <f t="shared" si="45"/>
        <v/>
      </c>
      <c r="DT98" s="210" t="str">
        <f t="shared" si="45"/>
        <v/>
      </c>
      <c r="DU98" s="211" t="str">
        <f t="shared" si="45"/>
        <v/>
      </c>
      <c r="DV98" s="210" t="str">
        <f t="shared" si="45"/>
        <v/>
      </c>
      <c r="DW98" s="211" t="str">
        <f t="shared" si="30"/>
        <v/>
      </c>
      <c r="DX98" s="210" t="str">
        <f t="shared" si="30"/>
        <v/>
      </c>
      <c r="DY98" s="211" t="str">
        <f t="shared" si="30"/>
        <v/>
      </c>
      <c r="DZ98" s="210" t="str">
        <f t="shared" si="41"/>
        <v/>
      </c>
      <c r="EA98" s="287" t="str">
        <f t="shared" si="42"/>
        <v/>
      </c>
    </row>
    <row r="99" spans="1:131" ht="15" customHeight="1">
      <c r="A99" s="410"/>
      <c r="B99" s="395"/>
      <c r="C99" s="377"/>
      <c r="D99" s="395"/>
      <c r="E99" s="396"/>
      <c r="F99" s="397"/>
      <c r="G99" s="398"/>
      <c r="H99" s="399"/>
      <c r="I99" s="398"/>
      <c r="J99" s="400"/>
      <c r="K99" s="400"/>
      <c r="L99" s="400"/>
      <c r="M99" s="400"/>
      <c r="N99" s="401"/>
      <c r="O99" s="402"/>
      <c r="P99" s="377"/>
      <c r="Q99" s="377"/>
      <c r="R99" s="377"/>
      <c r="S99" s="377"/>
      <c r="T99" s="382"/>
      <c r="U99" s="402"/>
      <c r="V99" s="25"/>
      <c r="W99" s="400"/>
      <c r="X99" s="400"/>
      <c r="Y99" s="400"/>
      <c r="Z99" s="400"/>
      <c r="AA99" s="401"/>
      <c r="AB99" s="402"/>
      <c r="AC99" s="377"/>
      <c r="AD99" s="377"/>
      <c r="AE99" s="377"/>
      <c r="AF99" s="377"/>
      <c r="AG99" s="382"/>
      <c r="AH99" s="403"/>
      <c r="AI99" s="25"/>
      <c r="AJ99" s="392"/>
      <c r="AK99" s="392"/>
      <c r="AL99" s="392"/>
      <c r="AM99" s="392"/>
      <c r="AN99" s="400">
        <v>10</v>
      </c>
      <c r="AO99" s="400">
        <v>10</v>
      </c>
      <c r="AP99" s="400">
        <v>9</v>
      </c>
      <c r="AQ99" s="400">
        <v>0.5</v>
      </c>
      <c r="AR99" s="401">
        <v>70</v>
      </c>
      <c r="AS99" s="402">
        <v>100</v>
      </c>
      <c r="AT99" s="377">
        <v>5</v>
      </c>
      <c r="AU99" s="377">
        <v>4</v>
      </c>
      <c r="AV99" s="377">
        <v>8</v>
      </c>
      <c r="AW99" s="377">
        <v>1</v>
      </c>
      <c r="AX99" s="382">
        <v>25</v>
      </c>
      <c r="AY99" s="403">
        <v>90</v>
      </c>
      <c r="AZ99" s="400">
        <v>10</v>
      </c>
      <c r="BA99" s="400">
        <v>10</v>
      </c>
      <c r="BB99" s="400">
        <v>10</v>
      </c>
      <c r="BC99" s="404">
        <v>70</v>
      </c>
      <c r="BD99" s="400">
        <v>100</v>
      </c>
      <c r="BE99" s="377">
        <v>6</v>
      </c>
      <c r="BF99" s="377">
        <v>8</v>
      </c>
      <c r="BG99" s="377">
        <v>4</v>
      </c>
      <c r="BH99" s="377">
        <v>7</v>
      </c>
      <c r="BI99" s="377">
        <v>15</v>
      </c>
      <c r="BJ99" s="377">
        <v>10</v>
      </c>
      <c r="BK99" s="382">
        <v>24</v>
      </c>
      <c r="BL99" s="382">
        <v>14</v>
      </c>
      <c r="BM99" s="403">
        <v>30</v>
      </c>
      <c r="BN99" s="403">
        <v>70</v>
      </c>
      <c r="BO99" s="378">
        <v>10</v>
      </c>
      <c r="BP99" s="378">
        <v>10</v>
      </c>
      <c r="BQ99" s="378">
        <v>10</v>
      </c>
      <c r="BR99" s="384">
        <v>33</v>
      </c>
      <c r="BS99" s="384">
        <v>18</v>
      </c>
      <c r="BT99" s="402">
        <v>60</v>
      </c>
      <c r="BU99" s="402">
        <v>30</v>
      </c>
      <c r="BV99" s="377">
        <v>24</v>
      </c>
      <c r="BW99" s="377">
        <v>44</v>
      </c>
      <c r="BX99" s="377">
        <v>30</v>
      </c>
      <c r="BY99" s="400">
        <v>24</v>
      </c>
      <c r="BZ99" s="401">
        <v>28</v>
      </c>
      <c r="CA99" s="402">
        <v>27</v>
      </c>
      <c r="CB99" s="411">
        <v>14</v>
      </c>
      <c r="CD99" s="230"/>
      <c r="CE99" s="205"/>
      <c r="CF99" s="205"/>
      <c r="CG99" s="268" t="str">
        <f t="shared" si="34"/>
        <v/>
      </c>
      <c r="CH99" s="269"/>
      <c r="CI99" s="268" t="str">
        <f t="shared" si="35"/>
        <v/>
      </c>
      <c r="CJ99" s="269"/>
      <c r="CK99" s="268" t="str">
        <f t="shared" si="36"/>
        <v/>
      </c>
      <c r="CL99" s="269"/>
      <c r="CM99" s="268" t="str">
        <f t="shared" si="37"/>
        <v/>
      </c>
      <c r="CN99" s="269"/>
      <c r="CO99" s="268" t="str">
        <f t="shared" si="38"/>
        <v/>
      </c>
      <c r="CP99" s="269"/>
      <c r="CQ99" s="268" t="str">
        <f t="shared" si="44"/>
        <v/>
      </c>
      <c r="CR99" s="269"/>
      <c r="CS99" s="268" t="str">
        <f t="shared" si="39"/>
        <v/>
      </c>
      <c r="CT99" s="269"/>
      <c r="CU99" s="268" t="str">
        <f t="shared" si="39"/>
        <v/>
      </c>
      <c r="CV99" s="269"/>
      <c r="CW99" s="268" t="str">
        <f t="shared" si="39"/>
        <v/>
      </c>
      <c r="CX99" s="269"/>
      <c r="CY99" s="268" t="str">
        <f t="shared" si="39"/>
        <v/>
      </c>
      <c r="CZ99" s="269"/>
      <c r="DA99" s="268" t="str">
        <f t="shared" si="39"/>
        <v/>
      </c>
      <c r="DB99" s="269"/>
      <c r="DC99" s="268" t="str">
        <f t="shared" si="39"/>
        <v/>
      </c>
      <c r="DD99" s="269"/>
      <c r="DE99" s="205"/>
      <c r="DF99" s="286" t="str">
        <f t="shared" si="43"/>
        <v/>
      </c>
      <c r="DG99" s="211" t="str">
        <f t="shared" si="43"/>
        <v/>
      </c>
      <c r="DH99" s="210" t="str">
        <f t="shared" si="45"/>
        <v/>
      </c>
      <c r="DI99" s="211" t="str">
        <f t="shared" si="45"/>
        <v/>
      </c>
      <c r="DJ99" s="210" t="str">
        <f t="shared" si="45"/>
        <v/>
      </c>
      <c r="DK99" s="211" t="str">
        <f t="shared" si="45"/>
        <v/>
      </c>
      <c r="DL99" s="210" t="str">
        <f t="shared" si="45"/>
        <v/>
      </c>
      <c r="DM99" s="211" t="str">
        <f t="shared" si="45"/>
        <v/>
      </c>
      <c r="DN99" s="210" t="str">
        <f t="shared" si="45"/>
        <v/>
      </c>
      <c r="DO99" s="211" t="str">
        <f t="shared" si="45"/>
        <v/>
      </c>
      <c r="DP99" s="210" t="str">
        <f t="shared" si="45"/>
        <v/>
      </c>
      <c r="DQ99" s="211" t="str">
        <f t="shared" si="45"/>
        <v/>
      </c>
      <c r="DR99" s="210" t="str">
        <f t="shared" si="45"/>
        <v/>
      </c>
      <c r="DS99" s="211" t="str">
        <f t="shared" si="45"/>
        <v/>
      </c>
      <c r="DT99" s="210" t="str">
        <f t="shared" si="45"/>
        <v/>
      </c>
      <c r="DU99" s="211" t="str">
        <f t="shared" si="45"/>
        <v/>
      </c>
      <c r="DV99" s="210" t="str">
        <f t="shared" si="45"/>
        <v/>
      </c>
      <c r="DW99" s="211" t="str">
        <f t="shared" si="30"/>
        <v/>
      </c>
      <c r="DX99" s="210" t="str">
        <f t="shared" si="30"/>
        <v/>
      </c>
      <c r="DY99" s="211" t="str">
        <f t="shared" si="30"/>
        <v/>
      </c>
      <c r="DZ99" s="210" t="str">
        <f t="shared" si="41"/>
        <v/>
      </c>
      <c r="EA99" s="287" t="str">
        <f t="shared" si="42"/>
        <v/>
      </c>
    </row>
    <row r="100" spans="1:131" ht="15" customHeight="1">
      <c r="A100" s="410"/>
      <c r="B100" s="395"/>
      <c r="C100" s="377"/>
      <c r="D100" s="395"/>
      <c r="E100" s="396"/>
      <c r="F100" s="397"/>
      <c r="G100" s="398"/>
      <c r="H100" s="399"/>
      <c r="I100" s="398"/>
      <c r="J100" s="400"/>
      <c r="K100" s="400"/>
      <c r="L100" s="400"/>
      <c r="M100" s="400"/>
      <c r="N100" s="401"/>
      <c r="O100" s="402"/>
      <c r="P100" s="377"/>
      <c r="Q100" s="377"/>
      <c r="R100" s="377"/>
      <c r="S100" s="377"/>
      <c r="T100" s="382"/>
      <c r="U100" s="402"/>
      <c r="V100" s="25"/>
      <c r="W100" s="400"/>
      <c r="X100" s="400"/>
      <c r="Y100" s="400"/>
      <c r="Z100" s="400"/>
      <c r="AA100" s="401"/>
      <c r="AB100" s="402"/>
      <c r="AC100" s="377"/>
      <c r="AD100" s="377"/>
      <c r="AE100" s="377"/>
      <c r="AF100" s="377"/>
      <c r="AG100" s="382"/>
      <c r="AH100" s="403"/>
      <c r="AI100" s="25"/>
      <c r="AJ100" s="392"/>
      <c r="AK100" s="392"/>
      <c r="AL100" s="392"/>
      <c r="AM100" s="392"/>
      <c r="AN100" s="400">
        <v>10</v>
      </c>
      <c r="AO100" s="400">
        <v>10</v>
      </c>
      <c r="AP100" s="400">
        <v>9</v>
      </c>
      <c r="AQ100" s="400">
        <v>0.5</v>
      </c>
      <c r="AR100" s="401">
        <v>70</v>
      </c>
      <c r="AS100" s="402">
        <v>100</v>
      </c>
      <c r="AT100" s="377">
        <v>5</v>
      </c>
      <c r="AU100" s="377">
        <v>4</v>
      </c>
      <c r="AV100" s="377">
        <v>8</v>
      </c>
      <c r="AW100" s="377">
        <v>1</v>
      </c>
      <c r="AX100" s="382">
        <v>25</v>
      </c>
      <c r="AY100" s="403">
        <v>90</v>
      </c>
      <c r="AZ100" s="400">
        <v>10</v>
      </c>
      <c r="BA100" s="400">
        <v>10</v>
      </c>
      <c r="BB100" s="400">
        <v>10</v>
      </c>
      <c r="BC100" s="404">
        <v>70</v>
      </c>
      <c r="BD100" s="400">
        <v>100</v>
      </c>
      <c r="BE100" s="377">
        <v>6</v>
      </c>
      <c r="BF100" s="377">
        <v>8</v>
      </c>
      <c r="BG100" s="377">
        <v>4</v>
      </c>
      <c r="BH100" s="377">
        <v>7</v>
      </c>
      <c r="BI100" s="377">
        <v>15</v>
      </c>
      <c r="BJ100" s="377">
        <v>10</v>
      </c>
      <c r="BK100" s="382">
        <v>24</v>
      </c>
      <c r="BL100" s="382">
        <v>14</v>
      </c>
      <c r="BM100" s="403">
        <v>30</v>
      </c>
      <c r="BN100" s="403">
        <v>70</v>
      </c>
      <c r="BO100" s="378">
        <v>10</v>
      </c>
      <c r="BP100" s="378">
        <v>10</v>
      </c>
      <c r="BQ100" s="378">
        <v>10</v>
      </c>
      <c r="BR100" s="384">
        <v>33</v>
      </c>
      <c r="BS100" s="384">
        <v>18</v>
      </c>
      <c r="BT100" s="402">
        <v>60</v>
      </c>
      <c r="BU100" s="402">
        <v>30</v>
      </c>
      <c r="BV100" s="377">
        <v>24</v>
      </c>
      <c r="BW100" s="377">
        <v>44</v>
      </c>
      <c r="BX100" s="377">
        <v>30</v>
      </c>
      <c r="BY100" s="400">
        <v>24</v>
      </c>
      <c r="BZ100" s="401">
        <v>28</v>
      </c>
      <c r="CA100" s="402">
        <v>27</v>
      </c>
      <c r="CB100" s="411">
        <v>14</v>
      </c>
      <c r="CD100" s="230"/>
      <c r="CE100" s="205"/>
      <c r="CF100" s="205"/>
      <c r="CG100" s="268" t="str">
        <f t="shared" si="34"/>
        <v/>
      </c>
      <c r="CH100" s="269"/>
      <c r="CI100" s="268" t="str">
        <f t="shared" si="35"/>
        <v/>
      </c>
      <c r="CJ100" s="269"/>
      <c r="CK100" s="268" t="str">
        <f t="shared" si="36"/>
        <v/>
      </c>
      <c r="CL100" s="269"/>
      <c r="CM100" s="268" t="str">
        <f t="shared" si="37"/>
        <v/>
      </c>
      <c r="CN100" s="269"/>
      <c r="CO100" s="268" t="str">
        <f t="shared" si="38"/>
        <v/>
      </c>
      <c r="CP100" s="269"/>
      <c r="CQ100" s="268" t="str">
        <f t="shared" si="44"/>
        <v/>
      </c>
      <c r="CR100" s="269"/>
      <c r="CS100" s="268" t="str">
        <f t="shared" si="39"/>
        <v/>
      </c>
      <c r="CT100" s="269"/>
      <c r="CU100" s="268" t="str">
        <f t="shared" si="39"/>
        <v/>
      </c>
      <c r="CV100" s="269"/>
      <c r="CW100" s="268" t="str">
        <f t="shared" si="39"/>
        <v/>
      </c>
      <c r="CX100" s="269"/>
      <c r="CY100" s="268" t="str">
        <f t="shared" si="39"/>
        <v/>
      </c>
      <c r="CZ100" s="269"/>
      <c r="DA100" s="268" t="str">
        <f t="shared" si="39"/>
        <v/>
      </c>
      <c r="DB100" s="269"/>
      <c r="DC100" s="268" t="str">
        <f t="shared" si="39"/>
        <v/>
      </c>
      <c r="DD100" s="269"/>
      <c r="DE100" s="205"/>
      <c r="DF100" s="286" t="str">
        <f t="shared" si="43"/>
        <v/>
      </c>
      <c r="DG100" s="211" t="str">
        <f t="shared" si="43"/>
        <v/>
      </c>
      <c r="DH100" s="210" t="str">
        <f t="shared" si="45"/>
        <v/>
      </c>
      <c r="DI100" s="211" t="str">
        <f t="shared" si="45"/>
        <v/>
      </c>
      <c r="DJ100" s="210" t="str">
        <f t="shared" si="45"/>
        <v/>
      </c>
      <c r="DK100" s="211" t="str">
        <f t="shared" si="45"/>
        <v/>
      </c>
      <c r="DL100" s="210" t="str">
        <f t="shared" si="45"/>
        <v/>
      </c>
      <c r="DM100" s="211" t="str">
        <f t="shared" si="45"/>
        <v/>
      </c>
      <c r="DN100" s="210" t="str">
        <f t="shared" si="45"/>
        <v/>
      </c>
      <c r="DO100" s="211" t="str">
        <f t="shared" si="45"/>
        <v/>
      </c>
      <c r="DP100" s="210" t="str">
        <f t="shared" si="45"/>
        <v/>
      </c>
      <c r="DQ100" s="211" t="str">
        <f t="shared" si="45"/>
        <v/>
      </c>
      <c r="DR100" s="210" t="str">
        <f t="shared" si="45"/>
        <v/>
      </c>
      <c r="DS100" s="211" t="str">
        <f t="shared" si="45"/>
        <v/>
      </c>
      <c r="DT100" s="210" t="str">
        <f t="shared" si="45"/>
        <v/>
      </c>
      <c r="DU100" s="211" t="str">
        <f t="shared" si="45"/>
        <v/>
      </c>
      <c r="DV100" s="210" t="str">
        <f t="shared" si="45"/>
        <v/>
      </c>
      <c r="DW100" s="211" t="str">
        <f t="shared" si="30"/>
        <v/>
      </c>
      <c r="DX100" s="210" t="str">
        <f t="shared" si="30"/>
        <v/>
      </c>
      <c r="DY100" s="211" t="str">
        <f t="shared" si="30"/>
        <v/>
      </c>
      <c r="DZ100" s="210" t="str">
        <f t="shared" si="41"/>
        <v/>
      </c>
      <c r="EA100" s="287" t="str">
        <f t="shared" si="42"/>
        <v/>
      </c>
    </row>
    <row r="101" spans="1:131" ht="15" customHeight="1">
      <c r="A101" s="410"/>
      <c r="B101" s="395"/>
      <c r="C101" s="377"/>
      <c r="D101" s="395"/>
      <c r="E101" s="396"/>
      <c r="F101" s="397"/>
      <c r="G101" s="398"/>
      <c r="H101" s="399"/>
      <c r="I101" s="398"/>
      <c r="J101" s="400"/>
      <c r="K101" s="400"/>
      <c r="L101" s="400"/>
      <c r="M101" s="400"/>
      <c r="N101" s="401"/>
      <c r="O101" s="402"/>
      <c r="P101" s="377"/>
      <c r="Q101" s="377"/>
      <c r="R101" s="377"/>
      <c r="S101" s="377"/>
      <c r="T101" s="382"/>
      <c r="U101" s="402"/>
      <c r="V101" s="25"/>
      <c r="W101" s="400"/>
      <c r="X101" s="400"/>
      <c r="Y101" s="400"/>
      <c r="Z101" s="400"/>
      <c r="AA101" s="401"/>
      <c r="AB101" s="402"/>
      <c r="AC101" s="377"/>
      <c r="AD101" s="377"/>
      <c r="AE101" s="377"/>
      <c r="AF101" s="377"/>
      <c r="AG101" s="382"/>
      <c r="AH101" s="403"/>
      <c r="AI101" s="25"/>
      <c r="AJ101" s="392"/>
      <c r="AK101" s="392"/>
      <c r="AL101" s="392"/>
      <c r="AM101" s="392"/>
      <c r="AN101" s="400">
        <v>10</v>
      </c>
      <c r="AO101" s="400">
        <v>10</v>
      </c>
      <c r="AP101" s="400">
        <v>9</v>
      </c>
      <c r="AQ101" s="400">
        <v>0.5</v>
      </c>
      <c r="AR101" s="401">
        <v>70</v>
      </c>
      <c r="AS101" s="402">
        <v>100</v>
      </c>
      <c r="AT101" s="377">
        <v>5</v>
      </c>
      <c r="AU101" s="377">
        <v>4</v>
      </c>
      <c r="AV101" s="377">
        <v>8</v>
      </c>
      <c r="AW101" s="377">
        <v>1</v>
      </c>
      <c r="AX101" s="382">
        <v>25</v>
      </c>
      <c r="AY101" s="403">
        <v>90</v>
      </c>
      <c r="AZ101" s="400">
        <v>10</v>
      </c>
      <c r="BA101" s="400">
        <v>10</v>
      </c>
      <c r="BB101" s="400">
        <v>10</v>
      </c>
      <c r="BC101" s="404">
        <v>70</v>
      </c>
      <c r="BD101" s="400">
        <v>100</v>
      </c>
      <c r="BE101" s="377">
        <v>6</v>
      </c>
      <c r="BF101" s="377">
        <v>8</v>
      </c>
      <c r="BG101" s="377">
        <v>4</v>
      </c>
      <c r="BH101" s="377">
        <v>7</v>
      </c>
      <c r="BI101" s="377">
        <v>15</v>
      </c>
      <c r="BJ101" s="377">
        <v>10</v>
      </c>
      <c r="BK101" s="382">
        <v>24</v>
      </c>
      <c r="BL101" s="382">
        <v>14</v>
      </c>
      <c r="BM101" s="403">
        <v>30</v>
      </c>
      <c r="BN101" s="403">
        <v>70</v>
      </c>
      <c r="BO101" s="378">
        <v>10</v>
      </c>
      <c r="BP101" s="378">
        <v>10</v>
      </c>
      <c r="BQ101" s="378">
        <v>10</v>
      </c>
      <c r="BR101" s="384">
        <v>33</v>
      </c>
      <c r="BS101" s="384">
        <v>18</v>
      </c>
      <c r="BT101" s="402">
        <v>60</v>
      </c>
      <c r="BU101" s="402">
        <v>30</v>
      </c>
      <c r="BV101" s="377">
        <v>24</v>
      </c>
      <c r="BW101" s="377">
        <v>44</v>
      </c>
      <c r="BX101" s="377">
        <v>30</v>
      </c>
      <c r="BY101" s="400">
        <v>24</v>
      </c>
      <c r="BZ101" s="401">
        <v>28</v>
      </c>
      <c r="CA101" s="402">
        <v>27</v>
      </c>
      <c r="CB101" s="411">
        <v>14</v>
      </c>
      <c r="CD101" s="230"/>
      <c r="CE101" s="205"/>
      <c r="CF101" s="205"/>
      <c r="CG101" s="268" t="str">
        <f t="shared" si="34"/>
        <v/>
      </c>
      <c r="CH101" s="269"/>
      <c r="CI101" s="268" t="str">
        <f t="shared" si="35"/>
        <v/>
      </c>
      <c r="CJ101" s="269"/>
      <c r="CK101" s="268" t="str">
        <f t="shared" si="36"/>
        <v/>
      </c>
      <c r="CL101" s="269"/>
      <c r="CM101" s="268" t="str">
        <f t="shared" si="37"/>
        <v/>
      </c>
      <c r="CN101" s="269"/>
      <c r="CO101" s="268" t="str">
        <f t="shared" si="38"/>
        <v/>
      </c>
      <c r="CP101" s="269"/>
      <c r="CQ101" s="268" t="str">
        <f t="shared" si="44"/>
        <v/>
      </c>
      <c r="CR101" s="269"/>
      <c r="CS101" s="268" t="str">
        <f t="shared" si="39"/>
        <v/>
      </c>
      <c r="CT101" s="269"/>
      <c r="CU101" s="268" t="str">
        <f t="shared" si="39"/>
        <v/>
      </c>
      <c r="CV101" s="269"/>
      <c r="CW101" s="268" t="str">
        <f t="shared" si="39"/>
        <v/>
      </c>
      <c r="CX101" s="269"/>
      <c r="CY101" s="268" t="str">
        <f t="shared" si="39"/>
        <v/>
      </c>
      <c r="CZ101" s="269"/>
      <c r="DA101" s="268" t="str">
        <f t="shared" si="39"/>
        <v/>
      </c>
      <c r="DB101" s="269"/>
      <c r="DC101" s="268" t="str">
        <f t="shared" si="39"/>
        <v/>
      </c>
      <c r="DD101" s="269"/>
      <c r="DE101" s="205"/>
      <c r="DF101" s="286" t="str">
        <f t="shared" si="43"/>
        <v/>
      </c>
      <c r="DG101" s="211" t="str">
        <f t="shared" si="43"/>
        <v/>
      </c>
      <c r="DH101" s="210" t="str">
        <f t="shared" si="45"/>
        <v/>
      </c>
      <c r="DI101" s="211" t="str">
        <f t="shared" si="45"/>
        <v/>
      </c>
      <c r="DJ101" s="210" t="str">
        <f t="shared" si="45"/>
        <v/>
      </c>
      <c r="DK101" s="211" t="str">
        <f t="shared" si="45"/>
        <v/>
      </c>
      <c r="DL101" s="210" t="str">
        <f t="shared" si="45"/>
        <v/>
      </c>
      <c r="DM101" s="211" t="str">
        <f t="shared" si="45"/>
        <v/>
      </c>
      <c r="DN101" s="210" t="str">
        <f t="shared" si="45"/>
        <v/>
      </c>
      <c r="DO101" s="211" t="str">
        <f t="shared" si="45"/>
        <v/>
      </c>
      <c r="DP101" s="210" t="str">
        <f t="shared" si="45"/>
        <v/>
      </c>
      <c r="DQ101" s="211" t="str">
        <f t="shared" si="45"/>
        <v/>
      </c>
      <c r="DR101" s="210" t="str">
        <f t="shared" si="45"/>
        <v/>
      </c>
      <c r="DS101" s="211" t="str">
        <f t="shared" si="45"/>
        <v/>
      </c>
      <c r="DT101" s="210" t="str">
        <f t="shared" si="45"/>
        <v/>
      </c>
      <c r="DU101" s="211" t="str">
        <f t="shared" si="45"/>
        <v/>
      </c>
      <c r="DV101" s="210" t="str">
        <f t="shared" si="45"/>
        <v/>
      </c>
      <c r="DW101" s="211" t="str">
        <f t="shared" si="45"/>
        <v/>
      </c>
      <c r="DX101" s="210" t="str">
        <f t="shared" ref="DX101:DY107" si="46">IF(DA101="","",SUM(DV101,DA101))</f>
        <v/>
      </c>
      <c r="DY101" s="211" t="str">
        <f t="shared" si="46"/>
        <v/>
      </c>
      <c r="DZ101" s="210" t="str">
        <f t="shared" si="41"/>
        <v/>
      </c>
      <c r="EA101" s="287" t="str">
        <f t="shared" si="42"/>
        <v/>
      </c>
    </row>
    <row r="102" spans="1:131" ht="15" customHeight="1">
      <c r="A102" s="410"/>
      <c r="B102" s="395"/>
      <c r="C102" s="377"/>
      <c r="D102" s="395"/>
      <c r="E102" s="396"/>
      <c r="F102" s="397"/>
      <c r="G102" s="398"/>
      <c r="H102" s="399"/>
      <c r="I102" s="398"/>
      <c r="J102" s="400"/>
      <c r="K102" s="400"/>
      <c r="L102" s="400"/>
      <c r="M102" s="400"/>
      <c r="N102" s="401"/>
      <c r="O102" s="402"/>
      <c r="P102" s="377"/>
      <c r="Q102" s="377"/>
      <c r="R102" s="377"/>
      <c r="S102" s="377"/>
      <c r="T102" s="382"/>
      <c r="U102" s="402"/>
      <c r="V102" s="25"/>
      <c r="W102" s="400"/>
      <c r="X102" s="400"/>
      <c r="Y102" s="400"/>
      <c r="Z102" s="400"/>
      <c r="AA102" s="401"/>
      <c r="AB102" s="402"/>
      <c r="AC102" s="377"/>
      <c r="AD102" s="377"/>
      <c r="AE102" s="377"/>
      <c r="AF102" s="377"/>
      <c r="AG102" s="382"/>
      <c r="AH102" s="403"/>
      <c r="AI102" s="25"/>
      <c r="AJ102" s="392"/>
      <c r="AK102" s="392"/>
      <c r="AL102" s="392"/>
      <c r="AM102" s="392"/>
      <c r="AN102" s="400">
        <v>10</v>
      </c>
      <c r="AO102" s="400">
        <v>10</v>
      </c>
      <c r="AP102" s="400">
        <v>9</v>
      </c>
      <c r="AQ102" s="400">
        <v>0.5</v>
      </c>
      <c r="AR102" s="401">
        <v>70</v>
      </c>
      <c r="AS102" s="402">
        <v>100</v>
      </c>
      <c r="AT102" s="377">
        <v>5</v>
      </c>
      <c r="AU102" s="377">
        <v>4</v>
      </c>
      <c r="AV102" s="377">
        <v>8</v>
      </c>
      <c r="AW102" s="377">
        <v>1</v>
      </c>
      <c r="AX102" s="382">
        <v>25</v>
      </c>
      <c r="AY102" s="403">
        <v>90</v>
      </c>
      <c r="AZ102" s="400">
        <v>10</v>
      </c>
      <c r="BA102" s="400">
        <v>10</v>
      </c>
      <c r="BB102" s="400">
        <v>10</v>
      </c>
      <c r="BC102" s="404">
        <v>70</v>
      </c>
      <c r="BD102" s="400">
        <v>100</v>
      </c>
      <c r="BE102" s="377">
        <v>6</v>
      </c>
      <c r="BF102" s="377">
        <v>8</v>
      </c>
      <c r="BG102" s="377">
        <v>4</v>
      </c>
      <c r="BH102" s="377">
        <v>7</v>
      </c>
      <c r="BI102" s="377">
        <v>15</v>
      </c>
      <c r="BJ102" s="377">
        <v>10</v>
      </c>
      <c r="BK102" s="382">
        <v>24</v>
      </c>
      <c r="BL102" s="382">
        <v>14</v>
      </c>
      <c r="BM102" s="403">
        <v>30</v>
      </c>
      <c r="BN102" s="403">
        <v>70</v>
      </c>
      <c r="BO102" s="378">
        <v>10</v>
      </c>
      <c r="BP102" s="378">
        <v>10</v>
      </c>
      <c r="BQ102" s="378">
        <v>10</v>
      </c>
      <c r="BR102" s="384">
        <v>33</v>
      </c>
      <c r="BS102" s="384">
        <v>18</v>
      </c>
      <c r="BT102" s="402">
        <v>60</v>
      </c>
      <c r="BU102" s="402">
        <v>30</v>
      </c>
      <c r="BV102" s="377">
        <v>24</v>
      </c>
      <c r="BW102" s="377">
        <v>44</v>
      </c>
      <c r="BX102" s="377">
        <v>30</v>
      </c>
      <c r="BY102" s="400">
        <v>24</v>
      </c>
      <c r="BZ102" s="401">
        <v>28</v>
      </c>
      <c r="CA102" s="402">
        <v>27</v>
      </c>
      <c r="CB102" s="411">
        <v>14</v>
      </c>
      <c r="CD102" s="230"/>
      <c r="CE102" s="205"/>
      <c r="CF102" s="205"/>
      <c r="CG102" s="268" t="str">
        <f t="shared" si="34"/>
        <v/>
      </c>
      <c r="CH102" s="269"/>
      <c r="CI102" s="268" t="str">
        <f t="shared" si="35"/>
        <v/>
      </c>
      <c r="CJ102" s="269"/>
      <c r="CK102" s="268" t="str">
        <f t="shared" si="36"/>
        <v/>
      </c>
      <c r="CL102" s="269"/>
      <c r="CM102" s="268" t="str">
        <f t="shared" si="37"/>
        <v/>
      </c>
      <c r="CN102" s="269"/>
      <c r="CO102" s="268" t="str">
        <f t="shared" si="38"/>
        <v/>
      </c>
      <c r="CP102" s="269"/>
      <c r="CQ102" s="268" t="str">
        <f t="shared" si="44"/>
        <v/>
      </c>
      <c r="CR102" s="269"/>
      <c r="CS102" s="268" t="str">
        <f t="shared" si="39"/>
        <v/>
      </c>
      <c r="CT102" s="269"/>
      <c r="CU102" s="268" t="str">
        <f t="shared" si="39"/>
        <v/>
      </c>
      <c r="CV102" s="269"/>
      <c r="CW102" s="268" t="str">
        <f t="shared" si="39"/>
        <v/>
      </c>
      <c r="CX102" s="269"/>
      <c r="CY102" s="268" t="str">
        <f t="shared" si="39"/>
        <v/>
      </c>
      <c r="CZ102" s="269"/>
      <c r="DA102" s="268" t="str">
        <f t="shared" si="39"/>
        <v/>
      </c>
      <c r="DB102" s="269"/>
      <c r="DC102" s="268" t="str">
        <f t="shared" si="39"/>
        <v/>
      </c>
      <c r="DD102" s="269"/>
      <c r="DE102" s="205"/>
      <c r="DF102" s="286" t="str">
        <f t="shared" si="43"/>
        <v/>
      </c>
      <c r="DG102" s="211" t="str">
        <f t="shared" si="43"/>
        <v/>
      </c>
      <c r="DH102" s="210" t="str">
        <f t="shared" si="45"/>
        <v/>
      </c>
      <c r="DI102" s="211" t="str">
        <f t="shared" si="45"/>
        <v/>
      </c>
      <c r="DJ102" s="210" t="str">
        <f t="shared" si="45"/>
        <v/>
      </c>
      <c r="DK102" s="211" t="str">
        <f t="shared" si="45"/>
        <v/>
      </c>
      <c r="DL102" s="210" t="str">
        <f t="shared" si="45"/>
        <v/>
      </c>
      <c r="DM102" s="211" t="str">
        <f t="shared" si="45"/>
        <v/>
      </c>
      <c r="DN102" s="210" t="str">
        <f t="shared" si="45"/>
        <v/>
      </c>
      <c r="DO102" s="211" t="str">
        <f t="shared" si="45"/>
        <v/>
      </c>
      <c r="DP102" s="210" t="str">
        <f t="shared" si="45"/>
        <v/>
      </c>
      <c r="DQ102" s="211" t="str">
        <f t="shared" si="45"/>
        <v/>
      </c>
      <c r="DR102" s="210" t="str">
        <f t="shared" si="45"/>
        <v/>
      </c>
      <c r="DS102" s="211" t="str">
        <f t="shared" si="45"/>
        <v/>
      </c>
      <c r="DT102" s="210" t="str">
        <f t="shared" si="45"/>
        <v/>
      </c>
      <c r="DU102" s="211" t="str">
        <f t="shared" si="45"/>
        <v/>
      </c>
      <c r="DV102" s="210" t="str">
        <f t="shared" si="45"/>
        <v/>
      </c>
      <c r="DW102" s="211" t="str">
        <f t="shared" si="45"/>
        <v/>
      </c>
      <c r="DX102" s="210" t="str">
        <f t="shared" si="46"/>
        <v/>
      </c>
      <c r="DY102" s="211" t="str">
        <f t="shared" si="46"/>
        <v/>
      </c>
      <c r="DZ102" s="210" t="str">
        <f t="shared" si="41"/>
        <v/>
      </c>
      <c r="EA102" s="287" t="str">
        <f t="shared" si="42"/>
        <v/>
      </c>
    </row>
    <row r="103" spans="1:131" ht="15" customHeight="1">
      <c r="A103" s="410"/>
      <c r="B103" s="395"/>
      <c r="C103" s="377"/>
      <c r="D103" s="395"/>
      <c r="E103" s="396"/>
      <c r="F103" s="397"/>
      <c r="G103" s="398"/>
      <c r="H103" s="399"/>
      <c r="I103" s="398"/>
      <c r="J103" s="400"/>
      <c r="K103" s="400"/>
      <c r="L103" s="400"/>
      <c r="M103" s="400"/>
      <c r="N103" s="401"/>
      <c r="O103" s="402"/>
      <c r="P103" s="377"/>
      <c r="Q103" s="377"/>
      <c r="R103" s="377"/>
      <c r="S103" s="377"/>
      <c r="T103" s="382"/>
      <c r="U103" s="402"/>
      <c r="V103" s="25"/>
      <c r="W103" s="400"/>
      <c r="X103" s="400"/>
      <c r="Y103" s="400"/>
      <c r="Z103" s="400"/>
      <c r="AA103" s="401"/>
      <c r="AB103" s="402"/>
      <c r="AC103" s="377"/>
      <c r="AD103" s="377"/>
      <c r="AE103" s="377"/>
      <c r="AF103" s="377"/>
      <c r="AG103" s="382"/>
      <c r="AH103" s="403"/>
      <c r="AI103" s="25"/>
      <c r="AJ103" s="392"/>
      <c r="AK103" s="392"/>
      <c r="AL103" s="392"/>
      <c r="AM103" s="392"/>
      <c r="AN103" s="400">
        <v>10</v>
      </c>
      <c r="AO103" s="400">
        <v>10</v>
      </c>
      <c r="AP103" s="400">
        <v>9</v>
      </c>
      <c r="AQ103" s="400">
        <v>0.5</v>
      </c>
      <c r="AR103" s="401">
        <v>70</v>
      </c>
      <c r="AS103" s="402">
        <v>100</v>
      </c>
      <c r="AT103" s="377">
        <v>5</v>
      </c>
      <c r="AU103" s="377">
        <v>4</v>
      </c>
      <c r="AV103" s="377">
        <v>8</v>
      </c>
      <c r="AW103" s="377">
        <v>1</v>
      </c>
      <c r="AX103" s="382">
        <v>25</v>
      </c>
      <c r="AY103" s="403">
        <v>90</v>
      </c>
      <c r="AZ103" s="400">
        <v>10</v>
      </c>
      <c r="BA103" s="400">
        <v>10</v>
      </c>
      <c r="BB103" s="400">
        <v>10</v>
      </c>
      <c r="BC103" s="404">
        <v>70</v>
      </c>
      <c r="BD103" s="400">
        <v>100</v>
      </c>
      <c r="BE103" s="377">
        <v>6</v>
      </c>
      <c r="BF103" s="377">
        <v>8</v>
      </c>
      <c r="BG103" s="377">
        <v>4</v>
      </c>
      <c r="BH103" s="377">
        <v>7</v>
      </c>
      <c r="BI103" s="377">
        <v>15</v>
      </c>
      <c r="BJ103" s="377">
        <v>10</v>
      </c>
      <c r="BK103" s="382">
        <v>24</v>
      </c>
      <c r="BL103" s="382">
        <v>14</v>
      </c>
      <c r="BM103" s="403">
        <v>30</v>
      </c>
      <c r="BN103" s="403">
        <v>70</v>
      </c>
      <c r="BO103" s="378">
        <v>10</v>
      </c>
      <c r="BP103" s="378">
        <v>10</v>
      </c>
      <c r="BQ103" s="378">
        <v>10</v>
      </c>
      <c r="BR103" s="384">
        <v>33</v>
      </c>
      <c r="BS103" s="384">
        <v>18</v>
      </c>
      <c r="BT103" s="402">
        <v>60</v>
      </c>
      <c r="BU103" s="402">
        <v>30</v>
      </c>
      <c r="BV103" s="377">
        <v>24</v>
      </c>
      <c r="BW103" s="377">
        <v>44</v>
      </c>
      <c r="BX103" s="377">
        <v>30</v>
      </c>
      <c r="BY103" s="400">
        <v>24</v>
      </c>
      <c r="BZ103" s="401">
        <v>28</v>
      </c>
      <c r="CA103" s="402">
        <v>27</v>
      </c>
      <c r="CB103" s="411">
        <v>14</v>
      </c>
      <c r="CD103" s="230"/>
      <c r="CE103" s="205"/>
      <c r="CF103" s="205"/>
      <c r="CG103" s="268" t="str">
        <f t="shared" si="34"/>
        <v/>
      </c>
      <c r="CH103" s="269"/>
      <c r="CI103" s="268" t="str">
        <f t="shared" si="35"/>
        <v/>
      </c>
      <c r="CJ103" s="269"/>
      <c r="CK103" s="268" t="str">
        <f t="shared" si="36"/>
        <v/>
      </c>
      <c r="CL103" s="269"/>
      <c r="CM103" s="268" t="str">
        <f t="shared" si="37"/>
        <v/>
      </c>
      <c r="CN103" s="269"/>
      <c r="CO103" s="268" t="str">
        <f t="shared" si="38"/>
        <v/>
      </c>
      <c r="CP103" s="269"/>
      <c r="CQ103" s="268" t="str">
        <f t="shared" si="44"/>
        <v/>
      </c>
      <c r="CR103" s="269"/>
      <c r="CS103" s="268" t="str">
        <f t="shared" si="39"/>
        <v/>
      </c>
      <c r="CT103" s="269"/>
      <c r="CU103" s="268" t="str">
        <f t="shared" si="39"/>
        <v/>
      </c>
      <c r="CV103" s="269"/>
      <c r="CW103" s="268" t="str">
        <f t="shared" si="39"/>
        <v/>
      </c>
      <c r="CX103" s="269"/>
      <c r="CY103" s="268" t="str">
        <f t="shared" si="39"/>
        <v/>
      </c>
      <c r="CZ103" s="269"/>
      <c r="DA103" s="268" t="str">
        <f t="shared" si="39"/>
        <v/>
      </c>
      <c r="DB103" s="269"/>
      <c r="DC103" s="268" t="str">
        <f t="shared" si="39"/>
        <v/>
      </c>
      <c r="DD103" s="269"/>
      <c r="DE103" s="205"/>
      <c r="DF103" s="286" t="str">
        <f t="shared" si="43"/>
        <v/>
      </c>
      <c r="DG103" s="211" t="str">
        <f t="shared" si="43"/>
        <v/>
      </c>
      <c r="DH103" s="210" t="str">
        <f t="shared" si="45"/>
        <v/>
      </c>
      <c r="DI103" s="211" t="str">
        <f t="shared" si="45"/>
        <v/>
      </c>
      <c r="DJ103" s="210" t="str">
        <f t="shared" si="45"/>
        <v/>
      </c>
      <c r="DK103" s="211" t="str">
        <f t="shared" si="45"/>
        <v/>
      </c>
      <c r="DL103" s="210" t="str">
        <f t="shared" si="45"/>
        <v/>
      </c>
      <c r="DM103" s="211" t="str">
        <f t="shared" si="45"/>
        <v/>
      </c>
      <c r="DN103" s="210" t="str">
        <f t="shared" si="45"/>
        <v/>
      </c>
      <c r="DO103" s="211" t="str">
        <f t="shared" si="45"/>
        <v/>
      </c>
      <c r="DP103" s="210" t="str">
        <f t="shared" si="45"/>
        <v/>
      </c>
      <c r="DQ103" s="211" t="str">
        <f t="shared" si="45"/>
        <v/>
      </c>
      <c r="DR103" s="210" t="str">
        <f t="shared" si="45"/>
        <v/>
      </c>
      <c r="DS103" s="211" t="str">
        <f t="shared" si="45"/>
        <v/>
      </c>
      <c r="DT103" s="210" t="str">
        <f t="shared" si="45"/>
        <v/>
      </c>
      <c r="DU103" s="211" t="str">
        <f t="shared" si="45"/>
        <v/>
      </c>
      <c r="DV103" s="210" t="str">
        <f t="shared" si="45"/>
        <v/>
      </c>
      <c r="DW103" s="211" t="str">
        <f t="shared" si="45"/>
        <v/>
      </c>
      <c r="DX103" s="210" t="str">
        <f t="shared" si="46"/>
        <v/>
      </c>
      <c r="DY103" s="211" t="str">
        <f t="shared" si="46"/>
        <v/>
      </c>
      <c r="DZ103" s="210" t="str">
        <f t="shared" si="41"/>
        <v/>
      </c>
      <c r="EA103" s="287" t="str">
        <f t="shared" si="42"/>
        <v/>
      </c>
    </row>
    <row r="104" spans="1:131" ht="15" customHeight="1">
      <c r="A104" s="410"/>
      <c r="B104" s="395"/>
      <c r="C104" s="377"/>
      <c r="D104" s="395"/>
      <c r="E104" s="396"/>
      <c r="F104" s="397"/>
      <c r="G104" s="398"/>
      <c r="H104" s="399"/>
      <c r="I104" s="398"/>
      <c r="J104" s="400"/>
      <c r="K104" s="400"/>
      <c r="L104" s="400"/>
      <c r="M104" s="400"/>
      <c r="N104" s="401"/>
      <c r="O104" s="402"/>
      <c r="P104" s="377"/>
      <c r="Q104" s="377"/>
      <c r="R104" s="377"/>
      <c r="S104" s="377"/>
      <c r="T104" s="382"/>
      <c r="U104" s="402"/>
      <c r="V104" s="25"/>
      <c r="W104" s="400"/>
      <c r="X104" s="400"/>
      <c r="Y104" s="400"/>
      <c r="Z104" s="400"/>
      <c r="AA104" s="401"/>
      <c r="AB104" s="402"/>
      <c r="AC104" s="377"/>
      <c r="AD104" s="377"/>
      <c r="AE104" s="377"/>
      <c r="AF104" s="377"/>
      <c r="AG104" s="382"/>
      <c r="AH104" s="403"/>
      <c r="AI104" s="25"/>
      <c r="AJ104" s="392"/>
      <c r="AK104" s="392"/>
      <c r="AL104" s="392"/>
      <c r="AM104" s="392"/>
      <c r="AN104" s="400">
        <v>10</v>
      </c>
      <c r="AO104" s="400">
        <v>10</v>
      </c>
      <c r="AP104" s="400">
        <v>9</v>
      </c>
      <c r="AQ104" s="400">
        <v>0.5</v>
      </c>
      <c r="AR104" s="401">
        <v>70</v>
      </c>
      <c r="AS104" s="402">
        <v>100</v>
      </c>
      <c r="AT104" s="377">
        <v>5</v>
      </c>
      <c r="AU104" s="377">
        <v>4</v>
      </c>
      <c r="AV104" s="377">
        <v>8</v>
      </c>
      <c r="AW104" s="377">
        <v>1</v>
      </c>
      <c r="AX104" s="382">
        <v>25</v>
      </c>
      <c r="AY104" s="403">
        <v>90</v>
      </c>
      <c r="AZ104" s="400">
        <v>10</v>
      </c>
      <c r="BA104" s="400">
        <v>10</v>
      </c>
      <c r="BB104" s="400">
        <v>10</v>
      </c>
      <c r="BC104" s="404">
        <v>70</v>
      </c>
      <c r="BD104" s="400">
        <v>100</v>
      </c>
      <c r="BE104" s="377">
        <v>6</v>
      </c>
      <c r="BF104" s="377">
        <v>8</v>
      </c>
      <c r="BG104" s="377">
        <v>4</v>
      </c>
      <c r="BH104" s="377">
        <v>7</v>
      </c>
      <c r="BI104" s="377">
        <v>15</v>
      </c>
      <c r="BJ104" s="377">
        <v>10</v>
      </c>
      <c r="BK104" s="382">
        <v>24</v>
      </c>
      <c r="BL104" s="382">
        <v>14</v>
      </c>
      <c r="BM104" s="403">
        <v>30</v>
      </c>
      <c r="BN104" s="403">
        <v>70</v>
      </c>
      <c r="BO104" s="378">
        <v>10</v>
      </c>
      <c r="BP104" s="378">
        <v>10</v>
      </c>
      <c r="BQ104" s="378">
        <v>10</v>
      </c>
      <c r="BR104" s="384">
        <v>33</v>
      </c>
      <c r="BS104" s="384">
        <v>18</v>
      </c>
      <c r="BT104" s="402">
        <v>60</v>
      </c>
      <c r="BU104" s="402">
        <v>30</v>
      </c>
      <c r="BV104" s="377">
        <v>24</v>
      </c>
      <c r="BW104" s="377">
        <v>44</v>
      </c>
      <c r="BX104" s="377">
        <v>30</v>
      </c>
      <c r="BY104" s="400">
        <v>24</v>
      </c>
      <c r="BZ104" s="401">
        <v>28</v>
      </c>
      <c r="CA104" s="402">
        <v>27</v>
      </c>
      <c r="CB104" s="411">
        <v>14</v>
      </c>
      <c r="CD104" s="230"/>
      <c r="CE104" s="205"/>
      <c r="CF104" s="205"/>
      <c r="CG104" s="268" t="str">
        <f t="shared" si="34"/>
        <v/>
      </c>
      <c r="CH104" s="269"/>
      <c r="CI104" s="268" t="str">
        <f t="shared" si="35"/>
        <v/>
      </c>
      <c r="CJ104" s="269"/>
      <c r="CK104" s="268" t="str">
        <f t="shared" si="36"/>
        <v/>
      </c>
      <c r="CL104" s="269"/>
      <c r="CM104" s="268" t="str">
        <f t="shared" si="37"/>
        <v/>
      </c>
      <c r="CN104" s="269"/>
      <c r="CO104" s="268" t="str">
        <f t="shared" si="38"/>
        <v/>
      </c>
      <c r="CP104" s="269"/>
      <c r="CQ104" s="268" t="str">
        <f t="shared" si="44"/>
        <v/>
      </c>
      <c r="CR104" s="269"/>
      <c r="CS104" s="268" t="str">
        <f t="shared" si="39"/>
        <v/>
      </c>
      <c r="CT104" s="269"/>
      <c r="CU104" s="268" t="str">
        <f t="shared" si="39"/>
        <v/>
      </c>
      <c r="CV104" s="269"/>
      <c r="CW104" s="268" t="str">
        <f t="shared" si="39"/>
        <v/>
      </c>
      <c r="CX104" s="269"/>
      <c r="CY104" s="268" t="str">
        <f t="shared" si="39"/>
        <v/>
      </c>
      <c r="CZ104" s="269"/>
      <c r="DA104" s="268" t="str">
        <f t="shared" si="39"/>
        <v/>
      </c>
      <c r="DB104" s="269"/>
      <c r="DC104" s="268" t="str">
        <f t="shared" si="39"/>
        <v/>
      </c>
      <c r="DD104" s="269"/>
      <c r="DE104" s="205"/>
      <c r="DF104" s="286" t="str">
        <f t="shared" si="43"/>
        <v/>
      </c>
      <c r="DG104" s="211" t="str">
        <f t="shared" si="43"/>
        <v/>
      </c>
      <c r="DH104" s="210" t="str">
        <f t="shared" si="45"/>
        <v/>
      </c>
      <c r="DI104" s="211" t="str">
        <f t="shared" si="45"/>
        <v/>
      </c>
      <c r="DJ104" s="210" t="str">
        <f t="shared" si="45"/>
        <v/>
      </c>
      <c r="DK104" s="211" t="str">
        <f t="shared" si="45"/>
        <v/>
      </c>
      <c r="DL104" s="210" t="str">
        <f t="shared" si="45"/>
        <v/>
      </c>
      <c r="DM104" s="211" t="str">
        <f t="shared" si="45"/>
        <v/>
      </c>
      <c r="DN104" s="210" t="str">
        <f t="shared" si="45"/>
        <v/>
      </c>
      <c r="DO104" s="211" t="str">
        <f t="shared" si="45"/>
        <v/>
      </c>
      <c r="DP104" s="210" t="str">
        <f t="shared" si="45"/>
        <v/>
      </c>
      <c r="DQ104" s="211" t="str">
        <f t="shared" si="45"/>
        <v/>
      </c>
      <c r="DR104" s="210" t="str">
        <f t="shared" si="45"/>
        <v/>
      </c>
      <c r="DS104" s="211" t="str">
        <f t="shared" si="45"/>
        <v/>
      </c>
      <c r="DT104" s="210" t="str">
        <f t="shared" si="45"/>
        <v/>
      </c>
      <c r="DU104" s="211" t="str">
        <f t="shared" si="45"/>
        <v/>
      </c>
      <c r="DV104" s="210" t="str">
        <f t="shared" si="45"/>
        <v/>
      </c>
      <c r="DW104" s="211" t="str">
        <f t="shared" si="45"/>
        <v/>
      </c>
      <c r="DX104" s="210" t="str">
        <f t="shared" si="46"/>
        <v/>
      </c>
      <c r="DY104" s="211" t="str">
        <f t="shared" si="46"/>
        <v/>
      </c>
      <c r="DZ104" s="210" t="str">
        <f t="shared" si="41"/>
        <v/>
      </c>
      <c r="EA104" s="287" t="str">
        <f t="shared" si="42"/>
        <v/>
      </c>
    </row>
    <row r="105" spans="1:131" ht="15" customHeight="1">
      <c r="A105" s="410"/>
      <c r="B105" s="395"/>
      <c r="C105" s="377"/>
      <c r="D105" s="395"/>
      <c r="E105" s="396"/>
      <c r="F105" s="397"/>
      <c r="G105" s="398"/>
      <c r="H105" s="399"/>
      <c r="I105" s="398"/>
      <c r="J105" s="400"/>
      <c r="K105" s="400"/>
      <c r="L105" s="400"/>
      <c r="M105" s="400"/>
      <c r="N105" s="401"/>
      <c r="O105" s="402"/>
      <c r="P105" s="377"/>
      <c r="Q105" s="377"/>
      <c r="R105" s="377"/>
      <c r="S105" s="377"/>
      <c r="T105" s="382"/>
      <c r="U105" s="402"/>
      <c r="V105" s="25"/>
      <c r="W105" s="400"/>
      <c r="X105" s="400"/>
      <c r="Y105" s="400"/>
      <c r="Z105" s="400"/>
      <c r="AA105" s="401"/>
      <c r="AB105" s="402"/>
      <c r="AC105" s="377"/>
      <c r="AD105" s="377"/>
      <c r="AE105" s="377"/>
      <c r="AF105" s="377"/>
      <c r="AG105" s="382"/>
      <c r="AH105" s="403"/>
      <c r="AI105" s="25"/>
      <c r="AJ105" s="392"/>
      <c r="AK105" s="392"/>
      <c r="AL105" s="392"/>
      <c r="AM105" s="392"/>
      <c r="AN105" s="400">
        <v>10</v>
      </c>
      <c r="AO105" s="400">
        <v>10</v>
      </c>
      <c r="AP105" s="400">
        <v>9</v>
      </c>
      <c r="AQ105" s="400">
        <v>0.5</v>
      </c>
      <c r="AR105" s="401">
        <v>70</v>
      </c>
      <c r="AS105" s="402">
        <v>100</v>
      </c>
      <c r="AT105" s="377">
        <v>5</v>
      </c>
      <c r="AU105" s="377">
        <v>4</v>
      </c>
      <c r="AV105" s="377">
        <v>8</v>
      </c>
      <c r="AW105" s="377">
        <v>1</v>
      </c>
      <c r="AX105" s="382">
        <v>25</v>
      </c>
      <c r="AY105" s="403">
        <v>90</v>
      </c>
      <c r="AZ105" s="400">
        <v>10</v>
      </c>
      <c r="BA105" s="400">
        <v>10</v>
      </c>
      <c r="BB105" s="400">
        <v>10</v>
      </c>
      <c r="BC105" s="404">
        <v>70</v>
      </c>
      <c r="BD105" s="400">
        <v>100</v>
      </c>
      <c r="BE105" s="377">
        <v>6</v>
      </c>
      <c r="BF105" s="377">
        <v>8</v>
      </c>
      <c r="BG105" s="377">
        <v>4</v>
      </c>
      <c r="BH105" s="377">
        <v>7</v>
      </c>
      <c r="BI105" s="377">
        <v>15</v>
      </c>
      <c r="BJ105" s="377">
        <v>10</v>
      </c>
      <c r="BK105" s="382">
        <v>24</v>
      </c>
      <c r="BL105" s="382">
        <v>14</v>
      </c>
      <c r="BM105" s="403">
        <v>30</v>
      </c>
      <c r="BN105" s="403">
        <v>70</v>
      </c>
      <c r="BO105" s="378">
        <v>10</v>
      </c>
      <c r="BP105" s="378">
        <v>10</v>
      </c>
      <c r="BQ105" s="378">
        <v>10</v>
      </c>
      <c r="BR105" s="384">
        <v>33</v>
      </c>
      <c r="BS105" s="384">
        <v>18</v>
      </c>
      <c r="BT105" s="402">
        <v>60</v>
      </c>
      <c r="BU105" s="402">
        <v>30</v>
      </c>
      <c r="BV105" s="377">
        <v>24</v>
      </c>
      <c r="BW105" s="377">
        <v>44</v>
      </c>
      <c r="BX105" s="377">
        <v>30</v>
      </c>
      <c r="BY105" s="400">
        <v>24</v>
      </c>
      <c r="BZ105" s="401">
        <v>28</v>
      </c>
      <c r="CA105" s="402">
        <v>27</v>
      </c>
      <c r="CB105" s="411">
        <v>14</v>
      </c>
      <c r="CD105" s="230"/>
      <c r="CE105" s="205"/>
      <c r="CF105" s="205"/>
      <c r="CG105" s="268" t="str">
        <f t="shared" si="34"/>
        <v/>
      </c>
      <c r="CH105" s="269"/>
      <c r="CI105" s="268" t="str">
        <f t="shared" si="35"/>
        <v/>
      </c>
      <c r="CJ105" s="269"/>
      <c r="CK105" s="268" t="str">
        <f t="shared" si="36"/>
        <v/>
      </c>
      <c r="CL105" s="269"/>
      <c r="CM105" s="268" t="str">
        <f t="shared" si="37"/>
        <v/>
      </c>
      <c r="CN105" s="269"/>
      <c r="CO105" s="268" t="str">
        <f t="shared" si="38"/>
        <v/>
      </c>
      <c r="CP105" s="269"/>
      <c r="CQ105" s="268" t="str">
        <f t="shared" si="44"/>
        <v/>
      </c>
      <c r="CR105" s="269"/>
      <c r="CS105" s="268" t="str">
        <f t="shared" si="39"/>
        <v/>
      </c>
      <c r="CT105" s="269"/>
      <c r="CU105" s="268" t="str">
        <f t="shared" si="39"/>
        <v/>
      </c>
      <c r="CV105" s="269"/>
      <c r="CW105" s="268" t="str">
        <f t="shared" si="39"/>
        <v/>
      </c>
      <c r="CX105" s="269"/>
      <c r="CY105" s="268" t="str">
        <f t="shared" si="39"/>
        <v/>
      </c>
      <c r="CZ105" s="269"/>
      <c r="DA105" s="268" t="str">
        <f t="shared" si="39"/>
        <v/>
      </c>
      <c r="DB105" s="269"/>
      <c r="DC105" s="268" t="str">
        <f t="shared" si="39"/>
        <v/>
      </c>
      <c r="DD105" s="269"/>
      <c r="DE105" s="205"/>
      <c r="DF105" s="286" t="str">
        <f t="shared" si="43"/>
        <v/>
      </c>
      <c r="DG105" s="211" t="str">
        <f t="shared" si="43"/>
        <v/>
      </c>
      <c r="DH105" s="210" t="str">
        <f t="shared" si="45"/>
        <v/>
      </c>
      <c r="DI105" s="211" t="str">
        <f t="shared" si="45"/>
        <v/>
      </c>
      <c r="DJ105" s="210" t="str">
        <f t="shared" si="45"/>
        <v/>
      </c>
      <c r="DK105" s="211" t="str">
        <f t="shared" si="45"/>
        <v/>
      </c>
      <c r="DL105" s="210" t="str">
        <f t="shared" si="45"/>
        <v/>
      </c>
      <c r="DM105" s="211" t="str">
        <f t="shared" si="45"/>
        <v/>
      </c>
      <c r="DN105" s="210" t="str">
        <f t="shared" si="45"/>
        <v/>
      </c>
      <c r="DO105" s="211" t="str">
        <f t="shared" si="45"/>
        <v/>
      </c>
      <c r="DP105" s="210" t="str">
        <f t="shared" si="45"/>
        <v/>
      </c>
      <c r="DQ105" s="211" t="str">
        <f t="shared" si="45"/>
        <v/>
      </c>
      <c r="DR105" s="210" t="str">
        <f t="shared" si="45"/>
        <v/>
      </c>
      <c r="DS105" s="211" t="str">
        <f t="shared" ref="DS105:DW107" si="47">IF(CV105="","",SUM(DQ105,CV105))</f>
        <v/>
      </c>
      <c r="DT105" s="210" t="str">
        <f t="shared" si="47"/>
        <v/>
      </c>
      <c r="DU105" s="211" t="str">
        <f t="shared" si="47"/>
        <v/>
      </c>
      <c r="DV105" s="210" t="str">
        <f t="shared" si="47"/>
        <v/>
      </c>
      <c r="DW105" s="211" t="str">
        <f t="shared" si="47"/>
        <v/>
      </c>
      <c r="DX105" s="210" t="str">
        <f t="shared" si="46"/>
        <v/>
      </c>
      <c r="DY105" s="211" t="str">
        <f t="shared" si="46"/>
        <v/>
      </c>
      <c r="DZ105" s="210" t="str">
        <f t="shared" si="41"/>
        <v/>
      </c>
      <c r="EA105" s="287" t="str">
        <f t="shared" si="42"/>
        <v/>
      </c>
    </row>
    <row r="106" spans="1:131" ht="15" customHeight="1" thickBot="1">
      <c r="A106" s="412"/>
      <c r="B106" s="413"/>
      <c r="C106" s="414"/>
      <c r="D106" s="395"/>
      <c r="E106" s="415"/>
      <c r="F106" s="416"/>
      <c r="G106" s="417"/>
      <c r="H106" s="418"/>
      <c r="I106" s="417"/>
      <c r="J106" s="419"/>
      <c r="K106" s="419"/>
      <c r="L106" s="419"/>
      <c r="M106" s="419"/>
      <c r="N106" s="420"/>
      <c r="O106" s="421"/>
      <c r="P106" s="414"/>
      <c r="Q106" s="414"/>
      <c r="R106" s="414"/>
      <c r="S106" s="414"/>
      <c r="T106" s="422"/>
      <c r="U106" s="421"/>
      <c r="V106" s="423"/>
      <c r="W106" s="419"/>
      <c r="X106" s="419"/>
      <c r="Y106" s="419"/>
      <c r="Z106" s="419"/>
      <c r="AA106" s="420"/>
      <c r="AB106" s="421"/>
      <c r="AC106" s="414"/>
      <c r="AD106" s="414"/>
      <c r="AE106" s="414"/>
      <c r="AF106" s="414"/>
      <c r="AG106" s="422"/>
      <c r="AH106" s="424"/>
      <c r="AI106" s="423"/>
      <c r="AJ106" s="425"/>
      <c r="AK106" s="425"/>
      <c r="AL106" s="425"/>
      <c r="AM106" s="425"/>
      <c r="AN106" s="400">
        <v>10</v>
      </c>
      <c r="AO106" s="400">
        <v>10</v>
      </c>
      <c r="AP106" s="400">
        <v>9</v>
      </c>
      <c r="AQ106" s="400">
        <v>0.5</v>
      </c>
      <c r="AR106" s="401">
        <v>70</v>
      </c>
      <c r="AS106" s="402">
        <v>100</v>
      </c>
      <c r="AT106" s="377">
        <v>5</v>
      </c>
      <c r="AU106" s="377">
        <v>4</v>
      </c>
      <c r="AV106" s="377">
        <v>8</v>
      </c>
      <c r="AW106" s="377">
        <v>1</v>
      </c>
      <c r="AX106" s="382">
        <v>25</v>
      </c>
      <c r="AY106" s="403">
        <v>90</v>
      </c>
      <c r="AZ106" s="400">
        <v>10</v>
      </c>
      <c r="BA106" s="400">
        <v>10</v>
      </c>
      <c r="BB106" s="400">
        <v>10</v>
      </c>
      <c r="BC106" s="404">
        <v>70</v>
      </c>
      <c r="BD106" s="400">
        <v>100</v>
      </c>
      <c r="BE106" s="377">
        <v>6</v>
      </c>
      <c r="BF106" s="377">
        <v>8</v>
      </c>
      <c r="BG106" s="377">
        <v>4</v>
      </c>
      <c r="BH106" s="377">
        <v>7</v>
      </c>
      <c r="BI106" s="377">
        <v>15</v>
      </c>
      <c r="BJ106" s="377">
        <v>10</v>
      </c>
      <c r="BK106" s="382">
        <v>24</v>
      </c>
      <c r="BL106" s="382">
        <v>14</v>
      </c>
      <c r="BM106" s="403">
        <v>30</v>
      </c>
      <c r="BN106" s="403">
        <v>70</v>
      </c>
      <c r="BO106" s="378">
        <v>10</v>
      </c>
      <c r="BP106" s="378">
        <v>10</v>
      </c>
      <c r="BQ106" s="378">
        <v>10</v>
      </c>
      <c r="BR106" s="384">
        <v>33</v>
      </c>
      <c r="BS106" s="384">
        <v>18</v>
      </c>
      <c r="BT106" s="402">
        <v>60</v>
      </c>
      <c r="BU106" s="402">
        <v>30</v>
      </c>
      <c r="BV106" s="377">
        <v>24</v>
      </c>
      <c r="BW106" s="377">
        <v>44</v>
      </c>
      <c r="BX106" s="377">
        <v>30</v>
      </c>
      <c r="BY106" s="400">
        <v>24</v>
      </c>
      <c r="BZ106" s="401">
        <v>28</v>
      </c>
      <c r="CA106" s="402">
        <v>27</v>
      </c>
      <c r="CB106" s="411">
        <v>14</v>
      </c>
      <c r="CD106" s="230"/>
      <c r="CE106" s="205"/>
      <c r="CF106" s="205"/>
      <c r="CG106" s="268" t="str">
        <f t="shared" si="34"/>
        <v/>
      </c>
      <c r="CH106" s="269"/>
      <c r="CI106" s="268" t="str">
        <f t="shared" si="35"/>
        <v/>
      </c>
      <c r="CJ106" s="269"/>
      <c r="CK106" s="268" t="str">
        <f t="shared" si="36"/>
        <v/>
      </c>
      <c r="CL106" s="269"/>
      <c r="CM106" s="268" t="str">
        <f t="shared" si="37"/>
        <v/>
      </c>
      <c r="CN106" s="269"/>
      <c r="CO106" s="268" t="str">
        <f t="shared" si="38"/>
        <v/>
      </c>
      <c r="CP106" s="269"/>
      <c r="CQ106" s="268" t="str">
        <f t="shared" si="44"/>
        <v/>
      </c>
      <c r="CR106" s="269"/>
      <c r="CS106" s="268" t="str">
        <f t="shared" si="39"/>
        <v/>
      </c>
      <c r="CT106" s="269"/>
      <c r="CU106" s="268" t="str">
        <f t="shared" si="39"/>
        <v/>
      </c>
      <c r="CV106" s="269"/>
      <c r="CW106" s="268" t="str">
        <f t="shared" si="39"/>
        <v/>
      </c>
      <c r="CX106" s="269"/>
      <c r="CY106" s="268" t="str">
        <f t="shared" si="39"/>
        <v/>
      </c>
      <c r="CZ106" s="269"/>
      <c r="DA106" s="268" t="str">
        <f t="shared" si="39"/>
        <v/>
      </c>
      <c r="DB106" s="269"/>
      <c r="DC106" s="268" t="str">
        <f t="shared" si="39"/>
        <v/>
      </c>
      <c r="DD106" s="269"/>
      <c r="DE106" s="205"/>
      <c r="DF106" s="286" t="str">
        <f t="shared" si="43"/>
        <v/>
      </c>
      <c r="DG106" s="211" t="str">
        <f t="shared" si="43"/>
        <v/>
      </c>
      <c r="DH106" s="210" t="str">
        <f t="shared" ref="DH106:DR107" si="48">IF(CK106="","",SUM(DF106,CK106))</f>
        <v/>
      </c>
      <c r="DI106" s="211" t="str">
        <f t="shared" si="48"/>
        <v/>
      </c>
      <c r="DJ106" s="210" t="str">
        <f t="shared" si="48"/>
        <v/>
      </c>
      <c r="DK106" s="211" t="str">
        <f t="shared" si="48"/>
        <v/>
      </c>
      <c r="DL106" s="210" t="str">
        <f t="shared" si="48"/>
        <v/>
      </c>
      <c r="DM106" s="211" t="str">
        <f t="shared" si="48"/>
        <v/>
      </c>
      <c r="DN106" s="210" t="str">
        <f t="shared" si="48"/>
        <v/>
      </c>
      <c r="DO106" s="211" t="str">
        <f t="shared" si="48"/>
        <v/>
      </c>
      <c r="DP106" s="210" t="str">
        <f t="shared" si="48"/>
        <v/>
      </c>
      <c r="DQ106" s="211" t="str">
        <f t="shared" si="48"/>
        <v/>
      </c>
      <c r="DR106" s="210" t="str">
        <f t="shared" si="48"/>
        <v/>
      </c>
      <c r="DS106" s="211" t="str">
        <f t="shared" si="47"/>
        <v/>
      </c>
      <c r="DT106" s="210" t="str">
        <f t="shared" si="47"/>
        <v/>
      </c>
      <c r="DU106" s="211" t="str">
        <f t="shared" si="47"/>
        <v/>
      </c>
      <c r="DV106" s="210" t="str">
        <f t="shared" si="47"/>
        <v/>
      </c>
      <c r="DW106" s="211" t="str">
        <f t="shared" si="47"/>
        <v/>
      </c>
      <c r="DX106" s="210" t="str">
        <f t="shared" si="46"/>
        <v/>
      </c>
      <c r="DY106" s="211" t="str">
        <f t="shared" si="46"/>
        <v/>
      </c>
      <c r="DZ106" s="210" t="str">
        <f t="shared" si="41"/>
        <v/>
      </c>
      <c r="EA106" s="287" t="str">
        <f t="shared" si="42"/>
        <v/>
      </c>
    </row>
    <row r="107" spans="1:131" ht="43.5" customHeight="1">
      <c r="CE107" s="205"/>
      <c r="CF107" s="205"/>
      <c r="CG107" s="968" t="str">
        <f t="shared" ref="CG107" si="49">IF(OR($D107="",CG$6=""),"",CG$6)</f>
        <v/>
      </c>
      <c r="CH107" s="219"/>
      <c r="CI107" s="969" t="str">
        <f t="shared" ref="CI107:CK107" si="50">IF($D107="","",CI$6)</f>
        <v/>
      </c>
      <c r="CJ107" s="219"/>
      <c r="CK107" s="969" t="str">
        <f t="shared" si="50"/>
        <v/>
      </c>
      <c r="CL107" s="219"/>
      <c r="CM107" s="969" t="str">
        <f t="shared" ref="CM107" si="51">IF($D107="","",CM$6)</f>
        <v/>
      </c>
      <c r="CN107" s="219"/>
      <c r="CO107" s="969" t="str">
        <f t="shared" ref="CO107" si="52">IF($D107="","",CO$6)</f>
        <v/>
      </c>
      <c r="CP107" s="219"/>
      <c r="CQ107" s="969" t="str">
        <f t="shared" ref="CQ107" si="53">IF($D107="","",CQ$6)</f>
        <v/>
      </c>
      <c r="CR107" s="219"/>
      <c r="CS107" s="969" t="str">
        <f t="shared" ref="CS107" si="54">IF($D107="","",CS$6)</f>
        <v/>
      </c>
      <c r="CT107" s="219"/>
      <c r="CU107" s="969" t="str">
        <f t="shared" ref="CU107" si="55">IF($D107="","",CU$6)</f>
        <v/>
      </c>
      <c r="CV107" s="219"/>
      <c r="CW107" s="969" t="str">
        <f t="shared" ref="CW107" si="56">IF($D107="","",CW$6)</f>
        <v/>
      </c>
      <c r="CX107" s="219"/>
      <c r="CY107" s="969" t="str">
        <f t="shared" ref="CY107" si="57">IF($D107="","",CY$6)</f>
        <v/>
      </c>
      <c r="CZ107" s="219"/>
      <c r="DA107" s="969" t="str">
        <f t="shared" ref="DA107" si="58">IF($D107="","",DA$6)</f>
        <v/>
      </c>
      <c r="DB107" s="219"/>
      <c r="DC107" s="969" t="str">
        <f t="shared" ref="DC107" si="59">IF($D107="","",DC$6)</f>
        <v/>
      </c>
      <c r="DD107" s="219"/>
      <c r="DE107" s="205"/>
      <c r="DF107" s="286" t="str">
        <f t="shared" si="43"/>
        <v/>
      </c>
      <c r="DG107" s="211" t="str">
        <f t="shared" si="43"/>
        <v/>
      </c>
      <c r="DH107" s="210" t="str">
        <f t="shared" si="48"/>
        <v/>
      </c>
      <c r="DI107" s="211" t="str">
        <f t="shared" si="48"/>
        <v/>
      </c>
      <c r="DJ107" s="210" t="str">
        <f t="shared" si="48"/>
        <v/>
      </c>
      <c r="DK107" s="211" t="str">
        <f t="shared" si="48"/>
        <v/>
      </c>
      <c r="DL107" s="210" t="str">
        <f t="shared" si="48"/>
        <v/>
      </c>
      <c r="DM107" s="211" t="str">
        <f t="shared" si="48"/>
        <v/>
      </c>
      <c r="DN107" s="210" t="str">
        <f t="shared" si="48"/>
        <v/>
      </c>
      <c r="DO107" s="211" t="str">
        <f t="shared" si="48"/>
        <v/>
      </c>
      <c r="DP107" s="210" t="str">
        <f t="shared" si="48"/>
        <v/>
      </c>
      <c r="DQ107" s="211" t="str">
        <f t="shared" si="48"/>
        <v/>
      </c>
      <c r="DR107" s="210" t="str">
        <f t="shared" si="48"/>
        <v/>
      </c>
      <c r="DS107" s="211" t="str">
        <f t="shared" si="47"/>
        <v/>
      </c>
      <c r="DT107" s="210" t="str">
        <f t="shared" si="47"/>
        <v/>
      </c>
      <c r="DU107" s="211" t="str">
        <f t="shared" si="47"/>
        <v/>
      </c>
      <c r="DV107" s="210" t="str">
        <f t="shared" si="47"/>
        <v/>
      </c>
      <c r="DW107" s="211" t="str">
        <f t="shared" si="47"/>
        <v/>
      </c>
      <c r="DX107" s="210" t="str">
        <f t="shared" si="46"/>
        <v/>
      </c>
      <c r="DY107" s="211" t="str">
        <f t="shared" si="46"/>
        <v/>
      </c>
      <c r="DZ107" s="210" t="str">
        <f t="shared" si="41"/>
        <v/>
      </c>
      <c r="EA107" s="287" t="str">
        <f t="shared" si="42"/>
        <v/>
      </c>
    </row>
    <row r="108" spans="1:131" ht="40.5" customHeight="1">
      <c r="CE108" s="986" t="s">
        <v>235</v>
      </c>
      <c r="CF108" s="987"/>
      <c r="CG108" s="970">
        <f t="shared" ref="CG108:DD108" si="60">SUM(CG8:CG107)</f>
        <v>0</v>
      </c>
      <c r="CH108" s="971">
        <f t="shared" si="60"/>
        <v>0</v>
      </c>
      <c r="CI108" s="972">
        <f t="shared" si="60"/>
        <v>0</v>
      </c>
      <c r="CJ108" s="971">
        <f t="shared" si="60"/>
        <v>0</v>
      </c>
      <c r="CK108" s="972">
        <f t="shared" si="60"/>
        <v>0</v>
      </c>
      <c r="CL108" s="971">
        <f t="shared" si="60"/>
        <v>0</v>
      </c>
      <c r="CM108" s="972">
        <f t="shared" si="60"/>
        <v>0</v>
      </c>
      <c r="CN108" s="971">
        <f t="shared" si="60"/>
        <v>0</v>
      </c>
      <c r="CO108" s="972">
        <f t="shared" si="60"/>
        <v>0</v>
      </c>
      <c r="CP108" s="971">
        <f t="shared" si="60"/>
        <v>0</v>
      </c>
      <c r="CQ108" s="972">
        <f t="shared" si="60"/>
        <v>0</v>
      </c>
      <c r="CR108" s="971">
        <f t="shared" si="60"/>
        <v>0</v>
      </c>
      <c r="CS108" s="972">
        <f t="shared" si="60"/>
        <v>0</v>
      </c>
      <c r="CT108" s="971">
        <f t="shared" si="60"/>
        <v>0</v>
      </c>
      <c r="CU108" s="972">
        <f t="shared" si="60"/>
        <v>0</v>
      </c>
      <c r="CV108" s="971">
        <f t="shared" si="60"/>
        <v>0</v>
      </c>
      <c r="CW108" s="972">
        <f t="shared" si="60"/>
        <v>0</v>
      </c>
      <c r="CX108" s="971">
        <f t="shared" si="60"/>
        <v>0</v>
      </c>
      <c r="CY108" s="972">
        <f t="shared" si="60"/>
        <v>0</v>
      </c>
      <c r="CZ108" s="971">
        <f t="shared" si="60"/>
        <v>0</v>
      </c>
      <c r="DA108" s="972">
        <f t="shared" si="60"/>
        <v>0</v>
      </c>
      <c r="DB108" s="971">
        <f t="shared" si="60"/>
        <v>0</v>
      </c>
      <c r="DC108" s="972">
        <f t="shared" si="60"/>
        <v>0</v>
      </c>
      <c r="DD108" s="973">
        <f t="shared" si="60"/>
        <v>0</v>
      </c>
      <c r="DE108" s="974"/>
      <c r="DF108" s="975">
        <f>SUM(CG108,CI108)</f>
        <v>0</v>
      </c>
      <c r="DG108" s="976">
        <f>SUM(CH108,CJ108)</f>
        <v>0</v>
      </c>
      <c r="DH108" s="977">
        <f t="shared" ref="DH108:DY108" si="61">SUM(DF108,CK108)</f>
        <v>0</v>
      </c>
      <c r="DI108" s="976">
        <f t="shared" si="61"/>
        <v>0</v>
      </c>
      <c r="DJ108" s="977">
        <f t="shared" si="61"/>
        <v>0</v>
      </c>
      <c r="DK108" s="976">
        <f t="shared" si="61"/>
        <v>0</v>
      </c>
      <c r="DL108" s="977">
        <f t="shared" si="61"/>
        <v>0</v>
      </c>
      <c r="DM108" s="976">
        <f t="shared" si="61"/>
        <v>0</v>
      </c>
      <c r="DN108" s="977">
        <f t="shared" si="61"/>
        <v>0</v>
      </c>
      <c r="DO108" s="976">
        <f t="shared" si="61"/>
        <v>0</v>
      </c>
      <c r="DP108" s="977">
        <f t="shared" si="61"/>
        <v>0</v>
      </c>
      <c r="DQ108" s="976">
        <f t="shared" si="61"/>
        <v>0</v>
      </c>
      <c r="DR108" s="977">
        <f t="shared" si="61"/>
        <v>0</v>
      </c>
      <c r="DS108" s="976">
        <f t="shared" si="61"/>
        <v>0</v>
      </c>
      <c r="DT108" s="977">
        <f t="shared" si="61"/>
        <v>0</v>
      </c>
      <c r="DU108" s="976">
        <f t="shared" si="61"/>
        <v>0</v>
      </c>
      <c r="DV108" s="977">
        <f t="shared" si="61"/>
        <v>0</v>
      </c>
      <c r="DW108" s="976">
        <f t="shared" si="61"/>
        <v>0</v>
      </c>
      <c r="DX108" s="977">
        <f t="shared" si="61"/>
        <v>0</v>
      </c>
      <c r="DY108" s="976">
        <f t="shared" si="61"/>
        <v>0</v>
      </c>
      <c r="DZ108" s="977">
        <f>SUM(DZ8:DZ107)</f>
        <v>0</v>
      </c>
      <c r="EA108" s="288">
        <f>SUM(EA8:EA107)</f>
        <v>0</v>
      </c>
    </row>
    <row r="109" spans="1:131" ht="26" customHeight="1">
      <c r="CE109" s="988" t="s">
        <v>236</v>
      </c>
      <c r="CF109" s="989"/>
      <c r="CG109" s="978"/>
      <c r="CH109" s="979" t="str">
        <f>IF(CG108=0,"",CH108/CG6)</f>
        <v/>
      </c>
      <c r="CI109" s="980"/>
      <c r="CJ109" s="979" t="str">
        <f>IF(CI108=0,"",CJ108/CI6)</f>
        <v/>
      </c>
      <c r="CK109" s="980"/>
      <c r="CL109" s="979" t="str">
        <f>IF(CK108=0,"",CL108/CK6)</f>
        <v/>
      </c>
      <c r="CM109" s="980"/>
      <c r="CN109" s="979" t="str">
        <f>IF(CM108=0,"",CN108/CM6)</f>
        <v/>
      </c>
      <c r="CO109" s="980"/>
      <c r="CP109" s="979" t="str">
        <f>IF(CO108=0,"",CP108/CO6)</f>
        <v/>
      </c>
      <c r="CQ109" s="980"/>
      <c r="CR109" s="979" t="str">
        <f>IF(CQ108=0,"",CR108/CQ6)</f>
        <v/>
      </c>
      <c r="CS109" s="980"/>
      <c r="CT109" s="979" t="str">
        <f>IF(CS108=0,"",CT108/CS6)</f>
        <v/>
      </c>
      <c r="CU109" s="980"/>
      <c r="CV109" s="979" t="str">
        <f>IF(CU108=0,"",CV108/CU6)</f>
        <v/>
      </c>
      <c r="CW109" s="980"/>
      <c r="CX109" s="979" t="str">
        <f>IF(CW108=0,"",CX108/CW6)</f>
        <v/>
      </c>
      <c r="CY109" s="980"/>
      <c r="CZ109" s="979" t="str">
        <f>IF(CY108=0,"",CZ108/CY6)</f>
        <v/>
      </c>
      <c r="DA109" s="980"/>
      <c r="DB109" s="979" t="str">
        <f>IF(DA108=0,"",DB108/DA6)</f>
        <v/>
      </c>
      <c r="DC109" s="980"/>
      <c r="DD109" s="981" t="str">
        <f>IF(DC108=0,"",DD108/DC6)</f>
        <v/>
      </c>
      <c r="DE109" s="974"/>
      <c r="DF109" s="982"/>
      <c r="DG109" s="983"/>
      <c r="DH109" s="984"/>
      <c r="DI109" s="983"/>
      <c r="DJ109" s="984"/>
      <c r="DK109" s="983"/>
      <c r="DL109" s="984"/>
      <c r="DM109" s="983"/>
      <c r="DN109" s="984"/>
      <c r="DO109" s="983"/>
      <c r="DP109" s="984"/>
      <c r="DQ109" s="983"/>
      <c r="DR109" s="984"/>
      <c r="DS109" s="983"/>
      <c r="DT109" s="984"/>
      <c r="DU109" s="983"/>
      <c r="DV109" s="984"/>
      <c r="DW109" s="983"/>
      <c r="DX109" s="984"/>
      <c r="DY109" s="983"/>
      <c r="DZ109" s="984"/>
      <c r="EA109" s="985"/>
    </row>
  </sheetData>
  <sheetProtection algorithmName="SHA-512" hashValue="2VaFNjsq4ktYhFosGRfHve6eJCsJJNtr1uQ7bBLQYxx5Vbf2nYffXFlytmiWgdALJj11herzrLazPIhP+4WfNw==" saltValue="ufosAdR272SHmnkD6nppVw==" spinCount="100000" sheet="1" formatCells="0" formatColumns="0" formatRows="0" autoFilter="0"/>
  <protectedRanges>
    <protectedRange sqref="AZ1:BD1" name="RAJ STD"/>
    <protectedRange algorithmName="SHA-512" hashValue="63ydikjhKg1IpJeVNnP6muDpnEzQPuQJQvSlUffNgWZSWupoeZqA+KeNF2d3xtIx0twytpZqKN4Thsm5hxkqNA==" saltValue="cdLnj1hFXnVU1qcpBEkj+A==" spinCount="100000" sqref="CG107 CK107 CM107 CO107 CQ107 CS107 CU107 CW107 CY107 DA107 CI107 DC107" name="details_1_2"/>
    <protectedRange algorithmName="SHA-512" hashValue="GrPq86aEgHeF7rW3GuErFTeIxfvCxjJmcd++gckEDYDBnEJo0S321ctt1UDfbAtkrdRiLt6gBdPMnmINw7dcvw==" saltValue="SkIICg+qoZD0i0HtQFEbkg==" spinCount="100000" sqref="CH107 CJ107 CL107 CN107 CP107 CR107 CT107 CV107 CX107 CZ107 DB107 DD107 CG6:DD106" name="attendance_1_2_2"/>
    <protectedRange algorithmName="SHA-512" hashValue="V/pid5Qq9oXArzRjgHx5QCK1FiATrlxPZ0eS05ALPJn+IpRza9Z+DwWD98LICnvNXM5bAOizldnGsnE9xeB0/A==" saltValue="JtwHtT8EQ/Rem57NkXlNlQ==" spinCount="100000" sqref="V6 B7:CB106" name="details_2_2"/>
    <protectedRange algorithmName="SHA-512" hashValue="DDJeYH7Ccerj9BHGaSTak6Ggs3ud8U7SxhkDw1/ogm4upOxCbl2DvREI6+9YiIw8nnpLnAyYTVorrQBGcER8ZA==" saltValue="GHcYGhGdRMVWfOlaZIq1OA==" spinCount="100000" sqref="A7:A105" name="details_3_1"/>
    <protectedRange algorithmName="SHA-512" hashValue="aEQvs8wy3zs2KMyN+lhYdVK4PeNL+QKdaXeZANgDwQgswQDpfxfuuTXgW0u9K2U7sMYVHz4tXzLrgLAk7Yr3mg==" saltValue="puv4wHwDpWwJwtGI/HGc9w==" spinCount="100000" sqref="A1 F6:H6 J3:CB3" name="details"/>
  </protectedRanges>
  <sortState xmlns:xlrd2="http://schemas.microsoft.com/office/spreadsheetml/2017/richdata2" ref="A7:CI106">
    <sortCondition ref="BB6"/>
  </sortState>
  <mergeCells count="118">
    <mergeCell ref="BE1:BN1"/>
    <mergeCell ref="BM4:BN4"/>
    <mergeCell ref="AZ1:BD1"/>
    <mergeCell ref="CE6:CF6"/>
    <mergeCell ref="CE108:CF108"/>
    <mergeCell ref="BK4:BL4"/>
    <mergeCell ref="BE4:BJ4"/>
    <mergeCell ref="AZ3:BD3"/>
    <mergeCell ref="CE109:CF109"/>
    <mergeCell ref="BY1:CB1"/>
    <mergeCell ref="BX4:BX5"/>
    <mergeCell ref="BY3:CB3"/>
    <mergeCell ref="CA4:CA5"/>
    <mergeCell ref="BR4:BS4"/>
    <mergeCell ref="BV1:BX1"/>
    <mergeCell ref="BO3:BU3"/>
    <mergeCell ref="BO1:BU1"/>
    <mergeCell ref="BY4:BY5"/>
    <mergeCell ref="BV4:BV5"/>
    <mergeCell ref="BZ4:BZ5"/>
    <mergeCell ref="BT4:BU4"/>
    <mergeCell ref="BO4:BQ4"/>
    <mergeCell ref="AZ4:BB4"/>
    <mergeCell ref="BD4:BD5"/>
    <mergeCell ref="AT1:AY1"/>
    <mergeCell ref="AY4:AY5"/>
    <mergeCell ref="AG4:AG5"/>
    <mergeCell ref="AH4:AH5"/>
    <mergeCell ref="W4:Y4"/>
    <mergeCell ref="AC4:AE4"/>
    <mergeCell ref="AN1:AS1"/>
    <mergeCell ref="J4:L4"/>
    <mergeCell ref="AB4:AB5"/>
    <mergeCell ref="AN4:AP4"/>
    <mergeCell ref="AN3:AS3"/>
    <mergeCell ref="AT4:AV4"/>
    <mergeCell ref="AX4:AX5"/>
    <mergeCell ref="AT3:AY3"/>
    <mergeCell ref="AJ3:AM3"/>
    <mergeCell ref="AJ4:AJ5"/>
    <mergeCell ref="AL4:AL5"/>
    <mergeCell ref="AM4:AM5"/>
    <mergeCell ref="AI1:AM1"/>
    <mergeCell ref="AQ4:AQ5"/>
    <mergeCell ref="AW4:AW5"/>
    <mergeCell ref="AK4:AK5"/>
    <mergeCell ref="H3:H4"/>
    <mergeCell ref="I3:I4"/>
    <mergeCell ref="P4:R4"/>
    <mergeCell ref="U4:U5"/>
    <mergeCell ref="AA4:AA5"/>
    <mergeCell ref="AC1:AH1"/>
    <mergeCell ref="J1:O1"/>
    <mergeCell ref="P1:U1"/>
    <mergeCell ref="V1:AB1"/>
    <mergeCell ref="M4:M5"/>
    <mergeCell ref="Z4:Z5"/>
    <mergeCell ref="S4:S5"/>
    <mergeCell ref="AF4:AF5"/>
    <mergeCell ref="CB4:CB5"/>
    <mergeCell ref="CX3:CX4"/>
    <mergeCell ref="CM3:CM4"/>
    <mergeCell ref="DJ3:DK4"/>
    <mergeCell ref="CO3:CO4"/>
    <mergeCell ref="DL3:DM4"/>
    <mergeCell ref="CQ3:CQ4"/>
    <mergeCell ref="A6:E6"/>
    <mergeCell ref="A3:A5"/>
    <mergeCell ref="B3:B5"/>
    <mergeCell ref="D3:D5"/>
    <mergeCell ref="E3:E5"/>
    <mergeCell ref="AR4:AR5"/>
    <mergeCell ref="AS4:AS5"/>
    <mergeCell ref="C3:C5"/>
    <mergeCell ref="F3:F4"/>
    <mergeCell ref="J3:O3"/>
    <mergeCell ref="V4:V5"/>
    <mergeCell ref="T4:T5"/>
    <mergeCell ref="N4:N5"/>
    <mergeCell ref="O4:O5"/>
    <mergeCell ref="P3:U3"/>
    <mergeCell ref="V3:W3"/>
    <mergeCell ref="AC3:AH3"/>
    <mergeCell ref="DH3:DI4"/>
    <mergeCell ref="DB3:DB4"/>
    <mergeCell ref="DD3:DD4"/>
    <mergeCell ref="DC3:DC4"/>
    <mergeCell ref="DR3:DS4"/>
    <mergeCell ref="CW3:CW4"/>
    <mergeCell ref="DT3:DU4"/>
    <mergeCell ref="CY3:CY4"/>
    <mergeCell ref="DZ3:EA4"/>
    <mergeCell ref="DV3:DW4"/>
    <mergeCell ref="DP3:DQ4"/>
    <mergeCell ref="BW4:BW5"/>
    <mergeCell ref="BV3:BX3"/>
    <mergeCell ref="BE3:BN3"/>
    <mergeCell ref="BC4:BC5"/>
    <mergeCell ref="CG1:DD2"/>
    <mergeCell ref="DF1:EA2"/>
    <mergeCell ref="DX3:DY4"/>
    <mergeCell ref="DA3:DA4"/>
    <mergeCell ref="CT3:CT4"/>
    <mergeCell ref="CV3:CV4"/>
    <mergeCell ref="CS3:CS4"/>
    <mergeCell ref="CU3:CU4"/>
    <mergeCell ref="CP3:CP4"/>
    <mergeCell ref="CR3:CR4"/>
    <mergeCell ref="CZ3:CZ4"/>
    <mergeCell ref="DN3:DO4"/>
    <mergeCell ref="CH3:CH4"/>
    <mergeCell ref="CI3:CI4"/>
    <mergeCell ref="CJ3:CJ4"/>
    <mergeCell ref="CL3:CL4"/>
    <mergeCell ref="CN3:CN4"/>
    <mergeCell ref="CG3:CG4"/>
    <mergeCell ref="DF3:DG4"/>
    <mergeCell ref="CK3:CK4"/>
  </mergeCells>
  <phoneticPr fontId="9" type="noConversion"/>
  <conditionalFormatting sqref="D7:D106">
    <cfRule type="containsText" dxfId="1316" priority="208" operator="containsText" text="nso">
      <formula>NOT(ISERROR(SEARCH("nso",D7)))</formula>
    </cfRule>
    <cfRule type="containsText" dxfId="1315" priority="209" operator="containsText" text="NSO">
      <formula>NOT(ISERROR(SEARCH("NSO",D7)))</formula>
    </cfRule>
  </conditionalFormatting>
  <conditionalFormatting sqref="V6:V106 AI7:AI106">
    <cfRule type="containsText" dxfId="1314" priority="17" stopIfTrue="1" operator="containsText" text="SINDHI">
      <formula>NOT(ISERROR(SEARCH("SINDHI",V6)))</formula>
    </cfRule>
    <cfRule type="containsText" dxfId="1313" priority="18" stopIfTrue="1" operator="containsText" text="PUNJABI">
      <formula>NOT(ISERROR(SEARCH("PUNJABI",V6)))</formula>
    </cfRule>
    <cfRule type="containsText" dxfId="1312" priority="19" stopIfTrue="1" operator="containsText" text="GUJRATI">
      <formula>NOT(ISERROR(SEARCH("GUJRATI",V6)))</formula>
    </cfRule>
    <cfRule type="containsText" dxfId="1311" priority="20" stopIfTrue="1" operator="containsText" text="URDU">
      <formula>NOT(ISERROR(SEARCH("URDU",V6)))</formula>
    </cfRule>
    <cfRule type="containsText" dxfId="1310" priority="30" stopIfTrue="1" operator="containsText" text="SANSKRIT">
      <formula>NOT(ISERROR(SEARCH("SANSKRIT",V6)))</formula>
    </cfRule>
  </conditionalFormatting>
  <conditionalFormatting sqref="CE6:CF40">
    <cfRule type="cellIs" dxfId="1309" priority="1658" operator="equal">
      <formula>0</formula>
    </cfRule>
    <cfRule type="cellIs" dxfId="1308" priority="4517" operator="equal">
      <formula>0</formula>
    </cfRule>
    <cfRule type="cellIs" dxfId="1307" priority="1721" operator="equal">
      <formula>0</formula>
    </cfRule>
    <cfRule type="cellIs" dxfId="1306" priority="4140" operator="equal">
      <formula>0</formula>
    </cfRule>
    <cfRule type="cellIs" dxfId="1305" priority="2098" operator="equal">
      <formula>0</formula>
    </cfRule>
    <cfRule type="cellIs" dxfId="1304" priority="4077" operator="equal">
      <formula>0</formula>
    </cfRule>
    <cfRule type="cellIs" dxfId="1303" priority="2945" operator="equal">
      <formula>0</formula>
    </cfRule>
    <cfRule type="cellIs" dxfId="1302" priority="2568" operator="equal">
      <formula>0</formula>
    </cfRule>
  </conditionalFormatting>
  <conditionalFormatting sqref="CF7:CF72">
    <cfRule type="cellIs" dxfId="1301" priority="2569" stopIfTrue="1" operator="equal">
      <formula>0</formula>
    </cfRule>
    <cfRule type="cellIs" dxfId="1300" priority="1722" stopIfTrue="1" operator="equal">
      <formula>0</formula>
    </cfRule>
    <cfRule type="cellIs" dxfId="1299" priority="1659" stopIfTrue="1" operator="equal">
      <formula>0</formula>
    </cfRule>
  </conditionalFormatting>
  <conditionalFormatting sqref="CF7:CF79">
    <cfRule type="cellIs" dxfId="1298" priority="4141" stopIfTrue="1" operator="equal">
      <formula>0</formula>
    </cfRule>
    <cfRule type="cellIs" dxfId="1297" priority="4078" stopIfTrue="1" operator="equal">
      <formula>0</formula>
    </cfRule>
  </conditionalFormatting>
  <conditionalFormatting sqref="CF7:CF82">
    <cfRule type="cellIs" dxfId="1296" priority="2099" stopIfTrue="1" operator="equal">
      <formula>0</formula>
    </cfRule>
    <cfRule type="cellIs" dxfId="1295" priority="2946" stopIfTrue="1" operator="equal">
      <formula>0</formula>
    </cfRule>
    <cfRule type="cellIs" dxfId="1294" priority="4518" stopIfTrue="1" operator="equal">
      <formula>0</formula>
    </cfRule>
  </conditionalFormatting>
  <conditionalFormatting sqref="CF6:CH6 CF3:DZ3 CF5:DD5">
    <cfRule type="cellIs" dxfId="1293" priority="1662" stopIfTrue="1" operator="equal">
      <formula>0</formula>
    </cfRule>
  </conditionalFormatting>
  <conditionalFormatting sqref="CF6:CH6">
    <cfRule type="cellIs" dxfId="1292" priority="3046" stopIfTrue="1" operator="equal">
      <formula>0</formula>
    </cfRule>
    <cfRule type="cellIs" dxfId="1291" priority="2572" stopIfTrue="1" operator="equal">
      <formula>0</formula>
    </cfRule>
    <cfRule type="cellIs" dxfId="1290" priority="4618" stopIfTrue="1" operator="equal">
      <formula>0</formula>
    </cfRule>
    <cfRule type="cellIs" dxfId="1289" priority="2199" stopIfTrue="1" operator="equal">
      <formula>0</formula>
    </cfRule>
    <cfRule type="cellIs" dxfId="1288" priority="4144" stopIfTrue="1" operator="equal">
      <formula>0</formula>
    </cfRule>
    <cfRule type="cellIs" dxfId="1287" priority="4081" stopIfTrue="1" operator="equal">
      <formula>0</formula>
    </cfRule>
    <cfRule type="cellIs" dxfId="1286" priority="1725" stopIfTrue="1" operator="equal">
      <formula>0</formula>
    </cfRule>
  </conditionalFormatting>
  <conditionalFormatting sqref="CG6:CH6">
    <cfRule type="cellIs" dxfId="1285" priority="4079" stopIfTrue="1" operator="equal">
      <formula>0</formula>
    </cfRule>
    <cfRule type="cellIs" dxfId="1284" priority="1723" stopIfTrue="1" operator="equal">
      <formula>0</formula>
    </cfRule>
    <cfRule type="cellIs" dxfId="1283" priority="2570" stopIfTrue="1" operator="equal">
      <formula>0</formula>
    </cfRule>
    <cfRule type="cellIs" dxfId="1282" priority="4142" stopIfTrue="1" operator="equal">
      <formula>0</formula>
    </cfRule>
    <cfRule type="cellIs" dxfId="1281" priority="2197" stopIfTrue="1" operator="equal">
      <formula>0</formula>
    </cfRule>
    <cfRule type="cellIs" dxfId="1280" priority="4616" stopIfTrue="1" operator="equal">
      <formula>0</formula>
    </cfRule>
    <cfRule type="cellIs" dxfId="1279" priority="3044" stopIfTrue="1" operator="equal">
      <formula>0</formula>
    </cfRule>
  </conditionalFormatting>
  <conditionalFormatting sqref="CG6:CJ6">
    <cfRule type="cellIs" dxfId="1278" priority="1420" stopIfTrue="1" operator="equal">
      <formula>0</formula>
    </cfRule>
  </conditionalFormatting>
  <conditionalFormatting sqref="CI6:CJ6">
    <cfRule type="cellIs" dxfId="1277" priority="1421" stopIfTrue="1" operator="equal">
      <formula>0</formula>
    </cfRule>
    <cfRule type="cellIs" dxfId="1276" priority="1409" stopIfTrue="1" operator="equal">
      <formula>0</formula>
    </cfRule>
    <cfRule type="cellIs" dxfId="1275" priority="1408" stopIfTrue="1" operator="equal">
      <formula>0</formula>
    </cfRule>
    <cfRule type="cellIs" dxfId="1274" priority="1405" stopIfTrue="1" operator="equal">
      <formula>0</formula>
    </cfRule>
    <cfRule type="cellIs" dxfId="1273" priority="1404" stopIfTrue="1" operator="equal">
      <formula>0</formula>
    </cfRule>
    <cfRule type="cellIs" dxfId="1272" priority="1377" stopIfTrue="1" operator="equal">
      <formula>0</formula>
    </cfRule>
    <cfRule type="cellIs" dxfId="1271" priority="1376" stopIfTrue="1" operator="equal">
      <formula>0</formula>
    </cfRule>
    <cfRule type="cellIs" dxfId="1270" priority="1365" stopIfTrue="1" operator="equal">
      <formula>0</formula>
    </cfRule>
    <cfRule type="cellIs" dxfId="1269" priority="1364" stopIfTrue="1" operator="equal">
      <formula>0</formula>
    </cfRule>
    <cfRule type="cellIs" dxfId="1268" priority="1361" stopIfTrue="1" operator="equal">
      <formula>0</formula>
    </cfRule>
    <cfRule type="cellIs" dxfId="1267" priority="1360" stopIfTrue="1" operator="equal">
      <formula>0</formula>
    </cfRule>
    <cfRule type="cellIs" dxfId="1266" priority="1349" stopIfTrue="1" operator="equal">
      <formula>0</formula>
    </cfRule>
    <cfRule type="cellIs" dxfId="1265" priority="1348" stopIfTrue="1" operator="equal">
      <formula>0</formula>
    </cfRule>
  </conditionalFormatting>
  <conditionalFormatting sqref="CI6:CN6">
    <cfRule type="cellIs" dxfId="1264" priority="529" stopIfTrue="1" operator="equal">
      <formula>0</formula>
    </cfRule>
    <cfRule type="cellIs" dxfId="1263" priority="528" stopIfTrue="1" operator="equal">
      <formula>0</formula>
    </cfRule>
  </conditionalFormatting>
  <conditionalFormatting sqref="CK6:CN6">
    <cfRule type="cellIs" dxfId="1262" priority="527" stopIfTrue="1" operator="equal">
      <formula>0</formula>
    </cfRule>
    <cfRule type="cellIs" dxfId="1261" priority="526" stopIfTrue="1" operator="equal">
      <formula>0</formula>
    </cfRule>
    <cfRule type="cellIs" dxfId="1260" priority="525" stopIfTrue="1" operator="equal">
      <formula>0</formula>
    </cfRule>
    <cfRule type="cellIs" dxfId="1259" priority="524" stopIfTrue="1" operator="equal">
      <formula>0</formula>
    </cfRule>
    <cfRule type="cellIs" dxfId="1258" priority="523" stopIfTrue="1" operator="equal">
      <formula>0</formula>
    </cfRule>
    <cfRule type="cellIs" dxfId="1257" priority="522" stopIfTrue="1" operator="equal">
      <formula>0</formula>
    </cfRule>
    <cfRule type="cellIs" dxfId="1256" priority="521" stopIfTrue="1" operator="equal">
      <formula>0</formula>
    </cfRule>
    <cfRule type="cellIs" dxfId="1255" priority="520" stopIfTrue="1" operator="equal">
      <formula>0</formula>
    </cfRule>
    <cfRule type="cellIs" dxfId="1254" priority="519" stopIfTrue="1" operator="equal">
      <formula>0</formula>
    </cfRule>
    <cfRule type="cellIs" dxfId="1253" priority="518" stopIfTrue="1" operator="equal">
      <formula>0</formula>
    </cfRule>
    <cfRule type="cellIs" dxfId="1252" priority="517" stopIfTrue="1" operator="equal">
      <formula>0</formula>
    </cfRule>
    <cfRule type="cellIs" dxfId="1251" priority="516" stopIfTrue="1" operator="equal">
      <formula>0</formula>
    </cfRule>
  </conditionalFormatting>
  <conditionalFormatting sqref="CK6:CP6">
    <cfRule type="cellIs" dxfId="1250" priority="513" stopIfTrue="1" operator="equal">
      <formula>0</formula>
    </cfRule>
    <cfRule type="cellIs" dxfId="1249" priority="512" stopIfTrue="1" operator="equal">
      <formula>0</formula>
    </cfRule>
  </conditionalFormatting>
  <conditionalFormatting sqref="CO6:CP6">
    <cfRule type="cellIs" dxfId="1248" priority="511" stopIfTrue="1" operator="equal">
      <formula>0</formula>
    </cfRule>
    <cfRule type="cellIs" dxfId="1247" priority="510" stopIfTrue="1" operator="equal">
      <formula>0</formula>
    </cfRule>
    <cfRule type="cellIs" dxfId="1246" priority="509" stopIfTrue="1" operator="equal">
      <formula>0</formula>
    </cfRule>
    <cfRule type="cellIs" dxfId="1245" priority="508" stopIfTrue="1" operator="equal">
      <formula>0</formula>
    </cfRule>
    <cfRule type="cellIs" dxfId="1244" priority="507" stopIfTrue="1" operator="equal">
      <formula>0</formula>
    </cfRule>
    <cfRule type="cellIs" dxfId="1243" priority="506" stopIfTrue="1" operator="equal">
      <formula>0</formula>
    </cfRule>
    <cfRule type="cellIs" dxfId="1242" priority="505" stopIfTrue="1" operator="equal">
      <formula>0</formula>
    </cfRule>
    <cfRule type="cellIs" dxfId="1241" priority="504" stopIfTrue="1" operator="equal">
      <formula>0</formula>
    </cfRule>
    <cfRule type="cellIs" dxfId="1240" priority="503" stopIfTrue="1" operator="equal">
      <formula>0</formula>
    </cfRule>
    <cfRule type="cellIs" dxfId="1239" priority="502" stopIfTrue="1" operator="equal">
      <formula>0</formula>
    </cfRule>
    <cfRule type="cellIs" dxfId="1238" priority="501" stopIfTrue="1" operator="equal">
      <formula>0</formula>
    </cfRule>
    <cfRule type="cellIs" dxfId="1237" priority="500" stopIfTrue="1" operator="equal">
      <formula>0</formula>
    </cfRule>
  </conditionalFormatting>
  <conditionalFormatting sqref="CO6:CR6">
    <cfRule type="cellIs" dxfId="1236" priority="497" stopIfTrue="1" operator="equal">
      <formula>0</formula>
    </cfRule>
    <cfRule type="cellIs" dxfId="1235" priority="496" stopIfTrue="1" operator="equal">
      <formula>0</formula>
    </cfRule>
  </conditionalFormatting>
  <conditionalFormatting sqref="CQ6:CR6">
    <cfRule type="cellIs" dxfId="1234" priority="487" stopIfTrue="1" operator="equal">
      <formula>0</formula>
    </cfRule>
    <cfRule type="cellIs" dxfId="1233" priority="488" stopIfTrue="1" operator="equal">
      <formula>0</formula>
    </cfRule>
    <cfRule type="cellIs" dxfId="1232" priority="489" stopIfTrue="1" operator="equal">
      <formula>0</formula>
    </cfRule>
    <cfRule type="cellIs" dxfId="1231" priority="490" stopIfTrue="1" operator="equal">
      <formula>0</formula>
    </cfRule>
    <cfRule type="cellIs" dxfId="1230" priority="491" stopIfTrue="1" operator="equal">
      <formula>0</formula>
    </cfRule>
    <cfRule type="cellIs" dxfId="1229" priority="492" stopIfTrue="1" operator="equal">
      <formula>0</formula>
    </cfRule>
    <cfRule type="cellIs" dxfId="1228" priority="493" stopIfTrue="1" operator="equal">
      <formula>0</formula>
    </cfRule>
    <cfRule type="cellIs" dxfId="1227" priority="494" stopIfTrue="1" operator="equal">
      <formula>0</formula>
    </cfRule>
    <cfRule type="cellIs" dxfId="1226" priority="495" stopIfTrue="1" operator="equal">
      <formula>0</formula>
    </cfRule>
    <cfRule type="cellIs" dxfId="1225" priority="486" stopIfTrue="1" operator="equal">
      <formula>0</formula>
    </cfRule>
    <cfRule type="cellIs" dxfId="1224" priority="485" stopIfTrue="1" operator="equal">
      <formula>0</formula>
    </cfRule>
    <cfRule type="cellIs" dxfId="1223" priority="484" stopIfTrue="1" operator="equal">
      <formula>0</formula>
    </cfRule>
  </conditionalFormatting>
  <conditionalFormatting sqref="CQ6:CV6">
    <cfRule type="cellIs" dxfId="1222" priority="465" stopIfTrue="1" operator="equal">
      <formula>0</formula>
    </cfRule>
    <cfRule type="cellIs" dxfId="1221" priority="464" stopIfTrue="1" operator="equal">
      <formula>0</formula>
    </cfRule>
  </conditionalFormatting>
  <conditionalFormatting sqref="CS6:CV6">
    <cfRule type="cellIs" dxfId="1220" priority="463" stopIfTrue="1" operator="equal">
      <formula>0</formula>
    </cfRule>
    <cfRule type="cellIs" dxfId="1219" priority="462" stopIfTrue="1" operator="equal">
      <formula>0</formula>
    </cfRule>
    <cfRule type="cellIs" dxfId="1218" priority="461" stopIfTrue="1" operator="equal">
      <formula>0</formula>
    </cfRule>
    <cfRule type="cellIs" dxfId="1217" priority="460" stopIfTrue="1" operator="equal">
      <formula>0</formula>
    </cfRule>
    <cfRule type="cellIs" dxfId="1216" priority="459" stopIfTrue="1" operator="equal">
      <formula>0</formula>
    </cfRule>
    <cfRule type="cellIs" dxfId="1215" priority="458" stopIfTrue="1" operator="equal">
      <formula>0</formula>
    </cfRule>
    <cfRule type="cellIs" dxfId="1214" priority="457" stopIfTrue="1" operator="equal">
      <formula>0</formula>
    </cfRule>
    <cfRule type="cellIs" dxfId="1213" priority="456" stopIfTrue="1" operator="equal">
      <formula>0</formula>
    </cfRule>
    <cfRule type="cellIs" dxfId="1212" priority="455" stopIfTrue="1" operator="equal">
      <formula>0</formula>
    </cfRule>
    <cfRule type="cellIs" dxfId="1211" priority="454" stopIfTrue="1" operator="equal">
      <formula>0</formula>
    </cfRule>
    <cfRule type="cellIs" dxfId="1210" priority="453" stopIfTrue="1" operator="equal">
      <formula>0</formula>
    </cfRule>
    <cfRule type="cellIs" dxfId="1209" priority="452" stopIfTrue="1" operator="equal">
      <formula>0</formula>
    </cfRule>
  </conditionalFormatting>
  <conditionalFormatting sqref="CS6:CX6">
    <cfRule type="cellIs" dxfId="1208" priority="449" stopIfTrue="1" operator="equal">
      <formula>0</formula>
    </cfRule>
    <cfRule type="cellIs" dxfId="1207" priority="448" stopIfTrue="1" operator="equal">
      <formula>0</formula>
    </cfRule>
  </conditionalFormatting>
  <conditionalFormatting sqref="CW6:CX6">
    <cfRule type="cellIs" dxfId="1206" priority="447" stopIfTrue="1" operator="equal">
      <formula>0</formula>
    </cfRule>
    <cfRule type="cellIs" dxfId="1205" priority="446" stopIfTrue="1" operator="equal">
      <formula>0</formula>
    </cfRule>
    <cfRule type="cellIs" dxfId="1204" priority="445" stopIfTrue="1" operator="equal">
      <formula>0</formula>
    </cfRule>
    <cfRule type="cellIs" dxfId="1203" priority="444" stopIfTrue="1" operator="equal">
      <formula>0</formula>
    </cfRule>
    <cfRule type="cellIs" dxfId="1202" priority="443" stopIfTrue="1" operator="equal">
      <formula>0</formula>
    </cfRule>
    <cfRule type="cellIs" dxfId="1201" priority="442" stopIfTrue="1" operator="equal">
      <formula>0</formula>
    </cfRule>
    <cfRule type="cellIs" dxfId="1200" priority="441" stopIfTrue="1" operator="equal">
      <formula>0</formula>
    </cfRule>
    <cfRule type="cellIs" dxfId="1199" priority="440" stopIfTrue="1" operator="equal">
      <formula>0</formula>
    </cfRule>
    <cfRule type="cellIs" dxfId="1198" priority="439" stopIfTrue="1" operator="equal">
      <formula>0</formula>
    </cfRule>
    <cfRule type="cellIs" dxfId="1197" priority="438" stopIfTrue="1" operator="equal">
      <formula>0</formula>
    </cfRule>
    <cfRule type="cellIs" dxfId="1196" priority="437" stopIfTrue="1" operator="equal">
      <formula>0</formula>
    </cfRule>
    <cfRule type="cellIs" dxfId="1195" priority="436" stopIfTrue="1" operator="equal">
      <formula>0</formula>
    </cfRule>
  </conditionalFormatting>
  <conditionalFormatting sqref="CW6:CZ6">
    <cfRule type="cellIs" dxfId="1194" priority="433" stopIfTrue="1" operator="equal">
      <formula>0</formula>
    </cfRule>
    <cfRule type="cellIs" dxfId="1193" priority="432" stopIfTrue="1" operator="equal">
      <formula>0</formula>
    </cfRule>
  </conditionalFormatting>
  <conditionalFormatting sqref="CY6:CZ6">
    <cfRule type="cellIs" dxfId="1192" priority="431" stopIfTrue="1" operator="equal">
      <formula>0</formula>
    </cfRule>
    <cfRule type="cellIs" dxfId="1191" priority="430" stopIfTrue="1" operator="equal">
      <formula>0</formula>
    </cfRule>
    <cfRule type="cellIs" dxfId="1190" priority="429" stopIfTrue="1" operator="equal">
      <formula>0</formula>
    </cfRule>
    <cfRule type="cellIs" dxfId="1189" priority="428" stopIfTrue="1" operator="equal">
      <formula>0</formula>
    </cfRule>
    <cfRule type="cellIs" dxfId="1188" priority="427" stopIfTrue="1" operator="equal">
      <formula>0</formula>
    </cfRule>
    <cfRule type="cellIs" dxfId="1187" priority="426" stopIfTrue="1" operator="equal">
      <formula>0</formula>
    </cfRule>
    <cfRule type="cellIs" dxfId="1186" priority="425" stopIfTrue="1" operator="equal">
      <formula>0</formula>
    </cfRule>
    <cfRule type="cellIs" dxfId="1185" priority="424" stopIfTrue="1" operator="equal">
      <formula>0</formula>
    </cfRule>
    <cfRule type="cellIs" dxfId="1184" priority="423" stopIfTrue="1" operator="equal">
      <formula>0</formula>
    </cfRule>
    <cfRule type="cellIs" dxfId="1183" priority="422" stopIfTrue="1" operator="equal">
      <formula>0</formula>
    </cfRule>
    <cfRule type="cellIs" dxfId="1182" priority="421" stopIfTrue="1" operator="equal">
      <formula>0</formula>
    </cfRule>
    <cfRule type="cellIs" dxfId="1181" priority="420" stopIfTrue="1" operator="equal">
      <formula>0</formula>
    </cfRule>
  </conditionalFormatting>
  <conditionalFormatting sqref="CY6:DB6">
    <cfRule type="cellIs" dxfId="1180" priority="417" stopIfTrue="1" operator="equal">
      <formula>0</formula>
    </cfRule>
    <cfRule type="cellIs" dxfId="1179" priority="416" stopIfTrue="1" operator="equal">
      <formula>0</formula>
    </cfRule>
  </conditionalFormatting>
  <conditionalFormatting sqref="DA6:DB6">
    <cfRule type="cellIs" dxfId="1178" priority="415" stopIfTrue="1" operator="equal">
      <formula>0</formula>
    </cfRule>
    <cfRule type="cellIs" dxfId="1177" priority="414" stopIfTrue="1" operator="equal">
      <formula>0</formula>
    </cfRule>
    <cfRule type="cellIs" dxfId="1176" priority="413" stopIfTrue="1" operator="equal">
      <formula>0</formula>
    </cfRule>
    <cfRule type="cellIs" dxfId="1175" priority="412" stopIfTrue="1" operator="equal">
      <formula>0</formula>
    </cfRule>
    <cfRule type="cellIs" dxfId="1174" priority="411" stopIfTrue="1" operator="equal">
      <formula>0</formula>
    </cfRule>
    <cfRule type="cellIs" dxfId="1173" priority="410" stopIfTrue="1" operator="equal">
      <formula>0</formula>
    </cfRule>
    <cfRule type="cellIs" dxfId="1172" priority="409" stopIfTrue="1" operator="equal">
      <formula>0</formula>
    </cfRule>
    <cfRule type="cellIs" dxfId="1171" priority="408" stopIfTrue="1" operator="equal">
      <formula>0</formula>
    </cfRule>
    <cfRule type="cellIs" dxfId="1170" priority="407" stopIfTrue="1" operator="equal">
      <formula>0</formula>
    </cfRule>
    <cfRule type="cellIs" dxfId="1169" priority="406" stopIfTrue="1" operator="equal">
      <formula>0</formula>
    </cfRule>
    <cfRule type="cellIs" dxfId="1168" priority="405" stopIfTrue="1" operator="equal">
      <formula>0</formula>
    </cfRule>
    <cfRule type="cellIs" dxfId="1167" priority="404" stopIfTrue="1" operator="equal">
      <formula>0</formula>
    </cfRule>
  </conditionalFormatting>
  <conditionalFormatting sqref="DA6:DD6">
    <cfRule type="cellIs" dxfId="1166" priority="401" stopIfTrue="1" operator="equal">
      <formula>0</formula>
    </cfRule>
  </conditionalFormatting>
  <conditionalFormatting sqref="DA6:EA6">
    <cfRule type="cellIs" dxfId="1165" priority="400" stopIfTrue="1" operator="equal">
      <formula>0</formula>
    </cfRule>
  </conditionalFormatting>
  <conditionalFormatting sqref="DC6:DD6">
    <cfRule type="cellIs" dxfId="1164" priority="399" stopIfTrue="1" operator="equal">
      <formula>0</formula>
    </cfRule>
    <cfRule type="cellIs" dxfId="1163" priority="398" stopIfTrue="1" operator="equal">
      <formula>0</formula>
    </cfRule>
    <cfRule type="cellIs" dxfId="1162" priority="397" stopIfTrue="1" operator="equal">
      <formula>0</formula>
    </cfRule>
    <cfRule type="cellIs" dxfId="1161" priority="396" stopIfTrue="1" operator="equal">
      <formula>0</formula>
    </cfRule>
    <cfRule type="cellIs" dxfId="1160" priority="395" stopIfTrue="1" operator="equal">
      <formula>0</formula>
    </cfRule>
    <cfRule type="cellIs" dxfId="1159" priority="394" stopIfTrue="1" operator="equal">
      <formula>0</formula>
    </cfRule>
    <cfRule type="cellIs" dxfId="1158" priority="393" stopIfTrue="1" operator="equal">
      <formula>0</formula>
    </cfRule>
    <cfRule type="cellIs" dxfId="1157" priority="392" stopIfTrue="1" operator="equal">
      <formula>0</formula>
    </cfRule>
    <cfRule type="cellIs" dxfId="1156" priority="391" stopIfTrue="1" operator="equal">
      <formula>0</formula>
    </cfRule>
    <cfRule type="cellIs" dxfId="1155" priority="390" stopIfTrue="1" operator="equal">
      <formula>0</formula>
    </cfRule>
    <cfRule type="cellIs" dxfId="1154" priority="389" stopIfTrue="1" operator="equal">
      <formula>0</formula>
    </cfRule>
    <cfRule type="cellIs" dxfId="1153" priority="388" stopIfTrue="1" operator="equal">
      <formula>0</formula>
    </cfRule>
    <cfRule type="cellIs" dxfId="1152" priority="387" stopIfTrue="1" operator="equal">
      <formula>0</formula>
    </cfRule>
    <cfRule type="cellIs" dxfId="1151" priority="386" stopIfTrue="1" operator="equal">
      <formula>0</formula>
    </cfRule>
  </conditionalFormatting>
  <conditionalFormatting sqref="DE7:DE107 DE5:EA6">
    <cfRule type="cellIs" dxfId="1150" priority="7821" stopIfTrue="1" operator="equal">
      <formula>0</formula>
    </cfRule>
  </conditionalFormatting>
  <conditionalFormatting sqref="DE7:DE107">
    <cfRule type="cellIs" dxfId="1149" priority="7737" stopIfTrue="1" operator="equal">
      <formula>0</formula>
    </cfRule>
  </conditionalFormatting>
  <dataValidations count="11">
    <dataValidation type="whole" operator="lessThanOrEqual" allowBlank="1" showInputMessage="1" showErrorMessage="1" sqref="CN107 CJ107 CZ107 CT107 CX107 CP107 CR107 CL107 DD107 DB107 CV107 CH6 CH107" xr:uid="{00000000-0002-0000-0100-000000000000}">
      <formula1>CG6</formula1>
    </dataValidation>
    <dataValidation type="whole" errorStyle="warning" operator="lessThanOrEqual" allowBlank="1" showInputMessage="1" showErrorMessage="1" errorTitle="maximum limit crossed" error="maximum limit crossed" sqref="CU6:CU107 CY6:CY107 CS6:CS107 CI6:CI107 CO6:CO107 CT6 CN6 DA6:DA107 DB6 CL6 CQ6:CQ107 CV6 CX6 CR6 CJ6 DC6:DC107 CK6:CK107 CP6 CZ6 CM6:CM107 CW6:CW107 DD6 CG6:CG107" xr:uid="{00000000-0002-0000-0100-000001000000}">
      <formula1>CG$6</formula1>
    </dataValidation>
    <dataValidation type="custom" operator="lessThanOrEqual" allowBlank="1" showInputMessage="1" showErrorMessage="1" errorTitle="maximum limit crossed" error="Invalid entry" sqref="AJ7:AK106 P7:T106 BE7:BL106 AC7:AG106 AZ7:BC106 AT7:AX106 BV7:BW106 BO7:BS106 W7:AA106 AN7:AR106 J7:N106 BY7:CA106" xr:uid="{00000000-0002-0000-0100-000002000000}">
      <formula1>OR(J7&lt;=J$6,J7="ML",J7="NA",J7="ab")</formula1>
    </dataValidation>
    <dataValidation type="textLength" errorStyle="warning" operator="lessThanOrEqual" showInputMessage="1" showErrorMessage="1" errorTitle="long name" error="Please decrease the font size of this cell if name does not fit into the column." sqref="G7:I106" xr:uid="{00000000-0002-0000-0100-000003000000}">
      <formula1>20</formula1>
    </dataValidation>
    <dataValidation type="list" allowBlank="1" showInputMessage="1" showErrorMessage="1" sqref="B7:B106" xr:uid="{00000000-0002-0000-0100-000005000000}">
      <formula1>$CD$9:$CD$15</formula1>
    </dataValidation>
    <dataValidation type="list" showInputMessage="1" showErrorMessage="1" errorTitle="Sex" error="Invalid entry" sqref="C7:C106" xr:uid="{00000000-0002-0000-0100-000006000000}">
      <formula1>$CD$17:$CD$18</formula1>
    </dataValidation>
    <dataValidation type="whole" operator="lessThanOrEqual" allowBlank="1" showInputMessage="1" showErrorMessage="1" errorTitle="Attendance greater than meetings" error="Attendance greater than meetings" sqref="CJ7:CJ106 CL7:CL106 CN7:CN106 CP7:CP106 CR7:CR106 CT7:CT106 CV7:CV106 CX7:CX106 CZ7:CZ106 DB7:DB106 DD7:DD106 CH7:CH106" xr:uid="{00000000-0002-0000-0100-000008000000}">
      <formula1>CG7</formula1>
    </dataValidation>
    <dataValidation type="custom" operator="lessThanOrEqual" allowBlank="1" showInputMessage="1" showErrorMessage="1" errorTitle="maximum limit crossed" error="Invalid entry" sqref="AL7:AM106 BX7:BX106 CB7:CB106" xr:uid="{EEF540EF-AA97-D844-B5B3-94411F61A66E}">
      <formula1>OR(AL7&lt;=AL$6,AL7="ab")</formula1>
    </dataValidation>
    <dataValidation type="list" allowBlank="1" showInputMessage="1" showErrorMessage="1" sqref="V6:V106" xr:uid="{EA380C0C-AC6B-CC40-9D55-D61F5D3C789A}">
      <formula1>$CD$25:$CD$30</formula1>
    </dataValidation>
    <dataValidation type="list" allowBlank="1" showInputMessage="1" showErrorMessage="1" sqref="AI7:AI106" xr:uid="{08F760E7-28EE-7847-B233-2E5356E61AFA}">
      <formula1>$CD$31:$CD$42</formula1>
    </dataValidation>
    <dataValidation type="custom" operator="lessThanOrEqual" allowBlank="1" showInputMessage="1" showErrorMessage="1" errorTitle="maximum limit crossed" error="Invalid entry" sqref="BD7:BD106 AB7:AB106 U7:U106 BT7:BU106 AY7:AY106 BM7:BN106 AS7:AS106 AH7:AH106 O7:O106" xr:uid="{2BF43ABF-4E0A-5647-A4C9-3BBD9ADFF7DD}">
      <formula1>OR(O7&lt;=O$6,O7="ab",O7="ml")</formula1>
    </dataValidation>
  </dataValidations>
  <hyperlinks>
    <hyperlink ref="F3:F4" location="'statement of marks'!GZ4:IE4" display="CLICK HERE TO VIEW THE RESULT " xr:uid="{00000000-0004-0000-0100-000000000000}"/>
    <hyperlink ref="G4" location="'from the developer''s desk'!F7:I86" display="CLICK HERE FOR HELP" xr:uid="{00000000-0004-0000-0100-000001000000}"/>
  </hyperlink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KA118"/>
  <sheetViews>
    <sheetView topLeftCell="A2" zoomScale="231" zoomScaleNormal="231" workbookViewId="0">
      <pane xSplit="1" ySplit="2" topLeftCell="HN5" activePane="bottomRight" state="frozen"/>
      <selection activeCell="A2" sqref="A2"/>
      <selection pane="topRight" activeCell="B2" sqref="B2"/>
      <selection pane="bottomLeft" activeCell="A4" sqref="A4"/>
      <selection pane="bottomRight" activeCell="JM13" sqref="JM13"/>
    </sheetView>
  </sheetViews>
  <sheetFormatPr baseColWidth="10" defaultColWidth="8.83203125" defaultRowHeight="11"/>
  <cols>
    <col min="1" max="1" width="4.33203125" style="32" customWidth="1"/>
    <col min="2" max="2" width="3.83203125" style="32" customWidth="1"/>
    <col min="3" max="3" width="3.5" style="32" customWidth="1"/>
    <col min="4" max="4" width="4.6640625" style="32" customWidth="1"/>
    <col min="5" max="5" width="5.6640625" style="32" bestFit="1" customWidth="1"/>
    <col min="6" max="6" width="9.1640625" style="32" customWidth="1"/>
    <col min="7" max="7" width="18" style="32" bestFit="1" customWidth="1"/>
    <col min="8" max="8" width="18.5" style="32" bestFit="1" customWidth="1"/>
    <col min="9" max="9" width="14.1640625" style="32" bestFit="1" customWidth="1"/>
    <col min="10" max="15" width="2.6640625" style="32" customWidth="1"/>
    <col min="16" max="17" width="3.33203125" style="32" customWidth="1"/>
    <col min="18" max="18" width="3.5" style="32" customWidth="1"/>
    <col min="19" max="24" width="3.33203125" style="32" hidden="1" customWidth="1"/>
    <col min="25" max="29" width="2.6640625" style="32" customWidth="1"/>
    <col min="30" max="30" width="3.5" style="32" customWidth="1"/>
    <col min="31" max="32" width="3.33203125" style="32" customWidth="1"/>
    <col min="33" max="33" width="3.1640625" style="32" customWidth="1"/>
    <col min="34" max="39" width="3.33203125" style="32" hidden="1" customWidth="1"/>
    <col min="40" max="40" width="10.5" style="32" customWidth="1"/>
    <col min="41" max="41" width="13.6640625" style="32" customWidth="1"/>
    <col min="42" max="47" width="2.6640625" style="32" customWidth="1"/>
    <col min="48" max="50" width="3.33203125" style="32" customWidth="1"/>
    <col min="51" max="53" width="3.33203125" style="32" hidden="1" customWidth="1"/>
    <col min="54" max="54" width="4.1640625" style="32" hidden="1" customWidth="1"/>
    <col min="55" max="55" width="4.83203125" style="32" hidden="1" customWidth="1"/>
    <col min="56" max="56" width="4.1640625" style="32" hidden="1" customWidth="1"/>
    <col min="57" max="62" width="2.6640625" style="32" customWidth="1"/>
    <col min="63" max="65" width="3.33203125" style="32" customWidth="1"/>
    <col min="66" max="71" width="3.33203125" style="32" hidden="1" customWidth="1"/>
    <col min="72" max="72" width="15" style="308" hidden="1" customWidth="1"/>
    <col min="73" max="73" width="23.5" style="308" customWidth="1"/>
    <col min="74" max="89" width="3.33203125" style="32" customWidth="1"/>
    <col min="90" max="92" width="2.6640625" style="32" customWidth="1"/>
    <col min="93" max="93" width="4.1640625" style="32" customWidth="1"/>
    <col min="94" max="94" width="2.6640625" style="32" customWidth="1"/>
    <col min="95" max="97" width="3.33203125" style="32" customWidth="1"/>
    <col min="98" max="103" width="3.33203125" style="32" hidden="1" customWidth="1"/>
    <col min="104" max="109" width="2.6640625" style="32" customWidth="1"/>
    <col min="110" max="112" width="3.33203125" style="32" customWidth="1"/>
    <col min="113" max="119" width="3.33203125" style="32" hidden="1" customWidth="1"/>
    <col min="120" max="120" width="4.6640625" style="32" customWidth="1"/>
    <col min="121" max="121" width="5" style="32" customWidth="1"/>
    <col min="122" max="122" width="5.83203125" style="32" customWidth="1"/>
    <col min="123" max="127" width="2.6640625" style="32" customWidth="1"/>
    <col min="128" max="130" width="3.33203125" style="32" customWidth="1"/>
    <col min="131" max="136" width="3.33203125" style="32" hidden="1" customWidth="1"/>
    <col min="137" max="151" width="2.6640625" style="32" customWidth="1"/>
    <col min="152" max="152" width="3.33203125" style="32" customWidth="1"/>
    <col min="153" max="155" width="2.6640625" style="32" customWidth="1"/>
    <col min="156" max="159" width="3.33203125" style="32" customWidth="1"/>
    <col min="160" max="165" width="3.33203125" style="32" hidden="1" customWidth="1"/>
    <col min="166" max="170" width="2.6640625" style="32" customWidth="1"/>
    <col min="171" max="171" width="3.5" style="32" customWidth="1"/>
    <col min="172" max="175" width="2.6640625" style="32" customWidth="1"/>
    <col min="176" max="176" width="3.5" style="32" customWidth="1"/>
    <col min="177" max="177" width="3.6640625" style="32" customWidth="1"/>
    <col min="178" max="178" width="3.5" style="32" customWidth="1"/>
    <col min="179" max="179" width="3.33203125" style="32" customWidth="1"/>
    <col min="180" max="180" width="3.5" style="32" customWidth="1"/>
    <col min="181" max="186" width="3.33203125" style="32" hidden="1" customWidth="1"/>
    <col min="187" max="187" width="4.1640625" style="32" customWidth="1"/>
    <col min="188" max="189" width="2.6640625" style="32" customWidth="1"/>
    <col min="190" max="190" width="3.5" style="32" customWidth="1"/>
    <col min="191" max="195" width="3.33203125" style="32" hidden="1" customWidth="1"/>
    <col min="196" max="198" width="2.6640625" style="32" customWidth="1"/>
    <col min="199" max="199" width="3.33203125" style="32" customWidth="1"/>
    <col min="200" max="200" width="3.5" style="32" customWidth="1"/>
    <col min="201" max="201" width="3.33203125" style="32" hidden="1" customWidth="1"/>
    <col min="202" max="202" width="3.6640625" style="32" hidden="1" customWidth="1"/>
    <col min="203" max="205" width="3.33203125" style="32" hidden="1" customWidth="1"/>
    <col min="206" max="209" width="2.6640625" style="32" hidden="1" customWidth="1"/>
    <col min="210" max="210" width="5" style="32" hidden="1" customWidth="1"/>
    <col min="211" max="217" width="2.6640625" style="32" hidden="1" customWidth="1"/>
    <col min="218" max="218" width="12.5" style="32" hidden="1" customWidth="1"/>
    <col min="219" max="219" width="13.6640625" style="32" customWidth="1"/>
    <col min="220" max="220" width="5.33203125" style="32" hidden="1" customWidth="1"/>
    <col min="221" max="221" width="3.83203125" style="32" customWidth="1"/>
    <col min="222" max="225" width="3.6640625" style="32" customWidth="1"/>
    <col min="226" max="226" width="4.5" style="32" customWidth="1"/>
    <col min="227" max="228" width="3.6640625" style="32" customWidth="1"/>
    <col min="229" max="229" width="4.5" style="32" customWidth="1"/>
    <col min="230" max="231" width="3.6640625" style="32" customWidth="1"/>
    <col min="232" max="233" width="5" style="32" customWidth="1"/>
    <col min="234" max="234" width="4.1640625" style="32" customWidth="1"/>
    <col min="235" max="235" width="7.1640625" style="32" customWidth="1"/>
    <col min="236" max="236" width="4.1640625" style="32" hidden="1" customWidth="1"/>
    <col min="237" max="237" width="3.6640625" style="32" customWidth="1"/>
    <col min="238" max="238" width="4.1640625" style="32" hidden="1" customWidth="1"/>
    <col min="239" max="239" width="3.1640625" style="32" hidden="1" customWidth="1"/>
    <col min="240" max="240" width="4" style="32" hidden="1" customWidth="1"/>
    <col min="241" max="241" width="2.6640625" style="32" customWidth="1"/>
    <col min="242" max="242" width="3.33203125" style="32" bestFit="1" customWidth="1"/>
    <col min="243" max="245" width="3.33203125" style="32" customWidth="1"/>
    <col min="246" max="246" width="9.1640625" style="32" customWidth="1"/>
    <col min="247" max="247" width="2.6640625" style="32" hidden="1" customWidth="1"/>
    <col min="248" max="248" width="3.6640625" style="32" customWidth="1"/>
    <col min="249" max="249" width="7.33203125" style="32" customWidth="1"/>
    <col min="250" max="250" width="2.6640625" style="32" hidden="1" customWidth="1"/>
    <col min="251" max="251" width="4.5" style="32" customWidth="1"/>
    <col min="252" max="252" width="9" style="32" customWidth="1"/>
    <col min="253" max="253" width="3" style="32" hidden="1" customWidth="1"/>
    <col min="254" max="254" width="4" style="32" customWidth="1"/>
    <col min="255" max="255" width="9.1640625" style="32" customWidth="1"/>
    <col min="256" max="256" width="2.6640625" style="32" hidden="1" customWidth="1"/>
    <col min="257" max="259" width="3.1640625" style="32" customWidth="1"/>
    <col min="260" max="261" width="2.6640625" style="32" customWidth="1"/>
    <col min="262" max="262" width="56.33203125" style="32" bestFit="1" customWidth="1"/>
    <col min="263" max="263" width="18.1640625" style="32" bestFit="1" customWidth="1"/>
    <col min="264" max="264" width="20.5" style="32" bestFit="1" customWidth="1"/>
    <col min="265" max="265" width="6.6640625" style="32" customWidth="1"/>
    <col min="266" max="266" width="33.6640625" style="32" bestFit="1" customWidth="1"/>
    <col min="267" max="267" width="10.6640625" style="32" bestFit="1" customWidth="1"/>
    <col min="268" max="268" width="7.6640625" style="32" customWidth="1"/>
    <col min="269" max="269" width="7.33203125" style="32" customWidth="1"/>
    <col min="270" max="270" width="3.6640625" style="32" customWidth="1"/>
    <col min="271" max="271" width="40.5" style="32" customWidth="1"/>
    <col min="272" max="272" width="2.83203125" style="32" customWidth="1"/>
    <col min="273" max="273" width="23.1640625" style="32" bestFit="1" customWidth="1"/>
    <col min="274" max="274" width="14.83203125" style="32" bestFit="1" customWidth="1"/>
    <col min="275" max="275" width="5.83203125" style="32" customWidth="1"/>
    <col min="276" max="276" width="4.6640625" style="32" customWidth="1"/>
    <col min="277" max="277" width="5.83203125" style="32" customWidth="1"/>
    <col min="278" max="278" width="5.5" style="32" customWidth="1"/>
    <col min="279" max="279" width="5.83203125" style="32" customWidth="1"/>
    <col min="280" max="280" width="4.6640625" style="32" customWidth="1"/>
    <col min="281" max="281" width="5.1640625" style="32" customWidth="1"/>
    <col min="282" max="282" width="4.6640625" style="32" customWidth="1"/>
    <col min="283" max="283" width="5.83203125" style="32" customWidth="1"/>
    <col min="284" max="284" width="4.6640625" style="32" customWidth="1"/>
    <col min="285" max="285" width="5.5" style="32" customWidth="1"/>
    <col min="286" max="286" width="2.6640625" style="32" customWidth="1"/>
    <col min="287" max="287" width="3" style="32" customWidth="1"/>
    <col min="288" max="16384" width="8.83203125" style="32"/>
  </cols>
  <sheetData>
    <row r="1" spans="1:287" ht="10.5" hidden="1" customHeight="1">
      <c r="A1" s="27"/>
      <c r="B1" s="28"/>
      <c r="C1" s="28"/>
      <c r="D1" s="28"/>
      <c r="E1" s="28"/>
      <c r="F1" s="28"/>
      <c r="G1" s="28"/>
      <c r="H1" s="28"/>
      <c r="I1" s="28"/>
      <c r="J1" s="27"/>
      <c r="K1" s="27"/>
      <c r="L1" s="27"/>
      <c r="M1" s="29"/>
      <c r="N1" s="29"/>
      <c r="O1" s="27"/>
      <c r="P1" s="29"/>
      <c r="Q1" s="27"/>
      <c r="R1" s="29"/>
      <c r="S1" s="27"/>
      <c r="T1" s="27"/>
      <c r="U1" s="27"/>
      <c r="V1" s="27"/>
      <c r="W1" s="27"/>
      <c r="X1" s="27"/>
      <c r="Y1" s="27"/>
      <c r="Z1" s="27"/>
      <c r="AA1" s="27"/>
      <c r="AB1" s="29"/>
      <c r="AC1" s="29"/>
      <c r="AD1" s="27"/>
      <c r="AE1" s="29"/>
      <c r="AF1" s="27"/>
      <c r="AG1" s="29"/>
      <c r="AH1" s="27"/>
      <c r="AI1" s="27"/>
      <c r="AJ1" s="27"/>
      <c r="AK1" s="27"/>
      <c r="AL1" s="27"/>
      <c r="AM1" s="27"/>
      <c r="AN1" s="27"/>
      <c r="AO1" s="27"/>
      <c r="AP1" s="27"/>
      <c r="AQ1" s="27"/>
      <c r="AR1" s="27"/>
      <c r="AS1" s="29"/>
      <c r="AT1" s="29"/>
      <c r="AU1" s="27"/>
      <c r="AV1" s="29"/>
      <c r="AW1" s="27"/>
      <c r="AX1" s="29"/>
      <c r="AY1" s="27"/>
      <c r="AZ1" s="27"/>
      <c r="BA1" s="27"/>
      <c r="BB1" s="27"/>
      <c r="BC1" s="27"/>
      <c r="BD1" s="27"/>
      <c r="BE1" s="27"/>
      <c r="BF1" s="27"/>
      <c r="BG1" s="27"/>
      <c r="BH1" s="29"/>
      <c r="BI1" s="29"/>
      <c r="BJ1" s="27"/>
      <c r="BK1" s="29"/>
      <c r="BL1" s="27"/>
      <c r="BM1" s="29"/>
      <c r="BN1" s="27"/>
      <c r="BO1" s="27"/>
      <c r="BP1" s="27"/>
      <c r="BQ1" s="27"/>
      <c r="BR1" s="27"/>
      <c r="BS1" s="27"/>
      <c r="BT1" s="296"/>
      <c r="BU1" s="296"/>
      <c r="BV1" s="27"/>
      <c r="BW1" s="27"/>
      <c r="BX1" s="27"/>
      <c r="BY1" s="27"/>
      <c r="BZ1" s="27"/>
      <c r="CA1" s="27"/>
      <c r="CB1" s="27"/>
      <c r="CC1" s="27"/>
      <c r="CD1" s="27"/>
      <c r="CE1" s="27"/>
      <c r="CF1" s="27"/>
      <c r="CG1" s="27"/>
      <c r="CH1" s="27"/>
      <c r="CI1" s="27"/>
      <c r="CJ1" s="27"/>
      <c r="CK1" s="27"/>
      <c r="CL1" s="27"/>
      <c r="CM1" s="27"/>
      <c r="CN1" s="27"/>
      <c r="CO1" s="29"/>
      <c r="CP1" s="27"/>
      <c r="CQ1" s="29"/>
      <c r="CR1" s="27"/>
      <c r="CS1" s="29"/>
      <c r="CT1" s="27"/>
      <c r="CU1" s="27"/>
      <c r="CV1" s="27"/>
      <c r="CW1" s="27"/>
      <c r="CX1" s="27"/>
      <c r="CY1" s="27"/>
      <c r="CZ1" s="27"/>
      <c r="DA1" s="27"/>
      <c r="DB1" s="27"/>
      <c r="DC1" s="29"/>
      <c r="DD1" s="29"/>
      <c r="DE1" s="27"/>
      <c r="DF1" s="29"/>
      <c r="DG1" s="27"/>
      <c r="DH1" s="29"/>
      <c r="DI1" s="27"/>
      <c r="DJ1" s="27"/>
      <c r="DK1" s="27"/>
      <c r="DL1" s="27"/>
      <c r="DM1" s="27"/>
      <c r="DN1" s="27"/>
      <c r="DO1" s="27"/>
      <c r="DP1" s="27"/>
      <c r="DQ1" s="30"/>
      <c r="DR1" s="27"/>
      <c r="DS1" s="27"/>
      <c r="DT1" s="27"/>
      <c r="DU1" s="27"/>
      <c r="DV1" s="27"/>
      <c r="DW1" s="27"/>
      <c r="DX1" s="27"/>
      <c r="DY1" s="27"/>
      <c r="DZ1" s="27"/>
      <c r="EA1" s="27"/>
      <c r="EB1" s="27"/>
      <c r="EC1" s="27"/>
      <c r="ED1" s="27"/>
      <c r="EE1" s="27"/>
      <c r="EF1" s="27"/>
      <c r="EG1" s="27"/>
      <c r="EH1" s="27"/>
      <c r="EI1" s="27"/>
      <c r="EJ1" s="27"/>
      <c r="EK1" s="27"/>
      <c r="EL1" s="27"/>
      <c r="EM1" s="27"/>
      <c r="EN1" s="27"/>
      <c r="EO1" s="27"/>
      <c r="EP1" s="29"/>
      <c r="EQ1" s="29"/>
      <c r="ER1" s="29"/>
      <c r="ES1" s="27"/>
      <c r="ET1" s="27"/>
      <c r="EU1" s="27"/>
      <c r="EV1" s="29"/>
      <c r="EW1" s="29"/>
      <c r="EX1" s="27"/>
      <c r="EY1" s="27"/>
      <c r="EZ1" s="27"/>
      <c r="FA1" s="29"/>
      <c r="FB1" s="29"/>
      <c r="FC1" s="29"/>
      <c r="FD1" s="27"/>
      <c r="FE1" s="27"/>
      <c r="FF1" s="27"/>
      <c r="FG1" s="27"/>
      <c r="FH1" s="27"/>
      <c r="FI1" s="27"/>
      <c r="FJ1" s="27"/>
      <c r="FK1" s="27"/>
      <c r="FL1" s="27"/>
      <c r="FM1" s="29"/>
      <c r="FN1" s="27"/>
      <c r="FO1" s="27"/>
      <c r="FP1" s="27"/>
      <c r="FQ1" s="29"/>
      <c r="FR1" s="29"/>
      <c r="FS1" s="27"/>
      <c r="FT1" s="27"/>
      <c r="FU1" s="27"/>
      <c r="FV1" s="29"/>
      <c r="FW1" s="29"/>
      <c r="FX1" s="29"/>
      <c r="FY1" s="27"/>
      <c r="FZ1" s="27"/>
      <c r="GA1" s="27"/>
      <c r="GB1" s="27"/>
      <c r="GC1" s="27"/>
      <c r="GD1" s="27"/>
      <c r="GE1" s="27"/>
      <c r="GF1" s="27"/>
      <c r="GG1" s="27"/>
      <c r="GH1" s="29"/>
      <c r="GI1" s="27"/>
      <c r="GJ1" s="27"/>
      <c r="GK1" s="27"/>
      <c r="GL1" s="27"/>
      <c r="GM1" s="27"/>
      <c r="GN1" s="27"/>
      <c r="GO1" s="31"/>
      <c r="GP1" s="27"/>
      <c r="GQ1" s="27"/>
      <c r="GR1" s="27"/>
      <c r="GS1" s="27"/>
      <c r="GT1" s="27"/>
      <c r="GU1" s="27"/>
      <c r="GV1" s="27"/>
      <c r="GW1" s="27"/>
      <c r="GX1" s="27"/>
      <c r="GY1" s="27"/>
      <c r="GZ1" s="27"/>
      <c r="HA1" s="27"/>
      <c r="HB1" s="27"/>
      <c r="HC1" s="27"/>
      <c r="HD1" s="27"/>
      <c r="HE1" s="27"/>
      <c r="HF1" s="27"/>
      <c r="HG1" s="27"/>
      <c r="HH1" s="27"/>
      <c r="HI1" s="27"/>
      <c r="HJ1" s="27"/>
      <c r="HK1" s="27"/>
      <c r="HL1" s="27"/>
      <c r="HM1" s="27"/>
      <c r="HN1" s="27"/>
      <c r="HO1" s="27"/>
      <c r="HP1" s="27"/>
      <c r="HQ1" s="27"/>
      <c r="HR1" s="27"/>
      <c r="HS1" s="27"/>
      <c r="HT1" s="27"/>
      <c r="HU1" s="27"/>
      <c r="HV1" s="27"/>
      <c r="HW1" s="27"/>
      <c r="HX1" s="27"/>
      <c r="HY1" s="27"/>
      <c r="HZ1" s="27"/>
      <c r="IA1" s="27"/>
      <c r="IB1" s="27"/>
      <c r="IC1" s="27"/>
      <c r="ID1" s="27"/>
      <c r="IE1" s="27"/>
      <c r="IF1" s="27"/>
      <c r="IG1" s="27"/>
      <c r="IH1" s="27"/>
      <c r="II1" s="27"/>
      <c r="IJ1" s="27"/>
      <c r="IK1" s="27"/>
      <c r="IL1" s="27"/>
      <c r="IM1" s="27"/>
      <c r="IN1" s="27"/>
      <c r="IO1" s="27"/>
      <c r="IP1" s="27"/>
      <c r="IQ1" s="27"/>
      <c r="IR1" s="27"/>
      <c r="IS1" s="27"/>
      <c r="IT1" s="27"/>
      <c r="IU1" s="27"/>
      <c r="IV1" s="27"/>
      <c r="IW1" s="27"/>
      <c r="IX1" s="27"/>
      <c r="IY1" s="27"/>
      <c r="IZ1" s="27"/>
      <c r="JA1" s="27"/>
      <c r="JB1" s="27"/>
      <c r="JC1" s="27"/>
      <c r="JD1" s="27"/>
      <c r="JE1" s="27"/>
      <c r="JF1" s="27"/>
      <c r="JG1" s="27"/>
      <c r="JH1" s="27"/>
      <c r="JI1" s="27"/>
      <c r="JJ1" s="27"/>
    </row>
    <row r="2" spans="1:287" ht="15" customHeight="1">
      <c r="A2" s="635" t="str">
        <f>details!A1</f>
        <v>Govt. Higher Secondary School, XYZ</v>
      </c>
      <c r="B2" s="636"/>
      <c r="C2" s="636"/>
      <c r="D2" s="636"/>
      <c r="E2" s="636"/>
      <c r="F2" s="636"/>
      <c r="G2" s="636"/>
      <c r="H2" s="636"/>
      <c r="I2" s="636"/>
      <c r="J2" s="636"/>
      <c r="K2" s="636"/>
      <c r="L2" s="636"/>
      <c r="M2" s="636"/>
      <c r="N2" s="636"/>
      <c r="O2" s="636"/>
      <c r="P2" s="636"/>
      <c r="Q2" s="636"/>
      <c r="R2" s="636"/>
      <c r="S2" s="636"/>
      <c r="T2" s="636"/>
      <c r="U2" s="636"/>
      <c r="V2" s="636"/>
      <c r="W2" s="636"/>
      <c r="X2" s="636"/>
      <c r="Y2" s="636"/>
      <c r="Z2" s="636"/>
      <c r="AA2" s="636"/>
      <c r="AB2" s="636"/>
      <c r="AC2" s="636"/>
      <c r="AD2" s="636"/>
      <c r="AE2" s="636"/>
      <c r="AF2" s="636"/>
      <c r="AG2" s="636"/>
      <c r="AH2" s="636"/>
      <c r="AI2" s="636"/>
      <c r="AJ2" s="636"/>
      <c r="AK2" s="636"/>
      <c r="AL2" s="636"/>
      <c r="AM2" s="636"/>
      <c r="AN2" s="636"/>
      <c r="AO2" s="636"/>
      <c r="AP2" s="636"/>
      <c r="AQ2" s="636"/>
      <c r="AR2" s="636"/>
      <c r="AS2" s="636"/>
      <c r="AT2" s="636"/>
      <c r="AU2" s="636"/>
      <c r="AV2" s="636"/>
      <c r="AW2" s="636"/>
      <c r="AX2" s="636" t="str">
        <f>details!G3</f>
        <v>RESULT SHEET</v>
      </c>
      <c r="AY2" s="636"/>
      <c r="AZ2" s="636"/>
      <c r="BA2" s="636"/>
      <c r="BB2" s="636"/>
      <c r="BC2" s="636"/>
      <c r="BD2" s="636"/>
      <c r="BE2" s="636"/>
      <c r="BF2" s="636"/>
      <c r="BG2" s="636"/>
      <c r="BH2" s="636"/>
      <c r="BI2" s="636"/>
      <c r="BJ2" s="636"/>
      <c r="BK2" s="636"/>
      <c r="BL2" s="636"/>
      <c r="BM2" s="636"/>
      <c r="BN2" s="636"/>
      <c r="BO2" s="636"/>
      <c r="BP2" s="636"/>
      <c r="BQ2" s="636"/>
      <c r="BR2" s="636"/>
      <c r="BS2" s="636"/>
      <c r="BT2" s="636"/>
      <c r="BU2" s="636"/>
      <c r="BV2" s="636"/>
      <c r="BW2" s="636"/>
      <c r="BX2" s="636"/>
      <c r="BY2" s="636"/>
      <c r="BZ2" s="636"/>
      <c r="CA2" s="636"/>
      <c r="CB2" s="636"/>
      <c r="CC2" s="636"/>
      <c r="CD2" s="636"/>
      <c r="CE2" s="636"/>
      <c r="CF2" s="636"/>
      <c r="CG2" s="636"/>
      <c r="CH2" s="636"/>
      <c r="CI2" s="636"/>
      <c r="CJ2" s="636"/>
      <c r="CK2" s="636"/>
      <c r="CL2" s="636"/>
      <c r="CM2" s="636"/>
      <c r="CN2" s="636"/>
      <c r="CO2" s="636"/>
      <c r="CP2" s="636"/>
      <c r="CQ2" s="636"/>
      <c r="CR2" s="636"/>
      <c r="CS2" s="636"/>
      <c r="CT2" s="636"/>
      <c r="CU2" s="636"/>
      <c r="CV2" s="636"/>
      <c r="CW2" s="636"/>
      <c r="CX2" s="636"/>
      <c r="CY2" s="636"/>
      <c r="CZ2" s="636"/>
      <c r="DA2" s="636"/>
      <c r="DB2" s="636"/>
      <c r="DC2" s="636"/>
      <c r="DD2" s="636"/>
      <c r="DE2" s="636"/>
      <c r="DF2" s="636"/>
      <c r="DG2" s="636"/>
      <c r="DH2" s="636"/>
      <c r="DI2" s="636"/>
      <c r="DJ2" s="636"/>
      <c r="DK2" s="636"/>
      <c r="DL2" s="636"/>
      <c r="DM2" s="636"/>
      <c r="DN2" s="636"/>
      <c r="DO2" s="636"/>
      <c r="DP2" s="636"/>
      <c r="DQ2" s="636"/>
      <c r="DR2" s="636" t="str">
        <f>A2</f>
        <v>Govt. Higher Secondary School, XYZ</v>
      </c>
      <c r="DS2" s="636"/>
      <c r="DT2" s="636"/>
      <c r="DU2" s="636"/>
      <c r="DV2" s="636"/>
      <c r="DW2" s="636"/>
      <c r="DX2" s="636"/>
      <c r="DY2" s="636"/>
      <c r="DZ2" s="636"/>
      <c r="EA2" s="636"/>
      <c r="EB2" s="636"/>
      <c r="EC2" s="636"/>
      <c r="ED2" s="636"/>
      <c r="EE2" s="636"/>
      <c r="EF2" s="636"/>
      <c r="EG2" s="636"/>
      <c r="EH2" s="636"/>
      <c r="EI2" s="636"/>
      <c r="EJ2" s="636"/>
      <c r="EK2" s="636"/>
      <c r="EL2" s="636"/>
      <c r="EM2" s="636"/>
      <c r="EN2" s="636"/>
      <c r="EO2" s="636"/>
      <c r="EP2" s="636"/>
      <c r="EQ2" s="636"/>
      <c r="ER2" s="636"/>
      <c r="ES2" s="636"/>
      <c r="ET2" s="636"/>
      <c r="EU2" s="636"/>
      <c r="EV2" s="636"/>
      <c r="EW2" s="636"/>
      <c r="EX2" s="636"/>
      <c r="EY2" s="636"/>
      <c r="EZ2" s="636"/>
      <c r="FA2" s="636"/>
      <c r="FB2" s="636"/>
      <c r="FC2" s="636"/>
      <c r="FD2" s="636"/>
      <c r="FE2" s="636"/>
      <c r="FF2" s="636"/>
      <c r="FG2" s="636"/>
      <c r="FH2" s="636"/>
      <c r="FI2" s="636"/>
      <c r="FJ2" s="636"/>
      <c r="FK2" s="636"/>
      <c r="FL2" s="636"/>
      <c r="FM2" s="636"/>
      <c r="FN2" s="636"/>
      <c r="FO2" s="636"/>
      <c r="FP2" s="636"/>
      <c r="FQ2" s="636"/>
      <c r="FR2" s="636"/>
      <c r="FS2" s="636"/>
      <c r="FT2" s="636"/>
      <c r="FU2" s="636"/>
      <c r="FV2" s="636"/>
      <c r="FW2" s="636"/>
      <c r="FX2" s="636"/>
      <c r="FY2" s="636"/>
      <c r="FZ2" s="636"/>
      <c r="GA2" s="636"/>
      <c r="GB2" s="636"/>
      <c r="GC2" s="636"/>
      <c r="GD2" s="636"/>
      <c r="GE2" s="636" t="str">
        <f>AX2</f>
        <v>RESULT SHEET</v>
      </c>
      <c r="GF2" s="636"/>
      <c r="GG2" s="636"/>
      <c r="GH2" s="636"/>
      <c r="GI2" s="636"/>
      <c r="GJ2" s="636"/>
      <c r="GK2" s="636"/>
      <c r="GL2" s="636"/>
      <c r="GM2" s="636"/>
      <c r="GN2" s="636"/>
      <c r="GO2" s="636"/>
      <c r="GP2" s="636"/>
      <c r="GQ2" s="636"/>
      <c r="GR2" s="636"/>
      <c r="GS2" s="636"/>
      <c r="GT2" s="636"/>
      <c r="GU2" s="636"/>
      <c r="GV2" s="636"/>
      <c r="GW2" s="636"/>
      <c r="GX2" s="636"/>
      <c r="GY2" s="636"/>
      <c r="GZ2" s="636"/>
      <c r="HA2" s="636"/>
      <c r="HB2" s="636"/>
      <c r="HC2" s="636"/>
      <c r="HD2" s="636"/>
      <c r="HE2" s="636"/>
      <c r="HF2" s="636"/>
      <c r="HG2" s="636"/>
      <c r="HH2" s="636"/>
      <c r="HI2" s="636"/>
      <c r="HJ2" s="636"/>
      <c r="HK2" s="636"/>
      <c r="HL2" s="636"/>
      <c r="HM2" s="636"/>
      <c r="HN2" s="636" t="s">
        <v>144</v>
      </c>
      <c r="HO2" s="636"/>
      <c r="HP2" s="636"/>
      <c r="HQ2" s="636"/>
      <c r="HR2" s="636"/>
      <c r="HS2" s="636"/>
      <c r="HT2" s="636"/>
      <c r="HU2" s="636"/>
      <c r="HV2" s="636"/>
      <c r="HW2" s="636"/>
      <c r="HX2" s="636"/>
      <c r="HY2" s="803" t="s">
        <v>435</v>
      </c>
      <c r="HZ2" s="636"/>
      <c r="IA2" s="636"/>
      <c r="IB2" s="636"/>
      <c r="IC2" s="636"/>
      <c r="ID2" s="636"/>
      <c r="IE2" s="636"/>
      <c r="IF2" s="636"/>
      <c r="IG2" s="636"/>
      <c r="IH2" s="636"/>
      <c r="II2" s="636"/>
      <c r="IJ2" s="636"/>
      <c r="IK2" s="636"/>
      <c r="IL2" s="636"/>
      <c r="IM2" s="636"/>
      <c r="IN2" s="636"/>
      <c r="IO2" s="636"/>
      <c r="IP2" s="636"/>
      <c r="IQ2" s="636"/>
      <c r="IR2" s="636"/>
      <c r="IS2" s="636"/>
      <c r="IT2" s="636"/>
      <c r="IU2" s="636"/>
      <c r="IV2" s="636"/>
      <c r="IW2" s="636"/>
      <c r="IX2" s="636"/>
      <c r="IY2" s="636"/>
      <c r="IZ2" s="636"/>
      <c r="JA2" s="636"/>
      <c r="JB2" s="636"/>
      <c r="JC2" s="636"/>
      <c r="JD2" s="636"/>
      <c r="JE2" s="637"/>
      <c r="JF2" s="637"/>
      <c r="JG2" s="637"/>
      <c r="JH2" s="637"/>
      <c r="JI2" s="637"/>
      <c r="JJ2" s="638"/>
      <c r="JM2" s="27"/>
      <c r="JN2" s="27"/>
      <c r="JO2" s="27"/>
      <c r="JP2" s="27"/>
      <c r="JQ2" s="27"/>
      <c r="JR2" s="27"/>
      <c r="JS2" s="27"/>
      <c r="JT2" s="27"/>
      <c r="JU2" s="27"/>
      <c r="JV2" s="27"/>
      <c r="JW2" s="27"/>
      <c r="JX2" s="27"/>
      <c r="JY2" s="27"/>
      <c r="JZ2" s="27"/>
      <c r="KA2" s="27"/>
    </row>
    <row r="3" spans="1:287" ht="18" customHeight="1">
      <c r="A3" s="639" t="str">
        <f>details!G6</f>
        <v>9 'A'</v>
      </c>
      <c r="B3" s="594"/>
      <c r="C3" s="594"/>
      <c r="D3" s="594"/>
      <c r="E3" s="17"/>
      <c r="F3" s="594" t="str">
        <f>details!H6</f>
        <v>2024-25</v>
      </c>
      <c r="G3" s="594"/>
      <c r="H3" s="17"/>
      <c r="I3" s="17"/>
      <c r="J3" s="594" t="str">
        <f>details!J1</f>
        <v xml:space="preserve"> HINDI</v>
      </c>
      <c r="K3" s="594"/>
      <c r="L3" s="594"/>
      <c r="M3" s="594"/>
      <c r="N3" s="594"/>
      <c r="O3" s="594"/>
      <c r="P3" s="594"/>
      <c r="Q3" s="594"/>
      <c r="R3" s="594"/>
      <c r="S3" s="594"/>
      <c r="T3" s="594"/>
      <c r="U3" s="594"/>
      <c r="V3" s="594"/>
      <c r="W3" s="594"/>
      <c r="X3" s="594"/>
      <c r="Y3" s="594" t="str">
        <f>details!P1</f>
        <v xml:space="preserve"> ENGLISH</v>
      </c>
      <c r="Z3" s="594"/>
      <c r="AA3" s="594"/>
      <c r="AB3" s="594"/>
      <c r="AC3" s="594"/>
      <c r="AD3" s="594"/>
      <c r="AE3" s="594"/>
      <c r="AF3" s="594"/>
      <c r="AG3" s="594"/>
      <c r="AH3" s="594"/>
      <c r="AI3" s="594"/>
      <c r="AJ3" s="594"/>
      <c r="AK3" s="594"/>
      <c r="AL3" s="594"/>
      <c r="AM3" s="594"/>
      <c r="AN3" s="594" t="str">
        <f>details!V1</f>
        <v>THIRD LANGUAGE</v>
      </c>
      <c r="AO3" s="594"/>
      <c r="AP3" s="594"/>
      <c r="AQ3" s="594"/>
      <c r="AR3" s="594"/>
      <c r="AS3" s="594"/>
      <c r="AT3" s="594"/>
      <c r="AU3" s="594"/>
      <c r="AV3" s="594"/>
      <c r="AW3" s="594"/>
      <c r="AX3" s="594"/>
      <c r="AY3" s="594"/>
      <c r="AZ3" s="594"/>
      <c r="BA3" s="594"/>
      <c r="BB3" s="594"/>
      <c r="BC3" s="594"/>
      <c r="BD3" s="594"/>
      <c r="BE3" s="594" t="str">
        <f>details!AC1</f>
        <v xml:space="preserve"> SCIENCE</v>
      </c>
      <c r="BF3" s="594"/>
      <c r="BG3" s="594"/>
      <c r="BH3" s="594"/>
      <c r="BI3" s="594"/>
      <c r="BJ3" s="594"/>
      <c r="BK3" s="594"/>
      <c r="BL3" s="594"/>
      <c r="BM3" s="594"/>
      <c r="BN3" s="594"/>
      <c r="BO3" s="594"/>
      <c r="BP3" s="594"/>
      <c r="BQ3" s="594"/>
      <c r="BR3" s="594"/>
      <c r="BS3" s="594"/>
      <c r="BT3" s="633" t="str">
        <f>details!AI1</f>
        <v xml:space="preserve"> VOCATIONAL EDUCATION</v>
      </c>
      <c r="BU3" s="646"/>
      <c r="BV3" s="646"/>
      <c r="BW3" s="646"/>
      <c r="BX3" s="646"/>
      <c r="BY3" s="646"/>
      <c r="BZ3" s="646"/>
      <c r="CA3" s="646"/>
      <c r="CB3" s="634"/>
      <c r="CC3" s="633" t="str">
        <f>details!AN1</f>
        <v xml:space="preserve"> SOCIAL SCIENCE</v>
      </c>
      <c r="CD3" s="646"/>
      <c r="CE3" s="646"/>
      <c r="CF3" s="646"/>
      <c r="CG3" s="646"/>
      <c r="CH3" s="646"/>
      <c r="CI3" s="646"/>
      <c r="CJ3" s="646"/>
      <c r="CK3" s="634"/>
      <c r="CL3" s="594" t="str">
        <f>CONCATENATE(CC3,"/",BT3)</f>
        <v xml:space="preserve"> SOCIAL SCIENCE/ VOCATIONAL EDUCATION</v>
      </c>
      <c r="CM3" s="594"/>
      <c r="CN3" s="594"/>
      <c r="CO3" s="594"/>
      <c r="CP3" s="594"/>
      <c r="CQ3" s="594"/>
      <c r="CR3" s="594"/>
      <c r="CS3" s="594"/>
      <c r="CT3" s="594"/>
      <c r="CU3" s="594"/>
      <c r="CV3" s="594"/>
      <c r="CW3" s="594"/>
      <c r="CX3" s="594"/>
      <c r="CY3" s="594"/>
      <c r="CZ3" s="594" t="str">
        <f>details!AT1</f>
        <v xml:space="preserve"> MATHEMATICS</v>
      </c>
      <c r="DA3" s="594"/>
      <c r="DB3" s="594"/>
      <c r="DC3" s="594"/>
      <c r="DD3" s="594"/>
      <c r="DE3" s="594"/>
      <c r="DF3" s="594"/>
      <c r="DG3" s="594"/>
      <c r="DH3" s="594"/>
      <c r="DI3" s="594"/>
      <c r="DJ3" s="594"/>
      <c r="DK3" s="594"/>
      <c r="DL3" s="594"/>
      <c r="DM3" s="594"/>
      <c r="DN3" s="594"/>
      <c r="DO3" s="595" t="s">
        <v>6</v>
      </c>
      <c r="DP3" s="594" t="s">
        <v>115</v>
      </c>
      <c r="DQ3" s="594"/>
      <c r="DR3" s="594"/>
      <c r="DS3" s="594" t="str">
        <f>details!AZ1</f>
        <v>RAJASTHAN KA SWARNIM ITIHAS</v>
      </c>
      <c r="DT3" s="594"/>
      <c r="DU3" s="594"/>
      <c r="DV3" s="594"/>
      <c r="DW3" s="594"/>
      <c r="DX3" s="594"/>
      <c r="DY3" s="594"/>
      <c r="DZ3" s="594"/>
      <c r="EA3" s="594"/>
      <c r="EB3" s="594"/>
      <c r="EC3" s="594"/>
      <c r="ED3" s="594"/>
      <c r="EE3" s="594"/>
      <c r="EF3" s="594"/>
      <c r="EG3" s="594" t="str">
        <f>details!BE1</f>
        <v xml:space="preserve"> PH. AND HEALTH EDU.</v>
      </c>
      <c r="EH3" s="594"/>
      <c r="EI3" s="594"/>
      <c r="EJ3" s="594"/>
      <c r="EK3" s="594"/>
      <c r="EL3" s="594"/>
      <c r="EM3" s="594"/>
      <c r="EN3" s="594"/>
      <c r="EO3" s="594"/>
      <c r="EP3" s="594"/>
      <c r="EQ3" s="594"/>
      <c r="ER3" s="594"/>
      <c r="ES3" s="594"/>
      <c r="ET3" s="594"/>
      <c r="EU3" s="594"/>
      <c r="EV3" s="594"/>
      <c r="EW3" s="594"/>
      <c r="EX3" s="594"/>
      <c r="EY3" s="594"/>
      <c r="EZ3" s="594"/>
      <c r="FA3" s="594"/>
      <c r="FB3" s="594"/>
      <c r="FC3" s="594"/>
      <c r="FD3" s="594"/>
      <c r="FE3" s="594"/>
      <c r="FF3" s="594"/>
      <c r="FG3" s="594"/>
      <c r="FH3" s="594"/>
      <c r="FI3" s="594"/>
      <c r="FJ3" s="594" t="str">
        <f>details!BO1</f>
        <v xml:space="preserve"> FOUNDATION OF IT</v>
      </c>
      <c r="FK3" s="594"/>
      <c r="FL3" s="594"/>
      <c r="FM3" s="594"/>
      <c r="FN3" s="594"/>
      <c r="FO3" s="594"/>
      <c r="FP3" s="594"/>
      <c r="FQ3" s="594"/>
      <c r="FR3" s="594"/>
      <c r="FS3" s="594"/>
      <c r="FT3" s="594"/>
      <c r="FU3" s="594"/>
      <c r="FV3" s="594"/>
      <c r="FW3" s="594"/>
      <c r="FX3" s="594"/>
      <c r="FY3" s="594"/>
      <c r="FZ3" s="594"/>
      <c r="GA3" s="594"/>
      <c r="GB3" s="594"/>
      <c r="GC3" s="594"/>
      <c r="GD3" s="594"/>
      <c r="GE3" s="594" t="str">
        <f>details!BV1</f>
        <v xml:space="preserve"> S.U.P.W.</v>
      </c>
      <c r="GF3" s="594"/>
      <c r="GG3" s="594"/>
      <c r="GH3" s="594"/>
      <c r="GI3" s="594"/>
      <c r="GJ3" s="594"/>
      <c r="GK3" s="594"/>
      <c r="GL3" s="594"/>
      <c r="GM3" s="594"/>
      <c r="GN3" s="594" t="str">
        <f>details!BY1</f>
        <v xml:space="preserve"> ART EDU.</v>
      </c>
      <c r="GO3" s="594"/>
      <c r="GP3" s="594"/>
      <c r="GQ3" s="594"/>
      <c r="GR3" s="594"/>
      <c r="GS3" s="594"/>
      <c r="GT3" s="594"/>
      <c r="GU3" s="594"/>
      <c r="GV3" s="594"/>
      <c r="GW3" s="594"/>
      <c r="GX3" s="648" t="s">
        <v>82</v>
      </c>
      <c r="GY3" s="648"/>
      <c r="GZ3" s="648"/>
      <c r="HA3" s="648"/>
      <c r="HB3" s="648"/>
      <c r="HC3" s="648"/>
      <c r="HD3" s="595" t="s">
        <v>143</v>
      </c>
      <c r="HE3" s="640" t="s">
        <v>140</v>
      </c>
      <c r="HF3" s="640" t="s">
        <v>138</v>
      </c>
      <c r="HG3" s="640" t="s">
        <v>142</v>
      </c>
      <c r="HH3" s="640" t="s">
        <v>141</v>
      </c>
      <c r="HI3" s="640" t="s">
        <v>123</v>
      </c>
      <c r="HJ3" s="33"/>
      <c r="HK3" s="594" t="s">
        <v>115</v>
      </c>
      <c r="HL3" s="594"/>
      <c r="HM3" s="594"/>
      <c r="HN3" s="594"/>
      <c r="HO3" s="594"/>
      <c r="HP3" s="594"/>
      <c r="HQ3" s="594"/>
      <c r="HR3" s="594"/>
      <c r="HS3" s="594"/>
      <c r="HT3" s="594"/>
      <c r="HU3" s="594"/>
      <c r="HV3" s="594"/>
      <c r="HW3" s="594"/>
      <c r="HX3" s="594"/>
      <c r="HY3" s="791"/>
      <c r="HZ3" s="799" t="s">
        <v>115</v>
      </c>
      <c r="IA3" s="800"/>
      <c r="IB3" s="800"/>
      <c r="IC3" s="800"/>
      <c r="ID3" s="800"/>
      <c r="IE3" s="800"/>
      <c r="IF3" s="800"/>
      <c r="IG3" s="800"/>
      <c r="IH3" s="800"/>
      <c r="II3" s="800"/>
      <c r="IJ3" s="800"/>
      <c r="IK3" s="800"/>
      <c r="IL3" s="800"/>
      <c r="IM3" s="800"/>
      <c r="IN3" s="800"/>
      <c r="IO3" s="800"/>
      <c r="IP3" s="800"/>
      <c r="IQ3" s="800"/>
      <c r="IR3" s="800"/>
      <c r="IS3" s="800"/>
      <c r="IT3" s="800"/>
      <c r="IU3" s="800"/>
      <c r="IV3" s="800"/>
      <c r="IW3" s="800"/>
      <c r="IX3" s="800"/>
      <c r="IY3" s="800"/>
      <c r="IZ3" s="800"/>
      <c r="JA3" s="800"/>
      <c r="JB3" s="796" t="s">
        <v>46</v>
      </c>
      <c r="JC3" s="796"/>
      <c r="JD3" s="796"/>
      <c r="JE3" s="796"/>
      <c r="JF3" s="796"/>
      <c r="JG3" s="796"/>
      <c r="JH3" s="796"/>
      <c r="JI3" s="796"/>
      <c r="JJ3" s="797"/>
      <c r="JM3" s="34"/>
      <c r="JN3" s="34"/>
      <c r="JO3" s="34"/>
      <c r="JP3" s="34"/>
      <c r="JQ3" s="34"/>
      <c r="JR3" s="34"/>
      <c r="JS3" s="34"/>
      <c r="JT3" s="34"/>
      <c r="JU3" s="34"/>
      <c r="JV3" s="34"/>
      <c r="JW3" s="34"/>
      <c r="JX3" s="34"/>
      <c r="JY3" s="34"/>
      <c r="JZ3" s="34"/>
      <c r="KA3" s="34"/>
    </row>
    <row r="4" spans="1:287" ht="29.25" customHeight="1">
      <c r="A4" s="647" t="str">
        <f>details!A3</f>
        <v>S. NO.</v>
      </c>
      <c r="B4" s="596" t="str">
        <f>details!B3</f>
        <v>CATEGORY</v>
      </c>
      <c r="C4" s="596" t="str">
        <f>details!C3</f>
        <v>GENGER</v>
      </c>
      <c r="D4" s="641" t="str">
        <f>details!D3</f>
        <v>ROLL. NO.</v>
      </c>
      <c r="E4" s="596" t="str">
        <f>details!E3</f>
        <v>S.R. NO.</v>
      </c>
      <c r="F4" s="596" t="str">
        <f>details!F5</f>
        <v>DATE OF BIRTH</v>
      </c>
      <c r="G4" s="594" t="str">
        <f>details!G5</f>
        <v>NAME OF THE STUDENT</v>
      </c>
      <c r="H4" s="594" t="str">
        <f>details!H5</f>
        <v>FATHER'S NAME</v>
      </c>
      <c r="I4" s="594" t="str">
        <f>details!I5</f>
        <v>MOTHER'S NAME</v>
      </c>
      <c r="J4" s="594" t="str">
        <f>details!J4</f>
        <v>UNIT TEST</v>
      </c>
      <c r="K4" s="594"/>
      <c r="L4" s="594"/>
      <c r="M4" s="594"/>
      <c r="N4" s="596" t="str">
        <f>details!M4</f>
        <v>Vruksharopan</v>
      </c>
      <c r="O4" s="596" t="str">
        <f>details!N4</f>
        <v>HALF YEARLY EXAM</v>
      </c>
      <c r="P4" s="597" t="s">
        <v>156</v>
      </c>
      <c r="Q4" s="596" t="str">
        <f>details!O4</f>
        <v>ANNUAL EXAM</v>
      </c>
      <c r="R4" s="641" t="s">
        <v>151</v>
      </c>
      <c r="S4" s="595" t="s">
        <v>7</v>
      </c>
      <c r="T4" s="595" t="s">
        <v>7</v>
      </c>
      <c r="U4" s="595" t="s">
        <v>153</v>
      </c>
      <c r="V4" s="595" t="s">
        <v>8</v>
      </c>
      <c r="W4" s="595" t="s">
        <v>154</v>
      </c>
      <c r="X4" s="595" t="s">
        <v>155</v>
      </c>
      <c r="Y4" s="594" t="str">
        <f>details!P4</f>
        <v>UNIT TEST</v>
      </c>
      <c r="Z4" s="594"/>
      <c r="AA4" s="594"/>
      <c r="AB4" s="594"/>
      <c r="AC4" s="596" t="str">
        <f>details!S4</f>
        <v>Vruksharopan</v>
      </c>
      <c r="AD4" s="596" t="str">
        <f>details!T4</f>
        <v>HALF YEARLY EXAM</v>
      </c>
      <c r="AE4" s="597" t="s">
        <v>156</v>
      </c>
      <c r="AF4" s="596" t="str">
        <f>details!U4</f>
        <v>ANNUAL EXAM</v>
      </c>
      <c r="AG4" s="641" t="s">
        <v>151</v>
      </c>
      <c r="AH4" s="595" t="s">
        <v>7</v>
      </c>
      <c r="AI4" s="595" t="s">
        <v>7</v>
      </c>
      <c r="AJ4" s="595" t="s">
        <v>153</v>
      </c>
      <c r="AK4" s="595" t="s">
        <v>8</v>
      </c>
      <c r="AL4" s="595" t="s">
        <v>154</v>
      </c>
      <c r="AM4" s="595" t="s">
        <v>155</v>
      </c>
      <c r="AN4" s="596" t="str">
        <f>details!V4</f>
        <v>SUBJECT CODE</v>
      </c>
      <c r="AO4" s="766" t="s">
        <v>152</v>
      </c>
      <c r="AP4" s="594" t="str">
        <f>details!AC4</f>
        <v>UNIT TEST</v>
      </c>
      <c r="AQ4" s="594"/>
      <c r="AR4" s="594"/>
      <c r="AS4" s="594"/>
      <c r="AT4" s="596" t="str">
        <f>details!Z4</f>
        <v>Vruksharopan</v>
      </c>
      <c r="AU4" s="596" t="str">
        <f>details!AA4</f>
        <v>HALF YEARLY EXAM</v>
      </c>
      <c r="AV4" s="597" t="s">
        <v>156</v>
      </c>
      <c r="AW4" s="596" t="str">
        <f>details!AB4</f>
        <v>ANNUAL EXAM</v>
      </c>
      <c r="AX4" s="641" t="s">
        <v>151</v>
      </c>
      <c r="AY4" s="595" t="s">
        <v>7</v>
      </c>
      <c r="AZ4" s="595" t="s">
        <v>7</v>
      </c>
      <c r="BA4" s="595" t="s">
        <v>153</v>
      </c>
      <c r="BB4" s="595" t="s">
        <v>8</v>
      </c>
      <c r="BC4" s="595" t="s">
        <v>154</v>
      </c>
      <c r="BD4" s="595" t="s">
        <v>155</v>
      </c>
      <c r="BE4" s="594" t="str">
        <f>details!AC4</f>
        <v>UNIT TEST</v>
      </c>
      <c r="BF4" s="594"/>
      <c r="BG4" s="594"/>
      <c r="BH4" s="594"/>
      <c r="BI4" s="596" t="str">
        <f>details!AF4</f>
        <v>Vruksharopan</v>
      </c>
      <c r="BJ4" s="596" t="str">
        <f>details!AG4</f>
        <v>HALF YEARLY EXAM</v>
      </c>
      <c r="BK4" s="597" t="s">
        <v>156</v>
      </c>
      <c r="BL4" s="596" t="str">
        <f>details!AH4</f>
        <v>ANNUAL EXAM</v>
      </c>
      <c r="BM4" s="641" t="s">
        <v>151</v>
      </c>
      <c r="BN4" s="595" t="s">
        <v>7</v>
      </c>
      <c r="BO4" s="595" t="s">
        <v>7</v>
      </c>
      <c r="BP4" s="595" t="s">
        <v>153</v>
      </c>
      <c r="BQ4" s="595" t="s">
        <v>8</v>
      </c>
      <c r="BR4" s="595" t="s">
        <v>154</v>
      </c>
      <c r="BS4" s="595" t="s">
        <v>155</v>
      </c>
      <c r="BT4" s="297"/>
      <c r="BU4" s="644" t="s">
        <v>364</v>
      </c>
      <c r="BV4" s="642" t="str">
        <f>details!AJ4</f>
        <v>SESSIONAL MARKS</v>
      </c>
      <c r="BW4" s="642" t="str">
        <f>details!AK4</f>
        <v>Vruksharopan</v>
      </c>
      <c r="BX4" s="642" t="str">
        <f>details!AL4</f>
        <v>THEORY</v>
      </c>
      <c r="BY4" s="596" t="s">
        <v>327</v>
      </c>
      <c r="BZ4" s="642" t="str">
        <f>details!AM4</f>
        <v>PRACTICAL</v>
      </c>
      <c r="CA4" s="642" t="s">
        <v>115</v>
      </c>
      <c r="CB4" s="641" t="s">
        <v>151</v>
      </c>
      <c r="CC4" s="650" t="str">
        <f>details!AT4</f>
        <v>UNIT TEST</v>
      </c>
      <c r="CD4" s="651"/>
      <c r="CE4" s="651"/>
      <c r="CF4" s="652"/>
      <c r="CG4" s="642" t="str">
        <f>details!AQ4</f>
        <v>Vruksharopan</v>
      </c>
      <c r="CH4" s="642" t="str">
        <f>details!AX4</f>
        <v>HALF YEARLY EXAM</v>
      </c>
      <c r="CI4" s="597" t="s">
        <v>156</v>
      </c>
      <c r="CJ4" s="642" t="str">
        <f>details!AY4</f>
        <v>ANNUAL EXAM</v>
      </c>
      <c r="CK4" s="641" t="s">
        <v>151</v>
      </c>
      <c r="CL4" s="594" t="str">
        <f>BV4</f>
        <v>SESSIONAL MARKS</v>
      </c>
      <c r="CM4" s="594"/>
      <c r="CN4" s="594"/>
      <c r="CO4" s="594"/>
      <c r="CP4" s="596" t="s">
        <v>328</v>
      </c>
      <c r="CQ4" s="597" t="str">
        <f>BY4</f>
        <v>TOTAL THEORY</v>
      </c>
      <c r="CR4" s="596" t="s">
        <v>329</v>
      </c>
      <c r="CS4" s="641" t="s">
        <v>151</v>
      </c>
      <c r="CT4" s="595" t="s">
        <v>7</v>
      </c>
      <c r="CU4" s="595" t="s">
        <v>7</v>
      </c>
      <c r="CV4" s="595" t="s">
        <v>153</v>
      </c>
      <c r="CW4" s="595" t="s">
        <v>8</v>
      </c>
      <c r="CX4" s="595" t="s">
        <v>154</v>
      </c>
      <c r="CY4" s="595" t="s">
        <v>155</v>
      </c>
      <c r="CZ4" s="594" t="str">
        <f>details!AT4</f>
        <v>UNIT TEST</v>
      </c>
      <c r="DA4" s="594"/>
      <c r="DB4" s="594"/>
      <c r="DC4" s="594"/>
      <c r="DD4" s="596" t="str">
        <f>details!AW4</f>
        <v>Vruksharopan</v>
      </c>
      <c r="DE4" s="596" t="str">
        <f>details!AX4</f>
        <v>HALF YEARLY EXAM</v>
      </c>
      <c r="DF4" s="597" t="s">
        <v>156</v>
      </c>
      <c r="DG4" s="596" t="str">
        <f>details!AY4</f>
        <v>ANNUAL EXAM</v>
      </c>
      <c r="DH4" s="641" t="s">
        <v>151</v>
      </c>
      <c r="DI4" s="595" t="s">
        <v>7</v>
      </c>
      <c r="DJ4" s="595" t="s">
        <v>7</v>
      </c>
      <c r="DK4" s="595" t="s">
        <v>153</v>
      </c>
      <c r="DL4" s="595" t="s">
        <v>8</v>
      </c>
      <c r="DM4" s="595" t="s">
        <v>154</v>
      </c>
      <c r="DN4" s="595" t="s">
        <v>155</v>
      </c>
      <c r="DO4" s="595"/>
      <c r="DP4" s="596" t="s">
        <v>237</v>
      </c>
      <c r="DQ4" s="653" t="s">
        <v>130</v>
      </c>
      <c r="DR4" s="596" t="s">
        <v>50</v>
      </c>
      <c r="DS4" s="594" t="str">
        <f>details!BO4</f>
        <v>UNIT TEST</v>
      </c>
      <c r="DT4" s="594"/>
      <c r="DU4" s="594"/>
      <c r="DV4" s="594"/>
      <c r="DW4" s="596" t="str">
        <f>details!BC4</f>
        <v>HALF YEARLY EXAM</v>
      </c>
      <c r="DX4" s="597" t="s">
        <v>157</v>
      </c>
      <c r="DY4" s="596" t="str">
        <f>details!BD4</f>
        <v>ANNUAL EXAM</v>
      </c>
      <c r="DZ4" s="641" t="s">
        <v>151</v>
      </c>
      <c r="EA4" s="595" t="s">
        <v>7</v>
      </c>
      <c r="EB4" s="595" t="s">
        <v>7</v>
      </c>
      <c r="EC4" s="595" t="s">
        <v>153</v>
      </c>
      <c r="ED4" s="595" t="s">
        <v>8</v>
      </c>
      <c r="EE4" s="595" t="s">
        <v>154</v>
      </c>
      <c r="EF4" s="595" t="s">
        <v>155</v>
      </c>
      <c r="EG4" s="594" t="str">
        <f>details!BE4</f>
        <v>UNIT TEST</v>
      </c>
      <c r="EH4" s="594"/>
      <c r="EI4" s="594"/>
      <c r="EJ4" s="594"/>
      <c r="EK4" s="594"/>
      <c r="EL4" s="594"/>
      <c r="EM4" s="594"/>
      <c r="EN4" s="594"/>
      <c r="EO4" s="594"/>
      <c r="EP4" s="594"/>
      <c r="EQ4" s="594"/>
      <c r="ER4" s="594"/>
      <c r="ES4" s="594" t="str">
        <f>details!BK4</f>
        <v>HALF YEARLY EXAM.</v>
      </c>
      <c r="ET4" s="594"/>
      <c r="EU4" s="594"/>
      <c r="EV4" s="649" t="s">
        <v>238</v>
      </c>
      <c r="EW4" s="649" t="s">
        <v>239</v>
      </c>
      <c r="EX4" s="594" t="str">
        <f>details!BM4</f>
        <v>ANNUAL EXAM</v>
      </c>
      <c r="EY4" s="594"/>
      <c r="EZ4" s="594"/>
      <c r="FA4" s="597" t="s">
        <v>240</v>
      </c>
      <c r="FB4" s="597" t="s">
        <v>241</v>
      </c>
      <c r="FC4" s="641" t="s">
        <v>151</v>
      </c>
      <c r="FD4" s="595" t="s">
        <v>7</v>
      </c>
      <c r="FE4" s="595" t="s">
        <v>7</v>
      </c>
      <c r="FF4" s="595" t="s">
        <v>153</v>
      </c>
      <c r="FG4" s="595" t="s">
        <v>8</v>
      </c>
      <c r="FH4" s="595" t="s">
        <v>154</v>
      </c>
      <c r="FI4" s="595" t="s">
        <v>155</v>
      </c>
      <c r="FJ4" s="594" t="str">
        <f>details!BO4</f>
        <v>UNIT TEST</v>
      </c>
      <c r="FK4" s="594"/>
      <c r="FL4" s="594"/>
      <c r="FM4" s="594"/>
      <c r="FN4" s="594" t="str">
        <f>details!BR4</f>
        <v>HALF YEARLY EXAM.</v>
      </c>
      <c r="FO4" s="594"/>
      <c r="FP4" s="594"/>
      <c r="FQ4" s="597" t="s">
        <v>240</v>
      </c>
      <c r="FR4" s="597" t="s">
        <v>241</v>
      </c>
      <c r="FS4" s="594" t="str">
        <f>details!BT4</f>
        <v>ANNUAL EXAM.</v>
      </c>
      <c r="FT4" s="594"/>
      <c r="FU4" s="594"/>
      <c r="FV4" s="597" t="s">
        <v>240</v>
      </c>
      <c r="FW4" s="597" t="s">
        <v>241</v>
      </c>
      <c r="FX4" s="641" t="s">
        <v>151</v>
      </c>
      <c r="FY4" s="595" t="s">
        <v>7</v>
      </c>
      <c r="FZ4" s="595" t="s">
        <v>7</v>
      </c>
      <c r="GA4" s="595" t="s">
        <v>153</v>
      </c>
      <c r="GB4" s="595" t="s">
        <v>8</v>
      </c>
      <c r="GC4" s="595" t="s">
        <v>154</v>
      </c>
      <c r="GD4" s="595" t="s">
        <v>155</v>
      </c>
      <c r="GE4" s="596" t="str">
        <f>details!BV4</f>
        <v>COMP. ACT.</v>
      </c>
      <c r="GF4" s="596" t="str">
        <f>details!BW4</f>
        <v>OPT. ACT.</v>
      </c>
      <c r="GG4" s="596" t="str">
        <f>details!BX4</f>
        <v>CAMP</v>
      </c>
      <c r="GH4" s="597" t="s">
        <v>150</v>
      </c>
      <c r="GI4" s="595" t="s">
        <v>7</v>
      </c>
      <c r="GJ4" s="595" t="s">
        <v>153</v>
      </c>
      <c r="GK4" s="595" t="s">
        <v>8</v>
      </c>
      <c r="GL4" s="595" t="s">
        <v>154</v>
      </c>
      <c r="GM4" s="595" t="s">
        <v>155</v>
      </c>
      <c r="GN4" s="596" t="str">
        <f>details!BY4</f>
        <v>THEORY</v>
      </c>
      <c r="GO4" s="596" t="str">
        <f>details!BZ4</f>
        <v>PRACTICAL</v>
      </c>
      <c r="GP4" s="596" t="str">
        <f>details!CA4</f>
        <v>PRACTICAL</v>
      </c>
      <c r="GQ4" s="596" t="str">
        <f>details!CB4</f>
        <v>ASSIGNMENT</v>
      </c>
      <c r="GR4" s="641" t="s">
        <v>150</v>
      </c>
      <c r="GS4" s="595" t="s">
        <v>7</v>
      </c>
      <c r="GT4" s="595" t="s">
        <v>153</v>
      </c>
      <c r="GU4" s="595" t="s">
        <v>8</v>
      </c>
      <c r="GV4" s="595" t="s">
        <v>154</v>
      </c>
      <c r="GW4" s="595" t="s">
        <v>155</v>
      </c>
      <c r="GX4" s="648"/>
      <c r="GY4" s="648"/>
      <c r="GZ4" s="648"/>
      <c r="HA4" s="648"/>
      <c r="HB4" s="648"/>
      <c r="HC4" s="648"/>
      <c r="HD4" s="595"/>
      <c r="HE4" s="640"/>
      <c r="HF4" s="640"/>
      <c r="HG4" s="640"/>
      <c r="HH4" s="640"/>
      <c r="HI4" s="640"/>
      <c r="HJ4" s="656" t="s">
        <v>119</v>
      </c>
      <c r="HK4" s="594" t="s">
        <v>119</v>
      </c>
      <c r="HL4" s="595"/>
      <c r="HM4" s="596" t="s">
        <v>209</v>
      </c>
      <c r="HN4" s="17" t="s">
        <v>242</v>
      </c>
      <c r="HO4" s="17" t="s">
        <v>145</v>
      </c>
      <c r="HP4" s="17" t="s">
        <v>242</v>
      </c>
      <c r="HQ4" s="17" t="s">
        <v>145</v>
      </c>
      <c r="HR4" s="17" t="s">
        <v>242</v>
      </c>
      <c r="HS4" s="17" t="s">
        <v>145</v>
      </c>
      <c r="HT4" s="17" t="s">
        <v>242</v>
      </c>
      <c r="HU4" s="17" t="s">
        <v>145</v>
      </c>
      <c r="HV4" s="17" t="s">
        <v>242</v>
      </c>
      <c r="HW4" s="17" t="s">
        <v>145</v>
      </c>
      <c r="HX4" s="35" t="s">
        <v>10</v>
      </c>
      <c r="HY4" s="791"/>
      <c r="HZ4" s="801"/>
      <c r="IA4" s="802"/>
      <c r="IB4" s="802"/>
      <c r="IC4" s="802"/>
      <c r="ID4" s="802"/>
      <c r="IE4" s="802"/>
      <c r="IF4" s="802"/>
      <c r="IG4" s="802"/>
      <c r="IH4" s="802"/>
      <c r="II4" s="802"/>
      <c r="IJ4" s="802"/>
      <c r="IK4" s="802"/>
      <c r="IL4" s="802"/>
      <c r="IM4" s="802"/>
      <c r="IN4" s="802"/>
      <c r="IO4" s="802"/>
      <c r="IP4" s="802"/>
      <c r="IQ4" s="802"/>
      <c r="IR4" s="802"/>
      <c r="IS4" s="802"/>
      <c r="IT4" s="802"/>
      <c r="IU4" s="802"/>
      <c r="IV4" s="802"/>
      <c r="IW4" s="802"/>
      <c r="IX4" s="802"/>
      <c r="IY4" s="802"/>
      <c r="IZ4" s="802"/>
      <c r="JA4" s="802"/>
      <c r="JB4" s="36"/>
      <c r="JC4" s="798" t="s">
        <v>48</v>
      </c>
      <c r="JD4" s="798"/>
      <c r="JE4" s="774" t="s">
        <v>47</v>
      </c>
      <c r="JF4" s="774"/>
      <c r="JG4" s="775" t="str">
        <f>'result subject-wise'!AV3</f>
        <v>RESULT OF SUPPL.</v>
      </c>
      <c r="JH4" s="775"/>
      <c r="JI4" s="775"/>
      <c r="JJ4" s="37"/>
      <c r="JM4" s="27"/>
      <c r="JN4" s="27"/>
      <c r="JO4" s="27"/>
      <c r="JP4" s="27"/>
      <c r="JQ4" s="27"/>
      <c r="JR4" s="27"/>
      <c r="JS4" s="27"/>
      <c r="JT4" s="27"/>
      <c r="JU4" s="27"/>
      <c r="JV4" s="27"/>
      <c r="JW4" s="27"/>
      <c r="JX4" s="27"/>
      <c r="JY4" s="27"/>
      <c r="JZ4" s="27"/>
      <c r="KA4" s="27"/>
    </row>
    <row r="5" spans="1:287" ht="52" customHeight="1">
      <c r="A5" s="647"/>
      <c r="B5" s="596"/>
      <c r="C5" s="596"/>
      <c r="D5" s="641"/>
      <c r="E5" s="596"/>
      <c r="F5" s="596"/>
      <c r="G5" s="594"/>
      <c r="H5" s="594"/>
      <c r="I5" s="594"/>
      <c r="J5" s="16" t="str">
        <f>details!J5</f>
        <v>FIRST</v>
      </c>
      <c r="K5" s="16" t="str">
        <f>details!K5</f>
        <v>SECOND</v>
      </c>
      <c r="L5" s="16" t="str">
        <f>details!L5</f>
        <v>THIRD</v>
      </c>
      <c r="M5" s="38" t="s">
        <v>35</v>
      </c>
      <c r="N5" s="596"/>
      <c r="O5" s="596"/>
      <c r="P5" s="597"/>
      <c r="Q5" s="596"/>
      <c r="R5" s="641"/>
      <c r="S5" s="595"/>
      <c r="T5" s="595"/>
      <c r="U5" s="595"/>
      <c r="V5" s="595"/>
      <c r="W5" s="595"/>
      <c r="X5" s="595"/>
      <c r="Y5" s="16" t="str">
        <f>details!P5</f>
        <v>FIRST</v>
      </c>
      <c r="Z5" s="16" t="str">
        <f>details!Q5</f>
        <v>SECOND</v>
      </c>
      <c r="AA5" s="16" t="str">
        <f>details!R5</f>
        <v>THIRD</v>
      </c>
      <c r="AB5" s="38" t="s">
        <v>35</v>
      </c>
      <c r="AC5" s="596"/>
      <c r="AD5" s="596"/>
      <c r="AE5" s="597"/>
      <c r="AF5" s="596"/>
      <c r="AG5" s="641"/>
      <c r="AH5" s="595"/>
      <c r="AI5" s="595"/>
      <c r="AJ5" s="595"/>
      <c r="AK5" s="595"/>
      <c r="AL5" s="595"/>
      <c r="AM5" s="595"/>
      <c r="AN5" s="596"/>
      <c r="AO5" s="767"/>
      <c r="AP5" s="16" t="str">
        <f>details!W5</f>
        <v>FIRST</v>
      </c>
      <c r="AQ5" s="16" t="str">
        <f>details!X5</f>
        <v>SECOND</v>
      </c>
      <c r="AR5" s="16" t="str">
        <f>details!Y5</f>
        <v>THIRD</v>
      </c>
      <c r="AS5" s="38" t="s">
        <v>35</v>
      </c>
      <c r="AT5" s="596"/>
      <c r="AU5" s="596"/>
      <c r="AV5" s="597"/>
      <c r="AW5" s="596"/>
      <c r="AX5" s="641"/>
      <c r="AY5" s="595"/>
      <c r="AZ5" s="595"/>
      <c r="BA5" s="595"/>
      <c r="BB5" s="595"/>
      <c r="BC5" s="595"/>
      <c r="BD5" s="595"/>
      <c r="BE5" s="16" t="str">
        <f>details!AC5</f>
        <v>FIRST</v>
      </c>
      <c r="BF5" s="16" t="str">
        <f>details!AD5</f>
        <v>SECOND</v>
      </c>
      <c r="BG5" s="16" t="str">
        <f>details!AE5</f>
        <v>THIRD</v>
      </c>
      <c r="BH5" s="38" t="s">
        <v>35</v>
      </c>
      <c r="BI5" s="596"/>
      <c r="BJ5" s="596"/>
      <c r="BK5" s="597"/>
      <c r="BL5" s="596"/>
      <c r="BM5" s="641"/>
      <c r="BN5" s="595"/>
      <c r="BO5" s="595"/>
      <c r="BP5" s="595"/>
      <c r="BQ5" s="595"/>
      <c r="BR5" s="595"/>
      <c r="BS5" s="595"/>
      <c r="BT5" s="298"/>
      <c r="BU5" s="645"/>
      <c r="BV5" s="643"/>
      <c r="BW5" s="643"/>
      <c r="BX5" s="643"/>
      <c r="BY5" s="596"/>
      <c r="BZ5" s="643"/>
      <c r="CA5" s="643"/>
      <c r="CB5" s="641"/>
      <c r="CC5" s="170" t="str">
        <f>details!AT5</f>
        <v>FIRST</v>
      </c>
      <c r="CD5" s="170" t="str">
        <f>details!AU5</f>
        <v>SECOND</v>
      </c>
      <c r="CE5" s="170" t="str">
        <f>details!AV5</f>
        <v>THIRD</v>
      </c>
      <c r="CF5" s="38" t="s">
        <v>35</v>
      </c>
      <c r="CG5" s="643"/>
      <c r="CH5" s="643"/>
      <c r="CI5" s="597"/>
      <c r="CJ5" s="643"/>
      <c r="CK5" s="641"/>
      <c r="CL5" s="16" t="s">
        <v>67</v>
      </c>
      <c r="CM5" s="16" t="s">
        <v>68</v>
      </c>
      <c r="CN5" s="16" t="s">
        <v>433</v>
      </c>
      <c r="CO5" s="316" t="str">
        <f>details!AQ4</f>
        <v>Vruksharopan</v>
      </c>
      <c r="CP5" s="596">
        <v>0</v>
      </c>
      <c r="CQ5" s="597"/>
      <c r="CR5" s="596">
        <v>0</v>
      </c>
      <c r="CS5" s="641"/>
      <c r="CT5" s="595"/>
      <c r="CU5" s="595"/>
      <c r="CV5" s="595"/>
      <c r="CW5" s="595"/>
      <c r="CX5" s="595"/>
      <c r="CY5" s="595"/>
      <c r="CZ5" s="16" t="str">
        <f>details!AT5</f>
        <v>FIRST</v>
      </c>
      <c r="DA5" s="16" t="str">
        <f>details!AU5</f>
        <v>SECOND</v>
      </c>
      <c r="DB5" s="16" t="str">
        <f>details!AV5</f>
        <v>THIRD</v>
      </c>
      <c r="DC5" s="38" t="s">
        <v>35</v>
      </c>
      <c r="DD5" s="596">
        <v>0</v>
      </c>
      <c r="DE5" s="596">
        <v>0</v>
      </c>
      <c r="DF5" s="597"/>
      <c r="DG5" s="596">
        <v>0</v>
      </c>
      <c r="DH5" s="641"/>
      <c r="DI5" s="595"/>
      <c r="DJ5" s="595"/>
      <c r="DK5" s="595"/>
      <c r="DL5" s="595"/>
      <c r="DM5" s="595"/>
      <c r="DN5" s="595"/>
      <c r="DO5" s="595"/>
      <c r="DP5" s="596"/>
      <c r="DQ5" s="653"/>
      <c r="DR5" s="596"/>
      <c r="DS5" s="16" t="str">
        <f>details!BO5</f>
        <v>FIRST</v>
      </c>
      <c r="DT5" s="16" t="str">
        <f>details!BP5</f>
        <v>SECOND</v>
      </c>
      <c r="DU5" s="16" t="str">
        <f>details!BQ5</f>
        <v>THIRD</v>
      </c>
      <c r="DV5" s="38" t="s">
        <v>35</v>
      </c>
      <c r="DW5" s="596"/>
      <c r="DX5" s="597"/>
      <c r="DY5" s="596"/>
      <c r="DZ5" s="641"/>
      <c r="EA5" s="595"/>
      <c r="EB5" s="595"/>
      <c r="EC5" s="595"/>
      <c r="ED5" s="595"/>
      <c r="EE5" s="595"/>
      <c r="EF5" s="595"/>
      <c r="EG5" s="212" t="str">
        <f>details!BE5</f>
        <v>FIRST TH.</v>
      </c>
      <c r="EH5" s="212" t="str">
        <f>details!BF5</f>
        <v>FIRST PR.</v>
      </c>
      <c r="EI5" s="213" t="s">
        <v>35</v>
      </c>
      <c r="EJ5" s="212" t="str">
        <f>details!BG5</f>
        <v>SECOND TH.</v>
      </c>
      <c r="EK5" s="212" t="str">
        <f>details!BH5</f>
        <v>SECOND PR.</v>
      </c>
      <c r="EL5" s="213" t="s">
        <v>35</v>
      </c>
      <c r="EM5" s="212" t="str">
        <f>details!BI5</f>
        <v>THIRD TH.</v>
      </c>
      <c r="EN5" s="212" t="str">
        <f>details!BJ5</f>
        <v>THIRD PR.</v>
      </c>
      <c r="EO5" s="213" t="s">
        <v>35</v>
      </c>
      <c r="EP5" s="212" t="s">
        <v>253</v>
      </c>
      <c r="EQ5" s="212" t="s">
        <v>254</v>
      </c>
      <c r="ER5" s="213" t="s">
        <v>35</v>
      </c>
      <c r="ES5" s="212" t="str">
        <f>details!BK5</f>
        <v>THEORY</v>
      </c>
      <c r="ET5" s="212" t="str">
        <f>details!BL5</f>
        <v>PRACT.</v>
      </c>
      <c r="EU5" s="213" t="s">
        <v>35</v>
      </c>
      <c r="EV5" s="649"/>
      <c r="EW5" s="649"/>
      <c r="EX5" s="212" t="str">
        <f>details!BM5</f>
        <v>THEORY</v>
      </c>
      <c r="EY5" s="212" t="str">
        <f>details!BN5</f>
        <v>PRACT.</v>
      </c>
      <c r="EZ5" s="213" t="s">
        <v>35</v>
      </c>
      <c r="FA5" s="597"/>
      <c r="FB5" s="597"/>
      <c r="FC5" s="641"/>
      <c r="FD5" s="595"/>
      <c r="FE5" s="595"/>
      <c r="FF5" s="595"/>
      <c r="FG5" s="595"/>
      <c r="FH5" s="595"/>
      <c r="FI5" s="595"/>
      <c r="FJ5" s="16" t="str">
        <f>details!BO5</f>
        <v>FIRST</v>
      </c>
      <c r="FK5" s="16" t="str">
        <f>details!BP5</f>
        <v>SECOND</v>
      </c>
      <c r="FL5" s="16" t="str">
        <f>details!BQ5</f>
        <v>THIRD</v>
      </c>
      <c r="FM5" s="38" t="s">
        <v>35</v>
      </c>
      <c r="FN5" s="212" t="str">
        <f>details!BR5</f>
        <v>THEORY</v>
      </c>
      <c r="FO5" s="212" t="str">
        <f>details!BS5</f>
        <v>PRACT.</v>
      </c>
      <c r="FP5" s="213" t="s">
        <v>35</v>
      </c>
      <c r="FQ5" s="597"/>
      <c r="FR5" s="597"/>
      <c r="FS5" s="212" t="str">
        <f>details!BT5</f>
        <v>THEORY</v>
      </c>
      <c r="FT5" s="212" t="str">
        <f>details!BU5</f>
        <v>PRACT.</v>
      </c>
      <c r="FU5" s="213" t="s">
        <v>35</v>
      </c>
      <c r="FV5" s="597"/>
      <c r="FW5" s="597"/>
      <c r="FX5" s="641"/>
      <c r="FY5" s="595"/>
      <c r="FZ5" s="595"/>
      <c r="GA5" s="595"/>
      <c r="GB5" s="595"/>
      <c r="GC5" s="595"/>
      <c r="GD5" s="595"/>
      <c r="GE5" s="596"/>
      <c r="GF5" s="596"/>
      <c r="GG5" s="596"/>
      <c r="GH5" s="597"/>
      <c r="GI5" s="595"/>
      <c r="GJ5" s="595"/>
      <c r="GK5" s="595"/>
      <c r="GL5" s="595"/>
      <c r="GM5" s="595"/>
      <c r="GN5" s="596"/>
      <c r="GO5" s="596"/>
      <c r="GP5" s="596"/>
      <c r="GQ5" s="596"/>
      <c r="GR5" s="641"/>
      <c r="GS5" s="595"/>
      <c r="GT5" s="595"/>
      <c r="GU5" s="595"/>
      <c r="GV5" s="595"/>
      <c r="GW5" s="595"/>
      <c r="GX5" s="648"/>
      <c r="GY5" s="648"/>
      <c r="GZ5" s="648"/>
      <c r="HA5" s="648"/>
      <c r="HB5" s="648"/>
      <c r="HC5" s="648"/>
      <c r="HD5" s="595"/>
      <c r="HE5" s="640"/>
      <c r="HF5" s="640"/>
      <c r="HG5" s="640"/>
      <c r="HH5" s="640"/>
      <c r="HI5" s="640"/>
      <c r="HJ5" s="656"/>
      <c r="HK5" s="594"/>
      <c r="HL5" s="595"/>
      <c r="HM5" s="596"/>
      <c r="HN5" s="594" t="str">
        <f>details!DJ3</f>
        <v xml:space="preserve">TOTAL UPTO AUGUST </v>
      </c>
      <c r="HO5" s="594"/>
      <c r="HP5" s="594" t="str">
        <f>details!DN3</f>
        <v>TOTAL UPTO OCTOBER</v>
      </c>
      <c r="HQ5" s="594"/>
      <c r="HR5" s="594" t="str">
        <f>details!DR3</f>
        <v xml:space="preserve">TOTAL UPTO DECEMBER </v>
      </c>
      <c r="HS5" s="594"/>
      <c r="HT5" s="594" t="str">
        <f>details!DV3</f>
        <v xml:space="preserve">TOTAL UPTO FEBRUARY </v>
      </c>
      <c r="HU5" s="594"/>
      <c r="HV5" s="594" t="str">
        <f>details!DZ3</f>
        <v xml:space="preserve"> TOTAL FOR THE SESSION</v>
      </c>
      <c r="HW5" s="594"/>
      <c r="HX5" s="16" t="s">
        <v>146</v>
      </c>
      <c r="HY5" s="792"/>
      <c r="HZ5" s="594" t="str">
        <f>J3</f>
        <v xml:space="preserve"> HINDI</v>
      </c>
      <c r="IA5" s="594"/>
      <c r="IB5" s="594"/>
      <c r="IC5" s="594" t="str">
        <f>Y3</f>
        <v xml:space="preserve"> ENGLISH</v>
      </c>
      <c r="ID5" s="594"/>
      <c r="IE5" s="594"/>
      <c r="IF5" s="15" t="str">
        <f>AN3</f>
        <v>THIRD LANGUAGE</v>
      </c>
      <c r="IG5" s="15" t="s">
        <v>340</v>
      </c>
      <c r="IH5" s="16" t="s">
        <v>341</v>
      </c>
      <c r="II5" s="16" t="s">
        <v>342</v>
      </c>
      <c r="IJ5" s="16" t="s">
        <v>343</v>
      </c>
      <c r="IK5" s="16" t="s">
        <v>344</v>
      </c>
      <c r="IL5" s="15"/>
      <c r="IM5" s="15"/>
      <c r="IN5" s="594" t="str">
        <f>BE3</f>
        <v xml:space="preserve"> SCIENCE</v>
      </c>
      <c r="IO5" s="594"/>
      <c r="IP5" s="594"/>
      <c r="IQ5" s="594" t="str">
        <f>CL3</f>
        <v xml:space="preserve"> SOCIAL SCIENCE/ VOCATIONAL EDUCATION</v>
      </c>
      <c r="IR5" s="594"/>
      <c r="IS5" s="594"/>
      <c r="IT5" s="594" t="str">
        <f>CZ3</f>
        <v xml:space="preserve"> MATHEMATICS</v>
      </c>
      <c r="IU5" s="594"/>
      <c r="IV5" s="594"/>
      <c r="IW5" s="18" t="str">
        <f>DS3</f>
        <v>RAJASTHAN KA SWARNIM ITIHAS</v>
      </c>
      <c r="IX5" s="18" t="str">
        <f>EG3</f>
        <v xml:space="preserve"> PH. AND HEALTH EDU.</v>
      </c>
      <c r="IY5" s="18" t="str">
        <f>FJ3</f>
        <v xml:space="preserve"> FOUNDATION OF IT</v>
      </c>
      <c r="IZ5" s="18" t="str">
        <f>GE3</f>
        <v xml:space="preserve"> S.U.P.W.</v>
      </c>
      <c r="JA5" s="18" t="str">
        <f>GN3</f>
        <v xml:space="preserve"> ART EDU.</v>
      </c>
      <c r="JB5" s="17" t="s">
        <v>140</v>
      </c>
      <c r="JC5" s="17" t="s">
        <v>121</v>
      </c>
      <c r="JD5" s="17" t="s">
        <v>122</v>
      </c>
      <c r="JE5" s="17" t="s">
        <v>123</v>
      </c>
      <c r="JF5" s="17" t="s">
        <v>124</v>
      </c>
      <c r="JG5" s="17" t="s">
        <v>125</v>
      </c>
      <c r="JH5" s="217" t="str">
        <f>'result subject-wise'!AW2</f>
        <v>TOTAL MARKS OBTAINED AFTER SUPPL.</v>
      </c>
      <c r="JI5" s="217" t="str">
        <f>'result subject-wise'!AX2</f>
        <v>DIV. OBTAINED AFTER SUPPL.</v>
      </c>
      <c r="JJ5" s="218" t="s">
        <v>126</v>
      </c>
      <c r="JM5" s="27"/>
      <c r="JN5" s="27"/>
      <c r="JO5" s="27"/>
      <c r="JP5" s="27"/>
      <c r="JQ5" s="27"/>
      <c r="JR5" s="27"/>
      <c r="JS5" s="27"/>
      <c r="JT5" s="27"/>
      <c r="JU5" s="27"/>
      <c r="JV5" s="27"/>
      <c r="JW5" s="27"/>
      <c r="JX5" s="27"/>
      <c r="JY5" s="27"/>
      <c r="JZ5" s="27"/>
      <c r="KA5" s="27"/>
    </row>
    <row r="6" spans="1:287" ht="13.5" customHeight="1">
      <c r="A6" s="2"/>
      <c r="B6" s="39"/>
      <c r="C6" s="40"/>
      <c r="D6" s="40"/>
      <c r="E6" s="40"/>
      <c r="F6" s="616" t="s">
        <v>54</v>
      </c>
      <c r="G6" s="616"/>
      <c r="H6" s="617"/>
      <c r="I6" s="41" t="s">
        <v>149</v>
      </c>
      <c r="J6" s="42">
        <f>IF(details!J6="","",details!J6)</f>
        <v>10</v>
      </c>
      <c r="K6" s="42">
        <f>IF(details!K6="","",details!K6)</f>
        <v>10</v>
      </c>
      <c r="L6" s="42">
        <f>IF(details!L6="","",details!L6)</f>
        <v>9</v>
      </c>
      <c r="M6" s="43">
        <f t="shared" ref="M6:M7" si="0">IF(AND(J6="",K6="",L6=""),"",SUM(J6:L6))</f>
        <v>29</v>
      </c>
      <c r="N6" s="42">
        <f>IF(details!M6="","",details!M6)</f>
        <v>1</v>
      </c>
      <c r="O6" s="42">
        <f>IF(details!N6="","",details!N6)</f>
        <v>70</v>
      </c>
      <c r="P6" s="43">
        <f t="shared" ref="P6:P7" si="1">IF(AND(M6="",O6=""),"",SUM(M6:O6))</f>
        <v>100</v>
      </c>
      <c r="Q6" s="42">
        <f>IF(details!O6="","",details!O6)</f>
        <v>100</v>
      </c>
      <c r="R6" s="44">
        <f t="shared" ref="R6:R7" si="2">IF(AND(P6="",Q6=""),"",SUM(P6:Q6))</f>
        <v>200</v>
      </c>
      <c r="S6" s="45">
        <f t="shared" ref="S6" si="3">COUNTIF(J6:L6,"NA")*10</f>
        <v>0</v>
      </c>
      <c r="T6" s="45">
        <f t="shared" ref="T6" si="4">(COUNTIF(J6:L6,"ML")*10)+(COUNTIF(O6,"ML")*70)+(COUNTIF(Q6,"ML")*100)</f>
        <v>0</v>
      </c>
      <c r="U6" s="46" t="str">
        <f t="shared" ref="U6" si="5">IF(OR(D6="NSO",D6=0),"",IF(AND(J6="",K6="",L6="",O6="",Q6=""),"",IF(AND(K6="",L6="",O6="",Q6=""),10-S6-T6,IF(AND(L6="",O6="",Q6=""),20-S6-T6,IF(AND(L6="",Q6=""),90-S6-T6,IF(Q6="",100-S6-T6,200-S6-T6))))))</f>
        <v/>
      </c>
      <c r="V6" s="45" t="str">
        <f t="shared" ref="V6:V7" si="6">IF(AND(OR(J6="ab",J6="ml"),OR(K6="ab",K6="ml"),OR(L6="ab",L6="ml")),"AB",IF(AND(OR(J6="ab",J6="ml"),OR(K6="ab",K6="ml"),OR(O6="ab",O6="ml")),"AB",IF(AND(OR(J6="ab",J6="ml"),OR(O6="ab",O6="ml"),OR(L6="ab",L6="ml")),"AB",IF(AND(OR(O6="ab",O6="ml"),OR(K6="ab",K6="ml"),OR(L6="ab",L6="ml")),"AB",""))))</f>
        <v/>
      </c>
      <c r="W6" s="45" t="str">
        <f>IF(OR($D6="NSO",$D6="",Q6=""),"",IF(OR(V6="AB",Q6="ab"),"AB",IF(Q6="ML","RE",IF(AND(R6&gt;=36%*U6,Q6&gt;=20),"P",IF(AND(R6&gt;=34%*U6,T6=0,Q6&gt;=20),"G2",IF(AND(R6&gt;=31%*U6,T6=0,Q6&gt;=20),"G1",IF(R6&gt;=25%*U6,"S","F")))))))</f>
        <v/>
      </c>
      <c r="X6" s="45" t="str">
        <f>IF(OR(W6="",W6=0,W6="S",W6="F",W6="AB",W6="RE"),W6,IF(R6&gt;=75%*U6,"D",IF(R6&gt;=60%*U6,"I",IF(R6&gt;=48%*U6,"II",IF(R6&gt;=36%*U6,"III",W6)))))</f>
        <v/>
      </c>
      <c r="Y6" s="47">
        <f>IF(details!P6="","",details!P6)</f>
        <v>10</v>
      </c>
      <c r="Z6" s="47">
        <f>IF(details!Q6="","",details!Q6)</f>
        <v>10</v>
      </c>
      <c r="AA6" s="47">
        <f>IF(details!R6="","",details!R6)</f>
        <v>9</v>
      </c>
      <c r="AB6" s="48">
        <f t="shared" ref="AB6:AB7" si="7">IF(AND(Y6="",Z6="",AA6=""),"",SUM(Y6:AA6))</f>
        <v>29</v>
      </c>
      <c r="AC6" s="47">
        <f>IF(details!S6="","",details!S6)</f>
        <v>1</v>
      </c>
      <c r="AD6" s="47">
        <f>IF(details!T6="","",details!T6)</f>
        <v>70</v>
      </c>
      <c r="AE6" s="48">
        <f t="shared" ref="AE6:AE7" si="8">IF(AND(AB6="",AD6=""),"",SUM(AB6:AD6))</f>
        <v>100</v>
      </c>
      <c r="AF6" s="47">
        <f>IF(details!U6="","",details!U6)</f>
        <v>100</v>
      </c>
      <c r="AG6" s="49">
        <f t="shared" ref="AG6:AG7" si="9">IF(AND(AE6="",AF6=""),"",SUM(AE6:AF6))</f>
        <v>200</v>
      </c>
      <c r="AH6" s="45">
        <f t="shared" ref="AH6" si="10">COUNTIF(Y6:AA6,"NA")*10</f>
        <v>0</v>
      </c>
      <c r="AI6" s="45">
        <f t="shared" ref="AI6" si="11">(COUNTIF(Y6:AA6,"ML")*10)+(COUNTIF(AD6,"ML")*70)+(COUNTIF(AF6,"ML")*100)</f>
        <v>0</v>
      </c>
      <c r="AJ6" s="46" t="str">
        <f>IF(OR(DS6="NSO",D6=0),"",IF(AND(Y6="",Z6="",AA6="",AD6="",AF6=""),"",IF(AND(Z6="",AA6="",AD6="",AF6=""),10-AH6-AI6,IF(AND(AA6="",AD6="",AF6=""),20-AH6-AI6,IF(AND(AA6="",AF6=""),90-AH6-AI6,IF(AF6="",100-AH6-AI6,200-AH6-AI6))))))</f>
        <v/>
      </c>
      <c r="AK6" s="45" t="str">
        <f t="shared" ref="AK6:AK7" si="12">IF(AND(OR(Y6="ab",Y6="ml"),OR(Z6="ab",Z6="ml"),OR(AA6="ab",AA6="ml")),"AB",IF(AND(OR(Y6="ab",Y6="ml"),OR(Z6="ab",Z6="ml"),OR(AD6="ab",AD6="ml")),"AB",IF(AND(OR(Y6="ab",Y6="ml"),OR(AD6="ab",AD6="ml"),OR(AA6="ab",AA6="ml")),"AB",IF(AND(OR(AD6="ab",AD6="ml"),OR(Z6="ab",Z6="ml"),OR(AA6="ab",AA6="ml")),"AB",""))))</f>
        <v/>
      </c>
      <c r="AL6" s="45" t="str">
        <f>IF(OR($D6="NSO",$D6="",AF6=""),"",IF(OR(AK6="AB",AF6="ab"),"AB",IF(AF6="ML","RE",IF(AND(AG6&gt;=36%*AJ6,AF6&gt;=20),"P",IF(AND(AG6&gt;=34%*AJ6,AI6=0,AF6&gt;=20),"G2",IF(AND(AG6&gt;=31%*AJ6,AI6=0,AF6&gt;=20),"G1",IF(AG6&gt;=25%*AJ6,"S","F")))))))</f>
        <v/>
      </c>
      <c r="AM6" s="45" t="str">
        <f>IF(OR(AL6="",AL6=0,AL6="S",AL6="RE",AL6="F",AL6="AB"),AL6,IF(AG6&gt;=75%*AJ6,"D",IF(AG6&gt;=60%*AJ6,"I",IF(AG6&gt;=48%*AJ6,"II",IF(AG6&gt;=36%*AJ6,"III",AL6)))))</f>
        <v/>
      </c>
      <c r="AN6" s="50" t="str">
        <f>IF(details!V6="","",details!V6)</f>
        <v/>
      </c>
      <c r="AO6" s="50"/>
      <c r="AP6" s="42">
        <f>IF(details!W6="","",details!W6)</f>
        <v>10</v>
      </c>
      <c r="AQ6" s="42">
        <f>IF(details!X6="","",details!X6)</f>
        <v>10</v>
      </c>
      <c r="AR6" s="42">
        <f>IF(details!Y6="","",details!Y6)</f>
        <v>9</v>
      </c>
      <c r="AS6" s="43">
        <f t="shared" ref="AS6:AS7" si="13">IF(AND(AP6="",AQ6="",AR6=""),"",SUM(AP6:AR6))</f>
        <v>29</v>
      </c>
      <c r="AT6" s="42">
        <f>IF(details!Z6="","",details!Z6)</f>
        <v>1</v>
      </c>
      <c r="AU6" s="42">
        <f>IF(details!AA6="","",details!AA6)</f>
        <v>70</v>
      </c>
      <c r="AV6" s="43">
        <f t="shared" ref="AV6:AV7" si="14">IF(AND(AS6="",AU6=""),"",SUM(AS6:AU6))</f>
        <v>100</v>
      </c>
      <c r="AW6" s="42">
        <f>IF(details!AB6="","",details!AB6)</f>
        <v>100</v>
      </c>
      <c r="AX6" s="44">
        <f t="shared" ref="AX6:AX7" si="15">IF(AND(AV6="",AW6=""),"",SUM(AV6:AW6))</f>
        <v>200</v>
      </c>
      <c r="AY6" s="45">
        <f t="shared" ref="AY6" si="16">COUNTIF(AP6:AR6,"NA")*10</f>
        <v>0</v>
      </c>
      <c r="AZ6" s="45">
        <f t="shared" ref="AZ6" si="17">(COUNTIF(AP6:AR6,"ML")*10)+(COUNTIF(AU6,"ML")*70)+(COUNTIF(AW6,"ML")*100)</f>
        <v>0</v>
      </c>
      <c r="BA6" s="46" t="str">
        <f t="shared" ref="BA6" si="18">IF(OR(D6="NSO",D6=0),"",IF(AND(AP6="",AQ6="",AR6="",AU6="",AW6=""),"",IF(AND(AQ6="",AR6="",AU6="",AW6=""),10-AY6-AZ6,IF(AND(AR6="",AU6="",AW6=""),20-AY6-AZ6,IF(AND(AR6="",AW6=""),90-AY6-AZ6,IF(AW6="",100-AY6-AZ6,200-AY6-AZ6))))))</f>
        <v/>
      </c>
      <c r="BB6" s="45" t="str">
        <f t="shared" ref="BB6:BB7" si="19">IF(AND(OR(AP6="ab",AP6="ml"),OR(AQ6="ab",AQ6="ml"),OR(AR6="ab",AR6="ml")),"AB",IF(AND(OR(AP6="ab",AP6="ml"),OR(AQ6="ab",AQ6="ml"),OR(AU6="ab",AU6="ml")),"AB",IF(AND(OR(AP6="ab",AP6="ml"),OR(AU6="ab",AU6="ml"),OR(AR6="ab",AR6="ml")),"AB",IF(AND(OR(AU6="ab",AU6="ml"),OR(AQ6="ab",AQ6="ml"),OR(AR6="ab",AR6="ml")),"AB",""))))</f>
        <v/>
      </c>
      <c r="BC6" s="45" t="str">
        <f>IF(OR($D6="NSO",$D6="",AW6=""),"",IF(OR(BB6="AB",AW6="ab"),"AB",IF(AW6="ML","RE",IF(AND(AX6&gt;=36%*BA6,AW6&gt;=20),"P",IF(AND(AX6&gt;=34%*BA6,AZ6=0,AW6&gt;=20),"G2",IF(AND(AX6&gt;=31%*BA6,AZ6=0,AW6&gt;=20),"G1",IF(AX6&gt;=25%*BA6,"S","F")))))))</f>
        <v/>
      </c>
      <c r="BD6" s="45" t="str">
        <f t="shared" ref="BD6:BD7" si="20">IF(OR(BC6="",BC6=0,BC6="S",BC6="RE",BC6="F",BC6="AB"),BC6,IF(AX6&gt;=75%*BA6,"D",IF(AX6&gt;=60%*BA6,"I",IF(AX6&gt;=48%*BA6,"II",IF(AX6&gt;=36%*BA6,"III",BC6)))))</f>
        <v/>
      </c>
      <c r="BE6" s="47">
        <f>IF(details!AC6="","",details!AC6)</f>
        <v>10</v>
      </c>
      <c r="BF6" s="47">
        <f>IF(details!AD6="","",details!AD6)</f>
        <v>10</v>
      </c>
      <c r="BG6" s="47">
        <f>IF(details!AE6="","",details!AE6)</f>
        <v>8</v>
      </c>
      <c r="BH6" s="48">
        <f t="shared" ref="BH6:BH7" si="21">IF(AND(BE6="",BF6="",BG6=""),"",SUM(BE6:BG6))</f>
        <v>28</v>
      </c>
      <c r="BI6" s="47">
        <f>IF(details!AF6="","",details!AF6)</f>
        <v>2</v>
      </c>
      <c r="BJ6" s="47">
        <f>IF(details!AG6="","",details!AG6)</f>
        <v>70</v>
      </c>
      <c r="BK6" s="48">
        <f t="shared" ref="BK6:BK7" si="22">IF(AND(BH6="",BJ6=""),"",SUM(BH6:BJ6))</f>
        <v>100</v>
      </c>
      <c r="BL6" s="47">
        <f>IF(details!AH6="","",details!AH6)</f>
        <v>100</v>
      </c>
      <c r="BM6" s="49">
        <f t="shared" ref="BM6:BM7" si="23">IF(AND(BK6="",BL6=""),"",SUM(BK6:BL6))</f>
        <v>200</v>
      </c>
      <c r="BN6" s="45">
        <f t="shared" ref="BN6" si="24">COUNTIF(BE6:BG6,"NA")*10</f>
        <v>0</v>
      </c>
      <c r="BO6" s="45">
        <f t="shared" ref="BO6" si="25">(COUNTIF(BE6:BG6,"ML")*10)+(COUNTIF(BJ6,"ML")*70)+(COUNTIF(BL6,"ML")*100)</f>
        <v>0</v>
      </c>
      <c r="BP6" s="46" t="str">
        <f t="shared" ref="BP6" si="26">IF(OR(D6="NSO",D6=0),"",IF(AND(BE6="",BF6="",BG6="",BJ6="",BL6=""),"",IF(AND(BF6="",BG6="",BJ6="",BL6=""),10-BN6-BO6,IF(AND(BG6="",BJ6="",BL6=""),20-BN6-BO6,IF(AND(BG6="",BL6=""),90-BN6-BO6,IF(BL6="",100-BN6-BO6,200-BN6-BO6))))))</f>
        <v/>
      </c>
      <c r="BQ6" s="45" t="str">
        <f t="shared" ref="BQ6:BQ7" si="27">IF(AND(OR(BE6="ab",BE6="ml"),OR(BF6="ab",BF6="ml"),OR(BG6="ab",BG6="ml")),"AB",IF(AND(OR(BE6="ab",BE6="ml"),OR(BF6="ab",BF6="ml"),OR(BJ6="ab",BJ6="ml")),"AB",IF(AND(OR(BE6="ab",BE6="ml"),OR(BJ6="ab",BJ6="ml"),OR(BG6="ab",BG6="ml")),"AB",IF(AND(OR(BJ6="ab",BJ6="ml"),OR(BF6="ab",BF6="ml"),OR(BG6="ab",BG6="ml")),"AB",""))))</f>
        <v/>
      </c>
      <c r="BR6" s="45" t="str">
        <f>IF(OR($D6="NSO",$D6="",BL6=""),"",IF(OR(BQ6="AB",BL6="ab"),"AB",IF(BL6="ML","RE",IF(AND(BM6&gt;=36%*BP6,BL6&gt;=20),"P",IF(AND(BM6&gt;=34%*BP6,BO6=0,BL6&gt;=20),"G2",IF(AND(BM6&gt;=31%*BP6,BO6=0,BL6&gt;=20),"G1",IF(BM6&gt;=25%*BP6,"S","F")))))))</f>
        <v/>
      </c>
      <c r="BS6" s="45" t="str">
        <f t="shared" ref="BS6:BS7" si="28">IF(OR(BR6="",BR6=0,BR6="S",BR6="RE",BR6="F",BR6="AB"),BR6,IF(BM6&gt;=75%*BP6,"D",IF(BM6&gt;=60%*BP6,"I",IF(BM6&gt;=48%*BP6,"II",IF(BM6&gt;=36%*BP6,"III",BR6)))))</f>
        <v/>
      </c>
      <c r="BT6" s="299"/>
      <c r="BU6" s="301"/>
      <c r="BV6" s="291">
        <f>IF(details!AJ6="","",details!AJ6)</f>
        <v>39</v>
      </c>
      <c r="BW6" s="291">
        <f>IF(details!AK6="","",details!AK6)</f>
        <v>1</v>
      </c>
      <c r="BX6" s="291">
        <f>IF(details!AL6="","",details!AL6)</f>
        <v>60</v>
      </c>
      <c r="BY6" s="315">
        <f>IF(AND(BV6="",BX6="",BZ6=""),"",SUM(BV6:BX6))</f>
        <v>100</v>
      </c>
      <c r="BZ6" s="291">
        <f>IF(details!AM6="","",details!AM6)</f>
        <v>100</v>
      </c>
      <c r="CA6" s="291" t="str">
        <f>IF(AND(BX6="",BZ6=""),"",IF(AND(BX6&gt;=36%*BX$6,BZ6&gt;=36%*BZ$6),"P","SS"))</f>
        <v>P</v>
      </c>
      <c r="CB6" s="291">
        <f>IF(CA6="P",(BY6+BZ6),"")</f>
        <v>200</v>
      </c>
      <c r="CC6" s="42">
        <f>IF(details!AN6="","",details!AN6)</f>
        <v>10</v>
      </c>
      <c r="CD6" s="42">
        <f>IF(details!AO6="","",details!AO6)</f>
        <v>10</v>
      </c>
      <c r="CE6" s="42">
        <f>IF(details!AP6="","",details!AP6)</f>
        <v>9</v>
      </c>
      <c r="CF6" s="43">
        <f t="shared" ref="CF6" si="29">IF(AND(CC6="",CD6="",CE6=""),"",SUM(CC6:CE6))</f>
        <v>29</v>
      </c>
      <c r="CG6" s="42">
        <f>IF(details!AQ6="","",details!AQ6)</f>
        <v>1</v>
      </c>
      <c r="CH6" s="42">
        <f>IF(details!AR6="","",details!AR6)</f>
        <v>70</v>
      </c>
      <c r="CI6" s="43">
        <f t="shared" ref="CI6" si="30">IF(AND(CF6="",CH6=""),"",SUM(CF6:CH6))</f>
        <v>100</v>
      </c>
      <c r="CJ6" s="42">
        <f>IF(details!AS6="","",details!AS6)</f>
        <v>100</v>
      </c>
      <c r="CK6" s="44">
        <f>IF(AND(CI6="",CJ6=""),"",SUM(CI6:CJ6))</f>
        <v>200</v>
      </c>
      <c r="CL6" s="42" t="str">
        <f>IF(AND(CA6="P",CB6&gt;=CK6),"",CC6)</f>
        <v/>
      </c>
      <c r="CM6" s="42" t="str">
        <f>IF(AND(CA6="P",CB6&gt;=CK6),"",CD6)</f>
        <v/>
      </c>
      <c r="CN6" s="42">
        <f>IF(AND(CA6="P",CB6&gt;=CK6),BV6,CE6)</f>
        <v>39</v>
      </c>
      <c r="CO6" s="43">
        <f>IF(AND(CA6="P",CB6&gt;=CK6),BW6,CG6)</f>
        <v>1</v>
      </c>
      <c r="CP6" s="42">
        <f t="shared" ref="CP6:CP37" si="31">IF(AND(CA6="P",CB6&gt;=CK6),BX6,CH6)</f>
        <v>60</v>
      </c>
      <c r="CQ6" s="43">
        <f t="shared" ref="CQ6:CQ37" si="32">IF(AND(CA6="P",CB6&gt;=CK6),BY6,CI6)</f>
        <v>100</v>
      </c>
      <c r="CR6" s="42">
        <f t="shared" ref="CR6:CR37" si="33">IF(AND(CA6="P",CB6&gt;=CK6),BZ6,CJ6)</f>
        <v>100</v>
      </c>
      <c r="CS6" s="44">
        <f t="shared" ref="CS6:CS37" si="34">IF(AND(CA6="P",CB6&gt;=CK6),CB6,CK6)</f>
        <v>200</v>
      </c>
      <c r="CT6" s="45">
        <f t="shared" ref="CT6:CT37" si="35">COUNTIF(CL6:CN6,"NA")*10</f>
        <v>0</v>
      </c>
      <c r="CU6" s="45">
        <f>(COUNTIF(CL6:CN6,"ML")*10)+(COUNTIF(CP6,"ML")*70)+(COUNTIF(CR6,"ML")*100)</f>
        <v>0</v>
      </c>
      <c r="CV6" s="46" t="str">
        <f>IF(OR(D6="NSO",D6=0),"",IF(AND(CL6="",CM6="",CN6="",CP6="",CR6=""),"",IF(AND(CM6="",CN6="",CP6="",CR6=""),10-CT6-CU6,IF(AND(CN6="",CP6="",CR6=""),20-CT6-CU6,IF(AND(CN6="",CR6=""),90-CT6-CU6,IF(CR6="",100-CT6-CU6,200-CT6-CU6))))))</f>
        <v/>
      </c>
      <c r="CW6" s="45" t="str">
        <f t="shared" ref="CW6:CW37" si="36">IF(AND(OR(CL6="ab",CL6="ml"),OR(CM6="ab",CM6="ml"),OR(CN6="ab",CN6="ml")),"AB",IF(AND(OR(CL6="ab",CL6="ml"),OR(CM6="ab",CM6="ml"),OR(CP6="ab",CP6="ml")),"AB",IF(AND(OR(CL6="ab",CL6="ml"),OR(CP6="ab",CP6="ml"),OR(CN6="ab",CN6="ml")),"AB",IF(AND(OR(CP6="ab",CP6="ml"),OR(CM6="ab",CM6="ml"),OR(CN6="ab",CN6="ml")),"AB",""))))</f>
        <v/>
      </c>
      <c r="CX6" s="45" t="str">
        <f>IF(OR($D6="NSO",$D6="",CR6=""),"",IF(OR(CW6="AB",CR6="ab"),"AB",IF(CR6="ML","RE",IF(AND(CS6&gt;=36%*CV6,CR6&gt;=20),"P",IF(AND(CS6&gt;=34%*CV6,CU6=0,CR6&gt;=20),"G2",IF(AND(CS6&gt;=31%*CV6,CU6=0,CR6&gt;=20),"G1",IF(CS6&gt;=25%*CV6,"S","F")))))))</f>
        <v/>
      </c>
      <c r="CY6" s="45" t="str">
        <f t="shared" ref="CY6:CY7" si="37">IF(OR(CX6="",CX6=0,CX6="S",CX6="RE",CX6="F",CX6="AB"),CX6,IF(CS6&gt;=75%*CV6,"D",IF(CS6&gt;=60%*CV6,"I",IF(CS6&gt;=48%*CV6,"II",IF(CS6&gt;=36%*CV6,"III",CX6)))))</f>
        <v/>
      </c>
      <c r="CZ6" s="47">
        <f>IF(details!AT6="","",details!AT6)</f>
        <v>10</v>
      </c>
      <c r="DA6" s="47">
        <f>IF(details!AU6="","",details!AU6)</f>
        <v>10</v>
      </c>
      <c r="DB6" s="47">
        <f>IF(details!AV6="","",details!AV6)</f>
        <v>9</v>
      </c>
      <c r="DC6" s="48">
        <f t="shared" ref="DC6:DC7" si="38">IF(AND(CZ6="",DA6="",DB6=""),"",SUM(CZ6:DB6))</f>
        <v>29</v>
      </c>
      <c r="DD6" s="47">
        <f>IF(details!AW6="","",details!AW6)</f>
        <v>1</v>
      </c>
      <c r="DE6" s="47">
        <f>IF(details!AX6="","",details!AX6)</f>
        <v>70</v>
      </c>
      <c r="DF6" s="48">
        <f t="shared" ref="DF6:DF7" si="39">IF(AND(DC6="",DE6=""),"",SUM(DC6:DE6))</f>
        <v>100</v>
      </c>
      <c r="DG6" s="47">
        <f>IF(details!AY6="","",details!AY6)</f>
        <v>100</v>
      </c>
      <c r="DH6" s="49">
        <f t="shared" ref="DH6:DH7" si="40">IF(AND(DF6="",DG6=""),"",SUM(DF6:DG6))</f>
        <v>200</v>
      </c>
      <c r="DI6" s="45">
        <f t="shared" ref="DI6" si="41">COUNTIF(CZ6:DB6,"NA")*10</f>
        <v>0</v>
      </c>
      <c r="DJ6" s="45">
        <f t="shared" ref="DJ6" si="42">(COUNTIF(CZ6:DB6,"ML")*10)+(COUNTIF(DE6,"ML")*70)+(COUNTIF(DG6,"ML")*100)</f>
        <v>0</v>
      </c>
      <c r="DK6" s="46" t="str">
        <f>IF(OR(D6="NSO",D6=0),"",IF(AND(CZ6="",DA6="",DB6="",DE6="",DG6=""),"",IF(AND(DA6="",DB6="",DE6="",DG6=""),10-DI6-DJ6,IF(AND(DB6="",DE6="",DG6=""),20-DI6-DJ6,IF(AND(DB6="",DG6=""),90-DI6-DJ6,IF(DG6="",100-DI6-DJ6,200-DI6-DJ6))))))</f>
        <v/>
      </c>
      <c r="DL6" s="45" t="str">
        <f t="shared" ref="DL6:DL7" si="43">IF(AND(OR(CZ6="ab",CZ6="ml"),OR(DA6="ab",DA6="ml"),OR(DB6="ab",DB6="ml")),"AB",IF(AND(OR(CZ6="ab",CZ6="ml"),OR(DA6="ab",DA6="ml"),OR(DE6="ab",DE6="ml")),"AB",IF(AND(OR(CZ6="ab",CZ6="ml"),OR(DE6="ab",DE6="ml"),OR(DB6="ab",DB6="ml")),"AB",IF(AND(OR(DE6="ab",DE6="ml"),OR(DA6="ab",DA6="ml"),OR(DB6="ab",DB6="ml")),"AB",""))))</f>
        <v/>
      </c>
      <c r="DM6" s="45" t="str">
        <f>IF(OR($D6="NSO",$D6="",DG6=""),"",IF(OR(DL6="AB",DG6="ab"),"AB",IF(DG6="ML","RE",IF(AND(DH6&gt;=36%*DK6,DG6&gt;=20),"P",IF(AND(DH6&gt;=34%*DK6,DJ6=0,DG6&gt;=20),"G2",IF(AND(DH6&gt;=31%*DK6,DJ6=0,DG6&gt;=20),"G1",IF(DH6&gt;=25%*DK6,"S","F")))))))</f>
        <v/>
      </c>
      <c r="DN6" s="45" t="str">
        <f>IF(OR(DM6="",DM6=0,DM6="S",DM6="RE",DM6="F",DM6="AB"),DM6,IF(DH6&gt;=75%*DK6,"D",IF(DH6&gt;=60%*DK6,"I",IF(DH6&gt;=48%*DK6,"II",IF(DH6&gt;=36%*DK6,"III",DM6)))))</f>
        <v/>
      </c>
      <c r="DO6" s="45">
        <f t="shared" ref="DO6:DO37" si="44">SUM(S6,T6,AH6,AI6,AY6,AZ6,BN6,BO6,CT6,CU6,DI6,DJ6)</f>
        <v>0</v>
      </c>
      <c r="DP6" s="51">
        <f t="shared" ref="DP6:DP37" si="45">SUM(R6,AG6,AX6,BM6,CS6,DH6)</f>
        <v>1200</v>
      </c>
      <c r="DQ6" s="52">
        <f t="shared" ref="DQ6:DQ7" si="46">DP6*100/(1200-DO6)</f>
        <v>100</v>
      </c>
      <c r="DR6" s="53" t="str">
        <f t="shared" ref="DR6:DR7" si="47">IF(AND(DQ6&gt;=60,HK6="PASS"),"FIRST",IF(AND(DQ6&gt;=60,HK6="PASS BY GRACE"),"FIRST",IF(AND(DQ6&gt;=48,HK6="PASS"),"SECOND",IF(AND(DQ6&gt;=48,HK6="PASS BY GRACE"),"SECOND",IF(OR(HK6="PASS",HK6="PASS BY GRACE"),"THIRD","")))))</f>
        <v/>
      </c>
      <c r="DS6" s="42">
        <f>IF(details!AZ6="","",details!AZ6)</f>
        <v>10</v>
      </c>
      <c r="DT6" s="42">
        <f>IF(details!BA6="","",details!BA6)</f>
        <v>10</v>
      </c>
      <c r="DU6" s="42">
        <f>IF(details!BB6="","",details!BB6)</f>
        <v>10</v>
      </c>
      <c r="DV6" s="43">
        <f t="shared" ref="DV6:DV7" si="48">IF(AND(DS6="",DT6="",DU6=""),"",SUM(DS6:DU6))</f>
        <v>30</v>
      </c>
      <c r="DW6" s="42">
        <f>IF(details!BC6="","",details!BC6)</f>
        <v>70</v>
      </c>
      <c r="DX6" s="43">
        <f t="shared" ref="DX6:DX7" si="49">IF(AND(DV6="",DW6=""),"",SUM(DV6:DW6))</f>
        <v>100</v>
      </c>
      <c r="DY6" s="42">
        <f>IF(details!BD6="","",details!BD6)</f>
        <v>100</v>
      </c>
      <c r="DZ6" s="54">
        <f t="shared" ref="DZ6:DZ7" si="50">IF(AND(DX6="",DY6=""),"",SUM(DX6:DY6))</f>
        <v>200</v>
      </c>
      <c r="EA6" s="45">
        <f>(COUNTIF(DS6:DU6,"NA")*10)</f>
        <v>0</v>
      </c>
      <c r="EB6" s="45">
        <f t="shared" ref="EB6" si="51">(COUNTIF(DS6:DU6,"ML")*10)+(COUNTIF(DW6,"ML")*70)+(COUNTIF(DY6,"ML")*100)</f>
        <v>0</v>
      </c>
      <c r="EC6" s="46" t="str">
        <f>IF(OR(D6="NSO",D6=0),"",IF(AND(DS6="",DT6="",DU6="",DW6="",DY6=""),"",IF(AND(DT6="",DU6="",DW6="",DY6=""),10-EA6-EB6,IF(AND(DU6="",DW6="",DY6=""),20-EA6-EB6,IF(AND(DU6="",DY6=""),90-EA6-EB6,IF(DY6="",100-EA6-EB6,200-EA6-EB6))))))</f>
        <v/>
      </c>
      <c r="ED6" s="45" t="str">
        <f t="shared" ref="ED6:ED7" si="52">IF(AND(OR(DS6="ab",DS6="ml"),OR(DT6="ab",DT6="ml"),OR(DU6="ab",DU6="ml")),"AB",IF(AND(OR(DS6="ab",DS6="ml"),OR(DT6="ab",DT6="ml"),OR(DW6="ab",DW6="ml")),"AB",IF(AND(OR(DS6="ab",DS6="ml"),OR(DW6="ab",DW6="ml"),OR(DU6="ab",DU6="ml")),"AB",IF(AND(OR(DW6="ab",DW6="ml"),OR(DT6="ab",DT6="ml"),OR(DU6="ab",DU6="ml")),"AB",""))))</f>
        <v/>
      </c>
      <c r="EE6" s="45" t="str">
        <f>IF(OR($D6="NSO",$D6="",DY6=""),"",IF(OR(ED6="AB",DY6="ab"),"AB",IF(DY6="ML","RE",IF(AND(DZ6&gt;=36%*EC6,DY6&gt;=20),"P","RE"))))</f>
        <v/>
      </c>
      <c r="EF6" s="45" t="str">
        <f t="shared" ref="EF6" si="53">IF(OR(EE6="RE",EE6="",EE6="F",EE6="AB"),EE6,IF(DZ6&gt;=80%*EC6,"A",IF(DZ6&gt;=60%*EC6,"B",IF(DZ6&gt;=40%*EC6,"C","D"))))</f>
        <v/>
      </c>
      <c r="EG6" s="47">
        <f>IF(details!BE6="","",details!BE6)</f>
        <v>10</v>
      </c>
      <c r="EH6" s="47">
        <f>IF(details!BF6="","",details!BF6)</f>
        <v>8</v>
      </c>
      <c r="EI6" s="48">
        <f t="shared" ref="EI6:EI7" si="54">IF(AND(EG6="",EH6=""),"",IF(AND(EG6="ml",EH6="ml"),"ml",IF(AND(EG6="AB",EH6="AB"),"AB",SUM(EG6:EH6))))</f>
        <v>18</v>
      </c>
      <c r="EJ6" s="47">
        <f>IF(details!BG6="","",details!BG6)</f>
        <v>10</v>
      </c>
      <c r="EK6" s="47">
        <f>IF(details!BH6="","",details!BH6)</f>
        <v>7</v>
      </c>
      <c r="EL6" s="48">
        <f t="shared" ref="EL6:EL7" si="55">IF(AND(EJ6="",EK6=""),"",IF(AND(EJ6="ml",EK6="ml"),"ml",IF(AND(EJ6="AB",EK6="AB"),"AB",SUM(EJ6:EK6))))</f>
        <v>17</v>
      </c>
      <c r="EM6" s="47">
        <f>IF(details!BI6="","",details!BI6)</f>
        <v>15</v>
      </c>
      <c r="EN6" s="47">
        <f>IF(details!BJ6="","",details!BJ6)</f>
        <v>10</v>
      </c>
      <c r="EO6" s="48">
        <f t="shared" ref="EO6" si="56">IF(AND(EM6="",EN6=""),"",IF(AND(EM6="ml",EN6="ml"),"ml",IF(AND(EM6="AB",EN6="AB"),"AB",SUM(EM6:EN6))))</f>
        <v>25</v>
      </c>
      <c r="EP6" s="48">
        <f t="shared" ref="EP6:EQ7" si="57">IF(AND(EG6="",EJ6="",EM6=""),"",SUM(EG6,EJ6,EM6))</f>
        <v>35</v>
      </c>
      <c r="EQ6" s="48">
        <f t="shared" si="57"/>
        <v>25</v>
      </c>
      <c r="ER6" s="48">
        <f t="shared" ref="ER6:ER7" si="58">IF(AND(EP6="",EQ6=""),"",IF(AND(EP6="ml",EQ6="ml"),"ml",IF(AND(EP6="AB",EQ6="AB"),"AB",SUM(EP6:EQ6))))</f>
        <v>60</v>
      </c>
      <c r="ES6" s="47">
        <f>IF(details!BK6="","",details!BK6)</f>
        <v>25</v>
      </c>
      <c r="ET6" s="47">
        <f>IF(details!BL6="","",details!BL6)</f>
        <v>15</v>
      </c>
      <c r="EU6" s="48">
        <f t="shared" ref="EU6:EU7" si="59">IF(AND(ES6="",ET6=""),"",IF(AND(ES6="ml",ET6="ml"),"ml",IF(AND(ES6="AB",ET6="AB"),"AB",SUM(ES6:ET6))))</f>
        <v>40</v>
      </c>
      <c r="EV6" s="48">
        <f t="shared" ref="EV6:EV7" si="60">IF(AND(EP6="",ES6=""),"",SUM(EP6,ES6))</f>
        <v>60</v>
      </c>
      <c r="EW6" s="48">
        <f t="shared" ref="EW6:EW7" si="61">IF(AND(EQ6="",FS6=""),"",SUM(EQ6,ET6))</f>
        <v>40</v>
      </c>
      <c r="EX6" s="47">
        <f>IF(details!BM6="","",details!BM6)</f>
        <v>30</v>
      </c>
      <c r="EY6" s="47">
        <f>IF(details!BN6="","",details!BN6)</f>
        <v>70</v>
      </c>
      <c r="EZ6" s="48">
        <f t="shared" ref="EZ6" si="62">IF(AND(EX6="",EY6=""),"",IF(AND(EX6="ml",EY6="ml"),"ml",IF(AND(EX6="AB",EY6="AB"),"AB",SUM(EX6:EY6))))</f>
        <v>100</v>
      </c>
      <c r="FA6" s="48">
        <f t="shared" ref="FA6:FB7" si="63">IF(AND(EV6="",EX6=""),"",SUM(EV6,EX6))</f>
        <v>90</v>
      </c>
      <c r="FB6" s="48">
        <f t="shared" si="63"/>
        <v>110</v>
      </c>
      <c r="FC6" s="55">
        <f t="shared" ref="FC6:FC7" si="64">IF(AND(FA6="",FB6=""),"",SUM(FA6:FB6))</f>
        <v>200</v>
      </c>
      <c r="FD6" s="45">
        <f t="shared" ref="FD6" si="65">COUNTIF(EG6,"na")*10+COUNTIF(EH6,"na")*8+COUNTIF(EJ6,"na")*10+COUNTIF(EK6,"na")*7+COUNTIF(EM6,"na")*15+COUNTIF(EN6,"na")*10</f>
        <v>0</v>
      </c>
      <c r="FE6" s="45">
        <f t="shared" ref="FE6" si="66">COUNTIF(EG6,"ml")*10+COUNTIF(EH6,"ml")*8+COUNTIF(EJ6,"ml")*10+COUNTIF(EK6,"ml")*7+COUNTIF(EM6,"ml")*15+COUNTIF(EN6,"ml")*10+(COUNTIF(ES6,"ML")*25)+(COUNTIF(ET6,"ML")*15)+(COUNTIF(EX6,"ML")*40)+(COUNTIF(EY6,"ML")*60)</f>
        <v>0</v>
      </c>
      <c r="FF6" s="46" t="str">
        <f>IF(OR(D6="NSO",D6=0),"",IF(AND(EI6="",EL6="",EO6="",EU6="",EZ6=""),"",IF(AND(EL6="",EO6="",EU6="",EZ6=""),18-FD6-FE6,IF(AND(EO6="",EU6="",EZ6=""),35-FD6-FE6,IF(AND(EO6="",EZ6=""),75-FD6-FE6,IF(EZ6="",100-FD6-FE6,200-FD6-FE6))))))</f>
        <v/>
      </c>
      <c r="FG6" s="45" t="str">
        <f t="shared" ref="FG6:FG7" si="67">IF(AND(OR(EI6="ab",EI6="ml"),OR(EL6="ab",EL6="ml"),OR(EO6="ab",EO6="ml")),"AB",IF(AND(OR(EI6="ab",EI6="ml"),OR(EL6="ab",EL6="ml"),OR(EU6="ab",EU6="ml")),"AB",IF(AND(OR(EL6="ab",EL6="ml"),OR(EO6="ab",EO6="ml"),OR(EU6="ab",EU6="ml")),"AB",IF(AND(OR(EI6="ab",EI6="ml"),OR(EO6="ab",EO6="ml"),OR(EU6="ab",EU6="ml")),"AB",""))))</f>
        <v/>
      </c>
      <c r="FH6" s="45" t="str">
        <f>IF(OR($D6="NSO",$D6=0,EZ6=""),"",IF(OR(FG6="AB",EZ6="AB"),"AB",IF(EZ6="ML","RE",IF(AND(FC6&gt;=36%*FF6,EZ6&gt;=20),"P","RE"))))</f>
        <v/>
      </c>
      <c r="FI6" s="45" t="str">
        <f t="shared" ref="FI6:FI7" si="68">IF(OR(FH6="RE",FH6="",FH6="F",FH6="AB"),FH6,IF(FC6&gt;=80%*FF6,"A",IF(FC6&gt;=60%*FF6,"B",IF(FC6&gt;=40%*FF6,"C","D"))))</f>
        <v/>
      </c>
      <c r="FJ6" s="42">
        <f>IF(details!BO6="","",details!BO6)</f>
        <v>10</v>
      </c>
      <c r="FK6" s="42">
        <f>IF(details!BP6="","",details!BP6)</f>
        <v>10</v>
      </c>
      <c r="FL6" s="42">
        <f>IF(details!BQ6="","",details!BQ6)</f>
        <v>10</v>
      </c>
      <c r="FM6" s="43">
        <f t="shared" ref="FM6:FM7" si="69">IF(AND(FJ6="",FK6="",FL6=""),"",SUM(FJ6:FL6))</f>
        <v>30</v>
      </c>
      <c r="FN6" s="42">
        <f>IF(details!BR6="","",details!BR6)</f>
        <v>50</v>
      </c>
      <c r="FO6" s="42">
        <f>IF(details!BS6="","",details!BS6)</f>
        <v>20</v>
      </c>
      <c r="FP6" s="56">
        <f t="shared" ref="FP6:FP7" si="70">IF(AND(FN6="",FO6=""),"",IF(AND(FN6="ml",FO6="ml"),"ml",IF(AND(FN6="AB",FO6="AB"),"AB",SUM(FN6:FO6))))</f>
        <v>70</v>
      </c>
      <c r="FQ6" s="43">
        <f t="shared" ref="FQ6:FQ7" si="71">IF(AND(FM6="",FN6=""),"",SUM(FM6,FN6))</f>
        <v>80</v>
      </c>
      <c r="FR6" s="43">
        <f t="shared" ref="FR6:FR7" si="72">FO6</f>
        <v>20</v>
      </c>
      <c r="FS6" s="42">
        <f>IF(details!BT6="","",details!BT6)</f>
        <v>70</v>
      </c>
      <c r="FT6" s="42">
        <f>IF(details!BU6="","",details!BU6)</f>
        <v>30</v>
      </c>
      <c r="FU6" s="56">
        <f t="shared" ref="FU6" si="73">IF(AND(FS6="",FT6=""),"",IF(AND(FS6="ml",FT6="ml"),"ml",IF(AND(FS6="AB",FT6="AB"),"AB",SUM(FS6:FT6))))</f>
        <v>100</v>
      </c>
      <c r="FV6" s="43">
        <f t="shared" ref="FV6:FW7" si="74">IF(AND(FQ6="",FS6=""),"",SUM(FQ6,FS6))</f>
        <v>150</v>
      </c>
      <c r="FW6" s="43">
        <f t="shared" si="74"/>
        <v>50</v>
      </c>
      <c r="FX6" s="50">
        <f t="shared" ref="FX6:FX7" si="75">IF(AND(FV6="",FW6=""),"",SUM(FV6:FW6))</f>
        <v>200</v>
      </c>
      <c r="FY6" s="45">
        <f t="shared" ref="FY6" si="76">COUNTIF(FJ6:FL6,"NA")*5</f>
        <v>0</v>
      </c>
      <c r="FZ6" s="45">
        <f t="shared" ref="FZ6" si="77">(COUNTIF(FJ6:FL6,"ML")*5)+(COUNTIF(FN6,"ML")*50)+(COUNTIF(FO6,"ML")*35)+(COUNTIF(FS6,"ML")*60)+(COUNTIF(FT6,"ML")*40)</f>
        <v>0</v>
      </c>
      <c r="GA6" s="46" t="str">
        <f t="shared" ref="GA6:GA37" si="78">IF(OR(D6="NSO",D6=0),"",IF(AND(FJ6="",FK6="",FL6="",FP6="",FU6=""),"",IF(AND(FK6="",FL6="",FP6="",FU6=""),10-FY6-FZ6,IF(AND(FL6="",FP6="",FU6=""),20-FY6-FZ6,IF(AND(FL6="",FU6=""),95-FY6-FZ6,IF(FU6="",100-FY6-FZ6,200-FY6-FZ6))))))</f>
        <v/>
      </c>
      <c r="GB6" s="45" t="str">
        <f t="shared" ref="GB6:GB7" si="79">IF(AND(OR(FJ6="ab",FJ6="ml"),OR(FK6="ab",FK6="ml"),OR(FL6="ab",FL6="ml")),"AB",IF(AND(OR(FJ6="ab",FJ6="ml"),OR(FK6="ab",FK6="ml"),OR(FP6="ab",FP6="ml")),"AB",IF(AND(OR(FL6="ab",FL6="ml"),OR(FK6="ab",FK6="ml"),OR(FP6="ab",FP6="ml")),"AB",IF(AND(OR(FJ6="ab",FJ6="ml"),OR(FL6="ab",FL6="ml"),OR(FP6="ab",FP6="ml")),"AB",""))))</f>
        <v/>
      </c>
      <c r="GC6" s="45" t="str">
        <f>IF(OR($D6="NSO",$D6=0,FU6=""),"",IF(OR(GB6="AB",FU6="AB"),"AB",IF(FU6="ML","RE",IF(AND(FX6&gt;=36%*GA6,FU6&gt;=20),"P","RE"))))</f>
        <v/>
      </c>
      <c r="GD6" s="45" t="str">
        <f t="shared" ref="GD6:GD7" si="80">IF(OR(GC6="RE",GC6="",GC6="F",GC6="AB"),GC6,IF(FX6&gt;=80%*GA6,"A",IF(FX6&gt;=60%*GA6,"B",IF(FX6&gt;=40%*GA6,"C",IF(FX6&gt;=36%*GA6,"D","")))))</f>
        <v/>
      </c>
      <c r="GE6" s="47">
        <f>IF(details!BV6="","",details!BV6)</f>
        <v>25</v>
      </c>
      <c r="GF6" s="47">
        <f>IF(details!BW6="","",details!BW6)</f>
        <v>45</v>
      </c>
      <c r="GG6" s="47">
        <f>IF(details!BX6="","",details!BX6)</f>
        <v>30</v>
      </c>
      <c r="GH6" s="55">
        <f t="shared" ref="GH6:GH7" si="81">IF(AND(GE6="",GF6="",GG6=""),"",SUM(GE6:GG6))</f>
        <v>100</v>
      </c>
      <c r="GI6" s="45">
        <f t="shared" ref="GI6" si="82">COUNTIF(GE6,"ML")*25+COUNTIF(GF6,"ML")*45+COUNTIF(GG6,"ML")*30</f>
        <v>0</v>
      </c>
      <c r="GJ6" s="46" t="str">
        <f>IF(OR(D6="NSO",D6=0),"",IF(AND(GE6="",GF6="",GG6=""),"",IF(AND(GF6="",GG6=""),25-GI6,IF(GG6="",75-GI6,100-GI6))))</f>
        <v/>
      </c>
      <c r="GK6" s="45" t="str">
        <f t="shared" ref="GK6" si="83">IF(AND(OR(GE6="ab",GE6="ml"),OR(GF6="ab",GF6="ml")),"AB","")</f>
        <v/>
      </c>
      <c r="GL6" s="45" t="str">
        <f>IF(OR($D6="NSO",$D6=0,GG6=""),"",IF(OR(GG6="AB",GK6="AB"),"AB",IF(GG6="ML","RE",IF(GH6&gt;=36%*GJ6,"P","RE"))))</f>
        <v/>
      </c>
      <c r="GM6" s="45" t="str">
        <f>IF(OR(GL6="",GL6="F",GL6="AB"),GL6,IF(GH6&gt;=81%*GJ6,"A",IF(GH6&gt;=61%*GJ6,"B",IF(GH6&gt;=41%*GJ6,"C",IF(GH6&gt;=21%*GJ6,"D","E")))))</f>
        <v/>
      </c>
      <c r="GN6" s="42">
        <f>IF(details!BY6="","",details!BY6)</f>
        <v>25</v>
      </c>
      <c r="GO6" s="42">
        <f>IF(details!BZ6="","",details!BZ6)</f>
        <v>30</v>
      </c>
      <c r="GP6" s="42">
        <f>IF(details!CA6="","",details!CA6)</f>
        <v>30</v>
      </c>
      <c r="GQ6" s="42">
        <f>IF(details!CB6="","",details!CB6)</f>
        <v>15</v>
      </c>
      <c r="GR6" s="50">
        <f t="shared" ref="GR6:GR7" si="84">IF(AND(GN6="",GO6="",GP6="",GQ6=""),"",SUM(GN6:GQ6))</f>
        <v>100</v>
      </c>
      <c r="GS6" s="45">
        <f t="shared" ref="GS6" si="85">COUNTIF(GN6,"ML")*25+COUNTIF(GO6,"ML")*30+COUNTIF(GP6,"ML")*30+COUNTIF(GQ6,"ML")*15</f>
        <v>0</v>
      </c>
      <c r="GT6" s="46" t="str">
        <f>IF(OR(D6="NSO",D6=0),"",IF(AND(GN6="",GO6="",GP6="",GQ6=""),"",IF(AND(GO6="",GP6="",GQ6=""),25-GS6,IF(AND(GP6="",GQ6=""),55-GS6,IF(GQ6="",85-GS6,100-GS6)))))</f>
        <v/>
      </c>
      <c r="GU6" s="45" t="str">
        <f t="shared" ref="GU6:GU7" si="86">IF(AND(OR(GN6="ab",GN6="ml"),OR(GO6="ab",GO6="ml")),"AB",IF(AND(OR(GO6="ab",GO6="ml"),OR(GP6="ab",GP6="ml")),"AB",IF(AND(OR(GN6="ab",GN6="ml"),OR(GP6="ab",GP6="ml")),"AB","")))</f>
        <v/>
      </c>
      <c r="GV6" s="45" t="str">
        <f>IF(OR($D6="NSO",$D6=0,GQ6=""),"",IF(OR(GQ6="AB",GU6="AB"),"AB",IF(GQ6="ML","RE",IF(GR6&gt;=36%*GT6,"P","RE"))))</f>
        <v/>
      </c>
      <c r="GW6" s="45" t="str">
        <f>IF(OR(GV6="",GV6="F",GV6="AB"),GV6,IF(GR6&gt;=81%*GT6,"A",IF(GR6&gt;=61%*GT6,"B",IF(GR6&gt;=41%*GT6,"C",IF(GR6&gt;=21%*GT6,"D","E")))))</f>
        <v/>
      </c>
      <c r="GX6" s="57" t="s">
        <v>40</v>
      </c>
      <c r="GY6" s="57" t="s">
        <v>39</v>
      </c>
      <c r="GZ6" s="57" t="s">
        <v>265</v>
      </c>
      <c r="HA6" s="57" t="s">
        <v>5</v>
      </c>
      <c r="HB6" s="57" t="s">
        <v>266</v>
      </c>
      <c r="HC6" s="57" t="s">
        <v>120</v>
      </c>
      <c r="HD6" s="45" t="str">
        <f t="shared" ref="HD6:HD69" si="87">IF(OR(FI6="F",GD6="F",EF6="F",GM6="F",GW6="F"),"F",IF(OR(FI6="AB",GD6="AB",EF6="AB",GM6="AB",GW6="AB"),"AB",IF(OR(FI6="RE",GD6="RE",EF6="RE",GM6="RE",GW6="RE"),"RE","")))</f>
        <v/>
      </c>
      <c r="HE6" s="58" t="s">
        <v>11</v>
      </c>
      <c r="HF6" s="58" t="s">
        <v>12</v>
      </c>
      <c r="HG6" s="58" t="s">
        <v>13</v>
      </c>
      <c r="HH6" s="58" t="s">
        <v>14</v>
      </c>
      <c r="HI6" s="58" t="s">
        <v>53</v>
      </c>
      <c r="HJ6" s="45" t="str">
        <f t="shared" ref="HJ6:HJ37" si="88">IF(D6="NSO","NSO",IF(OR(D6=0,Q6="",AF6="",AW6="",BL6="",CR6="",DG6=""),"",IF(OR(HE6&gt;0,(HF6+HG6+HH6)&gt;2),"FAIL",IF(HI6&gt;0,"RE-EXAM.",IF(OR(HF6&gt;0,HG6&gt;1),"SUPPL.",IF(AND(HG6&gt;0,HH6&gt;0),"SUPPL.",IF((HG6+HH6),"PASS BY GRACE","PASS")))))))</f>
        <v/>
      </c>
      <c r="HK6" s="58"/>
      <c r="HL6" s="58"/>
      <c r="HM6" s="59"/>
      <c r="HN6" s="60" t="str">
        <f>IF(details!DJ6="","",details!DJ6)</f>
        <v/>
      </c>
      <c r="HO6" s="60">
        <f>IF(details!DK6="","",details!DK6)</f>
        <v>0</v>
      </c>
      <c r="HP6" s="60" t="str">
        <f>IF(details!DN6="","",details!DN6)</f>
        <v/>
      </c>
      <c r="HQ6" s="60">
        <f>IF(details!DO6="","",details!DO6)</f>
        <v>0</v>
      </c>
      <c r="HR6" s="60" t="str">
        <f>IF(details!DR6="","",details!DR6)</f>
        <v/>
      </c>
      <c r="HS6" s="60">
        <f>IF(details!DS6="","",details!DS6)</f>
        <v>0</v>
      </c>
      <c r="HT6" s="60" t="str">
        <f>IF(details!DV6="","",details!DV6)</f>
        <v/>
      </c>
      <c r="HU6" s="60">
        <f>IF(details!DW6="","",details!DW6)</f>
        <v>0</v>
      </c>
      <c r="HV6" s="60" t="str">
        <f>IF(details!DZ6="","",details!DZ6)</f>
        <v/>
      </c>
      <c r="HW6" s="60">
        <f>IF(details!EA6="","",details!EA6)</f>
        <v>0</v>
      </c>
      <c r="HX6" s="61"/>
      <c r="HY6" s="320">
        <f>SUM(N6,AC6,AT6,BI6,CO6,DD6)</f>
        <v>7</v>
      </c>
      <c r="HZ6" s="57" t="s">
        <v>147</v>
      </c>
      <c r="IA6" s="57"/>
      <c r="IB6" s="62" t="s">
        <v>52</v>
      </c>
      <c r="IC6" s="57" t="s">
        <v>147</v>
      </c>
      <c r="ID6" s="57"/>
      <c r="IE6" s="62" t="s">
        <v>52</v>
      </c>
      <c r="IF6" s="293" t="s">
        <v>345</v>
      </c>
      <c r="IG6" s="57" t="s">
        <v>12</v>
      </c>
      <c r="IH6" s="57" t="s">
        <v>127</v>
      </c>
      <c r="II6" s="57" t="s">
        <v>2</v>
      </c>
      <c r="IJ6" s="57" t="s">
        <v>139</v>
      </c>
      <c r="IK6" s="57" t="s">
        <v>148</v>
      </c>
      <c r="IL6" s="57"/>
      <c r="IM6" s="62" t="s">
        <v>52</v>
      </c>
      <c r="IN6" s="57" t="s">
        <v>147</v>
      </c>
      <c r="IO6" s="57"/>
      <c r="IP6" s="62" t="s">
        <v>52</v>
      </c>
      <c r="IQ6" s="57" t="s">
        <v>147</v>
      </c>
      <c r="IR6" s="57"/>
      <c r="IS6" s="62" t="s">
        <v>52</v>
      </c>
      <c r="IT6" s="57" t="s">
        <v>147</v>
      </c>
      <c r="IU6" s="57"/>
      <c r="IV6" s="62" t="s">
        <v>52</v>
      </c>
      <c r="IW6" s="63"/>
      <c r="IX6" s="63"/>
      <c r="IY6" s="63"/>
      <c r="IZ6" s="63"/>
      <c r="JA6" s="63"/>
      <c r="JB6" s="63"/>
      <c r="JC6" s="63"/>
      <c r="JD6" s="63"/>
      <c r="JE6" s="64"/>
      <c r="JF6" s="63"/>
      <c r="JG6" s="17"/>
      <c r="JH6" s="26"/>
      <c r="JI6" s="53" t="str">
        <f>IF(AND(JH6&gt;=60,JG6="PASS"),"FIRST",IF(AND(JH6&gt;=60,JG6="PASS BY GRACE"),"FIRST",IF(AND(JH6&gt;=48,JG6="PASS"),"SECOND",IF(AND(JH6&gt;=48,JG6="PASS BY GRACE"),"SECOND",IF(OR(JG6="PASS",JG6="PASS BY GRACE"),"THIRD","")))))</f>
        <v/>
      </c>
      <c r="JJ6" s="65"/>
      <c r="JM6" s="66"/>
      <c r="JN6" s="66"/>
      <c r="JO6" s="66"/>
      <c r="JP6" s="66"/>
      <c r="JQ6" s="66"/>
      <c r="JR6" s="66"/>
      <c r="JS6" s="66"/>
      <c r="JT6" s="66"/>
      <c r="JU6" s="66"/>
      <c r="JV6" s="66"/>
      <c r="JW6" s="66"/>
      <c r="JX6" s="66"/>
      <c r="JY6" s="66"/>
      <c r="JZ6" s="66"/>
      <c r="KA6" s="66"/>
    </row>
    <row r="7" spans="1:287" ht="16" customHeight="1">
      <c r="A7" s="2">
        <f>details!A7</f>
        <v>1</v>
      </c>
      <c r="B7" s="17" t="str">
        <f>IF(details!B7="","",details!B7)</f>
        <v>SC</v>
      </c>
      <c r="C7" s="17" t="str">
        <f>IF(details!C7="","",details!C7)</f>
        <v>G</v>
      </c>
      <c r="D7" s="63">
        <f>IF(details!D7="","",details!D7)</f>
        <v>9101</v>
      </c>
      <c r="E7" s="17">
        <f>IF(details!E7="","",details!E7)</f>
        <v>10601</v>
      </c>
      <c r="F7" s="245">
        <f>IF(details!F7="","",details!F7)</f>
        <v>36158</v>
      </c>
      <c r="G7" s="19" t="str">
        <f>IF(details!G7="","",details!G7)</f>
        <v>A 001</v>
      </c>
      <c r="H7" s="19" t="str">
        <f>IF(details!H7="","",details!H7)</f>
        <v>B 001</v>
      </c>
      <c r="I7" s="19" t="str">
        <f>IF(details!I7="","",details!I7)</f>
        <v>C 001</v>
      </c>
      <c r="J7" s="17">
        <f>IF(details!J7="","",details!J7)</f>
        <v>10</v>
      </c>
      <c r="K7" s="17">
        <f>IF(details!K7="","",details!K7)</f>
        <v>10</v>
      </c>
      <c r="L7" s="17">
        <f>IF(details!L7="","",details!L7)</f>
        <v>9</v>
      </c>
      <c r="M7" s="67">
        <f t="shared" si="0"/>
        <v>29</v>
      </c>
      <c r="N7" s="17">
        <f>IF(details!M7="","",details!M7)</f>
        <v>1</v>
      </c>
      <c r="O7" s="17">
        <f>IF(details!N7="","",details!N7)</f>
        <v>70</v>
      </c>
      <c r="P7" s="67">
        <f t="shared" si="1"/>
        <v>100</v>
      </c>
      <c r="Q7" s="17">
        <f>IF(details!O7="","",details!O7)</f>
        <v>40</v>
      </c>
      <c r="R7" s="54">
        <f t="shared" si="2"/>
        <v>140</v>
      </c>
      <c r="S7" s="45">
        <f>COUNTIF(J7:L7,"NA")*J$6</f>
        <v>0</v>
      </c>
      <c r="T7" s="45">
        <f>(COUNTIF(J7:L7,"ML")*J$6)+(COUNTIF(O7,"ML")*O$6)</f>
        <v>0</v>
      </c>
      <c r="U7" s="46">
        <f>IF(OR($D7="NSO",$D7=0),"",IF(AND(J7="",K7="",L7="",O7="",Q7=""),"",IF(AND(K7="",L7="",O7="",Q7=""),10-S7-T7,IF(AND(L7="",O7="",Q7=""),20-S7-T7,IF(AND(L7="",Q7=""),90-S7-T7,IF(Q7="",100-S7-T7,200-S7-T7))))))</f>
        <v>200</v>
      </c>
      <c r="V7" s="45" t="str">
        <f t="shared" si="6"/>
        <v/>
      </c>
      <c r="W7" s="45" t="str">
        <f t="shared" ref="W7:W70" si="89">IF(OR($D7="NSO",$D7="",Q7=""),"",IF(OR(V7="AB",Q7="ab"),"AB",IF(Q7="ML","RE",IF(AND(R7&gt;=36%*U7,Q7&gt;=20),"P",IF(AND(R7&gt;=34%*U7,T7=0,Q7&gt;=20),"G2",IF(AND(R7&gt;=31%*U7,T7=0,Q7&gt;=20),"G1",IF(R7&gt;=25%*U7,"S","F")))))))</f>
        <v>P</v>
      </c>
      <c r="X7" s="45" t="str">
        <f t="shared" ref="X7:X70" si="90">IF(OR(W7="",W7=0,W7="S",W7="F",W7="AB",W7="RE"),W7,IF(R7&gt;=75%*U7,"D",IF(R7&gt;=60%*U7,"I",IF(R7&gt;=48%*U7,"II",IF(R7&gt;=36%*U7,"III",W7)))))</f>
        <v>I</v>
      </c>
      <c r="Y7" s="17">
        <f>IF(details!P7="","",details!P7)</f>
        <v>4</v>
      </c>
      <c r="Z7" s="17">
        <f>IF(details!Q7="","",details!Q7)</f>
        <v>9</v>
      </c>
      <c r="AA7" s="17">
        <f>IF(details!R7="","",details!R7)</f>
        <v>8</v>
      </c>
      <c r="AB7" s="67">
        <f t="shared" si="7"/>
        <v>21</v>
      </c>
      <c r="AC7" s="17">
        <f>IF(details!S7="","",details!S7)</f>
        <v>1</v>
      </c>
      <c r="AD7" s="17">
        <f>IF(details!T7="","",details!T7)</f>
        <v>70</v>
      </c>
      <c r="AE7" s="67">
        <f t="shared" si="8"/>
        <v>92</v>
      </c>
      <c r="AF7" s="17">
        <f>IF(details!U7="","",details!U7)</f>
        <v>100</v>
      </c>
      <c r="AG7" s="54">
        <f t="shared" si="9"/>
        <v>192</v>
      </c>
      <c r="AH7" s="45">
        <f>COUNTIF(Y7:AA7,"NA")*Y$6</f>
        <v>0</v>
      </c>
      <c r="AI7" s="45">
        <f>(COUNTIF(Y7:AA7,"ML")*Y$6)+(COUNTIF(AD7,"ML")*AD$6)</f>
        <v>0</v>
      </c>
      <c r="AJ7" s="46">
        <f>IF(OR($D7="NSO",$D7=0),"",IF(AND(Y7="",Z7="",AA7="",AD7="",AF7=""),"",IF(AND(Z7="",AA7="",AD7="",AF7=""),10-AH7-AI7,IF(AND(AA7="",AD7="",AF7=""),20-AH7-AI7,IF(AND(AA7="",AF7=""),90-AH7-AI7,IF(AF7="",100-AH7-AI7,200-AH7-AI7))))))</f>
        <v>200</v>
      </c>
      <c r="AK7" s="45" t="str">
        <f t="shared" si="12"/>
        <v/>
      </c>
      <c r="AL7" s="45" t="str">
        <f t="shared" ref="AL7:AL70" si="91">IF(OR($D7="NSO",$D7="",AF7=""),"",IF(OR(AK7="AB",AF7="ab"),"AB",IF(AF7="ML","RE",IF(AND(AG7&gt;=36%*AJ7,AF7&gt;=20),"P",IF(AND(AG7&gt;=34%*AJ7,AI7=0,AF7&gt;=20),"G2",IF(AND(AG7&gt;=31%*AJ7,AI7=0,AF7&gt;=20),"G1",IF(AG7&gt;=25%*AJ7,"S","F")))))))</f>
        <v>P</v>
      </c>
      <c r="AM7" s="45" t="str">
        <f t="shared" ref="AM7:AM70" si="92">IF(OR(AL7="",AL7=0,AL7="S",AL7="RE",AL7="F",AL7="AB"),AL7,IF(AG7&gt;=75%*AJ7,"D",IF(AG7&gt;=60%*AJ7,"I",IF(AG7&gt;=48%*AJ7,"II",IF(AG7&gt;=36%*AJ7,"III",AL7)))))</f>
        <v>D</v>
      </c>
      <c r="AN7" s="63" t="str">
        <f>IF(details!V7="","",details!V7)</f>
        <v xml:space="preserve"> SANSKRIT</v>
      </c>
      <c r="AO7" s="68" t="str">
        <f>IF(details!V7="","",details!V7)</f>
        <v xml:space="preserve"> SANSKRIT</v>
      </c>
      <c r="AP7" s="17">
        <f>IF(details!W7="","",details!W7)</f>
        <v>10</v>
      </c>
      <c r="AQ7" s="17">
        <f>IF(details!X7="","",details!X7)</f>
        <v>10</v>
      </c>
      <c r="AR7" s="17">
        <f>IF(details!Y7="","",details!Y7)</f>
        <v>9</v>
      </c>
      <c r="AS7" s="67">
        <f t="shared" si="13"/>
        <v>29</v>
      </c>
      <c r="AT7" s="17">
        <f>IF(details!Z7="","",details!Z7)</f>
        <v>0.5</v>
      </c>
      <c r="AU7" s="17">
        <f>IF(details!AA7="","",details!AA7)</f>
        <v>70</v>
      </c>
      <c r="AV7" s="67">
        <f t="shared" si="14"/>
        <v>99.5</v>
      </c>
      <c r="AW7" s="17">
        <f>IF(details!AB7="","",details!AB7)</f>
        <v>100</v>
      </c>
      <c r="AX7" s="54">
        <f t="shared" si="15"/>
        <v>199.5</v>
      </c>
      <c r="AY7" s="45">
        <f>COUNTIF(AP7:AR7,"NA")*AP$6</f>
        <v>0</v>
      </c>
      <c r="AZ7" s="45">
        <f>(COUNTIF(AP7:AR7,"ML")*AP$6)+(COUNTIF(AU7,"ML")*AU$6)</f>
        <v>0</v>
      </c>
      <c r="BA7" s="46">
        <f>IF(OR($D7="NSO",$D7=0),"",IF(AND(AP7="",AQ7="",AR7="",AU7="",AW7=""),"",IF(AND(AQ7="",AR7="",AU7="",AW7=""),10-AY7-AZ7,IF(AND(AR7="",AU7="",AW7=""),20-AY7-AZ7,IF(AND(AR7="",AW7=""),90-AY7-AZ7,IF(AW7="",100-AY7-AZ7,200-AY7-AZ7))))))</f>
        <v>200</v>
      </c>
      <c r="BB7" s="45" t="str">
        <f t="shared" si="19"/>
        <v/>
      </c>
      <c r="BC7" s="45" t="str">
        <f t="shared" ref="BC7:BC70" si="93">IF(OR($D7="NSO",$D7="",AW7=""),"",IF(OR(BB7="AB",AW7="ab"),"AB",IF(AW7="ML","RE",IF(AND(AX7&gt;=36%*BA7,AW7&gt;=20),"P",IF(AND(AX7&gt;=34%*BA7,AZ7=0,AW7&gt;=20),"G2",IF(AND(AX7&gt;=31%*BA7,AZ7=0,AW7&gt;=20),"G1",IF(AX7&gt;=25%*BA7,"S","F")))))))</f>
        <v>P</v>
      </c>
      <c r="BD7" s="45" t="str">
        <f t="shared" si="20"/>
        <v>D</v>
      </c>
      <c r="BE7" s="17">
        <f>IF(details!AC7="","",details!AC7)</f>
        <v>8</v>
      </c>
      <c r="BF7" s="17">
        <f>IF(details!AD7="","",details!AD7)</f>
        <v>3</v>
      </c>
      <c r="BG7" s="17">
        <f>IF(details!AE7="","",details!AE7)</f>
        <v>8</v>
      </c>
      <c r="BH7" s="67">
        <f t="shared" si="21"/>
        <v>19</v>
      </c>
      <c r="BI7" s="17">
        <f>IF(details!AF7="","",details!AF7)</f>
        <v>2</v>
      </c>
      <c r="BJ7" s="17">
        <f>IF(details!AG7="","",details!AG7)</f>
        <v>70</v>
      </c>
      <c r="BK7" s="67">
        <f t="shared" si="22"/>
        <v>91</v>
      </c>
      <c r="BL7" s="17">
        <f>IF(details!AH7="","",details!AH7)</f>
        <v>100</v>
      </c>
      <c r="BM7" s="54">
        <f t="shared" si="23"/>
        <v>191</v>
      </c>
      <c r="BN7" s="45">
        <f>COUNTIF(BE7:BG7,"NA")*BE$6</f>
        <v>0</v>
      </c>
      <c r="BO7" s="45">
        <f>(COUNTIF(BE7:BG7,"ML")*BE$6)+(COUNTIF(BJ7,"ML")*BJ$6)</f>
        <v>0</v>
      </c>
      <c r="BP7" s="46">
        <f>IF(OR($D7="NSO",$D7=0),"",IF(AND(BE7="",BF7="",BG7="",BJ7="",BL7=""),"",IF(AND(BF7="",BG7="",BJ7="",BL7=""),10-BN7-BO7,IF(AND(BG7="",BJ7="",BL7=""),20-BN7-BO7,IF(AND(BG7="",BL7=""),90-BN7-BO7,IF(BL7="",100-BN7-BO7,200-BN7-BO7))))))</f>
        <v>200</v>
      </c>
      <c r="BQ7" s="45" t="str">
        <f t="shared" si="27"/>
        <v/>
      </c>
      <c r="BR7" s="45" t="str">
        <f t="shared" ref="BR7:BR70" si="94">IF(OR($D7="NSO",$D7="",BL7=""),"",IF(OR(BQ7="AB",BL7="ab"),"AB",IF(BL7="ML","RE",IF(AND(BM7&gt;=36%*BP7,BL7&gt;=20),"P",IF(AND(BM7&gt;=34%*BP7,BO7=0,BL7&gt;=20),"G2",IF(AND(BM7&gt;=31%*BP7,BO7=0,BL7&gt;=20),"G1",IF(BM7&gt;=25%*BP7,"S","F")))))))</f>
        <v>P</v>
      </c>
      <c r="BS7" s="45" t="str">
        <f t="shared" si="28"/>
        <v>D</v>
      </c>
      <c r="BT7" s="300" t="str">
        <f>IF(details!AI7="","",details!AI7)</f>
        <v/>
      </c>
      <c r="BU7" s="309" t="str">
        <f>IF(AND(CA7="P",CB7&gt;=CK7),CONCATENATE(BT7," (Pr 40 Th 60)"),CC$3)</f>
        <v xml:space="preserve"> SOCIAL SCIENCE</v>
      </c>
      <c r="BV7" s="17" t="str">
        <f>IF(details!AJ7="","",details!AJ7)</f>
        <v/>
      </c>
      <c r="BW7" s="17" t="str">
        <f>IF(details!AK7="","",details!AK7)</f>
        <v/>
      </c>
      <c r="BX7" s="17" t="str">
        <f>IF(details!AL7="","",details!AL7)</f>
        <v/>
      </c>
      <c r="BY7" s="178" t="str">
        <f>IF(AND(BV7="",BX7="",BZ7=""),"",SUM(BV7:BX7))</f>
        <v/>
      </c>
      <c r="BZ7" s="17" t="str">
        <f>IF(details!AM7="","",details!AM7)</f>
        <v/>
      </c>
      <c r="CA7" s="17" t="str">
        <f>IF(AND(BX7="",BZ7=""),"",IF(AND(BX7&gt;=36%*BX$6,BZ7&gt;=36%*BZ$6),"P","SS"))</f>
        <v/>
      </c>
      <c r="CB7" s="17" t="str">
        <f>IF(CA7="P",(BY7+BZ7),"")</f>
        <v/>
      </c>
      <c r="CC7" s="17">
        <f>IF(details!AN7="","",details!AN7)</f>
        <v>10</v>
      </c>
      <c r="CD7" s="17">
        <f>IF(details!AO7="","",details!AO7)</f>
        <v>10</v>
      </c>
      <c r="CE7" s="17">
        <f>IF(details!AP7="","",details!AP7)</f>
        <v>9</v>
      </c>
      <c r="CF7" s="67">
        <f t="shared" ref="CF7" si="95">IF(AND(CC7="",CD7="",CE7=""),"",SUM(CC7:CE7))</f>
        <v>29</v>
      </c>
      <c r="CG7" s="17">
        <f>IF(details!AQ7="","",details!AQ7)</f>
        <v>0.5</v>
      </c>
      <c r="CH7" s="17">
        <f>IF(details!AR7="","",details!AR7)</f>
        <v>70</v>
      </c>
      <c r="CI7" s="67">
        <f t="shared" ref="CI7" si="96">IF(AND(CF7="",CH7=""),"",SUM(CF7:CH7))</f>
        <v>99.5</v>
      </c>
      <c r="CJ7" s="17">
        <f>IF(details!AS7="","",details!AS7)</f>
        <v>100</v>
      </c>
      <c r="CK7" s="54">
        <f t="shared" ref="CK7" si="97">IF(AND(CI7="",CJ7=""),"",SUM(CI7:CJ7))</f>
        <v>199.5</v>
      </c>
      <c r="CL7" s="17">
        <f t="shared" ref="CL7" si="98">IF(AND(CA7="P",CB7&gt;=CK7),"",CC7)</f>
        <v>10</v>
      </c>
      <c r="CM7" s="17">
        <f t="shared" ref="CM7" si="99">IF(AND(CA7="P",CB7&gt;=CK7),"",CD7)</f>
        <v>10</v>
      </c>
      <c r="CN7" s="17">
        <f>IF(AND(CA7="P",CB7&gt;=CK7),BV7,CE7)</f>
        <v>9</v>
      </c>
      <c r="CO7" s="67">
        <f t="shared" ref="CO7:CO70" si="100">IF(AND(CA7="P",CB7&gt;=CK7),BW7,CG7)</f>
        <v>0.5</v>
      </c>
      <c r="CP7" s="17">
        <f t="shared" si="31"/>
        <v>70</v>
      </c>
      <c r="CQ7" s="67">
        <f t="shared" si="32"/>
        <v>99.5</v>
      </c>
      <c r="CR7" s="17">
        <f t="shared" si="33"/>
        <v>100</v>
      </c>
      <c r="CS7" s="54">
        <f t="shared" si="34"/>
        <v>199.5</v>
      </c>
      <c r="CT7" s="45">
        <f t="shared" si="35"/>
        <v>0</v>
      </c>
      <c r="CU7" s="45">
        <f t="shared" ref="CU7:CU38" si="101">(COUNTIF(CL7:CN7,"ML")*10)+(COUNTIF(CP7,"ML")*70)</f>
        <v>0</v>
      </c>
      <c r="CV7" s="46">
        <f t="shared" ref="CV7:CV38" si="102">IF(OR($D7="NSO",$D7=0),"",IF(AND(CL7="",CM7="",CN7="",CP7="",CR7=""),"",IF(AND(CM7="",CN7="",CP7="",CR7=""),10-CT7-CU7,IF(AND(CN7="",CP7="",CR7=""),20-CT7-CU7,IF(AND(CN7="",CR7=""),90-CT7-CU7,IF(CR7="",100-CT7-CU7,200-CT7-CU7))))))</f>
        <v>200</v>
      </c>
      <c r="CW7" s="45" t="str">
        <f t="shared" si="36"/>
        <v/>
      </c>
      <c r="CX7" s="45" t="str">
        <f t="shared" ref="CX7:CX70" si="103">IF(OR($D7="NSO",$D7="",CR7=""),"",IF(OR(CW7="AB",CR7="ab"),"AB",IF(CR7="ML","RE",IF(AND(CS7&gt;=36%*CV7,CR7&gt;=20),"P",IF(AND(CS7&gt;=34%*CV7,CU7=0,CR7&gt;=20),"G2",IF(AND(CS7&gt;=31%*CV7,CU7=0,CR7&gt;=20),"G1",IF(CS7&gt;=25%*CV7,"S","F")))))))</f>
        <v>P</v>
      </c>
      <c r="CY7" s="45" t="str">
        <f t="shared" si="37"/>
        <v>D</v>
      </c>
      <c r="CZ7" s="17">
        <f>IF(details!AT7="","",details!AT7)</f>
        <v>5</v>
      </c>
      <c r="DA7" s="17">
        <f>IF(details!AU7="","",details!AU7)</f>
        <v>4</v>
      </c>
      <c r="DB7" s="17">
        <f>IF(details!AV7="","",details!AV7)</f>
        <v>8</v>
      </c>
      <c r="DC7" s="67">
        <f t="shared" si="38"/>
        <v>17</v>
      </c>
      <c r="DD7" s="17">
        <f>IF(details!AW7="","",details!AW7)</f>
        <v>1</v>
      </c>
      <c r="DE7" s="17">
        <f>IF(details!AX7="","",details!AX7)</f>
        <v>25</v>
      </c>
      <c r="DF7" s="67">
        <f t="shared" si="39"/>
        <v>43</v>
      </c>
      <c r="DG7" s="17">
        <f>IF(details!AY7="","",details!AY7)</f>
        <v>90</v>
      </c>
      <c r="DH7" s="54">
        <f t="shared" si="40"/>
        <v>133</v>
      </c>
      <c r="DI7" s="45">
        <f>COUNTIF(CZ7:DB7,"NA")*CZ$6</f>
        <v>0</v>
      </c>
      <c r="DJ7" s="45">
        <f>(COUNTIF(CZ7:DB7,"ML")*CZ$6)+(COUNTIF(DE7,"ML")*DE$6)</f>
        <v>0</v>
      </c>
      <c r="DK7" s="46">
        <f>IF(OR($D7="NSO",$D7=0),"",IF(AND(CZ7="",DA7="",DB7="",DE7="",DG7=""),"",IF(AND(DA7="",DB7="",DE7="",DG7=""),10-DI7-DJ7,IF(AND(DB7="",DE7="",DG7=""),20-DI7-DJ7,IF(AND(DB7="",DG7=""),90-DI7-DJ7,IF(DG7="",100-DI7-DJ7,200-DI7-DJ7))))))</f>
        <v>200</v>
      </c>
      <c r="DL7" s="45" t="str">
        <f t="shared" si="43"/>
        <v/>
      </c>
      <c r="DM7" s="45" t="str">
        <f t="shared" ref="DM7:DM70" si="104">IF(OR($D7="NSO",$D7="",DG7=""),"",IF(OR(DL7="AB",DG7="ab"),"AB",IF(DG7="ML","RE",IF(AND(DH7&gt;=36%*DK7,DG7&gt;=20),"P",IF(AND(DH7&gt;=34%*DK7,DJ7=0,DG7&gt;=20),"G2",IF(AND(DH7&gt;=31%*DK7,DJ7=0,DG7&gt;=20),"G1",IF(DH7&gt;=25%*DK7,"S","F")))))))</f>
        <v>P</v>
      </c>
      <c r="DN7" s="45" t="str">
        <f t="shared" ref="DN7:DN70" si="105">IF(OR(DM7="",DM7=0,DM7="S",DM7="RE",DM7="F",DM7="AB"),DM7,IF(DH7&gt;=75%*DK7,"D",IF(DH7&gt;=60%*DK7,"I",IF(DH7&gt;=48%*DK7,"II",IF(DH7&gt;=36%*DK7,"III",DM7)))))</f>
        <v>I</v>
      </c>
      <c r="DO7" s="45">
        <f t="shared" si="44"/>
        <v>0</v>
      </c>
      <c r="DP7" s="69">
        <f t="shared" si="45"/>
        <v>1055</v>
      </c>
      <c r="DQ7" s="70">
        <f t="shared" si="46"/>
        <v>87.916666666666671</v>
      </c>
      <c r="DR7" s="53" t="str">
        <f t="shared" si="47"/>
        <v>FIRST</v>
      </c>
      <c r="DS7" s="17">
        <f>IF(details!AZ7="","",details!AZ7)</f>
        <v>10</v>
      </c>
      <c r="DT7" s="17">
        <f>IF(details!BA7="","",details!BA7)</f>
        <v>10</v>
      </c>
      <c r="DU7" s="17">
        <f>IF(details!BB7="","",details!BB7)</f>
        <v>10</v>
      </c>
      <c r="DV7" s="67">
        <f t="shared" si="48"/>
        <v>30</v>
      </c>
      <c r="DW7" s="17">
        <f>IF(details!BC7="","",details!BC7)</f>
        <v>70</v>
      </c>
      <c r="DX7" s="67">
        <f t="shared" si="49"/>
        <v>100</v>
      </c>
      <c r="DY7" s="17">
        <f>IF(details!BD7="","",details!BD7)</f>
        <v>100</v>
      </c>
      <c r="DZ7" s="54">
        <f t="shared" si="50"/>
        <v>200</v>
      </c>
      <c r="EA7" s="45">
        <f t="shared" ref="EA7" si="106">(COUNTIF(DS7:DU7,"NA")*10)</f>
        <v>0</v>
      </c>
      <c r="EB7" s="45">
        <f>(COUNTIF(DS7:DU7,"ML")*10)+(COUNTIF(DW7,"ML")*70)</f>
        <v>0</v>
      </c>
      <c r="EC7" s="46">
        <f>IF(OR($D7="NSO",$D7=0),"",IF(AND(DS7="",DT7="",DU7="",DW7="",DY7=""),"",IF(AND(DT7="",DU7="",DW7="",DY7=""),10-EA7-EB7,IF(AND(DU7="",DW7="",DY7=""),20-EA7-EB7,IF(AND(DU7="",DY7=""),90-EA7-EB7,IF(DY7="",100-EA7-EB7,200-EA7-EB7))))))</f>
        <v>200</v>
      </c>
      <c r="ED7" s="45" t="str">
        <f t="shared" si="52"/>
        <v/>
      </c>
      <c r="EE7" s="45" t="str">
        <f t="shared" ref="EE7:EE70" si="107">IF(OR($D7="NSO",$D7="",DY7=""),"",IF(OR(ED7="AB",DY7="ab"),"AB",IF(DY7="ML","RE",IF(AND(DZ7&gt;=36%*EC7,DY7&gt;=20),"P","RE"))))</f>
        <v>P</v>
      </c>
      <c r="EF7" s="45" t="str">
        <f t="shared" ref="EF7" si="108">IF(OR(EE7="RE",EE7="",EE7="F",EE7="AB"),EE7,IF(DZ7&gt;=80%*EC7,"A",IF(DZ7&gt;=60%*EC7,"B",IF(DZ7&gt;=40%*EC7,"C","D"))))</f>
        <v>A</v>
      </c>
      <c r="EG7" s="17">
        <f>IF(details!BE7="","",details!BE7)</f>
        <v>6</v>
      </c>
      <c r="EH7" s="17">
        <f>IF(details!BF7="","",details!BF7)</f>
        <v>8</v>
      </c>
      <c r="EI7" s="67">
        <f t="shared" si="54"/>
        <v>14</v>
      </c>
      <c r="EJ7" s="17">
        <f>IF(details!BG7="","",details!BG7)</f>
        <v>4</v>
      </c>
      <c r="EK7" s="17">
        <f>IF(details!BH7="","",details!BH7)</f>
        <v>7</v>
      </c>
      <c r="EL7" s="67">
        <f t="shared" si="55"/>
        <v>11</v>
      </c>
      <c r="EM7" s="17">
        <f>IF(details!BI7="","",details!BI7)</f>
        <v>15</v>
      </c>
      <c r="EN7" s="17">
        <f>IF(details!BJ7="","",details!BJ7)</f>
        <v>10</v>
      </c>
      <c r="EO7" s="67">
        <f>IF(AND(EM7="",EN7=""),"",IF(AND(EM7="ml",EN7="ml"),"ml",IF(AND(EM7="AB",EN7="AB"),"AB",SUM(EM7:EN7))))</f>
        <v>25</v>
      </c>
      <c r="EP7" s="67">
        <f t="shared" si="57"/>
        <v>25</v>
      </c>
      <c r="EQ7" s="67">
        <f t="shared" si="57"/>
        <v>25</v>
      </c>
      <c r="ER7" s="67">
        <f t="shared" si="58"/>
        <v>50</v>
      </c>
      <c r="ES7" s="17">
        <f>IF(details!BK7="","",details!BK7)</f>
        <v>24</v>
      </c>
      <c r="ET7" s="17">
        <f>IF(details!BL7="","",details!BL7)</f>
        <v>14</v>
      </c>
      <c r="EU7" s="67">
        <f t="shared" si="59"/>
        <v>38</v>
      </c>
      <c r="EV7" s="67">
        <f t="shared" si="60"/>
        <v>49</v>
      </c>
      <c r="EW7" s="67">
        <f t="shared" si="61"/>
        <v>39</v>
      </c>
      <c r="EX7" s="17">
        <f>IF(details!BM7="","",details!BM7)</f>
        <v>30</v>
      </c>
      <c r="EY7" s="17">
        <f>IF(details!BN7="","",details!BN7)</f>
        <v>70</v>
      </c>
      <c r="EZ7" s="67">
        <f>IF(AND(EX7="",EY7=""),"",IF(AND(EX7="AB",EY7="AB"),"AB",SUM(EX7:EY7)))</f>
        <v>100</v>
      </c>
      <c r="FA7" s="67">
        <f t="shared" si="63"/>
        <v>79</v>
      </c>
      <c r="FB7" s="67">
        <f t="shared" si="63"/>
        <v>109</v>
      </c>
      <c r="FC7" s="63">
        <f t="shared" si="64"/>
        <v>188</v>
      </c>
      <c r="FD7" s="45">
        <f>COUNTIF(EG7,"na")*EG$6+COUNTIF(EH7,"na")*EH$6+COUNTIF(EJ7,"na")*EJ$6+COUNTIF(EK7,"na")*EK$6+COUNTIF(EM7,"na")*EM$6+COUNTIF(EN7,"na")*EN$6</f>
        <v>0</v>
      </c>
      <c r="FE7" s="45">
        <f>COUNTIF(EG7,"ml")*EG$6+COUNTIF(EH7,"ml")*EH$6+COUNTIF(EJ7,"ml")*EJ$6+COUNTIF(EK7,"ml")*EK$6+COUNTIF(EM7,"ml")*EM$6+COUNTIF(EN7,"ml")*EN$6+(COUNTIF(ES7,"ML")*ES$6)+(COUNTIF(ET7,"ML")*ET$6)</f>
        <v>0</v>
      </c>
      <c r="FF7" s="46">
        <f>IF(OR($D7="NSO",$D7=0),"",IF(AND(EI7="",EL7="",EO7="",EU7="",EZ7=""),"",IF(AND(EL7="",EO7="",EU7="",EZ7=""),18-FD7-FE7,IF(AND(EO7="",EU7="",EZ7=""),35-FD7-FE7,IF(AND(EO7="",EZ7=""),75-FD7-FE7,IF(EZ7="",100-FD7-FE7,200-FD7-FE7))))))</f>
        <v>200</v>
      </c>
      <c r="FG7" s="45" t="str">
        <f t="shared" si="67"/>
        <v/>
      </c>
      <c r="FH7" s="45" t="str">
        <f t="shared" ref="FH7:FH70" si="109">IF(OR($D7="NSO",$D7=0,EZ7=""),"",IF(OR(FG7="AB",EZ7="AB"),"AB",IF(EZ7="ML","RE",IF(AND(FC7&gt;=36%*FF7,EZ7&gt;=20),"P","RE"))))</f>
        <v>P</v>
      </c>
      <c r="FI7" s="45" t="str">
        <f t="shared" si="68"/>
        <v>A</v>
      </c>
      <c r="FJ7" s="17">
        <f>IF(details!BO7="","",details!BO7)</f>
        <v>10</v>
      </c>
      <c r="FK7" s="17">
        <f>IF(details!BP7="","",details!BP7)</f>
        <v>10</v>
      </c>
      <c r="FL7" s="17">
        <f>IF(details!BQ7="","",details!BQ7)</f>
        <v>10</v>
      </c>
      <c r="FM7" s="67">
        <f t="shared" si="69"/>
        <v>30</v>
      </c>
      <c r="FN7" s="17">
        <f>IF(details!BR7="","",details!BR7)</f>
        <v>33</v>
      </c>
      <c r="FO7" s="17">
        <f>IF(details!BS7="","",details!BS7)</f>
        <v>18</v>
      </c>
      <c r="FP7" s="71">
        <f t="shared" si="70"/>
        <v>51</v>
      </c>
      <c r="FQ7" s="67">
        <f t="shared" si="71"/>
        <v>63</v>
      </c>
      <c r="FR7" s="67">
        <f t="shared" si="72"/>
        <v>18</v>
      </c>
      <c r="FS7" s="17">
        <f>IF(details!BT7="","",details!BT7)</f>
        <v>60</v>
      </c>
      <c r="FT7" s="17">
        <f>IF(details!BU7="","",details!BU7)</f>
        <v>30</v>
      </c>
      <c r="FU7" s="71">
        <f>IF(AND(FS7="",FT7=""),"",IF(AND(FS7="AB",FT7="AB"),"AB",SUM(FS7:FT7)))</f>
        <v>90</v>
      </c>
      <c r="FV7" s="67">
        <f t="shared" si="74"/>
        <v>123</v>
      </c>
      <c r="FW7" s="67">
        <f t="shared" si="74"/>
        <v>48</v>
      </c>
      <c r="FX7" s="63">
        <f t="shared" si="75"/>
        <v>171</v>
      </c>
      <c r="FY7" s="45">
        <f>COUNTIF(FJ7:FL7,"NA")*FJ$6</f>
        <v>0</v>
      </c>
      <c r="FZ7" s="45">
        <f>(COUNTIF(FJ7:FL7,"ML")*FJ$6)+(COUNTIF(FN7,"ML")*FN$6)+(COUNTIF(FO7,"ML")*FO$6)+(COUNTIF(FS7,"ML")*FS$6)+(COUNTIF(FT7,"ML")*FT$6)</f>
        <v>0</v>
      </c>
      <c r="GA7" s="46">
        <f t="shared" si="78"/>
        <v>200</v>
      </c>
      <c r="GB7" s="45" t="str">
        <f t="shared" si="79"/>
        <v/>
      </c>
      <c r="GC7" s="45" t="str">
        <f t="shared" ref="GC7:GC70" si="110">IF(OR($D7="NSO",$D7=0,FU7=""),"",IF(OR(GB7="AB",FU7="AB"),"AB",IF(FU7="ML","RE",IF(AND(FX7&gt;=36%*GA7,FU7&gt;=20),"P","RE"))))</f>
        <v>P</v>
      </c>
      <c r="GD7" s="45" t="str">
        <f t="shared" si="80"/>
        <v>A</v>
      </c>
      <c r="GE7" s="17">
        <f>IF(details!BV7="","",details!BV7)</f>
        <v>24</v>
      </c>
      <c r="GF7" s="17">
        <f>IF(details!BW7="","",details!BW7)</f>
        <v>44</v>
      </c>
      <c r="GG7" s="17">
        <f>IF(details!BX7="","",details!BX7)</f>
        <v>30</v>
      </c>
      <c r="GH7" s="63">
        <f t="shared" si="81"/>
        <v>98</v>
      </c>
      <c r="GI7" s="45">
        <f>COUNTIF(GE7,"ML")*GE$6+COUNTIF(GF7,"ML")*GF$6+COUNTIF(GG7,"ML")*GG$6</f>
        <v>0</v>
      </c>
      <c r="GJ7" s="46">
        <f>IF(OR($D7="NSO",$D7=0),"",IF(AND(GE7="",GF7="",GG7=""),"",IF(AND(GF7="",GG7=""),25-GI7,IF(GG7="",75-GI7,100-GI7))))</f>
        <v>100</v>
      </c>
      <c r="GK7" s="45" t="str">
        <f>IF(AND(OR(GE7="ab",GE7="ml"),OR(GF7="ab",GF7="ml")),"AB","")</f>
        <v/>
      </c>
      <c r="GL7" s="45" t="str">
        <f t="shared" ref="GL7:GL70" si="111">IF(OR($D7="NSO",$D7=0,GG7=""),"",IF(OR(GG7="AB",GK7="AB"),"AB",IF(GG7="ML","RE",IF(GH7&gt;=36%*GJ7,"P","RE"))))</f>
        <v>P</v>
      </c>
      <c r="GM7" s="45" t="str">
        <f t="shared" ref="GM7:GM70" si="112">IF(OR(GL7="",GL7="F",GL7="AB"),GL7,IF(GH7&gt;=81%*GJ7,"A",IF(GH7&gt;=61%*GJ7,"B",IF(GH7&gt;=41%*GJ7,"C",IF(GH7&gt;=21%*GJ7,"D","E")))))</f>
        <v>A</v>
      </c>
      <c r="GN7" s="17">
        <f>IF(details!BY7="","",details!BY7)</f>
        <v>24</v>
      </c>
      <c r="GO7" s="17">
        <f>IF(details!BZ7="","",details!BZ7)</f>
        <v>28</v>
      </c>
      <c r="GP7" s="17">
        <f>IF(details!CA7="","",details!CA7)</f>
        <v>27</v>
      </c>
      <c r="GQ7" s="17">
        <f>IF(details!CB7="","",details!CB7)</f>
        <v>14</v>
      </c>
      <c r="GR7" s="63">
        <f t="shared" si="84"/>
        <v>93</v>
      </c>
      <c r="GS7" s="45">
        <f>COUNTIF(GN7,"ML")*GN$6+COUNTIF(GO7,"ML")*GO$6+COUNTIF(GP7,"ML")*GP$6+COUNTIF(GQ7,"ML")*GQ$6</f>
        <v>0</v>
      </c>
      <c r="GT7" s="46">
        <f>IF(OR($D7="NSO",$D7=0),"",IF(AND(GN7="",GO7="",GP7="",GQ7=""),"",IF(AND(GO7="",GP7="",GQ7=""),25-GS7,IF(AND(GP7="",GQ7=""),55-GS7,IF(GQ7="",85-GS7,100-GS7)))))</f>
        <v>100</v>
      </c>
      <c r="GU7" s="45" t="str">
        <f t="shared" si="86"/>
        <v/>
      </c>
      <c r="GV7" s="45" t="str">
        <f t="shared" ref="GV7:GV70" si="113">IF(OR($D7="NSO",$D7=0,GQ7=""),"",IF(OR(GQ7="AB",GU7="AB"),"AB",IF(GQ7="ML","RE",IF(GR7&gt;=36%*GT7,"P","RE"))))</f>
        <v>P</v>
      </c>
      <c r="GW7" s="45" t="str">
        <f t="shared" ref="GW7:GW70" si="114">IF(OR(GV7="",GV7="F",GV7="AB"),GV7,IF(GR7&gt;=81%*GT7,"A",IF(GR7&gt;=61%*GT7,"B",IF(GR7&gt;=41%*GT7,"C",IF(GR7&gt;=21%*GT7,"D","E")))))</f>
        <v>A</v>
      </c>
      <c r="GX7" s="45" t="str">
        <f t="shared" ref="GX7:GX38" si="115">X7</f>
        <v>I</v>
      </c>
      <c r="GY7" s="45" t="str">
        <f t="shared" ref="GY7:GY38" si="116">AM7</f>
        <v>D</v>
      </c>
      <c r="GZ7" s="45" t="str">
        <f t="shared" ref="GZ7:GZ38" si="117">BD7</f>
        <v>D</v>
      </c>
      <c r="HA7" s="45" t="str">
        <f t="shared" ref="HA7:HA38" si="118">BS7</f>
        <v>D</v>
      </c>
      <c r="HB7" s="45" t="str">
        <f>CY7</f>
        <v>D</v>
      </c>
      <c r="HC7" s="45" t="str">
        <f>DN7</f>
        <v>I</v>
      </c>
      <c r="HD7" s="45" t="str">
        <f t="shared" si="87"/>
        <v/>
      </c>
      <c r="HE7" s="45">
        <f>COUNTIF(GX7:HD7,"F")+COUNTIF(GX7:HD7,"AB")</f>
        <v>0</v>
      </c>
      <c r="HF7" s="45">
        <f>COUNTIF(GX7:HC7,"S")</f>
        <v>0</v>
      </c>
      <c r="HG7" s="45">
        <f>COUNTIF(GX7:HC7,"G1")</f>
        <v>0</v>
      </c>
      <c r="HH7" s="45">
        <f>COUNTIF(GX7:HC7,"G2")</f>
        <v>0</v>
      </c>
      <c r="HI7" s="45">
        <f>COUNTIF(GX7:HD7,"RE")</f>
        <v>0</v>
      </c>
      <c r="HJ7" s="45" t="str">
        <f t="shared" si="88"/>
        <v>PASS</v>
      </c>
      <c r="HK7" s="17" t="str">
        <f t="shared" ref="HK7" si="119">IF(AND(OR(HJ7="PASS",HJ7="PASS BY GRACE"),HD7="F"),"FAIL",IF(AND(OR(HJ7="PASS",HJ7="PASS BY GRACE"),HD7="RE"),"RE-EXAM.",HJ7))</f>
        <v>PASS</v>
      </c>
      <c r="HL7" s="359">
        <f t="shared" ref="HL7" si="120">IF(OR(HK7="PASS",HK7="PASS BY GRACE"),DQ7,"")</f>
        <v>87.916666666666671</v>
      </c>
      <c r="HM7" s="72" cm="1">
        <f t="array" ref="HM7">IF(HL7="","",SUMPRODUCT((HL7&lt;HL$7:HL$106)/COUNTIF(HL$7:HL$106,HL$7:HL$106)))</f>
        <v>2.9999999999999964</v>
      </c>
      <c r="HN7" s="60" t="str">
        <f>IF(details!DJ7="","",details!DJ7)</f>
        <v/>
      </c>
      <c r="HO7" s="73" t="str">
        <f>IF(details!DK7="","",details!DK7)</f>
        <v/>
      </c>
      <c r="HP7" s="60" t="str">
        <f>IF(details!DN7="","",details!DN7)</f>
        <v/>
      </c>
      <c r="HQ7" s="73" t="str">
        <f>IF(details!DO7="","",details!DO7)</f>
        <v/>
      </c>
      <c r="HR7" s="60" t="str">
        <f>IF(details!DR7="","",details!DR7)</f>
        <v/>
      </c>
      <c r="HS7" s="73" t="str">
        <f>IF(details!DS7="","",details!DS7)</f>
        <v/>
      </c>
      <c r="HT7" s="60" t="str">
        <f>IF(details!DV7="","",details!DV7)</f>
        <v/>
      </c>
      <c r="HU7" s="73" t="str">
        <f>IF(details!DW7="","",details!DW7)</f>
        <v/>
      </c>
      <c r="HV7" s="60" t="str">
        <f>IF(details!DZ7="","",details!DZ7)</f>
        <v/>
      </c>
      <c r="HW7" s="73" t="str">
        <f>IF(details!EA7="","",details!EA7)</f>
        <v/>
      </c>
      <c r="HX7" s="61" t="str">
        <f>IF(HV7="","",HW7/HV7*100)</f>
        <v/>
      </c>
      <c r="HY7" s="321">
        <f>SUM(N7,AC7,AT7,BI7,CO7,DD7)</f>
        <v>6</v>
      </c>
      <c r="HZ7" s="17" t="str">
        <f t="shared" ref="HZ7" si="121">IF(AND(HJ7="FAIL",(OR(GX7="G1",GX7="G2",GX7="S"))),"F",IF(AND(HJ7="FAIL",GX7="RE"),"AB",IF(AND(HJ7="RE-EXAM.",(OR(GX7="G1",GX7="G2",GX7="S"))),"S",IF(AND(HJ7="SUPPL.",(OR(GX7="G1",GX7="G2"))),"S",IF(AND(HJ7="PASS BY GRACE",(OR(GX7="G1",GX7="G2"))),"G",GX7)))))</f>
        <v>I</v>
      </c>
      <c r="IA7" s="17" t="str">
        <f>IF(HZ7="G",",+","")</f>
        <v/>
      </c>
      <c r="IB7" s="17" t="str">
        <f t="shared" ref="IB7:IB38" si="122">IF(HZ7="G",ROUNDUP(36%*U7-R7,0),"")</f>
        <v/>
      </c>
      <c r="IC7" s="17" t="str">
        <f t="shared" ref="IC7" si="123">IF(AND(HJ7="FAIL",(OR(GY7="G1",GY7="G2",GY7="S"))),"F",IF(AND(HJ7="FAIL",GY7="RE"),"AB",IF(AND(HJ7="RE-EXAM.",(OR(GY7="G1",GY7="G2",GY7="S"))),"S",IF(AND(HJ7="SUPPL.",(OR(GY7="G1",GY7="G2"))),"S",IF(AND(HJ7="PASS BY GRACE",(OR(GY7="G1",GY7="G2"))),"G",GY7)))))</f>
        <v>D</v>
      </c>
      <c r="ID7" s="17" t="str">
        <f>IF(IC7="G",",+","")</f>
        <v/>
      </c>
      <c r="IE7" s="17" t="str">
        <f t="shared" ref="IE7:IE38" si="124">IF(IC7="G",ROUNDUP(36%*AJ7-AG7,0),"")</f>
        <v/>
      </c>
      <c r="IF7" s="17" t="str">
        <f t="shared" ref="IF7" si="125">IF(AND(HJ7="FAIL",(OR(GZ7="G1",GZ7="G2",GZ7="S"))),"F",IF(AND(HJ7="FAIL",GZ7="RE"),"AB",IF(AND(HJ7="RE-EXAM.",(OR(GZ7="G1",GZ7="G2",GZ7="S"))),"S",IF(AND(HJ7="SUPPL.",(OR(GZ7="G1",GZ7="G2"))),"S",IF(AND(HJ7="PASS BY GRACE",(OR(GZ7="G1",GZ7="G2"))),"G",GZ7)))))</f>
        <v>D</v>
      </c>
      <c r="IG7" s="17" t="str">
        <f t="shared" ref="IG7:IK16" si="126">IF($AO7=IG$5,$IF7,"")</f>
        <v>D</v>
      </c>
      <c r="IH7" s="17" t="str">
        <f t="shared" si="126"/>
        <v/>
      </c>
      <c r="II7" s="17" t="str">
        <f t="shared" si="126"/>
        <v/>
      </c>
      <c r="IJ7" s="17" t="str">
        <f t="shared" si="126"/>
        <v/>
      </c>
      <c r="IK7" s="17" t="str">
        <f t="shared" si="126"/>
        <v/>
      </c>
      <c r="IL7" s="17" t="str">
        <f>IF(IF7="G",",+","")</f>
        <v/>
      </c>
      <c r="IM7" s="17" t="str">
        <f t="shared" ref="IM7:IM38" si="127">IF(IF7="G",ROUNDUP(36%*BA7-AX7,0),"")</f>
        <v/>
      </c>
      <c r="IN7" s="17" t="str">
        <f t="shared" ref="IN7" si="128">IF(AND(HJ7="FAIL",(OR(HA7="G1",HA7="G2",HA7="S"))),"F",IF(AND(HJ7="FAIL",HA7="RE"),"AB",IF(AND(HJ7="RE-EXAM.",(OR(HA7="G1",HA7="G2",HA7="S"))),"S",IF(AND(HJ7="SUPPL.",(OR(HA7="G1",HA7="G2"))),"S",IF(AND(HJ7="PASS BY GRACE",(OR(HA7="G1",HA7="G2"))),"G",HA7)))))</f>
        <v>D</v>
      </c>
      <c r="IO7" s="17" t="str">
        <f>IF(IN7="G",",+","")</f>
        <v/>
      </c>
      <c r="IP7" s="17" t="str">
        <f t="shared" ref="IP7:IP38" si="129">IF(IN7="G",ROUNDUP(36%*BP7-BM7,0),"")</f>
        <v/>
      </c>
      <c r="IQ7" s="17" t="str">
        <f t="shared" ref="IQ7" si="130">IF(AND(HJ7="FAIL",(OR(HB7="G1",HB7="G2",HB7="S"))),"F",IF(AND(HJ7="FAIL",HB7="RE"),"AB",IF(AND(HJ7="RE-EXAM.",(OR(HB7="G1",HB7="G2",HB7="S"))),"S",IF(AND(HJ7="SUPPL.",(OR(HB7="G1",HB7="G2"))),"S",IF(AND(HJ7="PASS BY GRACE",(OR(HB7="G1",HB7="G2"))),"G",HB7)))))</f>
        <v>D</v>
      </c>
      <c r="IR7" s="17" t="str">
        <f>IF(IQ7="G",",+","")</f>
        <v/>
      </c>
      <c r="IS7" s="17" t="str">
        <f t="shared" ref="IS7" si="131">IF(IQ7="G",ROUNDUP(36%*CV7-CS7,0),"")</f>
        <v/>
      </c>
      <c r="IT7" s="17" t="str">
        <f t="shared" ref="IT7" si="132">IF(AND(HJ7="FAIL",(OR(HC7="G1",HC7="G2",HC7="S"))),"F",IF(AND(HJ7="FAIL",HC7="RE"),"AB",IF(AND(HJ7="RE-EXAM.",(OR(HC7="G1",HC7="G2",HC7="S"))),"S",IF(AND(HJ7="SUPPL.",(OR(HC7="G1",HC7="G2"))),"S",IF(AND(HJ7="PASS BY GRACE",(OR(HC7="G1",HC7="G2"))),"G",HC7)))))</f>
        <v>I</v>
      </c>
      <c r="IU7" s="17" t="str">
        <f>IF(IT7="G",",+","")</f>
        <v/>
      </c>
      <c r="IV7" s="17" t="str">
        <f>IF(IT7="G",ROUNDUP(36%*DK7-DH7,0),"")</f>
        <v/>
      </c>
      <c r="IW7" s="17" t="str">
        <f t="shared" ref="IW7" si="133">IF(AND(HJ7="FAIL",DY7="ML"),"AB",IF(AND(HJ7="FAIL",EF7="RE"),"F",EF7))</f>
        <v>A</v>
      </c>
      <c r="IX7" s="17" t="str">
        <f t="shared" ref="IX7" si="134">IF(AND(HJ7="FAIL",EZ7="ML"),"AB",IF(AND(HJ7="FAIL",FI7="RE"),"F",FI7))</f>
        <v>A</v>
      </c>
      <c r="IY7" s="17" t="str">
        <f t="shared" ref="IY7" si="135">IF(AND(HJ7="FAIL",FU7="ML"),"AB",IF(AND(HJ7="FAIL",GD7="RE"),"F",GD7))</f>
        <v>A</v>
      </c>
      <c r="IZ7" s="17" t="str">
        <f t="shared" ref="IZ7" si="136">IF(AND(HJ7="FAIL",GG7="ML"),"AB",IF(AND(HJ7="FAIL",GM7="RE"),"F",GM7))</f>
        <v>A</v>
      </c>
      <c r="JA7" s="17" t="str">
        <f t="shared" ref="JA7" si="137">IF(AND(HJ7="FAIL",GQ7="ML"),"AB",IF(AND(HJ7="FAIL",GW7="RE"),"F",GW7))</f>
        <v>A</v>
      </c>
      <c r="JB7" s="17" t="str">
        <f>CONCATENATE(IF(HZ7="F",$HZ$5,"")," ",IF(IC7="F",$IC$5,"")," ",IF(IG7="F",$IG$5,"")," ",IF(IH7="F",$IH$5,"")," ",IF(II7="F",$II$5,"")," ",IF(IJ7="F",$IJ$5,"")," ",IF(IK7="F",$IK$5,"")," ",IF(IN7="F",$IN$5,"")," ",IF(IQ7="F",$IQ$5,"")," ",IF(IT7="F",$IT$5,"")," ",IF(IW7="F",$IW$5,"")," ",IF(IX7="F",$IX$5,"")," ",IF(IY7="F",$IY$5,""))</f>
        <v xml:space="preserve">            </v>
      </c>
      <c r="JC7" s="17" t="str">
        <f>CONCATENATE(IF(HZ7="S",$HZ$5,"")," ",IF(IC7="S",$IC$5,"")," ",IF(IG7="S",$IG$5,"")," ",IF(IH7="S",$IH$5,"")," ",IF(II7="S",$II$5,"")," ",IF(IJ7="S",$IJ$5,"")," ",IF(IK7="S",$IK$5,"")," ",IF(IN7="S",$IN$5,"")," ",IF(IQ7="S",$IQ$5,"")," ",IF(IT7="S",$IT$5,"")," ",IF(IW7="S",$IW$5,"")," ",IF(IX7="S",$IX$5,"")," ",IF(IY7="S",$IY$5,""))</f>
        <v xml:space="preserve">            </v>
      </c>
      <c r="JD7" s="17" t="str">
        <f>CONCATENATE(IF(HZ7="G",CONCATENATE($HZ$5," +",IB7),""),IF(IC7="G",CONCATENATE($IC$5," +",IE7),""),IF(IF7="G",CONCATENATE($IF$5," +",IM7),""),IF(IN7="G",CONCATENATE($IN$5," +",IP7),""),IF(IQ7="G",CONCATENATE($IQ$5," +",IS7),""),IF(IT7="G",CONCATENATE($IT$5," +",IV7),""))</f>
        <v/>
      </c>
      <c r="JE7" s="74"/>
      <c r="JF7" s="17" t="str">
        <f t="shared" ref="JF7" si="138">CONCATENATE(IF(HZ7="D",$HZ$5,"")," ",IF(IC7="D",$IC$5,"")," ",IF(IG7="D",$IG$5,"")," ",IF(IH7="D",$IH$5,"")," ",IF(II7="D",$II$5,"")," ",IF(IJ7="D",$IJ$5,"")," ",IF(IK7="D",$IK$5,"")," ",IF(IN7="D",$IN$5,"")," ",IF(IQ7="D",$IQ$5,"")," ",IF(IT7="D",$IT$5,"")," ",IF(IW7="D",$IW$5,"")," ",IF(IX7="D",$IX$5,"")," ",IF(IY7="D",$IY$5,""))</f>
        <v xml:space="preserve">  ENGLISH  SANSKRIT      SCIENCE  SOCIAL SCIENCE/ VOCATIONAL EDUCATION    </v>
      </c>
      <c r="JG7" s="17" t="str">
        <f>IF(OR(HK7="SUPPL.",HK7="RE-EXAM."),'result subject-wise'!AV7,HK7)</f>
        <v>PASS</v>
      </c>
      <c r="JH7" s="26">
        <f>IF('result subject-wise'!AW7="",DQ7,'result subject-wise'!AW7)</f>
        <v>87.916666666666671</v>
      </c>
      <c r="JI7" s="53" t="str">
        <f>IF(AND(JH7&gt;=60,JG7="PASS"),"FIRST",IF(AND(JH7&gt;=60,JG7="PASS BY GRACE"),"FIRST",IF(AND(JH7&gt;=48,JG7="PASS"),"SECOND",IF(AND(JH7&gt;=48,JG7="PASS BY GRACE"),"SECOND",IF(OR(JG7="PASS",JG7="PASS BY GRACE"),"THIRD",JG7)))))</f>
        <v>FIRST</v>
      </c>
      <c r="JJ7" s="65"/>
      <c r="JM7" s="27"/>
      <c r="JN7" s="27"/>
      <c r="JO7" s="27"/>
      <c r="JP7" s="27"/>
      <c r="JQ7" s="27"/>
      <c r="JR7" s="27"/>
      <c r="JS7" s="27"/>
      <c r="JT7" s="27"/>
      <c r="JU7" s="27"/>
      <c r="JV7" s="27"/>
      <c r="JW7" s="27"/>
      <c r="JX7" s="27"/>
      <c r="JY7" s="27"/>
      <c r="JZ7" s="27"/>
      <c r="KA7" s="27"/>
    </row>
    <row r="8" spans="1:287" ht="16" customHeight="1">
      <c r="A8" s="2">
        <f>details!A8</f>
        <v>2</v>
      </c>
      <c r="B8" s="17" t="str">
        <f>IF(details!B8="","",details!B8)</f>
        <v>GEN</v>
      </c>
      <c r="C8" s="17" t="str">
        <f>IF(details!C8="","",details!C8)</f>
        <v>G</v>
      </c>
      <c r="D8" s="63">
        <f>IF(details!D8="","",details!D8)</f>
        <v>9102</v>
      </c>
      <c r="E8" s="17">
        <f>IF(details!E8="","",details!E8)</f>
        <v>10721</v>
      </c>
      <c r="F8" s="245">
        <f>IF(details!F8="","",details!F8)</f>
        <v>36373</v>
      </c>
      <c r="G8" s="19" t="str">
        <f>IF(details!G8="","",details!G8)</f>
        <v>A 002</v>
      </c>
      <c r="H8" s="19" t="str">
        <f>IF(details!H8="","",details!H8)</f>
        <v>B 002</v>
      </c>
      <c r="I8" s="19" t="str">
        <f>IF(details!I8="","",details!I8)</f>
        <v>C 002</v>
      </c>
      <c r="J8" s="17">
        <f>IF(details!J8="","",details!J8)</f>
        <v>10</v>
      </c>
      <c r="K8" s="17">
        <f>IF(details!K8="","",details!K8)</f>
        <v>10</v>
      </c>
      <c r="L8" s="17">
        <f>IF(details!L8="","",details!L8)</f>
        <v>9</v>
      </c>
      <c r="M8" s="67">
        <f t="shared" ref="M8:M71" si="139">IF(AND(J8="",K8="",L8=""),"",SUM(J8:L8))</f>
        <v>29</v>
      </c>
      <c r="N8" s="17">
        <f>IF(details!M8="","",details!M8)</f>
        <v>1</v>
      </c>
      <c r="O8" s="17">
        <f>IF(details!N8="","",details!N8)</f>
        <v>70</v>
      </c>
      <c r="P8" s="67">
        <f t="shared" ref="P8:P71" si="140">IF(AND(M8="",O8=""),"",SUM(M8:O8))</f>
        <v>100</v>
      </c>
      <c r="Q8" s="17">
        <f>IF(details!O8="","",details!O8)</f>
        <v>39</v>
      </c>
      <c r="R8" s="54">
        <f t="shared" ref="R8:R71" si="141">IF(AND(P8="",Q8=""),"",SUM(P8:Q8))</f>
        <v>139</v>
      </c>
      <c r="S8" s="45">
        <f t="shared" ref="S8:S71" si="142">COUNTIF(J8:L8,"NA")*J$6</f>
        <v>0</v>
      </c>
      <c r="T8" s="45">
        <f t="shared" ref="T8:T71" si="143">(COUNTIF(J8:L8,"ML")*J$6)+(COUNTIF(O8,"ML")*O$6)</f>
        <v>0</v>
      </c>
      <c r="U8" s="46">
        <f t="shared" ref="U8:U71" si="144">IF(OR($D8="NSO",$D8=0),"",IF(AND(J8="",K8="",L8="",O8="",Q8=""),"",IF(AND(K8="",L8="",O8="",Q8=""),10-S8-T8,IF(AND(L8="",O8="",Q8=""),20-S8-T8,IF(AND(L8="",Q8=""),90-S8-T8,IF(Q8="",100-S8-T8,200-S8-T8))))))</f>
        <v>200</v>
      </c>
      <c r="V8" s="45" t="str">
        <f t="shared" ref="V8:V71" si="145">IF(AND(OR(J8="ab",J8="ml"),OR(K8="ab",K8="ml"),OR(L8="ab",L8="ml")),"AB",IF(AND(OR(J8="ab",J8="ml"),OR(K8="ab",K8="ml"),OR(O8="ab",O8="ml")),"AB",IF(AND(OR(J8="ab",J8="ml"),OR(O8="ab",O8="ml"),OR(L8="ab",L8="ml")),"AB",IF(AND(OR(O8="ab",O8="ml"),OR(K8="ab",K8="ml"),OR(L8="ab",L8="ml")),"AB",""))))</f>
        <v/>
      </c>
      <c r="W8" s="45" t="str">
        <f t="shared" si="89"/>
        <v>P</v>
      </c>
      <c r="X8" s="45" t="str">
        <f t="shared" si="90"/>
        <v>I</v>
      </c>
      <c r="Y8" s="17">
        <f>IF(details!P8="","",details!P8)</f>
        <v>4</v>
      </c>
      <c r="Z8" s="17">
        <f>IF(details!Q8="","",details!Q8)</f>
        <v>9</v>
      </c>
      <c r="AA8" s="17">
        <f>IF(details!R8="","",details!R8)</f>
        <v>8</v>
      </c>
      <c r="AB8" s="67">
        <f t="shared" ref="AB8:AB71" si="146">IF(AND(Y8="",Z8="",AA8=""),"",SUM(Y8:AA8))</f>
        <v>21</v>
      </c>
      <c r="AC8" s="17">
        <f>IF(details!S8="","",details!S8)</f>
        <v>1</v>
      </c>
      <c r="AD8" s="17">
        <f>IF(details!T8="","",details!T8)</f>
        <v>70</v>
      </c>
      <c r="AE8" s="67">
        <f t="shared" ref="AE8:AE71" si="147">IF(AND(AB8="",AD8=""),"",SUM(AB8:AD8))</f>
        <v>92</v>
      </c>
      <c r="AF8" s="17">
        <f>IF(details!U8="","",details!U8)</f>
        <v>100</v>
      </c>
      <c r="AG8" s="54">
        <f t="shared" ref="AG8:AG71" si="148">IF(AND(AE8="",AF8=""),"",SUM(AE8:AF8))</f>
        <v>192</v>
      </c>
      <c r="AH8" s="45">
        <f t="shared" ref="AH8:AH71" si="149">COUNTIF(Y8:AA8,"NA")*Y$6</f>
        <v>0</v>
      </c>
      <c r="AI8" s="45">
        <f t="shared" ref="AI8:AI71" si="150">(COUNTIF(Y8:AA8,"ML")*Y$6)+(COUNTIF(AD8,"ML")*AD$6)</f>
        <v>0</v>
      </c>
      <c r="AJ8" s="46">
        <f t="shared" ref="AJ8:AJ71" si="151">IF(OR($D8="NSO",$D8=0),"",IF(AND(Y8="",Z8="",AA8="",AD8="",AF8=""),"",IF(AND(Z8="",AA8="",AD8="",AF8=""),10-AH8-AI8,IF(AND(AA8="",AD8="",AF8=""),20-AH8-AI8,IF(AND(AA8="",AF8=""),90-AH8-AI8,IF(AF8="",100-AH8-AI8,200-AH8-AI8))))))</f>
        <v>200</v>
      </c>
      <c r="AK8" s="45" t="str">
        <f t="shared" ref="AK8:AK71" si="152">IF(AND(OR(Y8="ab",Y8="ml"),OR(Z8="ab",Z8="ml"),OR(AA8="ab",AA8="ml")),"AB",IF(AND(OR(Y8="ab",Y8="ml"),OR(Z8="ab",Z8="ml"),OR(AD8="ab",AD8="ml")),"AB",IF(AND(OR(Y8="ab",Y8="ml"),OR(AD8="ab",AD8="ml"),OR(AA8="ab",AA8="ml")),"AB",IF(AND(OR(AD8="ab",AD8="ml"),OR(Z8="ab",Z8="ml"),OR(AA8="ab",AA8="ml")),"AB",""))))</f>
        <v/>
      </c>
      <c r="AL8" s="45" t="str">
        <f t="shared" si="91"/>
        <v>P</v>
      </c>
      <c r="AM8" s="45" t="str">
        <f t="shared" si="92"/>
        <v>D</v>
      </c>
      <c r="AN8" s="63" t="str">
        <f>IF(details!V8="","",details!V8)</f>
        <v xml:space="preserve"> SANSKRIT</v>
      </c>
      <c r="AO8" s="68" t="str">
        <f>IF(details!V8="","",details!V8)</f>
        <v xml:space="preserve"> SANSKRIT</v>
      </c>
      <c r="AP8" s="17">
        <f>IF(details!W8="","",details!W8)</f>
        <v>10</v>
      </c>
      <c r="AQ8" s="17">
        <f>IF(details!X8="","",details!X8)</f>
        <v>10</v>
      </c>
      <c r="AR8" s="17">
        <f>IF(details!Y8="","",details!Y8)</f>
        <v>9</v>
      </c>
      <c r="AS8" s="67">
        <f t="shared" ref="AS8:AS71" si="153">IF(AND(AP8="",AQ8="",AR8=""),"",SUM(AP8:AR8))</f>
        <v>29</v>
      </c>
      <c r="AT8" s="17">
        <f>IF(details!Z8="","",details!Z8)</f>
        <v>0.5</v>
      </c>
      <c r="AU8" s="17">
        <f>IF(details!AA8="","",details!AA8)</f>
        <v>70</v>
      </c>
      <c r="AV8" s="67">
        <f t="shared" ref="AV8:AV71" si="154">IF(AND(AS8="",AU8=""),"",SUM(AS8:AU8))</f>
        <v>99.5</v>
      </c>
      <c r="AW8" s="17">
        <f>IF(details!AB8="","",details!AB8)</f>
        <v>100</v>
      </c>
      <c r="AX8" s="54">
        <f t="shared" ref="AX8:AX71" si="155">IF(AND(AV8="",AW8=""),"",SUM(AV8:AW8))</f>
        <v>199.5</v>
      </c>
      <c r="AY8" s="45">
        <f t="shared" ref="AY8:AY71" si="156">COUNTIF(AP8:AR8,"NA")*AP$6</f>
        <v>0</v>
      </c>
      <c r="AZ8" s="45">
        <f t="shared" ref="AZ8:AZ71" si="157">(COUNTIF(AP8:AR8,"ML")*AP$6)+(COUNTIF(AU8,"ML")*AU$6)</f>
        <v>0</v>
      </c>
      <c r="BA8" s="46">
        <f t="shared" ref="BA8:BA71" si="158">IF(OR($D8="NSO",$D8=0),"",IF(AND(AP8="",AQ8="",AR8="",AU8="",AW8=""),"",IF(AND(AQ8="",AR8="",AU8="",AW8=""),10-AY8-AZ8,IF(AND(AR8="",AU8="",AW8=""),20-AY8-AZ8,IF(AND(AR8="",AW8=""),90-AY8-AZ8,IF(AW8="",100-AY8-AZ8,200-AY8-AZ8))))))</f>
        <v>200</v>
      </c>
      <c r="BB8" s="45" t="str">
        <f t="shared" ref="BB8:BB71" si="159">IF(AND(OR(AP8="ab",AP8="ml"),OR(AQ8="ab",AQ8="ml"),OR(AR8="ab",AR8="ml")),"AB",IF(AND(OR(AP8="ab",AP8="ml"),OR(AQ8="ab",AQ8="ml"),OR(AU8="ab",AU8="ml")),"AB",IF(AND(OR(AP8="ab",AP8="ml"),OR(AU8="ab",AU8="ml"),OR(AR8="ab",AR8="ml")),"AB",IF(AND(OR(AU8="ab",AU8="ml"),OR(AQ8="ab",AQ8="ml"),OR(AR8="ab",AR8="ml")),"AB",""))))</f>
        <v/>
      </c>
      <c r="BC8" s="45" t="str">
        <f t="shared" si="93"/>
        <v>P</v>
      </c>
      <c r="BD8" s="45" t="str">
        <f t="shared" ref="BD8:BD71" si="160">IF(OR(BC8="",BC8=0,BC8="S",BC8="RE",BC8="F",BC8="AB"),BC8,IF(AX8&gt;=75%*BA8,"D",IF(AX8&gt;=60%*BA8,"I",IF(AX8&gt;=48%*BA8,"II",IF(AX8&gt;=36%*BA8,"III",BC8)))))</f>
        <v>D</v>
      </c>
      <c r="BE8" s="17">
        <f>IF(details!AC8="","",details!AC8)</f>
        <v>8</v>
      </c>
      <c r="BF8" s="17">
        <f>IF(details!AD8="","",details!AD8)</f>
        <v>3</v>
      </c>
      <c r="BG8" s="17">
        <f>IF(details!AE8="","",details!AE8)</f>
        <v>8</v>
      </c>
      <c r="BH8" s="67">
        <f t="shared" ref="BH8:BH71" si="161">IF(AND(BE8="",BF8="",BG8=""),"",SUM(BE8:BG8))</f>
        <v>19</v>
      </c>
      <c r="BI8" s="17">
        <f>IF(details!AF8="","",details!AF8)</f>
        <v>2</v>
      </c>
      <c r="BJ8" s="17">
        <f>IF(details!AG8="","",details!AG8)</f>
        <v>70</v>
      </c>
      <c r="BK8" s="67">
        <f t="shared" ref="BK8:BK71" si="162">IF(AND(BH8="",BJ8=""),"",SUM(BH8:BJ8))</f>
        <v>91</v>
      </c>
      <c r="BL8" s="17">
        <f>IF(details!AH8="","",details!AH8)</f>
        <v>100</v>
      </c>
      <c r="BM8" s="54">
        <f t="shared" ref="BM8:BM71" si="163">IF(AND(BK8="",BL8=""),"",SUM(BK8:BL8))</f>
        <v>191</v>
      </c>
      <c r="BN8" s="45">
        <f t="shared" ref="BN8:BN71" si="164">COUNTIF(BE8:BG8,"NA")*BE$6</f>
        <v>0</v>
      </c>
      <c r="BO8" s="45">
        <f t="shared" ref="BO8:BO71" si="165">(COUNTIF(BE8:BG8,"ML")*BE$6)+(COUNTIF(BJ8,"ML")*BJ$6)</f>
        <v>0</v>
      </c>
      <c r="BP8" s="46">
        <f t="shared" ref="BP8:BP71" si="166">IF(OR($D8="NSO",$D8=0),"",IF(AND(BE8="",BF8="",BG8="",BJ8="",BL8=""),"",IF(AND(BF8="",BG8="",BJ8="",BL8=""),10-BN8-BO8,IF(AND(BG8="",BJ8="",BL8=""),20-BN8-BO8,IF(AND(BG8="",BL8=""),90-BN8-BO8,IF(BL8="",100-BN8-BO8,200-BN8-BO8))))))</f>
        <v>200</v>
      </c>
      <c r="BQ8" s="45" t="str">
        <f t="shared" ref="BQ8:BQ71" si="167">IF(AND(OR(BE8="ab",BE8="ml"),OR(BF8="ab",BF8="ml"),OR(BG8="ab",BG8="ml")),"AB",IF(AND(OR(BE8="ab",BE8="ml"),OR(BF8="ab",BF8="ml"),OR(BJ8="ab",BJ8="ml")),"AB",IF(AND(OR(BE8="ab",BE8="ml"),OR(BJ8="ab",BJ8="ml"),OR(BG8="ab",BG8="ml")),"AB",IF(AND(OR(BJ8="ab",BJ8="ml"),OR(BF8="ab",BF8="ml"),OR(BG8="ab",BG8="ml")),"AB",""))))</f>
        <v/>
      </c>
      <c r="BR8" s="45" t="str">
        <f t="shared" si="94"/>
        <v>P</v>
      </c>
      <c r="BS8" s="45" t="str">
        <f t="shared" ref="BS8:BS71" si="168">IF(OR(BR8="",BR8=0,BR8="S",BR8="RE",BR8="F",BR8="AB"),BR8,IF(BM8&gt;=75%*BP8,"D",IF(BM8&gt;=60%*BP8,"I",IF(BM8&gt;=48%*BP8,"II",IF(BM8&gt;=36%*BP8,"III",BR8)))))</f>
        <v>D</v>
      </c>
      <c r="BT8" s="300" t="str">
        <f>IF(details!AI8="","",details!AI8)</f>
        <v/>
      </c>
      <c r="BU8" s="309" t="str">
        <f t="shared" ref="BU8:BU71" si="169">IF(AND(CA8="P",CB8&gt;=CK8),CONCATENATE(BT8," (Pr 40 Th 60)"),CC$3)</f>
        <v xml:space="preserve"> SOCIAL SCIENCE</v>
      </c>
      <c r="BV8" s="17" t="str">
        <f>IF(details!AJ8="","",details!AJ8)</f>
        <v/>
      </c>
      <c r="BW8" s="17" t="str">
        <f>IF(details!AK8="","",details!AK8)</f>
        <v/>
      </c>
      <c r="BX8" s="17" t="str">
        <f>IF(details!AL8="","",details!AL8)</f>
        <v/>
      </c>
      <c r="BY8" s="178" t="str">
        <f t="shared" ref="BY8:BY10" si="170">IF(AND(BV8="",BX8="",BZ8=""),"",SUM(BV8:BX8))</f>
        <v/>
      </c>
      <c r="BZ8" s="17" t="str">
        <f>IF(details!AM8="","",details!AM8)</f>
        <v/>
      </c>
      <c r="CA8" s="17" t="str">
        <f t="shared" ref="CA8:CA71" si="171">IF(AND(BX8="",BZ8=""),"",IF(AND(BX8&gt;=36%*BX$6,BZ8&gt;=36%*BZ$6),"P","SS"))</f>
        <v/>
      </c>
      <c r="CB8" s="17" t="str">
        <f t="shared" ref="CB8:CB10" si="172">IF(CA8="P",(BY8+BZ8),"")</f>
        <v/>
      </c>
      <c r="CC8" s="17">
        <f>IF(details!AN8="","",details!AN8)</f>
        <v>10</v>
      </c>
      <c r="CD8" s="17">
        <f>IF(details!AO8="","",details!AO8)</f>
        <v>10</v>
      </c>
      <c r="CE8" s="17">
        <f>IF(details!AP8="","",details!AP8)</f>
        <v>9</v>
      </c>
      <c r="CF8" s="67">
        <f t="shared" ref="CF8:CF71" si="173">IF(AND(CC8="",CD8="",CE8=""),"",SUM(CC8:CE8))</f>
        <v>29</v>
      </c>
      <c r="CG8" s="17">
        <f>IF(details!AQ8="","",details!AQ8)</f>
        <v>0.5</v>
      </c>
      <c r="CH8" s="17">
        <f>IF(details!AR8="","",details!AR8)</f>
        <v>70</v>
      </c>
      <c r="CI8" s="67">
        <f t="shared" ref="CI8:CI71" si="174">IF(AND(CF8="",CH8=""),"",SUM(CF8:CH8))</f>
        <v>99.5</v>
      </c>
      <c r="CJ8" s="17">
        <f>IF(details!AS8="","",details!AS8)</f>
        <v>100</v>
      </c>
      <c r="CK8" s="54">
        <f t="shared" ref="CK8:CK71" si="175">IF(AND(CI8="",CJ8=""),"",SUM(CI8:CJ8))</f>
        <v>199.5</v>
      </c>
      <c r="CL8" s="17">
        <f t="shared" ref="CL8:CL71" si="176">IF(AND(CA8="P",CB8&gt;=CK8),"",CC8)</f>
        <v>10</v>
      </c>
      <c r="CM8" s="17">
        <f t="shared" ref="CM8:CM71" si="177">IF(AND(CA8="P",CB8&gt;=CK8),"",CD8)</f>
        <v>10</v>
      </c>
      <c r="CN8" s="17">
        <f t="shared" ref="CN8:CN71" si="178">IF(AND(CA8="P",CB8&gt;=CK8),BV8,CE8)</f>
        <v>9</v>
      </c>
      <c r="CO8" s="67">
        <f t="shared" si="100"/>
        <v>0.5</v>
      </c>
      <c r="CP8" s="17">
        <f t="shared" si="31"/>
        <v>70</v>
      </c>
      <c r="CQ8" s="67">
        <f t="shared" si="32"/>
        <v>99.5</v>
      </c>
      <c r="CR8" s="17">
        <f t="shared" si="33"/>
        <v>100</v>
      </c>
      <c r="CS8" s="54">
        <f t="shared" si="34"/>
        <v>199.5</v>
      </c>
      <c r="CT8" s="45">
        <f t="shared" si="35"/>
        <v>0</v>
      </c>
      <c r="CU8" s="45">
        <f t="shared" si="101"/>
        <v>0</v>
      </c>
      <c r="CV8" s="46">
        <f t="shared" si="102"/>
        <v>200</v>
      </c>
      <c r="CW8" s="45" t="str">
        <f t="shared" si="36"/>
        <v/>
      </c>
      <c r="CX8" s="45" t="str">
        <f t="shared" si="103"/>
        <v>P</v>
      </c>
      <c r="CY8" s="45" t="str">
        <f t="shared" ref="CY8:CY71" si="179">IF(OR(CX8="",CX8=0,CX8="S",CX8="RE",CX8="F",CX8="AB"),CX8,IF(CS8&gt;=75%*CV8,"D",IF(CS8&gt;=60%*CV8,"I",IF(CS8&gt;=48%*CV8,"II",IF(CS8&gt;=36%*CV8,"III",CX8)))))</f>
        <v>D</v>
      </c>
      <c r="CZ8" s="17">
        <f>IF(details!AT8="","",details!AT8)</f>
        <v>5</v>
      </c>
      <c r="DA8" s="17">
        <f>IF(details!AU8="","",details!AU8)</f>
        <v>4</v>
      </c>
      <c r="DB8" s="17">
        <f>IF(details!AV8="","",details!AV8)</f>
        <v>8</v>
      </c>
      <c r="DC8" s="67">
        <f t="shared" ref="DC8:DC71" si="180">IF(AND(CZ8="",DA8="",DB8=""),"",SUM(CZ8:DB8))</f>
        <v>17</v>
      </c>
      <c r="DD8" s="17">
        <f>IF(details!AW8="","",details!AW8)</f>
        <v>1</v>
      </c>
      <c r="DE8" s="17">
        <f>IF(details!AX8="","",details!AX8)</f>
        <v>25</v>
      </c>
      <c r="DF8" s="67">
        <f t="shared" ref="DF8:DF71" si="181">IF(AND(DC8="",DE8=""),"",SUM(DC8:DE8))</f>
        <v>43</v>
      </c>
      <c r="DG8" s="17">
        <f>IF(details!AY8="","",details!AY8)</f>
        <v>90</v>
      </c>
      <c r="DH8" s="54">
        <f t="shared" ref="DH8:DH71" si="182">IF(AND(DF8="",DG8=""),"",SUM(DF8:DG8))</f>
        <v>133</v>
      </c>
      <c r="DI8" s="45">
        <f t="shared" ref="DI8:DI71" si="183">COUNTIF(CZ8:DB8,"NA")*CZ$6</f>
        <v>0</v>
      </c>
      <c r="DJ8" s="45">
        <f t="shared" ref="DJ8:DJ71" si="184">(COUNTIF(CZ8:DB8,"ML")*CZ$6)+(COUNTIF(DE8,"ML")*DE$6)</f>
        <v>0</v>
      </c>
      <c r="DK8" s="46">
        <f t="shared" ref="DK8:DK71" si="185">IF(OR($D8="NSO",$D8=0),"",IF(AND(CZ8="",DA8="",DB8="",DE8="",DG8=""),"",IF(AND(DA8="",DB8="",DE8="",DG8=""),10-DI8-DJ8,IF(AND(DB8="",DE8="",DG8=""),20-DI8-DJ8,IF(AND(DB8="",DG8=""),90-DI8-DJ8,IF(DG8="",100-DI8-DJ8,200-DI8-DJ8))))))</f>
        <v>200</v>
      </c>
      <c r="DL8" s="45" t="str">
        <f t="shared" ref="DL8:DL71" si="186">IF(AND(OR(CZ8="ab",CZ8="ml"),OR(DA8="ab",DA8="ml"),OR(DB8="ab",DB8="ml")),"AB",IF(AND(OR(CZ8="ab",CZ8="ml"),OR(DA8="ab",DA8="ml"),OR(DE8="ab",DE8="ml")),"AB",IF(AND(OR(CZ8="ab",CZ8="ml"),OR(DE8="ab",DE8="ml"),OR(DB8="ab",DB8="ml")),"AB",IF(AND(OR(DE8="ab",DE8="ml"),OR(DA8="ab",DA8="ml"),OR(DB8="ab",DB8="ml")),"AB",""))))</f>
        <v/>
      </c>
      <c r="DM8" s="45" t="str">
        <f t="shared" si="104"/>
        <v>P</v>
      </c>
      <c r="DN8" s="45" t="str">
        <f t="shared" si="105"/>
        <v>I</v>
      </c>
      <c r="DO8" s="45">
        <f t="shared" si="44"/>
        <v>0</v>
      </c>
      <c r="DP8" s="69">
        <f t="shared" si="45"/>
        <v>1054</v>
      </c>
      <c r="DQ8" s="70">
        <f t="shared" ref="DQ8:DQ71" si="187">DP8*100/(1200-DO8)</f>
        <v>87.833333333333329</v>
      </c>
      <c r="DR8" s="53" t="str">
        <f t="shared" ref="DR8:DR71" si="188">IF(AND(DQ8&gt;=60,HK8="PASS"),"FIRST",IF(AND(DQ8&gt;=60,HK8="PASS BY GRACE"),"FIRST",IF(AND(DQ8&gt;=48,HK8="PASS"),"SECOND",IF(AND(DQ8&gt;=48,HK8="PASS BY GRACE"),"SECOND",IF(OR(HK8="PASS",HK8="PASS BY GRACE"),"THIRD","")))))</f>
        <v>FIRST</v>
      </c>
      <c r="DS8" s="17">
        <f>IF(details!AZ8="","",details!AZ8)</f>
        <v>10</v>
      </c>
      <c r="DT8" s="17">
        <f>IF(details!BA8="","",details!BA8)</f>
        <v>10</v>
      </c>
      <c r="DU8" s="17">
        <f>IF(details!BB8="","",details!BB8)</f>
        <v>10</v>
      </c>
      <c r="DV8" s="67">
        <f t="shared" ref="DV8:DV71" si="189">IF(AND(DS8="",DT8="",DU8=""),"",SUM(DS8:DU8))</f>
        <v>30</v>
      </c>
      <c r="DW8" s="17">
        <f>IF(details!BC8="","",details!BC8)</f>
        <v>70</v>
      </c>
      <c r="DX8" s="67">
        <f t="shared" ref="DX8:DX71" si="190">IF(AND(DV8="",DW8=""),"",SUM(DV8:DW8))</f>
        <v>100</v>
      </c>
      <c r="DY8" s="17">
        <f>IF(details!BD8="","",details!BD8)</f>
        <v>100</v>
      </c>
      <c r="DZ8" s="54">
        <f t="shared" ref="DZ8:DZ71" si="191">IF(AND(DX8="",DY8=""),"",SUM(DX8:DY8))</f>
        <v>200</v>
      </c>
      <c r="EA8" s="45">
        <f t="shared" ref="EA8:EA71" si="192">(COUNTIF(DS8:DU8,"NA")*10)</f>
        <v>0</v>
      </c>
      <c r="EB8" s="45">
        <f t="shared" ref="EB8:EB71" si="193">(COUNTIF(DS8:DU8,"ML")*10)+(COUNTIF(DW8,"ML")*70)</f>
        <v>0</v>
      </c>
      <c r="EC8" s="46">
        <f t="shared" ref="EC8:EC71" si="194">IF(OR($D8="NSO",$D8=0),"",IF(AND(DS8="",DT8="",DU8="",DW8="",DY8=""),"",IF(AND(DT8="",DU8="",DW8="",DY8=""),10-EA8-EB8,IF(AND(DU8="",DW8="",DY8=""),20-EA8-EB8,IF(AND(DU8="",DY8=""),90-EA8-EB8,IF(DY8="",100-EA8-EB8,200-EA8-EB8))))))</f>
        <v>200</v>
      </c>
      <c r="ED8" s="45" t="str">
        <f t="shared" ref="ED8:ED71" si="195">IF(AND(OR(DS8="ab",DS8="ml"),OR(DT8="ab",DT8="ml"),OR(DU8="ab",DU8="ml")),"AB",IF(AND(OR(DS8="ab",DS8="ml"),OR(DT8="ab",DT8="ml"),OR(DW8="ab",DW8="ml")),"AB",IF(AND(OR(DS8="ab",DS8="ml"),OR(DW8="ab",DW8="ml"),OR(DU8="ab",DU8="ml")),"AB",IF(AND(OR(DW8="ab",DW8="ml"),OR(DT8="ab",DT8="ml"),OR(DU8="ab",DU8="ml")),"AB",""))))</f>
        <v/>
      </c>
      <c r="EE8" s="45" t="str">
        <f t="shared" si="107"/>
        <v>P</v>
      </c>
      <c r="EF8" s="45" t="str">
        <f t="shared" ref="EF8:EF71" si="196">IF(OR(EE8="RE",EE8="",EE8="F",EE8="AB"),EE8,IF(DZ8&gt;=80%*EC8,"A",IF(DZ8&gt;=60%*EC8,"B",IF(DZ8&gt;=40%*EC8,"C","D"))))</f>
        <v>A</v>
      </c>
      <c r="EG8" s="17">
        <f>IF(details!BE8="","",details!BE8)</f>
        <v>6</v>
      </c>
      <c r="EH8" s="17">
        <f>IF(details!BF8="","",details!BF8)</f>
        <v>8</v>
      </c>
      <c r="EI8" s="67">
        <f t="shared" ref="EI8:EI71" si="197">IF(AND(EG8="",EH8=""),"",IF(AND(EG8="ml",EH8="ml"),"ml",IF(AND(EG8="AB",EH8="AB"),"AB",SUM(EG8:EH8))))</f>
        <v>14</v>
      </c>
      <c r="EJ8" s="17">
        <f>IF(details!BG8="","",details!BG8)</f>
        <v>4</v>
      </c>
      <c r="EK8" s="17">
        <f>IF(details!BH8="","",details!BH8)</f>
        <v>7</v>
      </c>
      <c r="EL8" s="67">
        <f t="shared" ref="EL8:EL71" si="198">IF(AND(EJ8="",EK8=""),"",IF(AND(EJ8="ml",EK8="ml"),"ml",IF(AND(EJ8="AB",EK8="AB"),"AB",SUM(EJ8:EK8))))</f>
        <v>11</v>
      </c>
      <c r="EM8" s="17">
        <f>IF(details!BI8="","",details!BI8)</f>
        <v>15</v>
      </c>
      <c r="EN8" s="17">
        <f>IF(details!BJ8="","",details!BJ8)</f>
        <v>10</v>
      </c>
      <c r="EO8" s="67">
        <f t="shared" ref="EO8:EO71" si="199">IF(AND(EM8="",EN8=""),"",IF(AND(EM8="ml",EN8="ml"),"ml",IF(AND(EM8="AB",EN8="AB"),"AB",SUM(EM8:EN8))))</f>
        <v>25</v>
      </c>
      <c r="EP8" s="67">
        <f t="shared" ref="EP8:EP71" si="200">IF(AND(EG8="",EJ8="",EM8=""),"",SUM(EG8,EJ8,EM8))</f>
        <v>25</v>
      </c>
      <c r="EQ8" s="67">
        <f t="shared" ref="EQ8:EQ71" si="201">IF(AND(EH8="",EK8="",EN8=""),"",SUM(EH8,EK8,EN8))</f>
        <v>25</v>
      </c>
      <c r="ER8" s="67">
        <f t="shared" ref="ER8:ER71" si="202">IF(AND(EP8="",EQ8=""),"",IF(AND(EP8="ml",EQ8="ml"),"ml",IF(AND(EP8="AB",EQ8="AB"),"AB",SUM(EP8:EQ8))))</f>
        <v>50</v>
      </c>
      <c r="ES8" s="17">
        <f>IF(details!BK8="","",details!BK8)</f>
        <v>24</v>
      </c>
      <c r="ET8" s="17">
        <f>IF(details!BL8="","",details!BL8)</f>
        <v>14</v>
      </c>
      <c r="EU8" s="67">
        <f t="shared" ref="EU8:EU71" si="203">IF(AND(ES8="",ET8=""),"",IF(AND(ES8="ml",ET8="ml"),"ml",IF(AND(ES8="AB",ET8="AB"),"AB",SUM(ES8:ET8))))</f>
        <v>38</v>
      </c>
      <c r="EV8" s="67">
        <f t="shared" ref="EV8:EV71" si="204">IF(AND(EP8="",ES8=""),"",SUM(EP8,ES8))</f>
        <v>49</v>
      </c>
      <c r="EW8" s="67">
        <f t="shared" ref="EW8:EW71" si="205">IF(AND(EQ8="",FS8=""),"",SUM(EQ8,ET8))</f>
        <v>39</v>
      </c>
      <c r="EX8" s="17">
        <f>IF(details!BM8="","",details!BM8)</f>
        <v>30</v>
      </c>
      <c r="EY8" s="17">
        <f>IF(details!BN8="","",details!BN8)</f>
        <v>70</v>
      </c>
      <c r="EZ8" s="67">
        <f t="shared" ref="EZ8:EZ71" si="206">IF(AND(EX8="",EY8=""),"",IF(AND(EX8="AB",EY8="AB"),"AB",SUM(EX8:EY8)))</f>
        <v>100</v>
      </c>
      <c r="FA8" s="67">
        <f t="shared" ref="FA8:FA71" si="207">IF(AND(EV8="",EX8=""),"",SUM(EV8,EX8))</f>
        <v>79</v>
      </c>
      <c r="FB8" s="67">
        <f t="shared" ref="FB8:FB71" si="208">IF(AND(EW8="",EY8=""),"",SUM(EW8,EY8))</f>
        <v>109</v>
      </c>
      <c r="FC8" s="63">
        <f t="shared" ref="FC8:FC71" si="209">IF(AND(FA8="",FB8=""),"",SUM(FA8:FB8))</f>
        <v>188</v>
      </c>
      <c r="FD8" s="45">
        <f t="shared" ref="FD8:FD71" si="210">COUNTIF(EG8,"na")*EG$6+COUNTIF(EH8,"na")*EH$6+COUNTIF(EJ8,"na")*EJ$6+COUNTIF(EK8,"na")*EK$6+COUNTIF(EM8,"na")*EM$6+COUNTIF(EN8,"na")*EN$6</f>
        <v>0</v>
      </c>
      <c r="FE8" s="45">
        <f t="shared" ref="FE8:FE71" si="211">COUNTIF(EG8,"ml")*EG$6+COUNTIF(EH8,"ml")*EH$6+COUNTIF(EJ8,"ml")*EJ$6+COUNTIF(EK8,"ml")*EK$6+COUNTIF(EM8,"ml")*EM$6+COUNTIF(EN8,"ml")*EN$6+(COUNTIF(ES8,"ML")*ES$6)+(COUNTIF(ET8,"ML")*ET$6)</f>
        <v>0</v>
      </c>
      <c r="FF8" s="46">
        <f t="shared" ref="FF8:FF71" si="212">IF(OR($D8="NSO",$D8=0),"",IF(AND(EI8="",EL8="",EO8="",EU8="",EZ8=""),"",IF(AND(EL8="",EO8="",EU8="",EZ8=""),18-FD8-FE8,IF(AND(EO8="",EU8="",EZ8=""),35-FD8-FE8,IF(AND(EO8="",EZ8=""),75-FD8-FE8,IF(EZ8="",100-FD8-FE8,200-FD8-FE8))))))</f>
        <v>200</v>
      </c>
      <c r="FG8" s="45" t="str">
        <f t="shared" ref="FG8:FG71" si="213">IF(AND(OR(EI8="ab",EI8="ml"),OR(EL8="ab",EL8="ml"),OR(EO8="ab",EO8="ml")),"AB",IF(AND(OR(EI8="ab",EI8="ml"),OR(EL8="ab",EL8="ml"),OR(EU8="ab",EU8="ml")),"AB",IF(AND(OR(EL8="ab",EL8="ml"),OR(EO8="ab",EO8="ml"),OR(EU8="ab",EU8="ml")),"AB",IF(AND(OR(EI8="ab",EI8="ml"),OR(EO8="ab",EO8="ml"),OR(EU8="ab",EU8="ml")),"AB",""))))</f>
        <v/>
      </c>
      <c r="FH8" s="45" t="str">
        <f t="shared" si="109"/>
        <v>P</v>
      </c>
      <c r="FI8" s="45" t="str">
        <f t="shared" ref="FI8:FI71" si="214">IF(OR(FH8="RE",FH8="",FH8="F",FH8="AB"),FH8,IF(FC8&gt;=80%*FF8,"A",IF(FC8&gt;=60%*FF8,"B",IF(FC8&gt;=40%*FF8,"C","D"))))</f>
        <v>A</v>
      </c>
      <c r="FJ8" s="17">
        <f>IF(details!BO8="","",details!BO8)</f>
        <v>10</v>
      </c>
      <c r="FK8" s="17">
        <f>IF(details!BP8="","",details!BP8)</f>
        <v>10</v>
      </c>
      <c r="FL8" s="17">
        <f>IF(details!BQ8="","",details!BQ8)</f>
        <v>10</v>
      </c>
      <c r="FM8" s="67">
        <f t="shared" ref="FM8:FM71" si="215">IF(AND(FJ8="",FK8="",FL8=""),"",SUM(FJ8:FL8))</f>
        <v>30</v>
      </c>
      <c r="FN8" s="17">
        <f>IF(details!BR8="","",details!BR8)</f>
        <v>33</v>
      </c>
      <c r="FO8" s="17">
        <f>IF(details!BS8="","",details!BS8)</f>
        <v>18</v>
      </c>
      <c r="FP8" s="71">
        <f t="shared" ref="FP8:FP71" si="216">IF(AND(FN8="",FO8=""),"",IF(AND(FN8="ml",FO8="ml"),"ml",IF(AND(FN8="AB",FO8="AB"),"AB",SUM(FN8:FO8))))</f>
        <v>51</v>
      </c>
      <c r="FQ8" s="67">
        <f t="shared" ref="FQ8:FQ71" si="217">IF(AND(FM8="",FN8=""),"",SUM(FM8,FN8))</f>
        <v>63</v>
      </c>
      <c r="FR8" s="67">
        <f t="shared" ref="FR8:FR71" si="218">FO8</f>
        <v>18</v>
      </c>
      <c r="FS8" s="17">
        <f>IF(details!BT8="","",details!BT8)</f>
        <v>60</v>
      </c>
      <c r="FT8" s="17">
        <f>IF(details!BU8="","",details!BU8)</f>
        <v>30</v>
      </c>
      <c r="FU8" s="71">
        <f t="shared" ref="FU8:FU71" si="219">IF(AND(FS8="",FT8=""),"",IF(AND(FS8="AB",FT8="AB"),"AB",SUM(FS8:FT8)))</f>
        <v>90</v>
      </c>
      <c r="FV8" s="67">
        <f t="shared" ref="FV8:FV71" si="220">IF(AND(FQ8="",FS8=""),"",SUM(FQ8,FS8))</f>
        <v>123</v>
      </c>
      <c r="FW8" s="67">
        <f t="shared" ref="FW8:FW71" si="221">IF(AND(FR8="",FT8=""),"",SUM(FR8,FT8))</f>
        <v>48</v>
      </c>
      <c r="FX8" s="63">
        <f t="shared" ref="FX8:FX71" si="222">IF(AND(FV8="",FW8=""),"",SUM(FV8:FW8))</f>
        <v>171</v>
      </c>
      <c r="FY8" s="45">
        <f t="shared" ref="FY8:FY71" si="223">COUNTIF(FJ8:FL8,"NA")*FJ$6</f>
        <v>0</v>
      </c>
      <c r="FZ8" s="45">
        <f t="shared" ref="FZ8:FZ71" si="224">(COUNTIF(FJ8:FL8,"ML")*FJ$6)+(COUNTIF(FN8,"ML")*FN$6)+(COUNTIF(FO8,"ML")*FO$6)+(COUNTIF(FS8,"ML")*FS$6)+(COUNTIF(FT8,"ML")*FT$6)</f>
        <v>0</v>
      </c>
      <c r="GA8" s="46">
        <f t="shared" si="78"/>
        <v>200</v>
      </c>
      <c r="GB8" s="45" t="str">
        <f t="shared" ref="GB8:GB71" si="225">IF(AND(OR(FJ8="ab",FJ8="ml"),OR(FK8="ab",FK8="ml"),OR(FL8="ab",FL8="ml")),"AB",IF(AND(OR(FJ8="ab",FJ8="ml"),OR(FK8="ab",FK8="ml"),OR(FP8="ab",FP8="ml")),"AB",IF(AND(OR(FL8="ab",FL8="ml"),OR(FK8="ab",FK8="ml"),OR(FP8="ab",FP8="ml")),"AB",IF(AND(OR(FJ8="ab",FJ8="ml"),OR(FL8="ab",FL8="ml"),OR(FP8="ab",FP8="ml")),"AB",""))))</f>
        <v/>
      </c>
      <c r="GC8" s="45" t="str">
        <f t="shared" si="110"/>
        <v>P</v>
      </c>
      <c r="GD8" s="45" t="str">
        <f t="shared" ref="GD8:GD71" si="226">IF(OR(GC8="RE",GC8="",GC8="F",GC8="AB"),GC8,IF(FX8&gt;=80%*GA8,"A",IF(FX8&gt;=60%*GA8,"B",IF(FX8&gt;=40%*GA8,"C",IF(FX8&gt;=36%*GA8,"D","")))))</f>
        <v>A</v>
      </c>
      <c r="GE8" s="17">
        <f>IF(details!BV8="","",details!BV8)</f>
        <v>24</v>
      </c>
      <c r="GF8" s="17">
        <f>IF(details!BW8="","",details!BW8)</f>
        <v>44</v>
      </c>
      <c r="GG8" s="17">
        <f>IF(details!BX8="","",details!BX8)</f>
        <v>30</v>
      </c>
      <c r="GH8" s="63">
        <f t="shared" ref="GH8:GH71" si="227">IF(AND(GE8="",GF8="",GG8=""),"",SUM(GE8:GG8))</f>
        <v>98</v>
      </c>
      <c r="GI8" s="45">
        <f t="shared" ref="GI8:GI71" si="228">COUNTIF(GE8,"ML")*GE$6+COUNTIF(GF8,"ML")*GF$6+COUNTIF(GG8,"ML")*GG$6</f>
        <v>0</v>
      </c>
      <c r="GJ8" s="46">
        <f t="shared" ref="GJ8:GJ71" si="229">IF(OR($D8="NSO",$D8=0),"",IF(AND(GE8="",GF8="",GG8=""),"",IF(AND(GF8="",GG8=""),25-GI8,IF(GG8="",75-GI8,100-GI8))))</f>
        <v>100</v>
      </c>
      <c r="GK8" s="45" t="str">
        <f t="shared" ref="GK8:GK71" si="230">IF(AND(OR(GE8="ab",GE8="ml"),OR(GF8="ab",GF8="ml")),"AB","")</f>
        <v/>
      </c>
      <c r="GL8" s="45" t="str">
        <f t="shared" si="111"/>
        <v>P</v>
      </c>
      <c r="GM8" s="45" t="str">
        <f t="shared" si="112"/>
        <v>A</v>
      </c>
      <c r="GN8" s="17">
        <f>IF(details!BY8="","",details!BY8)</f>
        <v>24</v>
      </c>
      <c r="GO8" s="17">
        <f>IF(details!BZ8="","",details!BZ8)</f>
        <v>28</v>
      </c>
      <c r="GP8" s="17">
        <f>IF(details!CA8="","",details!CA8)</f>
        <v>27</v>
      </c>
      <c r="GQ8" s="17">
        <f>IF(details!CB8="","",details!CB8)</f>
        <v>14</v>
      </c>
      <c r="GR8" s="63">
        <f t="shared" ref="GR8:GR71" si="231">IF(AND(GN8="",GO8="",GP8="",GQ8=""),"",SUM(GN8:GQ8))</f>
        <v>93</v>
      </c>
      <c r="GS8" s="45">
        <f t="shared" ref="GS8:GS71" si="232">COUNTIF(GN8,"ML")*GN$6+COUNTIF(GO8,"ML")*GO$6+COUNTIF(GP8,"ML")*GP$6+COUNTIF(GQ8,"ML")*GQ$6</f>
        <v>0</v>
      </c>
      <c r="GT8" s="46">
        <f t="shared" ref="GT8:GT71" si="233">IF(OR($D8="NSO",$D8=0),"",IF(AND(GN8="",GO8="",GP8="",GQ8=""),"",IF(AND(GO8="",GP8="",GQ8=""),25-GS8,IF(AND(GP8="",GQ8=""),55-GS8,IF(GQ8="",85-GS8,100-GS8)))))</f>
        <v>100</v>
      </c>
      <c r="GU8" s="45" t="str">
        <f t="shared" ref="GU8:GU71" si="234">IF(AND(OR(GN8="ab",GN8="ml"),OR(GO8="ab",GO8="ml")),"AB",IF(AND(OR(GO8="ab",GO8="ml"),OR(GP8="ab",GP8="ml")),"AB",IF(AND(OR(GN8="ab",GN8="ml"),OR(GP8="ab",GP8="ml")),"AB","")))</f>
        <v/>
      </c>
      <c r="GV8" s="45" t="str">
        <f t="shared" si="113"/>
        <v>P</v>
      </c>
      <c r="GW8" s="45" t="str">
        <f t="shared" si="114"/>
        <v>A</v>
      </c>
      <c r="GX8" s="45" t="str">
        <f t="shared" si="115"/>
        <v>I</v>
      </c>
      <c r="GY8" s="45" t="str">
        <f t="shared" si="116"/>
        <v>D</v>
      </c>
      <c r="GZ8" s="45" t="str">
        <f t="shared" si="117"/>
        <v>D</v>
      </c>
      <c r="HA8" s="45" t="str">
        <f t="shared" si="118"/>
        <v>D</v>
      </c>
      <c r="HB8" s="45" t="str">
        <f t="shared" ref="HB8:HB71" si="235">CY8</f>
        <v>D</v>
      </c>
      <c r="HC8" s="45" t="str">
        <f t="shared" ref="HC8:HC71" si="236">DN8</f>
        <v>I</v>
      </c>
      <c r="HD8" s="45" t="str">
        <f t="shared" si="87"/>
        <v/>
      </c>
      <c r="HE8" s="45">
        <f t="shared" ref="HE8:HE71" si="237">COUNTIF(GX8:HD8,"F")+COUNTIF(GX8:HD8,"AB")</f>
        <v>0</v>
      </c>
      <c r="HF8" s="45">
        <f t="shared" ref="HF8:HF71" si="238">COUNTIF(GX8:HC8,"S")</f>
        <v>0</v>
      </c>
      <c r="HG8" s="45">
        <f t="shared" ref="HG8:HG71" si="239">COUNTIF(GX8:HC8,"G1")</f>
        <v>0</v>
      </c>
      <c r="HH8" s="45">
        <f t="shared" ref="HH8:HH71" si="240">COUNTIF(GX8:HC8,"G2")</f>
        <v>0</v>
      </c>
      <c r="HI8" s="45">
        <f t="shared" ref="HI8:HI71" si="241">COUNTIF(GX8:HD8,"RE")</f>
        <v>0</v>
      </c>
      <c r="HJ8" s="45" t="str">
        <f t="shared" si="88"/>
        <v>PASS</v>
      </c>
      <c r="HK8" s="17" t="str">
        <f t="shared" ref="HK8:HK71" si="242">IF(AND(OR(HJ8="PASS",HJ8="PASS BY GRACE"),HD8="F"),"FAIL",IF(AND(OR(HJ8="PASS",HJ8="PASS BY GRACE"),HD8="RE"),"RE-EXAM.",HJ8))</f>
        <v>PASS</v>
      </c>
      <c r="HL8" s="359">
        <f t="shared" ref="HL8:HL71" si="243">IF(OR(HK8="PASS",HK8="PASS BY GRACE"),DQ8,"")</f>
        <v>87.833333333333329</v>
      </c>
      <c r="HM8" s="72">
        <f t="shared" ref="HM8:HM71" si="244">IF(HL8="","",SUMPRODUCT((HL8&lt;HL$7:HL$106)/COUNTIF(HL$7:HL$106,HL$7:HL$106)))</f>
        <v>3.9999999999999964</v>
      </c>
      <c r="HN8" s="60" t="str">
        <f>IF(details!DJ8="","",details!DJ8)</f>
        <v/>
      </c>
      <c r="HO8" s="73" t="str">
        <f>IF(details!DK8="","",details!DK8)</f>
        <v/>
      </c>
      <c r="HP8" s="60" t="str">
        <f>IF(details!DN8="","",details!DN8)</f>
        <v/>
      </c>
      <c r="HQ8" s="73" t="str">
        <f>IF(details!DO8="","",details!DO8)</f>
        <v/>
      </c>
      <c r="HR8" s="60" t="str">
        <f>IF(details!DR8="","",details!DR8)</f>
        <v/>
      </c>
      <c r="HS8" s="73" t="str">
        <f>IF(details!DS8="","",details!DS8)</f>
        <v/>
      </c>
      <c r="HT8" s="60" t="str">
        <f>IF(details!DV8="","",details!DV8)</f>
        <v/>
      </c>
      <c r="HU8" s="73" t="str">
        <f>IF(details!DW8="","",details!DW8)</f>
        <v/>
      </c>
      <c r="HV8" s="60" t="str">
        <f>IF(details!DZ8="","",details!DZ8)</f>
        <v/>
      </c>
      <c r="HW8" s="73" t="str">
        <f>IF(details!EA8="","",details!EA8)</f>
        <v/>
      </c>
      <c r="HX8" s="61" t="str">
        <f t="shared" ref="HX8:HX71" si="245">IF(HV8="","",HW8/HV8*100)</f>
        <v/>
      </c>
      <c r="HY8" s="321">
        <f t="shared" ref="HY8:HY71" si="246">SUM(N8,AC8,AT8,BI8,CO8,DD8)</f>
        <v>6</v>
      </c>
      <c r="HZ8" s="17" t="str">
        <f t="shared" ref="HZ8:HZ71" si="247">IF(AND(HJ8="FAIL",(OR(GX8="G1",GX8="G2",GX8="S"))),"F",IF(AND(HJ8="FAIL",GX8="RE"),"AB",IF(AND(HJ8="RE-EXAM.",(OR(GX8="G1",GX8="G2",GX8="S"))),"S",IF(AND(HJ8="SUPPL.",(OR(GX8="G1",GX8="G2"))),"S",IF(AND(HJ8="PASS BY GRACE",(OR(GX8="G1",GX8="G2"))),"G",GX8)))))</f>
        <v>I</v>
      </c>
      <c r="IA8" s="17" t="str">
        <f t="shared" ref="IA8:IA71" si="248">IF(HZ8="G",",+","")</f>
        <v/>
      </c>
      <c r="IB8" s="17" t="str">
        <f t="shared" si="122"/>
        <v/>
      </c>
      <c r="IC8" s="17" t="str">
        <f t="shared" ref="IC8:IC71" si="249">IF(AND(HJ8="FAIL",(OR(GY8="G1",GY8="G2",GY8="S"))),"F",IF(AND(HJ8="FAIL",GY8="RE"),"AB",IF(AND(HJ8="RE-EXAM.",(OR(GY8="G1",GY8="G2",GY8="S"))),"S",IF(AND(HJ8="SUPPL.",(OR(GY8="G1",GY8="G2"))),"S",IF(AND(HJ8="PASS BY GRACE",(OR(GY8="G1",GY8="G2"))),"G",GY8)))))</f>
        <v>D</v>
      </c>
      <c r="ID8" s="17" t="str">
        <f t="shared" ref="ID8:ID71" si="250">IF(IC8="G",",+","")</f>
        <v/>
      </c>
      <c r="IE8" s="17" t="str">
        <f t="shared" si="124"/>
        <v/>
      </c>
      <c r="IF8" s="17" t="str">
        <f t="shared" ref="IF8:IF71" si="251">IF(AND(HJ8="FAIL",(OR(GZ8="G1",GZ8="G2",GZ8="S"))),"F",IF(AND(HJ8="FAIL",GZ8="RE"),"AB",IF(AND(HJ8="RE-EXAM.",(OR(GZ8="G1",GZ8="G2",GZ8="S"))),"S",IF(AND(HJ8="SUPPL.",(OR(GZ8="G1",GZ8="G2"))),"S",IF(AND(HJ8="PASS BY GRACE",(OR(GZ8="G1",GZ8="G2"))),"G",GZ8)))))</f>
        <v>D</v>
      </c>
      <c r="IG8" s="17" t="str">
        <f t="shared" si="126"/>
        <v>D</v>
      </c>
      <c r="IH8" s="17" t="str">
        <f t="shared" si="126"/>
        <v/>
      </c>
      <c r="II8" s="17" t="str">
        <f t="shared" si="126"/>
        <v/>
      </c>
      <c r="IJ8" s="17" t="str">
        <f t="shared" si="126"/>
        <v/>
      </c>
      <c r="IK8" s="17" t="str">
        <f t="shared" si="126"/>
        <v/>
      </c>
      <c r="IL8" s="17" t="str">
        <f t="shared" ref="IL8:IL71" si="252">IF(IF8="G",",+","")</f>
        <v/>
      </c>
      <c r="IM8" s="17" t="str">
        <f t="shared" si="127"/>
        <v/>
      </c>
      <c r="IN8" s="17" t="str">
        <f t="shared" ref="IN8:IN71" si="253">IF(AND(HJ8="FAIL",(OR(HA8="G1",HA8="G2",HA8="S"))),"F",IF(AND(HJ8="FAIL",HA8="RE"),"AB",IF(AND(HJ8="RE-EXAM.",(OR(HA8="G1",HA8="G2",HA8="S"))),"S",IF(AND(HJ8="SUPPL.",(OR(HA8="G1",HA8="G2"))),"S",IF(AND(HJ8="PASS BY GRACE",(OR(HA8="G1",HA8="G2"))),"G",HA8)))))</f>
        <v>D</v>
      </c>
      <c r="IO8" s="17" t="str">
        <f t="shared" ref="IO8:IO71" si="254">IF(IN8="G",",+","")</f>
        <v/>
      </c>
      <c r="IP8" s="17" t="str">
        <f t="shared" si="129"/>
        <v/>
      </c>
      <c r="IQ8" s="17" t="str">
        <f t="shared" ref="IQ8:IQ71" si="255">IF(AND(HJ8="FAIL",(OR(HB8="G1",HB8="G2",HB8="S"))),"F",IF(AND(HJ8="FAIL",HB8="RE"),"AB",IF(AND(HJ8="RE-EXAM.",(OR(HB8="G1",HB8="G2",HB8="S"))),"S",IF(AND(HJ8="SUPPL.",(OR(HB8="G1",HB8="G2"))),"S",IF(AND(HJ8="PASS BY GRACE",(OR(HB8="G1",HB8="G2"))),"G",HB8)))))</f>
        <v>D</v>
      </c>
      <c r="IR8" s="17" t="str">
        <f t="shared" ref="IR8:IR71" si="256">IF(IQ8="G",",+","")</f>
        <v/>
      </c>
      <c r="IS8" s="17" t="str">
        <f t="shared" ref="IS8:IS71" si="257">IF(IQ8="G",ROUNDUP(36%*CV8-CS8,0),"")</f>
        <v/>
      </c>
      <c r="IT8" s="17" t="str">
        <f t="shared" ref="IT8:IT71" si="258">IF(AND(HJ8="FAIL",(OR(HC8="G1",HC8="G2",HC8="S"))),"F",IF(AND(HJ8="FAIL",HC8="RE"),"AB",IF(AND(HJ8="RE-EXAM.",(OR(HC8="G1",HC8="G2",HC8="S"))),"S",IF(AND(HJ8="SUPPL.",(OR(HC8="G1",HC8="G2"))),"S",IF(AND(HJ8="PASS BY GRACE",(OR(HC8="G1",HC8="G2"))),"G",HC8)))))</f>
        <v>I</v>
      </c>
      <c r="IU8" s="17" t="str">
        <f t="shared" ref="IU8:IU71" si="259">IF(IT8="G",",+","")</f>
        <v/>
      </c>
      <c r="IV8" s="17" t="str">
        <f t="shared" ref="IV8:IV71" si="260">IF(IT8="G",ROUNDUP(36%*DK8-DH8,0),"")</f>
        <v/>
      </c>
      <c r="IW8" s="17" t="str">
        <f t="shared" ref="IW8:IW71" si="261">IF(AND(HJ8="FAIL",DY8="ML"),"AB",IF(AND(HJ8="FAIL",EF8="RE"),"F",EF8))</f>
        <v>A</v>
      </c>
      <c r="IX8" s="17" t="str">
        <f t="shared" ref="IX8:IX71" si="262">IF(AND(HJ8="FAIL",EZ8="ML"),"AB",IF(AND(HJ8="FAIL",FI8="RE"),"F",FI8))</f>
        <v>A</v>
      </c>
      <c r="IY8" s="17" t="str">
        <f t="shared" ref="IY8:IY71" si="263">IF(AND(HJ8="FAIL",FU8="ML"),"AB",IF(AND(HJ8="FAIL",GD8="RE"),"F",GD8))</f>
        <v>A</v>
      </c>
      <c r="IZ8" s="17" t="str">
        <f t="shared" ref="IZ8:IZ71" si="264">IF(AND(HJ8="FAIL",GG8="ML"),"AB",IF(AND(HJ8="FAIL",GM8="RE"),"F",GM8))</f>
        <v>A</v>
      </c>
      <c r="JA8" s="17" t="str">
        <f t="shared" ref="JA8:JA71" si="265">IF(AND(HJ8="FAIL",GQ8="ML"),"AB",IF(AND(HJ8="FAIL",GW8="RE"),"F",GW8))</f>
        <v>A</v>
      </c>
      <c r="JB8" s="17" t="str">
        <f t="shared" ref="JB8:JB71" si="266">CONCATENATE(IF(HZ8="F",$HZ$5,"")," ",IF(IC8="F",$IC$5,"")," ",IF(IG8="F",$IG$5,"")," ",IF(IH8="F",$IH$5,"")," ",IF(II8="F",$II$5,"")," ",IF(IJ8="F",$IJ$5,"")," ",IF(IK8="F",$IK$5,"")," ",IF(IN8="F",$IN$5,"")," ",IF(IQ8="F",$IQ$5,"")," ",IF(IT8="F",$IT$5,"")," ",IF(IW8="F",$IW$5,"")," ",IF(IX8="F",$IX$5,"")," ",IF(IY8="F",$IY$5,""))</f>
        <v xml:space="preserve">            </v>
      </c>
      <c r="JC8" s="17" t="str">
        <f t="shared" ref="JC8:JC71" si="267">CONCATENATE(IF(HZ8="S",$HZ$5,"")," ",IF(IC8="S",$IC$5,"")," ",IF(IG8="S",$IG$5,"")," ",IF(IH8="S",$IH$5,"")," ",IF(II8="S",$II$5,"")," ",IF(IJ8="S",$IJ$5,"")," ",IF(IK8="S",$IK$5,"")," ",IF(IN8="S",$IN$5,"")," ",IF(IQ8="S",$IQ$5,"")," ",IF(IT8="S",$IT$5,"")," ",IF(IW8="S",$IW$5,"")," ",IF(IX8="S",$IX$5,"")," ",IF(IY8="S",$IY$5,""))</f>
        <v xml:space="preserve">            </v>
      </c>
      <c r="JD8" s="17" t="str">
        <f t="shared" ref="JD8:JD71" si="268">CONCATENATE(IF(HZ8="G",CONCATENATE($HZ$5," +",IB8),""),IF(IC8="G",CONCATENATE($IC$5," +",IE8),""),IF(IF8="G",CONCATENATE($IF$5," +",IM8),""),IF(IN8="G",CONCATENATE($IN$5," +",IP8),""),IF(IQ8="G",CONCATENATE($IQ$5," +",IS8),""),IF(IT8="G",CONCATENATE($IT$5," +",IV8),""))</f>
        <v/>
      </c>
      <c r="JE8" s="74"/>
      <c r="JF8" s="17" t="str">
        <f t="shared" ref="JF8:JF71" si="269">CONCATENATE(IF(HZ8="D",$HZ$5,"")," ",IF(IC8="D",$IC$5,"")," ",IF(IG8="D",$IG$5,"")," ",IF(IH8="D",$IH$5,"")," ",IF(II8="D",$II$5,"")," ",IF(IJ8="D",$IJ$5,"")," ",IF(IK8="D",$IK$5,"")," ",IF(IN8="D",$IN$5,"")," ",IF(IQ8="D",$IQ$5,"")," ",IF(IT8="D",$IT$5,"")," ",IF(IW8="D",$IW$5,"")," ",IF(IX8="D",$IX$5,"")," ",IF(IY8="D",$IY$5,""))</f>
        <v xml:space="preserve">  ENGLISH  SANSKRIT      SCIENCE  SOCIAL SCIENCE/ VOCATIONAL EDUCATION    </v>
      </c>
      <c r="JG8" s="17" t="str">
        <f>IF(OR(HK8="SUPPL.",HK8="RE-EXAM."),'result subject-wise'!AV8,HK8)</f>
        <v>PASS</v>
      </c>
      <c r="JH8" s="26">
        <f>IF('result subject-wise'!AW8="",DQ8,'result subject-wise'!AW8)</f>
        <v>87.833333333333329</v>
      </c>
      <c r="JI8" s="53" t="str">
        <f t="shared" ref="JI8:JI71" si="270">IF(AND(JH8&gt;=60,JG8="PASS"),"FIRST",IF(AND(JH8&gt;=60,JG8="PASS BY GRACE"),"FIRST",IF(AND(JH8&gt;=48,JG8="PASS"),"SECOND",IF(AND(JH8&gt;=48,JG8="PASS BY GRACE"),"SECOND",IF(OR(JG8="PASS",JG8="PASS BY GRACE"),"THIRD",JG8)))))</f>
        <v>FIRST</v>
      </c>
      <c r="JJ8" s="65"/>
      <c r="JM8" s="776" t="str">
        <f>A2</f>
        <v>Govt. Higher Secondary School, XYZ</v>
      </c>
      <c r="JN8" s="777"/>
      <c r="JO8" s="777"/>
      <c r="JP8" s="777"/>
      <c r="JQ8" s="777"/>
      <c r="JR8" s="777"/>
      <c r="JS8" s="777"/>
      <c r="JT8" s="777"/>
      <c r="JU8" s="777"/>
      <c r="JV8" s="777"/>
      <c r="JW8" s="777"/>
      <c r="JX8" s="777"/>
      <c r="JY8" s="777"/>
      <c r="JZ8" s="777"/>
      <c r="KA8" s="778"/>
    </row>
    <row r="9" spans="1:287" ht="16" customHeight="1">
      <c r="A9" s="2">
        <f>details!A9</f>
        <v>3</v>
      </c>
      <c r="B9" s="17" t="str">
        <f>IF(details!B9="","",details!B9)</f>
        <v>OBC</v>
      </c>
      <c r="C9" s="17" t="str">
        <f>IF(details!C9="","",details!C9)</f>
        <v>G</v>
      </c>
      <c r="D9" s="63">
        <f>IF(details!D9="","",details!D9)</f>
        <v>9103</v>
      </c>
      <c r="E9" s="17">
        <f>IF(details!E9="","",details!E9)</f>
        <v>10014</v>
      </c>
      <c r="F9" s="245">
        <f>IF(details!F9="","",details!F9)</f>
        <v>34824</v>
      </c>
      <c r="G9" s="19" t="str">
        <f>IF(details!G9="","",details!G9)</f>
        <v>A 003</v>
      </c>
      <c r="H9" s="19" t="str">
        <f>IF(details!H9="","",details!H9)</f>
        <v>B 003</v>
      </c>
      <c r="I9" s="19" t="str">
        <f>IF(details!I9="","",details!I9)</f>
        <v>C 003</v>
      </c>
      <c r="J9" s="17">
        <f>IF(details!J9="","",details!J9)</f>
        <v>10</v>
      </c>
      <c r="K9" s="17">
        <f>IF(details!K9="","",details!K9)</f>
        <v>10</v>
      </c>
      <c r="L9" s="17">
        <f>IF(details!L9="","",details!L9)</f>
        <v>9</v>
      </c>
      <c r="M9" s="67">
        <f t="shared" si="139"/>
        <v>29</v>
      </c>
      <c r="N9" s="17">
        <f>IF(details!M9="","",details!M9)</f>
        <v>1</v>
      </c>
      <c r="O9" s="17">
        <f>IF(details!N9="","",details!N9)</f>
        <v>70</v>
      </c>
      <c r="P9" s="67">
        <f t="shared" si="140"/>
        <v>100</v>
      </c>
      <c r="Q9" s="17">
        <f>IF(details!O9="","",details!O9)</f>
        <v>38</v>
      </c>
      <c r="R9" s="54">
        <f t="shared" si="141"/>
        <v>138</v>
      </c>
      <c r="S9" s="45">
        <f t="shared" si="142"/>
        <v>0</v>
      </c>
      <c r="T9" s="45">
        <f t="shared" si="143"/>
        <v>0</v>
      </c>
      <c r="U9" s="46">
        <f t="shared" si="144"/>
        <v>200</v>
      </c>
      <c r="V9" s="45" t="str">
        <f t="shared" si="145"/>
        <v/>
      </c>
      <c r="W9" s="45" t="str">
        <f t="shared" si="89"/>
        <v>P</v>
      </c>
      <c r="X9" s="45" t="str">
        <f t="shared" si="90"/>
        <v>I</v>
      </c>
      <c r="Y9" s="17">
        <f>IF(details!P9="","",details!P9)</f>
        <v>4</v>
      </c>
      <c r="Z9" s="17">
        <f>IF(details!Q9="","",details!Q9)</f>
        <v>9</v>
      </c>
      <c r="AA9" s="17">
        <f>IF(details!R9="","",details!R9)</f>
        <v>8</v>
      </c>
      <c r="AB9" s="67">
        <f t="shared" si="146"/>
        <v>21</v>
      </c>
      <c r="AC9" s="17">
        <f>IF(details!S9="","",details!S9)</f>
        <v>1</v>
      </c>
      <c r="AD9" s="17">
        <f>IF(details!T9="","",details!T9)</f>
        <v>70</v>
      </c>
      <c r="AE9" s="67">
        <f t="shared" si="147"/>
        <v>92</v>
      </c>
      <c r="AF9" s="17">
        <f>IF(details!U9="","",details!U9)</f>
        <v>100</v>
      </c>
      <c r="AG9" s="54">
        <f t="shared" si="148"/>
        <v>192</v>
      </c>
      <c r="AH9" s="45">
        <f t="shared" si="149"/>
        <v>0</v>
      </c>
      <c r="AI9" s="45">
        <f t="shared" si="150"/>
        <v>0</v>
      </c>
      <c r="AJ9" s="46">
        <f t="shared" si="151"/>
        <v>200</v>
      </c>
      <c r="AK9" s="45" t="str">
        <f t="shared" si="152"/>
        <v/>
      </c>
      <c r="AL9" s="45" t="str">
        <f t="shared" si="91"/>
        <v>P</v>
      </c>
      <c r="AM9" s="45" t="str">
        <f t="shared" si="92"/>
        <v>D</v>
      </c>
      <c r="AN9" s="63" t="str">
        <f>IF(details!V9="","",details!V9)</f>
        <v xml:space="preserve"> SANSKRIT</v>
      </c>
      <c r="AO9" s="68" t="str">
        <f>IF(details!V9="","",details!V9)</f>
        <v xml:space="preserve"> SANSKRIT</v>
      </c>
      <c r="AP9" s="17">
        <f>IF(details!W9="","",details!W9)</f>
        <v>10</v>
      </c>
      <c r="AQ9" s="17">
        <f>IF(details!X9="","",details!X9)</f>
        <v>10</v>
      </c>
      <c r="AR9" s="17">
        <f>IF(details!Y9="","",details!Y9)</f>
        <v>9</v>
      </c>
      <c r="AS9" s="67">
        <f t="shared" si="153"/>
        <v>29</v>
      </c>
      <c r="AT9" s="17">
        <f>IF(details!Z9="","",details!Z9)</f>
        <v>0.5</v>
      </c>
      <c r="AU9" s="17">
        <f>IF(details!AA9="","",details!AA9)</f>
        <v>70</v>
      </c>
      <c r="AV9" s="67">
        <f t="shared" si="154"/>
        <v>99.5</v>
      </c>
      <c r="AW9" s="17">
        <f>IF(details!AB9="","",details!AB9)</f>
        <v>100</v>
      </c>
      <c r="AX9" s="54">
        <f t="shared" si="155"/>
        <v>199.5</v>
      </c>
      <c r="AY9" s="45">
        <f t="shared" si="156"/>
        <v>0</v>
      </c>
      <c r="AZ9" s="45">
        <f t="shared" si="157"/>
        <v>0</v>
      </c>
      <c r="BA9" s="46">
        <f t="shared" si="158"/>
        <v>200</v>
      </c>
      <c r="BB9" s="45" t="str">
        <f t="shared" si="159"/>
        <v/>
      </c>
      <c r="BC9" s="45" t="str">
        <f t="shared" si="93"/>
        <v>P</v>
      </c>
      <c r="BD9" s="45" t="str">
        <f t="shared" si="160"/>
        <v>D</v>
      </c>
      <c r="BE9" s="17">
        <f>IF(details!AC9="","",details!AC9)</f>
        <v>8</v>
      </c>
      <c r="BF9" s="17">
        <f>IF(details!AD9="","",details!AD9)</f>
        <v>3</v>
      </c>
      <c r="BG9" s="17">
        <f>IF(details!AE9="","",details!AE9)</f>
        <v>8</v>
      </c>
      <c r="BH9" s="67">
        <f t="shared" si="161"/>
        <v>19</v>
      </c>
      <c r="BI9" s="17">
        <f>IF(details!AF9="","",details!AF9)</f>
        <v>2</v>
      </c>
      <c r="BJ9" s="17">
        <f>IF(details!AG9="","",details!AG9)</f>
        <v>70</v>
      </c>
      <c r="BK9" s="67">
        <f t="shared" si="162"/>
        <v>91</v>
      </c>
      <c r="BL9" s="17">
        <f>IF(details!AH9="","",details!AH9)</f>
        <v>100</v>
      </c>
      <c r="BM9" s="54">
        <f t="shared" si="163"/>
        <v>191</v>
      </c>
      <c r="BN9" s="45">
        <f t="shared" si="164"/>
        <v>0</v>
      </c>
      <c r="BO9" s="45">
        <f t="shared" si="165"/>
        <v>0</v>
      </c>
      <c r="BP9" s="46">
        <f t="shared" si="166"/>
        <v>200</v>
      </c>
      <c r="BQ9" s="45" t="str">
        <f t="shared" si="167"/>
        <v/>
      </c>
      <c r="BR9" s="45" t="str">
        <f t="shared" si="94"/>
        <v>P</v>
      </c>
      <c r="BS9" s="45" t="str">
        <f t="shared" si="168"/>
        <v>D</v>
      </c>
      <c r="BT9" s="300" t="str">
        <f>IF(details!AI9="","",details!AI9)</f>
        <v/>
      </c>
      <c r="BU9" s="309" t="str">
        <f t="shared" si="169"/>
        <v xml:space="preserve"> SOCIAL SCIENCE</v>
      </c>
      <c r="BV9" s="17" t="str">
        <f>IF(details!AJ9="","",details!AJ9)</f>
        <v/>
      </c>
      <c r="BW9" s="17" t="str">
        <f>IF(details!AK9="","",details!AK9)</f>
        <v/>
      </c>
      <c r="BX9" s="17" t="str">
        <f>IF(details!AL9="","",details!AL9)</f>
        <v/>
      </c>
      <c r="BY9" s="178" t="str">
        <f t="shared" si="170"/>
        <v/>
      </c>
      <c r="BZ9" s="17" t="str">
        <f>IF(details!AM9="","",details!AM9)</f>
        <v/>
      </c>
      <c r="CA9" s="17" t="str">
        <f t="shared" si="171"/>
        <v/>
      </c>
      <c r="CB9" s="17" t="str">
        <f t="shared" si="172"/>
        <v/>
      </c>
      <c r="CC9" s="17">
        <f>IF(details!AN9="","",details!AN9)</f>
        <v>10</v>
      </c>
      <c r="CD9" s="17">
        <f>IF(details!AO9="","",details!AO9)</f>
        <v>10</v>
      </c>
      <c r="CE9" s="17">
        <f>IF(details!AP9="","",details!AP9)</f>
        <v>9</v>
      </c>
      <c r="CF9" s="67">
        <f t="shared" si="173"/>
        <v>29</v>
      </c>
      <c r="CG9" s="17">
        <f>IF(details!AQ9="","",details!AQ9)</f>
        <v>0.5</v>
      </c>
      <c r="CH9" s="17">
        <f>IF(details!AR9="","",details!AR9)</f>
        <v>70</v>
      </c>
      <c r="CI9" s="67">
        <f t="shared" si="174"/>
        <v>99.5</v>
      </c>
      <c r="CJ9" s="17">
        <f>IF(details!AS9="","",details!AS9)</f>
        <v>100</v>
      </c>
      <c r="CK9" s="54">
        <f t="shared" si="175"/>
        <v>199.5</v>
      </c>
      <c r="CL9" s="17">
        <f t="shared" si="176"/>
        <v>10</v>
      </c>
      <c r="CM9" s="17">
        <f t="shared" si="177"/>
        <v>10</v>
      </c>
      <c r="CN9" s="17">
        <f t="shared" si="178"/>
        <v>9</v>
      </c>
      <c r="CO9" s="67">
        <f t="shared" si="100"/>
        <v>0.5</v>
      </c>
      <c r="CP9" s="17">
        <f t="shared" si="31"/>
        <v>70</v>
      </c>
      <c r="CQ9" s="67">
        <f t="shared" si="32"/>
        <v>99.5</v>
      </c>
      <c r="CR9" s="17">
        <f t="shared" si="33"/>
        <v>100</v>
      </c>
      <c r="CS9" s="54">
        <f t="shared" si="34"/>
        <v>199.5</v>
      </c>
      <c r="CT9" s="45">
        <f t="shared" si="35"/>
        <v>0</v>
      </c>
      <c r="CU9" s="45">
        <f t="shared" si="101"/>
        <v>0</v>
      </c>
      <c r="CV9" s="46">
        <f t="shared" si="102"/>
        <v>200</v>
      </c>
      <c r="CW9" s="45" t="str">
        <f t="shared" si="36"/>
        <v/>
      </c>
      <c r="CX9" s="45" t="str">
        <f t="shared" si="103"/>
        <v>P</v>
      </c>
      <c r="CY9" s="45" t="str">
        <f t="shared" si="179"/>
        <v>D</v>
      </c>
      <c r="CZ9" s="17">
        <f>IF(details!AT9="","",details!AT9)</f>
        <v>5</v>
      </c>
      <c r="DA9" s="17">
        <f>IF(details!AU9="","",details!AU9)</f>
        <v>4</v>
      </c>
      <c r="DB9" s="17">
        <f>IF(details!AV9="","",details!AV9)</f>
        <v>8</v>
      </c>
      <c r="DC9" s="67">
        <f t="shared" si="180"/>
        <v>17</v>
      </c>
      <c r="DD9" s="17">
        <f>IF(details!AW9="","",details!AW9)</f>
        <v>1</v>
      </c>
      <c r="DE9" s="17">
        <f>IF(details!AX9="","",details!AX9)</f>
        <v>25</v>
      </c>
      <c r="DF9" s="67">
        <f t="shared" si="181"/>
        <v>43</v>
      </c>
      <c r="DG9" s="17">
        <f>IF(details!AY9="","",details!AY9)</f>
        <v>90</v>
      </c>
      <c r="DH9" s="54">
        <f t="shared" si="182"/>
        <v>133</v>
      </c>
      <c r="DI9" s="45">
        <f t="shared" si="183"/>
        <v>0</v>
      </c>
      <c r="DJ9" s="45">
        <f t="shared" si="184"/>
        <v>0</v>
      </c>
      <c r="DK9" s="46">
        <f t="shared" si="185"/>
        <v>200</v>
      </c>
      <c r="DL9" s="45" t="str">
        <f t="shared" si="186"/>
        <v/>
      </c>
      <c r="DM9" s="45" t="str">
        <f t="shared" si="104"/>
        <v>P</v>
      </c>
      <c r="DN9" s="45" t="str">
        <f t="shared" si="105"/>
        <v>I</v>
      </c>
      <c r="DO9" s="45">
        <f t="shared" si="44"/>
        <v>0</v>
      </c>
      <c r="DP9" s="69">
        <f t="shared" si="45"/>
        <v>1053</v>
      </c>
      <c r="DQ9" s="70">
        <f t="shared" si="187"/>
        <v>87.75</v>
      </c>
      <c r="DR9" s="53" t="str">
        <f t="shared" si="188"/>
        <v>FIRST</v>
      </c>
      <c r="DS9" s="17">
        <f>IF(details!AZ9="","",details!AZ9)</f>
        <v>10</v>
      </c>
      <c r="DT9" s="17">
        <f>IF(details!BA9="","",details!BA9)</f>
        <v>10</v>
      </c>
      <c r="DU9" s="17">
        <f>IF(details!BB9="","",details!BB9)</f>
        <v>10</v>
      </c>
      <c r="DV9" s="67">
        <f t="shared" si="189"/>
        <v>30</v>
      </c>
      <c r="DW9" s="17">
        <f>IF(details!BC9="","",details!BC9)</f>
        <v>70</v>
      </c>
      <c r="DX9" s="67">
        <f t="shared" si="190"/>
        <v>100</v>
      </c>
      <c r="DY9" s="17">
        <f>IF(details!BD9="","",details!BD9)</f>
        <v>100</v>
      </c>
      <c r="DZ9" s="54">
        <f t="shared" si="191"/>
        <v>200</v>
      </c>
      <c r="EA9" s="45">
        <f t="shared" si="192"/>
        <v>0</v>
      </c>
      <c r="EB9" s="45">
        <f t="shared" si="193"/>
        <v>0</v>
      </c>
      <c r="EC9" s="46">
        <f t="shared" si="194"/>
        <v>200</v>
      </c>
      <c r="ED9" s="45" t="str">
        <f t="shared" si="195"/>
        <v/>
      </c>
      <c r="EE9" s="45" t="str">
        <f t="shared" si="107"/>
        <v>P</v>
      </c>
      <c r="EF9" s="45" t="str">
        <f t="shared" si="196"/>
        <v>A</v>
      </c>
      <c r="EG9" s="17">
        <f>IF(details!BE9="","",details!BE9)</f>
        <v>6</v>
      </c>
      <c r="EH9" s="17">
        <f>IF(details!BF9="","",details!BF9)</f>
        <v>8</v>
      </c>
      <c r="EI9" s="67">
        <f t="shared" si="197"/>
        <v>14</v>
      </c>
      <c r="EJ9" s="17">
        <f>IF(details!BG9="","",details!BG9)</f>
        <v>4</v>
      </c>
      <c r="EK9" s="17">
        <f>IF(details!BH9="","",details!BH9)</f>
        <v>7</v>
      </c>
      <c r="EL9" s="67">
        <f t="shared" si="198"/>
        <v>11</v>
      </c>
      <c r="EM9" s="17">
        <f>IF(details!BI9="","",details!BI9)</f>
        <v>15</v>
      </c>
      <c r="EN9" s="17">
        <f>IF(details!BJ9="","",details!BJ9)</f>
        <v>10</v>
      </c>
      <c r="EO9" s="67">
        <f t="shared" si="199"/>
        <v>25</v>
      </c>
      <c r="EP9" s="67">
        <f t="shared" si="200"/>
        <v>25</v>
      </c>
      <c r="EQ9" s="67">
        <f t="shared" si="201"/>
        <v>25</v>
      </c>
      <c r="ER9" s="67">
        <f t="shared" si="202"/>
        <v>50</v>
      </c>
      <c r="ES9" s="17">
        <f>IF(details!BK9="","",details!BK9)</f>
        <v>24</v>
      </c>
      <c r="ET9" s="17">
        <f>IF(details!BL9="","",details!BL9)</f>
        <v>14</v>
      </c>
      <c r="EU9" s="67">
        <f t="shared" si="203"/>
        <v>38</v>
      </c>
      <c r="EV9" s="67">
        <f t="shared" si="204"/>
        <v>49</v>
      </c>
      <c r="EW9" s="67">
        <f t="shared" si="205"/>
        <v>39</v>
      </c>
      <c r="EX9" s="17">
        <f>IF(details!BM9="","",details!BM9)</f>
        <v>30</v>
      </c>
      <c r="EY9" s="17">
        <f>IF(details!BN9="","",details!BN9)</f>
        <v>70</v>
      </c>
      <c r="EZ9" s="67">
        <f t="shared" si="206"/>
        <v>100</v>
      </c>
      <c r="FA9" s="67">
        <f t="shared" si="207"/>
        <v>79</v>
      </c>
      <c r="FB9" s="67">
        <f t="shared" si="208"/>
        <v>109</v>
      </c>
      <c r="FC9" s="63">
        <f t="shared" si="209"/>
        <v>188</v>
      </c>
      <c r="FD9" s="45">
        <f t="shared" si="210"/>
        <v>0</v>
      </c>
      <c r="FE9" s="45">
        <f t="shared" si="211"/>
        <v>0</v>
      </c>
      <c r="FF9" s="46">
        <f t="shared" si="212"/>
        <v>200</v>
      </c>
      <c r="FG9" s="45" t="str">
        <f t="shared" si="213"/>
        <v/>
      </c>
      <c r="FH9" s="45" t="str">
        <f t="shared" si="109"/>
        <v>P</v>
      </c>
      <c r="FI9" s="45" t="str">
        <f t="shared" si="214"/>
        <v>A</v>
      </c>
      <c r="FJ9" s="17">
        <f>IF(details!BO9="","",details!BO9)</f>
        <v>10</v>
      </c>
      <c r="FK9" s="17">
        <f>IF(details!BP9="","",details!BP9)</f>
        <v>10</v>
      </c>
      <c r="FL9" s="17">
        <f>IF(details!BQ9="","",details!BQ9)</f>
        <v>10</v>
      </c>
      <c r="FM9" s="67">
        <f t="shared" si="215"/>
        <v>30</v>
      </c>
      <c r="FN9" s="17">
        <f>IF(details!BR9="","",details!BR9)</f>
        <v>33</v>
      </c>
      <c r="FO9" s="17">
        <f>IF(details!BS9="","",details!BS9)</f>
        <v>18</v>
      </c>
      <c r="FP9" s="71">
        <f t="shared" si="216"/>
        <v>51</v>
      </c>
      <c r="FQ9" s="67">
        <f t="shared" si="217"/>
        <v>63</v>
      </c>
      <c r="FR9" s="67">
        <f t="shared" si="218"/>
        <v>18</v>
      </c>
      <c r="FS9" s="17">
        <f>IF(details!BT9="","",details!BT9)</f>
        <v>60</v>
      </c>
      <c r="FT9" s="17">
        <f>IF(details!BU9="","",details!BU9)</f>
        <v>30</v>
      </c>
      <c r="FU9" s="71">
        <f t="shared" si="219"/>
        <v>90</v>
      </c>
      <c r="FV9" s="67">
        <f t="shared" si="220"/>
        <v>123</v>
      </c>
      <c r="FW9" s="67">
        <f t="shared" si="221"/>
        <v>48</v>
      </c>
      <c r="FX9" s="63">
        <f t="shared" si="222"/>
        <v>171</v>
      </c>
      <c r="FY9" s="45">
        <f t="shared" si="223"/>
        <v>0</v>
      </c>
      <c r="FZ9" s="45">
        <f t="shared" si="224"/>
        <v>0</v>
      </c>
      <c r="GA9" s="46">
        <f t="shared" si="78"/>
        <v>200</v>
      </c>
      <c r="GB9" s="45" t="str">
        <f t="shared" si="225"/>
        <v/>
      </c>
      <c r="GC9" s="45" t="str">
        <f t="shared" si="110"/>
        <v>P</v>
      </c>
      <c r="GD9" s="45" t="str">
        <f t="shared" si="226"/>
        <v>A</v>
      </c>
      <c r="GE9" s="17">
        <f>IF(details!BV9="","",details!BV9)</f>
        <v>24</v>
      </c>
      <c r="GF9" s="17">
        <f>IF(details!BW9="","",details!BW9)</f>
        <v>44</v>
      </c>
      <c r="GG9" s="17">
        <f>IF(details!BX9="","",details!BX9)</f>
        <v>30</v>
      </c>
      <c r="GH9" s="63">
        <f t="shared" si="227"/>
        <v>98</v>
      </c>
      <c r="GI9" s="45">
        <f t="shared" si="228"/>
        <v>0</v>
      </c>
      <c r="GJ9" s="46">
        <f t="shared" si="229"/>
        <v>100</v>
      </c>
      <c r="GK9" s="45" t="str">
        <f t="shared" si="230"/>
        <v/>
      </c>
      <c r="GL9" s="45" t="str">
        <f t="shared" si="111"/>
        <v>P</v>
      </c>
      <c r="GM9" s="45" t="str">
        <f t="shared" si="112"/>
        <v>A</v>
      </c>
      <c r="GN9" s="17">
        <f>IF(details!BY9="","",details!BY9)</f>
        <v>24</v>
      </c>
      <c r="GO9" s="17">
        <f>IF(details!BZ9="","",details!BZ9)</f>
        <v>28</v>
      </c>
      <c r="GP9" s="17">
        <f>IF(details!CA9="","",details!CA9)</f>
        <v>27</v>
      </c>
      <c r="GQ9" s="17">
        <f>IF(details!CB9="","",details!CB9)</f>
        <v>14</v>
      </c>
      <c r="GR9" s="63">
        <f t="shared" si="231"/>
        <v>93</v>
      </c>
      <c r="GS9" s="45">
        <f t="shared" si="232"/>
        <v>0</v>
      </c>
      <c r="GT9" s="46">
        <f t="shared" si="233"/>
        <v>100</v>
      </c>
      <c r="GU9" s="45" t="str">
        <f t="shared" si="234"/>
        <v/>
      </c>
      <c r="GV9" s="45" t="str">
        <f t="shared" si="113"/>
        <v>P</v>
      </c>
      <c r="GW9" s="45" t="str">
        <f t="shared" si="114"/>
        <v>A</v>
      </c>
      <c r="GX9" s="45" t="str">
        <f t="shared" si="115"/>
        <v>I</v>
      </c>
      <c r="GY9" s="45" t="str">
        <f t="shared" si="116"/>
        <v>D</v>
      </c>
      <c r="GZ9" s="45" t="str">
        <f t="shared" si="117"/>
        <v>D</v>
      </c>
      <c r="HA9" s="45" t="str">
        <f t="shared" si="118"/>
        <v>D</v>
      </c>
      <c r="HB9" s="45" t="str">
        <f t="shared" si="235"/>
        <v>D</v>
      </c>
      <c r="HC9" s="45" t="str">
        <f t="shared" si="236"/>
        <v>I</v>
      </c>
      <c r="HD9" s="45" t="str">
        <f t="shared" si="87"/>
        <v/>
      </c>
      <c r="HE9" s="45">
        <f t="shared" si="237"/>
        <v>0</v>
      </c>
      <c r="HF9" s="45">
        <f t="shared" si="238"/>
        <v>0</v>
      </c>
      <c r="HG9" s="45">
        <f t="shared" si="239"/>
        <v>0</v>
      </c>
      <c r="HH9" s="45">
        <f t="shared" si="240"/>
        <v>0</v>
      </c>
      <c r="HI9" s="45">
        <f t="shared" si="241"/>
        <v>0</v>
      </c>
      <c r="HJ9" s="45" t="str">
        <f t="shared" si="88"/>
        <v>PASS</v>
      </c>
      <c r="HK9" s="17" t="str">
        <f t="shared" si="242"/>
        <v>PASS</v>
      </c>
      <c r="HL9" s="359">
        <f t="shared" si="243"/>
        <v>87.75</v>
      </c>
      <c r="HM9" s="72">
        <f t="shared" si="244"/>
        <v>4.9999999999999964</v>
      </c>
      <c r="HN9" s="60" t="str">
        <f>IF(details!DJ9="","",details!DJ9)</f>
        <v/>
      </c>
      <c r="HO9" s="73" t="str">
        <f>IF(details!DK9="","",details!DK9)</f>
        <v/>
      </c>
      <c r="HP9" s="60" t="str">
        <f>IF(details!DN9="","",details!DN9)</f>
        <v/>
      </c>
      <c r="HQ9" s="73" t="str">
        <f>IF(details!DO9="","",details!DO9)</f>
        <v/>
      </c>
      <c r="HR9" s="60" t="str">
        <f>IF(details!DR9="","",details!DR9)</f>
        <v/>
      </c>
      <c r="HS9" s="73" t="str">
        <f>IF(details!DS9="","",details!DS9)</f>
        <v/>
      </c>
      <c r="HT9" s="60" t="str">
        <f>IF(details!DV9="","",details!DV9)</f>
        <v/>
      </c>
      <c r="HU9" s="73" t="str">
        <f>IF(details!DW9="","",details!DW9)</f>
        <v/>
      </c>
      <c r="HV9" s="60" t="str">
        <f>IF(details!DZ9="","",details!DZ9)</f>
        <v/>
      </c>
      <c r="HW9" s="73" t="str">
        <f>IF(details!EA9="","",details!EA9)</f>
        <v/>
      </c>
      <c r="HX9" s="61" t="str">
        <f t="shared" si="245"/>
        <v/>
      </c>
      <c r="HY9" s="321">
        <f t="shared" si="246"/>
        <v>6</v>
      </c>
      <c r="HZ9" s="17" t="str">
        <f t="shared" si="247"/>
        <v>I</v>
      </c>
      <c r="IA9" s="17" t="str">
        <f t="shared" si="248"/>
        <v/>
      </c>
      <c r="IB9" s="17" t="str">
        <f t="shared" si="122"/>
        <v/>
      </c>
      <c r="IC9" s="17" t="str">
        <f t="shared" si="249"/>
        <v>D</v>
      </c>
      <c r="ID9" s="17" t="str">
        <f t="shared" si="250"/>
        <v/>
      </c>
      <c r="IE9" s="17" t="str">
        <f t="shared" si="124"/>
        <v/>
      </c>
      <c r="IF9" s="17" t="str">
        <f t="shared" si="251"/>
        <v>D</v>
      </c>
      <c r="IG9" s="17" t="str">
        <f t="shared" si="126"/>
        <v>D</v>
      </c>
      <c r="IH9" s="17" t="str">
        <f t="shared" si="126"/>
        <v/>
      </c>
      <c r="II9" s="17" t="str">
        <f t="shared" si="126"/>
        <v/>
      </c>
      <c r="IJ9" s="17" t="str">
        <f t="shared" si="126"/>
        <v/>
      </c>
      <c r="IK9" s="17" t="str">
        <f t="shared" si="126"/>
        <v/>
      </c>
      <c r="IL9" s="17" t="str">
        <f t="shared" si="252"/>
        <v/>
      </c>
      <c r="IM9" s="17" t="str">
        <f t="shared" si="127"/>
        <v/>
      </c>
      <c r="IN9" s="17" t="str">
        <f t="shared" si="253"/>
        <v>D</v>
      </c>
      <c r="IO9" s="17" t="str">
        <f t="shared" si="254"/>
        <v/>
      </c>
      <c r="IP9" s="17" t="str">
        <f t="shared" si="129"/>
        <v/>
      </c>
      <c r="IQ9" s="17" t="str">
        <f t="shared" si="255"/>
        <v>D</v>
      </c>
      <c r="IR9" s="17" t="str">
        <f t="shared" si="256"/>
        <v/>
      </c>
      <c r="IS9" s="17" t="str">
        <f t="shared" si="257"/>
        <v/>
      </c>
      <c r="IT9" s="17" t="str">
        <f t="shared" si="258"/>
        <v>I</v>
      </c>
      <c r="IU9" s="17" t="str">
        <f t="shared" si="259"/>
        <v/>
      </c>
      <c r="IV9" s="17" t="str">
        <f t="shared" si="260"/>
        <v/>
      </c>
      <c r="IW9" s="17" t="str">
        <f t="shared" si="261"/>
        <v>A</v>
      </c>
      <c r="IX9" s="17" t="str">
        <f t="shared" si="262"/>
        <v>A</v>
      </c>
      <c r="IY9" s="17" t="str">
        <f t="shared" si="263"/>
        <v>A</v>
      </c>
      <c r="IZ9" s="17" t="str">
        <f t="shared" si="264"/>
        <v>A</v>
      </c>
      <c r="JA9" s="17" t="str">
        <f t="shared" si="265"/>
        <v>A</v>
      </c>
      <c r="JB9" s="17" t="str">
        <f t="shared" si="266"/>
        <v xml:space="preserve">            </v>
      </c>
      <c r="JC9" s="17" t="str">
        <f t="shared" si="267"/>
        <v xml:space="preserve">            </v>
      </c>
      <c r="JD9" s="17" t="str">
        <f t="shared" si="268"/>
        <v/>
      </c>
      <c r="JE9" s="74"/>
      <c r="JF9" s="17" t="str">
        <f t="shared" si="269"/>
        <v xml:space="preserve">  ENGLISH  SANSKRIT      SCIENCE  SOCIAL SCIENCE/ VOCATIONAL EDUCATION    </v>
      </c>
      <c r="JG9" s="17" t="str">
        <f>IF(OR(HK9="SUPPL.",HK9="RE-EXAM."),'result subject-wise'!AV9,HK9)</f>
        <v>PASS</v>
      </c>
      <c r="JH9" s="26">
        <f>IF('result subject-wise'!AW9="",DQ9,'result subject-wise'!AW9)</f>
        <v>87.75</v>
      </c>
      <c r="JI9" s="53" t="str">
        <f t="shared" si="270"/>
        <v>FIRST</v>
      </c>
      <c r="JJ9" s="65"/>
      <c r="JM9" s="779" t="s">
        <v>132</v>
      </c>
      <c r="JN9" s="780"/>
      <c r="JO9" s="780"/>
      <c r="JP9" s="780"/>
      <c r="JQ9" s="780"/>
      <c r="JR9" s="780"/>
      <c r="JS9" s="780"/>
      <c r="JT9" s="780"/>
      <c r="JU9" s="780"/>
      <c r="JV9" s="782" t="s">
        <v>133</v>
      </c>
      <c r="JW9" s="782"/>
      <c r="JX9" s="780" t="str">
        <f>F3</f>
        <v>2024-25</v>
      </c>
      <c r="JY9" s="780"/>
      <c r="JZ9" s="780"/>
      <c r="KA9" s="781"/>
    </row>
    <row r="10" spans="1:287" ht="16" customHeight="1">
      <c r="A10" s="2">
        <f>details!A10</f>
        <v>4</v>
      </c>
      <c r="B10" s="17" t="str">
        <f>IF(details!B10="","",details!B10)</f>
        <v>ST</v>
      </c>
      <c r="C10" s="17" t="str">
        <f>IF(details!C10="","",details!C10)</f>
        <v>G</v>
      </c>
      <c r="D10" s="63">
        <f>IF(details!D10="","",details!D10)</f>
        <v>9104</v>
      </c>
      <c r="E10" s="17">
        <f>IF(details!E10="","",details!E10)</f>
        <v>10625</v>
      </c>
      <c r="F10" s="245">
        <f>IF(details!F10="","",details!F10)</f>
        <v>35562</v>
      </c>
      <c r="G10" s="19" t="str">
        <f>IF(details!G10="","",details!G10)</f>
        <v>A 004</v>
      </c>
      <c r="H10" s="19" t="str">
        <f>IF(details!H10="","",details!H10)</f>
        <v>B 004</v>
      </c>
      <c r="I10" s="19" t="str">
        <f>IF(details!I10="","",details!I10)</f>
        <v>C 004</v>
      </c>
      <c r="J10" s="17">
        <f>IF(details!J10="","",details!J10)</f>
        <v>10</v>
      </c>
      <c r="K10" s="17">
        <f>IF(details!K10="","",details!K10)</f>
        <v>10</v>
      </c>
      <c r="L10" s="17">
        <f>IF(details!L10="","",details!L10)</f>
        <v>9</v>
      </c>
      <c r="M10" s="67">
        <f t="shared" si="139"/>
        <v>29</v>
      </c>
      <c r="N10" s="17">
        <f>IF(details!M10="","",details!M10)</f>
        <v>1</v>
      </c>
      <c r="O10" s="17">
        <f>IF(details!N10="","",details!N10)</f>
        <v>70</v>
      </c>
      <c r="P10" s="67">
        <f t="shared" si="140"/>
        <v>100</v>
      </c>
      <c r="Q10" s="17">
        <f>IF(details!O10="","",details!O10)</f>
        <v>37</v>
      </c>
      <c r="R10" s="54">
        <f t="shared" si="141"/>
        <v>137</v>
      </c>
      <c r="S10" s="45">
        <f t="shared" si="142"/>
        <v>0</v>
      </c>
      <c r="T10" s="45">
        <f t="shared" si="143"/>
        <v>0</v>
      </c>
      <c r="U10" s="46">
        <f t="shared" si="144"/>
        <v>200</v>
      </c>
      <c r="V10" s="45" t="str">
        <f t="shared" si="145"/>
        <v/>
      </c>
      <c r="W10" s="45" t="str">
        <f t="shared" si="89"/>
        <v>P</v>
      </c>
      <c r="X10" s="45" t="str">
        <f t="shared" si="90"/>
        <v>I</v>
      </c>
      <c r="Y10" s="17">
        <f>IF(details!P10="","",details!P10)</f>
        <v>4</v>
      </c>
      <c r="Z10" s="17">
        <f>IF(details!Q10="","",details!Q10)</f>
        <v>9</v>
      </c>
      <c r="AA10" s="17">
        <f>IF(details!R10="","",details!R10)</f>
        <v>8</v>
      </c>
      <c r="AB10" s="67">
        <f t="shared" si="146"/>
        <v>21</v>
      </c>
      <c r="AC10" s="17">
        <f>IF(details!S10="","",details!S10)</f>
        <v>1</v>
      </c>
      <c r="AD10" s="17">
        <f>IF(details!T10="","",details!T10)</f>
        <v>70</v>
      </c>
      <c r="AE10" s="67">
        <f t="shared" si="147"/>
        <v>92</v>
      </c>
      <c r="AF10" s="17">
        <f>IF(details!U10="","",details!U10)</f>
        <v>100</v>
      </c>
      <c r="AG10" s="54">
        <f t="shared" si="148"/>
        <v>192</v>
      </c>
      <c r="AH10" s="45">
        <f t="shared" si="149"/>
        <v>0</v>
      </c>
      <c r="AI10" s="45">
        <f t="shared" si="150"/>
        <v>0</v>
      </c>
      <c r="AJ10" s="46">
        <f t="shared" si="151"/>
        <v>200</v>
      </c>
      <c r="AK10" s="45" t="str">
        <f t="shared" si="152"/>
        <v/>
      </c>
      <c r="AL10" s="45" t="str">
        <f t="shared" si="91"/>
        <v>P</v>
      </c>
      <c r="AM10" s="45" t="str">
        <f t="shared" si="92"/>
        <v>D</v>
      </c>
      <c r="AN10" s="63" t="str">
        <f>IF(details!V10="","",details!V10)</f>
        <v xml:space="preserve"> SANSKRIT</v>
      </c>
      <c r="AO10" s="68" t="str">
        <f>IF(details!V10="","",details!V10)</f>
        <v xml:space="preserve"> SANSKRIT</v>
      </c>
      <c r="AP10" s="17">
        <f>IF(details!W10="","",details!W10)</f>
        <v>10</v>
      </c>
      <c r="AQ10" s="17">
        <f>IF(details!X10="","",details!X10)</f>
        <v>10</v>
      </c>
      <c r="AR10" s="17">
        <f>IF(details!Y10="","",details!Y10)</f>
        <v>9</v>
      </c>
      <c r="AS10" s="67">
        <f t="shared" si="153"/>
        <v>29</v>
      </c>
      <c r="AT10" s="17">
        <f>IF(details!Z10="","",details!Z10)</f>
        <v>0.5</v>
      </c>
      <c r="AU10" s="17">
        <f>IF(details!AA10="","",details!AA10)</f>
        <v>70</v>
      </c>
      <c r="AV10" s="67">
        <f t="shared" si="154"/>
        <v>99.5</v>
      </c>
      <c r="AW10" s="17">
        <f>IF(details!AB10="","",details!AB10)</f>
        <v>100</v>
      </c>
      <c r="AX10" s="54">
        <f t="shared" si="155"/>
        <v>199.5</v>
      </c>
      <c r="AY10" s="45">
        <f t="shared" si="156"/>
        <v>0</v>
      </c>
      <c r="AZ10" s="45">
        <f t="shared" si="157"/>
        <v>0</v>
      </c>
      <c r="BA10" s="46">
        <f t="shared" si="158"/>
        <v>200</v>
      </c>
      <c r="BB10" s="45" t="str">
        <f t="shared" si="159"/>
        <v/>
      </c>
      <c r="BC10" s="45" t="str">
        <f t="shared" si="93"/>
        <v>P</v>
      </c>
      <c r="BD10" s="45" t="str">
        <f t="shared" si="160"/>
        <v>D</v>
      </c>
      <c r="BE10" s="17">
        <f>IF(details!AC10="","",details!AC10)</f>
        <v>8</v>
      </c>
      <c r="BF10" s="17">
        <f>IF(details!AD10="","",details!AD10)</f>
        <v>3</v>
      </c>
      <c r="BG10" s="17">
        <f>IF(details!AE10="","",details!AE10)</f>
        <v>8</v>
      </c>
      <c r="BH10" s="67">
        <f t="shared" si="161"/>
        <v>19</v>
      </c>
      <c r="BI10" s="17">
        <f>IF(details!AF10="","",details!AF10)</f>
        <v>2</v>
      </c>
      <c r="BJ10" s="17">
        <f>IF(details!AG10="","",details!AG10)</f>
        <v>70</v>
      </c>
      <c r="BK10" s="67">
        <f t="shared" si="162"/>
        <v>91</v>
      </c>
      <c r="BL10" s="17">
        <f>IF(details!AH10="","",details!AH10)</f>
        <v>100</v>
      </c>
      <c r="BM10" s="54">
        <f t="shared" si="163"/>
        <v>191</v>
      </c>
      <c r="BN10" s="45">
        <f t="shared" si="164"/>
        <v>0</v>
      </c>
      <c r="BO10" s="45">
        <f t="shared" si="165"/>
        <v>0</v>
      </c>
      <c r="BP10" s="46">
        <f t="shared" si="166"/>
        <v>200</v>
      </c>
      <c r="BQ10" s="45" t="str">
        <f t="shared" si="167"/>
        <v/>
      </c>
      <c r="BR10" s="45" t="str">
        <f t="shared" si="94"/>
        <v>P</v>
      </c>
      <c r="BS10" s="45" t="str">
        <f t="shared" si="168"/>
        <v>D</v>
      </c>
      <c r="BT10" s="300" t="str">
        <f>IF(details!AI10="","",details!AI10)</f>
        <v/>
      </c>
      <c r="BU10" s="309" t="str">
        <f t="shared" si="169"/>
        <v xml:space="preserve"> SOCIAL SCIENCE</v>
      </c>
      <c r="BV10" s="17" t="str">
        <f>IF(details!AJ10="","",details!AJ10)</f>
        <v/>
      </c>
      <c r="BW10" s="17" t="str">
        <f>IF(details!AK10="","",details!AK10)</f>
        <v/>
      </c>
      <c r="BX10" s="17" t="str">
        <f>IF(details!AL10="","",details!AL10)</f>
        <v/>
      </c>
      <c r="BY10" s="178" t="str">
        <f t="shared" si="170"/>
        <v/>
      </c>
      <c r="BZ10" s="17" t="str">
        <f>IF(details!AM10="","",details!AM10)</f>
        <v/>
      </c>
      <c r="CA10" s="17" t="str">
        <f t="shared" si="171"/>
        <v/>
      </c>
      <c r="CB10" s="17" t="str">
        <f t="shared" si="172"/>
        <v/>
      </c>
      <c r="CC10" s="17">
        <f>IF(details!AN10="","",details!AN10)</f>
        <v>10</v>
      </c>
      <c r="CD10" s="17">
        <f>IF(details!AO10="","",details!AO10)</f>
        <v>10</v>
      </c>
      <c r="CE10" s="17">
        <f>IF(details!AP10="","",details!AP10)</f>
        <v>9</v>
      </c>
      <c r="CF10" s="67">
        <f t="shared" si="173"/>
        <v>29</v>
      </c>
      <c r="CG10" s="17">
        <f>IF(details!AQ10="","",details!AQ10)</f>
        <v>0.5</v>
      </c>
      <c r="CH10" s="17">
        <f>IF(details!AR10="","",details!AR10)</f>
        <v>70</v>
      </c>
      <c r="CI10" s="67">
        <f t="shared" si="174"/>
        <v>99.5</v>
      </c>
      <c r="CJ10" s="17">
        <f>IF(details!AS10="","",details!AS10)</f>
        <v>100</v>
      </c>
      <c r="CK10" s="54">
        <f t="shared" si="175"/>
        <v>199.5</v>
      </c>
      <c r="CL10" s="17">
        <f t="shared" si="176"/>
        <v>10</v>
      </c>
      <c r="CM10" s="17">
        <f t="shared" si="177"/>
        <v>10</v>
      </c>
      <c r="CN10" s="17">
        <f t="shared" si="178"/>
        <v>9</v>
      </c>
      <c r="CO10" s="67">
        <f t="shared" si="100"/>
        <v>0.5</v>
      </c>
      <c r="CP10" s="17">
        <f t="shared" si="31"/>
        <v>70</v>
      </c>
      <c r="CQ10" s="67">
        <f t="shared" si="32"/>
        <v>99.5</v>
      </c>
      <c r="CR10" s="17">
        <f t="shared" si="33"/>
        <v>100</v>
      </c>
      <c r="CS10" s="54">
        <f t="shared" si="34"/>
        <v>199.5</v>
      </c>
      <c r="CT10" s="45">
        <f t="shared" si="35"/>
        <v>0</v>
      </c>
      <c r="CU10" s="45">
        <f t="shared" si="101"/>
        <v>0</v>
      </c>
      <c r="CV10" s="46">
        <f t="shared" si="102"/>
        <v>200</v>
      </c>
      <c r="CW10" s="45" t="str">
        <f t="shared" si="36"/>
        <v/>
      </c>
      <c r="CX10" s="45" t="str">
        <f t="shared" si="103"/>
        <v>P</v>
      </c>
      <c r="CY10" s="45" t="str">
        <f t="shared" si="179"/>
        <v>D</v>
      </c>
      <c r="CZ10" s="17">
        <f>IF(details!AT10="","",details!AT10)</f>
        <v>5</v>
      </c>
      <c r="DA10" s="17">
        <f>IF(details!AU10="","",details!AU10)</f>
        <v>4</v>
      </c>
      <c r="DB10" s="17">
        <f>IF(details!AV10="","",details!AV10)</f>
        <v>8</v>
      </c>
      <c r="DC10" s="67">
        <f t="shared" si="180"/>
        <v>17</v>
      </c>
      <c r="DD10" s="17">
        <f>IF(details!AW10="","",details!AW10)</f>
        <v>1</v>
      </c>
      <c r="DE10" s="17">
        <f>IF(details!AX10="","",details!AX10)</f>
        <v>25</v>
      </c>
      <c r="DF10" s="67">
        <f t="shared" si="181"/>
        <v>43</v>
      </c>
      <c r="DG10" s="17">
        <f>IF(details!AY10="","",details!AY10)</f>
        <v>90</v>
      </c>
      <c r="DH10" s="54">
        <f t="shared" si="182"/>
        <v>133</v>
      </c>
      <c r="DI10" s="45">
        <f t="shared" si="183"/>
        <v>0</v>
      </c>
      <c r="DJ10" s="45">
        <f t="shared" si="184"/>
        <v>0</v>
      </c>
      <c r="DK10" s="46">
        <f t="shared" si="185"/>
        <v>200</v>
      </c>
      <c r="DL10" s="45" t="str">
        <f t="shared" si="186"/>
        <v/>
      </c>
      <c r="DM10" s="45" t="str">
        <f t="shared" si="104"/>
        <v>P</v>
      </c>
      <c r="DN10" s="45" t="str">
        <f t="shared" si="105"/>
        <v>I</v>
      </c>
      <c r="DO10" s="45">
        <f t="shared" si="44"/>
        <v>0</v>
      </c>
      <c r="DP10" s="69">
        <f t="shared" si="45"/>
        <v>1052</v>
      </c>
      <c r="DQ10" s="70">
        <f t="shared" si="187"/>
        <v>87.666666666666671</v>
      </c>
      <c r="DR10" s="53" t="str">
        <f t="shared" si="188"/>
        <v>FIRST</v>
      </c>
      <c r="DS10" s="17">
        <f>IF(details!AZ10="","",details!AZ10)</f>
        <v>10</v>
      </c>
      <c r="DT10" s="17">
        <f>IF(details!BA10="","",details!BA10)</f>
        <v>10</v>
      </c>
      <c r="DU10" s="17">
        <f>IF(details!BB10="","",details!BB10)</f>
        <v>10</v>
      </c>
      <c r="DV10" s="67">
        <f t="shared" si="189"/>
        <v>30</v>
      </c>
      <c r="DW10" s="17">
        <f>IF(details!BC10="","",details!BC10)</f>
        <v>70</v>
      </c>
      <c r="DX10" s="67">
        <f t="shared" si="190"/>
        <v>100</v>
      </c>
      <c r="DY10" s="17">
        <f>IF(details!BD10="","",details!BD10)</f>
        <v>100</v>
      </c>
      <c r="DZ10" s="54">
        <f t="shared" si="191"/>
        <v>200</v>
      </c>
      <c r="EA10" s="45">
        <f t="shared" si="192"/>
        <v>0</v>
      </c>
      <c r="EB10" s="45">
        <f t="shared" si="193"/>
        <v>0</v>
      </c>
      <c r="EC10" s="46">
        <f t="shared" si="194"/>
        <v>200</v>
      </c>
      <c r="ED10" s="45" t="str">
        <f t="shared" si="195"/>
        <v/>
      </c>
      <c r="EE10" s="45" t="str">
        <f t="shared" si="107"/>
        <v>P</v>
      </c>
      <c r="EF10" s="45" t="str">
        <f t="shared" si="196"/>
        <v>A</v>
      </c>
      <c r="EG10" s="17">
        <f>IF(details!BE10="","",details!BE10)</f>
        <v>6</v>
      </c>
      <c r="EH10" s="17">
        <f>IF(details!BF10="","",details!BF10)</f>
        <v>8</v>
      </c>
      <c r="EI10" s="67">
        <f t="shared" si="197"/>
        <v>14</v>
      </c>
      <c r="EJ10" s="17">
        <f>IF(details!BG10="","",details!BG10)</f>
        <v>4</v>
      </c>
      <c r="EK10" s="17">
        <f>IF(details!BH10="","",details!BH10)</f>
        <v>7</v>
      </c>
      <c r="EL10" s="67">
        <f t="shared" si="198"/>
        <v>11</v>
      </c>
      <c r="EM10" s="17">
        <f>IF(details!BI10="","",details!BI10)</f>
        <v>15</v>
      </c>
      <c r="EN10" s="17">
        <f>IF(details!BJ10="","",details!BJ10)</f>
        <v>10</v>
      </c>
      <c r="EO10" s="67">
        <f t="shared" si="199"/>
        <v>25</v>
      </c>
      <c r="EP10" s="67">
        <f t="shared" si="200"/>
        <v>25</v>
      </c>
      <c r="EQ10" s="67">
        <f t="shared" si="201"/>
        <v>25</v>
      </c>
      <c r="ER10" s="67">
        <f t="shared" si="202"/>
        <v>50</v>
      </c>
      <c r="ES10" s="17">
        <f>IF(details!BK10="","",details!BK10)</f>
        <v>24</v>
      </c>
      <c r="ET10" s="17">
        <f>IF(details!BL10="","",details!BL10)</f>
        <v>14</v>
      </c>
      <c r="EU10" s="67">
        <f t="shared" si="203"/>
        <v>38</v>
      </c>
      <c r="EV10" s="67">
        <f t="shared" si="204"/>
        <v>49</v>
      </c>
      <c r="EW10" s="67">
        <f t="shared" si="205"/>
        <v>39</v>
      </c>
      <c r="EX10" s="17">
        <f>IF(details!BM10="","",details!BM10)</f>
        <v>30</v>
      </c>
      <c r="EY10" s="17">
        <f>IF(details!BN10="","",details!BN10)</f>
        <v>70</v>
      </c>
      <c r="EZ10" s="67">
        <f t="shared" si="206"/>
        <v>100</v>
      </c>
      <c r="FA10" s="67">
        <f t="shared" si="207"/>
        <v>79</v>
      </c>
      <c r="FB10" s="67">
        <f t="shared" si="208"/>
        <v>109</v>
      </c>
      <c r="FC10" s="63">
        <f t="shared" si="209"/>
        <v>188</v>
      </c>
      <c r="FD10" s="45">
        <f t="shared" si="210"/>
        <v>0</v>
      </c>
      <c r="FE10" s="45">
        <f t="shared" si="211"/>
        <v>0</v>
      </c>
      <c r="FF10" s="46">
        <f t="shared" si="212"/>
        <v>200</v>
      </c>
      <c r="FG10" s="45" t="str">
        <f t="shared" si="213"/>
        <v/>
      </c>
      <c r="FH10" s="45" t="str">
        <f t="shared" si="109"/>
        <v>P</v>
      </c>
      <c r="FI10" s="45" t="str">
        <f t="shared" si="214"/>
        <v>A</v>
      </c>
      <c r="FJ10" s="17">
        <f>IF(details!BO10="","",details!BO10)</f>
        <v>10</v>
      </c>
      <c r="FK10" s="17">
        <f>IF(details!BP10="","",details!BP10)</f>
        <v>10</v>
      </c>
      <c r="FL10" s="17">
        <f>IF(details!BQ10="","",details!BQ10)</f>
        <v>10</v>
      </c>
      <c r="FM10" s="67">
        <f t="shared" si="215"/>
        <v>30</v>
      </c>
      <c r="FN10" s="17">
        <f>IF(details!BR10="","",details!BR10)</f>
        <v>33</v>
      </c>
      <c r="FO10" s="17">
        <f>IF(details!BS10="","",details!BS10)</f>
        <v>18</v>
      </c>
      <c r="FP10" s="71">
        <f t="shared" si="216"/>
        <v>51</v>
      </c>
      <c r="FQ10" s="67">
        <f t="shared" si="217"/>
        <v>63</v>
      </c>
      <c r="FR10" s="67">
        <f t="shared" si="218"/>
        <v>18</v>
      </c>
      <c r="FS10" s="17">
        <f>IF(details!BT10="","",details!BT10)</f>
        <v>60</v>
      </c>
      <c r="FT10" s="17">
        <f>IF(details!BU10="","",details!BU10)</f>
        <v>30</v>
      </c>
      <c r="FU10" s="71">
        <f t="shared" si="219"/>
        <v>90</v>
      </c>
      <c r="FV10" s="67">
        <f t="shared" si="220"/>
        <v>123</v>
      </c>
      <c r="FW10" s="67">
        <f t="shared" si="221"/>
        <v>48</v>
      </c>
      <c r="FX10" s="63">
        <f t="shared" si="222"/>
        <v>171</v>
      </c>
      <c r="FY10" s="45">
        <f t="shared" si="223"/>
        <v>0</v>
      </c>
      <c r="FZ10" s="45">
        <f t="shared" si="224"/>
        <v>0</v>
      </c>
      <c r="GA10" s="46">
        <f t="shared" si="78"/>
        <v>200</v>
      </c>
      <c r="GB10" s="45" t="str">
        <f t="shared" si="225"/>
        <v/>
      </c>
      <c r="GC10" s="45" t="str">
        <f t="shared" si="110"/>
        <v>P</v>
      </c>
      <c r="GD10" s="45" t="str">
        <f t="shared" si="226"/>
        <v>A</v>
      </c>
      <c r="GE10" s="17">
        <f>IF(details!BV10="","",details!BV10)</f>
        <v>24</v>
      </c>
      <c r="GF10" s="17">
        <f>IF(details!BW10="","",details!BW10)</f>
        <v>44</v>
      </c>
      <c r="GG10" s="17">
        <f>IF(details!BX10="","",details!BX10)</f>
        <v>30</v>
      </c>
      <c r="GH10" s="63">
        <f t="shared" si="227"/>
        <v>98</v>
      </c>
      <c r="GI10" s="45">
        <f t="shared" si="228"/>
        <v>0</v>
      </c>
      <c r="GJ10" s="46">
        <f t="shared" si="229"/>
        <v>100</v>
      </c>
      <c r="GK10" s="45" t="str">
        <f t="shared" si="230"/>
        <v/>
      </c>
      <c r="GL10" s="45" t="str">
        <f t="shared" si="111"/>
        <v>P</v>
      </c>
      <c r="GM10" s="45" t="str">
        <f t="shared" si="112"/>
        <v>A</v>
      </c>
      <c r="GN10" s="17">
        <f>IF(details!BY10="","",details!BY10)</f>
        <v>24</v>
      </c>
      <c r="GO10" s="17">
        <f>IF(details!BZ10="","",details!BZ10)</f>
        <v>28</v>
      </c>
      <c r="GP10" s="17">
        <f>IF(details!CA10="","",details!CA10)</f>
        <v>27</v>
      </c>
      <c r="GQ10" s="17">
        <f>IF(details!CB10="","",details!CB10)</f>
        <v>14</v>
      </c>
      <c r="GR10" s="63">
        <f t="shared" si="231"/>
        <v>93</v>
      </c>
      <c r="GS10" s="45">
        <f t="shared" si="232"/>
        <v>0</v>
      </c>
      <c r="GT10" s="46">
        <f t="shared" si="233"/>
        <v>100</v>
      </c>
      <c r="GU10" s="45" t="str">
        <f t="shared" si="234"/>
        <v/>
      </c>
      <c r="GV10" s="45" t="str">
        <f t="shared" si="113"/>
        <v>P</v>
      </c>
      <c r="GW10" s="45" t="str">
        <f t="shared" si="114"/>
        <v>A</v>
      </c>
      <c r="GX10" s="45" t="str">
        <f t="shared" si="115"/>
        <v>I</v>
      </c>
      <c r="GY10" s="45" t="str">
        <f t="shared" si="116"/>
        <v>D</v>
      </c>
      <c r="GZ10" s="45" t="str">
        <f t="shared" si="117"/>
        <v>D</v>
      </c>
      <c r="HA10" s="45" t="str">
        <f t="shared" si="118"/>
        <v>D</v>
      </c>
      <c r="HB10" s="45" t="str">
        <f t="shared" si="235"/>
        <v>D</v>
      </c>
      <c r="HC10" s="45" t="str">
        <f t="shared" si="236"/>
        <v>I</v>
      </c>
      <c r="HD10" s="45" t="str">
        <f t="shared" si="87"/>
        <v/>
      </c>
      <c r="HE10" s="45">
        <f t="shared" si="237"/>
        <v>0</v>
      </c>
      <c r="HF10" s="45">
        <f t="shared" si="238"/>
        <v>0</v>
      </c>
      <c r="HG10" s="45">
        <f t="shared" si="239"/>
        <v>0</v>
      </c>
      <c r="HH10" s="45">
        <f t="shared" si="240"/>
        <v>0</v>
      </c>
      <c r="HI10" s="45">
        <f t="shared" si="241"/>
        <v>0</v>
      </c>
      <c r="HJ10" s="45" t="str">
        <f t="shared" si="88"/>
        <v>PASS</v>
      </c>
      <c r="HK10" s="17" t="str">
        <f t="shared" si="242"/>
        <v>PASS</v>
      </c>
      <c r="HL10" s="359">
        <f t="shared" si="243"/>
        <v>87.666666666666671</v>
      </c>
      <c r="HM10" s="72">
        <f t="shared" si="244"/>
        <v>5.9999999999999964</v>
      </c>
      <c r="HN10" s="60" t="str">
        <f>IF(details!DJ10="","",details!DJ10)</f>
        <v/>
      </c>
      <c r="HO10" s="73" t="str">
        <f>IF(details!DK10="","",details!DK10)</f>
        <v/>
      </c>
      <c r="HP10" s="60" t="str">
        <f>IF(details!DN10="","",details!DN10)</f>
        <v/>
      </c>
      <c r="HQ10" s="73" t="str">
        <f>IF(details!DO10="","",details!DO10)</f>
        <v/>
      </c>
      <c r="HR10" s="60" t="str">
        <f>IF(details!DR10="","",details!DR10)</f>
        <v/>
      </c>
      <c r="HS10" s="73" t="str">
        <f>IF(details!DS10="","",details!DS10)</f>
        <v/>
      </c>
      <c r="HT10" s="60" t="str">
        <f>IF(details!DV10="","",details!DV10)</f>
        <v/>
      </c>
      <c r="HU10" s="73" t="str">
        <f>IF(details!DW10="","",details!DW10)</f>
        <v/>
      </c>
      <c r="HV10" s="60" t="str">
        <f>IF(details!DZ10="","",details!DZ10)</f>
        <v/>
      </c>
      <c r="HW10" s="73" t="str">
        <f>IF(details!EA10="","",details!EA10)</f>
        <v/>
      </c>
      <c r="HX10" s="61" t="str">
        <f t="shared" si="245"/>
        <v/>
      </c>
      <c r="HY10" s="321">
        <f t="shared" si="246"/>
        <v>6</v>
      </c>
      <c r="HZ10" s="17" t="str">
        <f t="shared" si="247"/>
        <v>I</v>
      </c>
      <c r="IA10" s="17" t="str">
        <f t="shared" si="248"/>
        <v/>
      </c>
      <c r="IB10" s="17" t="str">
        <f t="shared" si="122"/>
        <v/>
      </c>
      <c r="IC10" s="17" t="str">
        <f t="shared" si="249"/>
        <v>D</v>
      </c>
      <c r="ID10" s="17" t="str">
        <f t="shared" si="250"/>
        <v/>
      </c>
      <c r="IE10" s="17" t="str">
        <f t="shared" si="124"/>
        <v/>
      </c>
      <c r="IF10" s="17" t="str">
        <f t="shared" si="251"/>
        <v>D</v>
      </c>
      <c r="IG10" s="17" t="str">
        <f t="shared" si="126"/>
        <v>D</v>
      </c>
      <c r="IH10" s="17" t="str">
        <f t="shared" si="126"/>
        <v/>
      </c>
      <c r="II10" s="17" t="str">
        <f t="shared" si="126"/>
        <v/>
      </c>
      <c r="IJ10" s="17" t="str">
        <f t="shared" si="126"/>
        <v/>
      </c>
      <c r="IK10" s="17" t="str">
        <f t="shared" si="126"/>
        <v/>
      </c>
      <c r="IL10" s="17" t="str">
        <f t="shared" si="252"/>
        <v/>
      </c>
      <c r="IM10" s="17" t="str">
        <f t="shared" si="127"/>
        <v/>
      </c>
      <c r="IN10" s="17" t="str">
        <f t="shared" si="253"/>
        <v>D</v>
      </c>
      <c r="IO10" s="17" t="str">
        <f t="shared" si="254"/>
        <v/>
      </c>
      <c r="IP10" s="17" t="str">
        <f t="shared" si="129"/>
        <v/>
      </c>
      <c r="IQ10" s="17" t="str">
        <f t="shared" si="255"/>
        <v>D</v>
      </c>
      <c r="IR10" s="17" t="str">
        <f t="shared" si="256"/>
        <v/>
      </c>
      <c r="IS10" s="17" t="str">
        <f t="shared" si="257"/>
        <v/>
      </c>
      <c r="IT10" s="17" t="str">
        <f t="shared" si="258"/>
        <v>I</v>
      </c>
      <c r="IU10" s="17" t="str">
        <f t="shared" si="259"/>
        <v/>
      </c>
      <c r="IV10" s="17" t="str">
        <f t="shared" si="260"/>
        <v/>
      </c>
      <c r="IW10" s="17" t="str">
        <f t="shared" si="261"/>
        <v>A</v>
      </c>
      <c r="IX10" s="17" t="str">
        <f t="shared" si="262"/>
        <v>A</v>
      </c>
      <c r="IY10" s="17" t="str">
        <f t="shared" si="263"/>
        <v>A</v>
      </c>
      <c r="IZ10" s="17" t="str">
        <f t="shared" si="264"/>
        <v>A</v>
      </c>
      <c r="JA10" s="17" t="str">
        <f t="shared" si="265"/>
        <v>A</v>
      </c>
      <c r="JB10" s="17" t="str">
        <f t="shared" si="266"/>
        <v xml:space="preserve">            </v>
      </c>
      <c r="JC10" s="17" t="str">
        <f t="shared" si="267"/>
        <v xml:space="preserve">            </v>
      </c>
      <c r="JD10" s="17" t="str">
        <f t="shared" si="268"/>
        <v/>
      </c>
      <c r="JE10" s="74"/>
      <c r="JF10" s="17" t="str">
        <f t="shared" si="269"/>
        <v xml:space="preserve">  ENGLISH  SANSKRIT      SCIENCE  SOCIAL SCIENCE/ VOCATIONAL EDUCATION    </v>
      </c>
      <c r="JG10" s="17" t="str">
        <f>IF(OR(HK10="SUPPL.",HK10="RE-EXAM."),'result subject-wise'!AV10,HK10)</f>
        <v>PASS</v>
      </c>
      <c r="JH10" s="26">
        <f>IF('result subject-wise'!AW10="",DQ10,'result subject-wise'!AW10)</f>
        <v>87.666666666666671</v>
      </c>
      <c r="JI10" s="53" t="str">
        <f t="shared" si="270"/>
        <v>FIRST</v>
      </c>
      <c r="JJ10" s="65"/>
      <c r="JM10" s="795" t="s">
        <v>128</v>
      </c>
      <c r="JN10" s="594" t="s">
        <v>269</v>
      </c>
      <c r="JO10" s="596" t="s">
        <v>129</v>
      </c>
      <c r="JP10" s="596" t="s">
        <v>117</v>
      </c>
      <c r="JQ10" s="596" t="s">
        <v>130</v>
      </c>
      <c r="JR10" s="596" t="s">
        <v>131</v>
      </c>
      <c r="JS10" s="596" t="s">
        <v>67</v>
      </c>
      <c r="JT10" s="596" t="s">
        <v>68</v>
      </c>
      <c r="JU10" s="596" t="s">
        <v>69</v>
      </c>
      <c r="JV10" s="596" t="s">
        <v>106</v>
      </c>
      <c r="JW10" s="596" t="s">
        <v>118</v>
      </c>
      <c r="JX10" s="596" t="s">
        <v>91</v>
      </c>
      <c r="JY10" s="596" t="s">
        <v>109</v>
      </c>
      <c r="JZ10" s="596" t="s">
        <v>80</v>
      </c>
      <c r="KA10" s="789" t="s">
        <v>35</v>
      </c>
    </row>
    <row r="11" spans="1:287" ht="16" customHeight="1">
      <c r="A11" s="2">
        <f>details!A11</f>
        <v>5</v>
      </c>
      <c r="B11" s="17" t="str">
        <f>IF(details!B11="","",details!B11)</f>
        <v>OBC</v>
      </c>
      <c r="C11" s="17" t="str">
        <f>IF(details!C11="","",details!C11)</f>
        <v>G</v>
      </c>
      <c r="D11" s="63">
        <f>IF(details!D11="","",details!D11)</f>
        <v>9105</v>
      </c>
      <c r="E11" s="17">
        <f>IF(details!E11="","",details!E11)</f>
        <v>9486</v>
      </c>
      <c r="F11" s="245">
        <f>IF(details!F11="","",details!F11)</f>
        <v>35740</v>
      </c>
      <c r="G11" s="19" t="str">
        <f>IF(details!G11="","",details!G11)</f>
        <v>A 005</v>
      </c>
      <c r="H11" s="19" t="str">
        <f>IF(details!H11="","",details!H11)</f>
        <v>B 005</v>
      </c>
      <c r="I11" s="19" t="str">
        <f>IF(details!I11="","",details!I11)</f>
        <v>C 005</v>
      </c>
      <c r="J11" s="17">
        <f>IF(details!J11="","",details!J11)</f>
        <v>10</v>
      </c>
      <c r="K11" s="17">
        <f>IF(details!K11="","",details!K11)</f>
        <v>10</v>
      </c>
      <c r="L11" s="17">
        <f>IF(details!L11="","",details!L11)</f>
        <v>9</v>
      </c>
      <c r="M11" s="67">
        <f t="shared" si="139"/>
        <v>29</v>
      </c>
      <c r="N11" s="17">
        <f>IF(details!M11="","",details!M11)</f>
        <v>1</v>
      </c>
      <c r="O11" s="17">
        <f>IF(details!N11="","",details!N11)</f>
        <v>70</v>
      </c>
      <c r="P11" s="67">
        <f t="shared" si="140"/>
        <v>100</v>
      </c>
      <c r="Q11" s="17">
        <f>IF(details!O11="","",details!O11)</f>
        <v>42</v>
      </c>
      <c r="R11" s="54">
        <f t="shared" si="141"/>
        <v>142</v>
      </c>
      <c r="S11" s="45">
        <f t="shared" si="142"/>
        <v>0</v>
      </c>
      <c r="T11" s="45">
        <f t="shared" si="143"/>
        <v>0</v>
      </c>
      <c r="U11" s="46">
        <f t="shared" si="144"/>
        <v>200</v>
      </c>
      <c r="V11" s="45" t="str">
        <f t="shared" si="145"/>
        <v/>
      </c>
      <c r="W11" s="45" t="str">
        <f t="shared" si="89"/>
        <v>P</v>
      </c>
      <c r="X11" s="45" t="str">
        <f t="shared" si="90"/>
        <v>I</v>
      </c>
      <c r="Y11" s="17">
        <f>IF(details!P11="","",details!P11)</f>
        <v>4</v>
      </c>
      <c r="Z11" s="17">
        <f>IF(details!Q11="","",details!Q11)</f>
        <v>9</v>
      </c>
      <c r="AA11" s="17">
        <f>IF(details!R11="","",details!R11)</f>
        <v>8</v>
      </c>
      <c r="AB11" s="67">
        <f t="shared" si="146"/>
        <v>21</v>
      </c>
      <c r="AC11" s="17">
        <f>IF(details!S11="","",details!S11)</f>
        <v>1</v>
      </c>
      <c r="AD11" s="17">
        <f>IF(details!T11="","",details!T11)</f>
        <v>70</v>
      </c>
      <c r="AE11" s="67">
        <f t="shared" si="147"/>
        <v>92</v>
      </c>
      <c r="AF11" s="17">
        <f>IF(details!U11="","",details!U11)</f>
        <v>100</v>
      </c>
      <c r="AG11" s="54">
        <f t="shared" si="148"/>
        <v>192</v>
      </c>
      <c r="AH11" s="45">
        <f t="shared" si="149"/>
        <v>0</v>
      </c>
      <c r="AI11" s="45">
        <f t="shared" si="150"/>
        <v>0</v>
      </c>
      <c r="AJ11" s="46">
        <f t="shared" si="151"/>
        <v>200</v>
      </c>
      <c r="AK11" s="45" t="str">
        <f t="shared" si="152"/>
        <v/>
      </c>
      <c r="AL11" s="45" t="str">
        <f t="shared" si="91"/>
        <v>P</v>
      </c>
      <c r="AM11" s="45" t="str">
        <f t="shared" si="92"/>
        <v>D</v>
      </c>
      <c r="AN11" s="63" t="str">
        <f>IF(details!V11="","",details!V11)</f>
        <v xml:space="preserve"> SANSKRIT</v>
      </c>
      <c r="AO11" s="68" t="str">
        <f>IF(details!V11="","",details!V11)</f>
        <v xml:space="preserve"> SANSKRIT</v>
      </c>
      <c r="AP11" s="17">
        <f>IF(details!W11="","",details!W11)</f>
        <v>10</v>
      </c>
      <c r="AQ11" s="17">
        <f>IF(details!X11="","",details!X11)</f>
        <v>10</v>
      </c>
      <c r="AR11" s="17">
        <f>IF(details!Y11="","",details!Y11)</f>
        <v>9</v>
      </c>
      <c r="AS11" s="67">
        <f t="shared" si="153"/>
        <v>29</v>
      </c>
      <c r="AT11" s="17">
        <f>IF(details!Z11="","",details!Z11)</f>
        <v>0.5</v>
      </c>
      <c r="AU11" s="17">
        <f>IF(details!AA11="","",details!AA11)</f>
        <v>70</v>
      </c>
      <c r="AV11" s="67">
        <f t="shared" si="154"/>
        <v>99.5</v>
      </c>
      <c r="AW11" s="17">
        <f>IF(details!AB11="","",details!AB11)</f>
        <v>100</v>
      </c>
      <c r="AX11" s="54">
        <f t="shared" si="155"/>
        <v>199.5</v>
      </c>
      <c r="AY11" s="45">
        <f t="shared" si="156"/>
        <v>0</v>
      </c>
      <c r="AZ11" s="45">
        <f t="shared" si="157"/>
        <v>0</v>
      </c>
      <c r="BA11" s="46">
        <f t="shared" si="158"/>
        <v>200</v>
      </c>
      <c r="BB11" s="45" t="str">
        <f t="shared" si="159"/>
        <v/>
      </c>
      <c r="BC11" s="45" t="str">
        <f t="shared" si="93"/>
        <v>P</v>
      </c>
      <c r="BD11" s="45" t="str">
        <f t="shared" si="160"/>
        <v>D</v>
      </c>
      <c r="BE11" s="17">
        <f>IF(details!AC11="","",details!AC11)</f>
        <v>8</v>
      </c>
      <c r="BF11" s="17">
        <f>IF(details!AD11="","",details!AD11)</f>
        <v>3</v>
      </c>
      <c r="BG11" s="17">
        <f>IF(details!AE11="","",details!AE11)</f>
        <v>8</v>
      </c>
      <c r="BH11" s="67">
        <f t="shared" si="161"/>
        <v>19</v>
      </c>
      <c r="BI11" s="17">
        <f>IF(details!AF11="","",details!AF11)</f>
        <v>2</v>
      </c>
      <c r="BJ11" s="17">
        <f>IF(details!AG11="","",details!AG11)</f>
        <v>70</v>
      </c>
      <c r="BK11" s="67">
        <f t="shared" si="162"/>
        <v>91</v>
      </c>
      <c r="BL11" s="17">
        <f>IF(details!AH11="","",details!AH11)</f>
        <v>100</v>
      </c>
      <c r="BM11" s="54">
        <f t="shared" si="163"/>
        <v>191</v>
      </c>
      <c r="BN11" s="45">
        <f t="shared" si="164"/>
        <v>0</v>
      </c>
      <c r="BO11" s="45">
        <f t="shared" si="165"/>
        <v>0</v>
      </c>
      <c r="BP11" s="46">
        <f t="shared" si="166"/>
        <v>200</v>
      </c>
      <c r="BQ11" s="45" t="str">
        <f t="shared" si="167"/>
        <v/>
      </c>
      <c r="BR11" s="45" t="str">
        <f t="shared" si="94"/>
        <v>P</v>
      </c>
      <c r="BS11" s="45" t="str">
        <f t="shared" si="168"/>
        <v>D</v>
      </c>
      <c r="BT11" s="300" t="str">
        <f>IF(details!AI11="","",details!AI11)</f>
        <v/>
      </c>
      <c r="BU11" s="309" t="str">
        <f t="shared" si="169"/>
        <v xml:space="preserve"> SOCIAL SCIENCE</v>
      </c>
      <c r="BV11" s="17" t="str">
        <f>IF(details!AJ11="","",details!AJ11)</f>
        <v/>
      </c>
      <c r="BW11" s="17" t="str">
        <f>IF(details!AK11="","",details!AK11)</f>
        <v/>
      </c>
      <c r="BX11" s="17" t="str">
        <f>IF(details!AL11="","",details!AL11)</f>
        <v/>
      </c>
      <c r="BY11" s="178" t="str">
        <f t="shared" ref="BY11:BY22" si="271">IF(AND(BV11="",BX11="",BZ11=""),"",SUM(BV11:BX11))</f>
        <v/>
      </c>
      <c r="BZ11" s="17" t="str">
        <f>IF(details!AM11="","",details!AM11)</f>
        <v/>
      </c>
      <c r="CA11" s="17" t="str">
        <f t="shared" si="171"/>
        <v/>
      </c>
      <c r="CB11" s="17" t="str">
        <f t="shared" ref="CB11:CB22" si="272">IF(CA11="P",(BY11+BZ11),"")</f>
        <v/>
      </c>
      <c r="CC11" s="17">
        <f>IF(details!AN11="","",details!AN11)</f>
        <v>10</v>
      </c>
      <c r="CD11" s="17">
        <f>IF(details!AO11="","",details!AO11)</f>
        <v>10</v>
      </c>
      <c r="CE11" s="17">
        <f>IF(details!AP11="","",details!AP11)</f>
        <v>9</v>
      </c>
      <c r="CF11" s="67">
        <f t="shared" si="173"/>
        <v>29</v>
      </c>
      <c r="CG11" s="17">
        <f>IF(details!AQ11="","",details!AQ11)</f>
        <v>0.5</v>
      </c>
      <c r="CH11" s="17">
        <f>IF(details!AR11="","",details!AR11)</f>
        <v>70</v>
      </c>
      <c r="CI11" s="67">
        <f t="shared" si="174"/>
        <v>99.5</v>
      </c>
      <c r="CJ11" s="17">
        <f>IF(details!AS11="","",details!AS11)</f>
        <v>100</v>
      </c>
      <c r="CK11" s="54">
        <f t="shared" si="175"/>
        <v>199.5</v>
      </c>
      <c r="CL11" s="17">
        <f t="shared" si="176"/>
        <v>10</v>
      </c>
      <c r="CM11" s="17">
        <f t="shared" si="177"/>
        <v>10</v>
      </c>
      <c r="CN11" s="17">
        <f t="shared" si="178"/>
        <v>9</v>
      </c>
      <c r="CO11" s="67">
        <f t="shared" si="100"/>
        <v>0.5</v>
      </c>
      <c r="CP11" s="17">
        <f t="shared" si="31"/>
        <v>70</v>
      </c>
      <c r="CQ11" s="67">
        <f t="shared" si="32"/>
        <v>99.5</v>
      </c>
      <c r="CR11" s="17">
        <f t="shared" si="33"/>
        <v>100</v>
      </c>
      <c r="CS11" s="54">
        <f t="shared" si="34"/>
        <v>199.5</v>
      </c>
      <c r="CT11" s="45">
        <f t="shared" si="35"/>
        <v>0</v>
      </c>
      <c r="CU11" s="45">
        <f t="shared" si="101"/>
        <v>0</v>
      </c>
      <c r="CV11" s="46">
        <f t="shared" si="102"/>
        <v>200</v>
      </c>
      <c r="CW11" s="45" t="str">
        <f t="shared" si="36"/>
        <v/>
      </c>
      <c r="CX11" s="45" t="str">
        <f t="shared" si="103"/>
        <v>P</v>
      </c>
      <c r="CY11" s="45" t="str">
        <f t="shared" si="179"/>
        <v>D</v>
      </c>
      <c r="CZ11" s="17">
        <f>IF(details!AT11="","",details!AT11)</f>
        <v>5</v>
      </c>
      <c r="DA11" s="17">
        <f>IF(details!AU11="","",details!AU11)</f>
        <v>4</v>
      </c>
      <c r="DB11" s="17">
        <f>IF(details!AV11="","",details!AV11)</f>
        <v>8</v>
      </c>
      <c r="DC11" s="67">
        <f t="shared" si="180"/>
        <v>17</v>
      </c>
      <c r="DD11" s="17">
        <f>IF(details!AW11="","",details!AW11)</f>
        <v>1</v>
      </c>
      <c r="DE11" s="17">
        <f>IF(details!AX11="","",details!AX11)</f>
        <v>25</v>
      </c>
      <c r="DF11" s="67">
        <f t="shared" si="181"/>
        <v>43</v>
      </c>
      <c r="DG11" s="17">
        <f>IF(details!AY11="","",details!AY11)</f>
        <v>90</v>
      </c>
      <c r="DH11" s="54">
        <f t="shared" si="182"/>
        <v>133</v>
      </c>
      <c r="DI11" s="45">
        <f t="shared" si="183"/>
        <v>0</v>
      </c>
      <c r="DJ11" s="45">
        <f t="shared" si="184"/>
        <v>0</v>
      </c>
      <c r="DK11" s="46">
        <f t="shared" si="185"/>
        <v>200</v>
      </c>
      <c r="DL11" s="45" t="str">
        <f t="shared" si="186"/>
        <v/>
      </c>
      <c r="DM11" s="45" t="str">
        <f t="shared" si="104"/>
        <v>P</v>
      </c>
      <c r="DN11" s="45" t="str">
        <f t="shared" si="105"/>
        <v>I</v>
      </c>
      <c r="DO11" s="45">
        <f t="shared" si="44"/>
        <v>0</v>
      </c>
      <c r="DP11" s="69">
        <f t="shared" si="45"/>
        <v>1057</v>
      </c>
      <c r="DQ11" s="70">
        <f t="shared" si="187"/>
        <v>88.083333333333329</v>
      </c>
      <c r="DR11" s="53" t="str">
        <f t="shared" si="188"/>
        <v>FIRST</v>
      </c>
      <c r="DS11" s="17">
        <f>IF(details!AZ11="","",details!AZ11)</f>
        <v>10</v>
      </c>
      <c r="DT11" s="17">
        <f>IF(details!BA11="","",details!BA11)</f>
        <v>10</v>
      </c>
      <c r="DU11" s="17">
        <f>IF(details!BB11="","",details!BB11)</f>
        <v>10</v>
      </c>
      <c r="DV11" s="67">
        <f t="shared" si="189"/>
        <v>30</v>
      </c>
      <c r="DW11" s="17">
        <f>IF(details!BC11="","",details!BC11)</f>
        <v>70</v>
      </c>
      <c r="DX11" s="67">
        <f t="shared" si="190"/>
        <v>100</v>
      </c>
      <c r="DY11" s="17">
        <f>IF(details!BD11="","",details!BD11)</f>
        <v>100</v>
      </c>
      <c r="DZ11" s="54">
        <f t="shared" si="191"/>
        <v>200</v>
      </c>
      <c r="EA11" s="45">
        <f t="shared" si="192"/>
        <v>0</v>
      </c>
      <c r="EB11" s="45">
        <f t="shared" si="193"/>
        <v>0</v>
      </c>
      <c r="EC11" s="46">
        <f t="shared" si="194"/>
        <v>200</v>
      </c>
      <c r="ED11" s="45" t="str">
        <f t="shared" si="195"/>
        <v/>
      </c>
      <c r="EE11" s="45" t="str">
        <f t="shared" si="107"/>
        <v>P</v>
      </c>
      <c r="EF11" s="45" t="str">
        <f t="shared" si="196"/>
        <v>A</v>
      </c>
      <c r="EG11" s="17">
        <f>IF(details!BE11="","",details!BE11)</f>
        <v>6</v>
      </c>
      <c r="EH11" s="17">
        <f>IF(details!BF11="","",details!BF11)</f>
        <v>8</v>
      </c>
      <c r="EI11" s="67">
        <f t="shared" si="197"/>
        <v>14</v>
      </c>
      <c r="EJ11" s="17">
        <f>IF(details!BG11="","",details!BG11)</f>
        <v>4</v>
      </c>
      <c r="EK11" s="17">
        <f>IF(details!BH11="","",details!BH11)</f>
        <v>7</v>
      </c>
      <c r="EL11" s="67">
        <f t="shared" si="198"/>
        <v>11</v>
      </c>
      <c r="EM11" s="17">
        <f>IF(details!BI11="","",details!BI11)</f>
        <v>15</v>
      </c>
      <c r="EN11" s="17">
        <f>IF(details!BJ11="","",details!BJ11)</f>
        <v>10</v>
      </c>
      <c r="EO11" s="67">
        <f t="shared" si="199"/>
        <v>25</v>
      </c>
      <c r="EP11" s="67">
        <f t="shared" si="200"/>
        <v>25</v>
      </c>
      <c r="EQ11" s="67">
        <f t="shared" si="201"/>
        <v>25</v>
      </c>
      <c r="ER11" s="67">
        <f t="shared" si="202"/>
        <v>50</v>
      </c>
      <c r="ES11" s="17">
        <f>IF(details!BK11="","",details!BK11)</f>
        <v>24</v>
      </c>
      <c r="ET11" s="17">
        <f>IF(details!BL11="","",details!BL11)</f>
        <v>14</v>
      </c>
      <c r="EU11" s="67">
        <f t="shared" si="203"/>
        <v>38</v>
      </c>
      <c r="EV11" s="67">
        <f t="shared" si="204"/>
        <v>49</v>
      </c>
      <c r="EW11" s="67">
        <f t="shared" si="205"/>
        <v>39</v>
      </c>
      <c r="EX11" s="17">
        <f>IF(details!BM11="","",details!BM11)</f>
        <v>30</v>
      </c>
      <c r="EY11" s="17">
        <f>IF(details!BN11="","",details!BN11)</f>
        <v>70</v>
      </c>
      <c r="EZ11" s="67">
        <f t="shared" si="206"/>
        <v>100</v>
      </c>
      <c r="FA11" s="67">
        <f t="shared" si="207"/>
        <v>79</v>
      </c>
      <c r="FB11" s="67">
        <f t="shared" si="208"/>
        <v>109</v>
      </c>
      <c r="FC11" s="63">
        <f t="shared" si="209"/>
        <v>188</v>
      </c>
      <c r="FD11" s="45">
        <f t="shared" si="210"/>
        <v>0</v>
      </c>
      <c r="FE11" s="45">
        <f t="shared" si="211"/>
        <v>0</v>
      </c>
      <c r="FF11" s="46">
        <f t="shared" si="212"/>
        <v>200</v>
      </c>
      <c r="FG11" s="45" t="str">
        <f t="shared" si="213"/>
        <v/>
      </c>
      <c r="FH11" s="45" t="str">
        <f t="shared" si="109"/>
        <v>P</v>
      </c>
      <c r="FI11" s="45" t="str">
        <f t="shared" si="214"/>
        <v>A</v>
      </c>
      <c r="FJ11" s="17">
        <f>IF(details!BO11="","",details!BO11)</f>
        <v>10</v>
      </c>
      <c r="FK11" s="17">
        <f>IF(details!BP11="","",details!BP11)</f>
        <v>10</v>
      </c>
      <c r="FL11" s="17">
        <f>IF(details!BQ11="","",details!BQ11)</f>
        <v>10</v>
      </c>
      <c r="FM11" s="67">
        <f t="shared" si="215"/>
        <v>30</v>
      </c>
      <c r="FN11" s="17">
        <f>IF(details!BR11="","",details!BR11)</f>
        <v>33</v>
      </c>
      <c r="FO11" s="17">
        <f>IF(details!BS11="","",details!BS11)</f>
        <v>18</v>
      </c>
      <c r="FP11" s="71">
        <f t="shared" si="216"/>
        <v>51</v>
      </c>
      <c r="FQ11" s="67">
        <f t="shared" si="217"/>
        <v>63</v>
      </c>
      <c r="FR11" s="67">
        <f t="shared" si="218"/>
        <v>18</v>
      </c>
      <c r="FS11" s="17">
        <f>IF(details!BT11="","",details!BT11)</f>
        <v>60</v>
      </c>
      <c r="FT11" s="17">
        <f>IF(details!BU11="","",details!BU11)</f>
        <v>30</v>
      </c>
      <c r="FU11" s="71">
        <f t="shared" si="219"/>
        <v>90</v>
      </c>
      <c r="FV11" s="67">
        <f t="shared" si="220"/>
        <v>123</v>
      </c>
      <c r="FW11" s="67">
        <f t="shared" si="221"/>
        <v>48</v>
      </c>
      <c r="FX11" s="63">
        <f t="shared" si="222"/>
        <v>171</v>
      </c>
      <c r="FY11" s="45">
        <f t="shared" si="223"/>
        <v>0</v>
      </c>
      <c r="FZ11" s="45">
        <f t="shared" si="224"/>
        <v>0</v>
      </c>
      <c r="GA11" s="46">
        <f t="shared" si="78"/>
        <v>200</v>
      </c>
      <c r="GB11" s="45" t="str">
        <f t="shared" si="225"/>
        <v/>
      </c>
      <c r="GC11" s="45" t="str">
        <f t="shared" si="110"/>
        <v>P</v>
      </c>
      <c r="GD11" s="45" t="str">
        <f t="shared" si="226"/>
        <v>A</v>
      </c>
      <c r="GE11" s="17">
        <f>IF(details!BV11="","",details!BV11)</f>
        <v>24</v>
      </c>
      <c r="GF11" s="17">
        <f>IF(details!BW11="","",details!BW11)</f>
        <v>44</v>
      </c>
      <c r="GG11" s="17">
        <f>IF(details!BX11="","",details!BX11)</f>
        <v>30</v>
      </c>
      <c r="GH11" s="63">
        <f t="shared" si="227"/>
        <v>98</v>
      </c>
      <c r="GI11" s="45">
        <f t="shared" si="228"/>
        <v>0</v>
      </c>
      <c r="GJ11" s="46">
        <f t="shared" si="229"/>
        <v>100</v>
      </c>
      <c r="GK11" s="45" t="str">
        <f t="shared" si="230"/>
        <v/>
      </c>
      <c r="GL11" s="45" t="str">
        <f t="shared" si="111"/>
        <v>P</v>
      </c>
      <c r="GM11" s="45" t="str">
        <f t="shared" si="112"/>
        <v>A</v>
      </c>
      <c r="GN11" s="17">
        <f>IF(details!BY11="","",details!BY11)</f>
        <v>24</v>
      </c>
      <c r="GO11" s="17">
        <f>IF(details!BZ11="","",details!BZ11)</f>
        <v>28</v>
      </c>
      <c r="GP11" s="17">
        <f>IF(details!CA11="","",details!CA11)</f>
        <v>27</v>
      </c>
      <c r="GQ11" s="17">
        <f>IF(details!CB11="","",details!CB11)</f>
        <v>14</v>
      </c>
      <c r="GR11" s="63">
        <f t="shared" si="231"/>
        <v>93</v>
      </c>
      <c r="GS11" s="45">
        <f t="shared" si="232"/>
        <v>0</v>
      </c>
      <c r="GT11" s="46">
        <f t="shared" si="233"/>
        <v>100</v>
      </c>
      <c r="GU11" s="45" t="str">
        <f t="shared" si="234"/>
        <v/>
      </c>
      <c r="GV11" s="45" t="str">
        <f t="shared" si="113"/>
        <v>P</v>
      </c>
      <c r="GW11" s="45" t="str">
        <f t="shared" si="114"/>
        <v>A</v>
      </c>
      <c r="GX11" s="45" t="str">
        <f t="shared" si="115"/>
        <v>I</v>
      </c>
      <c r="GY11" s="45" t="str">
        <f t="shared" si="116"/>
        <v>D</v>
      </c>
      <c r="GZ11" s="45" t="str">
        <f t="shared" si="117"/>
        <v>D</v>
      </c>
      <c r="HA11" s="45" t="str">
        <f t="shared" si="118"/>
        <v>D</v>
      </c>
      <c r="HB11" s="45" t="str">
        <f t="shared" si="235"/>
        <v>D</v>
      </c>
      <c r="HC11" s="45" t="str">
        <f t="shared" si="236"/>
        <v>I</v>
      </c>
      <c r="HD11" s="45" t="str">
        <f t="shared" si="87"/>
        <v/>
      </c>
      <c r="HE11" s="45">
        <f t="shared" si="237"/>
        <v>0</v>
      </c>
      <c r="HF11" s="45">
        <f t="shared" si="238"/>
        <v>0</v>
      </c>
      <c r="HG11" s="45">
        <f t="shared" si="239"/>
        <v>0</v>
      </c>
      <c r="HH11" s="45">
        <f t="shared" si="240"/>
        <v>0</v>
      </c>
      <c r="HI11" s="45">
        <f t="shared" si="241"/>
        <v>0</v>
      </c>
      <c r="HJ11" s="45" t="str">
        <f t="shared" si="88"/>
        <v>PASS</v>
      </c>
      <c r="HK11" s="17" t="str">
        <f t="shared" si="242"/>
        <v>PASS</v>
      </c>
      <c r="HL11" s="359">
        <f t="shared" si="243"/>
        <v>88.083333333333329</v>
      </c>
      <c r="HM11" s="72">
        <f t="shared" si="244"/>
        <v>1.9999999999999964</v>
      </c>
      <c r="HN11" s="60" t="str">
        <f>IF(details!DJ11="","",details!DJ11)</f>
        <v/>
      </c>
      <c r="HO11" s="73" t="str">
        <f>IF(details!DK11="","",details!DK11)</f>
        <v/>
      </c>
      <c r="HP11" s="60" t="str">
        <f>IF(details!DN11="","",details!DN11)</f>
        <v/>
      </c>
      <c r="HQ11" s="73" t="str">
        <f>IF(details!DO11="","",details!DO11)</f>
        <v/>
      </c>
      <c r="HR11" s="60" t="str">
        <f>IF(details!DR11="","",details!DR11)</f>
        <v/>
      </c>
      <c r="HS11" s="73" t="str">
        <f>IF(details!DS11="","",details!DS11)</f>
        <v/>
      </c>
      <c r="HT11" s="60" t="str">
        <f>IF(details!DV11="","",details!DV11)</f>
        <v/>
      </c>
      <c r="HU11" s="73" t="str">
        <f>IF(details!DW11="","",details!DW11)</f>
        <v/>
      </c>
      <c r="HV11" s="60" t="str">
        <f>IF(details!DZ11="","",details!DZ11)</f>
        <v/>
      </c>
      <c r="HW11" s="73" t="str">
        <f>IF(details!EA11="","",details!EA11)</f>
        <v/>
      </c>
      <c r="HX11" s="61" t="str">
        <f t="shared" si="245"/>
        <v/>
      </c>
      <c r="HY11" s="321">
        <f t="shared" si="246"/>
        <v>6</v>
      </c>
      <c r="HZ11" s="17" t="str">
        <f t="shared" si="247"/>
        <v>I</v>
      </c>
      <c r="IA11" s="17" t="str">
        <f t="shared" si="248"/>
        <v/>
      </c>
      <c r="IB11" s="17" t="str">
        <f t="shared" si="122"/>
        <v/>
      </c>
      <c r="IC11" s="17" t="str">
        <f t="shared" si="249"/>
        <v>D</v>
      </c>
      <c r="ID11" s="17" t="str">
        <f t="shared" si="250"/>
        <v/>
      </c>
      <c r="IE11" s="17" t="str">
        <f t="shared" si="124"/>
        <v/>
      </c>
      <c r="IF11" s="17" t="str">
        <f t="shared" si="251"/>
        <v>D</v>
      </c>
      <c r="IG11" s="17" t="str">
        <f t="shared" si="126"/>
        <v>D</v>
      </c>
      <c r="IH11" s="17" t="str">
        <f t="shared" si="126"/>
        <v/>
      </c>
      <c r="II11" s="17" t="str">
        <f t="shared" si="126"/>
        <v/>
      </c>
      <c r="IJ11" s="17" t="str">
        <f t="shared" si="126"/>
        <v/>
      </c>
      <c r="IK11" s="17" t="str">
        <f t="shared" si="126"/>
        <v/>
      </c>
      <c r="IL11" s="17" t="str">
        <f t="shared" si="252"/>
        <v/>
      </c>
      <c r="IM11" s="17" t="str">
        <f t="shared" si="127"/>
        <v/>
      </c>
      <c r="IN11" s="17" t="str">
        <f t="shared" si="253"/>
        <v>D</v>
      </c>
      <c r="IO11" s="17" t="str">
        <f t="shared" si="254"/>
        <v/>
      </c>
      <c r="IP11" s="17" t="str">
        <f t="shared" si="129"/>
        <v/>
      </c>
      <c r="IQ11" s="17" t="str">
        <f t="shared" si="255"/>
        <v>D</v>
      </c>
      <c r="IR11" s="17" t="str">
        <f t="shared" si="256"/>
        <v/>
      </c>
      <c r="IS11" s="17" t="str">
        <f t="shared" si="257"/>
        <v/>
      </c>
      <c r="IT11" s="17" t="str">
        <f t="shared" si="258"/>
        <v>I</v>
      </c>
      <c r="IU11" s="17" t="str">
        <f t="shared" si="259"/>
        <v/>
      </c>
      <c r="IV11" s="17" t="str">
        <f t="shared" si="260"/>
        <v/>
      </c>
      <c r="IW11" s="17" t="str">
        <f t="shared" si="261"/>
        <v>A</v>
      </c>
      <c r="IX11" s="17" t="str">
        <f t="shared" si="262"/>
        <v>A</v>
      </c>
      <c r="IY11" s="17" t="str">
        <f t="shared" si="263"/>
        <v>A</v>
      </c>
      <c r="IZ11" s="17" t="str">
        <f t="shared" si="264"/>
        <v>A</v>
      </c>
      <c r="JA11" s="17" t="str">
        <f t="shared" si="265"/>
        <v>A</v>
      </c>
      <c r="JB11" s="17" t="str">
        <f t="shared" si="266"/>
        <v xml:space="preserve">            </v>
      </c>
      <c r="JC11" s="17" t="str">
        <f t="shared" si="267"/>
        <v xml:space="preserve">            </v>
      </c>
      <c r="JD11" s="17" t="str">
        <f t="shared" si="268"/>
        <v/>
      </c>
      <c r="JE11" s="74"/>
      <c r="JF11" s="17" t="str">
        <f t="shared" si="269"/>
        <v xml:space="preserve">  ENGLISH  SANSKRIT      SCIENCE  SOCIAL SCIENCE/ VOCATIONAL EDUCATION    </v>
      </c>
      <c r="JG11" s="17" t="str">
        <f>IF(OR(HK11="SUPPL.",HK11="RE-EXAM."),'result subject-wise'!AV11,HK11)</f>
        <v>PASS</v>
      </c>
      <c r="JH11" s="26">
        <f>IF('result subject-wise'!AW11="",DQ11,'result subject-wise'!AW11)</f>
        <v>88.083333333333329</v>
      </c>
      <c r="JI11" s="53" t="str">
        <f t="shared" si="270"/>
        <v>FIRST</v>
      </c>
      <c r="JJ11" s="65"/>
      <c r="JM11" s="795"/>
      <c r="JN11" s="594"/>
      <c r="JO11" s="596"/>
      <c r="JP11" s="596"/>
      <c r="JQ11" s="596"/>
      <c r="JR11" s="596"/>
      <c r="JS11" s="596"/>
      <c r="JT11" s="596"/>
      <c r="JU11" s="596"/>
      <c r="JV11" s="596"/>
      <c r="JW11" s="596"/>
      <c r="JX11" s="596"/>
      <c r="JY11" s="596"/>
      <c r="JZ11" s="596"/>
      <c r="KA11" s="789"/>
    </row>
    <row r="12" spans="1:287" ht="16" customHeight="1">
      <c r="A12" s="2">
        <f>details!A12</f>
        <v>6</v>
      </c>
      <c r="B12" s="17" t="str">
        <f>IF(details!B12="","",details!B12)</f>
        <v>GEN</v>
      </c>
      <c r="C12" s="17" t="str">
        <f>IF(details!C12="","",details!C12)</f>
        <v>G</v>
      </c>
      <c r="D12" s="63">
        <f>IF(details!D12="","",details!D12)</f>
        <v>9106</v>
      </c>
      <c r="E12" s="17">
        <f>IF(details!E12="","",details!E12)</f>
        <v>10695</v>
      </c>
      <c r="F12" s="245">
        <f>IF(details!F12="","",details!F12)</f>
        <v>36968</v>
      </c>
      <c r="G12" s="19" t="str">
        <f>IF(details!G12="","",details!G12)</f>
        <v>A 006</v>
      </c>
      <c r="H12" s="19" t="str">
        <f>IF(details!H12="","",details!H12)</f>
        <v>B 006</v>
      </c>
      <c r="I12" s="19" t="str">
        <f>IF(details!I12="","",details!I12)</f>
        <v>C 006</v>
      </c>
      <c r="J12" s="17">
        <f>IF(details!J12="","",details!J12)</f>
        <v>10</v>
      </c>
      <c r="K12" s="17">
        <f>IF(details!K12="","",details!K12)</f>
        <v>10</v>
      </c>
      <c r="L12" s="17">
        <f>IF(details!L12="","",details!L12)</f>
        <v>9</v>
      </c>
      <c r="M12" s="67">
        <f t="shared" si="139"/>
        <v>29</v>
      </c>
      <c r="N12" s="17">
        <f>IF(details!M12="","",details!M12)</f>
        <v>1</v>
      </c>
      <c r="O12" s="17">
        <f>IF(details!N12="","",details!N12)</f>
        <v>70</v>
      </c>
      <c r="P12" s="67">
        <f t="shared" si="140"/>
        <v>100</v>
      </c>
      <c r="Q12" s="17">
        <f>IF(details!O12="","",details!O12)</f>
        <v>35</v>
      </c>
      <c r="R12" s="54">
        <f t="shared" si="141"/>
        <v>135</v>
      </c>
      <c r="S12" s="45">
        <f t="shared" si="142"/>
        <v>0</v>
      </c>
      <c r="T12" s="45">
        <f t="shared" si="143"/>
        <v>0</v>
      </c>
      <c r="U12" s="46">
        <f t="shared" si="144"/>
        <v>200</v>
      </c>
      <c r="V12" s="45" t="str">
        <f t="shared" si="145"/>
        <v/>
      </c>
      <c r="W12" s="45" t="str">
        <f t="shared" si="89"/>
        <v>P</v>
      </c>
      <c r="X12" s="45" t="str">
        <f t="shared" si="90"/>
        <v>I</v>
      </c>
      <c r="Y12" s="17">
        <f>IF(details!P12="","",details!P12)</f>
        <v>4</v>
      </c>
      <c r="Z12" s="17">
        <f>IF(details!Q12="","",details!Q12)</f>
        <v>9</v>
      </c>
      <c r="AA12" s="17">
        <f>IF(details!R12="","",details!R12)</f>
        <v>8</v>
      </c>
      <c r="AB12" s="67">
        <f t="shared" si="146"/>
        <v>21</v>
      </c>
      <c r="AC12" s="17">
        <f>IF(details!S12="","",details!S12)</f>
        <v>1</v>
      </c>
      <c r="AD12" s="17">
        <f>IF(details!T12="","",details!T12)</f>
        <v>70</v>
      </c>
      <c r="AE12" s="67">
        <f t="shared" si="147"/>
        <v>92</v>
      </c>
      <c r="AF12" s="17">
        <f>IF(details!U12="","",details!U12)</f>
        <v>100</v>
      </c>
      <c r="AG12" s="54">
        <f t="shared" si="148"/>
        <v>192</v>
      </c>
      <c r="AH12" s="45">
        <f t="shared" si="149"/>
        <v>0</v>
      </c>
      <c r="AI12" s="45">
        <f t="shared" si="150"/>
        <v>0</v>
      </c>
      <c r="AJ12" s="46">
        <f t="shared" si="151"/>
        <v>200</v>
      </c>
      <c r="AK12" s="45" t="str">
        <f t="shared" si="152"/>
        <v/>
      </c>
      <c r="AL12" s="45" t="str">
        <f t="shared" si="91"/>
        <v>P</v>
      </c>
      <c r="AM12" s="45" t="str">
        <f t="shared" si="92"/>
        <v>D</v>
      </c>
      <c r="AN12" s="63" t="str">
        <f>IF(details!V12="","",details!V12)</f>
        <v xml:space="preserve"> SANSKRIT</v>
      </c>
      <c r="AO12" s="68" t="str">
        <f>IF(details!V12="","",details!V12)</f>
        <v xml:space="preserve"> SANSKRIT</v>
      </c>
      <c r="AP12" s="17">
        <f>IF(details!W12="","",details!W12)</f>
        <v>10</v>
      </c>
      <c r="AQ12" s="17">
        <f>IF(details!X12="","",details!X12)</f>
        <v>10</v>
      </c>
      <c r="AR12" s="17">
        <f>IF(details!Y12="","",details!Y12)</f>
        <v>9</v>
      </c>
      <c r="AS12" s="67">
        <f t="shared" si="153"/>
        <v>29</v>
      </c>
      <c r="AT12" s="17">
        <f>IF(details!Z12="","",details!Z12)</f>
        <v>0.5</v>
      </c>
      <c r="AU12" s="17">
        <f>IF(details!AA12="","",details!AA12)</f>
        <v>70</v>
      </c>
      <c r="AV12" s="67">
        <f t="shared" si="154"/>
        <v>99.5</v>
      </c>
      <c r="AW12" s="17">
        <f>IF(details!AB12="","",details!AB12)</f>
        <v>100</v>
      </c>
      <c r="AX12" s="54">
        <f t="shared" si="155"/>
        <v>199.5</v>
      </c>
      <c r="AY12" s="45">
        <f t="shared" si="156"/>
        <v>0</v>
      </c>
      <c r="AZ12" s="45">
        <f t="shared" si="157"/>
        <v>0</v>
      </c>
      <c r="BA12" s="46">
        <f t="shared" si="158"/>
        <v>200</v>
      </c>
      <c r="BB12" s="45" t="str">
        <f t="shared" si="159"/>
        <v/>
      </c>
      <c r="BC12" s="45" t="str">
        <f t="shared" si="93"/>
        <v>P</v>
      </c>
      <c r="BD12" s="45" t="str">
        <f t="shared" si="160"/>
        <v>D</v>
      </c>
      <c r="BE12" s="17">
        <f>IF(details!AC12="","",details!AC12)</f>
        <v>8</v>
      </c>
      <c r="BF12" s="17">
        <f>IF(details!AD12="","",details!AD12)</f>
        <v>3</v>
      </c>
      <c r="BG12" s="17">
        <f>IF(details!AE12="","",details!AE12)</f>
        <v>8</v>
      </c>
      <c r="BH12" s="67">
        <f t="shared" si="161"/>
        <v>19</v>
      </c>
      <c r="BI12" s="17">
        <f>IF(details!AF12="","",details!AF12)</f>
        <v>2</v>
      </c>
      <c r="BJ12" s="17">
        <f>IF(details!AG12="","",details!AG12)</f>
        <v>70</v>
      </c>
      <c r="BK12" s="67">
        <f t="shared" si="162"/>
        <v>91</v>
      </c>
      <c r="BL12" s="17">
        <f>IF(details!AH12="","",details!AH12)</f>
        <v>100</v>
      </c>
      <c r="BM12" s="54">
        <f t="shared" si="163"/>
        <v>191</v>
      </c>
      <c r="BN12" s="45">
        <f t="shared" si="164"/>
        <v>0</v>
      </c>
      <c r="BO12" s="45">
        <f t="shared" si="165"/>
        <v>0</v>
      </c>
      <c r="BP12" s="46">
        <f t="shared" si="166"/>
        <v>200</v>
      </c>
      <c r="BQ12" s="45" t="str">
        <f t="shared" si="167"/>
        <v/>
      </c>
      <c r="BR12" s="45" t="str">
        <f t="shared" si="94"/>
        <v>P</v>
      </c>
      <c r="BS12" s="45" t="str">
        <f t="shared" si="168"/>
        <v>D</v>
      </c>
      <c r="BT12" s="300" t="str">
        <f>IF(details!AI12="","",details!AI12)</f>
        <v/>
      </c>
      <c r="BU12" s="309" t="str">
        <f t="shared" si="169"/>
        <v xml:space="preserve"> SOCIAL SCIENCE</v>
      </c>
      <c r="BV12" s="17" t="str">
        <f>IF(details!AJ12="","",details!AJ12)</f>
        <v/>
      </c>
      <c r="BW12" s="17" t="str">
        <f>IF(details!AK12="","",details!AK12)</f>
        <v/>
      </c>
      <c r="BX12" s="17" t="str">
        <f>IF(details!AL12="","",details!AL12)</f>
        <v/>
      </c>
      <c r="BY12" s="178" t="str">
        <f t="shared" si="271"/>
        <v/>
      </c>
      <c r="BZ12" s="17" t="str">
        <f>IF(details!AM12="","",details!AM12)</f>
        <v/>
      </c>
      <c r="CA12" s="17" t="str">
        <f t="shared" si="171"/>
        <v/>
      </c>
      <c r="CB12" s="17" t="str">
        <f t="shared" si="272"/>
        <v/>
      </c>
      <c r="CC12" s="17">
        <f>IF(details!AN12="","",details!AN12)</f>
        <v>10</v>
      </c>
      <c r="CD12" s="17">
        <f>IF(details!AO12="","",details!AO12)</f>
        <v>10</v>
      </c>
      <c r="CE12" s="17">
        <f>IF(details!AP12="","",details!AP12)</f>
        <v>9</v>
      </c>
      <c r="CF12" s="67">
        <f t="shared" si="173"/>
        <v>29</v>
      </c>
      <c r="CG12" s="17">
        <f>IF(details!AQ12="","",details!AQ12)</f>
        <v>0.5</v>
      </c>
      <c r="CH12" s="17">
        <f>IF(details!AR12="","",details!AR12)</f>
        <v>70</v>
      </c>
      <c r="CI12" s="67">
        <f t="shared" si="174"/>
        <v>99.5</v>
      </c>
      <c r="CJ12" s="17">
        <f>IF(details!AS12="","",details!AS12)</f>
        <v>100</v>
      </c>
      <c r="CK12" s="54">
        <f t="shared" si="175"/>
        <v>199.5</v>
      </c>
      <c r="CL12" s="17">
        <f t="shared" si="176"/>
        <v>10</v>
      </c>
      <c r="CM12" s="17">
        <f t="shared" si="177"/>
        <v>10</v>
      </c>
      <c r="CN12" s="17">
        <f t="shared" si="178"/>
        <v>9</v>
      </c>
      <c r="CO12" s="67">
        <f t="shared" si="100"/>
        <v>0.5</v>
      </c>
      <c r="CP12" s="17">
        <f t="shared" si="31"/>
        <v>70</v>
      </c>
      <c r="CQ12" s="67">
        <f t="shared" si="32"/>
        <v>99.5</v>
      </c>
      <c r="CR12" s="17">
        <f t="shared" si="33"/>
        <v>100</v>
      </c>
      <c r="CS12" s="54">
        <f t="shared" si="34"/>
        <v>199.5</v>
      </c>
      <c r="CT12" s="45">
        <f t="shared" si="35"/>
        <v>0</v>
      </c>
      <c r="CU12" s="45">
        <f t="shared" si="101"/>
        <v>0</v>
      </c>
      <c r="CV12" s="46">
        <f t="shared" si="102"/>
        <v>200</v>
      </c>
      <c r="CW12" s="45" t="str">
        <f t="shared" si="36"/>
        <v/>
      </c>
      <c r="CX12" s="45" t="str">
        <f t="shared" si="103"/>
        <v>P</v>
      </c>
      <c r="CY12" s="45" t="str">
        <f t="shared" si="179"/>
        <v>D</v>
      </c>
      <c r="CZ12" s="17">
        <f>IF(details!AT12="","",details!AT12)</f>
        <v>5</v>
      </c>
      <c r="DA12" s="17">
        <f>IF(details!AU12="","",details!AU12)</f>
        <v>4</v>
      </c>
      <c r="DB12" s="17">
        <f>IF(details!AV12="","",details!AV12)</f>
        <v>8</v>
      </c>
      <c r="DC12" s="67">
        <f t="shared" si="180"/>
        <v>17</v>
      </c>
      <c r="DD12" s="17">
        <f>IF(details!AW12="","",details!AW12)</f>
        <v>1</v>
      </c>
      <c r="DE12" s="17">
        <f>IF(details!AX12="","",details!AX12)</f>
        <v>25</v>
      </c>
      <c r="DF12" s="67">
        <f t="shared" si="181"/>
        <v>43</v>
      </c>
      <c r="DG12" s="17">
        <f>IF(details!AY12="","",details!AY12)</f>
        <v>90</v>
      </c>
      <c r="DH12" s="54">
        <f t="shared" si="182"/>
        <v>133</v>
      </c>
      <c r="DI12" s="45">
        <f t="shared" si="183"/>
        <v>0</v>
      </c>
      <c r="DJ12" s="45">
        <f t="shared" si="184"/>
        <v>0</v>
      </c>
      <c r="DK12" s="46">
        <f t="shared" si="185"/>
        <v>200</v>
      </c>
      <c r="DL12" s="45" t="str">
        <f t="shared" si="186"/>
        <v/>
      </c>
      <c r="DM12" s="45" t="str">
        <f t="shared" si="104"/>
        <v>P</v>
      </c>
      <c r="DN12" s="45" t="str">
        <f t="shared" si="105"/>
        <v>I</v>
      </c>
      <c r="DO12" s="45">
        <f t="shared" si="44"/>
        <v>0</v>
      </c>
      <c r="DP12" s="69">
        <f t="shared" si="45"/>
        <v>1050</v>
      </c>
      <c r="DQ12" s="70">
        <f t="shared" si="187"/>
        <v>87.5</v>
      </c>
      <c r="DR12" s="53" t="str">
        <f t="shared" si="188"/>
        <v>FIRST</v>
      </c>
      <c r="DS12" s="17">
        <f>IF(details!AZ12="","",details!AZ12)</f>
        <v>10</v>
      </c>
      <c r="DT12" s="17">
        <f>IF(details!BA12="","",details!BA12)</f>
        <v>10</v>
      </c>
      <c r="DU12" s="17">
        <f>IF(details!BB12="","",details!BB12)</f>
        <v>10</v>
      </c>
      <c r="DV12" s="67">
        <f t="shared" si="189"/>
        <v>30</v>
      </c>
      <c r="DW12" s="17">
        <f>IF(details!BC12="","",details!BC12)</f>
        <v>70</v>
      </c>
      <c r="DX12" s="67">
        <f t="shared" si="190"/>
        <v>100</v>
      </c>
      <c r="DY12" s="17">
        <f>IF(details!BD12="","",details!BD12)</f>
        <v>100</v>
      </c>
      <c r="DZ12" s="54">
        <f t="shared" si="191"/>
        <v>200</v>
      </c>
      <c r="EA12" s="45">
        <f t="shared" si="192"/>
        <v>0</v>
      </c>
      <c r="EB12" s="45">
        <f t="shared" si="193"/>
        <v>0</v>
      </c>
      <c r="EC12" s="46">
        <f t="shared" si="194"/>
        <v>200</v>
      </c>
      <c r="ED12" s="45" t="str">
        <f t="shared" si="195"/>
        <v/>
      </c>
      <c r="EE12" s="45" t="str">
        <f t="shared" si="107"/>
        <v>P</v>
      </c>
      <c r="EF12" s="45" t="str">
        <f t="shared" si="196"/>
        <v>A</v>
      </c>
      <c r="EG12" s="17">
        <f>IF(details!BE12="","",details!BE12)</f>
        <v>6</v>
      </c>
      <c r="EH12" s="17">
        <f>IF(details!BF12="","",details!BF12)</f>
        <v>8</v>
      </c>
      <c r="EI12" s="67">
        <f t="shared" si="197"/>
        <v>14</v>
      </c>
      <c r="EJ12" s="17">
        <f>IF(details!BG12="","",details!BG12)</f>
        <v>4</v>
      </c>
      <c r="EK12" s="17">
        <f>IF(details!BH12="","",details!BH12)</f>
        <v>7</v>
      </c>
      <c r="EL12" s="67">
        <f t="shared" si="198"/>
        <v>11</v>
      </c>
      <c r="EM12" s="17">
        <f>IF(details!BI12="","",details!BI12)</f>
        <v>15</v>
      </c>
      <c r="EN12" s="17">
        <f>IF(details!BJ12="","",details!BJ12)</f>
        <v>10</v>
      </c>
      <c r="EO12" s="67">
        <f t="shared" si="199"/>
        <v>25</v>
      </c>
      <c r="EP12" s="67">
        <f t="shared" si="200"/>
        <v>25</v>
      </c>
      <c r="EQ12" s="67">
        <f t="shared" si="201"/>
        <v>25</v>
      </c>
      <c r="ER12" s="67">
        <f t="shared" si="202"/>
        <v>50</v>
      </c>
      <c r="ES12" s="17">
        <f>IF(details!BK12="","",details!BK12)</f>
        <v>24</v>
      </c>
      <c r="ET12" s="17">
        <f>IF(details!BL12="","",details!BL12)</f>
        <v>14</v>
      </c>
      <c r="EU12" s="67">
        <f t="shared" si="203"/>
        <v>38</v>
      </c>
      <c r="EV12" s="67">
        <f t="shared" si="204"/>
        <v>49</v>
      </c>
      <c r="EW12" s="67">
        <f t="shared" si="205"/>
        <v>39</v>
      </c>
      <c r="EX12" s="17">
        <f>IF(details!BM12="","",details!BM12)</f>
        <v>30</v>
      </c>
      <c r="EY12" s="17">
        <f>IF(details!BN12="","",details!BN12)</f>
        <v>70</v>
      </c>
      <c r="EZ12" s="67">
        <f t="shared" si="206"/>
        <v>100</v>
      </c>
      <c r="FA12" s="67">
        <f t="shared" si="207"/>
        <v>79</v>
      </c>
      <c r="FB12" s="67">
        <f t="shared" si="208"/>
        <v>109</v>
      </c>
      <c r="FC12" s="63">
        <f t="shared" si="209"/>
        <v>188</v>
      </c>
      <c r="FD12" s="45">
        <f t="shared" si="210"/>
        <v>0</v>
      </c>
      <c r="FE12" s="45">
        <f t="shared" si="211"/>
        <v>0</v>
      </c>
      <c r="FF12" s="46">
        <f t="shared" si="212"/>
        <v>200</v>
      </c>
      <c r="FG12" s="45" t="str">
        <f t="shared" si="213"/>
        <v/>
      </c>
      <c r="FH12" s="45" t="str">
        <f t="shared" si="109"/>
        <v>P</v>
      </c>
      <c r="FI12" s="45" t="str">
        <f t="shared" si="214"/>
        <v>A</v>
      </c>
      <c r="FJ12" s="17">
        <f>IF(details!BO12="","",details!BO12)</f>
        <v>10</v>
      </c>
      <c r="FK12" s="17">
        <f>IF(details!BP12="","",details!BP12)</f>
        <v>10</v>
      </c>
      <c r="FL12" s="17">
        <f>IF(details!BQ12="","",details!BQ12)</f>
        <v>10</v>
      </c>
      <c r="FM12" s="67">
        <f t="shared" si="215"/>
        <v>30</v>
      </c>
      <c r="FN12" s="17">
        <f>IF(details!BR12="","",details!BR12)</f>
        <v>33</v>
      </c>
      <c r="FO12" s="17">
        <f>IF(details!BS12="","",details!BS12)</f>
        <v>18</v>
      </c>
      <c r="FP12" s="71">
        <f t="shared" si="216"/>
        <v>51</v>
      </c>
      <c r="FQ12" s="67">
        <f t="shared" si="217"/>
        <v>63</v>
      </c>
      <c r="FR12" s="67">
        <f t="shared" si="218"/>
        <v>18</v>
      </c>
      <c r="FS12" s="17">
        <f>IF(details!BT12="","",details!BT12)</f>
        <v>60</v>
      </c>
      <c r="FT12" s="17">
        <f>IF(details!BU12="","",details!BU12)</f>
        <v>30</v>
      </c>
      <c r="FU12" s="71">
        <f t="shared" si="219"/>
        <v>90</v>
      </c>
      <c r="FV12" s="67">
        <f t="shared" si="220"/>
        <v>123</v>
      </c>
      <c r="FW12" s="67">
        <f t="shared" si="221"/>
        <v>48</v>
      </c>
      <c r="FX12" s="63">
        <f t="shared" si="222"/>
        <v>171</v>
      </c>
      <c r="FY12" s="45">
        <f t="shared" si="223"/>
        <v>0</v>
      </c>
      <c r="FZ12" s="45">
        <f t="shared" si="224"/>
        <v>0</v>
      </c>
      <c r="GA12" s="46">
        <f t="shared" si="78"/>
        <v>200</v>
      </c>
      <c r="GB12" s="45" t="str">
        <f t="shared" si="225"/>
        <v/>
      </c>
      <c r="GC12" s="45" t="str">
        <f t="shared" si="110"/>
        <v>P</v>
      </c>
      <c r="GD12" s="45" t="str">
        <f t="shared" si="226"/>
        <v>A</v>
      </c>
      <c r="GE12" s="17">
        <f>IF(details!BV12="","",details!BV12)</f>
        <v>24</v>
      </c>
      <c r="GF12" s="17">
        <f>IF(details!BW12="","",details!BW12)</f>
        <v>44</v>
      </c>
      <c r="GG12" s="17">
        <f>IF(details!BX12="","",details!BX12)</f>
        <v>30</v>
      </c>
      <c r="GH12" s="63">
        <f t="shared" si="227"/>
        <v>98</v>
      </c>
      <c r="GI12" s="45">
        <f t="shared" si="228"/>
        <v>0</v>
      </c>
      <c r="GJ12" s="46">
        <f t="shared" si="229"/>
        <v>100</v>
      </c>
      <c r="GK12" s="45" t="str">
        <f t="shared" si="230"/>
        <v/>
      </c>
      <c r="GL12" s="45" t="str">
        <f t="shared" si="111"/>
        <v>P</v>
      </c>
      <c r="GM12" s="45" t="str">
        <f t="shared" si="112"/>
        <v>A</v>
      </c>
      <c r="GN12" s="17">
        <f>IF(details!BY12="","",details!BY12)</f>
        <v>24</v>
      </c>
      <c r="GO12" s="17">
        <f>IF(details!BZ12="","",details!BZ12)</f>
        <v>28</v>
      </c>
      <c r="GP12" s="17">
        <f>IF(details!CA12="","",details!CA12)</f>
        <v>27</v>
      </c>
      <c r="GQ12" s="17">
        <f>IF(details!CB12="","",details!CB12)</f>
        <v>14</v>
      </c>
      <c r="GR12" s="63">
        <f t="shared" si="231"/>
        <v>93</v>
      </c>
      <c r="GS12" s="45">
        <f t="shared" si="232"/>
        <v>0</v>
      </c>
      <c r="GT12" s="46">
        <f t="shared" si="233"/>
        <v>100</v>
      </c>
      <c r="GU12" s="45" t="str">
        <f t="shared" si="234"/>
        <v/>
      </c>
      <c r="GV12" s="45" t="str">
        <f t="shared" si="113"/>
        <v>P</v>
      </c>
      <c r="GW12" s="45" t="str">
        <f t="shared" si="114"/>
        <v>A</v>
      </c>
      <c r="GX12" s="45" t="str">
        <f t="shared" si="115"/>
        <v>I</v>
      </c>
      <c r="GY12" s="45" t="str">
        <f t="shared" si="116"/>
        <v>D</v>
      </c>
      <c r="GZ12" s="45" t="str">
        <f t="shared" si="117"/>
        <v>D</v>
      </c>
      <c r="HA12" s="45" t="str">
        <f t="shared" si="118"/>
        <v>D</v>
      </c>
      <c r="HB12" s="45" t="str">
        <f t="shared" si="235"/>
        <v>D</v>
      </c>
      <c r="HC12" s="45" t="str">
        <f t="shared" si="236"/>
        <v>I</v>
      </c>
      <c r="HD12" s="45" t="str">
        <f t="shared" si="87"/>
        <v/>
      </c>
      <c r="HE12" s="45">
        <f t="shared" si="237"/>
        <v>0</v>
      </c>
      <c r="HF12" s="45">
        <f t="shared" si="238"/>
        <v>0</v>
      </c>
      <c r="HG12" s="45">
        <f t="shared" si="239"/>
        <v>0</v>
      </c>
      <c r="HH12" s="45">
        <f t="shared" si="240"/>
        <v>0</v>
      </c>
      <c r="HI12" s="45">
        <f t="shared" si="241"/>
        <v>0</v>
      </c>
      <c r="HJ12" s="45" t="str">
        <f t="shared" si="88"/>
        <v>PASS</v>
      </c>
      <c r="HK12" s="17" t="str">
        <f t="shared" si="242"/>
        <v>PASS</v>
      </c>
      <c r="HL12" s="359">
        <f t="shared" si="243"/>
        <v>87.5</v>
      </c>
      <c r="HM12" s="72">
        <f t="shared" si="244"/>
        <v>6.9999999999999964</v>
      </c>
      <c r="HN12" s="60" t="str">
        <f>IF(details!DJ12="","",details!DJ12)</f>
        <v/>
      </c>
      <c r="HO12" s="73" t="str">
        <f>IF(details!DK12="","",details!DK12)</f>
        <v/>
      </c>
      <c r="HP12" s="60" t="str">
        <f>IF(details!DN12="","",details!DN12)</f>
        <v/>
      </c>
      <c r="HQ12" s="73" t="str">
        <f>IF(details!DO12="","",details!DO12)</f>
        <v/>
      </c>
      <c r="HR12" s="60" t="str">
        <f>IF(details!DR12="","",details!DR12)</f>
        <v/>
      </c>
      <c r="HS12" s="73" t="str">
        <f>IF(details!DS12="","",details!DS12)</f>
        <v/>
      </c>
      <c r="HT12" s="60" t="str">
        <f>IF(details!DV12="","",details!DV12)</f>
        <v/>
      </c>
      <c r="HU12" s="73" t="str">
        <f>IF(details!DW12="","",details!DW12)</f>
        <v/>
      </c>
      <c r="HV12" s="60" t="str">
        <f>IF(details!DZ12="","",details!DZ12)</f>
        <v/>
      </c>
      <c r="HW12" s="73" t="str">
        <f>IF(details!EA12="","",details!EA12)</f>
        <v/>
      </c>
      <c r="HX12" s="61" t="str">
        <f t="shared" si="245"/>
        <v/>
      </c>
      <c r="HY12" s="321">
        <f t="shared" si="246"/>
        <v>6</v>
      </c>
      <c r="HZ12" s="17" t="str">
        <f t="shared" si="247"/>
        <v>I</v>
      </c>
      <c r="IA12" s="17" t="str">
        <f t="shared" si="248"/>
        <v/>
      </c>
      <c r="IB12" s="17" t="str">
        <f t="shared" si="122"/>
        <v/>
      </c>
      <c r="IC12" s="17" t="str">
        <f t="shared" si="249"/>
        <v>D</v>
      </c>
      <c r="ID12" s="17" t="str">
        <f t="shared" si="250"/>
        <v/>
      </c>
      <c r="IE12" s="17" t="str">
        <f t="shared" si="124"/>
        <v/>
      </c>
      <c r="IF12" s="17" t="str">
        <f t="shared" si="251"/>
        <v>D</v>
      </c>
      <c r="IG12" s="17" t="str">
        <f t="shared" si="126"/>
        <v>D</v>
      </c>
      <c r="IH12" s="17" t="str">
        <f t="shared" si="126"/>
        <v/>
      </c>
      <c r="II12" s="17" t="str">
        <f t="shared" si="126"/>
        <v/>
      </c>
      <c r="IJ12" s="17" t="str">
        <f t="shared" si="126"/>
        <v/>
      </c>
      <c r="IK12" s="17" t="str">
        <f t="shared" si="126"/>
        <v/>
      </c>
      <c r="IL12" s="17" t="str">
        <f t="shared" si="252"/>
        <v/>
      </c>
      <c r="IM12" s="17" t="str">
        <f t="shared" si="127"/>
        <v/>
      </c>
      <c r="IN12" s="17" t="str">
        <f t="shared" si="253"/>
        <v>D</v>
      </c>
      <c r="IO12" s="17" t="str">
        <f t="shared" si="254"/>
        <v/>
      </c>
      <c r="IP12" s="17" t="str">
        <f t="shared" si="129"/>
        <v/>
      </c>
      <c r="IQ12" s="17" t="str">
        <f t="shared" si="255"/>
        <v>D</v>
      </c>
      <c r="IR12" s="17" t="str">
        <f t="shared" si="256"/>
        <v/>
      </c>
      <c r="IS12" s="17" t="str">
        <f t="shared" si="257"/>
        <v/>
      </c>
      <c r="IT12" s="17" t="str">
        <f t="shared" si="258"/>
        <v>I</v>
      </c>
      <c r="IU12" s="17" t="str">
        <f t="shared" si="259"/>
        <v/>
      </c>
      <c r="IV12" s="17" t="str">
        <f t="shared" si="260"/>
        <v/>
      </c>
      <c r="IW12" s="17" t="str">
        <f t="shared" si="261"/>
        <v>A</v>
      </c>
      <c r="IX12" s="17" t="str">
        <f t="shared" si="262"/>
        <v>A</v>
      </c>
      <c r="IY12" s="17" t="str">
        <f t="shared" si="263"/>
        <v>A</v>
      </c>
      <c r="IZ12" s="17" t="str">
        <f t="shared" si="264"/>
        <v>A</v>
      </c>
      <c r="JA12" s="17" t="str">
        <f t="shared" si="265"/>
        <v>A</v>
      </c>
      <c r="JB12" s="17" t="str">
        <f t="shared" si="266"/>
        <v xml:space="preserve">            </v>
      </c>
      <c r="JC12" s="17" t="str">
        <f t="shared" si="267"/>
        <v xml:space="preserve">            </v>
      </c>
      <c r="JD12" s="17" t="str">
        <f t="shared" si="268"/>
        <v/>
      </c>
      <c r="JE12" s="74"/>
      <c r="JF12" s="17" t="str">
        <f t="shared" si="269"/>
        <v xml:space="preserve">  ENGLISH  SANSKRIT      SCIENCE  SOCIAL SCIENCE/ VOCATIONAL EDUCATION    </v>
      </c>
      <c r="JG12" s="17" t="str">
        <f>IF(OR(HK12="SUPPL.",HK12="RE-EXAM."),'result subject-wise'!AV12,HK12)</f>
        <v>PASS</v>
      </c>
      <c r="JH12" s="26">
        <f>IF('result subject-wise'!AW12="",DQ12,'result subject-wise'!AW12)</f>
        <v>87.5</v>
      </c>
      <c r="JI12" s="53" t="str">
        <f t="shared" si="270"/>
        <v>FIRST</v>
      </c>
      <c r="JJ12" s="65"/>
      <c r="JM12" s="75" t="str">
        <f>A3</f>
        <v>9 'A'</v>
      </c>
      <c r="JN12" s="594"/>
      <c r="JO12" s="596"/>
      <c r="JP12" s="596"/>
      <c r="JQ12" s="596"/>
      <c r="JR12" s="596"/>
      <c r="JS12" s="596"/>
      <c r="JT12" s="596"/>
      <c r="JU12" s="596"/>
      <c r="JV12" s="596"/>
      <c r="JW12" s="596"/>
      <c r="JX12" s="596"/>
      <c r="JY12" s="596"/>
      <c r="JZ12" s="596"/>
      <c r="KA12" s="789"/>
    </row>
    <row r="13" spans="1:287" ht="16" customHeight="1">
      <c r="A13" s="2">
        <f>details!A13</f>
        <v>7</v>
      </c>
      <c r="B13" s="17" t="str">
        <f>IF(details!B13="","",details!B13)</f>
        <v>SC</v>
      </c>
      <c r="C13" s="17" t="str">
        <f>IF(details!C13="","",details!C13)</f>
        <v>G</v>
      </c>
      <c r="D13" s="63">
        <f>IF(details!D13="","",details!D13)</f>
        <v>9107</v>
      </c>
      <c r="E13" s="17">
        <f>IF(details!E13="","",details!E13)</f>
        <v>10365</v>
      </c>
      <c r="F13" s="245">
        <f>IF(details!F13="","",details!F13)</f>
        <v>35197</v>
      </c>
      <c r="G13" s="19" t="str">
        <f>IF(details!G13="","",details!G13)</f>
        <v>A 007</v>
      </c>
      <c r="H13" s="19" t="str">
        <f>IF(details!H13="","",details!H13)</f>
        <v>B 007</v>
      </c>
      <c r="I13" s="19" t="str">
        <f>IF(details!I13="","",details!I13)</f>
        <v>C 007</v>
      </c>
      <c r="J13" s="17">
        <f>IF(details!J13="","",details!J13)</f>
        <v>10</v>
      </c>
      <c r="K13" s="17">
        <f>IF(details!K13="","",details!K13)</f>
        <v>10</v>
      </c>
      <c r="L13" s="17">
        <f>IF(details!L13="","",details!L13)</f>
        <v>9</v>
      </c>
      <c r="M13" s="67">
        <f t="shared" si="139"/>
        <v>29</v>
      </c>
      <c r="N13" s="17">
        <f>IF(details!M13="","",details!M13)</f>
        <v>1</v>
      </c>
      <c r="O13" s="17">
        <f>IF(details!N13="","",details!N13)</f>
        <v>70</v>
      </c>
      <c r="P13" s="67">
        <f t="shared" si="140"/>
        <v>100</v>
      </c>
      <c r="Q13" s="17">
        <f>IF(details!O13="","",details!O13)</f>
        <v>34</v>
      </c>
      <c r="R13" s="54">
        <f t="shared" si="141"/>
        <v>134</v>
      </c>
      <c r="S13" s="45">
        <f t="shared" si="142"/>
        <v>0</v>
      </c>
      <c r="T13" s="45">
        <f t="shared" si="143"/>
        <v>0</v>
      </c>
      <c r="U13" s="46">
        <f t="shared" si="144"/>
        <v>200</v>
      </c>
      <c r="V13" s="45" t="str">
        <f t="shared" si="145"/>
        <v/>
      </c>
      <c r="W13" s="45" t="str">
        <f t="shared" si="89"/>
        <v>P</v>
      </c>
      <c r="X13" s="45" t="str">
        <f t="shared" si="90"/>
        <v>I</v>
      </c>
      <c r="Y13" s="17">
        <f>IF(details!P13="","",details!P13)</f>
        <v>4</v>
      </c>
      <c r="Z13" s="17">
        <f>IF(details!Q13="","",details!Q13)</f>
        <v>9</v>
      </c>
      <c r="AA13" s="17">
        <f>IF(details!R13="","",details!R13)</f>
        <v>8</v>
      </c>
      <c r="AB13" s="67">
        <f t="shared" si="146"/>
        <v>21</v>
      </c>
      <c r="AC13" s="17">
        <f>IF(details!S13="","",details!S13)</f>
        <v>1</v>
      </c>
      <c r="AD13" s="17">
        <f>IF(details!T13="","",details!T13)</f>
        <v>70</v>
      </c>
      <c r="AE13" s="67">
        <f t="shared" si="147"/>
        <v>92</v>
      </c>
      <c r="AF13" s="17">
        <f>IF(details!U13="","",details!U13)</f>
        <v>100</v>
      </c>
      <c r="AG13" s="54">
        <f t="shared" si="148"/>
        <v>192</v>
      </c>
      <c r="AH13" s="45">
        <f t="shared" si="149"/>
        <v>0</v>
      </c>
      <c r="AI13" s="45">
        <f t="shared" si="150"/>
        <v>0</v>
      </c>
      <c r="AJ13" s="46">
        <f t="shared" si="151"/>
        <v>200</v>
      </c>
      <c r="AK13" s="45" t="str">
        <f t="shared" si="152"/>
        <v/>
      </c>
      <c r="AL13" s="45" t="str">
        <f t="shared" si="91"/>
        <v>P</v>
      </c>
      <c r="AM13" s="45" t="str">
        <f t="shared" si="92"/>
        <v>D</v>
      </c>
      <c r="AN13" s="63" t="str">
        <f>IF(details!V13="","",details!V13)</f>
        <v xml:space="preserve"> SANSKRIT</v>
      </c>
      <c r="AO13" s="68" t="str">
        <f>IF(details!V13="","",details!V13)</f>
        <v xml:space="preserve"> SANSKRIT</v>
      </c>
      <c r="AP13" s="17">
        <f>IF(details!W13="","",details!W13)</f>
        <v>10</v>
      </c>
      <c r="AQ13" s="17">
        <f>IF(details!X13="","",details!X13)</f>
        <v>10</v>
      </c>
      <c r="AR13" s="17">
        <f>IF(details!Y13="","",details!Y13)</f>
        <v>9</v>
      </c>
      <c r="AS13" s="67">
        <f t="shared" si="153"/>
        <v>29</v>
      </c>
      <c r="AT13" s="17">
        <f>IF(details!Z13="","",details!Z13)</f>
        <v>0.5</v>
      </c>
      <c r="AU13" s="17">
        <f>IF(details!AA13="","",details!AA13)</f>
        <v>70</v>
      </c>
      <c r="AV13" s="67">
        <f t="shared" si="154"/>
        <v>99.5</v>
      </c>
      <c r="AW13" s="17">
        <f>IF(details!AB13="","",details!AB13)</f>
        <v>100</v>
      </c>
      <c r="AX13" s="54">
        <f t="shared" si="155"/>
        <v>199.5</v>
      </c>
      <c r="AY13" s="45">
        <f t="shared" si="156"/>
        <v>0</v>
      </c>
      <c r="AZ13" s="45">
        <f t="shared" si="157"/>
        <v>0</v>
      </c>
      <c r="BA13" s="46">
        <f t="shared" si="158"/>
        <v>200</v>
      </c>
      <c r="BB13" s="45" t="str">
        <f t="shared" si="159"/>
        <v/>
      </c>
      <c r="BC13" s="45" t="str">
        <f t="shared" si="93"/>
        <v>P</v>
      </c>
      <c r="BD13" s="45" t="str">
        <f t="shared" si="160"/>
        <v>D</v>
      </c>
      <c r="BE13" s="17">
        <f>IF(details!AC13="","",details!AC13)</f>
        <v>8</v>
      </c>
      <c r="BF13" s="17">
        <f>IF(details!AD13="","",details!AD13)</f>
        <v>3</v>
      </c>
      <c r="BG13" s="17">
        <f>IF(details!AE13="","",details!AE13)</f>
        <v>8</v>
      </c>
      <c r="BH13" s="67">
        <f t="shared" si="161"/>
        <v>19</v>
      </c>
      <c r="BI13" s="17">
        <f>IF(details!AF13="","",details!AF13)</f>
        <v>2</v>
      </c>
      <c r="BJ13" s="17">
        <f>IF(details!AG13="","",details!AG13)</f>
        <v>70</v>
      </c>
      <c r="BK13" s="67">
        <f t="shared" si="162"/>
        <v>91</v>
      </c>
      <c r="BL13" s="17">
        <f>IF(details!AH13="","",details!AH13)</f>
        <v>100</v>
      </c>
      <c r="BM13" s="54">
        <f t="shared" si="163"/>
        <v>191</v>
      </c>
      <c r="BN13" s="45">
        <f t="shared" si="164"/>
        <v>0</v>
      </c>
      <c r="BO13" s="45">
        <f t="shared" si="165"/>
        <v>0</v>
      </c>
      <c r="BP13" s="46">
        <f t="shared" si="166"/>
        <v>200</v>
      </c>
      <c r="BQ13" s="45" t="str">
        <f t="shared" si="167"/>
        <v/>
      </c>
      <c r="BR13" s="45" t="str">
        <f t="shared" si="94"/>
        <v>P</v>
      </c>
      <c r="BS13" s="45" t="str">
        <f t="shared" si="168"/>
        <v>D</v>
      </c>
      <c r="BT13" s="300" t="str">
        <f>IF(details!AI13="","",details!AI13)</f>
        <v/>
      </c>
      <c r="BU13" s="309" t="str">
        <f t="shared" si="169"/>
        <v xml:space="preserve"> SOCIAL SCIENCE</v>
      </c>
      <c r="BV13" s="17" t="str">
        <f>IF(details!AJ13="","",details!AJ13)</f>
        <v/>
      </c>
      <c r="BW13" s="17" t="str">
        <f>IF(details!AK13="","",details!AK13)</f>
        <v/>
      </c>
      <c r="BX13" s="17" t="str">
        <f>IF(details!AL13="","",details!AL13)</f>
        <v/>
      </c>
      <c r="BY13" s="178" t="str">
        <f t="shared" si="271"/>
        <v/>
      </c>
      <c r="BZ13" s="17" t="str">
        <f>IF(details!AM13="","",details!AM13)</f>
        <v/>
      </c>
      <c r="CA13" s="17" t="str">
        <f t="shared" si="171"/>
        <v/>
      </c>
      <c r="CB13" s="17" t="str">
        <f t="shared" si="272"/>
        <v/>
      </c>
      <c r="CC13" s="17">
        <f>IF(details!AN13="","",details!AN13)</f>
        <v>10</v>
      </c>
      <c r="CD13" s="17">
        <f>IF(details!AO13="","",details!AO13)</f>
        <v>10</v>
      </c>
      <c r="CE13" s="17">
        <f>IF(details!AP13="","",details!AP13)</f>
        <v>9</v>
      </c>
      <c r="CF13" s="67">
        <f t="shared" si="173"/>
        <v>29</v>
      </c>
      <c r="CG13" s="17">
        <f>IF(details!AQ13="","",details!AQ13)</f>
        <v>0.5</v>
      </c>
      <c r="CH13" s="17">
        <f>IF(details!AR13="","",details!AR13)</f>
        <v>70</v>
      </c>
      <c r="CI13" s="67">
        <f t="shared" si="174"/>
        <v>99.5</v>
      </c>
      <c r="CJ13" s="17">
        <f>IF(details!AS13="","",details!AS13)</f>
        <v>100</v>
      </c>
      <c r="CK13" s="54">
        <f t="shared" si="175"/>
        <v>199.5</v>
      </c>
      <c r="CL13" s="17">
        <f t="shared" si="176"/>
        <v>10</v>
      </c>
      <c r="CM13" s="17">
        <f t="shared" si="177"/>
        <v>10</v>
      </c>
      <c r="CN13" s="17">
        <f t="shared" si="178"/>
        <v>9</v>
      </c>
      <c r="CO13" s="67">
        <f t="shared" si="100"/>
        <v>0.5</v>
      </c>
      <c r="CP13" s="17">
        <f t="shared" si="31"/>
        <v>70</v>
      </c>
      <c r="CQ13" s="67">
        <f t="shared" si="32"/>
        <v>99.5</v>
      </c>
      <c r="CR13" s="17">
        <f t="shared" si="33"/>
        <v>100</v>
      </c>
      <c r="CS13" s="54">
        <f t="shared" si="34"/>
        <v>199.5</v>
      </c>
      <c r="CT13" s="45">
        <f t="shared" si="35"/>
        <v>0</v>
      </c>
      <c r="CU13" s="45">
        <f t="shared" si="101"/>
        <v>0</v>
      </c>
      <c r="CV13" s="46">
        <f t="shared" si="102"/>
        <v>200</v>
      </c>
      <c r="CW13" s="45" t="str">
        <f t="shared" si="36"/>
        <v/>
      </c>
      <c r="CX13" s="45" t="str">
        <f t="shared" si="103"/>
        <v>P</v>
      </c>
      <c r="CY13" s="45" t="str">
        <f t="shared" si="179"/>
        <v>D</v>
      </c>
      <c r="CZ13" s="17">
        <f>IF(details!AT13="","",details!AT13)</f>
        <v>5</v>
      </c>
      <c r="DA13" s="17">
        <f>IF(details!AU13="","",details!AU13)</f>
        <v>4</v>
      </c>
      <c r="DB13" s="17">
        <f>IF(details!AV13="","",details!AV13)</f>
        <v>8</v>
      </c>
      <c r="DC13" s="67">
        <f t="shared" si="180"/>
        <v>17</v>
      </c>
      <c r="DD13" s="17">
        <f>IF(details!AW13="","",details!AW13)</f>
        <v>1</v>
      </c>
      <c r="DE13" s="17">
        <f>IF(details!AX13="","",details!AX13)</f>
        <v>25</v>
      </c>
      <c r="DF13" s="67">
        <f t="shared" si="181"/>
        <v>43</v>
      </c>
      <c r="DG13" s="17">
        <f>IF(details!AY13="","",details!AY13)</f>
        <v>90</v>
      </c>
      <c r="DH13" s="54">
        <f t="shared" si="182"/>
        <v>133</v>
      </c>
      <c r="DI13" s="45">
        <f t="shared" si="183"/>
        <v>0</v>
      </c>
      <c r="DJ13" s="45">
        <f t="shared" si="184"/>
        <v>0</v>
      </c>
      <c r="DK13" s="46">
        <f t="shared" si="185"/>
        <v>200</v>
      </c>
      <c r="DL13" s="45" t="str">
        <f t="shared" si="186"/>
        <v/>
      </c>
      <c r="DM13" s="45" t="str">
        <f t="shared" si="104"/>
        <v>P</v>
      </c>
      <c r="DN13" s="45" t="str">
        <f t="shared" si="105"/>
        <v>I</v>
      </c>
      <c r="DO13" s="45">
        <f t="shared" si="44"/>
        <v>0</v>
      </c>
      <c r="DP13" s="69">
        <f t="shared" si="45"/>
        <v>1049</v>
      </c>
      <c r="DQ13" s="70">
        <f t="shared" si="187"/>
        <v>87.416666666666671</v>
      </c>
      <c r="DR13" s="53" t="str">
        <f t="shared" si="188"/>
        <v>FIRST</v>
      </c>
      <c r="DS13" s="17">
        <f>IF(details!AZ13="","",details!AZ13)</f>
        <v>10</v>
      </c>
      <c r="DT13" s="17">
        <f>IF(details!BA13="","",details!BA13)</f>
        <v>10</v>
      </c>
      <c r="DU13" s="17">
        <f>IF(details!BB13="","",details!BB13)</f>
        <v>10</v>
      </c>
      <c r="DV13" s="67">
        <f t="shared" si="189"/>
        <v>30</v>
      </c>
      <c r="DW13" s="17">
        <f>IF(details!BC13="","",details!BC13)</f>
        <v>70</v>
      </c>
      <c r="DX13" s="67">
        <f t="shared" si="190"/>
        <v>100</v>
      </c>
      <c r="DY13" s="17">
        <f>IF(details!BD13="","",details!BD13)</f>
        <v>100</v>
      </c>
      <c r="DZ13" s="54">
        <f t="shared" si="191"/>
        <v>200</v>
      </c>
      <c r="EA13" s="45">
        <f t="shared" si="192"/>
        <v>0</v>
      </c>
      <c r="EB13" s="45">
        <f t="shared" si="193"/>
        <v>0</v>
      </c>
      <c r="EC13" s="46">
        <f t="shared" si="194"/>
        <v>200</v>
      </c>
      <c r="ED13" s="45" t="str">
        <f t="shared" si="195"/>
        <v/>
      </c>
      <c r="EE13" s="45" t="str">
        <f t="shared" si="107"/>
        <v>P</v>
      </c>
      <c r="EF13" s="45" t="str">
        <f t="shared" si="196"/>
        <v>A</v>
      </c>
      <c r="EG13" s="17">
        <f>IF(details!BE13="","",details!BE13)</f>
        <v>6</v>
      </c>
      <c r="EH13" s="17">
        <f>IF(details!BF13="","",details!BF13)</f>
        <v>8</v>
      </c>
      <c r="EI13" s="67">
        <f t="shared" si="197"/>
        <v>14</v>
      </c>
      <c r="EJ13" s="17">
        <f>IF(details!BG13="","",details!BG13)</f>
        <v>4</v>
      </c>
      <c r="EK13" s="17">
        <f>IF(details!BH13="","",details!BH13)</f>
        <v>7</v>
      </c>
      <c r="EL13" s="67">
        <f t="shared" si="198"/>
        <v>11</v>
      </c>
      <c r="EM13" s="17">
        <f>IF(details!BI13="","",details!BI13)</f>
        <v>15</v>
      </c>
      <c r="EN13" s="17">
        <f>IF(details!BJ13="","",details!BJ13)</f>
        <v>10</v>
      </c>
      <c r="EO13" s="67">
        <f t="shared" si="199"/>
        <v>25</v>
      </c>
      <c r="EP13" s="67">
        <f t="shared" si="200"/>
        <v>25</v>
      </c>
      <c r="EQ13" s="67">
        <f t="shared" si="201"/>
        <v>25</v>
      </c>
      <c r="ER13" s="67">
        <f t="shared" si="202"/>
        <v>50</v>
      </c>
      <c r="ES13" s="17">
        <f>IF(details!BK13="","",details!BK13)</f>
        <v>24</v>
      </c>
      <c r="ET13" s="17">
        <f>IF(details!BL13="","",details!BL13)</f>
        <v>14</v>
      </c>
      <c r="EU13" s="67">
        <f t="shared" si="203"/>
        <v>38</v>
      </c>
      <c r="EV13" s="67">
        <f t="shared" si="204"/>
        <v>49</v>
      </c>
      <c r="EW13" s="67">
        <f t="shared" si="205"/>
        <v>39</v>
      </c>
      <c r="EX13" s="17">
        <f>IF(details!BM13="","",details!BM13)</f>
        <v>30</v>
      </c>
      <c r="EY13" s="17">
        <f>IF(details!BN13="","",details!BN13)</f>
        <v>70</v>
      </c>
      <c r="EZ13" s="67">
        <f t="shared" si="206"/>
        <v>100</v>
      </c>
      <c r="FA13" s="67">
        <f t="shared" si="207"/>
        <v>79</v>
      </c>
      <c r="FB13" s="67">
        <f t="shared" si="208"/>
        <v>109</v>
      </c>
      <c r="FC13" s="63">
        <f t="shared" si="209"/>
        <v>188</v>
      </c>
      <c r="FD13" s="45">
        <f t="shared" si="210"/>
        <v>0</v>
      </c>
      <c r="FE13" s="45">
        <f t="shared" si="211"/>
        <v>0</v>
      </c>
      <c r="FF13" s="46">
        <f t="shared" si="212"/>
        <v>200</v>
      </c>
      <c r="FG13" s="45" t="str">
        <f t="shared" si="213"/>
        <v/>
      </c>
      <c r="FH13" s="45" t="str">
        <f t="shared" si="109"/>
        <v>P</v>
      </c>
      <c r="FI13" s="45" t="str">
        <f t="shared" si="214"/>
        <v>A</v>
      </c>
      <c r="FJ13" s="17">
        <f>IF(details!BO13="","",details!BO13)</f>
        <v>10</v>
      </c>
      <c r="FK13" s="17">
        <f>IF(details!BP13="","",details!BP13)</f>
        <v>10</v>
      </c>
      <c r="FL13" s="17">
        <f>IF(details!BQ13="","",details!BQ13)</f>
        <v>10</v>
      </c>
      <c r="FM13" s="67">
        <f t="shared" si="215"/>
        <v>30</v>
      </c>
      <c r="FN13" s="17">
        <f>IF(details!BR13="","",details!BR13)</f>
        <v>33</v>
      </c>
      <c r="FO13" s="17">
        <f>IF(details!BS13="","",details!BS13)</f>
        <v>18</v>
      </c>
      <c r="FP13" s="71">
        <f t="shared" si="216"/>
        <v>51</v>
      </c>
      <c r="FQ13" s="67">
        <f t="shared" si="217"/>
        <v>63</v>
      </c>
      <c r="FR13" s="67">
        <f t="shared" si="218"/>
        <v>18</v>
      </c>
      <c r="FS13" s="17">
        <f>IF(details!BT13="","",details!BT13)</f>
        <v>60</v>
      </c>
      <c r="FT13" s="17">
        <f>IF(details!BU13="","",details!BU13)</f>
        <v>30</v>
      </c>
      <c r="FU13" s="71">
        <f t="shared" si="219"/>
        <v>90</v>
      </c>
      <c r="FV13" s="67">
        <f t="shared" si="220"/>
        <v>123</v>
      </c>
      <c r="FW13" s="67">
        <f t="shared" si="221"/>
        <v>48</v>
      </c>
      <c r="FX13" s="63">
        <f t="shared" si="222"/>
        <v>171</v>
      </c>
      <c r="FY13" s="45">
        <f t="shared" si="223"/>
        <v>0</v>
      </c>
      <c r="FZ13" s="45">
        <f t="shared" si="224"/>
        <v>0</v>
      </c>
      <c r="GA13" s="46">
        <f t="shared" si="78"/>
        <v>200</v>
      </c>
      <c r="GB13" s="45" t="str">
        <f t="shared" si="225"/>
        <v/>
      </c>
      <c r="GC13" s="45" t="str">
        <f t="shared" si="110"/>
        <v>P</v>
      </c>
      <c r="GD13" s="45" t="str">
        <f t="shared" si="226"/>
        <v>A</v>
      </c>
      <c r="GE13" s="17">
        <f>IF(details!BV13="","",details!BV13)</f>
        <v>24</v>
      </c>
      <c r="GF13" s="17">
        <f>IF(details!BW13="","",details!BW13)</f>
        <v>44</v>
      </c>
      <c r="GG13" s="17">
        <f>IF(details!BX13="","",details!BX13)</f>
        <v>30</v>
      </c>
      <c r="GH13" s="63">
        <f t="shared" si="227"/>
        <v>98</v>
      </c>
      <c r="GI13" s="45">
        <f t="shared" si="228"/>
        <v>0</v>
      </c>
      <c r="GJ13" s="46">
        <f t="shared" si="229"/>
        <v>100</v>
      </c>
      <c r="GK13" s="45" t="str">
        <f t="shared" si="230"/>
        <v/>
      </c>
      <c r="GL13" s="45" t="str">
        <f t="shared" si="111"/>
        <v>P</v>
      </c>
      <c r="GM13" s="45" t="str">
        <f t="shared" si="112"/>
        <v>A</v>
      </c>
      <c r="GN13" s="17">
        <f>IF(details!BY13="","",details!BY13)</f>
        <v>24</v>
      </c>
      <c r="GO13" s="17">
        <f>IF(details!BZ13="","",details!BZ13)</f>
        <v>28</v>
      </c>
      <c r="GP13" s="17">
        <f>IF(details!CA13="","",details!CA13)</f>
        <v>27</v>
      </c>
      <c r="GQ13" s="17">
        <f>IF(details!CB13="","",details!CB13)</f>
        <v>14</v>
      </c>
      <c r="GR13" s="63">
        <f t="shared" si="231"/>
        <v>93</v>
      </c>
      <c r="GS13" s="45">
        <f t="shared" si="232"/>
        <v>0</v>
      </c>
      <c r="GT13" s="46">
        <f t="shared" si="233"/>
        <v>100</v>
      </c>
      <c r="GU13" s="45" t="str">
        <f t="shared" si="234"/>
        <v/>
      </c>
      <c r="GV13" s="45" t="str">
        <f t="shared" si="113"/>
        <v>P</v>
      </c>
      <c r="GW13" s="45" t="str">
        <f t="shared" si="114"/>
        <v>A</v>
      </c>
      <c r="GX13" s="45" t="str">
        <f t="shared" si="115"/>
        <v>I</v>
      </c>
      <c r="GY13" s="45" t="str">
        <f t="shared" si="116"/>
        <v>D</v>
      </c>
      <c r="GZ13" s="45" t="str">
        <f t="shared" si="117"/>
        <v>D</v>
      </c>
      <c r="HA13" s="45" t="str">
        <f t="shared" si="118"/>
        <v>D</v>
      </c>
      <c r="HB13" s="45" t="str">
        <f t="shared" si="235"/>
        <v>D</v>
      </c>
      <c r="HC13" s="45" t="str">
        <f t="shared" si="236"/>
        <v>I</v>
      </c>
      <c r="HD13" s="45" t="str">
        <f t="shared" si="87"/>
        <v/>
      </c>
      <c r="HE13" s="45">
        <f t="shared" si="237"/>
        <v>0</v>
      </c>
      <c r="HF13" s="45">
        <f t="shared" si="238"/>
        <v>0</v>
      </c>
      <c r="HG13" s="45">
        <f t="shared" si="239"/>
        <v>0</v>
      </c>
      <c r="HH13" s="45">
        <f t="shared" si="240"/>
        <v>0</v>
      </c>
      <c r="HI13" s="45">
        <f t="shared" si="241"/>
        <v>0</v>
      </c>
      <c r="HJ13" s="45" t="str">
        <f t="shared" si="88"/>
        <v>PASS</v>
      </c>
      <c r="HK13" s="17" t="str">
        <f t="shared" si="242"/>
        <v>PASS</v>
      </c>
      <c r="HL13" s="359">
        <f t="shared" si="243"/>
        <v>87.416666666666671</v>
      </c>
      <c r="HM13" s="72">
        <f t="shared" si="244"/>
        <v>7.9999999999999964</v>
      </c>
      <c r="HN13" s="60" t="str">
        <f>IF(details!DJ13="","",details!DJ13)</f>
        <v/>
      </c>
      <c r="HO13" s="73" t="str">
        <f>IF(details!DK13="","",details!DK13)</f>
        <v/>
      </c>
      <c r="HP13" s="60" t="str">
        <f>IF(details!DN13="","",details!DN13)</f>
        <v/>
      </c>
      <c r="HQ13" s="73" t="str">
        <f>IF(details!DO13="","",details!DO13)</f>
        <v/>
      </c>
      <c r="HR13" s="60" t="str">
        <f>IF(details!DR13="","",details!DR13)</f>
        <v/>
      </c>
      <c r="HS13" s="73" t="str">
        <f>IF(details!DS13="","",details!DS13)</f>
        <v/>
      </c>
      <c r="HT13" s="60" t="str">
        <f>IF(details!DV13="","",details!DV13)</f>
        <v/>
      </c>
      <c r="HU13" s="73" t="str">
        <f>IF(details!DW13="","",details!DW13)</f>
        <v/>
      </c>
      <c r="HV13" s="60" t="str">
        <f>IF(details!DZ13="","",details!DZ13)</f>
        <v/>
      </c>
      <c r="HW13" s="73" t="str">
        <f>IF(details!EA13="","",details!EA13)</f>
        <v/>
      </c>
      <c r="HX13" s="61" t="str">
        <f t="shared" si="245"/>
        <v/>
      </c>
      <c r="HY13" s="321">
        <f t="shared" si="246"/>
        <v>6</v>
      </c>
      <c r="HZ13" s="17" t="str">
        <f t="shared" si="247"/>
        <v>I</v>
      </c>
      <c r="IA13" s="17" t="str">
        <f t="shared" si="248"/>
        <v/>
      </c>
      <c r="IB13" s="17" t="str">
        <f t="shared" si="122"/>
        <v/>
      </c>
      <c r="IC13" s="17" t="str">
        <f t="shared" si="249"/>
        <v>D</v>
      </c>
      <c r="ID13" s="17" t="str">
        <f t="shared" si="250"/>
        <v/>
      </c>
      <c r="IE13" s="17" t="str">
        <f t="shared" si="124"/>
        <v/>
      </c>
      <c r="IF13" s="17" t="str">
        <f t="shared" si="251"/>
        <v>D</v>
      </c>
      <c r="IG13" s="17" t="str">
        <f t="shared" si="126"/>
        <v>D</v>
      </c>
      <c r="IH13" s="17" t="str">
        <f t="shared" si="126"/>
        <v/>
      </c>
      <c r="II13" s="17" t="str">
        <f t="shared" si="126"/>
        <v/>
      </c>
      <c r="IJ13" s="17" t="str">
        <f t="shared" si="126"/>
        <v/>
      </c>
      <c r="IK13" s="17" t="str">
        <f t="shared" si="126"/>
        <v/>
      </c>
      <c r="IL13" s="17" t="str">
        <f t="shared" si="252"/>
        <v/>
      </c>
      <c r="IM13" s="17" t="str">
        <f t="shared" si="127"/>
        <v/>
      </c>
      <c r="IN13" s="17" t="str">
        <f t="shared" si="253"/>
        <v>D</v>
      </c>
      <c r="IO13" s="17" t="str">
        <f t="shared" si="254"/>
        <v/>
      </c>
      <c r="IP13" s="17" t="str">
        <f t="shared" si="129"/>
        <v/>
      </c>
      <c r="IQ13" s="17" t="str">
        <f t="shared" si="255"/>
        <v>D</v>
      </c>
      <c r="IR13" s="17" t="str">
        <f t="shared" si="256"/>
        <v/>
      </c>
      <c r="IS13" s="17" t="str">
        <f t="shared" si="257"/>
        <v/>
      </c>
      <c r="IT13" s="17" t="str">
        <f t="shared" si="258"/>
        <v>I</v>
      </c>
      <c r="IU13" s="17" t="str">
        <f t="shared" si="259"/>
        <v/>
      </c>
      <c r="IV13" s="17" t="str">
        <f t="shared" si="260"/>
        <v/>
      </c>
      <c r="IW13" s="17" t="str">
        <f t="shared" si="261"/>
        <v>A</v>
      </c>
      <c r="IX13" s="17" t="str">
        <f t="shared" si="262"/>
        <v>A</v>
      </c>
      <c r="IY13" s="17" t="str">
        <f t="shared" si="263"/>
        <v>A</v>
      </c>
      <c r="IZ13" s="17" t="str">
        <f t="shared" si="264"/>
        <v>A</v>
      </c>
      <c r="JA13" s="17" t="str">
        <f t="shared" si="265"/>
        <v>A</v>
      </c>
      <c r="JB13" s="17" t="str">
        <f t="shared" si="266"/>
        <v xml:space="preserve">            </v>
      </c>
      <c r="JC13" s="17" t="str">
        <f t="shared" si="267"/>
        <v xml:space="preserve">            </v>
      </c>
      <c r="JD13" s="17" t="str">
        <f t="shared" si="268"/>
        <v/>
      </c>
      <c r="JE13" s="74"/>
      <c r="JF13" s="17" t="str">
        <f t="shared" si="269"/>
        <v xml:space="preserve">  ENGLISH  SANSKRIT      SCIENCE  SOCIAL SCIENCE/ VOCATIONAL EDUCATION    </v>
      </c>
      <c r="JG13" s="17" t="str">
        <f>IF(OR(HK13="SUPPL.",HK13="RE-EXAM."),'result subject-wise'!AV13,HK13)</f>
        <v>PASS</v>
      </c>
      <c r="JH13" s="26">
        <f>IF('result subject-wise'!AW13="",DQ13,'result subject-wise'!AW13)</f>
        <v>87.416666666666671</v>
      </c>
      <c r="JI13" s="53" t="str">
        <f t="shared" si="270"/>
        <v>FIRST</v>
      </c>
      <c r="JJ13" s="65"/>
      <c r="JM13" s="75" t="str">
        <f>F3</f>
        <v>2024-25</v>
      </c>
      <c r="JN13" s="594"/>
      <c r="JO13" s="596"/>
      <c r="JP13" s="596"/>
      <c r="JQ13" s="596"/>
      <c r="JR13" s="596"/>
      <c r="JS13" s="596"/>
      <c r="JT13" s="596"/>
      <c r="JU13" s="596"/>
      <c r="JV13" s="596"/>
      <c r="JW13" s="596"/>
      <c r="JX13" s="596"/>
      <c r="JY13" s="596"/>
      <c r="JZ13" s="596"/>
      <c r="KA13" s="789"/>
    </row>
    <row r="14" spans="1:287" ht="16" customHeight="1">
      <c r="A14" s="2">
        <f>details!A14</f>
        <v>8</v>
      </c>
      <c r="B14" s="17" t="str">
        <f>IF(details!B14="","",details!B14)</f>
        <v>SC</v>
      </c>
      <c r="C14" s="17" t="str">
        <f>IF(details!C14="","",details!C14)</f>
        <v>G</v>
      </c>
      <c r="D14" s="63">
        <f>IF(details!D14="","",details!D14)</f>
        <v>9108</v>
      </c>
      <c r="E14" s="17">
        <f>IF(details!E14="","",details!E14)</f>
        <v>10583</v>
      </c>
      <c r="F14" s="245">
        <f>IF(details!F14="","",details!F14)</f>
        <v>35998</v>
      </c>
      <c r="G14" s="19" t="str">
        <f>IF(details!G14="","",details!G14)</f>
        <v>A 008</v>
      </c>
      <c r="H14" s="19" t="str">
        <f>IF(details!H14="","",details!H14)</f>
        <v>B 008</v>
      </c>
      <c r="I14" s="19" t="str">
        <f>IF(details!I14="","",details!I14)</f>
        <v>C 008</v>
      </c>
      <c r="J14" s="17">
        <f>IF(details!J14="","",details!J14)</f>
        <v>10</v>
      </c>
      <c r="K14" s="17">
        <f>IF(details!K14="","",details!K14)</f>
        <v>10</v>
      </c>
      <c r="L14" s="17">
        <f>IF(details!L14="","",details!L14)</f>
        <v>9</v>
      </c>
      <c r="M14" s="67">
        <f t="shared" si="139"/>
        <v>29</v>
      </c>
      <c r="N14" s="17">
        <f>IF(details!M14="","",details!M14)</f>
        <v>1</v>
      </c>
      <c r="O14" s="17">
        <f>IF(details!N14="","",details!N14)</f>
        <v>70</v>
      </c>
      <c r="P14" s="67">
        <f t="shared" si="140"/>
        <v>100</v>
      </c>
      <c r="Q14" s="17">
        <f>IF(details!O14="","",details!O14)</f>
        <v>33</v>
      </c>
      <c r="R14" s="54">
        <f t="shared" si="141"/>
        <v>133</v>
      </c>
      <c r="S14" s="45">
        <f t="shared" si="142"/>
        <v>0</v>
      </c>
      <c r="T14" s="45">
        <f t="shared" si="143"/>
        <v>0</v>
      </c>
      <c r="U14" s="46">
        <f t="shared" si="144"/>
        <v>200</v>
      </c>
      <c r="V14" s="45" t="str">
        <f t="shared" si="145"/>
        <v/>
      </c>
      <c r="W14" s="45" t="str">
        <f t="shared" si="89"/>
        <v>P</v>
      </c>
      <c r="X14" s="45" t="str">
        <f t="shared" si="90"/>
        <v>I</v>
      </c>
      <c r="Y14" s="17">
        <f>IF(details!P14="","",details!P14)</f>
        <v>4</v>
      </c>
      <c r="Z14" s="17">
        <f>IF(details!Q14="","",details!Q14)</f>
        <v>9</v>
      </c>
      <c r="AA14" s="17">
        <f>IF(details!R14="","",details!R14)</f>
        <v>8</v>
      </c>
      <c r="AB14" s="67">
        <f t="shared" si="146"/>
        <v>21</v>
      </c>
      <c r="AC14" s="17">
        <f>IF(details!S14="","",details!S14)</f>
        <v>1</v>
      </c>
      <c r="AD14" s="17">
        <f>IF(details!T14="","",details!T14)</f>
        <v>70</v>
      </c>
      <c r="AE14" s="67">
        <f t="shared" si="147"/>
        <v>92</v>
      </c>
      <c r="AF14" s="17">
        <f>IF(details!U14="","",details!U14)</f>
        <v>100</v>
      </c>
      <c r="AG14" s="54">
        <f t="shared" si="148"/>
        <v>192</v>
      </c>
      <c r="AH14" s="45">
        <f t="shared" si="149"/>
        <v>0</v>
      </c>
      <c r="AI14" s="45">
        <f t="shared" si="150"/>
        <v>0</v>
      </c>
      <c r="AJ14" s="46">
        <f t="shared" si="151"/>
        <v>200</v>
      </c>
      <c r="AK14" s="45" t="str">
        <f t="shared" si="152"/>
        <v/>
      </c>
      <c r="AL14" s="45" t="str">
        <f t="shared" si="91"/>
        <v>P</v>
      </c>
      <c r="AM14" s="45" t="str">
        <f t="shared" si="92"/>
        <v>D</v>
      </c>
      <c r="AN14" s="63" t="str">
        <f>IF(details!V14="","",details!V14)</f>
        <v xml:space="preserve"> SANSKRIT</v>
      </c>
      <c r="AO14" s="68" t="str">
        <f>IF(details!V14="","",details!V14)</f>
        <v xml:space="preserve"> SANSKRIT</v>
      </c>
      <c r="AP14" s="17">
        <f>IF(details!W14="","",details!W14)</f>
        <v>10</v>
      </c>
      <c r="AQ14" s="17">
        <f>IF(details!X14="","",details!X14)</f>
        <v>10</v>
      </c>
      <c r="AR14" s="17">
        <f>IF(details!Y14="","",details!Y14)</f>
        <v>9</v>
      </c>
      <c r="AS14" s="67">
        <f t="shared" si="153"/>
        <v>29</v>
      </c>
      <c r="AT14" s="17">
        <f>IF(details!Z14="","",details!Z14)</f>
        <v>0.5</v>
      </c>
      <c r="AU14" s="17">
        <f>IF(details!AA14="","",details!AA14)</f>
        <v>70</v>
      </c>
      <c r="AV14" s="67">
        <f t="shared" si="154"/>
        <v>99.5</v>
      </c>
      <c r="AW14" s="17">
        <f>IF(details!AB14="","",details!AB14)</f>
        <v>100</v>
      </c>
      <c r="AX14" s="54">
        <f t="shared" si="155"/>
        <v>199.5</v>
      </c>
      <c r="AY14" s="45">
        <f t="shared" si="156"/>
        <v>0</v>
      </c>
      <c r="AZ14" s="45">
        <f t="shared" si="157"/>
        <v>0</v>
      </c>
      <c r="BA14" s="46">
        <f t="shared" si="158"/>
        <v>200</v>
      </c>
      <c r="BB14" s="45" t="str">
        <f t="shared" si="159"/>
        <v/>
      </c>
      <c r="BC14" s="45" t="str">
        <f t="shared" si="93"/>
        <v>P</v>
      </c>
      <c r="BD14" s="45" t="str">
        <f t="shared" si="160"/>
        <v>D</v>
      </c>
      <c r="BE14" s="17">
        <f>IF(details!AC14="","",details!AC14)</f>
        <v>8</v>
      </c>
      <c r="BF14" s="17">
        <f>IF(details!AD14="","",details!AD14)</f>
        <v>3</v>
      </c>
      <c r="BG14" s="17">
        <f>IF(details!AE14="","",details!AE14)</f>
        <v>8</v>
      </c>
      <c r="BH14" s="67">
        <f t="shared" si="161"/>
        <v>19</v>
      </c>
      <c r="BI14" s="17">
        <f>IF(details!AF14="","",details!AF14)</f>
        <v>2</v>
      </c>
      <c r="BJ14" s="17">
        <f>IF(details!AG14="","",details!AG14)</f>
        <v>70</v>
      </c>
      <c r="BK14" s="67">
        <f t="shared" si="162"/>
        <v>91</v>
      </c>
      <c r="BL14" s="17">
        <f>IF(details!AH14="","",details!AH14)</f>
        <v>100</v>
      </c>
      <c r="BM14" s="54">
        <f t="shared" si="163"/>
        <v>191</v>
      </c>
      <c r="BN14" s="45">
        <f t="shared" si="164"/>
        <v>0</v>
      </c>
      <c r="BO14" s="45">
        <f t="shared" si="165"/>
        <v>0</v>
      </c>
      <c r="BP14" s="46">
        <f t="shared" si="166"/>
        <v>200</v>
      </c>
      <c r="BQ14" s="45" t="str">
        <f t="shared" si="167"/>
        <v/>
      </c>
      <c r="BR14" s="45" t="str">
        <f t="shared" si="94"/>
        <v>P</v>
      </c>
      <c r="BS14" s="45" t="str">
        <f t="shared" si="168"/>
        <v>D</v>
      </c>
      <c r="BT14" s="300" t="str">
        <f>IF(details!AI14="","",details!AI14)</f>
        <v/>
      </c>
      <c r="BU14" s="309" t="str">
        <f t="shared" si="169"/>
        <v xml:space="preserve"> SOCIAL SCIENCE</v>
      </c>
      <c r="BV14" s="17" t="str">
        <f>IF(details!AJ14="","",details!AJ14)</f>
        <v/>
      </c>
      <c r="BW14" s="17" t="str">
        <f>IF(details!AK14="","",details!AK14)</f>
        <v/>
      </c>
      <c r="BX14" s="17" t="str">
        <f>IF(details!AL14="","",details!AL14)</f>
        <v/>
      </c>
      <c r="BY14" s="178" t="str">
        <f t="shared" si="271"/>
        <v/>
      </c>
      <c r="BZ14" s="17" t="str">
        <f>IF(details!AM14="","",details!AM14)</f>
        <v/>
      </c>
      <c r="CA14" s="17" t="str">
        <f t="shared" si="171"/>
        <v/>
      </c>
      <c r="CB14" s="17" t="str">
        <f t="shared" si="272"/>
        <v/>
      </c>
      <c r="CC14" s="17">
        <f>IF(details!AN14="","",details!AN14)</f>
        <v>10</v>
      </c>
      <c r="CD14" s="17">
        <f>IF(details!AO14="","",details!AO14)</f>
        <v>10</v>
      </c>
      <c r="CE14" s="17">
        <f>IF(details!AP14="","",details!AP14)</f>
        <v>9</v>
      </c>
      <c r="CF14" s="67">
        <f t="shared" si="173"/>
        <v>29</v>
      </c>
      <c r="CG14" s="17">
        <f>IF(details!AQ14="","",details!AQ14)</f>
        <v>0.5</v>
      </c>
      <c r="CH14" s="17">
        <f>IF(details!AR14="","",details!AR14)</f>
        <v>70</v>
      </c>
      <c r="CI14" s="67">
        <f t="shared" si="174"/>
        <v>99.5</v>
      </c>
      <c r="CJ14" s="17">
        <f>IF(details!AS14="","",details!AS14)</f>
        <v>100</v>
      </c>
      <c r="CK14" s="54">
        <f t="shared" si="175"/>
        <v>199.5</v>
      </c>
      <c r="CL14" s="17">
        <f t="shared" si="176"/>
        <v>10</v>
      </c>
      <c r="CM14" s="17">
        <f t="shared" si="177"/>
        <v>10</v>
      </c>
      <c r="CN14" s="17">
        <f t="shared" si="178"/>
        <v>9</v>
      </c>
      <c r="CO14" s="67">
        <f t="shared" si="100"/>
        <v>0.5</v>
      </c>
      <c r="CP14" s="17">
        <f t="shared" si="31"/>
        <v>70</v>
      </c>
      <c r="CQ14" s="67">
        <f t="shared" si="32"/>
        <v>99.5</v>
      </c>
      <c r="CR14" s="17">
        <f t="shared" si="33"/>
        <v>100</v>
      </c>
      <c r="CS14" s="54">
        <f t="shared" si="34"/>
        <v>199.5</v>
      </c>
      <c r="CT14" s="45">
        <f t="shared" si="35"/>
        <v>0</v>
      </c>
      <c r="CU14" s="45">
        <f t="shared" si="101"/>
        <v>0</v>
      </c>
      <c r="CV14" s="46">
        <f t="shared" si="102"/>
        <v>200</v>
      </c>
      <c r="CW14" s="45" t="str">
        <f t="shared" si="36"/>
        <v/>
      </c>
      <c r="CX14" s="45" t="str">
        <f t="shared" si="103"/>
        <v>P</v>
      </c>
      <c r="CY14" s="45" t="str">
        <f t="shared" si="179"/>
        <v>D</v>
      </c>
      <c r="CZ14" s="17">
        <f>IF(details!AT14="","",details!AT14)</f>
        <v>5</v>
      </c>
      <c r="DA14" s="17">
        <f>IF(details!AU14="","",details!AU14)</f>
        <v>4</v>
      </c>
      <c r="DB14" s="17">
        <f>IF(details!AV14="","",details!AV14)</f>
        <v>8</v>
      </c>
      <c r="DC14" s="67">
        <f t="shared" si="180"/>
        <v>17</v>
      </c>
      <c r="DD14" s="17">
        <f>IF(details!AW14="","",details!AW14)</f>
        <v>1</v>
      </c>
      <c r="DE14" s="17">
        <f>IF(details!AX14="","",details!AX14)</f>
        <v>25</v>
      </c>
      <c r="DF14" s="67">
        <f t="shared" si="181"/>
        <v>43</v>
      </c>
      <c r="DG14" s="17">
        <f>IF(details!AY14="","",details!AY14)</f>
        <v>90</v>
      </c>
      <c r="DH14" s="54">
        <f t="shared" si="182"/>
        <v>133</v>
      </c>
      <c r="DI14" s="45">
        <f t="shared" si="183"/>
        <v>0</v>
      </c>
      <c r="DJ14" s="45">
        <f t="shared" si="184"/>
        <v>0</v>
      </c>
      <c r="DK14" s="46">
        <f t="shared" si="185"/>
        <v>200</v>
      </c>
      <c r="DL14" s="45" t="str">
        <f t="shared" si="186"/>
        <v/>
      </c>
      <c r="DM14" s="45" t="str">
        <f t="shared" si="104"/>
        <v>P</v>
      </c>
      <c r="DN14" s="45" t="str">
        <f t="shared" si="105"/>
        <v>I</v>
      </c>
      <c r="DO14" s="45">
        <f t="shared" si="44"/>
        <v>0</v>
      </c>
      <c r="DP14" s="69">
        <f t="shared" si="45"/>
        <v>1048</v>
      </c>
      <c r="DQ14" s="70">
        <f t="shared" si="187"/>
        <v>87.333333333333329</v>
      </c>
      <c r="DR14" s="53" t="str">
        <f t="shared" si="188"/>
        <v>FIRST</v>
      </c>
      <c r="DS14" s="17">
        <f>IF(details!AZ14="","",details!AZ14)</f>
        <v>10</v>
      </c>
      <c r="DT14" s="17">
        <f>IF(details!BA14="","",details!BA14)</f>
        <v>10</v>
      </c>
      <c r="DU14" s="17">
        <f>IF(details!BB14="","",details!BB14)</f>
        <v>10</v>
      </c>
      <c r="DV14" s="67">
        <f t="shared" si="189"/>
        <v>30</v>
      </c>
      <c r="DW14" s="17">
        <f>IF(details!BC14="","",details!BC14)</f>
        <v>70</v>
      </c>
      <c r="DX14" s="67">
        <f t="shared" si="190"/>
        <v>100</v>
      </c>
      <c r="DY14" s="17">
        <f>IF(details!BD14="","",details!BD14)</f>
        <v>100</v>
      </c>
      <c r="DZ14" s="54">
        <f t="shared" si="191"/>
        <v>200</v>
      </c>
      <c r="EA14" s="45">
        <f t="shared" si="192"/>
        <v>0</v>
      </c>
      <c r="EB14" s="45">
        <f t="shared" si="193"/>
        <v>0</v>
      </c>
      <c r="EC14" s="46">
        <f t="shared" si="194"/>
        <v>200</v>
      </c>
      <c r="ED14" s="45" t="str">
        <f t="shared" si="195"/>
        <v/>
      </c>
      <c r="EE14" s="45" t="str">
        <f t="shared" si="107"/>
        <v>P</v>
      </c>
      <c r="EF14" s="45" t="str">
        <f t="shared" si="196"/>
        <v>A</v>
      </c>
      <c r="EG14" s="17">
        <f>IF(details!BE14="","",details!BE14)</f>
        <v>6</v>
      </c>
      <c r="EH14" s="17">
        <f>IF(details!BF14="","",details!BF14)</f>
        <v>8</v>
      </c>
      <c r="EI14" s="67">
        <f t="shared" si="197"/>
        <v>14</v>
      </c>
      <c r="EJ14" s="17">
        <f>IF(details!BG14="","",details!BG14)</f>
        <v>4</v>
      </c>
      <c r="EK14" s="17">
        <f>IF(details!BH14="","",details!BH14)</f>
        <v>7</v>
      </c>
      <c r="EL14" s="67">
        <f t="shared" si="198"/>
        <v>11</v>
      </c>
      <c r="EM14" s="17">
        <f>IF(details!BI14="","",details!BI14)</f>
        <v>15</v>
      </c>
      <c r="EN14" s="17">
        <f>IF(details!BJ14="","",details!BJ14)</f>
        <v>10</v>
      </c>
      <c r="EO14" s="67">
        <f t="shared" si="199"/>
        <v>25</v>
      </c>
      <c r="EP14" s="67">
        <f t="shared" si="200"/>
        <v>25</v>
      </c>
      <c r="EQ14" s="67">
        <f t="shared" si="201"/>
        <v>25</v>
      </c>
      <c r="ER14" s="67">
        <f t="shared" si="202"/>
        <v>50</v>
      </c>
      <c r="ES14" s="17">
        <f>IF(details!BK14="","",details!BK14)</f>
        <v>24</v>
      </c>
      <c r="ET14" s="17">
        <f>IF(details!BL14="","",details!BL14)</f>
        <v>14</v>
      </c>
      <c r="EU14" s="67">
        <f t="shared" si="203"/>
        <v>38</v>
      </c>
      <c r="EV14" s="67">
        <f t="shared" si="204"/>
        <v>49</v>
      </c>
      <c r="EW14" s="67">
        <f t="shared" si="205"/>
        <v>39</v>
      </c>
      <c r="EX14" s="17">
        <f>IF(details!BM14="","",details!BM14)</f>
        <v>30</v>
      </c>
      <c r="EY14" s="17">
        <f>IF(details!BN14="","",details!BN14)</f>
        <v>70</v>
      </c>
      <c r="EZ14" s="67">
        <f t="shared" si="206"/>
        <v>100</v>
      </c>
      <c r="FA14" s="67">
        <f t="shared" si="207"/>
        <v>79</v>
      </c>
      <c r="FB14" s="67">
        <f t="shared" si="208"/>
        <v>109</v>
      </c>
      <c r="FC14" s="63">
        <f t="shared" si="209"/>
        <v>188</v>
      </c>
      <c r="FD14" s="45">
        <f t="shared" si="210"/>
        <v>0</v>
      </c>
      <c r="FE14" s="45">
        <f t="shared" si="211"/>
        <v>0</v>
      </c>
      <c r="FF14" s="46">
        <f t="shared" si="212"/>
        <v>200</v>
      </c>
      <c r="FG14" s="45" t="str">
        <f t="shared" si="213"/>
        <v/>
      </c>
      <c r="FH14" s="45" t="str">
        <f t="shared" si="109"/>
        <v>P</v>
      </c>
      <c r="FI14" s="45" t="str">
        <f t="shared" si="214"/>
        <v>A</v>
      </c>
      <c r="FJ14" s="17">
        <f>IF(details!BO14="","",details!BO14)</f>
        <v>10</v>
      </c>
      <c r="FK14" s="17">
        <f>IF(details!BP14="","",details!BP14)</f>
        <v>10</v>
      </c>
      <c r="FL14" s="17">
        <f>IF(details!BQ14="","",details!BQ14)</f>
        <v>10</v>
      </c>
      <c r="FM14" s="67">
        <f t="shared" si="215"/>
        <v>30</v>
      </c>
      <c r="FN14" s="17">
        <f>IF(details!BR14="","",details!BR14)</f>
        <v>33</v>
      </c>
      <c r="FO14" s="17">
        <f>IF(details!BS14="","",details!BS14)</f>
        <v>18</v>
      </c>
      <c r="FP14" s="71">
        <f t="shared" si="216"/>
        <v>51</v>
      </c>
      <c r="FQ14" s="67">
        <f t="shared" si="217"/>
        <v>63</v>
      </c>
      <c r="FR14" s="67">
        <f t="shared" si="218"/>
        <v>18</v>
      </c>
      <c r="FS14" s="17">
        <f>IF(details!BT14="","",details!BT14)</f>
        <v>60</v>
      </c>
      <c r="FT14" s="17">
        <f>IF(details!BU14="","",details!BU14)</f>
        <v>30</v>
      </c>
      <c r="FU14" s="71">
        <f t="shared" si="219"/>
        <v>90</v>
      </c>
      <c r="FV14" s="67">
        <f t="shared" si="220"/>
        <v>123</v>
      </c>
      <c r="FW14" s="67">
        <f t="shared" si="221"/>
        <v>48</v>
      </c>
      <c r="FX14" s="63">
        <f t="shared" si="222"/>
        <v>171</v>
      </c>
      <c r="FY14" s="45">
        <f t="shared" si="223"/>
        <v>0</v>
      </c>
      <c r="FZ14" s="45">
        <f t="shared" si="224"/>
        <v>0</v>
      </c>
      <c r="GA14" s="46">
        <f t="shared" si="78"/>
        <v>200</v>
      </c>
      <c r="GB14" s="45" t="str">
        <f t="shared" si="225"/>
        <v/>
      </c>
      <c r="GC14" s="45" t="str">
        <f t="shared" si="110"/>
        <v>P</v>
      </c>
      <c r="GD14" s="45" t="str">
        <f t="shared" si="226"/>
        <v>A</v>
      </c>
      <c r="GE14" s="17">
        <f>IF(details!BV14="","",details!BV14)</f>
        <v>24</v>
      </c>
      <c r="GF14" s="17">
        <f>IF(details!BW14="","",details!BW14)</f>
        <v>44</v>
      </c>
      <c r="GG14" s="17">
        <f>IF(details!BX14="","",details!BX14)</f>
        <v>30</v>
      </c>
      <c r="GH14" s="63">
        <f t="shared" si="227"/>
        <v>98</v>
      </c>
      <c r="GI14" s="45">
        <f t="shared" si="228"/>
        <v>0</v>
      </c>
      <c r="GJ14" s="46">
        <f t="shared" si="229"/>
        <v>100</v>
      </c>
      <c r="GK14" s="45" t="str">
        <f t="shared" si="230"/>
        <v/>
      </c>
      <c r="GL14" s="45" t="str">
        <f t="shared" si="111"/>
        <v>P</v>
      </c>
      <c r="GM14" s="45" t="str">
        <f t="shared" si="112"/>
        <v>A</v>
      </c>
      <c r="GN14" s="17">
        <f>IF(details!BY14="","",details!BY14)</f>
        <v>24</v>
      </c>
      <c r="GO14" s="17">
        <f>IF(details!BZ14="","",details!BZ14)</f>
        <v>28</v>
      </c>
      <c r="GP14" s="17">
        <f>IF(details!CA14="","",details!CA14)</f>
        <v>27</v>
      </c>
      <c r="GQ14" s="17">
        <f>IF(details!CB14="","",details!CB14)</f>
        <v>14</v>
      </c>
      <c r="GR14" s="63">
        <f t="shared" si="231"/>
        <v>93</v>
      </c>
      <c r="GS14" s="45">
        <f t="shared" si="232"/>
        <v>0</v>
      </c>
      <c r="GT14" s="46">
        <f t="shared" si="233"/>
        <v>100</v>
      </c>
      <c r="GU14" s="45" t="str">
        <f t="shared" si="234"/>
        <v/>
      </c>
      <c r="GV14" s="45" t="str">
        <f t="shared" si="113"/>
        <v>P</v>
      </c>
      <c r="GW14" s="45" t="str">
        <f t="shared" si="114"/>
        <v>A</v>
      </c>
      <c r="GX14" s="45" t="str">
        <f t="shared" si="115"/>
        <v>I</v>
      </c>
      <c r="GY14" s="45" t="str">
        <f t="shared" si="116"/>
        <v>D</v>
      </c>
      <c r="GZ14" s="45" t="str">
        <f t="shared" si="117"/>
        <v>D</v>
      </c>
      <c r="HA14" s="45" t="str">
        <f t="shared" si="118"/>
        <v>D</v>
      </c>
      <c r="HB14" s="45" t="str">
        <f t="shared" si="235"/>
        <v>D</v>
      </c>
      <c r="HC14" s="45" t="str">
        <f t="shared" si="236"/>
        <v>I</v>
      </c>
      <c r="HD14" s="45" t="str">
        <f t="shared" si="87"/>
        <v/>
      </c>
      <c r="HE14" s="45">
        <f t="shared" si="237"/>
        <v>0</v>
      </c>
      <c r="HF14" s="45">
        <f t="shared" si="238"/>
        <v>0</v>
      </c>
      <c r="HG14" s="45">
        <f t="shared" si="239"/>
        <v>0</v>
      </c>
      <c r="HH14" s="45">
        <f t="shared" si="240"/>
        <v>0</v>
      </c>
      <c r="HI14" s="45">
        <f t="shared" si="241"/>
        <v>0</v>
      </c>
      <c r="HJ14" s="45" t="str">
        <f t="shared" si="88"/>
        <v>PASS</v>
      </c>
      <c r="HK14" s="17" t="str">
        <f t="shared" si="242"/>
        <v>PASS</v>
      </c>
      <c r="HL14" s="359">
        <f t="shared" si="243"/>
        <v>87.333333333333329</v>
      </c>
      <c r="HM14" s="72">
        <f t="shared" si="244"/>
        <v>8.9999999999999964</v>
      </c>
      <c r="HN14" s="60" t="str">
        <f>IF(details!DJ14="","",details!DJ14)</f>
        <v/>
      </c>
      <c r="HO14" s="73" t="str">
        <f>IF(details!DK14="","",details!DK14)</f>
        <v/>
      </c>
      <c r="HP14" s="60" t="str">
        <f>IF(details!DN14="","",details!DN14)</f>
        <v/>
      </c>
      <c r="HQ14" s="73" t="str">
        <f>IF(details!DO14="","",details!DO14)</f>
        <v/>
      </c>
      <c r="HR14" s="60" t="str">
        <f>IF(details!DR14="","",details!DR14)</f>
        <v/>
      </c>
      <c r="HS14" s="73" t="str">
        <f>IF(details!DS14="","",details!DS14)</f>
        <v/>
      </c>
      <c r="HT14" s="60" t="str">
        <f>IF(details!DV14="","",details!DV14)</f>
        <v/>
      </c>
      <c r="HU14" s="73" t="str">
        <f>IF(details!DW14="","",details!DW14)</f>
        <v/>
      </c>
      <c r="HV14" s="60" t="str">
        <f>IF(details!DZ14="","",details!DZ14)</f>
        <v/>
      </c>
      <c r="HW14" s="73" t="str">
        <f>IF(details!EA14="","",details!EA14)</f>
        <v/>
      </c>
      <c r="HX14" s="61" t="str">
        <f t="shared" si="245"/>
        <v/>
      </c>
      <c r="HY14" s="321">
        <f t="shared" si="246"/>
        <v>6</v>
      </c>
      <c r="HZ14" s="17" t="str">
        <f t="shared" si="247"/>
        <v>I</v>
      </c>
      <c r="IA14" s="17" t="str">
        <f t="shared" si="248"/>
        <v/>
      </c>
      <c r="IB14" s="17" t="str">
        <f t="shared" si="122"/>
        <v/>
      </c>
      <c r="IC14" s="17" t="str">
        <f t="shared" si="249"/>
        <v>D</v>
      </c>
      <c r="ID14" s="17" t="str">
        <f t="shared" si="250"/>
        <v/>
      </c>
      <c r="IE14" s="17" t="str">
        <f t="shared" si="124"/>
        <v/>
      </c>
      <c r="IF14" s="17" t="str">
        <f t="shared" si="251"/>
        <v>D</v>
      </c>
      <c r="IG14" s="17" t="str">
        <f t="shared" si="126"/>
        <v>D</v>
      </c>
      <c r="IH14" s="17" t="str">
        <f t="shared" si="126"/>
        <v/>
      </c>
      <c r="II14" s="17" t="str">
        <f t="shared" si="126"/>
        <v/>
      </c>
      <c r="IJ14" s="17" t="str">
        <f t="shared" si="126"/>
        <v/>
      </c>
      <c r="IK14" s="17" t="str">
        <f t="shared" si="126"/>
        <v/>
      </c>
      <c r="IL14" s="17" t="str">
        <f t="shared" si="252"/>
        <v/>
      </c>
      <c r="IM14" s="17" t="str">
        <f t="shared" si="127"/>
        <v/>
      </c>
      <c r="IN14" s="17" t="str">
        <f t="shared" si="253"/>
        <v>D</v>
      </c>
      <c r="IO14" s="17" t="str">
        <f t="shared" si="254"/>
        <v/>
      </c>
      <c r="IP14" s="17" t="str">
        <f t="shared" si="129"/>
        <v/>
      </c>
      <c r="IQ14" s="17" t="str">
        <f t="shared" si="255"/>
        <v>D</v>
      </c>
      <c r="IR14" s="17" t="str">
        <f t="shared" si="256"/>
        <v/>
      </c>
      <c r="IS14" s="17" t="str">
        <f t="shared" si="257"/>
        <v/>
      </c>
      <c r="IT14" s="17" t="str">
        <f t="shared" si="258"/>
        <v>I</v>
      </c>
      <c r="IU14" s="17" t="str">
        <f t="shared" si="259"/>
        <v/>
      </c>
      <c r="IV14" s="17" t="str">
        <f t="shared" si="260"/>
        <v/>
      </c>
      <c r="IW14" s="17" t="str">
        <f t="shared" si="261"/>
        <v>A</v>
      </c>
      <c r="IX14" s="17" t="str">
        <f t="shared" si="262"/>
        <v>A</v>
      </c>
      <c r="IY14" s="17" t="str">
        <f t="shared" si="263"/>
        <v>A</v>
      </c>
      <c r="IZ14" s="17" t="str">
        <f t="shared" si="264"/>
        <v>A</v>
      </c>
      <c r="JA14" s="17" t="str">
        <f t="shared" si="265"/>
        <v>A</v>
      </c>
      <c r="JB14" s="17" t="str">
        <f t="shared" si="266"/>
        <v xml:space="preserve">            </v>
      </c>
      <c r="JC14" s="17" t="str">
        <f t="shared" si="267"/>
        <v xml:space="preserve">            </v>
      </c>
      <c r="JD14" s="17" t="str">
        <f t="shared" si="268"/>
        <v/>
      </c>
      <c r="JE14" s="74"/>
      <c r="JF14" s="17" t="str">
        <f t="shared" si="269"/>
        <v xml:space="preserve">  ENGLISH  SANSKRIT      SCIENCE  SOCIAL SCIENCE/ VOCATIONAL EDUCATION    </v>
      </c>
      <c r="JG14" s="17" t="str">
        <f>IF(OR(HK14="SUPPL.",HK14="RE-EXAM."),'result subject-wise'!AV14,HK14)</f>
        <v>PASS</v>
      </c>
      <c r="JH14" s="26">
        <f>IF('result subject-wise'!AW14="",DQ14,'result subject-wise'!AW14)</f>
        <v>87.333333333333329</v>
      </c>
      <c r="JI14" s="53" t="str">
        <f t="shared" si="270"/>
        <v>FIRST</v>
      </c>
      <c r="JJ14" s="65"/>
      <c r="JM14" s="76" t="str">
        <f>J109</f>
        <v>PRAHALAD  VAISHNAV</v>
      </c>
      <c r="JN14" s="19" t="str">
        <f>J108</f>
        <v xml:space="preserve"> HINDI</v>
      </c>
      <c r="JO14" s="77">
        <f>J110</f>
        <v>10</v>
      </c>
      <c r="JP14" s="71">
        <f>R112</f>
        <v>10</v>
      </c>
      <c r="JQ14" s="26">
        <f>J113</f>
        <v>100</v>
      </c>
      <c r="JR14" s="71">
        <f>J112</f>
        <v>0</v>
      </c>
      <c r="JS14" s="71">
        <f>L112</f>
        <v>10</v>
      </c>
      <c r="JT14" s="71">
        <f>O112</f>
        <v>0</v>
      </c>
      <c r="JU14" s="71">
        <f>Q112</f>
        <v>0</v>
      </c>
      <c r="JV14" s="17">
        <f>J114</f>
        <v>0</v>
      </c>
      <c r="JW14" s="54">
        <f>J115</f>
        <v>0</v>
      </c>
      <c r="JX14" s="17">
        <f>J117</f>
        <v>0</v>
      </c>
      <c r="JY14" s="17">
        <f>J118</f>
        <v>0</v>
      </c>
      <c r="JZ14" s="790">
        <f>COUNTIF(D7:D106,"nso")</f>
        <v>0</v>
      </c>
      <c r="KA14" s="78">
        <f>JP14+JV14+JW14+JX14+JY14+JZ14</f>
        <v>10</v>
      </c>
    </row>
    <row r="15" spans="1:287" ht="16" customHeight="1">
      <c r="A15" s="2">
        <f>details!A15</f>
        <v>9</v>
      </c>
      <c r="B15" s="17" t="str">
        <f>IF(details!B15="","",details!B15)</f>
        <v>SC</v>
      </c>
      <c r="C15" s="17" t="str">
        <f>IF(details!C15="","",details!C15)</f>
        <v>G</v>
      </c>
      <c r="D15" s="63">
        <f>IF(details!D15="","",details!D15)</f>
        <v>9109</v>
      </c>
      <c r="E15" s="17">
        <f>IF(details!E15="","",details!E15)</f>
        <v>10584</v>
      </c>
      <c r="F15" s="245">
        <f>IF(details!F15="","",details!F15)</f>
        <v>35050</v>
      </c>
      <c r="G15" s="19" t="str">
        <f>IF(details!G15="","",details!G15)</f>
        <v>A 009</v>
      </c>
      <c r="H15" s="19" t="str">
        <f>IF(details!H15="","",details!H15)</f>
        <v>B 009</v>
      </c>
      <c r="I15" s="19" t="str">
        <f>IF(details!I15="","",details!I15)</f>
        <v>C 009</v>
      </c>
      <c r="J15" s="17">
        <f>IF(details!J15="","",details!J15)</f>
        <v>10</v>
      </c>
      <c r="K15" s="17">
        <f>IF(details!K15="","",details!K15)</f>
        <v>10</v>
      </c>
      <c r="L15" s="17">
        <f>IF(details!L15="","",details!L15)</f>
        <v>9</v>
      </c>
      <c r="M15" s="67">
        <f t="shared" si="139"/>
        <v>29</v>
      </c>
      <c r="N15" s="17">
        <f>IF(details!M15="","",details!M15)</f>
        <v>1</v>
      </c>
      <c r="O15" s="17">
        <f>IF(details!N15="","",details!N15)</f>
        <v>70</v>
      </c>
      <c r="P15" s="67">
        <f t="shared" si="140"/>
        <v>100</v>
      </c>
      <c r="Q15" s="17">
        <f>IF(details!O15="","",details!O15)</f>
        <v>32</v>
      </c>
      <c r="R15" s="54">
        <f t="shared" si="141"/>
        <v>132</v>
      </c>
      <c r="S15" s="45">
        <f t="shared" si="142"/>
        <v>0</v>
      </c>
      <c r="T15" s="45">
        <f t="shared" si="143"/>
        <v>0</v>
      </c>
      <c r="U15" s="46">
        <f t="shared" si="144"/>
        <v>200</v>
      </c>
      <c r="V15" s="45" t="str">
        <f t="shared" si="145"/>
        <v/>
      </c>
      <c r="W15" s="45" t="str">
        <f t="shared" si="89"/>
        <v>P</v>
      </c>
      <c r="X15" s="45" t="str">
        <f t="shared" si="90"/>
        <v>I</v>
      </c>
      <c r="Y15" s="17">
        <f>IF(details!P15="","",details!P15)</f>
        <v>4</v>
      </c>
      <c r="Z15" s="17">
        <f>IF(details!Q15="","",details!Q15)</f>
        <v>9</v>
      </c>
      <c r="AA15" s="17">
        <f>IF(details!R15="","",details!R15)</f>
        <v>8</v>
      </c>
      <c r="AB15" s="67">
        <f t="shared" si="146"/>
        <v>21</v>
      </c>
      <c r="AC15" s="17">
        <f>IF(details!S15="","",details!S15)</f>
        <v>1</v>
      </c>
      <c r="AD15" s="17">
        <f>IF(details!T15="","",details!T15)</f>
        <v>70</v>
      </c>
      <c r="AE15" s="67">
        <f t="shared" si="147"/>
        <v>92</v>
      </c>
      <c r="AF15" s="17">
        <f>IF(details!U15="","",details!U15)</f>
        <v>100</v>
      </c>
      <c r="AG15" s="54">
        <f t="shared" si="148"/>
        <v>192</v>
      </c>
      <c r="AH15" s="45">
        <f t="shared" si="149"/>
        <v>0</v>
      </c>
      <c r="AI15" s="45">
        <f t="shared" si="150"/>
        <v>0</v>
      </c>
      <c r="AJ15" s="46">
        <f t="shared" si="151"/>
        <v>200</v>
      </c>
      <c r="AK15" s="45" t="str">
        <f t="shared" si="152"/>
        <v/>
      </c>
      <c r="AL15" s="45" t="str">
        <f t="shared" si="91"/>
        <v>P</v>
      </c>
      <c r="AM15" s="45" t="str">
        <f t="shared" si="92"/>
        <v>D</v>
      </c>
      <c r="AN15" s="63" t="str">
        <f>IF(details!V15="","",details!V15)</f>
        <v xml:space="preserve"> SANSKRIT</v>
      </c>
      <c r="AO15" s="68" t="str">
        <f>IF(details!V15="","",details!V15)</f>
        <v xml:space="preserve"> SANSKRIT</v>
      </c>
      <c r="AP15" s="17">
        <f>IF(details!W15="","",details!W15)</f>
        <v>10</v>
      </c>
      <c r="AQ15" s="17">
        <f>IF(details!X15="","",details!X15)</f>
        <v>10</v>
      </c>
      <c r="AR15" s="17">
        <f>IF(details!Y15="","",details!Y15)</f>
        <v>9</v>
      </c>
      <c r="AS15" s="67">
        <f t="shared" si="153"/>
        <v>29</v>
      </c>
      <c r="AT15" s="17">
        <f>IF(details!Z15="","",details!Z15)</f>
        <v>0.5</v>
      </c>
      <c r="AU15" s="17">
        <f>IF(details!AA15="","",details!AA15)</f>
        <v>70</v>
      </c>
      <c r="AV15" s="67">
        <f t="shared" si="154"/>
        <v>99.5</v>
      </c>
      <c r="AW15" s="17">
        <f>IF(details!AB15="","",details!AB15)</f>
        <v>100</v>
      </c>
      <c r="AX15" s="54">
        <f t="shared" si="155"/>
        <v>199.5</v>
      </c>
      <c r="AY15" s="45">
        <f t="shared" si="156"/>
        <v>0</v>
      </c>
      <c r="AZ15" s="45">
        <f t="shared" si="157"/>
        <v>0</v>
      </c>
      <c r="BA15" s="46">
        <f t="shared" si="158"/>
        <v>200</v>
      </c>
      <c r="BB15" s="45" t="str">
        <f t="shared" si="159"/>
        <v/>
      </c>
      <c r="BC15" s="45" t="str">
        <f t="shared" si="93"/>
        <v>P</v>
      </c>
      <c r="BD15" s="45" t="str">
        <f t="shared" si="160"/>
        <v>D</v>
      </c>
      <c r="BE15" s="17">
        <f>IF(details!AC15="","",details!AC15)</f>
        <v>8</v>
      </c>
      <c r="BF15" s="17">
        <f>IF(details!AD15="","",details!AD15)</f>
        <v>3</v>
      </c>
      <c r="BG15" s="17">
        <f>IF(details!AE15="","",details!AE15)</f>
        <v>8</v>
      </c>
      <c r="BH15" s="67">
        <f t="shared" si="161"/>
        <v>19</v>
      </c>
      <c r="BI15" s="17">
        <f>IF(details!AF15="","",details!AF15)</f>
        <v>2</v>
      </c>
      <c r="BJ15" s="17">
        <f>IF(details!AG15="","",details!AG15)</f>
        <v>70</v>
      </c>
      <c r="BK15" s="67">
        <f t="shared" si="162"/>
        <v>91</v>
      </c>
      <c r="BL15" s="17">
        <f>IF(details!AH15="","",details!AH15)</f>
        <v>100</v>
      </c>
      <c r="BM15" s="54">
        <f t="shared" si="163"/>
        <v>191</v>
      </c>
      <c r="BN15" s="45">
        <f t="shared" si="164"/>
        <v>0</v>
      </c>
      <c r="BO15" s="45">
        <f t="shared" si="165"/>
        <v>0</v>
      </c>
      <c r="BP15" s="46">
        <f t="shared" si="166"/>
        <v>200</v>
      </c>
      <c r="BQ15" s="45" t="str">
        <f t="shared" si="167"/>
        <v/>
      </c>
      <c r="BR15" s="45" t="str">
        <f t="shared" si="94"/>
        <v>P</v>
      </c>
      <c r="BS15" s="45" t="str">
        <f t="shared" si="168"/>
        <v>D</v>
      </c>
      <c r="BT15" s="300" t="str">
        <f>IF(details!AI15="","",details!AI15)</f>
        <v/>
      </c>
      <c r="BU15" s="309" t="str">
        <f t="shared" si="169"/>
        <v xml:space="preserve"> SOCIAL SCIENCE</v>
      </c>
      <c r="BV15" s="17" t="str">
        <f>IF(details!AJ15="","",details!AJ15)</f>
        <v/>
      </c>
      <c r="BW15" s="17" t="str">
        <f>IF(details!AK15="","",details!AK15)</f>
        <v/>
      </c>
      <c r="BX15" s="17" t="str">
        <f>IF(details!AL15="","",details!AL15)</f>
        <v/>
      </c>
      <c r="BY15" s="178" t="str">
        <f t="shared" si="271"/>
        <v/>
      </c>
      <c r="BZ15" s="17" t="str">
        <f>IF(details!AM15="","",details!AM15)</f>
        <v/>
      </c>
      <c r="CA15" s="17" t="str">
        <f>IF(AND(BX15="",BZ15=""),"",IF(AND(BX15&gt;=36%*BX$6,BZ15&gt;=36%*BZ$6),"P","SS"))</f>
        <v/>
      </c>
      <c r="CB15" s="17" t="str">
        <f t="shared" si="272"/>
        <v/>
      </c>
      <c r="CC15" s="17">
        <f>IF(details!AN15="","",details!AN15)</f>
        <v>10</v>
      </c>
      <c r="CD15" s="17">
        <f>IF(details!AO15="","",details!AO15)</f>
        <v>10</v>
      </c>
      <c r="CE15" s="17">
        <f>IF(details!AP15="","",details!AP15)</f>
        <v>9</v>
      </c>
      <c r="CF15" s="67">
        <f t="shared" si="173"/>
        <v>29</v>
      </c>
      <c r="CG15" s="17">
        <f>IF(details!AQ15="","",details!AQ15)</f>
        <v>0.5</v>
      </c>
      <c r="CH15" s="17">
        <f>IF(details!AR15="","",details!AR15)</f>
        <v>70</v>
      </c>
      <c r="CI15" s="67">
        <f t="shared" si="174"/>
        <v>99.5</v>
      </c>
      <c r="CJ15" s="17">
        <f>IF(details!AS15="","",details!AS15)</f>
        <v>100</v>
      </c>
      <c r="CK15" s="54">
        <f t="shared" si="175"/>
        <v>199.5</v>
      </c>
      <c r="CL15" s="17">
        <f t="shared" si="176"/>
        <v>10</v>
      </c>
      <c r="CM15" s="17">
        <f t="shared" si="177"/>
        <v>10</v>
      </c>
      <c r="CN15" s="17">
        <f t="shared" si="178"/>
        <v>9</v>
      </c>
      <c r="CO15" s="67">
        <f t="shared" si="100"/>
        <v>0.5</v>
      </c>
      <c r="CP15" s="17">
        <f t="shared" si="31"/>
        <v>70</v>
      </c>
      <c r="CQ15" s="67">
        <f t="shared" si="32"/>
        <v>99.5</v>
      </c>
      <c r="CR15" s="17">
        <f t="shared" si="33"/>
        <v>100</v>
      </c>
      <c r="CS15" s="54">
        <f t="shared" si="34"/>
        <v>199.5</v>
      </c>
      <c r="CT15" s="45">
        <f t="shared" si="35"/>
        <v>0</v>
      </c>
      <c r="CU15" s="45">
        <f t="shared" si="101"/>
        <v>0</v>
      </c>
      <c r="CV15" s="46">
        <f t="shared" si="102"/>
        <v>200</v>
      </c>
      <c r="CW15" s="45" t="str">
        <f t="shared" si="36"/>
        <v/>
      </c>
      <c r="CX15" s="45" t="str">
        <f t="shared" si="103"/>
        <v>P</v>
      </c>
      <c r="CY15" s="45" t="str">
        <f t="shared" si="179"/>
        <v>D</v>
      </c>
      <c r="CZ15" s="17">
        <f>IF(details!AT15="","",details!AT15)</f>
        <v>5</v>
      </c>
      <c r="DA15" s="17">
        <f>IF(details!AU15="","",details!AU15)</f>
        <v>4</v>
      </c>
      <c r="DB15" s="17">
        <f>IF(details!AV15="","",details!AV15)</f>
        <v>8</v>
      </c>
      <c r="DC15" s="67">
        <f t="shared" si="180"/>
        <v>17</v>
      </c>
      <c r="DD15" s="17">
        <f>IF(details!AW15="","",details!AW15)</f>
        <v>1</v>
      </c>
      <c r="DE15" s="17">
        <f>IF(details!AX15="","",details!AX15)</f>
        <v>25</v>
      </c>
      <c r="DF15" s="67">
        <f t="shared" si="181"/>
        <v>43</v>
      </c>
      <c r="DG15" s="17">
        <f>IF(details!AY15="","",details!AY15)</f>
        <v>90</v>
      </c>
      <c r="DH15" s="54">
        <f t="shared" si="182"/>
        <v>133</v>
      </c>
      <c r="DI15" s="45">
        <f t="shared" si="183"/>
        <v>0</v>
      </c>
      <c r="DJ15" s="45">
        <f t="shared" si="184"/>
        <v>0</v>
      </c>
      <c r="DK15" s="46">
        <f t="shared" si="185"/>
        <v>200</v>
      </c>
      <c r="DL15" s="45" t="str">
        <f t="shared" si="186"/>
        <v/>
      </c>
      <c r="DM15" s="45" t="str">
        <f t="shared" si="104"/>
        <v>P</v>
      </c>
      <c r="DN15" s="45" t="str">
        <f t="shared" si="105"/>
        <v>I</v>
      </c>
      <c r="DO15" s="45">
        <f t="shared" si="44"/>
        <v>0</v>
      </c>
      <c r="DP15" s="69">
        <f t="shared" si="45"/>
        <v>1047</v>
      </c>
      <c r="DQ15" s="70">
        <f t="shared" si="187"/>
        <v>87.25</v>
      </c>
      <c r="DR15" s="53" t="str">
        <f t="shared" si="188"/>
        <v>FIRST</v>
      </c>
      <c r="DS15" s="17">
        <f>IF(details!AZ15="","",details!AZ15)</f>
        <v>10</v>
      </c>
      <c r="DT15" s="17">
        <f>IF(details!BA15="","",details!BA15)</f>
        <v>10</v>
      </c>
      <c r="DU15" s="17">
        <f>IF(details!BB15="","",details!BB15)</f>
        <v>10</v>
      </c>
      <c r="DV15" s="67">
        <f t="shared" si="189"/>
        <v>30</v>
      </c>
      <c r="DW15" s="17">
        <f>IF(details!BC15="","",details!BC15)</f>
        <v>70</v>
      </c>
      <c r="DX15" s="67">
        <f t="shared" si="190"/>
        <v>100</v>
      </c>
      <c r="DY15" s="17">
        <f>IF(details!BD15="","",details!BD15)</f>
        <v>100</v>
      </c>
      <c r="DZ15" s="54">
        <f t="shared" si="191"/>
        <v>200</v>
      </c>
      <c r="EA15" s="45">
        <f t="shared" si="192"/>
        <v>0</v>
      </c>
      <c r="EB15" s="45">
        <f t="shared" si="193"/>
        <v>0</v>
      </c>
      <c r="EC15" s="46">
        <f t="shared" si="194"/>
        <v>200</v>
      </c>
      <c r="ED15" s="45" t="str">
        <f t="shared" si="195"/>
        <v/>
      </c>
      <c r="EE15" s="45" t="str">
        <f t="shared" si="107"/>
        <v>P</v>
      </c>
      <c r="EF15" s="45" t="str">
        <f t="shared" si="196"/>
        <v>A</v>
      </c>
      <c r="EG15" s="17">
        <f>IF(details!BE15="","",details!BE15)</f>
        <v>6</v>
      </c>
      <c r="EH15" s="17">
        <f>IF(details!BF15="","",details!BF15)</f>
        <v>8</v>
      </c>
      <c r="EI15" s="67">
        <f t="shared" si="197"/>
        <v>14</v>
      </c>
      <c r="EJ15" s="17">
        <f>IF(details!BG15="","",details!BG15)</f>
        <v>4</v>
      </c>
      <c r="EK15" s="17">
        <f>IF(details!BH15="","",details!BH15)</f>
        <v>7</v>
      </c>
      <c r="EL15" s="67">
        <f t="shared" si="198"/>
        <v>11</v>
      </c>
      <c r="EM15" s="17">
        <f>IF(details!BI15="","",details!BI15)</f>
        <v>15</v>
      </c>
      <c r="EN15" s="17">
        <f>IF(details!BJ15="","",details!BJ15)</f>
        <v>10</v>
      </c>
      <c r="EO15" s="67">
        <f t="shared" si="199"/>
        <v>25</v>
      </c>
      <c r="EP15" s="67">
        <f t="shared" si="200"/>
        <v>25</v>
      </c>
      <c r="EQ15" s="67">
        <f t="shared" si="201"/>
        <v>25</v>
      </c>
      <c r="ER15" s="67">
        <f t="shared" si="202"/>
        <v>50</v>
      </c>
      <c r="ES15" s="17">
        <f>IF(details!BK15="","",details!BK15)</f>
        <v>24</v>
      </c>
      <c r="ET15" s="17">
        <f>IF(details!BL15="","",details!BL15)</f>
        <v>14</v>
      </c>
      <c r="EU15" s="67">
        <f t="shared" si="203"/>
        <v>38</v>
      </c>
      <c r="EV15" s="67">
        <f t="shared" si="204"/>
        <v>49</v>
      </c>
      <c r="EW15" s="67">
        <f t="shared" si="205"/>
        <v>39</v>
      </c>
      <c r="EX15" s="17">
        <f>IF(details!BM15="","",details!BM15)</f>
        <v>30</v>
      </c>
      <c r="EY15" s="17">
        <f>IF(details!BN15="","",details!BN15)</f>
        <v>70</v>
      </c>
      <c r="EZ15" s="67">
        <f t="shared" si="206"/>
        <v>100</v>
      </c>
      <c r="FA15" s="67">
        <f t="shared" si="207"/>
        <v>79</v>
      </c>
      <c r="FB15" s="67">
        <f t="shared" si="208"/>
        <v>109</v>
      </c>
      <c r="FC15" s="63">
        <f t="shared" si="209"/>
        <v>188</v>
      </c>
      <c r="FD15" s="45">
        <f t="shared" si="210"/>
        <v>0</v>
      </c>
      <c r="FE15" s="45">
        <f t="shared" si="211"/>
        <v>0</v>
      </c>
      <c r="FF15" s="46">
        <f t="shared" si="212"/>
        <v>200</v>
      </c>
      <c r="FG15" s="45" t="str">
        <f t="shared" si="213"/>
        <v/>
      </c>
      <c r="FH15" s="45" t="str">
        <f t="shared" si="109"/>
        <v>P</v>
      </c>
      <c r="FI15" s="45" t="str">
        <f t="shared" si="214"/>
        <v>A</v>
      </c>
      <c r="FJ15" s="17">
        <f>IF(details!BO15="","",details!BO15)</f>
        <v>10</v>
      </c>
      <c r="FK15" s="17">
        <f>IF(details!BP15="","",details!BP15)</f>
        <v>10</v>
      </c>
      <c r="FL15" s="17">
        <f>IF(details!BQ15="","",details!BQ15)</f>
        <v>10</v>
      </c>
      <c r="FM15" s="67">
        <f t="shared" si="215"/>
        <v>30</v>
      </c>
      <c r="FN15" s="17">
        <f>IF(details!BR15="","",details!BR15)</f>
        <v>33</v>
      </c>
      <c r="FO15" s="17">
        <f>IF(details!BS15="","",details!BS15)</f>
        <v>18</v>
      </c>
      <c r="FP15" s="71">
        <f t="shared" si="216"/>
        <v>51</v>
      </c>
      <c r="FQ15" s="67">
        <f t="shared" si="217"/>
        <v>63</v>
      </c>
      <c r="FR15" s="67">
        <f t="shared" si="218"/>
        <v>18</v>
      </c>
      <c r="FS15" s="17">
        <f>IF(details!BT15="","",details!BT15)</f>
        <v>60</v>
      </c>
      <c r="FT15" s="17">
        <f>IF(details!BU15="","",details!BU15)</f>
        <v>30</v>
      </c>
      <c r="FU15" s="71">
        <f t="shared" si="219"/>
        <v>90</v>
      </c>
      <c r="FV15" s="67">
        <f t="shared" si="220"/>
        <v>123</v>
      </c>
      <c r="FW15" s="67">
        <f t="shared" si="221"/>
        <v>48</v>
      </c>
      <c r="FX15" s="63">
        <f t="shared" si="222"/>
        <v>171</v>
      </c>
      <c r="FY15" s="45">
        <f t="shared" si="223"/>
        <v>0</v>
      </c>
      <c r="FZ15" s="45">
        <f t="shared" si="224"/>
        <v>0</v>
      </c>
      <c r="GA15" s="46">
        <f t="shared" si="78"/>
        <v>200</v>
      </c>
      <c r="GB15" s="45" t="str">
        <f t="shared" si="225"/>
        <v/>
      </c>
      <c r="GC15" s="45" t="str">
        <f t="shared" si="110"/>
        <v>P</v>
      </c>
      <c r="GD15" s="45" t="str">
        <f t="shared" si="226"/>
        <v>A</v>
      </c>
      <c r="GE15" s="17">
        <f>IF(details!BV15="","",details!BV15)</f>
        <v>24</v>
      </c>
      <c r="GF15" s="17">
        <f>IF(details!BW15="","",details!BW15)</f>
        <v>44</v>
      </c>
      <c r="GG15" s="17">
        <f>IF(details!BX15="","",details!BX15)</f>
        <v>30</v>
      </c>
      <c r="GH15" s="63">
        <f t="shared" si="227"/>
        <v>98</v>
      </c>
      <c r="GI15" s="45">
        <f t="shared" si="228"/>
        <v>0</v>
      </c>
      <c r="GJ15" s="46">
        <f t="shared" si="229"/>
        <v>100</v>
      </c>
      <c r="GK15" s="45" t="str">
        <f t="shared" si="230"/>
        <v/>
      </c>
      <c r="GL15" s="45" t="str">
        <f t="shared" si="111"/>
        <v>P</v>
      </c>
      <c r="GM15" s="45" t="str">
        <f t="shared" si="112"/>
        <v>A</v>
      </c>
      <c r="GN15" s="17">
        <f>IF(details!BY15="","",details!BY15)</f>
        <v>24</v>
      </c>
      <c r="GO15" s="17">
        <f>IF(details!BZ15="","",details!BZ15)</f>
        <v>28</v>
      </c>
      <c r="GP15" s="17">
        <f>IF(details!CA15="","",details!CA15)</f>
        <v>27</v>
      </c>
      <c r="GQ15" s="17">
        <f>IF(details!CB15="","",details!CB15)</f>
        <v>14</v>
      </c>
      <c r="GR15" s="63">
        <f t="shared" si="231"/>
        <v>93</v>
      </c>
      <c r="GS15" s="45">
        <f t="shared" si="232"/>
        <v>0</v>
      </c>
      <c r="GT15" s="46">
        <f t="shared" si="233"/>
        <v>100</v>
      </c>
      <c r="GU15" s="45" t="str">
        <f t="shared" si="234"/>
        <v/>
      </c>
      <c r="GV15" s="45" t="str">
        <f t="shared" si="113"/>
        <v>P</v>
      </c>
      <c r="GW15" s="45" t="str">
        <f t="shared" si="114"/>
        <v>A</v>
      </c>
      <c r="GX15" s="45" t="str">
        <f t="shared" si="115"/>
        <v>I</v>
      </c>
      <c r="GY15" s="45" t="str">
        <f t="shared" si="116"/>
        <v>D</v>
      </c>
      <c r="GZ15" s="45" t="str">
        <f t="shared" si="117"/>
        <v>D</v>
      </c>
      <c r="HA15" s="45" t="str">
        <f t="shared" si="118"/>
        <v>D</v>
      </c>
      <c r="HB15" s="45" t="str">
        <f t="shared" si="235"/>
        <v>D</v>
      </c>
      <c r="HC15" s="45" t="str">
        <f t="shared" si="236"/>
        <v>I</v>
      </c>
      <c r="HD15" s="45" t="str">
        <f t="shared" si="87"/>
        <v/>
      </c>
      <c r="HE15" s="45">
        <f t="shared" si="237"/>
        <v>0</v>
      </c>
      <c r="HF15" s="45">
        <f t="shared" si="238"/>
        <v>0</v>
      </c>
      <c r="HG15" s="45">
        <f t="shared" si="239"/>
        <v>0</v>
      </c>
      <c r="HH15" s="45">
        <f t="shared" si="240"/>
        <v>0</v>
      </c>
      <c r="HI15" s="45">
        <f t="shared" si="241"/>
        <v>0</v>
      </c>
      <c r="HJ15" s="45" t="str">
        <f t="shared" si="88"/>
        <v>PASS</v>
      </c>
      <c r="HK15" s="17" t="str">
        <f t="shared" si="242"/>
        <v>PASS</v>
      </c>
      <c r="HL15" s="359">
        <f t="shared" si="243"/>
        <v>87.25</v>
      </c>
      <c r="HM15" s="72">
        <f t="shared" si="244"/>
        <v>9.9999999999999964</v>
      </c>
      <c r="HN15" s="60" t="str">
        <f>IF(details!DJ15="","",details!DJ15)</f>
        <v/>
      </c>
      <c r="HO15" s="73" t="str">
        <f>IF(details!DK15="","",details!DK15)</f>
        <v/>
      </c>
      <c r="HP15" s="60" t="str">
        <f>IF(details!DN15="","",details!DN15)</f>
        <v/>
      </c>
      <c r="HQ15" s="73" t="str">
        <f>IF(details!DO15="","",details!DO15)</f>
        <v/>
      </c>
      <c r="HR15" s="60" t="str">
        <f>IF(details!DR15="","",details!DR15)</f>
        <v/>
      </c>
      <c r="HS15" s="73" t="str">
        <f>IF(details!DS15="","",details!DS15)</f>
        <v/>
      </c>
      <c r="HT15" s="60" t="str">
        <f>IF(details!DV15="","",details!DV15)</f>
        <v/>
      </c>
      <c r="HU15" s="73" t="str">
        <f>IF(details!DW15="","",details!DW15)</f>
        <v/>
      </c>
      <c r="HV15" s="60" t="str">
        <f>IF(details!DZ15="","",details!DZ15)</f>
        <v/>
      </c>
      <c r="HW15" s="73" t="str">
        <f>IF(details!EA15="","",details!EA15)</f>
        <v/>
      </c>
      <c r="HX15" s="61" t="str">
        <f t="shared" si="245"/>
        <v/>
      </c>
      <c r="HY15" s="321">
        <f t="shared" si="246"/>
        <v>6</v>
      </c>
      <c r="HZ15" s="17" t="str">
        <f t="shared" si="247"/>
        <v>I</v>
      </c>
      <c r="IA15" s="17" t="str">
        <f t="shared" si="248"/>
        <v/>
      </c>
      <c r="IB15" s="17" t="str">
        <f t="shared" si="122"/>
        <v/>
      </c>
      <c r="IC15" s="17" t="str">
        <f t="shared" si="249"/>
        <v>D</v>
      </c>
      <c r="ID15" s="17" t="str">
        <f t="shared" si="250"/>
        <v/>
      </c>
      <c r="IE15" s="17" t="str">
        <f t="shared" si="124"/>
        <v/>
      </c>
      <c r="IF15" s="17" t="str">
        <f t="shared" si="251"/>
        <v>D</v>
      </c>
      <c r="IG15" s="17" t="str">
        <f t="shared" si="126"/>
        <v>D</v>
      </c>
      <c r="IH15" s="17" t="str">
        <f t="shared" si="126"/>
        <v/>
      </c>
      <c r="II15" s="17" t="str">
        <f t="shared" si="126"/>
        <v/>
      </c>
      <c r="IJ15" s="17" t="str">
        <f t="shared" si="126"/>
        <v/>
      </c>
      <c r="IK15" s="17" t="str">
        <f t="shared" si="126"/>
        <v/>
      </c>
      <c r="IL15" s="17" t="str">
        <f t="shared" si="252"/>
        <v/>
      </c>
      <c r="IM15" s="17" t="str">
        <f t="shared" si="127"/>
        <v/>
      </c>
      <c r="IN15" s="17" t="str">
        <f t="shared" si="253"/>
        <v>D</v>
      </c>
      <c r="IO15" s="17" t="str">
        <f t="shared" si="254"/>
        <v/>
      </c>
      <c r="IP15" s="17" t="str">
        <f t="shared" si="129"/>
        <v/>
      </c>
      <c r="IQ15" s="17" t="str">
        <f t="shared" si="255"/>
        <v>D</v>
      </c>
      <c r="IR15" s="17" t="str">
        <f t="shared" si="256"/>
        <v/>
      </c>
      <c r="IS15" s="17" t="str">
        <f t="shared" si="257"/>
        <v/>
      </c>
      <c r="IT15" s="17" t="str">
        <f t="shared" si="258"/>
        <v>I</v>
      </c>
      <c r="IU15" s="17" t="str">
        <f t="shared" si="259"/>
        <v/>
      </c>
      <c r="IV15" s="17" t="str">
        <f t="shared" si="260"/>
        <v/>
      </c>
      <c r="IW15" s="17" t="str">
        <f t="shared" si="261"/>
        <v>A</v>
      </c>
      <c r="IX15" s="17" t="str">
        <f t="shared" si="262"/>
        <v>A</v>
      </c>
      <c r="IY15" s="17" t="str">
        <f t="shared" si="263"/>
        <v>A</v>
      </c>
      <c r="IZ15" s="17" t="str">
        <f t="shared" si="264"/>
        <v>A</v>
      </c>
      <c r="JA15" s="17" t="str">
        <f t="shared" si="265"/>
        <v>A</v>
      </c>
      <c r="JB15" s="17" t="str">
        <f t="shared" si="266"/>
        <v xml:space="preserve">            </v>
      </c>
      <c r="JC15" s="17" t="str">
        <f t="shared" si="267"/>
        <v xml:space="preserve">            </v>
      </c>
      <c r="JD15" s="17" t="str">
        <f t="shared" si="268"/>
        <v/>
      </c>
      <c r="JE15" s="74"/>
      <c r="JF15" s="17" t="str">
        <f t="shared" si="269"/>
        <v xml:space="preserve">  ENGLISH  SANSKRIT      SCIENCE  SOCIAL SCIENCE/ VOCATIONAL EDUCATION    </v>
      </c>
      <c r="JG15" s="17" t="str">
        <f>IF(OR(HK15="SUPPL.",HK15="RE-EXAM."),'result subject-wise'!AV15,HK15)</f>
        <v>PASS</v>
      </c>
      <c r="JH15" s="26">
        <f>IF('result subject-wise'!AW15="",DQ15,'result subject-wise'!AW15)</f>
        <v>87.25</v>
      </c>
      <c r="JI15" s="53" t="str">
        <f t="shared" si="270"/>
        <v>FIRST</v>
      </c>
      <c r="JJ15" s="65"/>
      <c r="JM15" s="76" t="str">
        <f>Y109</f>
        <v>MO.RASHID KHAN</v>
      </c>
      <c r="JN15" s="19" t="str">
        <f>Y108</f>
        <v xml:space="preserve"> ENGLISH</v>
      </c>
      <c r="JO15" s="77">
        <f>Y110</f>
        <v>10</v>
      </c>
      <c r="JP15" s="71">
        <f>AG112</f>
        <v>10</v>
      </c>
      <c r="JQ15" s="26">
        <f>Y113</f>
        <v>100</v>
      </c>
      <c r="JR15" s="71">
        <f>Y112</f>
        <v>10</v>
      </c>
      <c r="JS15" s="71">
        <f>AA112</f>
        <v>0</v>
      </c>
      <c r="JT15" s="71">
        <f>AD112</f>
        <v>0</v>
      </c>
      <c r="JU15" s="71">
        <f>AF112</f>
        <v>0</v>
      </c>
      <c r="JV15" s="17">
        <f>Y114</f>
        <v>0</v>
      </c>
      <c r="JW15" s="54">
        <f>Y115</f>
        <v>0</v>
      </c>
      <c r="JX15" s="17">
        <f>Y117</f>
        <v>0</v>
      </c>
      <c r="JY15" s="17">
        <f>Y118</f>
        <v>0</v>
      </c>
      <c r="JZ15" s="791"/>
      <c r="KA15" s="78">
        <f>JP15+JV15+JW15+JX15+JY15+JZ14</f>
        <v>10</v>
      </c>
    </row>
    <row r="16" spans="1:287" ht="16" customHeight="1">
      <c r="A16" s="2">
        <f>details!A16</f>
        <v>10</v>
      </c>
      <c r="B16" s="17" t="str">
        <f>IF(details!B16="","",details!B16)</f>
        <v>OBC</v>
      </c>
      <c r="C16" s="17" t="str">
        <f>IF(details!C16="","",details!C16)</f>
        <v>G</v>
      </c>
      <c r="D16" s="63">
        <f>IF(details!D16="","",details!D16)</f>
        <v>9110</v>
      </c>
      <c r="E16" s="17">
        <f>IF(details!E16="","",details!E16)</f>
        <v>10514</v>
      </c>
      <c r="F16" s="245">
        <f>IF(details!F16="","",details!F16)</f>
        <v>35828</v>
      </c>
      <c r="G16" s="19" t="str">
        <f>IF(details!G16="","",details!G16)</f>
        <v>A 010</v>
      </c>
      <c r="H16" s="19" t="str">
        <f>IF(details!H16="","",details!H16)</f>
        <v>B 010</v>
      </c>
      <c r="I16" s="19" t="str">
        <f>IF(details!I16="","",details!I16)</f>
        <v>C 010</v>
      </c>
      <c r="J16" s="17">
        <f>IF(details!J16="","",details!J16)</f>
        <v>10</v>
      </c>
      <c r="K16" s="17">
        <f>IF(details!K16="","",details!K16)</f>
        <v>10</v>
      </c>
      <c r="L16" s="17">
        <f>IF(details!L16="","",details!L16)</f>
        <v>9</v>
      </c>
      <c r="M16" s="67">
        <f t="shared" si="139"/>
        <v>29</v>
      </c>
      <c r="N16" s="17">
        <f>IF(details!M16="","",details!M16)</f>
        <v>1</v>
      </c>
      <c r="O16" s="17">
        <f>IF(details!N16="","",details!N16)</f>
        <v>70</v>
      </c>
      <c r="P16" s="67">
        <f t="shared" si="140"/>
        <v>100</v>
      </c>
      <c r="Q16" s="17">
        <f>IF(details!O16="","",details!O16)</f>
        <v>45</v>
      </c>
      <c r="R16" s="54">
        <f t="shared" si="141"/>
        <v>145</v>
      </c>
      <c r="S16" s="45">
        <f t="shared" si="142"/>
        <v>0</v>
      </c>
      <c r="T16" s="45">
        <f t="shared" si="143"/>
        <v>0</v>
      </c>
      <c r="U16" s="46">
        <f t="shared" si="144"/>
        <v>200</v>
      </c>
      <c r="V16" s="45" t="str">
        <f t="shared" si="145"/>
        <v/>
      </c>
      <c r="W16" s="45" t="str">
        <f t="shared" si="89"/>
        <v>P</v>
      </c>
      <c r="X16" s="45" t="str">
        <f t="shared" si="90"/>
        <v>I</v>
      </c>
      <c r="Y16" s="17">
        <f>IF(details!P16="","",details!P16)</f>
        <v>4</v>
      </c>
      <c r="Z16" s="17">
        <f>IF(details!Q16="","",details!Q16)</f>
        <v>9</v>
      </c>
      <c r="AA16" s="17">
        <f>IF(details!R16="","",details!R16)</f>
        <v>8</v>
      </c>
      <c r="AB16" s="67">
        <f t="shared" si="146"/>
        <v>21</v>
      </c>
      <c r="AC16" s="17">
        <f>IF(details!S16="","",details!S16)</f>
        <v>1</v>
      </c>
      <c r="AD16" s="17">
        <f>IF(details!T16="","",details!T16)</f>
        <v>70</v>
      </c>
      <c r="AE16" s="67">
        <f t="shared" si="147"/>
        <v>92</v>
      </c>
      <c r="AF16" s="17">
        <f>IF(details!U16="","",details!U16)</f>
        <v>100</v>
      </c>
      <c r="AG16" s="54">
        <f t="shared" si="148"/>
        <v>192</v>
      </c>
      <c r="AH16" s="45">
        <f t="shared" si="149"/>
        <v>0</v>
      </c>
      <c r="AI16" s="45">
        <f t="shared" si="150"/>
        <v>0</v>
      </c>
      <c r="AJ16" s="46">
        <f t="shared" si="151"/>
        <v>200</v>
      </c>
      <c r="AK16" s="45" t="str">
        <f t="shared" si="152"/>
        <v/>
      </c>
      <c r="AL16" s="45" t="str">
        <f t="shared" si="91"/>
        <v>P</v>
      </c>
      <c r="AM16" s="45" t="str">
        <f t="shared" si="92"/>
        <v>D</v>
      </c>
      <c r="AN16" s="63" t="str">
        <f>IF(details!V16="","",details!V16)</f>
        <v xml:space="preserve"> SANSKRIT</v>
      </c>
      <c r="AO16" s="68" t="str">
        <f>IF(details!V16="","",details!V16)</f>
        <v xml:space="preserve"> SANSKRIT</v>
      </c>
      <c r="AP16" s="17">
        <f>IF(details!W16="","",details!W16)</f>
        <v>10</v>
      </c>
      <c r="AQ16" s="17">
        <f>IF(details!X16="","",details!X16)</f>
        <v>10</v>
      </c>
      <c r="AR16" s="17">
        <f>IF(details!Y16="","",details!Y16)</f>
        <v>9</v>
      </c>
      <c r="AS16" s="67">
        <f t="shared" si="153"/>
        <v>29</v>
      </c>
      <c r="AT16" s="17">
        <f>IF(details!Z16="","",details!Z16)</f>
        <v>0.5</v>
      </c>
      <c r="AU16" s="17">
        <f>IF(details!AA16="","",details!AA16)</f>
        <v>70</v>
      </c>
      <c r="AV16" s="67">
        <f t="shared" si="154"/>
        <v>99.5</v>
      </c>
      <c r="AW16" s="17">
        <f>IF(details!AB16="","",details!AB16)</f>
        <v>100</v>
      </c>
      <c r="AX16" s="54">
        <f t="shared" si="155"/>
        <v>199.5</v>
      </c>
      <c r="AY16" s="45">
        <f t="shared" si="156"/>
        <v>0</v>
      </c>
      <c r="AZ16" s="45">
        <f t="shared" si="157"/>
        <v>0</v>
      </c>
      <c r="BA16" s="46">
        <f t="shared" si="158"/>
        <v>200</v>
      </c>
      <c r="BB16" s="45" t="str">
        <f t="shared" si="159"/>
        <v/>
      </c>
      <c r="BC16" s="45" t="str">
        <f t="shared" si="93"/>
        <v>P</v>
      </c>
      <c r="BD16" s="45" t="str">
        <f t="shared" si="160"/>
        <v>D</v>
      </c>
      <c r="BE16" s="17">
        <f>IF(details!AC16="","",details!AC16)</f>
        <v>8</v>
      </c>
      <c r="BF16" s="17">
        <f>IF(details!AD16="","",details!AD16)</f>
        <v>3</v>
      </c>
      <c r="BG16" s="17">
        <f>IF(details!AE16="","",details!AE16)</f>
        <v>8</v>
      </c>
      <c r="BH16" s="67">
        <f t="shared" si="161"/>
        <v>19</v>
      </c>
      <c r="BI16" s="17">
        <f>IF(details!AF16="","",details!AF16)</f>
        <v>2</v>
      </c>
      <c r="BJ16" s="17">
        <f>IF(details!AG16="","",details!AG16)</f>
        <v>70</v>
      </c>
      <c r="BK16" s="67">
        <f t="shared" si="162"/>
        <v>91</v>
      </c>
      <c r="BL16" s="17">
        <f>IF(details!AH16="","",details!AH16)</f>
        <v>100</v>
      </c>
      <c r="BM16" s="54">
        <f t="shared" si="163"/>
        <v>191</v>
      </c>
      <c r="BN16" s="45">
        <f t="shared" si="164"/>
        <v>0</v>
      </c>
      <c r="BO16" s="45">
        <f t="shared" si="165"/>
        <v>0</v>
      </c>
      <c r="BP16" s="46">
        <f t="shared" si="166"/>
        <v>200</v>
      </c>
      <c r="BQ16" s="45" t="str">
        <f t="shared" si="167"/>
        <v/>
      </c>
      <c r="BR16" s="45" t="str">
        <f t="shared" si="94"/>
        <v>P</v>
      </c>
      <c r="BS16" s="45" t="str">
        <f t="shared" si="168"/>
        <v>D</v>
      </c>
      <c r="BT16" s="300" t="str">
        <f>IF(details!AI16="","",details!AI16)</f>
        <v/>
      </c>
      <c r="BU16" s="309" t="str">
        <f t="shared" si="169"/>
        <v xml:space="preserve"> SOCIAL SCIENCE</v>
      </c>
      <c r="BV16" s="17" t="str">
        <f>IF(details!AJ16="","",details!AJ16)</f>
        <v/>
      </c>
      <c r="BW16" s="17" t="str">
        <f>IF(details!AK16="","",details!AK16)</f>
        <v/>
      </c>
      <c r="BX16" s="17" t="str">
        <f>IF(details!AL16="","",details!AL16)</f>
        <v/>
      </c>
      <c r="BY16" s="178" t="str">
        <f t="shared" si="271"/>
        <v/>
      </c>
      <c r="BZ16" s="17" t="str">
        <f>IF(details!AM16="","",details!AM16)</f>
        <v/>
      </c>
      <c r="CA16" s="17" t="str">
        <f t="shared" si="171"/>
        <v/>
      </c>
      <c r="CB16" s="17" t="str">
        <f t="shared" si="272"/>
        <v/>
      </c>
      <c r="CC16" s="17">
        <f>IF(details!AN16="","",details!AN16)</f>
        <v>10</v>
      </c>
      <c r="CD16" s="17">
        <f>IF(details!AO16="","",details!AO16)</f>
        <v>10</v>
      </c>
      <c r="CE16" s="17">
        <f>IF(details!AP16="","",details!AP16)</f>
        <v>9</v>
      </c>
      <c r="CF16" s="67">
        <f t="shared" si="173"/>
        <v>29</v>
      </c>
      <c r="CG16" s="17">
        <f>IF(details!AQ16="","",details!AQ16)</f>
        <v>0.5</v>
      </c>
      <c r="CH16" s="17">
        <f>IF(details!AR16="","",details!AR16)</f>
        <v>70</v>
      </c>
      <c r="CI16" s="67">
        <f t="shared" si="174"/>
        <v>99.5</v>
      </c>
      <c r="CJ16" s="17">
        <f>IF(details!AS16="","",details!AS16)</f>
        <v>100</v>
      </c>
      <c r="CK16" s="54">
        <f t="shared" si="175"/>
        <v>199.5</v>
      </c>
      <c r="CL16" s="17">
        <f t="shared" si="176"/>
        <v>10</v>
      </c>
      <c r="CM16" s="17">
        <f t="shared" si="177"/>
        <v>10</v>
      </c>
      <c r="CN16" s="17">
        <f t="shared" si="178"/>
        <v>9</v>
      </c>
      <c r="CO16" s="67">
        <f t="shared" si="100"/>
        <v>0.5</v>
      </c>
      <c r="CP16" s="17">
        <f t="shared" si="31"/>
        <v>70</v>
      </c>
      <c r="CQ16" s="67">
        <f t="shared" si="32"/>
        <v>99.5</v>
      </c>
      <c r="CR16" s="17">
        <f t="shared" si="33"/>
        <v>100</v>
      </c>
      <c r="CS16" s="54">
        <f t="shared" si="34"/>
        <v>199.5</v>
      </c>
      <c r="CT16" s="45">
        <f t="shared" si="35"/>
        <v>0</v>
      </c>
      <c r="CU16" s="45">
        <f t="shared" si="101"/>
        <v>0</v>
      </c>
      <c r="CV16" s="46">
        <f t="shared" si="102"/>
        <v>200</v>
      </c>
      <c r="CW16" s="45" t="str">
        <f t="shared" si="36"/>
        <v/>
      </c>
      <c r="CX16" s="45" t="str">
        <f t="shared" si="103"/>
        <v>P</v>
      </c>
      <c r="CY16" s="45" t="str">
        <f t="shared" si="179"/>
        <v>D</v>
      </c>
      <c r="CZ16" s="17">
        <f>IF(details!AT16="","",details!AT16)</f>
        <v>5</v>
      </c>
      <c r="DA16" s="17">
        <f>IF(details!AU16="","",details!AU16)</f>
        <v>4</v>
      </c>
      <c r="DB16" s="17">
        <f>IF(details!AV16="","",details!AV16)</f>
        <v>8</v>
      </c>
      <c r="DC16" s="67">
        <f t="shared" si="180"/>
        <v>17</v>
      </c>
      <c r="DD16" s="17">
        <f>IF(details!AW16="","",details!AW16)</f>
        <v>1</v>
      </c>
      <c r="DE16" s="17">
        <f>IF(details!AX16="","",details!AX16)</f>
        <v>25</v>
      </c>
      <c r="DF16" s="67">
        <f t="shared" si="181"/>
        <v>43</v>
      </c>
      <c r="DG16" s="17">
        <f>IF(details!AY16="","",details!AY16)</f>
        <v>90</v>
      </c>
      <c r="DH16" s="54">
        <f t="shared" si="182"/>
        <v>133</v>
      </c>
      <c r="DI16" s="45">
        <f t="shared" si="183"/>
        <v>0</v>
      </c>
      <c r="DJ16" s="45">
        <f t="shared" si="184"/>
        <v>0</v>
      </c>
      <c r="DK16" s="46">
        <f t="shared" si="185"/>
        <v>200</v>
      </c>
      <c r="DL16" s="45" t="str">
        <f t="shared" si="186"/>
        <v/>
      </c>
      <c r="DM16" s="45" t="str">
        <f t="shared" si="104"/>
        <v>P</v>
      </c>
      <c r="DN16" s="45" t="str">
        <f t="shared" si="105"/>
        <v>I</v>
      </c>
      <c r="DO16" s="45">
        <f t="shared" si="44"/>
        <v>0</v>
      </c>
      <c r="DP16" s="69">
        <f t="shared" si="45"/>
        <v>1060</v>
      </c>
      <c r="DQ16" s="70">
        <f t="shared" si="187"/>
        <v>88.333333333333329</v>
      </c>
      <c r="DR16" s="53" t="str">
        <f t="shared" si="188"/>
        <v>FIRST</v>
      </c>
      <c r="DS16" s="17">
        <f>IF(details!AZ16="","",details!AZ16)</f>
        <v>10</v>
      </c>
      <c r="DT16" s="17">
        <f>IF(details!BA16="","",details!BA16)</f>
        <v>10</v>
      </c>
      <c r="DU16" s="17">
        <f>IF(details!BB16="","",details!BB16)</f>
        <v>10</v>
      </c>
      <c r="DV16" s="67">
        <f t="shared" si="189"/>
        <v>30</v>
      </c>
      <c r="DW16" s="17">
        <f>IF(details!BC16="","",details!BC16)</f>
        <v>70</v>
      </c>
      <c r="DX16" s="67">
        <f t="shared" si="190"/>
        <v>100</v>
      </c>
      <c r="DY16" s="17">
        <f>IF(details!BD16="","",details!BD16)</f>
        <v>100</v>
      </c>
      <c r="DZ16" s="54">
        <f t="shared" si="191"/>
        <v>200</v>
      </c>
      <c r="EA16" s="45">
        <f t="shared" si="192"/>
        <v>0</v>
      </c>
      <c r="EB16" s="45">
        <f t="shared" si="193"/>
        <v>0</v>
      </c>
      <c r="EC16" s="46">
        <f t="shared" si="194"/>
        <v>200</v>
      </c>
      <c r="ED16" s="45" t="str">
        <f t="shared" si="195"/>
        <v/>
      </c>
      <c r="EE16" s="45" t="str">
        <f t="shared" si="107"/>
        <v>P</v>
      </c>
      <c r="EF16" s="45" t="str">
        <f t="shared" si="196"/>
        <v>A</v>
      </c>
      <c r="EG16" s="17">
        <f>IF(details!BE16="","",details!BE16)</f>
        <v>6</v>
      </c>
      <c r="EH16" s="17">
        <f>IF(details!BF16="","",details!BF16)</f>
        <v>8</v>
      </c>
      <c r="EI16" s="67">
        <f t="shared" si="197"/>
        <v>14</v>
      </c>
      <c r="EJ16" s="17">
        <f>IF(details!BG16="","",details!BG16)</f>
        <v>4</v>
      </c>
      <c r="EK16" s="17">
        <f>IF(details!BH16="","",details!BH16)</f>
        <v>7</v>
      </c>
      <c r="EL16" s="67">
        <f t="shared" si="198"/>
        <v>11</v>
      </c>
      <c r="EM16" s="17">
        <f>IF(details!BI16="","",details!BI16)</f>
        <v>15</v>
      </c>
      <c r="EN16" s="17">
        <f>IF(details!BJ16="","",details!BJ16)</f>
        <v>10</v>
      </c>
      <c r="EO16" s="67">
        <f t="shared" si="199"/>
        <v>25</v>
      </c>
      <c r="EP16" s="67">
        <f t="shared" si="200"/>
        <v>25</v>
      </c>
      <c r="EQ16" s="67">
        <f t="shared" si="201"/>
        <v>25</v>
      </c>
      <c r="ER16" s="67">
        <f t="shared" si="202"/>
        <v>50</v>
      </c>
      <c r="ES16" s="17">
        <f>IF(details!BK16="","",details!BK16)</f>
        <v>24</v>
      </c>
      <c r="ET16" s="17">
        <f>IF(details!BL16="","",details!BL16)</f>
        <v>14</v>
      </c>
      <c r="EU16" s="67">
        <f t="shared" si="203"/>
        <v>38</v>
      </c>
      <c r="EV16" s="67">
        <f t="shared" si="204"/>
        <v>49</v>
      </c>
      <c r="EW16" s="67">
        <f t="shared" si="205"/>
        <v>39</v>
      </c>
      <c r="EX16" s="17">
        <f>IF(details!BM16="","",details!BM16)</f>
        <v>30</v>
      </c>
      <c r="EY16" s="17">
        <f>IF(details!BN16="","",details!BN16)</f>
        <v>70</v>
      </c>
      <c r="EZ16" s="67">
        <f t="shared" si="206"/>
        <v>100</v>
      </c>
      <c r="FA16" s="67">
        <f t="shared" si="207"/>
        <v>79</v>
      </c>
      <c r="FB16" s="67">
        <f t="shared" si="208"/>
        <v>109</v>
      </c>
      <c r="FC16" s="63">
        <f t="shared" si="209"/>
        <v>188</v>
      </c>
      <c r="FD16" s="45">
        <f t="shared" si="210"/>
        <v>0</v>
      </c>
      <c r="FE16" s="45">
        <f t="shared" si="211"/>
        <v>0</v>
      </c>
      <c r="FF16" s="46">
        <f t="shared" si="212"/>
        <v>200</v>
      </c>
      <c r="FG16" s="45" t="str">
        <f t="shared" si="213"/>
        <v/>
      </c>
      <c r="FH16" s="45" t="str">
        <f t="shared" si="109"/>
        <v>P</v>
      </c>
      <c r="FI16" s="45" t="str">
        <f t="shared" si="214"/>
        <v>A</v>
      </c>
      <c r="FJ16" s="17">
        <f>IF(details!BO16="","",details!BO16)</f>
        <v>10</v>
      </c>
      <c r="FK16" s="17">
        <f>IF(details!BP16="","",details!BP16)</f>
        <v>10</v>
      </c>
      <c r="FL16" s="17">
        <f>IF(details!BQ16="","",details!BQ16)</f>
        <v>10</v>
      </c>
      <c r="FM16" s="67">
        <f t="shared" si="215"/>
        <v>30</v>
      </c>
      <c r="FN16" s="17">
        <f>IF(details!BR16="","",details!BR16)</f>
        <v>33</v>
      </c>
      <c r="FO16" s="17">
        <f>IF(details!BS16="","",details!BS16)</f>
        <v>18</v>
      </c>
      <c r="FP16" s="71">
        <f t="shared" si="216"/>
        <v>51</v>
      </c>
      <c r="FQ16" s="67">
        <f t="shared" si="217"/>
        <v>63</v>
      </c>
      <c r="FR16" s="67">
        <f t="shared" si="218"/>
        <v>18</v>
      </c>
      <c r="FS16" s="17">
        <f>IF(details!BT16="","",details!BT16)</f>
        <v>60</v>
      </c>
      <c r="FT16" s="17">
        <f>IF(details!BU16="","",details!BU16)</f>
        <v>30</v>
      </c>
      <c r="FU16" s="71">
        <f t="shared" si="219"/>
        <v>90</v>
      </c>
      <c r="FV16" s="67">
        <f t="shared" si="220"/>
        <v>123</v>
      </c>
      <c r="FW16" s="67">
        <f t="shared" si="221"/>
        <v>48</v>
      </c>
      <c r="FX16" s="63">
        <f t="shared" si="222"/>
        <v>171</v>
      </c>
      <c r="FY16" s="45">
        <f t="shared" si="223"/>
        <v>0</v>
      </c>
      <c r="FZ16" s="45">
        <f t="shared" si="224"/>
        <v>0</v>
      </c>
      <c r="GA16" s="46">
        <f t="shared" si="78"/>
        <v>200</v>
      </c>
      <c r="GB16" s="45" t="str">
        <f t="shared" si="225"/>
        <v/>
      </c>
      <c r="GC16" s="45" t="str">
        <f t="shared" si="110"/>
        <v>P</v>
      </c>
      <c r="GD16" s="45" t="str">
        <f t="shared" si="226"/>
        <v>A</v>
      </c>
      <c r="GE16" s="17">
        <f>IF(details!BV16="","",details!BV16)</f>
        <v>24</v>
      </c>
      <c r="GF16" s="17">
        <f>IF(details!BW16="","",details!BW16)</f>
        <v>44</v>
      </c>
      <c r="GG16" s="17">
        <f>IF(details!BX16="","",details!BX16)</f>
        <v>30</v>
      </c>
      <c r="GH16" s="63">
        <f t="shared" si="227"/>
        <v>98</v>
      </c>
      <c r="GI16" s="45">
        <f t="shared" si="228"/>
        <v>0</v>
      </c>
      <c r="GJ16" s="46">
        <f t="shared" si="229"/>
        <v>100</v>
      </c>
      <c r="GK16" s="45" t="str">
        <f t="shared" si="230"/>
        <v/>
      </c>
      <c r="GL16" s="45" t="str">
        <f t="shared" si="111"/>
        <v>P</v>
      </c>
      <c r="GM16" s="45" t="str">
        <f t="shared" si="112"/>
        <v>A</v>
      </c>
      <c r="GN16" s="17">
        <f>IF(details!BY16="","",details!BY16)</f>
        <v>24</v>
      </c>
      <c r="GO16" s="17">
        <f>IF(details!BZ16="","",details!BZ16)</f>
        <v>28</v>
      </c>
      <c r="GP16" s="17">
        <f>IF(details!CA16="","",details!CA16)</f>
        <v>27</v>
      </c>
      <c r="GQ16" s="17">
        <f>IF(details!CB16="","",details!CB16)</f>
        <v>14</v>
      </c>
      <c r="GR16" s="63">
        <f t="shared" si="231"/>
        <v>93</v>
      </c>
      <c r="GS16" s="45">
        <f t="shared" si="232"/>
        <v>0</v>
      </c>
      <c r="GT16" s="46">
        <f t="shared" si="233"/>
        <v>100</v>
      </c>
      <c r="GU16" s="45" t="str">
        <f t="shared" si="234"/>
        <v/>
      </c>
      <c r="GV16" s="45" t="str">
        <f t="shared" si="113"/>
        <v>P</v>
      </c>
      <c r="GW16" s="45" t="str">
        <f t="shared" si="114"/>
        <v>A</v>
      </c>
      <c r="GX16" s="45" t="str">
        <f t="shared" si="115"/>
        <v>I</v>
      </c>
      <c r="GY16" s="45" t="str">
        <f t="shared" si="116"/>
        <v>D</v>
      </c>
      <c r="GZ16" s="45" t="str">
        <f t="shared" si="117"/>
        <v>D</v>
      </c>
      <c r="HA16" s="45" t="str">
        <f t="shared" si="118"/>
        <v>D</v>
      </c>
      <c r="HB16" s="45" t="str">
        <f t="shared" si="235"/>
        <v>D</v>
      </c>
      <c r="HC16" s="45" t="str">
        <f t="shared" si="236"/>
        <v>I</v>
      </c>
      <c r="HD16" s="45" t="str">
        <f t="shared" si="87"/>
        <v/>
      </c>
      <c r="HE16" s="45">
        <f t="shared" si="237"/>
        <v>0</v>
      </c>
      <c r="HF16" s="45">
        <f t="shared" si="238"/>
        <v>0</v>
      </c>
      <c r="HG16" s="45">
        <f t="shared" si="239"/>
        <v>0</v>
      </c>
      <c r="HH16" s="45">
        <f t="shared" si="240"/>
        <v>0</v>
      </c>
      <c r="HI16" s="45">
        <f t="shared" si="241"/>
        <v>0</v>
      </c>
      <c r="HJ16" s="45" t="str">
        <f t="shared" si="88"/>
        <v>PASS</v>
      </c>
      <c r="HK16" s="17" t="str">
        <f t="shared" si="242"/>
        <v>PASS</v>
      </c>
      <c r="HL16" s="359">
        <f t="shared" si="243"/>
        <v>88.333333333333329</v>
      </c>
      <c r="HM16" s="72">
        <f t="shared" si="244"/>
        <v>0.99999999999999845</v>
      </c>
      <c r="HN16" s="60" t="str">
        <f>IF(details!DJ16="","",details!DJ16)</f>
        <v/>
      </c>
      <c r="HO16" s="73" t="str">
        <f>IF(details!DK16="","",details!DK16)</f>
        <v/>
      </c>
      <c r="HP16" s="60" t="str">
        <f>IF(details!DN16="","",details!DN16)</f>
        <v/>
      </c>
      <c r="HQ16" s="73" t="str">
        <f>IF(details!DO16="","",details!DO16)</f>
        <v/>
      </c>
      <c r="HR16" s="60" t="str">
        <f>IF(details!DR16="","",details!DR16)</f>
        <v/>
      </c>
      <c r="HS16" s="73" t="str">
        <f>IF(details!DS16="","",details!DS16)</f>
        <v/>
      </c>
      <c r="HT16" s="60" t="str">
        <f>IF(details!DV16="","",details!DV16)</f>
        <v/>
      </c>
      <c r="HU16" s="73" t="str">
        <f>IF(details!DW16="","",details!DW16)</f>
        <v/>
      </c>
      <c r="HV16" s="60" t="str">
        <f>IF(details!DZ16="","",details!DZ16)</f>
        <v/>
      </c>
      <c r="HW16" s="73" t="str">
        <f>IF(details!EA16="","",details!EA16)</f>
        <v/>
      </c>
      <c r="HX16" s="61" t="str">
        <f t="shared" si="245"/>
        <v/>
      </c>
      <c r="HY16" s="321">
        <f t="shared" si="246"/>
        <v>6</v>
      </c>
      <c r="HZ16" s="17" t="str">
        <f t="shared" si="247"/>
        <v>I</v>
      </c>
      <c r="IA16" s="17" t="str">
        <f t="shared" si="248"/>
        <v/>
      </c>
      <c r="IB16" s="17" t="str">
        <f t="shared" si="122"/>
        <v/>
      </c>
      <c r="IC16" s="17" t="str">
        <f t="shared" si="249"/>
        <v>D</v>
      </c>
      <c r="ID16" s="17" t="str">
        <f t="shared" si="250"/>
        <v/>
      </c>
      <c r="IE16" s="17" t="str">
        <f t="shared" si="124"/>
        <v/>
      </c>
      <c r="IF16" s="17" t="str">
        <f t="shared" si="251"/>
        <v>D</v>
      </c>
      <c r="IG16" s="17" t="str">
        <f t="shared" si="126"/>
        <v>D</v>
      </c>
      <c r="IH16" s="17" t="str">
        <f t="shared" si="126"/>
        <v/>
      </c>
      <c r="II16" s="17" t="str">
        <f t="shared" si="126"/>
        <v/>
      </c>
      <c r="IJ16" s="17" t="str">
        <f t="shared" si="126"/>
        <v/>
      </c>
      <c r="IK16" s="17" t="str">
        <f t="shared" si="126"/>
        <v/>
      </c>
      <c r="IL16" s="17" t="str">
        <f t="shared" si="252"/>
        <v/>
      </c>
      <c r="IM16" s="17" t="str">
        <f t="shared" si="127"/>
        <v/>
      </c>
      <c r="IN16" s="17" t="str">
        <f t="shared" si="253"/>
        <v>D</v>
      </c>
      <c r="IO16" s="17" t="str">
        <f t="shared" si="254"/>
        <v/>
      </c>
      <c r="IP16" s="17" t="str">
        <f t="shared" si="129"/>
        <v/>
      </c>
      <c r="IQ16" s="17" t="str">
        <f t="shared" si="255"/>
        <v>D</v>
      </c>
      <c r="IR16" s="17" t="str">
        <f t="shared" si="256"/>
        <v/>
      </c>
      <c r="IS16" s="17" t="str">
        <f t="shared" si="257"/>
        <v/>
      </c>
      <c r="IT16" s="17" t="str">
        <f t="shared" si="258"/>
        <v>I</v>
      </c>
      <c r="IU16" s="17" t="str">
        <f t="shared" si="259"/>
        <v/>
      </c>
      <c r="IV16" s="17" t="str">
        <f t="shared" si="260"/>
        <v/>
      </c>
      <c r="IW16" s="17" t="str">
        <f t="shared" si="261"/>
        <v>A</v>
      </c>
      <c r="IX16" s="17" t="str">
        <f t="shared" si="262"/>
        <v>A</v>
      </c>
      <c r="IY16" s="17" t="str">
        <f t="shared" si="263"/>
        <v>A</v>
      </c>
      <c r="IZ16" s="17" t="str">
        <f t="shared" si="264"/>
        <v>A</v>
      </c>
      <c r="JA16" s="17" t="str">
        <f t="shared" si="265"/>
        <v>A</v>
      </c>
      <c r="JB16" s="17" t="str">
        <f t="shared" si="266"/>
        <v xml:space="preserve">            </v>
      </c>
      <c r="JC16" s="17" t="str">
        <f t="shared" si="267"/>
        <v xml:space="preserve">            </v>
      </c>
      <c r="JD16" s="17" t="str">
        <f t="shared" si="268"/>
        <v/>
      </c>
      <c r="JE16" s="74"/>
      <c r="JF16" s="17" t="str">
        <f t="shared" si="269"/>
        <v xml:space="preserve">  ENGLISH  SANSKRIT      SCIENCE  SOCIAL SCIENCE/ VOCATIONAL EDUCATION    </v>
      </c>
      <c r="JG16" s="17" t="str">
        <f>IF(OR(HK16="SUPPL.",HK16="RE-EXAM."),'result subject-wise'!AV16,HK16)</f>
        <v>PASS</v>
      </c>
      <c r="JH16" s="26">
        <f>IF('result subject-wise'!AW16="",DQ16,'result subject-wise'!AW16)</f>
        <v>88.333333333333329</v>
      </c>
      <c r="JI16" s="53" t="str">
        <f t="shared" si="270"/>
        <v>FIRST</v>
      </c>
      <c r="JJ16" s="65"/>
      <c r="JM16" s="76" t="str">
        <f>AN109</f>
        <v>MAHBOOB ASIF</v>
      </c>
      <c r="JN16" s="19" t="str">
        <f>AN108</f>
        <v xml:space="preserve"> SANSKRIT</v>
      </c>
      <c r="JO16" s="77">
        <f>AN110</f>
        <v>10</v>
      </c>
      <c r="JP16" s="73">
        <f>AN113</f>
        <v>10</v>
      </c>
      <c r="JQ16" s="26">
        <f>AQ113</f>
        <v>100</v>
      </c>
      <c r="JR16" s="71">
        <f>AN112</f>
        <v>10</v>
      </c>
      <c r="JS16" s="71">
        <f>AP112</f>
        <v>0</v>
      </c>
      <c r="JT16" s="71">
        <f>AQ112</f>
        <v>0</v>
      </c>
      <c r="JU16" s="71">
        <f>AR112</f>
        <v>0</v>
      </c>
      <c r="JV16" s="79">
        <f>AN114</f>
        <v>0</v>
      </c>
      <c r="JW16" s="54">
        <f>AN115</f>
        <v>0</v>
      </c>
      <c r="JX16" s="17">
        <f>AN117</f>
        <v>0</v>
      </c>
      <c r="JY16" s="17">
        <f>AN118</f>
        <v>0</v>
      </c>
      <c r="JZ16" s="791"/>
      <c r="KA16" s="80">
        <f>JP16+JV16+JW16+JX16+JY16+JZ14</f>
        <v>10</v>
      </c>
    </row>
    <row r="17" spans="1:287" ht="16" customHeight="1">
      <c r="A17" s="2">
        <f>details!A17</f>
        <v>0</v>
      </c>
      <c r="B17" s="17" t="str">
        <f>IF(details!B17="","",details!B17)</f>
        <v/>
      </c>
      <c r="C17" s="17" t="str">
        <f>IF(details!C17="","",details!C17)</f>
        <v/>
      </c>
      <c r="D17" s="63" t="str">
        <f>IF(details!D17="","",details!D17)</f>
        <v/>
      </c>
      <c r="E17" s="17" t="str">
        <f>IF(details!E17="","",details!E17)</f>
        <v/>
      </c>
      <c r="F17" s="245" t="str">
        <f>IF(details!F17="","",details!F17)</f>
        <v/>
      </c>
      <c r="G17" s="19" t="str">
        <f>IF(details!G17="","",details!G17)</f>
        <v/>
      </c>
      <c r="H17" s="19" t="str">
        <f>IF(details!H17="","",details!H17)</f>
        <v/>
      </c>
      <c r="I17" s="19" t="str">
        <f>IF(details!I17="","",details!I17)</f>
        <v/>
      </c>
      <c r="J17" s="17" t="str">
        <f>IF(details!J17="","",details!J17)</f>
        <v/>
      </c>
      <c r="K17" s="17" t="str">
        <f>IF(details!K17="","",details!K17)</f>
        <v/>
      </c>
      <c r="L17" s="17" t="str">
        <f>IF(details!L17="","",details!L17)</f>
        <v/>
      </c>
      <c r="M17" s="67" t="str">
        <f t="shared" si="139"/>
        <v/>
      </c>
      <c r="N17" s="17" t="str">
        <f>IF(details!M17="","",details!M17)</f>
        <v/>
      </c>
      <c r="O17" s="17" t="str">
        <f>IF(details!N17="","",details!N17)</f>
        <v/>
      </c>
      <c r="P17" s="67" t="str">
        <f t="shared" si="140"/>
        <v/>
      </c>
      <c r="Q17" s="17" t="str">
        <f>IF(details!O17="","",details!O17)</f>
        <v/>
      </c>
      <c r="R17" s="54" t="str">
        <f t="shared" si="141"/>
        <v/>
      </c>
      <c r="S17" s="45">
        <f t="shared" si="142"/>
        <v>0</v>
      </c>
      <c r="T17" s="45">
        <f t="shared" si="143"/>
        <v>0</v>
      </c>
      <c r="U17" s="46" t="str">
        <f t="shared" si="144"/>
        <v/>
      </c>
      <c r="V17" s="45" t="str">
        <f t="shared" si="145"/>
        <v/>
      </c>
      <c r="W17" s="45" t="str">
        <f t="shared" si="89"/>
        <v/>
      </c>
      <c r="X17" s="45" t="str">
        <f t="shared" si="90"/>
        <v/>
      </c>
      <c r="Y17" s="17" t="str">
        <f>IF(details!P17="","",details!P17)</f>
        <v/>
      </c>
      <c r="Z17" s="17" t="str">
        <f>IF(details!Q17="","",details!Q17)</f>
        <v/>
      </c>
      <c r="AA17" s="17" t="str">
        <f>IF(details!R17="","",details!R17)</f>
        <v/>
      </c>
      <c r="AB17" s="67" t="str">
        <f t="shared" si="146"/>
        <v/>
      </c>
      <c r="AC17" s="17" t="str">
        <f>IF(details!S17="","",details!S17)</f>
        <v/>
      </c>
      <c r="AD17" s="17" t="str">
        <f>IF(details!T17="","",details!T17)</f>
        <v/>
      </c>
      <c r="AE17" s="67" t="str">
        <f t="shared" si="147"/>
        <v/>
      </c>
      <c r="AF17" s="17" t="str">
        <f>IF(details!U17="","",details!U17)</f>
        <v/>
      </c>
      <c r="AG17" s="54" t="str">
        <f t="shared" si="148"/>
        <v/>
      </c>
      <c r="AH17" s="45">
        <f t="shared" si="149"/>
        <v>0</v>
      </c>
      <c r="AI17" s="45">
        <f t="shared" si="150"/>
        <v>0</v>
      </c>
      <c r="AJ17" s="46" t="str">
        <f t="shared" si="151"/>
        <v/>
      </c>
      <c r="AK17" s="45" t="str">
        <f t="shared" si="152"/>
        <v/>
      </c>
      <c r="AL17" s="45" t="str">
        <f t="shared" si="91"/>
        <v/>
      </c>
      <c r="AM17" s="45" t="str">
        <f t="shared" si="92"/>
        <v/>
      </c>
      <c r="AN17" s="63" t="str">
        <f>IF(details!V17="","",details!V17)</f>
        <v/>
      </c>
      <c r="AO17" s="68" t="str">
        <f>IF(details!V17="","",details!V17)</f>
        <v/>
      </c>
      <c r="AP17" s="17" t="str">
        <f>IF(details!W17="","",details!W17)</f>
        <v/>
      </c>
      <c r="AQ17" s="17" t="str">
        <f>IF(details!X17="","",details!X17)</f>
        <v/>
      </c>
      <c r="AR17" s="17" t="str">
        <f>IF(details!Y17="","",details!Y17)</f>
        <v/>
      </c>
      <c r="AS17" s="67" t="str">
        <f t="shared" si="153"/>
        <v/>
      </c>
      <c r="AT17" s="17" t="str">
        <f>IF(details!Z17="","",details!Z17)</f>
        <v/>
      </c>
      <c r="AU17" s="17" t="str">
        <f>IF(details!AA17="","",details!AA17)</f>
        <v/>
      </c>
      <c r="AV17" s="67" t="str">
        <f t="shared" si="154"/>
        <v/>
      </c>
      <c r="AW17" s="17" t="str">
        <f>IF(details!AB17="","",details!AB17)</f>
        <v/>
      </c>
      <c r="AX17" s="54" t="str">
        <f t="shared" si="155"/>
        <v/>
      </c>
      <c r="AY17" s="45">
        <f t="shared" si="156"/>
        <v>0</v>
      </c>
      <c r="AZ17" s="45">
        <f t="shared" si="157"/>
        <v>0</v>
      </c>
      <c r="BA17" s="46" t="str">
        <f t="shared" si="158"/>
        <v/>
      </c>
      <c r="BB17" s="45" t="str">
        <f t="shared" si="159"/>
        <v/>
      </c>
      <c r="BC17" s="45" t="str">
        <f t="shared" si="93"/>
        <v/>
      </c>
      <c r="BD17" s="45" t="str">
        <f t="shared" si="160"/>
        <v/>
      </c>
      <c r="BE17" s="17" t="str">
        <f>IF(details!AC17="","",details!AC17)</f>
        <v/>
      </c>
      <c r="BF17" s="17" t="str">
        <f>IF(details!AD17="","",details!AD17)</f>
        <v/>
      </c>
      <c r="BG17" s="17" t="str">
        <f>IF(details!AE17="","",details!AE17)</f>
        <v/>
      </c>
      <c r="BH17" s="67" t="str">
        <f t="shared" si="161"/>
        <v/>
      </c>
      <c r="BI17" s="17" t="str">
        <f>IF(details!AF17="","",details!AF17)</f>
        <v/>
      </c>
      <c r="BJ17" s="17" t="str">
        <f>IF(details!AG17="","",details!AG17)</f>
        <v/>
      </c>
      <c r="BK17" s="67" t="str">
        <f t="shared" si="162"/>
        <v/>
      </c>
      <c r="BL17" s="17" t="str">
        <f>IF(details!AH17="","",details!AH17)</f>
        <v/>
      </c>
      <c r="BM17" s="54" t="str">
        <f t="shared" si="163"/>
        <v/>
      </c>
      <c r="BN17" s="45">
        <f t="shared" si="164"/>
        <v>0</v>
      </c>
      <c r="BO17" s="45">
        <f t="shared" si="165"/>
        <v>0</v>
      </c>
      <c r="BP17" s="46" t="str">
        <f t="shared" si="166"/>
        <v/>
      </c>
      <c r="BQ17" s="45" t="str">
        <f t="shared" si="167"/>
        <v/>
      </c>
      <c r="BR17" s="45" t="str">
        <f t="shared" si="94"/>
        <v/>
      </c>
      <c r="BS17" s="45" t="str">
        <f t="shared" si="168"/>
        <v/>
      </c>
      <c r="BT17" s="300" t="str">
        <f>IF(details!AI17="","",details!AI17)</f>
        <v xml:space="preserve"> BEAUTY AND HEALTH</v>
      </c>
      <c r="BU17" s="309" t="str">
        <f t="shared" si="169"/>
        <v xml:space="preserve"> SOCIAL SCIENCE</v>
      </c>
      <c r="BV17" s="17">
        <f>IF(details!AJ17="","",details!AJ17)</f>
        <v>34</v>
      </c>
      <c r="BW17" s="17">
        <v>1</v>
      </c>
      <c r="BX17" s="17">
        <f>IF(details!AL17="","",details!AL17)</f>
        <v>5</v>
      </c>
      <c r="BY17" s="178">
        <f t="shared" si="271"/>
        <v>40</v>
      </c>
      <c r="BZ17" s="17">
        <f>IF(details!AM17="","",details!AM17)</f>
        <v>10</v>
      </c>
      <c r="CA17" s="17" t="str">
        <f t="shared" si="171"/>
        <v>SS</v>
      </c>
      <c r="CB17" s="17" t="str">
        <f t="shared" si="272"/>
        <v/>
      </c>
      <c r="CC17" s="17">
        <f>IF(details!AN17="","",details!AN17)</f>
        <v>10</v>
      </c>
      <c r="CD17" s="17">
        <f>IF(details!AO17="","",details!AO17)</f>
        <v>10</v>
      </c>
      <c r="CE17" s="17">
        <f>IF(details!AP17="","",details!AP17)</f>
        <v>9</v>
      </c>
      <c r="CF17" s="67">
        <f t="shared" si="173"/>
        <v>29</v>
      </c>
      <c r="CG17" s="17">
        <v>0.5</v>
      </c>
      <c r="CH17" s="17">
        <f>IF(details!AR17="","",details!AR17)</f>
        <v>70</v>
      </c>
      <c r="CI17" s="67">
        <f t="shared" si="174"/>
        <v>99.5</v>
      </c>
      <c r="CJ17" s="17">
        <f>IF(details!AS17="","",details!AS17)</f>
        <v>100</v>
      </c>
      <c r="CK17" s="54">
        <f t="shared" si="175"/>
        <v>199.5</v>
      </c>
      <c r="CL17" s="17">
        <f t="shared" si="176"/>
        <v>10</v>
      </c>
      <c r="CM17" s="17">
        <f t="shared" si="177"/>
        <v>10</v>
      </c>
      <c r="CN17" s="17">
        <f t="shared" si="178"/>
        <v>9</v>
      </c>
      <c r="CO17" s="67">
        <f t="shared" si="100"/>
        <v>0.5</v>
      </c>
      <c r="CP17" s="17">
        <f t="shared" si="31"/>
        <v>70</v>
      </c>
      <c r="CQ17" s="67">
        <f t="shared" si="32"/>
        <v>99.5</v>
      </c>
      <c r="CR17" s="17">
        <f t="shared" si="33"/>
        <v>100</v>
      </c>
      <c r="CS17" s="54">
        <f t="shared" si="34"/>
        <v>199.5</v>
      </c>
      <c r="CT17" s="45">
        <f t="shared" si="35"/>
        <v>0</v>
      </c>
      <c r="CU17" s="45">
        <f t="shared" si="101"/>
        <v>0</v>
      </c>
      <c r="CV17" s="46">
        <f t="shared" si="102"/>
        <v>200</v>
      </c>
      <c r="CW17" s="45" t="str">
        <f t="shared" si="36"/>
        <v/>
      </c>
      <c r="CX17" s="45" t="str">
        <f t="shared" si="103"/>
        <v/>
      </c>
      <c r="CY17" s="45" t="str">
        <f t="shared" si="179"/>
        <v/>
      </c>
      <c r="CZ17" s="17">
        <f>IF(details!AT17="","",details!AT17)</f>
        <v>5</v>
      </c>
      <c r="DA17" s="17">
        <f>IF(details!AU17="","",details!AU17)</f>
        <v>4</v>
      </c>
      <c r="DB17" s="17">
        <f>IF(details!AV17="","",details!AV17)</f>
        <v>8</v>
      </c>
      <c r="DC17" s="67">
        <f t="shared" si="180"/>
        <v>17</v>
      </c>
      <c r="DD17" s="17">
        <f>IF(details!AW17="","",details!AW17)</f>
        <v>1</v>
      </c>
      <c r="DE17" s="17">
        <f>IF(details!AX17="","",details!AX17)</f>
        <v>25</v>
      </c>
      <c r="DF17" s="67">
        <f t="shared" si="181"/>
        <v>43</v>
      </c>
      <c r="DG17" s="17">
        <f>IF(details!AY17="","",details!AY17)</f>
        <v>90</v>
      </c>
      <c r="DH17" s="54">
        <f t="shared" si="182"/>
        <v>133</v>
      </c>
      <c r="DI17" s="45">
        <f t="shared" si="183"/>
        <v>0</v>
      </c>
      <c r="DJ17" s="45">
        <f t="shared" si="184"/>
        <v>0</v>
      </c>
      <c r="DK17" s="46">
        <f t="shared" si="185"/>
        <v>200</v>
      </c>
      <c r="DL17" s="45" t="str">
        <f t="shared" si="186"/>
        <v/>
      </c>
      <c r="DM17" s="45" t="str">
        <f t="shared" si="104"/>
        <v/>
      </c>
      <c r="DN17" s="45" t="str">
        <f t="shared" si="105"/>
        <v/>
      </c>
      <c r="DO17" s="45">
        <f t="shared" si="44"/>
        <v>0</v>
      </c>
      <c r="DP17" s="69">
        <f t="shared" si="45"/>
        <v>332.5</v>
      </c>
      <c r="DQ17" s="70">
        <f t="shared" si="187"/>
        <v>27.708333333333332</v>
      </c>
      <c r="DR17" s="53" t="str">
        <f t="shared" si="188"/>
        <v/>
      </c>
      <c r="DS17" s="17">
        <f>IF(details!AZ17="","",details!AZ17)</f>
        <v>10</v>
      </c>
      <c r="DT17" s="17">
        <f>IF(details!BA17="","",details!BA17)</f>
        <v>10</v>
      </c>
      <c r="DU17" s="17">
        <f>IF(details!BB17="","",details!BB17)</f>
        <v>10</v>
      </c>
      <c r="DV17" s="67">
        <f t="shared" si="189"/>
        <v>30</v>
      </c>
      <c r="DW17" s="17">
        <f>IF(details!BC17="","",details!BC17)</f>
        <v>70</v>
      </c>
      <c r="DX17" s="67">
        <f t="shared" si="190"/>
        <v>100</v>
      </c>
      <c r="DY17" s="17">
        <f>IF(details!BD17="","",details!BD17)</f>
        <v>100</v>
      </c>
      <c r="DZ17" s="54">
        <f t="shared" si="191"/>
        <v>200</v>
      </c>
      <c r="EA17" s="45">
        <f t="shared" si="192"/>
        <v>0</v>
      </c>
      <c r="EB17" s="45">
        <f t="shared" si="193"/>
        <v>0</v>
      </c>
      <c r="EC17" s="46">
        <f t="shared" si="194"/>
        <v>200</v>
      </c>
      <c r="ED17" s="45" t="str">
        <f t="shared" si="195"/>
        <v/>
      </c>
      <c r="EE17" s="45" t="str">
        <f t="shared" si="107"/>
        <v/>
      </c>
      <c r="EF17" s="45" t="str">
        <f t="shared" si="196"/>
        <v/>
      </c>
      <c r="EG17" s="17">
        <f>IF(details!BE17="","",details!BE17)</f>
        <v>6</v>
      </c>
      <c r="EH17" s="17">
        <f>IF(details!BF17="","",details!BF17)</f>
        <v>8</v>
      </c>
      <c r="EI17" s="67">
        <f t="shared" si="197"/>
        <v>14</v>
      </c>
      <c r="EJ17" s="17">
        <f>IF(details!BG17="","",details!BG17)</f>
        <v>4</v>
      </c>
      <c r="EK17" s="17">
        <f>IF(details!BH17="","",details!BH17)</f>
        <v>7</v>
      </c>
      <c r="EL17" s="67">
        <f t="shared" si="198"/>
        <v>11</v>
      </c>
      <c r="EM17" s="17">
        <f>IF(details!BI17="","",details!BI17)</f>
        <v>15</v>
      </c>
      <c r="EN17" s="17">
        <f>IF(details!BJ17="","",details!BJ17)</f>
        <v>10</v>
      </c>
      <c r="EO17" s="67">
        <f t="shared" si="199"/>
        <v>25</v>
      </c>
      <c r="EP17" s="67">
        <f t="shared" si="200"/>
        <v>25</v>
      </c>
      <c r="EQ17" s="67">
        <f t="shared" si="201"/>
        <v>25</v>
      </c>
      <c r="ER17" s="67">
        <f t="shared" si="202"/>
        <v>50</v>
      </c>
      <c r="ES17" s="17">
        <f>IF(details!BK17="","",details!BK17)</f>
        <v>24</v>
      </c>
      <c r="ET17" s="17">
        <f>IF(details!BL17="","",details!BL17)</f>
        <v>14</v>
      </c>
      <c r="EU17" s="67">
        <f t="shared" si="203"/>
        <v>38</v>
      </c>
      <c r="EV17" s="67">
        <f t="shared" si="204"/>
        <v>49</v>
      </c>
      <c r="EW17" s="67">
        <f t="shared" si="205"/>
        <v>39</v>
      </c>
      <c r="EX17" s="17">
        <f>IF(details!BM17="","",details!BM17)</f>
        <v>30</v>
      </c>
      <c r="EY17" s="17">
        <f>IF(details!BN17="","",details!BN17)</f>
        <v>70</v>
      </c>
      <c r="EZ17" s="67">
        <f t="shared" si="206"/>
        <v>100</v>
      </c>
      <c r="FA17" s="67">
        <f t="shared" si="207"/>
        <v>79</v>
      </c>
      <c r="FB17" s="67">
        <f t="shared" si="208"/>
        <v>109</v>
      </c>
      <c r="FC17" s="63">
        <f t="shared" si="209"/>
        <v>188</v>
      </c>
      <c r="FD17" s="45">
        <f t="shared" si="210"/>
        <v>0</v>
      </c>
      <c r="FE17" s="45">
        <f t="shared" si="211"/>
        <v>0</v>
      </c>
      <c r="FF17" s="46">
        <f t="shared" si="212"/>
        <v>200</v>
      </c>
      <c r="FG17" s="45" t="str">
        <f t="shared" si="213"/>
        <v/>
      </c>
      <c r="FH17" s="45" t="str">
        <f t="shared" si="109"/>
        <v>P</v>
      </c>
      <c r="FI17" s="45" t="str">
        <f t="shared" si="214"/>
        <v>A</v>
      </c>
      <c r="FJ17" s="17">
        <f>IF(details!BO17="","",details!BO17)</f>
        <v>10</v>
      </c>
      <c r="FK17" s="17">
        <f>IF(details!BP17="","",details!BP17)</f>
        <v>10</v>
      </c>
      <c r="FL17" s="17">
        <f>IF(details!BQ17="","",details!BQ17)</f>
        <v>10</v>
      </c>
      <c r="FM17" s="67">
        <f t="shared" si="215"/>
        <v>30</v>
      </c>
      <c r="FN17" s="17">
        <f>IF(details!BR17="","",details!BR17)</f>
        <v>33</v>
      </c>
      <c r="FO17" s="17">
        <f>IF(details!BS17="","",details!BS17)</f>
        <v>18</v>
      </c>
      <c r="FP17" s="71">
        <f t="shared" si="216"/>
        <v>51</v>
      </c>
      <c r="FQ17" s="67">
        <f t="shared" si="217"/>
        <v>63</v>
      </c>
      <c r="FR17" s="67">
        <f t="shared" si="218"/>
        <v>18</v>
      </c>
      <c r="FS17" s="17">
        <f>IF(details!BT17="","",details!BT17)</f>
        <v>60</v>
      </c>
      <c r="FT17" s="17">
        <f>IF(details!BU17="","",details!BU17)</f>
        <v>30</v>
      </c>
      <c r="FU17" s="71">
        <f t="shared" si="219"/>
        <v>90</v>
      </c>
      <c r="FV17" s="67">
        <f t="shared" si="220"/>
        <v>123</v>
      </c>
      <c r="FW17" s="67">
        <f t="shared" si="221"/>
        <v>48</v>
      </c>
      <c r="FX17" s="63">
        <f t="shared" si="222"/>
        <v>171</v>
      </c>
      <c r="FY17" s="45">
        <f t="shared" si="223"/>
        <v>0</v>
      </c>
      <c r="FZ17" s="45">
        <f t="shared" si="224"/>
        <v>0</v>
      </c>
      <c r="GA17" s="46">
        <f t="shared" si="78"/>
        <v>200</v>
      </c>
      <c r="GB17" s="45" t="str">
        <f t="shared" si="225"/>
        <v/>
      </c>
      <c r="GC17" s="45" t="str">
        <f t="shared" si="110"/>
        <v>P</v>
      </c>
      <c r="GD17" s="45" t="str">
        <f t="shared" si="226"/>
        <v>A</v>
      </c>
      <c r="GE17" s="17">
        <f>IF(details!BV17="","",details!BV17)</f>
        <v>24</v>
      </c>
      <c r="GF17" s="17">
        <f>IF(details!BW17="","",details!BW17)</f>
        <v>44</v>
      </c>
      <c r="GG17" s="17">
        <f>IF(details!BX17="","",details!BX17)</f>
        <v>30</v>
      </c>
      <c r="GH17" s="63">
        <f t="shared" si="227"/>
        <v>98</v>
      </c>
      <c r="GI17" s="45">
        <f t="shared" si="228"/>
        <v>0</v>
      </c>
      <c r="GJ17" s="46">
        <f t="shared" si="229"/>
        <v>100</v>
      </c>
      <c r="GK17" s="45" t="str">
        <f t="shared" si="230"/>
        <v/>
      </c>
      <c r="GL17" s="45" t="str">
        <f t="shared" si="111"/>
        <v>P</v>
      </c>
      <c r="GM17" s="45" t="str">
        <f t="shared" si="112"/>
        <v>A</v>
      </c>
      <c r="GN17" s="17">
        <f>IF(details!BY17="","",details!BY17)</f>
        <v>24</v>
      </c>
      <c r="GO17" s="17">
        <f>IF(details!BZ17="","",details!BZ17)</f>
        <v>28</v>
      </c>
      <c r="GP17" s="17">
        <f>IF(details!CA17="","",details!CA17)</f>
        <v>27</v>
      </c>
      <c r="GQ17" s="17">
        <f>IF(details!CB17="","",details!CB17)</f>
        <v>14</v>
      </c>
      <c r="GR17" s="63">
        <f t="shared" si="231"/>
        <v>93</v>
      </c>
      <c r="GS17" s="45">
        <f t="shared" si="232"/>
        <v>0</v>
      </c>
      <c r="GT17" s="46">
        <f t="shared" si="233"/>
        <v>100</v>
      </c>
      <c r="GU17" s="45" t="str">
        <f t="shared" si="234"/>
        <v/>
      </c>
      <c r="GV17" s="45" t="str">
        <f t="shared" si="113"/>
        <v>P</v>
      </c>
      <c r="GW17" s="45" t="str">
        <f t="shared" si="114"/>
        <v>A</v>
      </c>
      <c r="GX17" s="45" t="str">
        <f t="shared" si="115"/>
        <v/>
      </c>
      <c r="GY17" s="45" t="str">
        <f t="shared" si="116"/>
        <v/>
      </c>
      <c r="GZ17" s="45" t="str">
        <f t="shared" si="117"/>
        <v/>
      </c>
      <c r="HA17" s="45" t="str">
        <f t="shared" si="118"/>
        <v/>
      </c>
      <c r="HB17" s="45" t="str">
        <f t="shared" si="235"/>
        <v/>
      </c>
      <c r="HC17" s="45" t="str">
        <f t="shared" si="236"/>
        <v/>
      </c>
      <c r="HD17" s="45" t="str">
        <f t="shared" si="87"/>
        <v/>
      </c>
      <c r="HE17" s="45">
        <f t="shared" si="237"/>
        <v>0</v>
      </c>
      <c r="HF17" s="45">
        <f t="shared" si="238"/>
        <v>0</v>
      </c>
      <c r="HG17" s="45">
        <f t="shared" si="239"/>
        <v>0</v>
      </c>
      <c r="HH17" s="45">
        <f t="shared" si="240"/>
        <v>0</v>
      </c>
      <c r="HI17" s="45">
        <f t="shared" si="241"/>
        <v>0</v>
      </c>
      <c r="HJ17" s="45" t="str">
        <f t="shared" si="88"/>
        <v/>
      </c>
      <c r="HK17" s="17" t="str">
        <f t="shared" si="242"/>
        <v/>
      </c>
      <c r="HL17" s="359" t="str">
        <f t="shared" si="243"/>
        <v/>
      </c>
      <c r="HM17" s="72" t="str">
        <f t="shared" si="244"/>
        <v/>
      </c>
      <c r="HN17" s="60" t="str">
        <f>IF(details!DJ17="","",details!DJ17)</f>
        <v/>
      </c>
      <c r="HO17" s="73" t="str">
        <f>IF(details!DK17="","",details!DK17)</f>
        <v/>
      </c>
      <c r="HP17" s="60" t="str">
        <f>IF(details!DN17="","",details!DN17)</f>
        <v/>
      </c>
      <c r="HQ17" s="73" t="str">
        <f>IF(details!DO17="","",details!DO17)</f>
        <v/>
      </c>
      <c r="HR17" s="60" t="str">
        <f>IF(details!DR17="","",details!DR17)</f>
        <v/>
      </c>
      <c r="HS17" s="73" t="str">
        <f>IF(details!DS17="","",details!DS17)</f>
        <v/>
      </c>
      <c r="HT17" s="60" t="str">
        <f>IF(details!DV17="","",details!DV17)</f>
        <v/>
      </c>
      <c r="HU17" s="73" t="str">
        <f>IF(details!DW17="","",details!DW17)</f>
        <v/>
      </c>
      <c r="HV17" s="60" t="str">
        <f>IF(details!DZ17="","",details!DZ17)</f>
        <v/>
      </c>
      <c r="HW17" s="73" t="str">
        <f>IF(details!EA17="","",details!EA17)</f>
        <v/>
      </c>
      <c r="HX17" s="61" t="str">
        <f t="shared" si="245"/>
        <v/>
      </c>
      <c r="HY17" s="321">
        <f t="shared" si="246"/>
        <v>1.5</v>
      </c>
      <c r="HZ17" s="17" t="str">
        <f t="shared" si="247"/>
        <v/>
      </c>
      <c r="IA17" s="17" t="str">
        <f t="shared" si="248"/>
        <v/>
      </c>
      <c r="IB17" s="17" t="str">
        <f t="shared" si="122"/>
        <v/>
      </c>
      <c r="IC17" s="17" t="str">
        <f t="shared" si="249"/>
        <v/>
      </c>
      <c r="ID17" s="17" t="str">
        <f t="shared" si="250"/>
        <v/>
      </c>
      <c r="IE17" s="17" t="str">
        <f t="shared" si="124"/>
        <v/>
      </c>
      <c r="IF17" s="17" t="str">
        <f t="shared" si="251"/>
        <v/>
      </c>
      <c r="IG17" s="17" t="str">
        <f t="shared" ref="IG17:IK26" si="273">IF($AO17=IG$5,$IF17,"")</f>
        <v/>
      </c>
      <c r="IH17" s="17" t="str">
        <f t="shared" si="273"/>
        <v/>
      </c>
      <c r="II17" s="17" t="str">
        <f t="shared" si="273"/>
        <v/>
      </c>
      <c r="IJ17" s="17" t="str">
        <f t="shared" si="273"/>
        <v/>
      </c>
      <c r="IK17" s="17" t="str">
        <f t="shared" si="273"/>
        <v/>
      </c>
      <c r="IL17" s="17" t="str">
        <f t="shared" si="252"/>
        <v/>
      </c>
      <c r="IM17" s="17" t="str">
        <f t="shared" si="127"/>
        <v/>
      </c>
      <c r="IN17" s="17" t="str">
        <f t="shared" si="253"/>
        <v/>
      </c>
      <c r="IO17" s="17" t="str">
        <f t="shared" si="254"/>
        <v/>
      </c>
      <c r="IP17" s="17" t="str">
        <f t="shared" si="129"/>
        <v/>
      </c>
      <c r="IQ17" s="17" t="str">
        <f t="shared" si="255"/>
        <v/>
      </c>
      <c r="IR17" s="17" t="str">
        <f t="shared" si="256"/>
        <v/>
      </c>
      <c r="IS17" s="17" t="str">
        <f t="shared" si="257"/>
        <v/>
      </c>
      <c r="IT17" s="17" t="str">
        <f t="shared" si="258"/>
        <v/>
      </c>
      <c r="IU17" s="17" t="str">
        <f t="shared" si="259"/>
        <v/>
      </c>
      <c r="IV17" s="17" t="str">
        <f t="shared" si="260"/>
        <v/>
      </c>
      <c r="IW17" s="17" t="str">
        <f t="shared" si="261"/>
        <v/>
      </c>
      <c r="IX17" s="17" t="str">
        <f t="shared" si="262"/>
        <v>A</v>
      </c>
      <c r="IY17" s="17" t="str">
        <f t="shared" si="263"/>
        <v>A</v>
      </c>
      <c r="IZ17" s="17" t="str">
        <f t="shared" si="264"/>
        <v>A</v>
      </c>
      <c r="JA17" s="17" t="str">
        <f t="shared" si="265"/>
        <v>A</v>
      </c>
      <c r="JB17" s="17" t="str">
        <f t="shared" si="266"/>
        <v xml:space="preserve">            </v>
      </c>
      <c r="JC17" s="17" t="str">
        <f t="shared" si="267"/>
        <v xml:space="preserve">            </v>
      </c>
      <c r="JD17" s="17" t="str">
        <f t="shared" si="268"/>
        <v/>
      </c>
      <c r="JE17" s="74"/>
      <c r="JF17" s="17" t="str">
        <f t="shared" si="269"/>
        <v xml:space="preserve">            </v>
      </c>
      <c r="JG17" s="17" t="str">
        <f>IF(OR(HK17="SUPPL.",HK17="RE-EXAM."),'result subject-wise'!AV17,HK17)</f>
        <v/>
      </c>
      <c r="JH17" s="26">
        <f>IF('result subject-wise'!AW17="",DQ17,'result subject-wise'!AW17)</f>
        <v>27.708333333333332</v>
      </c>
      <c r="JI17" s="53" t="str">
        <f t="shared" si="270"/>
        <v/>
      </c>
      <c r="JJ17" s="65"/>
      <c r="JM17" s="76" t="str">
        <f>AS109</f>
        <v>N</v>
      </c>
      <c r="JN17" s="19" t="str">
        <f>AS108</f>
        <v xml:space="preserve"> URDU</v>
      </c>
      <c r="JO17" s="77">
        <f>AS110</f>
        <v>0</v>
      </c>
      <c r="JP17" s="73">
        <f>AS113</f>
        <v>0</v>
      </c>
      <c r="JQ17" s="26" t="str">
        <f>AV113</f>
        <v/>
      </c>
      <c r="JR17" s="71">
        <f>AS112</f>
        <v>0</v>
      </c>
      <c r="JS17" s="71">
        <f>AU112</f>
        <v>0</v>
      </c>
      <c r="JT17" s="71">
        <f>AV112</f>
        <v>0</v>
      </c>
      <c r="JU17" s="71">
        <f>AW112</f>
        <v>0</v>
      </c>
      <c r="JV17" s="79">
        <f>AS114</f>
        <v>0</v>
      </c>
      <c r="JW17" s="54">
        <f>AS115</f>
        <v>0</v>
      </c>
      <c r="JX17" s="17">
        <f>AS117</f>
        <v>0</v>
      </c>
      <c r="JY17" s="17">
        <f>AS118</f>
        <v>0</v>
      </c>
      <c r="JZ17" s="791"/>
      <c r="KA17" s="80">
        <f>JP17+JV17+JW17+JX17+JY17</f>
        <v>0</v>
      </c>
    </row>
    <row r="18" spans="1:287" ht="16" customHeight="1">
      <c r="A18" s="2">
        <f>details!A18</f>
        <v>0</v>
      </c>
      <c r="B18" s="17" t="str">
        <f>IF(details!B18="","",details!B18)</f>
        <v/>
      </c>
      <c r="C18" s="17" t="str">
        <f>IF(details!C18="","",details!C18)</f>
        <v/>
      </c>
      <c r="D18" s="63" t="str">
        <f>IF(details!D18="","",details!D18)</f>
        <v/>
      </c>
      <c r="E18" s="17" t="str">
        <f>IF(details!E18="","",details!E18)</f>
        <v/>
      </c>
      <c r="F18" s="245" t="str">
        <f>IF(details!F18="","",details!F18)</f>
        <v/>
      </c>
      <c r="G18" s="19" t="str">
        <f>IF(details!G18="","",details!G18)</f>
        <v/>
      </c>
      <c r="H18" s="19" t="str">
        <f>IF(details!H18="","",details!H18)</f>
        <v/>
      </c>
      <c r="I18" s="19" t="str">
        <f>IF(details!I18="","",details!I18)</f>
        <v/>
      </c>
      <c r="J18" s="17" t="str">
        <f>IF(details!J18="","",details!J18)</f>
        <v/>
      </c>
      <c r="K18" s="17" t="str">
        <f>IF(details!K18="","",details!K18)</f>
        <v/>
      </c>
      <c r="L18" s="17" t="str">
        <f>IF(details!L18="","",details!L18)</f>
        <v/>
      </c>
      <c r="M18" s="67" t="str">
        <f t="shared" si="139"/>
        <v/>
      </c>
      <c r="N18" s="17" t="str">
        <f>IF(details!M18="","",details!M18)</f>
        <v/>
      </c>
      <c r="O18" s="17" t="str">
        <f>IF(details!N18="","",details!N18)</f>
        <v/>
      </c>
      <c r="P18" s="67" t="str">
        <f t="shared" si="140"/>
        <v/>
      </c>
      <c r="Q18" s="17" t="str">
        <f>IF(details!O18="","",details!O18)</f>
        <v/>
      </c>
      <c r="R18" s="54" t="str">
        <f t="shared" si="141"/>
        <v/>
      </c>
      <c r="S18" s="45">
        <f t="shared" si="142"/>
        <v>0</v>
      </c>
      <c r="T18" s="45">
        <f t="shared" si="143"/>
        <v>0</v>
      </c>
      <c r="U18" s="46" t="str">
        <f t="shared" si="144"/>
        <v/>
      </c>
      <c r="V18" s="45" t="str">
        <f t="shared" si="145"/>
        <v/>
      </c>
      <c r="W18" s="45" t="str">
        <f t="shared" si="89"/>
        <v/>
      </c>
      <c r="X18" s="45" t="str">
        <f t="shared" si="90"/>
        <v/>
      </c>
      <c r="Y18" s="17" t="str">
        <f>IF(details!P18="","",details!P18)</f>
        <v/>
      </c>
      <c r="Z18" s="17" t="str">
        <f>IF(details!Q18="","",details!Q18)</f>
        <v/>
      </c>
      <c r="AA18" s="17" t="str">
        <f>IF(details!R18="","",details!R18)</f>
        <v/>
      </c>
      <c r="AB18" s="67" t="str">
        <f t="shared" si="146"/>
        <v/>
      </c>
      <c r="AC18" s="17" t="str">
        <f>IF(details!S18="","",details!S18)</f>
        <v/>
      </c>
      <c r="AD18" s="17" t="str">
        <f>IF(details!T18="","",details!T18)</f>
        <v/>
      </c>
      <c r="AE18" s="67" t="str">
        <f t="shared" si="147"/>
        <v/>
      </c>
      <c r="AF18" s="17" t="str">
        <f>IF(details!U18="","",details!U18)</f>
        <v/>
      </c>
      <c r="AG18" s="54" t="str">
        <f t="shared" si="148"/>
        <v/>
      </c>
      <c r="AH18" s="45">
        <f t="shared" si="149"/>
        <v>0</v>
      </c>
      <c r="AI18" s="45">
        <f t="shared" si="150"/>
        <v>0</v>
      </c>
      <c r="AJ18" s="46" t="str">
        <f t="shared" si="151"/>
        <v/>
      </c>
      <c r="AK18" s="45" t="str">
        <f t="shared" si="152"/>
        <v/>
      </c>
      <c r="AL18" s="45" t="str">
        <f t="shared" si="91"/>
        <v/>
      </c>
      <c r="AM18" s="45" t="str">
        <f t="shared" si="92"/>
        <v/>
      </c>
      <c r="AN18" s="63" t="str">
        <f>IF(details!V18="","",details!V18)</f>
        <v/>
      </c>
      <c r="AO18" s="68" t="str">
        <f>IF(details!V18="","",details!V18)</f>
        <v/>
      </c>
      <c r="AP18" s="17" t="str">
        <f>IF(details!W18="","",details!W18)</f>
        <v/>
      </c>
      <c r="AQ18" s="17" t="str">
        <f>IF(details!X18="","",details!X18)</f>
        <v/>
      </c>
      <c r="AR18" s="17" t="str">
        <f>IF(details!Y18="","",details!Y18)</f>
        <v/>
      </c>
      <c r="AS18" s="67" t="str">
        <f t="shared" si="153"/>
        <v/>
      </c>
      <c r="AT18" s="17" t="str">
        <f>IF(details!Z18="","",details!Z18)</f>
        <v/>
      </c>
      <c r="AU18" s="17" t="str">
        <f>IF(details!AA18="","",details!AA18)</f>
        <v/>
      </c>
      <c r="AV18" s="67" t="str">
        <f t="shared" si="154"/>
        <v/>
      </c>
      <c r="AW18" s="17" t="str">
        <f>IF(details!AB18="","",details!AB18)</f>
        <v/>
      </c>
      <c r="AX18" s="54" t="str">
        <f t="shared" si="155"/>
        <v/>
      </c>
      <c r="AY18" s="45">
        <f t="shared" si="156"/>
        <v>0</v>
      </c>
      <c r="AZ18" s="45">
        <f t="shared" si="157"/>
        <v>0</v>
      </c>
      <c r="BA18" s="46" t="str">
        <f t="shared" si="158"/>
        <v/>
      </c>
      <c r="BB18" s="45" t="str">
        <f t="shared" si="159"/>
        <v/>
      </c>
      <c r="BC18" s="45" t="str">
        <f t="shared" si="93"/>
        <v/>
      </c>
      <c r="BD18" s="45" t="str">
        <f t="shared" si="160"/>
        <v/>
      </c>
      <c r="BE18" s="17" t="str">
        <f>IF(details!AC18="","",details!AC18)</f>
        <v/>
      </c>
      <c r="BF18" s="17" t="str">
        <f>IF(details!AD18="","",details!AD18)</f>
        <v/>
      </c>
      <c r="BG18" s="17" t="str">
        <f>IF(details!AE18="","",details!AE18)</f>
        <v/>
      </c>
      <c r="BH18" s="67" t="str">
        <f t="shared" si="161"/>
        <v/>
      </c>
      <c r="BI18" s="17" t="str">
        <f>IF(details!AF18="","",details!AF18)</f>
        <v/>
      </c>
      <c r="BJ18" s="17" t="str">
        <f>IF(details!AG18="","",details!AG18)</f>
        <v/>
      </c>
      <c r="BK18" s="67" t="str">
        <f t="shared" si="162"/>
        <v/>
      </c>
      <c r="BL18" s="17" t="str">
        <f>IF(details!AH18="","",details!AH18)</f>
        <v/>
      </c>
      <c r="BM18" s="54" t="str">
        <f t="shared" si="163"/>
        <v/>
      </c>
      <c r="BN18" s="45">
        <f t="shared" si="164"/>
        <v>0</v>
      </c>
      <c r="BO18" s="45">
        <f t="shared" si="165"/>
        <v>0</v>
      </c>
      <c r="BP18" s="46" t="str">
        <f t="shared" si="166"/>
        <v/>
      </c>
      <c r="BQ18" s="45" t="str">
        <f t="shared" si="167"/>
        <v/>
      </c>
      <c r="BR18" s="45" t="str">
        <f t="shared" si="94"/>
        <v/>
      </c>
      <c r="BS18" s="45" t="str">
        <f t="shared" si="168"/>
        <v/>
      </c>
      <c r="BT18" s="300" t="str">
        <f>IF(details!AI18="","",details!AI18)</f>
        <v/>
      </c>
      <c r="BU18" s="309" t="str">
        <f t="shared" si="169"/>
        <v xml:space="preserve"> SOCIAL SCIENCE</v>
      </c>
      <c r="BV18" s="17" t="str">
        <f>IF(details!AJ18="","",details!AJ18)</f>
        <v/>
      </c>
      <c r="BW18" s="17" t="str">
        <f>IF(details!AK18="","",details!AK18)</f>
        <v/>
      </c>
      <c r="BX18" s="17" t="str">
        <f>IF(details!AL18="","",details!AL18)</f>
        <v/>
      </c>
      <c r="BY18" s="178" t="str">
        <f t="shared" si="271"/>
        <v/>
      </c>
      <c r="BZ18" s="17" t="str">
        <f>IF(details!AM18="","",details!AM18)</f>
        <v/>
      </c>
      <c r="CA18" s="17" t="str">
        <f t="shared" si="171"/>
        <v/>
      </c>
      <c r="CB18" s="17" t="str">
        <f t="shared" si="272"/>
        <v/>
      </c>
      <c r="CC18" s="17">
        <f>IF(details!AN18="","",details!AN18)</f>
        <v>10</v>
      </c>
      <c r="CD18" s="17">
        <f>IF(details!AO18="","",details!AO18)</f>
        <v>10</v>
      </c>
      <c r="CE18" s="17">
        <f>IF(details!AP18="","",details!AP18)</f>
        <v>9</v>
      </c>
      <c r="CF18" s="67">
        <f t="shared" si="173"/>
        <v>29</v>
      </c>
      <c r="CG18" s="17">
        <f>IF(details!AQ18="","",details!AQ18)</f>
        <v>0.5</v>
      </c>
      <c r="CH18" s="17">
        <f>IF(details!AR18="","",details!AR18)</f>
        <v>70</v>
      </c>
      <c r="CI18" s="67">
        <f t="shared" si="174"/>
        <v>99.5</v>
      </c>
      <c r="CJ18" s="17">
        <f>IF(details!AS18="","",details!AS18)</f>
        <v>100</v>
      </c>
      <c r="CK18" s="54">
        <f t="shared" si="175"/>
        <v>199.5</v>
      </c>
      <c r="CL18" s="17">
        <f t="shared" si="176"/>
        <v>10</v>
      </c>
      <c r="CM18" s="17">
        <f t="shared" si="177"/>
        <v>10</v>
      </c>
      <c r="CN18" s="17">
        <f t="shared" si="178"/>
        <v>9</v>
      </c>
      <c r="CO18" s="67">
        <f t="shared" si="100"/>
        <v>0.5</v>
      </c>
      <c r="CP18" s="17">
        <f t="shared" si="31"/>
        <v>70</v>
      </c>
      <c r="CQ18" s="67">
        <f t="shared" si="32"/>
        <v>99.5</v>
      </c>
      <c r="CR18" s="17">
        <f t="shared" si="33"/>
        <v>100</v>
      </c>
      <c r="CS18" s="54">
        <f t="shared" si="34"/>
        <v>199.5</v>
      </c>
      <c r="CT18" s="45">
        <f t="shared" si="35"/>
        <v>0</v>
      </c>
      <c r="CU18" s="45">
        <f t="shared" si="101"/>
        <v>0</v>
      </c>
      <c r="CV18" s="46">
        <f t="shared" si="102"/>
        <v>200</v>
      </c>
      <c r="CW18" s="45" t="str">
        <f t="shared" si="36"/>
        <v/>
      </c>
      <c r="CX18" s="45" t="str">
        <f t="shared" si="103"/>
        <v/>
      </c>
      <c r="CY18" s="45" t="str">
        <f t="shared" si="179"/>
        <v/>
      </c>
      <c r="CZ18" s="17">
        <f>IF(details!AT18="","",details!AT18)</f>
        <v>5</v>
      </c>
      <c r="DA18" s="17">
        <f>IF(details!AU18="","",details!AU18)</f>
        <v>4</v>
      </c>
      <c r="DB18" s="17">
        <f>IF(details!AV18="","",details!AV18)</f>
        <v>8</v>
      </c>
      <c r="DC18" s="67">
        <f t="shared" si="180"/>
        <v>17</v>
      </c>
      <c r="DD18" s="17">
        <f>IF(details!AW18="","",details!AW18)</f>
        <v>1</v>
      </c>
      <c r="DE18" s="17">
        <f>IF(details!AX18="","",details!AX18)</f>
        <v>25</v>
      </c>
      <c r="DF18" s="67">
        <f t="shared" si="181"/>
        <v>43</v>
      </c>
      <c r="DG18" s="17">
        <f>IF(details!AY18="","",details!AY18)</f>
        <v>90</v>
      </c>
      <c r="DH18" s="54">
        <f t="shared" si="182"/>
        <v>133</v>
      </c>
      <c r="DI18" s="45">
        <f t="shared" si="183"/>
        <v>0</v>
      </c>
      <c r="DJ18" s="45">
        <f t="shared" si="184"/>
        <v>0</v>
      </c>
      <c r="DK18" s="46">
        <f t="shared" si="185"/>
        <v>200</v>
      </c>
      <c r="DL18" s="45" t="str">
        <f t="shared" si="186"/>
        <v/>
      </c>
      <c r="DM18" s="45" t="str">
        <f t="shared" si="104"/>
        <v/>
      </c>
      <c r="DN18" s="45" t="str">
        <f t="shared" si="105"/>
        <v/>
      </c>
      <c r="DO18" s="45">
        <f t="shared" si="44"/>
        <v>0</v>
      </c>
      <c r="DP18" s="69">
        <f t="shared" si="45"/>
        <v>332.5</v>
      </c>
      <c r="DQ18" s="70">
        <f t="shared" si="187"/>
        <v>27.708333333333332</v>
      </c>
      <c r="DR18" s="53" t="str">
        <f t="shared" si="188"/>
        <v/>
      </c>
      <c r="DS18" s="17">
        <f>IF(details!AZ18="","",details!AZ18)</f>
        <v>10</v>
      </c>
      <c r="DT18" s="17">
        <f>IF(details!BA18="","",details!BA18)</f>
        <v>10</v>
      </c>
      <c r="DU18" s="17">
        <f>IF(details!BB18="","",details!BB18)</f>
        <v>10</v>
      </c>
      <c r="DV18" s="67">
        <f t="shared" si="189"/>
        <v>30</v>
      </c>
      <c r="DW18" s="17">
        <f>IF(details!BC18="","",details!BC18)</f>
        <v>70</v>
      </c>
      <c r="DX18" s="67">
        <f t="shared" si="190"/>
        <v>100</v>
      </c>
      <c r="DY18" s="17">
        <f>IF(details!BD18="","",details!BD18)</f>
        <v>100</v>
      </c>
      <c r="DZ18" s="54">
        <f t="shared" si="191"/>
        <v>200</v>
      </c>
      <c r="EA18" s="45">
        <f t="shared" si="192"/>
        <v>0</v>
      </c>
      <c r="EB18" s="45">
        <f t="shared" si="193"/>
        <v>0</v>
      </c>
      <c r="EC18" s="46">
        <f t="shared" si="194"/>
        <v>200</v>
      </c>
      <c r="ED18" s="45" t="str">
        <f t="shared" si="195"/>
        <v/>
      </c>
      <c r="EE18" s="45" t="str">
        <f t="shared" si="107"/>
        <v/>
      </c>
      <c r="EF18" s="45" t="str">
        <f t="shared" si="196"/>
        <v/>
      </c>
      <c r="EG18" s="17">
        <f>IF(details!BE18="","",details!BE18)</f>
        <v>6</v>
      </c>
      <c r="EH18" s="17">
        <f>IF(details!BF18="","",details!BF18)</f>
        <v>8</v>
      </c>
      <c r="EI18" s="67">
        <f t="shared" si="197"/>
        <v>14</v>
      </c>
      <c r="EJ18" s="17">
        <f>IF(details!BG18="","",details!BG18)</f>
        <v>4</v>
      </c>
      <c r="EK18" s="17">
        <f>IF(details!BH18="","",details!BH18)</f>
        <v>7</v>
      </c>
      <c r="EL18" s="67">
        <f t="shared" si="198"/>
        <v>11</v>
      </c>
      <c r="EM18" s="17">
        <f>IF(details!BI18="","",details!BI18)</f>
        <v>15</v>
      </c>
      <c r="EN18" s="17">
        <f>IF(details!BJ18="","",details!BJ18)</f>
        <v>10</v>
      </c>
      <c r="EO18" s="67">
        <f t="shared" si="199"/>
        <v>25</v>
      </c>
      <c r="EP18" s="67">
        <f t="shared" si="200"/>
        <v>25</v>
      </c>
      <c r="EQ18" s="67">
        <f t="shared" si="201"/>
        <v>25</v>
      </c>
      <c r="ER18" s="67">
        <f t="shared" si="202"/>
        <v>50</v>
      </c>
      <c r="ES18" s="17">
        <f>IF(details!BK18="","",details!BK18)</f>
        <v>24</v>
      </c>
      <c r="ET18" s="17">
        <f>IF(details!BL18="","",details!BL18)</f>
        <v>14</v>
      </c>
      <c r="EU18" s="67">
        <f t="shared" si="203"/>
        <v>38</v>
      </c>
      <c r="EV18" s="67">
        <f t="shared" si="204"/>
        <v>49</v>
      </c>
      <c r="EW18" s="67">
        <f t="shared" si="205"/>
        <v>39</v>
      </c>
      <c r="EX18" s="17">
        <f>IF(details!BM18="","",details!BM18)</f>
        <v>30</v>
      </c>
      <c r="EY18" s="17">
        <f>IF(details!BN18="","",details!BN18)</f>
        <v>70</v>
      </c>
      <c r="EZ18" s="67">
        <f t="shared" si="206"/>
        <v>100</v>
      </c>
      <c r="FA18" s="67">
        <f t="shared" si="207"/>
        <v>79</v>
      </c>
      <c r="FB18" s="67">
        <f t="shared" si="208"/>
        <v>109</v>
      </c>
      <c r="FC18" s="63">
        <f t="shared" si="209"/>
        <v>188</v>
      </c>
      <c r="FD18" s="45">
        <f t="shared" si="210"/>
        <v>0</v>
      </c>
      <c r="FE18" s="45">
        <f t="shared" si="211"/>
        <v>0</v>
      </c>
      <c r="FF18" s="46">
        <f t="shared" si="212"/>
        <v>200</v>
      </c>
      <c r="FG18" s="45" t="str">
        <f t="shared" si="213"/>
        <v/>
      </c>
      <c r="FH18" s="45" t="str">
        <f t="shared" si="109"/>
        <v>P</v>
      </c>
      <c r="FI18" s="45" t="str">
        <f t="shared" si="214"/>
        <v>A</v>
      </c>
      <c r="FJ18" s="17">
        <f>IF(details!BO18="","",details!BO18)</f>
        <v>10</v>
      </c>
      <c r="FK18" s="17">
        <f>IF(details!BP18="","",details!BP18)</f>
        <v>10</v>
      </c>
      <c r="FL18" s="17">
        <f>IF(details!BQ18="","",details!BQ18)</f>
        <v>10</v>
      </c>
      <c r="FM18" s="67">
        <f t="shared" si="215"/>
        <v>30</v>
      </c>
      <c r="FN18" s="17">
        <f>IF(details!BR18="","",details!BR18)</f>
        <v>33</v>
      </c>
      <c r="FO18" s="17">
        <f>IF(details!BS18="","",details!BS18)</f>
        <v>18</v>
      </c>
      <c r="FP18" s="71">
        <f t="shared" si="216"/>
        <v>51</v>
      </c>
      <c r="FQ18" s="67">
        <f t="shared" si="217"/>
        <v>63</v>
      </c>
      <c r="FR18" s="67">
        <f t="shared" si="218"/>
        <v>18</v>
      </c>
      <c r="FS18" s="17">
        <f>IF(details!BT18="","",details!BT18)</f>
        <v>60</v>
      </c>
      <c r="FT18" s="17">
        <f>IF(details!BU18="","",details!BU18)</f>
        <v>30</v>
      </c>
      <c r="FU18" s="71">
        <f t="shared" si="219"/>
        <v>90</v>
      </c>
      <c r="FV18" s="67">
        <f t="shared" si="220"/>
        <v>123</v>
      </c>
      <c r="FW18" s="67">
        <f t="shared" si="221"/>
        <v>48</v>
      </c>
      <c r="FX18" s="63">
        <f t="shared" si="222"/>
        <v>171</v>
      </c>
      <c r="FY18" s="45">
        <f t="shared" si="223"/>
        <v>0</v>
      </c>
      <c r="FZ18" s="45">
        <f t="shared" si="224"/>
        <v>0</v>
      </c>
      <c r="GA18" s="46">
        <f t="shared" si="78"/>
        <v>200</v>
      </c>
      <c r="GB18" s="45" t="str">
        <f t="shared" si="225"/>
        <v/>
      </c>
      <c r="GC18" s="45" t="str">
        <f t="shared" si="110"/>
        <v>P</v>
      </c>
      <c r="GD18" s="45" t="str">
        <f t="shared" si="226"/>
        <v>A</v>
      </c>
      <c r="GE18" s="17">
        <f>IF(details!BV18="","",details!BV18)</f>
        <v>24</v>
      </c>
      <c r="GF18" s="17">
        <f>IF(details!BW18="","",details!BW18)</f>
        <v>44</v>
      </c>
      <c r="GG18" s="17">
        <f>IF(details!BX18="","",details!BX18)</f>
        <v>30</v>
      </c>
      <c r="GH18" s="63">
        <f t="shared" si="227"/>
        <v>98</v>
      </c>
      <c r="GI18" s="45">
        <f t="shared" si="228"/>
        <v>0</v>
      </c>
      <c r="GJ18" s="46">
        <f t="shared" si="229"/>
        <v>100</v>
      </c>
      <c r="GK18" s="45" t="str">
        <f t="shared" si="230"/>
        <v/>
      </c>
      <c r="GL18" s="45" t="str">
        <f t="shared" si="111"/>
        <v>P</v>
      </c>
      <c r="GM18" s="45" t="str">
        <f t="shared" si="112"/>
        <v>A</v>
      </c>
      <c r="GN18" s="17">
        <f>IF(details!BY18="","",details!BY18)</f>
        <v>24</v>
      </c>
      <c r="GO18" s="17">
        <f>IF(details!BZ18="","",details!BZ18)</f>
        <v>28</v>
      </c>
      <c r="GP18" s="17">
        <f>IF(details!CA18="","",details!CA18)</f>
        <v>27</v>
      </c>
      <c r="GQ18" s="17">
        <f>IF(details!CB18="","",details!CB18)</f>
        <v>14</v>
      </c>
      <c r="GR18" s="63">
        <f t="shared" si="231"/>
        <v>93</v>
      </c>
      <c r="GS18" s="45">
        <f t="shared" si="232"/>
        <v>0</v>
      </c>
      <c r="GT18" s="46">
        <f t="shared" si="233"/>
        <v>100</v>
      </c>
      <c r="GU18" s="45" t="str">
        <f t="shared" si="234"/>
        <v/>
      </c>
      <c r="GV18" s="45" t="str">
        <f t="shared" si="113"/>
        <v>P</v>
      </c>
      <c r="GW18" s="45" t="str">
        <f t="shared" si="114"/>
        <v>A</v>
      </c>
      <c r="GX18" s="45" t="str">
        <f t="shared" si="115"/>
        <v/>
      </c>
      <c r="GY18" s="45" t="str">
        <f t="shared" si="116"/>
        <v/>
      </c>
      <c r="GZ18" s="45" t="str">
        <f t="shared" si="117"/>
        <v/>
      </c>
      <c r="HA18" s="45" t="str">
        <f t="shared" si="118"/>
        <v/>
      </c>
      <c r="HB18" s="45" t="str">
        <f t="shared" si="235"/>
        <v/>
      </c>
      <c r="HC18" s="45" t="str">
        <f t="shared" si="236"/>
        <v/>
      </c>
      <c r="HD18" s="45" t="str">
        <f t="shared" si="87"/>
        <v/>
      </c>
      <c r="HE18" s="45">
        <f t="shared" si="237"/>
        <v>0</v>
      </c>
      <c r="HF18" s="45">
        <f t="shared" si="238"/>
        <v>0</v>
      </c>
      <c r="HG18" s="45">
        <f t="shared" si="239"/>
        <v>0</v>
      </c>
      <c r="HH18" s="45">
        <f t="shared" si="240"/>
        <v>0</v>
      </c>
      <c r="HI18" s="45">
        <f t="shared" si="241"/>
        <v>0</v>
      </c>
      <c r="HJ18" s="45" t="str">
        <f t="shared" si="88"/>
        <v/>
      </c>
      <c r="HK18" s="17" t="str">
        <f t="shared" si="242"/>
        <v/>
      </c>
      <c r="HL18" s="359" t="str">
        <f t="shared" si="243"/>
        <v/>
      </c>
      <c r="HM18" s="72" t="str">
        <f t="shared" si="244"/>
        <v/>
      </c>
      <c r="HN18" s="60" t="str">
        <f>IF(details!DJ18="","",details!DJ18)</f>
        <v/>
      </c>
      <c r="HO18" s="73" t="str">
        <f>IF(details!DK18="","",details!DK18)</f>
        <v/>
      </c>
      <c r="HP18" s="60" t="str">
        <f>IF(details!DN18="","",details!DN18)</f>
        <v/>
      </c>
      <c r="HQ18" s="73" t="str">
        <f>IF(details!DO18="","",details!DO18)</f>
        <v/>
      </c>
      <c r="HR18" s="60" t="str">
        <f>IF(details!DR18="","",details!DR18)</f>
        <v/>
      </c>
      <c r="HS18" s="73" t="str">
        <f>IF(details!DS18="","",details!DS18)</f>
        <v/>
      </c>
      <c r="HT18" s="60" t="str">
        <f>IF(details!DV18="","",details!DV18)</f>
        <v/>
      </c>
      <c r="HU18" s="73" t="str">
        <f>IF(details!DW18="","",details!DW18)</f>
        <v/>
      </c>
      <c r="HV18" s="60" t="str">
        <f>IF(details!DZ18="","",details!DZ18)</f>
        <v/>
      </c>
      <c r="HW18" s="73" t="str">
        <f>IF(details!EA18="","",details!EA18)</f>
        <v/>
      </c>
      <c r="HX18" s="61" t="str">
        <f t="shared" si="245"/>
        <v/>
      </c>
      <c r="HY18" s="321">
        <f t="shared" si="246"/>
        <v>1.5</v>
      </c>
      <c r="HZ18" s="17" t="str">
        <f t="shared" si="247"/>
        <v/>
      </c>
      <c r="IA18" s="17" t="str">
        <f t="shared" si="248"/>
        <v/>
      </c>
      <c r="IB18" s="17" t="str">
        <f t="shared" si="122"/>
        <v/>
      </c>
      <c r="IC18" s="17" t="str">
        <f t="shared" si="249"/>
        <v/>
      </c>
      <c r="ID18" s="17" t="str">
        <f t="shared" si="250"/>
        <v/>
      </c>
      <c r="IE18" s="17" t="str">
        <f t="shared" si="124"/>
        <v/>
      </c>
      <c r="IF18" s="17" t="str">
        <f t="shared" si="251"/>
        <v/>
      </c>
      <c r="IG18" s="17" t="str">
        <f t="shared" si="273"/>
        <v/>
      </c>
      <c r="IH18" s="17" t="str">
        <f t="shared" si="273"/>
        <v/>
      </c>
      <c r="II18" s="17" t="str">
        <f t="shared" si="273"/>
        <v/>
      </c>
      <c r="IJ18" s="17" t="str">
        <f t="shared" si="273"/>
        <v/>
      </c>
      <c r="IK18" s="17" t="str">
        <f t="shared" si="273"/>
        <v/>
      </c>
      <c r="IL18" s="17" t="str">
        <f t="shared" si="252"/>
        <v/>
      </c>
      <c r="IM18" s="17" t="str">
        <f t="shared" si="127"/>
        <v/>
      </c>
      <c r="IN18" s="17" t="str">
        <f t="shared" si="253"/>
        <v/>
      </c>
      <c r="IO18" s="17" t="str">
        <f t="shared" si="254"/>
        <v/>
      </c>
      <c r="IP18" s="17" t="str">
        <f t="shared" si="129"/>
        <v/>
      </c>
      <c r="IQ18" s="17" t="str">
        <f t="shared" si="255"/>
        <v/>
      </c>
      <c r="IR18" s="17" t="str">
        <f t="shared" si="256"/>
        <v/>
      </c>
      <c r="IS18" s="17" t="str">
        <f t="shared" si="257"/>
        <v/>
      </c>
      <c r="IT18" s="17" t="str">
        <f t="shared" si="258"/>
        <v/>
      </c>
      <c r="IU18" s="17" t="str">
        <f t="shared" si="259"/>
        <v/>
      </c>
      <c r="IV18" s="17" t="str">
        <f t="shared" si="260"/>
        <v/>
      </c>
      <c r="IW18" s="17" t="str">
        <f t="shared" si="261"/>
        <v/>
      </c>
      <c r="IX18" s="17" t="str">
        <f t="shared" si="262"/>
        <v>A</v>
      </c>
      <c r="IY18" s="17" t="str">
        <f t="shared" si="263"/>
        <v>A</v>
      </c>
      <c r="IZ18" s="17" t="str">
        <f t="shared" si="264"/>
        <v>A</v>
      </c>
      <c r="JA18" s="17" t="str">
        <f t="shared" si="265"/>
        <v>A</v>
      </c>
      <c r="JB18" s="17" t="str">
        <f t="shared" si="266"/>
        <v xml:space="preserve">            </v>
      </c>
      <c r="JC18" s="17" t="str">
        <f t="shared" si="267"/>
        <v xml:space="preserve">            </v>
      </c>
      <c r="JD18" s="17" t="str">
        <f t="shared" si="268"/>
        <v/>
      </c>
      <c r="JE18" s="74"/>
      <c r="JF18" s="17" t="str">
        <f t="shared" si="269"/>
        <v xml:space="preserve">            </v>
      </c>
      <c r="JG18" s="17" t="str">
        <f>IF(OR(HK18="SUPPL.",HK18="RE-EXAM."),'result subject-wise'!AV18,HK18)</f>
        <v/>
      </c>
      <c r="JH18" s="26">
        <f>IF('result subject-wise'!AW18="",DQ18,'result subject-wise'!AW18)</f>
        <v>27.708333333333332</v>
      </c>
      <c r="JI18" s="53" t="str">
        <f t="shared" si="270"/>
        <v/>
      </c>
      <c r="JJ18" s="65"/>
      <c r="JM18" s="76" t="str">
        <f>IF(AX109=0,"",AX109)</f>
        <v/>
      </c>
      <c r="JN18" s="19" t="str">
        <f>AX108</f>
        <v xml:space="preserve"> GUJRATI</v>
      </c>
      <c r="JO18" s="17">
        <f>AX110</f>
        <v>0</v>
      </c>
      <c r="JP18" s="73">
        <f>AX113</f>
        <v>0</v>
      </c>
      <c r="JQ18" s="26" t="str">
        <f>AZ113</f>
        <v/>
      </c>
      <c r="JR18" s="71">
        <f>AX112</f>
        <v>0</v>
      </c>
      <c r="JS18" s="71">
        <f>AY112</f>
        <v>0</v>
      </c>
      <c r="JT18" s="71">
        <f>AZ112</f>
        <v>0</v>
      </c>
      <c r="JU18" s="71">
        <f>BA112</f>
        <v>0</v>
      </c>
      <c r="JV18" s="79">
        <f>AX114</f>
        <v>0</v>
      </c>
      <c r="JW18" s="60">
        <f>AX115</f>
        <v>0</v>
      </c>
      <c r="JX18" s="17">
        <f>AX117</f>
        <v>0</v>
      </c>
      <c r="JY18" s="17">
        <f>AX118</f>
        <v>0</v>
      </c>
      <c r="JZ18" s="791"/>
      <c r="KA18" s="80">
        <f>JP18+JV18+JW18+JX18+JY18</f>
        <v>0</v>
      </c>
    </row>
    <row r="19" spans="1:287" ht="16" customHeight="1">
      <c r="A19" s="2">
        <f>details!A19</f>
        <v>0</v>
      </c>
      <c r="B19" s="17" t="str">
        <f>IF(details!B19="","",details!B19)</f>
        <v/>
      </c>
      <c r="C19" s="17" t="str">
        <f>IF(details!C19="","",details!C19)</f>
        <v/>
      </c>
      <c r="D19" s="63" t="str">
        <f>IF(details!D19="","",details!D19)</f>
        <v/>
      </c>
      <c r="E19" s="17" t="str">
        <f>IF(details!E19="","",details!E19)</f>
        <v/>
      </c>
      <c r="F19" s="245" t="str">
        <f>IF(details!F19="","",details!F19)</f>
        <v/>
      </c>
      <c r="G19" s="19" t="str">
        <f>IF(details!G19="","",details!G19)</f>
        <v/>
      </c>
      <c r="H19" s="19" t="str">
        <f>IF(details!H19="","",details!H19)</f>
        <v/>
      </c>
      <c r="I19" s="19" t="str">
        <f>IF(details!I19="","",details!I19)</f>
        <v/>
      </c>
      <c r="J19" s="17" t="str">
        <f>IF(details!J19="","",details!J19)</f>
        <v/>
      </c>
      <c r="K19" s="17" t="str">
        <f>IF(details!K19="","",details!K19)</f>
        <v/>
      </c>
      <c r="L19" s="17" t="str">
        <f>IF(details!L19="","",details!L19)</f>
        <v/>
      </c>
      <c r="M19" s="67" t="str">
        <f t="shared" si="139"/>
        <v/>
      </c>
      <c r="N19" s="17" t="str">
        <f>IF(details!M19="","",details!M19)</f>
        <v/>
      </c>
      <c r="O19" s="17" t="str">
        <f>IF(details!N19="","",details!N19)</f>
        <v/>
      </c>
      <c r="P19" s="67" t="str">
        <f t="shared" si="140"/>
        <v/>
      </c>
      <c r="Q19" s="17" t="str">
        <f>IF(details!O19="","",details!O19)</f>
        <v/>
      </c>
      <c r="R19" s="54" t="str">
        <f t="shared" si="141"/>
        <v/>
      </c>
      <c r="S19" s="45">
        <f t="shared" si="142"/>
        <v>0</v>
      </c>
      <c r="T19" s="45">
        <f t="shared" si="143"/>
        <v>0</v>
      </c>
      <c r="U19" s="46" t="str">
        <f t="shared" si="144"/>
        <v/>
      </c>
      <c r="V19" s="45" t="str">
        <f t="shared" si="145"/>
        <v/>
      </c>
      <c r="W19" s="45" t="str">
        <f t="shared" si="89"/>
        <v/>
      </c>
      <c r="X19" s="45" t="str">
        <f t="shared" si="90"/>
        <v/>
      </c>
      <c r="Y19" s="17" t="str">
        <f>IF(details!P19="","",details!P19)</f>
        <v/>
      </c>
      <c r="Z19" s="17" t="str">
        <f>IF(details!Q19="","",details!Q19)</f>
        <v/>
      </c>
      <c r="AA19" s="17" t="str">
        <f>IF(details!R19="","",details!R19)</f>
        <v/>
      </c>
      <c r="AB19" s="67" t="str">
        <f t="shared" si="146"/>
        <v/>
      </c>
      <c r="AC19" s="17" t="str">
        <f>IF(details!S19="","",details!S19)</f>
        <v/>
      </c>
      <c r="AD19" s="17" t="str">
        <f>IF(details!T19="","",details!T19)</f>
        <v/>
      </c>
      <c r="AE19" s="67" t="str">
        <f t="shared" si="147"/>
        <v/>
      </c>
      <c r="AF19" s="17" t="str">
        <f>IF(details!U19="","",details!U19)</f>
        <v/>
      </c>
      <c r="AG19" s="54" t="str">
        <f t="shared" si="148"/>
        <v/>
      </c>
      <c r="AH19" s="45">
        <f t="shared" si="149"/>
        <v>0</v>
      </c>
      <c r="AI19" s="45">
        <f t="shared" si="150"/>
        <v>0</v>
      </c>
      <c r="AJ19" s="46" t="str">
        <f t="shared" si="151"/>
        <v/>
      </c>
      <c r="AK19" s="45" t="str">
        <f t="shared" si="152"/>
        <v/>
      </c>
      <c r="AL19" s="45" t="str">
        <f t="shared" si="91"/>
        <v/>
      </c>
      <c r="AM19" s="45" t="str">
        <f t="shared" si="92"/>
        <v/>
      </c>
      <c r="AN19" s="63" t="str">
        <f>IF(details!V19="","",details!V19)</f>
        <v/>
      </c>
      <c r="AO19" s="68" t="str">
        <f>IF(details!V19="","",details!V19)</f>
        <v/>
      </c>
      <c r="AP19" s="17" t="str">
        <f>IF(details!W19="","",details!W19)</f>
        <v/>
      </c>
      <c r="AQ19" s="17" t="str">
        <f>IF(details!X19="","",details!X19)</f>
        <v/>
      </c>
      <c r="AR19" s="17" t="str">
        <f>IF(details!Y19="","",details!Y19)</f>
        <v/>
      </c>
      <c r="AS19" s="67" t="str">
        <f t="shared" si="153"/>
        <v/>
      </c>
      <c r="AT19" s="17" t="str">
        <f>IF(details!Z19="","",details!Z19)</f>
        <v/>
      </c>
      <c r="AU19" s="17" t="str">
        <f>IF(details!AA19="","",details!AA19)</f>
        <v/>
      </c>
      <c r="AV19" s="67" t="str">
        <f t="shared" si="154"/>
        <v/>
      </c>
      <c r="AW19" s="17" t="str">
        <f>IF(details!AB19="","",details!AB19)</f>
        <v/>
      </c>
      <c r="AX19" s="54" t="str">
        <f t="shared" si="155"/>
        <v/>
      </c>
      <c r="AY19" s="45">
        <f t="shared" si="156"/>
        <v>0</v>
      </c>
      <c r="AZ19" s="45">
        <f t="shared" si="157"/>
        <v>0</v>
      </c>
      <c r="BA19" s="46" t="str">
        <f t="shared" si="158"/>
        <v/>
      </c>
      <c r="BB19" s="45" t="str">
        <f t="shared" si="159"/>
        <v/>
      </c>
      <c r="BC19" s="45" t="str">
        <f t="shared" si="93"/>
        <v/>
      </c>
      <c r="BD19" s="45" t="str">
        <f t="shared" si="160"/>
        <v/>
      </c>
      <c r="BE19" s="17" t="str">
        <f>IF(details!AC19="","",details!AC19)</f>
        <v/>
      </c>
      <c r="BF19" s="17" t="str">
        <f>IF(details!AD19="","",details!AD19)</f>
        <v/>
      </c>
      <c r="BG19" s="17" t="str">
        <f>IF(details!AE19="","",details!AE19)</f>
        <v/>
      </c>
      <c r="BH19" s="67" t="str">
        <f t="shared" si="161"/>
        <v/>
      </c>
      <c r="BI19" s="17" t="str">
        <f>IF(details!AF19="","",details!AF19)</f>
        <v/>
      </c>
      <c r="BJ19" s="17" t="str">
        <f>IF(details!AG19="","",details!AG19)</f>
        <v/>
      </c>
      <c r="BK19" s="67" t="str">
        <f t="shared" si="162"/>
        <v/>
      </c>
      <c r="BL19" s="17" t="str">
        <f>IF(details!AH19="","",details!AH19)</f>
        <v/>
      </c>
      <c r="BM19" s="54" t="str">
        <f t="shared" si="163"/>
        <v/>
      </c>
      <c r="BN19" s="45">
        <f t="shared" si="164"/>
        <v>0</v>
      </c>
      <c r="BO19" s="45">
        <f t="shared" si="165"/>
        <v>0</v>
      </c>
      <c r="BP19" s="46" t="str">
        <f t="shared" si="166"/>
        <v/>
      </c>
      <c r="BQ19" s="45" t="str">
        <f t="shared" si="167"/>
        <v/>
      </c>
      <c r="BR19" s="45" t="str">
        <f t="shared" si="94"/>
        <v/>
      </c>
      <c r="BS19" s="45" t="str">
        <f t="shared" si="168"/>
        <v/>
      </c>
      <c r="BT19" s="300" t="str">
        <f>IF(details!AI19="","",details!AI19)</f>
        <v/>
      </c>
      <c r="BU19" s="309" t="str">
        <f t="shared" si="169"/>
        <v xml:space="preserve"> SOCIAL SCIENCE</v>
      </c>
      <c r="BV19" s="17" t="str">
        <f>IF(details!AJ19="","",details!AJ19)</f>
        <v/>
      </c>
      <c r="BW19" s="17" t="str">
        <f>IF(details!AK19="","",details!AK19)</f>
        <v/>
      </c>
      <c r="BX19" s="17" t="str">
        <f>IF(details!AL19="","",details!AL19)</f>
        <v/>
      </c>
      <c r="BY19" s="178" t="str">
        <f t="shared" si="271"/>
        <v/>
      </c>
      <c r="BZ19" s="17" t="str">
        <f>IF(details!AM19="","",details!AM19)</f>
        <v/>
      </c>
      <c r="CA19" s="17" t="str">
        <f t="shared" si="171"/>
        <v/>
      </c>
      <c r="CB19" s="17" t="str">
        <f t="shared" si="272"/>
        <v/>
      </c>
      <c r="CC19" s="17">
        <f>IF(details!AN19="","",details!AN19)</f>
        <v>10</v>
      </c>
      <c r="CD19" s="17">
        <f>IF(details!AO19="","",details!AO19)</f>
        <v>10</v>
      </c>
      <c r="CE19" s="17">
        <f>IF(details!AP19="","",details!AP19)</f>
        <v>9</v>
      </c>
      <c r="CF19" s="67">
        <f t="shared" si="173"/>
        <v>29</v>
      </c>
      <c r="CG19" s="17">
        <f>IF(details!AQ19="","",details!AQ19)</f>
        <v>0.5</v>
      </c>
      <c r="CH19" s="17">
        <f>IF(details!AR19="","",details!AR19)</f>
        <v>70</v>
      </c>
      <c r="CI19" s="67">
        <f t="shared" si="174"/>
        <v>99.5</v>
      </c>
      <c r="CJ19" s="17">
        <f>IF(details!AS19="","",details!AS19)</f>
        <v>100</v>
      </c>
      <c r="CK19" s="54">
        <f t="shared" si="175"/>
        <v>199.5</v>
      </c>
      <c r="CL19" s="17">
        <f t="shared" si="176"/>
        <v>10</v>
      </c>
      <c r="CM19" s="17">
        <f t="shared" si="177"/>
        <v>10</v>
      </c>
      <c r="CN19" s="17">
        <f t="shared" si="178"/>
        <v>9</v>
      </c>
      <c r="CO19" s="67">
        <f t="shared" si="100"/>
        <v>0.5</v>
      </c>
      <c r="CP19" s="17">
        <f t="shared" si="31"/>
        <v>70</v>
      </c>
      <c r="CQ19" s="67">
        <f t="shared" si="32"/>
        <v>99.5</v>
      </c>
      <c r="CR19" s="17">
        <f t="shared" si="33"/>
        <v>100</v>
      </c>
      <c r="CS19" s="54">
        <f t="shared" si="34"/>
        <v>199.5</v>
      </c>
      <c r="CT19" s="45">
        <f t="shared" si="35"/>
        <v>0</v>
      </c>
      <c r="CU19" s="45">
        <f t="shared" si="101"/>
        <v>0</v>
      </c>
      <c r="CV19" s="46">
        <f t="shared" si="102"/>
        <v>200</v>
      </c>
      <c r="CW19" s="45" t="str">
        <f t="shared" si="36"/>
        <v/>
      </c>
      <c r="CX19" s="45" t="str">
        <f t="shared" si="103"/>
        <v/>
      </c>
      <c r="CY19" s="45" t="str">
        <f t="shared" si="179"/>
        <v/>
      </c>
      <c r="CZ19" s="17">
        <f>IF(details!AT19="","",details!AT19)</f>
        <v>5</v>
      </c>
      <c r="DA19" s="17">
        <f>IF(details!AU19="","",details!AU19)</f>
        <v>4</v>
      </c>
      <c r="DB19" s="17">
        <f>IF(details!AV19="","",details!AV19)</f>
        <v>8</v>
      </c>
      <c r="DC19" s="67">
        <f t="shared" si="180"/>
        <v>17</v>
      </c>
      <c r="DD19" s="17">
        <f>IF(details!AW19="","",details!AW19)</f>
        <v>1</v>
      </c>
      <c r="DE19" s="17">
        <f>IF(details!AX19="","",details!AX19)</f>
        <v>25</v>
      </c>
      <c r="DF19" s="67">
        <f t="shared" si="181"/>
        <v>43</v>
      </c>
      <c r="DG19" s="17">
        <f>IF(details!AY19="","",details!AY19)</f>
        <v>90</v>
      </c>
      <c r="DH19" s="54">
        <f t="shared" si="182"/>
        <v>133</v>
      </c>
      <c r="DI19" s="45">
        <f t="shared" si="183"/>
        <v>0</v>
      </c>
      <c r="DJ19" s="45">
        <f t="shared" si="184"/>
        <v>0</v>
      </c>
      <c r="DK19" s="46">
        <f t="shared" si="185"/>
        <v>200</v>
      </c>
      <c r="DL19" s="45" t="str">
        <f t="shared" si="186"/>
        <v/>
      </c>
      <c r="DM19" s="45" t="str">
        <f t="shared" si="104"/>
        <v/>
      </c>
      <c r="DN19" s="45" t="str">
        <f t="shared" si="105"/>
        <v/>
      </c>
      <c r="DO19" s="45">
        <f t="shared" si="44"/>
        <v>0</v>
      </c>
      <c r="DP19" s="69">
        <f t="shared" si="45"/>
        <v>332.5</v>
      </c>
      <c r="DQ19" s="70">
        <f t="shared" si="187"/>
        <v>27.708333333333332</v>
      </c>
      <c r="DR19" s="53" t="str">
        <f t="shared" si="188"/>
        <v/>
      </c>
      <c r="DS19" s="17">
        <f>IF(details!AZ19="","",details!AZ19)</f>
        <v>10</v>
      </c>
      <c r="DT19" s="17">
        <f>IF(details!BA19="","",details!BA19)</f>
        <v>10</v>
      </c>
      <c r="DU19" s="17">
        <f>IF(details!BB19="","",details!BB19)</f>
        <v>10</v>
      </c>
      <c r="DV19" s="67">
        <f t="shared" si="189"/>
        <v>30</v>
      </c>
      <c r="DW19" s="17">
        <f>IF(details!BC19="","",details!BC19)</f>
        <v>70</v>
      </c>
      <c r="DX19" s="67">
        <f t="shared" si="190"/>
        <v>100</v>
      </c>
      <c r="DY19" s="17">
        <f>IF(details!BD19="","",details!BD19)</f>
        <v>100</v>
      </c>
      <c r="DZ19" s="54">
        <f t="shared" si="191"/>
        <v>200</v>
      </c>
      <c r="EA19" s="45">
        <f t="shared" si="192"/>
        <v>0</v>
      </c>
      <c r="EB19" s="45">
        <f t="shared" si="193"/>
        <v>0</v>
      </c>
      <c r="EC19" s="46">
        <f t="shared" si="194"/>
        <v>200</v>
      </c>
      <c r="ED19" s="45" t="str">
        <f t="shared" si="195"/>
        <v/>
      </c>
      <c r="EE19" s="45" t="str">
        <f t="shared" si="107"/>
        <v/>
      </c>
      <c r="EF19" s="45" t="str">
        <f t="shared" si="196"/>
        <v/>
      </c>
      <c r="EG19" s="17">
        <f>IF(details!BE19="","",details!BE19)</f>
        <v>6</v>
      </c>
      <c r="EH19" s="17">
        <f>IF(details!BF19="","",details!BF19)</f>
        <v>8</v>
      </c>
      <c r="EI19" s="67">
        <f t="shared" si="197"/>
        <v>14</v>
      </c>
      <c r="EJ19" s="17">
        <f>IF(details!BG19="","",details!BG19)</f>
        <v>4</v>
      </c>
      <c r="EK19" s="17">
        <f>IF(details!BH19="","",details!BH19)</f>
        <v>7</v>
      </c>
      <c r="EL19" s="67">
        <f t="shared" si="198"/>
        <v>11</v>
      </c>
      <c r="EM19" s="17">
        <f>IF(details!BI19="","",details!BI19)</f>
        <v>15</v>
      </c>
      <c r="EN19" s="17">
        <f>IF(details!BJ19="","",details!BJ19)</f>
        <v>10</v>
      </c>
      <c r="EO19" s="67">
        <f t="shared" si="199"/>
        <v>25</v>
      </c>
      <c r="EP19" s="67">
        <f t="shared" si="200"/>
        <v>25</v>
      </c>
      <c r="EQ19" s="67">
        <f t="shared" si="201"/>
        <v>25</v>
      </c>
      <c r="ER19" s="67">
        <f t="shared" si="202"/>
        <v>50</v>
      </c>
      <c r="ES19" s="17">
        <f>IF(details!BK19="","",details!BK19)</f>
        <v>24</v>
      </c>
      <c r="ET19" s="17">
        <f>IF(details!BL19="","",details!BL19)</f>
        <v>14</v>
      </c>
      <c r="EU19" s="67">
        <f t="shared" si="203"/>
        <v>38</v>
      </c>
      <c r="EV19" s="67">
        <f t="shared" si="204"/>
        <v>49</v>
      </c>
      <c r="EW19" s="67">
        <f t="shared" si="205"/>
        <v>39</v>
      </c>
      <c r="EX19" s="17">
        <f>IF(details!BM19="","",details!BM19)</f>
        <v>30</v>
      </c>
      <c r="EY19" s="17">
        <f>IF(details!BN19="","",details!BN19)</f>
        <v>70</v>
      </c>
      <c r="EZ19" s="67">
        <f t="shared" si="206"/>
        <v>100</v>
      </c>
      <c r="FA19" s="67">
        <f t="shared" si="207"/>
        <v>79</v>
      </c>
      <c r="FB19" s="67">
        <f t="shared" si="208"/>
        <v>109</v>
      </c>
      <c r="FC19" s="63">
        <f t="shared" si="209"/>
        <v>188</v>
      </c>
      <c r="FD19" s="45">
        <f t="shared" si="210"/>
        <v>0</v>
      </c>
      <c r="FE19" s="45">
        <f t="shared" si="211"/>
        <v>0</v>
      </c>
      <c r="FF19" s="46">
        <f t="shared" si="212"/>
        <v>200</v>
      </c>
      <c r="FG19" s="45" t="str">
        <f t="shared" si="213"/>
        <v/>
      </c>
      <c r="FH19" s="45" t="str">
        <f t="shared" si="109"/>
        <v>P</v>
      </c>
      <c r="FI19" s="45" t="str">
        <f t="shared" si="214"/>
        <v>A</v>
      </c>
      <c r="FJ19" s="17">
        <f>IF(details!BO19="","",details!BO19)</f>
        <v>10</v>
      </c>
      <c r="FK19" s="17">
        <f>IF(details!BP19="","",details!BP19)</f>
        <v>10</v>
      </c>
      <c r="FL19" s="17">
        <f>IF(details!BQ19="","",details!BQ19)</f>
        <v>10</v>
      </c>
      <c r="FM19" s="67">
        <f t="shared" si="215"/>
        <v>30</v>
      </c>
      <c r="FN19" s="17">
        <f>IF(details!BR19="","",details!BR19)</f>
        <v>33</v>
      </c>
      <c r="FO19" s="17">
        <f>IF(details!BS19="","",details!BS19)</f>
        <v>18</v>
      </c>
      <c r="FP19" s="71">
        <f t="shared" si="216"/>
        <v>51</v>
      </c>
      <c r="FQ19" s="67">
        <f t="shared" si="217"/>
        <v>63</v>
      </c>
      <c r="FR19" s="67">
        <f t="shared" si="218"/>
        <v>18</v>
      </c>
      <c r="FS19" s="17">
        <f>IF(details!BT19="","",details!BT19)</f>
        <v>60</v>
      </c>
      <c r="FT19" s="17">
        <f>IF(details!BU19="","",details!BU19)</f>
        <v>30</v>
      </c>
      <c r="FU19" s="71">
        <f t="shared" si="219"/>
        <v>90</v>
      </c>
      <c r="FV19" s="67">
        <f t="shared" si="220"/>
        <v>123</v>
      </c>
      <c r="FW19" s="67">
        <f t="shared" si="221"/>
        <v>48</v>
      </c>
      <c r="FX19" s="63">
        <f t="shared" si="222"/>
        <v>171</v>
      </c>
      <c r="FY19" s="45">
        <f t="shared" si="223"/>
        <v>0</v>
      </c>
      <c r="FZ19" s="45">
        <f t="shared" si="224"/>
        <v>0</v>
      </c>
      <c r="GA19" s="46">
        <f t="shared" si="78"/>
        <v>200</v>
      </c>
      <c r="GB19" s="45" t="str">
        <f t="shared" si="225"/>
        <v/>
      </c>
      <c r="GC19" s="45" t="str">
        <f t="shared" si="110"/>
        <v>P</v>
      </c>
      <c r="GD19" s="45" t="str">
        <f t="shared" si="226"/>
        <v>A</v>
      </c>
      <c r="GE19" s="17">
        <f>IF(details!BV19="","",details!BV19)</f>
        <v>24</v>
      </c>
      <c r="GF19" s="17">
        <f>IF(details!BW19="","",details!BW19)</f>
        <v>44</v>
      </c>
      <c r="GG19" s="17">
        <f>IF(details!BX19="","",details!BX19)</f>
        <v>30</v>
      </c>
      <c r="GH19" s="63">
        <f t="shared" si="227"/>
        <v>98</v>
      </c>
      <c r="GI19" s="45">
        <f t="shared" si="228"/>
        <v>0</v>
      </c>
      <c r="GJ19" s="46">
        <f t="shared" si="229"/>
        <v>100</v>
      </c>
      <c r="GK19" s="45" t="str">
        <f t="shared" si="230"/>
        <v/>
      </c>
      <c r="GL19" s="45" t="str">
        <f t="shared" si="111"/>
        <v>P</v>
      </c>
      <c r="GM19" s="45" t="str">
        <f t="shared" si="112"/>
        <v>A</v>
      </c>
      <c r="GN19" s="17">
        <f>IF(details!BY19="","",details!BY19)</f>
        <v>24</v>
      </c>
      <c r="GO19" s="17">
        <f>IF(details!BZ19="","",details!BZ19)</f>
        <v>28</v>
      </c>
      <c r="GP19" s="17">
        <f>IF(details!CA19="","",details!CA19)</f>
        <v>27</v>
      </c>
      <c r="GQ19" s="17">
        <f>IF(details!CB19="","",details!CB19)</f>
        <v>14</v>
      </c>
      <c r="GR19" s="63">
        <f t="shared" si="231"/>
        <v>93</v>
      </c>
      <c r="GS19" s="45">
        <f t="shared" si="232"/>
        <v>0</v>
      </c>
      <c r="GT19" s="46">
        <f t="shared" si="233"/>
        <v>100</v>
      </c>
      <c r="GU19" s="45" t="str">
        <f t="shared" si="234"/>
        <v/>
      </c>
      <c r="GV19" s="45" t="str">
        <f t="shared" si="113"/>
        <v>P</v>
      </c>
      <c r="GW19" s="45" t="str">
        <f t="shared" si="114"/>
        <v>A</v>
      </c>
      <c r="GX19" s="45" t="str">
        <f t="shared" si="115"/>
        <v/>
      </c>
      <c r="GY19" s="45" t="str">
        <f t="shared" si="116"/>
        <v/>
      </c>
      <c r="GZ19" s="45" t="str">
        <f t="shared" si="117"/>
        <v/>
      </c>
      <c r="HA19" s="45" t="str">
        <f t="shared" si="118"/>
        <v/>
      </c>
      <c r="HB19" s="45" t="str">
        <f t="shared" si="235"/>
        <v/>
      </c>
      <c r="HC19" s="45" t="str">
        <f t="shared" si="236"/>
        <v/>
      </c>
      <c r="HD19" s="45" t="str">
        <f t="shared" si="87"/>
        <v/>
      </c>
      <c r="HE19" s="45">
        <f t="shared" si="237"/>
        <v>0</v>
      </c>
      <c r="HF19" s="45">
        <f t="shared" si="238"/>
        <v>0</v>
      </c>
      <c r="HG19" s="45">
        <f t="shared" si="239"/>
        <v>0</v>
      </c>
      <c r="HH19" s="45">
        <f t="shared" si="240"/>
        <v>0</v>
      </c>
      <c r="HI19" s="45">
        <f t="shared" si="241"/>
        <v>0</v>
      </c>
      <c r="HJ19" s="45" t="str">
        <f t="shared" si="88"/>
        <v/>
      </c>
      <c r="HK19" s="17" t="str">
        <f t="shared" si="242"/>
        <v/>
      </c>
      <c r="HL19" s="359" t="str">
        <f t="shared" si="243"/>
        <v/>
      </c>
      <c r="HM19" s="72" t="str">
        <f t="shared" si="244"/>
        <v/>
      </c>
      <c r="HN19" s="60" t="str">
        <f>IF(details!DJ19="","",details!DJ19)</f>
        <v/>
      </c>
      <c r="HO19" s="73" t="str">
        <f>IF(details!DK19="","",details!DK19)</f>
        <v/>
      </c>
      <c r="HP19" s="60" t="str">
        <f>IF(details!DN19="","",details!DN19)</f>
        <v/>
      </c>
      <c r="HQ19" s="73" t="str">
        <f>IF(details!DO19="","",details!DO19)</f>
        <v/>
      </c>
      <c r="HR19" s="60" t="str">
        <f>IF(details!DR19="","",details!DR19)</f>
        <v/>
      </c>
      <c r="HS19" s="73" t="str">
        <f>IF(details!DS19="","",details!DS19)</f>
        <v/>
      </c>
      <c r="HT19" s="60" t="str">
        <f>IF(details!DV19="","",details!DV19)</f>
        <v/>
      </c>
      <c r="HU19" s="73" t="str">
        <f>IF(details!DW19="","",details!DW19)</f>
        <v/>
      </c>
      <c r="HV19" s="60" t="str">
        <f>IF(details!DZ19="","",details!DZ19)</f>
        <v/>
      </c>
      <c r="HW19" s="73" t="str">
        <f>IF(details!EA19="","",details!EA19)</f>
        <v/>
      </c>
      <c r="HX19" s="61" t="str">
        <f t="shared" si="245"/>
        <v/>
      </c>
      <c r="HY19" s="321">
        <f t="shared" si="246"/>
        <v>1.5</v>
      </c>
      <c r="HZ19" s="17" t="str">
        <f t="shared" si="247"/>
        <v/>
      </c>
      <c r="IA19" s="17" t="str">
        <f t="shared" si="248"/>
        <v/>
      </c>
      <c r="IB19" s="17" t="str">
        <f t="shared" si="122"/>
        <v/>
      </c>
      <c r="IC19" s="17" t="str">
        <f t="shared" si="249"/>
        <v/>
      </c>
      <c r="ID19" s="17" t="str">
        <f t="shared" si="250"/>
        <v/>
      </c>
      <c r="IE19" s="17" t="str">
        <f t="shared" si="124"/>
        <v/>
      </c>
      <c r="IF19" s="17" t="str">
        <f t="shared" si="251"/>
        <v/>
      </c>
      <c r="IG19" s="17" t="str">
        <f t="shared" si="273"/>
        <v/>
      </c>
      <c r="IH19" s="17" t="str">
        <f t="shared" si="273"/>
        <v/>
      </c>
      <c r="II19" s="17" t="str">
        <f t="shared" si="273"/>
        <v/>
      </c>
      <c r="IJ19" s="17" t="str">
        <f t="shared" si="273"/>
        <v/>
      </c>
      <c r="IK19" s="17" t="str">
        <f t="shared" si="273"/>
        <v/>
      </c>
      <c r="IL19" s="17" t="str">
        <f t="shared" si="252"/>
        <v/>
      </c>
      <c r="IM19" s="17" t="str">
        <f t="shared" si="127"/>
        <v/>
      </c>
      <c r="IN19" s="17" t="str">
        <f t="shared" si="253"/>
        <v/>
      </c>
      <c r="IO19" s="17" t="str">
        <f t="shared" si="254"/>
        <v/>
      </c>
      <c r="IP19" s="17" t="str">
        <f t="shared" si="129"/>
        <v/>
      </c>
      <c r="IQ19" s="17" t="str">
        <f t="shared" si="255"/>
        <v/>
      </c>
      <c r="IR19" s="17" t="str">
        <f t="shared" si="256"/>
        <v/>
      </c>
      <c r="IS19" s="17" t="str">
        <f t="shared" si="257"/>
        <v/>
      </c>
      <c r="IT19" s="17" t="str">
        <f t="shared" si="258"/>
        <v/>
      </c>
      <c r="IU19" s="17" t="str">
        <f t="shared" si="259"/>
        <v/>
      </c>
      <c r="IV19" s="17" t="str">
        <f t="shared" si="260"/>
        <v/>
      </c>
      <c r="IW19" s="17" t="str">
        <f t="shared" si="261"/>
        <v/>
      </c>
      <c r="IX19" s="17" t="str">
        <f t="shared" si="262"/>
        <v>A</v>
      </c>
      <c r="IY19" s="17" t="str">
        <f t="shared" si="263"/>
        <v>A</v>
      </c>
      <c r="IZ19" s="17" t="str">
        <f t="shared" si="264"/>
        <v>A</v>
      </c>
      <c r="JA19" s="17" t="str">
        <f t="shared" si="265"/>
        <v>A</v>
      </c>
      <c r="JB19" s="17" t="str">
        <f t="shared" si="266"/>
        <v xml:space="preserve">            </v>
      </c>
      <c r="JC19" s="17" t="str">
        <f t="shared" si="267"/>
        <v xml:space="preserve">            </v>
      </c>
      <c r="JD19" s="17" t="str">
        <f t="shared" si="268"/>
        <v/>
      </c>
      <c r="JE19" s="74"/>
      <c r="JF19" s="17" t="str">
        <f t="shared" si="269"/>
        <v xml:space="preserve">            </v>
      </c>
      <c r="JG19" s="17" t="str">
        <f>IF(OR(HK19="SUPPL.",HK19="RE-EXAM."),'result subject-wise'!AV19,HK19)</f>
        <v/>
      </c>
      <c r="JH19" s="26">
        <f>IF('result subject-wise'!AW19="",DQ19,'result subject-wise'!AW19)</f>
        <v>27.708333333333332</v>
      </c>
      <c r="JI19" s="53" t="str">
        <f t="shared" si="270"/>
        <v/>
      </c>
      <c r="JJ19" s="65"/>
      <c r="JM19" s="76" t="str">
        <f>IF(BB109=0,"",BB109)</f>
        <v/>
      </c>
      <c r="JN19" s="19" t="str">
        <f>BB108</f>
        <v xml:space="preserve"> PUNJABI</v>
      </c>
      <c r="JO19" s="17">
        <f>BB110</f>
        <v>0</v>
      </c>
      <c r="JP19" s="73">
        <f>BB112</f>
        <v>0</v>
      </c>
      <c r="JQ19" s="26" t="str">
        <f>AZ113</f>
        <v/>
      </c>
      <c r="JR19" s="71">
        <f>COUNTIF('statement of marks'!IJ7:IJ106,"D")</f>
        <v>0</v>
      </c>
      <c r="JS19" s="71">
        <f>COUNTIF('statement of marks'!IJ7:IJ106,"I")</f>
        <v>0</v>
      </c>
      <c r="JT19" s="71">
        <f>COUNTIF('statement of marks'!IJ7:IJ106,"II")</f>
        <v>0</v>
      </c>
      <c r="JU19" s="71">
        <f>COUNTIF('statement of marks'!IJ7:IJ106,"III")</f>
        <v>0</v>
      </c>
      <c r="JV19" s="79">
        <f>COUNTIF('statement of marks'!IJ7:IJ106,"S")</f>
        <v>0</v>
      </c>
      <c r="JW19" s="60">
        <f>COUNTIF('statement of marks'!IJ7:IJ106,"F")</f>
        <v>0</v>
      </c>
      <c r="JX19" s="17">
        <f>COUNTIF('statement of marks'!IJ7:IJ106,"AB")</f>
        <v>0</v>
      </c>
      <c r="JY19" s="17">
        <f>COUNTIF('statement of marks'!IJ7:IJ106,"RE")</f>
        <v>0</v>
      </c>
      <c r="JZ19" s="791"/>
      <c r="KA19" s="80">
        <f>JP18+JV18+JW18+JX18+JY18</f>
        <v>0</v>
      </c>
    </row>
    <row r="20" spans="1:287" ht="16" customHeight="1">
      <c r="A20" s="2">
        <f>details!A20</f>
        <v>0</v>
      </c>
      <c r="B20" s="17" t="str">
        <f>IF(details!B20="","",details!B20)</f>
        <v/>
      </c>
      <c r="C20" s="17" t="str">
        <f>IF(details!C20="","",details!C20)</f>
        <v/>
      </c>
      <c r="D20" s="63" t="str">
        <f>IF(details!D20="","",details!D20)</f>
        <v/>
      </c>
      <c r="E20" s="17" t="str">
        <f>IF(details!E20="","",details!E20)</f>
        <v/>
      </c>
      <c r="F20" s="245" t="str">
        <f>IF(details!F20="","",details!F20)</f>
        <v/>
      </c>
      <c r="G20" s="19" t="str">
        <f>IF(details!G20="","",details!G20)</f>
        <v/>
      </c>
      <c r="H20" s="19" t="str">
        <f>IF(details!H20="","",details!H20)</f>
        <v/>
      </c>
      <c r="I20" s="19" t="str">
        <f>IF(details!I20="","",details!I20)</f>
        <v/>
      </c>
      <c r="J20" s="17" t="str">
        <f>IF(details!J20="","",details!J20)</f>
        <v/>
      </c>
      <c r="K20" s="17" t="str">
        <f>IF(details!K20="","",details!K20)</f>
        <v/>
      </c>
      <c r="L20" s="17" t="str">
        <f>IF(details!L20="","",details!L20)</f>
        <v/>
      </c>
      <c r="M20" s="67" t="str">
        <f t="shared" si="139"/>
        <v/>
      </c>
      <c r="N20" s="17" t="str">
        <f>IF(details!M20="","",details!M20)</f>
        <v/>
      </c>
      <c r="O20" s="17" t="str">
        <f>IF(details!N20="","",details!N20)</f>
        <v/>
      </c>
      <c r="P20" s="67" t="str">
        <f t="shared" si="140"/>
        <v/>
      </c>
      <c r="Q20" s="17" t="str">
        <f>IF(details!O20="","",details!O20)</f>
        <v/>
      </c>
      <c r="R20" s="54" t="str">
        <f t="shared" si="141"/>
        <v/>
      </c>
      <c r="S20" s="45">
        <f t="shared" si="142"/>
        <v>0</v>
      </c>
      <c r="T20" s="45">
        <f t="shared" si="143"/>
        <v>0</v>
      </c>
      <c r="U20" s="46" t="str">
        <f t="shared" si="144"/>
        <v/>
      </c>
      <c r="V20" s="45" t="str">
        <f t="shared" si="145"/>
        <v/>
      </c>
      <c r="W20" s="45" t="str">
        <f t="shared" si="89"/>
        <v/>
      </c>
      <c r="X20" s="45" t="str">
        <f t="shared" si="90"/>
        <v/>
      </c>
      <c r="Y20" s="17" t="str">
        <f>IF(details!P20="","",details!P20)</f>
        <v/>
      </c>
      <c r="Z20" s="17" t="str">
        <f>IF(details!Q20="","",details!Q20)</f>
        <v/>
      </c>
      <c r="AA20" s="17" t="str">
        <f>IF(details!R20="","",details!R20)</f>
        <v/>
      </c>
      <c r="AB20" s="67" t="str">
        <f t="shared" si="146"/>
        <v/>
      </c>
      <c r="AC20" s="17" t="str">
        <f>IF(details!S20="","",details!S20)</f>
        <v/>
      </c>
      <c r="AD20" s="17" t="str">
        <f>IF(details!T20="","",details!T20)</f>
        <v/>
      </c>
      <c r="AE20" s="67" t="str">
        <f t="shared" si="147"/>
        <v/>
      </c>
      <c r="AF20" s="17" t="str">
        <f>IF(details!U20="","",details!U20)</f>
        <v/>
      </c>
      <c r="AG20" s="54" t="str">
        <f t="shared" si="148"/>
        <v/>
      </c>
      <c r="AH20" s="45">
        <f t="shared" si="149"/>
        <v>0</v>
      </c>
      <c r="AI20" s="45">
        <f t="shared" si="150"/>
        <v>0</v>
      </c>
      <c r="AJ20" s="46" t="str">
        <f t="shared" si="151"/>
        <v/>
      </c>
      <c r="AK20" s="45" t="str">
        <f t="shared" si="152"/>
        <v/>
      </c>
      <c r="AL20" s="45" t="str">
        <f t="shared" si="91"/>
        <v/>
      </c>
      <c r="AM20" s="45" t="str">
        <f t="shared" si="92"/>
        <v/>
      </c>
      <c r="AN20" s="63" t="str">
        <f>IF(details!V20="","",details!V20)</f>
        <v/>
      </c>
      <c r="AO20" s="68" t="str">
        <f>IF(details!V20="","",details!V20)</f>
        <v/>
      </c>
      <c r="AP20" s="17" t="str">
        <f>IF(details!W20="","",details!W20)</f>
        <v/>
      </c>
      <c r="AQ20" s="17" t="str">
        <f>IF(details!X20="","",details!X20)</f>
        <v/>
      </c>
      <c r="AR20" s="17" t="str">
        <f>IF(details!Y20="","",details!Y20)</f>
        <v/>
      </c>
      <c r="AS20" s="67" t="str">
        <f t="shared" si="153"/>
        <v/>
      </c>
      <c r="AT20" s="17" t="str">
        <f>IF(details!Z20="","",details!Z20)</f>
        <v/>
      </c>
      <c r="AU20" s="17" t="str">
        <f>IF(details!AA20="","",details!AA20)</f>
        <v/>
      </c>
      <c r="AV20" s="67" t="str">
        <f t="shared" si="154"/>
        <v/>
      </c>
      <c r="AW20" s="17" t="str">
        <f>IF(details!AB20="","",details!AB20)</f>
        <v/>
      </c>
      <c r="AX20" s="54" t="str">
        <f t="shared" si="155"/>
        <v/>
      </c>
      <c r="AY20" s="45">
        <f t="shared" si="156"/>
        <v>0</v>
      </c>
      <c r="AZ20" s="45">
        <f t="shared" si="157"/>
        <v>0</v>
      </c>
      <c r="BA20" s="46" t="str">
        <f t="shared" si="158"/>
        <v/>
      </c>
      <c r="BB20" s="45" t="str">
        <f t="shared" si="159"/>
        <v/>
      </c>
      <c r="BC20" s="45" t="str">
        <f t="shared" si="93"/>
        <v/>
      </c>
      <c r="BD20" s="45" t="str">
        <f t="shared" si="160"/>
        <v/>
      </c>
      <c r="BE20" s="17" t="str">
        <f>IF(details!AC20="","",details!AC20)</f>
        <v/>
      </c>
      <c r="BF20" s="17" t="str">
        <f>IF(details!AD20="","",details!AD20)</f>
        <v/>
      </c>
      <c r="BG20" s="17" t="str">
        <f>IF(details!AE20="","",details!AE20)</f>
        <v/>
      </c>
      <c r="BH20" s="67" t="str">
        <f t="shared" si="161"/>
        <v/>
      </c>
      <c r="BI20" s="17" t="str">
        <f>IF(details!AF20="","",details!AF20)</f>
        <v/>
      </c>
      <c r="BJ20" s="17" t="str">
        <f>IF(details!AG20="","",details!AG20)</f>
        <v/>
      </c>
      <c r="BK20" s="67" t="str">
        <f t="shared" si="162"/>
        <v/>
      </c>
      <c r="BL20" s="17" t="str">
        <f>IF(details!AH20="","",details!AH20)</f>
        <v/>
      </c>
      <c r="BM20" s="54" t="str">
        <f t="shared" si="163"/>
        <v/>
      </c>
      <c r="BN20" s="45">
        <f t="shared" si="164"/>
        <v>0</v>
      </c>
      <c r="BO20" s="45">
        <f t="shared" si="165"/>
        <v>0</v>
      </c>
      <c r="BP20" s="46" t="str">
        <f t="shared" si="166"/>
        <v/>
      </c>
      <c r="BQ20" s="45" t="str">
        <f t="shared" si="167"/>
        <v/>
      </c>
      <c r="BR20" s="45" t="str">
        <f t="shared" si="94"/>
        <v/>
      </c>
      <c r="BS20" s="45" t="str">
        <f t="shared" si="168"/>
        <v/>
      </c>
      <c r="BT20" s="300" t="str">
        <f>IF(details!AI20="","",details!AI20)</f>
        <v xml:space="preserve"> HEALTH CARE</v>
      </c>
      <c r="BU20" s="309" t="str">
        <f t="shared" si="169"/>
        <v xml:space="preserve"> SOCIAL SCIENCE</v>
      </c>
      <c r="BV20" s="17">
        <f>IF(details!AJ20="","",details!AJ20)</f>
        <v>34</v>
      </c>
      <c r="BW20" s="17">
        <f>IF(details!AK20="","",details!AK20)</f>
        <v>1</v>
      </c>
      <c r="BX20" s="17">
        <f>IF(details!AL20="","",details!AL20)</f>
        <v>26</v>
      </c>
      <c r="BY20" s="178">
        <f t="shared" si="271"/>
        <v>61</v>
      </c>
      <c r="BZ20" s="17">
        <f>IF(details!AM20="","",details!AM20)</f>
        <v>84</v>
      </c>
      <c r="CA20" s="17" t="str">
        <f t="shared" si="171"/>
        <v>P</v>
      </c>
      <c r="CB20" s="17">
        <f t="shared" si="272"/>
        <v>145</v>
      </c>
      <c r="CC20" s="17">
        <f>IF(details!AN20="","",details!AN20)</f>
        <v>10</v>
      </c>
      <c r="CD20" s="17">
        <f>IF(details!AO20="","",details!AO20)</f>
        <v>10</v>
      </c>
      <c r="CE20" s="17">
        <f>IF(details!AP20="","",details!AP20)</f>
        <v>9</v>
      </c>
      <c r="CF20" s="67">
        <f t="shared" si="173"/>
        <v>29</v>
      </c>
      <c r="CG20" s="17">
        <f>IF(details!AQ20="","",details!AQ20)</f>
        <v>0.5</v>
      </c>
      <c r="CH20" s="17">
        <f>IF(details!AR20="","",details!AR20)</f>
        <v>70</v>
      </c>
      <c r="CI20" s="67">
        <f t="shared" si="174"/>
        <v>99.5</v>
      </c>
      <c r="CJ20" s="17">
        <f>IF(details!AS20="","",details!AS20)</f>
        <v>100</v>
      </c>
      <c r="CK20" s="54">
        <f t="shared" si="175"/>
        <v>199.5</v>
      </c>
      <c r="CL20" s="17">
        <f t="shared" si="176"/>
        <v>10</v>
      </c>
      <c r="CM20" s="17">
        <f t="shared" si="177"/>
        <v>10</v>
      </c>
      <c r="CN20" s="17">
        <f t="shared" si="178"/>
        <v>9</v>
      </c>
      <c r="CO20" s="67">
        <f t="shared" si="100"/>
        <v>0.5</v>
      </c>
      <c r="CP20" s="17">
        <f t="shared" si="31"/>
        <v>70</v>
      </c>
      <c r="CQ20" s="67">
        <f t="shared" si="32"/>
        <v>99.5</v>
      </c>
      <c r="CR20" s="17">
        <f t="shared" si="33"/>
        <v>100</v>
      </c>
      <c r="CS20" s="54">
        <f t="shared" si="34"/>
        <v>199.5</v>
      </c>
      <c r="CT20" s="45">
        <f t="shared" si="35"/>
        <v>0</v>
      </c>
      <c r="CU20" s="45">
        <f t="shared" si="101"/>
        <v>0</v>
      </c>
      <c r="CV20" s="46">
        <f t="shared" si="102"/>
        <v>200</v>
      </c>
      <c r="CW20" s="45" t="str">
        <f t="shared" si="36"/>
        <v/>
      </c>
      <c r="CX20" s="45" t="str">
        <f t="shared" si="103"/>
        <v/>
      </c>
      <c r="CY20" s="45" t="str">
        <f t="shared" si="179"/>
        <v/>
      </c>
      <c r="CZ20" s="17">
        <f>IF(details!AT20="","",details!AT20)</f>
        <v>5</v>
      </c>
      <c r="DA20" s="17">
        <f>IF(details!AU20="","",details!AU20)</f>
        <v>4</v>
      </c>
      <c r="DB20" s="17">
        <f>IF(details!AV20="","",details!AV20)</f>
        <v>8</v>
      </c>
      <c r="DC20" s="67">
        <f t="shared" si="180"/>
        <v>17</v>
      </c>
      <c r="DD20" s="17">
        <f>IF(details!AW20="","",details!AW20)</f>
        <v>1</v>
      </c>
      <c r="DE20" s="17">
        <f>IF(details!AX20="","",details!AX20)</f>
        <v>25</v>
      </c>
      <c r="DF20" s="67">
        <f t="shared" si="181"/>
        <v>43</v>
      </c>
      <c r="DG20" s="17">
        <f>IF(details!AY20="","",details!AY20)</f>
        <v>90</v>
      </c>
      <c r="DH20" s="54">
        <f t="shared" si="182"/>
        <v>133</v>
      </c>
      <c r="DI20" s="45">
        <f t="shared" si="183"/>
        <v>0</v>
      </c>
      <c r="DJ20" s="45">
        <f t="shared" si="184"/>
        <v>0</v>
      </c>
      <c r="DK20" s="46">
        <f t="shared" si="185"/>
        <v>200</v>
      </c>
      <c r="DL20" s="45" t="str">
        <f t="shared" si="186"/>
        <v/>
      </c>
      <c r="DM20" s="45" t="str">
        <f t="shared" si="104"/>
        <v/>
      </c>
      <c r="DN20" s="45" t="str">
        <f t="shared" si="105"/>
        <v/>
      </c>
      <c r="DO20" s="45">
        <f t="shared" si="44"/>
        <v>0</v>
      </c>
      <c r="DP20" s="69">
        <f t="shared" si="45"/>
        <v>332.5</v>
      </c>
      <c r="DQ20" s="70">
        <f t="shared" si="187"/>
        <v>27.708333333333332</v>
      </c>
      <c r="DR20" s="53" t="str">
        <f t="shared" si="188"/>
        <v/>
      </c>
      <c r="DS20" s="17">
        <f>IF(details!AZ20="","",details!AZ20)</f>
        <v>10</v>
      </c>
      <c r="DT20" s="17">
        <f>IF(details!BA20="","",details!BA20)</f>
        <v>10</v>
      </c>
      <c r="DU20" s="17">
        <f>IF(details!BB20="","",details!BB20)</f>
        <v>10</v>
      </c>
      <c r="DV20" s="67">
        <f t="shared" si="189"/>
        <v>30</v>
      </c>
      <c r="DW20" s="17">
        <f>IF(details!BC20="","",details!BC20)</f>
        <v>70</v>
      </c>
      <c r="DX20" s="67">
        <f t="shared" si="190"/>
        <v>100</v>
      </c>
      <c r="DY20" s="17">
        <f>IF(details!BD20="","",details!BD20)</f>
        <v>100</v>
      </c>
      <c r="DZ20" s="54">
        <f t="shared" si="191"/>
        <v>200</v>
      </c>
      <c r="EA20" s="45">
        <f t="shared" si="192"/>
        <v>0</v>
      </c>
      <c r="EB20" s="45">
        <f t="shared" si="193"/>
        <v>0</v>
      </c>
      <c r="EC20" s="46">
        <f t="shared" si="194"/>
        <v>200</v>
      </c>
      <c r="ED20" s="45" t="str">
        <f t="shared" si="195"/>
        <v/>
      </c>
      <c r="EE20" s="45" t="str">
        <f t="shared" si="107"/>
        <v/>
      </c>
      <c r="EF20" s="45" t="str">
        <f t="shared" si="196"/>
        <v/>
      </c>
      <c r="EG20" s="17">
        <f>IF(details!BE20="","",details!BE20)</f>
        <v>6</v>
      </c>
      <c r="EH20" s="17">
        <f>IF(details!BF20="","",details!BF20)</f>
        <v>8</v>
      </c>
      <c r="EI20" s="67">
        <f t="shared" si="197"/>
        <v>14</v>
      </c>
      <c r="EJ20" s="17">
        <f>IF(details!BG20="","",details!BG20)</f>
        <v>4</v>
      </c>
      <c r="EK20" s="17">
        <f>IF(details!BH20="","",details!BH20)</f>
        <v>7</v>
      </c>
      <c r="EL20" s="67">
        <f t="shared" si="198"/>
        <v>11</v>
      </c>
      <c r="EM20" s="17">
        <f>IF(details!BI20="","",details!BI20)</f>
        <v>15</v>
      </c>
      <c r="EN20" s="17">
        <f>IF(details!BJ20="","",details!BJ20)</f>
        <v>10</v>
      </c>
      <c r="EO20" s="67">
        <f t="shared" si="199"/>
        <v>25</v>
      </c>
      <c r="EP20" s="67">
        <f t="shared" si="200"/>
        <v>25</v>
      </c>
      <c r="EQ20" s="67">
        <f t="shared" si="201"/>
        <v>25</v>
      </c>
      <c r="ER20" s="67">
        <f t="shared" si="202"/>
        <v>50</v>
      </c>
      <c r="ES20" s="17">
        <f>IF(details!BK20="","",details!BK20)</f>
        <v>24</v>
      </c>
      <c r="ET20" s="17">
        <f>IF(details!BL20="","",details!BL20)</f>
        <v>14</v>
      </c>
      <c r="EU20" s="67">
        <f t="shared" si="203"/>
        <v>38</v>
      </c>
      <c r="EV20" s="67">
        <f t="shared" si="204"/>
        <v>49</v>
      </c>
      <c r="EW20" s="67">
        <f t="shared" si="205"/>
        <v>39</v>
      </c>
      <c r="EX20" s="17">
        <f>IF(details!BM20="","",details!BM20)</f>
        <v>30</v>
      </c>
      <c r="EY20" s="17">
        <f>IF(details!BN20="","",details!BN20)</f>
        <v>70</v>
      </c>
      <c r="EZ20" s="67">
        <f t="shared" si="206"/>
        <v>100</v>
      </c>
      <c r="FA20" s="67">
        <f t="shared" si="207"/>
        <v>79</v>
      </c>
      <c r="FB20" s="67">
        <f t="shared" si="208"/>
        <v>109</v>
      </c>
      <c r="FC20" s="63">
        <f t="shared" si="209"/>
        <v>188</v>
      </c>
      <c r="FD20" s="45">
        <f t="shared" si="210"/>
        <v>0</v>
      </c>
      <c r="FE20" s="45">
        <f t="shared" si="211"/>
        <v>0</v>
      </c>
      <c r="FF20" s="46">
        <f t="shared" si="212"/>
        <v>200</v>
      </c>
      <c r="FG20" s="45" t="str">
        <f t="shared" si="213"/>
        <v/>
      </c>
      <c r="FH20" s="45" t="str">
        <f t="shared" si="109"/>
        <v>P</v>
      </c>
      <c r="FI20" s="45" t="str">
        <f t="shared" si="214"/>
        <v>A</v>
      </c>
      <c r="FJ20" s="17">
        <f>IF(details!BO20="","",details!BO20)</f>
        <v>10</v>
      </c>
      <c r="FK20" s="17">
        <f>IF(details!BP20="","",details!BP20)</f>
        <v>10</v>
      </c>
      <c r="FL20" s="17">
        <f>IF(details!BQ20="","",details!BQ20)</f>
        <v>10</v>
      </c>
      <c r="FM20" s="67">
        <f t="shared" si="215"/>
        <v>30</v>
      </c>
      <c r="FN20" s="17">
        <f>IF(details!BR20="","",details!BR20)</f>
        <v>33</v>
      </c>
      <c r="FO20" s="17">
        <f>IF(details!BS20="","",details!BS20)</f>
        <v>18</v>
      </c>
      <c r="FP20" s="71">
        <f t="shared" si="216"/>
        <v>51</v>
      </c>
      <c r="FQ20" s="67">
        <f t="shared" si="217"/>
        <v>63</v>
      </c>
      <c r="FR20" s="67">
        <f t="shared" si="218"/>
        <v>18</v>
      </c>
      <c r="FS20" s="17">
        <f>IF(details!BT20="","",details!BT20)</f>
        <v>60</v>
      </c>
      <c r="FT20" s="17">
        <f>IF(details!BU20="","",details!BU20)</f>
        <v>30</v>
      </c>
      <c r="FU20" s="71">
        <f t="shared" si="219"/>
        <v>90</v>
      </c>
      <c r="FV20" s="67">
        <f t="shared" si="220"/>
        <v>123</v>
      </c>
      <c r="FW20" s="67">
        <f t="shared" si="221"/>
        <v>48</v>
      </c>
      <c r="FX20" s="63">
        <f t="shared" si="222"/>
        <v>171</v>
      </c>
      <c r="FY20" s="45">
        <f t="shared" si="223"/>
        <v>0</v>
      </c>
      <c r="FZ20" s="45">
        <f t="shared" si="224"/>
        <v>0</v>
      </c>
      <c r="GA20" s="46">
        <f t="shared" si="78"/>
        <v>200</v>
      </c>
      <c r="GB20" s="45" t="str">
        <f t="shared" si="225"/>
        <v/>
      </c>
      <c r="GC20" s="45" t="str">
        <f t="shared" si="110"/>
        <v>P</v>
      </c>
      <c r="GD20" s="45" t="str">
        <f t="shared" si="226"/>
        <v>A</v>
      </c>
      <c r="GE20" s="17">
        <f>IF(details!BV20="","",details!BV20)</f>
        <v>24</v>
      </c>
      <c r="GF20" s="17">
        <f>IF(details!BW20="","",details!BW20)</f>
        <v>44</v>
      </c>
      <c r="GG20" s="17">
        <f>IF(details!BX20="","",details!BX20)</f>
        <v>30</v>
      </c>
      <c r="GH20" s="63">
        <f t="shared" si="227"/>
        <v>98</v>
      </c>
      <c r="GI20" s="45">
        <f t="shared" si="228"/>
        <v>0</v>
      </c>
      <c r="GJ20" s="46">
        <f t="shared" si="229"/>
        <v>100</v>
      </c>
      <c r="GK20" s="45" t="str">
        <f t="shared" si="230"/>
        <v/>
      </c>
      <c r="GL20" s="45" t="str">
        <f t="shared" si="111"/>
        <v>P</v>
      </c>
      <c r="GM20" s="45" t="str">
        <f t="shared" si="112"/>
        <v>A</v>
      </c>
      <c r="GN20" s="17">
        <f>IF(details!BY20="","",details!BY20)</f>
        <v>24</v>
      </c>
      <c r="GO20" s="17">
        <f>IF(details!BZ20="","",details!BZ20)</f>
        <v>28</v>
      </c>
      <c r="GP20" s="17">
        <f>IF(details!CA20="","",details!CA20)</f>
        <v>27</v>
      </c>
      <c r="GQ20" s="17">
        <f>IF(details!CB20="","",details!CB20)</f>
        <v>14</v>
      </c>
      <c r="GR20" s="63">
        <f t="shared" si="231"/>
        <v>93</v>
      </c>
      <c r="GS20" s="45">
        <f t="shared" si="232"/>
        <v>0</v>
      </c>
      <c r="GT20" s="46">
        <f t="shared" si="233"/>
        <v>100</v>
      </c>
      <c r="GU20" s="45" t="str">
        <f t="shared" si="234"/>
        <v/>
      </c>
      <c r="GV20" s="45" t="str">
        <f t="shared" si="113"/>
        <v>P</v>
      </c>
      <c r="GW20" s="45" t="str">
        <f t="shared" si="114"/>
        <v>A</v>
      </c>
      <c r="GX20" s="45" t="str">
        <f t="shared" si="115"/>
        <v/>
      </c>
      <c r="GY20" s="45" t="str">
        <f t="shared" si="116"/>
        <v/>
      </c>
      <c r="GZ20" s="45" t="str">
        <f t="shared" si="117"/>
        <v/>
      </c>
      <c r="HA20" s="45" t="str">
        <f t="shared" si="118"/>
        <v/>
      </c>
      <c r="HB20" s="45" t="str">
        <f t="shared" si="235"/>
        <v/>
      </c>
      <c r="HC20" s="45" t="str">
        <f t="shared" si="236"/>
        <v/>
      </c>
      <c r="HD20" s="45" t="str">
        <f t="shared" si="87"/>
        <v/>
      </c>
      <c r="HE20" s="45">
        <f t="shared" si="237"/>
        <v>0</v>
      </c>
      <c r="HF20" s="45">
        <f t="shared" si="238"/>
        <v>0</v>
      </c>
      <c r="HG20" s="45">
        <f t="shared" si="239"/>
        <v>0</v>
      </c>
      <c r="HH20" s="45">
        <f t="shared" si="240"/>
        <v>0</v>
      </c>
      <c r="HI20" s="45">
        <f t="shared" si="241"/>
        <v>0</v>
      </c>
      <c r="HJ20" s="45" t="str">
        <f t="shared" si="88"/>
        <v/>
      </c>
      <c r="HK20" s="17" t="str">
        <f t="shared" si="242"/>
        <v/>
      </c>
      <c r="HL20" s="359" t="str">
        <f t="shared" si="243"/>
        <v/>
      </c>
      <c r="HM20" s="72" t="str">
        <f t="shared" si="244"/>
        <v/>
      </c>
      <c r="HN20" s="60" t="str">
        <f>IF(details!DJ20="","",details!DJ20)</f>
        <v/>
      </c>
      <c r="HO20" s="73" t="str">
        <f>IF(details!DK20="","",details!DK20)</f>
        <v/>
      </c>
      <c r="HP20" s="60" t="str">
        <f>IF(details!DN20="","",details!DN20)</f>
        <v/>
      </c>
      <c r="HQ20" s="73" t="str">
        <f>IF(details!DO20="","",details!DO20)</f>
        <v/>
      </c>
      <c r="HR20" s="60" t="str">
        <f>IF(details!DR20="","",details!DR20)</f>
        <v/>
      </c>
      <c r="HS20" s="73" t="str">
        <f>IF(details!DS20="","",details!DS20)</f>
        <v/>
      </c>
      <c r="HT20" s="60" t="str">
        <f>IF(details!DV20="","",details!DV20)</f>
        <v/>
      </c>
      <c r="HU20" s="73" t="str">
        <f>IF(details!DW20="","",details!DW20)</f>
        <v/>
      </c>
      <c r="HV20" s="60" t="str">
        <f>IF(details!DZ20="","",details!DZ20)</f>
        <v/>
      </c>
      <c r="HW20" s="73" t="str">
        <f>IF(details!EA20="","",details!EA20)</f>
        <v/>
      </c>
      <c r="HX20" s="61" t="str">
        <f t="shared" si="245"/>
        <v/>
      </c>
      <c r="HY20" s="321">
        <f t="shared" si="246"/>
        <v>1.5</v>
      </c>
      <c r="HZ20" s="17" t="str">
        <f t="shared" si="247"/>
        <v/>
      </c>
      <c r="IA20" s="17" t="str">
        <f t="shared" si="248"/>
        <v/>
      </c>
      <c r="IB20" s="17" t="str">
        <f t="shared" si="122"/>
        <v/>
      </c>
      <c r="IC20" s="17" t="str">
        <f t="shared" si="249"/>
        <v/>
      </c>
      <c r="ID20" s="17" t="str">
        <f t="shared" si="250"/>
        <v/>
      </c>
      <c r="IE20" s="17" t="str">
        <f t="shared" si="124"/>
        <v/>
      </c>
      <c r="IF20" s="17" t="str">
        <f t="shared" si="251"/>
        <v/>
      </c>
      <c r="IG20" s="17" t="str">
        <f t="shared" si="273"/>
        <v/>
      </c>
      <c r="IH20" s="17" t="str">
        <f t="shared" si="273"/>
        <v/>
      </c>
      <c r="II20" s="17" t="str">
        <f t="shared" si="273"/>
        <v/>
      </c>
      <c r="IJ20" s="17" t="str">
        <f t="shared" si="273"/>
        <v/>
      </c>
      <c r="IK20" s="17" t="str">
        <f t="shared" si="273"/>
        <v/>
      </c>
      <c r="IL20" s="17" t="str">
        <f t="shared" si="252"/>
        <v/>
      </c>
      <c r="IM20" s="17" t="str">
        <f t="shared" si="127"/>
        <v/>
      </c>
      <c r="IN20" s="17" t="str">
        <f t="shared" si="253"/>
        <v/>
      </c>
      <c r="IO20" s="17" t="str">
        <f t="shared" si="254"/>
        <v/>
      </c>
      <c r="IP20" s="17" t="str">
        <f t="shared" si="129"/>
        <v/>
      </c>
      <c r="IQ20" s="17" t="str">
        <f t="shared" si="255"/>
        <v/>
      </c>
      <c r="IR20" s="17" t="str">
        <f t="shared" si="256"/>
        <v/>
      </c>
      <c r="IS20" s="17" t="str">
        <f t="shared" si="257"/>
        <v/>
      </c>
      <c r="IT20" s="17" t="str">
        <f t="shared" si="258"/>
        <v/>
      </c>
      <c r="IU20" s="17" t="str">
        <f t="shared" si="259"/>
        <v/>
      </c>
      <c r="IV20" s="17" t="str">
        <f t="shared" si="260"/>
        <v/>
      </c>
      <c r="IW20" s="17" t="str">
        <f t="shared" si="261"/>
        <v/>
      </c>
      <c r="IX20" s="17" t="str">
        <f t="shared" si="262"/>
        <v>A</v>
      </c>
      <c r="IY20" s="17" t="str">
        <f t="shared" si="263"/>
        <v>A</v>
      </c>
      <c r="IZ20" s="17" t="str">
        <f t="shared" si="264"/>
        <v>A</v>
      </c>
      <c r="JA20" s="17" t="str">
        <f t="shared" si="265"/>
        <v>A</v>
      </c>
      <c r="JB20" s="17" t="str">
        <f t="shared" si="266"/>
        <v xml:space="preserve">            </v>
      </c>
      <c r="JC20" s="17" t="str">
        <f t="shared" si="267"/>
        <v xml:space="preserve">            </v>
      </c>
      <c r="JD20" s="17" t="str">
        <f t="shared" si="268"/>
        <v/>
      </c>
      <c r="JE20" s="74"/>
      <c r="JF20" s="17" t="str">
        <f t="shared" si="269"/>
        <v xml:space="preserve">            </v>
      </c>
      <c r="JG20" s="17" t="str">
        <f>IF(OR(HK20="SUPPL.",HK20="RE-EXAM."),'result subject-wise'!AV20,HK20)</f>
        <v/>
      </c>
      <c r="JH20" s="26">
        <f>IF('result subject-wise'!AW20="",DQ20,'result subject-wise'!AW20)</f>
        <v>27.708333333333332</v>
      </c>
      <c r="JI20" s="53" t="str">
        <f t="shared" si="270"/>
        <v/>
      </c>
      <c r="JJ20" s="65"/>
      <c r="JM20" s="76" t="str">
        <f>IF(BC109=0,"",BC109)</f>
        <v/>
      </c>
      <c r="JN20" s="19" t="str">
        <f>BC108</f>
        <v xml:space="preserve"> SINDHI</v>
      </c>
      <c r="JO20" s="17">
        <f>BC110</f>
        <v>0</v>
      </c>
      <c r="JP20" s="73">
        <f>BC112</f>
        <v>0</v>
      </c>
      <c r="JQ20" s="26" t="str">
        <f>AZ113</f>
        <v/>
      </c>
      <c r="JR20" s="71">
        <f>COUNTIF('statement of marks'!IK7:IK106,"D")</f>
        <v>0</v>
      </c>
      <c r="JS20" s="71">
        <f>COUNTIF('statement of marks'!IK7:IK106,"I")</f>
        <v>0</v>
      </c>
      <c r="JT20" s="71">
        <f>COUNTIF('statement of marks'!IK7:IK106,"II")</f>
        <v>0</v>
      </c>
      <c r="JU20" s="71">
        <f>COUNTIF('statement of marks'!IK7:IK106,"III")</f>
        <v>0</v>
      </c>
      <c r="JV20" s="79">
        <f>COUNTIF('statement of marks'!IK7:IK106,"S")</f>
        <v>0</v>
      </c>
      <c r="JW20" s="60">
        <f>COUNTIF('statement of marks'!IK7:IK106,"F")</f>
        <v>0</v>
      </c>
      <c r="JX20" s="17">
        <f>COUNTIF('statement of marks'!IK7:IK106,"AB")</f>
        <v>0</v>
      </c>
      <c r="JY20" s="17">
        <f>COUNTIF('statement of marks'!IK7:IK106,"RE")</f>
        <v>0</v>
      </c>
      <c r="JZ20" s="791"/>
      <c r="KA20" s="80">
        <f>JP18+JV18+JW18+JX18+JY18</f>
        <v>0</v>
      </c>
    </row>
    <row r="21" spans="1:287" ht="16" customHeight="1">
      <c r="A21" s="2">
        <f>details!A21</f>
        <v>0</v>
      </c>
      <c r="B21" s="17" t="str">
        <f>IF(details!B21="","",details!B21)</f>
        <v/>
      </c>
      <c r="C21" s="17" t="str">
        <f>IF(details!C21="","",details!C21)</f>
        <v/>
      </c>
      <c r="D21" s="63" t="str">
        <f>IF(details!D21="","",details!D21)</f>
        <v/>
      </c>
      <c r="E21" s="17" t="str">
        <f>IF(details!E21="","",details!E21)</f>
        <v/>
      </c>
      <c r="F21" s="245" t="str">
        <f>IF(details!F21="","",details!F21)</f>
        <v/>
      </c>
      <c r="G21" s="19" t="str">
        <f>IF(details!G21="","",details!G21)</f>
        <v/>
      </c>
      <c r="H21" s="19" t="str">
        <f>IF(details!H21="","",details!H21)</f>
        <v/>
      </c>
      <c r="I21" s="19" t="str">
        <f>IF(details!I21="","",details!I21)</f>
        <v/>
      </c>
      <c r="J21" s="17" t="str">
        <f>IF(details!J21="","",details!J21)</f>
        <v/>
      </c>
      <c r="K21" s="17" t="str">
        <f>IF(details!K21="","",details!K21)</f>
        <v/>
      </c>
      <c r="L21" s="17" t="str">
        <f>IF(details!L21="","",details!L21)</f>
        <v/>
      </c>
      <c r="M21" s="67" t="str">
        <f t="shared" si="139"/>
        <v/>
      </c>
      <c r="N21" s="17" t="str">
        <f>IF(details!M21="","",details!M21)</f>
        <v/>
      </c>
      <c r="O21" s="17" t="str">
        <f>IF(details!N21="","",details!N21)</f>
        <v/>
      </c>
      <c r="P21" s="67" t="str">
        <f t="shared" si="140"/>
        <v/>
      </c>
      <c r="Q21" s="17" t="str">
        <f>IF(details!O21="","",details!O21)</f>
        <v/>
      </c>
      <c r="R21" s="54" t="str">
        <f t="shared" si="141"/>
        <v/>
      </c>
      <c r="S21" s="45">
        <f t="shared" si="142"/>
        <v>0</v>
      </c>
      <c r="T21" s="45">
        <f t="shared" si="143"/>
        <v>0</v>
      </c>
      <c r="U21" s="46" t="str">
        <f t="shared" si="144"/>
        <v/>
      </c>
      <c r="V21" s="45" t="str">
        <f t="shared" si="145"/>
        <v/>
      </c>
      <c r="W21" s="45" t="str">
        <f t="shared" si="89"/>
        <v/>
      </c>
      <c r="X21" s="45" t="str">
        <f t="shared" si="90"/>
        <v/>
      </c>
      <c r="Y21" s="17" t="str">
        <f>IF(details!P21="","",details!P21)</f>
        <v/>
      </c>
      <c r="Z21" s="17" t="str">
        <f>IF(details!Q21="","",details!Q21)</f>
        <v/>
      </c>
      <c r="AA21" s="17" t="str">
        <f>IF(details!R21="","",details!R21)</f>
        <v/>
      </c>
      <c r="AB21" s="67" t="str">
        <f t="shared" si="146"/>
        <v/>
      </c>
      <c r="AC21" s="17" t="str">
        <f>IF(details!S21="","",details!S21)</f>
        <v/>
      </c>
      <c r="AD21" s="17" t="str">
        <f>IF(details!T21="","",details!T21)</f>
        <v/>
      </c>
      <c r="AE21" s="67" t="str">
        <f t="shared" si="147"/>
        <v/>
      </c>
      <c r="AF21" s="17" t="str">
        <f>IF(details!U21="","",details!U21)</f>
        <v/>
      </c>
      <c r="AG21" s="54" t="str">
        <f t="shared" si="148"/>
        <v/>
      </c>
      <c r="AH21" s="45">
        <f t="shared" si="149"/>
        <v>0</v>
      </c>
      <c r="AI21" s="45">
        <f t="shared" si="150"/>
        <v>0</v>
      </c>
      <c r="AJ21" s="46" t="str">
        <f t="shared" si="151"/>
        <v/>
      </c>
      <c r="AK21" s="45" t="str">
        <f t="shared" si="152"/>
        <v/>
      </c>
      <c r="AL21" s="45" t="str">
        <f t="shared" si="91"/>
        <v/>
      </c>
      <c r="AM21" s="45" t="str">
        <f t="shared" si="92"/>
        <v/>
      </c>
      <c r="AN21" s="63" t="str">
        <f>IF(details!V21="","",details!V21)</f>
        <v/>
      </c>
      <c r="AO21" s="68" t="str">
        <f>IF(details!V21="","",details!V21)</f>
        <v/>
      </c>
      <c r="AP21" s="17" t="str">
        <f>IF(details!W21="","",details!W21)</f>
        <v/>
      </c>
      <c r="AQ21" s="17" t="str">
        <f>IF(details!X21="","",details!X21)</f>
        <v/>
      </c>
      <c r="AR21" s="17" t="str">
        <f>IF(details!Y21="","",details!Y21)</f>
        <v/>
      </c>
      <c r="AS21" s="67" t="str">
        <f t="shared" si="153"/>
        <v/>
      </c>
      <c r="AT21" s="17" t="str">
        <f>IF(details!Z21="","",details!Z21)</f>
        <v/>
      </c>
      <c r="AU21" s="17" t="str">
        <f>IF(details!AA21="","",details!AA21)</f>
        <v/>
      </c>
      <c r="AV21" s="67" t="str">
        <f t="shared" si="154"/>
        <v/>
      </c>
      <c r="AW21" s="17" t="str">
        <f>IF(details!AB21="","",details!AB21)</f>
        <v/>
      </c>
      <c r="AX21" s="54" t="str">
        <f t="shared" si="155"/>
        <v/>
      </c>
      <c r="AY21" s="45">
        <f t="shared" si="156"/>
        <v>0</v>
      </c>
      <c r="AZ21" s="45">
        <f t="shared" si="157"/>
        <v>0</v>
      </c>
      <c r="BA21" s="46" t="str">
        <f t="shared" si="158"/>
        <v/>
      </c>
      <c r="BB21" s="45" t="str">
        <f t="shared" si="159"/>
        <v/>
      </c>
      <c r="BC21" s="45" t="str">
        <f t="shared" si="93"/>
        <v/>
      </c>
      <c r="BD21" s="45" t="str">
        <f t="shared" si="160"/>
        <v/>
      </c>
      <c r="BE21" s="17" t="str">
        <f>IF(details!AC21="","",details!AC21)</f>
        <v/>
      </c>
      <c r="BF21" s="17" t="str">
        <f>IF(details!AD21="","",details!AD21)</f>
        <v/>
      </c>
      <c r="BG21" s="17" t="str">
        <f>IF(details!AE21="","",details!AE21)</f>
        <v/>
      </c>
      <c r="BH21" s="67" t="str">
        <f t="shared" si="161"/>
        <v/>
      </c>
      <c r="BI21" s="17" t="str">
        <f>IF(details!AF21="","",details!AF21)</f>
        <v/>
      </c>
      <c r="BJ21" s="17" t="str">
        <f>IF(details!AG21="","",details!AG21)</f>
        <v/>
      </c>
      <c r="BK21" s="67" t="str">
        <f t="shared" si="162"/>
        <v/>
      </c>
      <c r="BL21" s="17" t="str">
        <f>IF(details!AH21="","",details!AH21)</f>
        <v/>
      </c>
      <c r="BM21" s="54" t="str">
        <f t="shared" si="163"/>
        <v/>
      </c>
      <c r="BN21" s="45">
        <f t="shared" si="164"/>
        <v>0</v>
      </c>
      <c r="BO21" s="45">
        <f t="shared" si="165"/>
        <v>0</v>
      </c>
      <c r="BP21" s="46" t="str">
        <f t="shared" si="166"/>
        <v/>
      </c>
      <c r="BQ21" s="45" t="str">
        <f t="shared" si="167"/>
        <v/>
      </c>
      <c r="BR21" s="45" t="str">
        <f t="shared" si="94"/>
        <v/>
      </c>
      <c r="BS21" s="45" t="str">
        <f t="shared" si="168"/>
        <v/>
      </c>
      <c r="BT21" s="300" t="str">
        <f>IF(details!AI21="","",details!AI21)</f>
        <v xml:space="preserve"> HEALTH CARE</v>
      </c>
      <c r="BU21" s="309" t="str">
        <f t="shared" si="169"/>
        <v xml:space="preserve"> SOCIAL SCIENCE</v>
      </c>
      <c r="BV21" s="17">
        <f>IF(details!AJ21="","",details!AJ21)</f>
        <v>36</v>
      </c>
      <c r="BW21" s="17">
        <f>IF(details!AK21="","",details!AK21)</f>
        <v>1</v>
      </c>
      <c r="BX21" s="17">
        <f>IF(details!AL21="","",details!AL21)</f>
        <v>40</v>
      </c>
      <c r="BY21" s="178">
        <f t="shared" si="271"/>
        <v>77</v>
      </c>
      <c r="BZ21" s="17">
        <f>IF(details!AM21="","",details!AM21)</f>
        <v>92</v>
      </c>
      <c r="CA21" s="17" t="str">
        <f t="shared" si="171"/>
        <v>P</v>
      </c>
      <c r="CB21" s="17">
        <f t="shared" si="272"/>
        <v>169</v>
      </c>
      <c r="CC21" s="17">
        <f>IF(details!AN21="","",details!AN21)</f>
        <v>10</v>
      </c>
      <c r="CD21" s="17">
        <f>IF(details!AO21="","",details!AO21)</f>
        <v>10</v>
      </c>
      <c r="CE21" s="17">
        <f>IF(details!AP21="","",details!AP21)</f>
        <v>9</v>
      </c>
      <c r="CF21" s="67">
        <f t="shared" si="173"/>
        <v>29</v>
      </c>
      <c r="CG21" s="17">
        <f>IF(details!AQ21="","",details!AQ21)</f>
        <v>0.5</v>
      </c>
      <c r="CH21" s="17">
        <f>IF(details!AR21="","",details!AR21)</f>
        <v>70</v>
      </c>
      <c r="CI21" s="67">
        <f t="shared" si="174"/>
        <v>99.5</v>
      </c>
      <c r="CJ21" s="17">
        <f>IF(details!AS21="","",details!AS21)</f>
        <v>100</v>
      </c>
      <c r="CK21" s="54">
        <f t="shared" si="175"/>
        <v>199.5</v>
      </c>
      <c r="CL21" s="17">
        <f t="shared" si="176"/>
        <v>10</v>
      </c>
      <c r="CM21" s="17">
        <f t="shared" si="177"/>
        <v>10</v>
      </c>
      <c r="CN21" s="17">
        <f t="shared" si="178"/>
        <v>9</v>
      </c>
      <c r="CO21" s="67">
        <f t="shared" si="100"/>
        <v>0.5</v>
      </c>
      <c r="CP21" s="17">
        <f t="shared" si="31"/>
        <v>70</v>
      </c>
      <c r="CQ21" s="67">
        <f t="shared" si="32"/>
        <v>99.5</v>
      </c>
      <c r="CR21" s="17">
        <f t="shared" si="33"/>
        <v>100</v>
      </c>
      <c r="CS21" s="54">
        <f t="shared" si="34"/>
        <v>199.5</v>
      </c>
      <c r="CT21" s="45">
        <f t="shared" si="35"/>
        <v>0</v>
      </c>
      <c r="CU21" s="45">
        <f t="shared" si="101"/>
        <v>0</v>
      </c>
      <c r="CV21" s="46">
        <f t="shared" si="102"/>
        <v>200</v>
      </c>
      <c r="CW21" s="45" t="str">
        <f t="shared" si="36"/>
        <v/>
      </c>
      <c r="CX21" s="45" t="str">
        <f t="shared" si="103"/>
        <v/>
      </c>
      <c r="CY21" s="45" t="str">
        <f t="shared" si="179"/>
        <v/>
      </c>
      <c r="CZ21" s="17">
        <f>IF(details!AT21="","",details!AT21)</f>
        <v>5</v>
      </c>
      <c r="DA21" s="17">
        <f>IF(details!AU21="","",details!AU21)</f>
        <v>4</v>
      </c>
      <c r="DB21" s="17">
        <f>IF(details!AV21="","",details!AV21)</f>
        <v>8</v>
      </c>
      <c r="DC21" s="67">
        <f t="shared" si="180"/>
        <v>17</v>
      </c>
      <c r="DD21" s="17">
        <f>IF(details!AW21="","",details!AW21)</f>
        <v>1</v>
      </c>
      <c r="DE21" s="17">
        <f>IF(details!AX21="","",details!AX21)</f>
        <v>25</v>
      </c>
      <c r="DF21" s="67">
        <f t="shared" si="181"/>
        <v>43</v>
      </c>
      <c r="DG21" s="17">
        <f>IF(details!AY21="","",details!AY21)</f>
        <v>90</v>
      </c>
      <c r="DH21" s="54">
        <f t="shared" si="182"/>
        <v>133</v>
      </c>
      <c r="DI21" s="45">
        <f t="shared" si="183"/>
        <v>0</v>
      </c>
      <c r="DJ21" s="45">
        <f t="shared" si="184"/>
        <v>0</v>
      </c>
      <c r="DK21" s="46">
        <f t="shared" si="185"/>
        <v>200</v>
      </c>
      <c r="DL21" s="45" t="str">
        <f t="shared" si="186"/>
        <v/>
      </c>
      <c r="DM21" s="45" t="str">
        <f t="shared" si="104"/>
        <v/>
      </c>
      <c r="DN21" s="45" t="str">
        <f t="shared" si="105"/>
        <v/>
      </c>
      <c r="DO21" s="45">
        <f t="shared" si="44"/>
        <v>0</v>
      </c>
      <c r="DP21" s="69">
        <f t="shared" si="45"/>
        <v>332.5</v>
      </c>
      <c r="DQ21" s="70">
        <f t="shared" si="187"/>
        <v>27.708333333333332</v>
      </c>
      <c r="DR21" s="53" t="str">
        <f t="shared" si="188"/>
        <v/>
      </c>
      <c r="DS21" s="17">
        <f>IF(details!AZ21="","",details!AZ21)</f>
        <v>10</v>
      </c>
      <c r="DT21" s="17">
        <f>IF(details!BA21="","",details!BA21)</f>
        <v>10</v>
      </c>
      <c r="DU21" s="17">
        <f>IF(details!BB21="","",details!BB21)</f>
        <v>10</v>
      </c>
      <c r="DV21" s="67">
        <f t="shared" si="189"/>
        <v>30</v>
      </c>
      <c r="DW21" s="17">
        <f>IF(details!BC21="","",details!BC21)</f>
        <v>70</v>
      </c>
      <c r="DX21" s="67">
        <f t="shared" si="190"/>
        <v>100</v>
      </c>
      <c r="DY21" s="17">
        <f>IF(details!BD21="","",details!BD21)</f>
        <v>100</v>
      </c>
      <c r="DZ21" s="54">
        <f t="shared" si="191"/>
        <v>200</v>
      </c>
      <c r="EA21" s="45">
        <f t="shared" si="192"/>
        <v>0</v>
      </c>
      <c r="EB21" s="45">
        <f t="shared" si="193"/>
        <v>0</v>
      </c>
      <c r="EC21" s="46">
        <f t="shared" si="194"/>
        <v>200</v>
      </c>
      <c r="ED21" s="45" t="str">
        <f t="shared" si="195"/>
        <v/>
      </c>
      <c r="EE21" s="45" t="str">
        <f t="shared" si="107"/>
        <v/>
      </c>
      <c r="EF21" s="45" t="str">
        <f t="shared" si="196"/>
        <v/>
      </c>
      <c r="EG21" s="17">
        <f>IF(details!BE21="","",details!BE21)</f>
        <v>6</v>
      </c>
      <c r="EH21" s="17">
        <f>IF(details!BF21="","",details!BF21)</f>
        <v>8</v>
      </c>
      <c r="EI21" s="67">
        <f t="shared" si="197"/>
        <v>14</v>
      </c>
      <c r="EJ21" s="17">
        <f>IF(details!BG21="","",details!BG21)</f>
        <v>4</v>
      </c>
      <c r="EK21" s="17">
        <f>IF(details!BH21="","",details!BH21)</f>
        <v>7</v>
      </c>
      <c r="EL21" s="67">
        <f t="shared" si="198"/>
        <v>11</v>
      </c>
      <c r="EM21" s="17">
        <f>IF(details!BI21="","",details!BI21)</f>
        <v>15</v>
      </c>
      <c r="EN21" s="17">
        <f>IF(details!BJ21="","",details!BJ21)</f>
        <v>10</v>
      </c>
      <c r="EO21" s="67">
        <f t="shared" si="199"/>
        <v>25</v>
      </c>
      <c r="EP21" s="67">
        <f t="shared" si="200"/>
        <v>25</v>
      </c>
      <c r="EQ21" s="67">
        <f t="shared" si="201"/>
        <v>25</v>
      </c>
      <c r="ER21" s="67">
        <f t="shared" si="202"/>
        <v>50</v>
      </c>
      <c r="ES21" s="17">
        <f>IF(details!BK21="","",details!BK21)</f>
        <v>24</v>
      </c>
      <c r="ET21" s="17">
        <f>IF(details!BL21="","",details!BL21)</f>
        <v>14</v>
      </c>
      <c r="EU21" s="67">
        <f t="shared" si="203"/>
        <v>38</v>
      </c>
      <c r="EV21" s="67">
        <f t="shared" si="204"/>
        <v>49</v>
      </c>
      <c r="EW21" s="67">
        <f t="shared" si="205"/>
        <v>39</v>
      </c>
      <c r="EX21" s="17">
        <f>IF(details!BM21="","",details!BM21)</f>
        <v>30</v>
      </c>
      <c r="EY21" s="17">
        <f>IF(details!BN21="","",details!BN21)</f>
        <v>70</v>
      </c>
      <c r="EZ21" s="67">
        <f t="shared" si="206"/>
        <v>100</v>
      </c>
      <c r="FA21" s="67">
        <f t="shared" si="207"/>
        <v>79</v>
      </c>
      <c r="FB21" s="67">
        <f t="shared" si="208"/>
        <v>109</v>
      </c>
      <c r="FC21" s="63">
        <f t="shared" si="209"/>
        <v>188</v>
      </c>
      <c r="FD21" s="45">
        <f t="shared" si="210"/>
        <v>0</v>
      </c>
      <c r="FE21" s="45">
        <f t="shared" si="211"/>
        <v>0</v>
      </c>
      <c r="FF21" s="46">
        <f t="shared" si="212"/>
        <v>200</v>
      </c>
      <c r="FG21" s="45" t="str">
        <f t="shared" si="213"/>
        <v/>
      </c>
      <c r="FH21" s="45" t="str">
        <f t="shared" si="109"/>
        <v>P</v>
      </c>
      <c r="FI21" s="45" t="str">
        <f t="shared" si="214"/>
        <v>A</v>
      </c>
      <c r="FJ21" s="17">
        <f>IF(details!BO21="","",details!BO21)</f>
        <v>10</v>
      </c>
      <c r="FK21" s="17">
        <f>IF(details!BP21="","",details!BP21)</f>
        <v>10</v>
      </c>
      <c r="FL21" s="17">
        <f>IF(details!BQ21="","",details!BQ21)</f>
        <v>10</v>
      </c>
      <c r="FM21" s="67">
        <f t="shared" si="215"/>
        <v>30</v>
      </c>
      <c r="FN21" s="17">
        <f>IF(details!BR21="","",details!BR21)</f>
        <v>33</v>
      </c>
      <c r="FO21" s="17">
        <f>IF(details!BS21="","",details!BS21)</f>
        <v>18</v>
      </c>
      <c r="FP21" s="71">
        <f t="shared" si="216"/>
        <v>51</v>
      </c>
      <c r="FQ21" s="67">
        <f t="shared" si="217"/>
        <v>63</v>
      </c>
      <c r="FR21" s="67">
        <f t="shared" si="218"/>
        <v>18</v>
      </c>
      <c r="FS21" s="17">
        <f>IF(details!BT21="","",details!BT21)</f>
        <v>60</v>
      </c>
      <c r="FT21" s="17">
        <f>IF(details!BU21="","",details!BU21)</f>
        <v>30</v>
      </c>
      <c r="FU21" s="71">
        <f t="shared" si="219"/>
        <v>90</v>
      </c>
      <c r="FV21" s="67">
        <f t="shared" si="220"/>
        <v>123</v>
      </c>
      <c r="FW21" s="67">
        <f t="shared" si="221"/>
        <v>48</v>
      </c>
      <c r="FX21" s="63">
        <f t="shared" si="222"/>
        <v>171</v>
      </c>
      <c r="FY21" s="45">
        <f t="shared" si="223"/>
        <v>0</v>
      </c>
      <c r="FZ21" s="45">
        <f t="shared" si="224"/>
        <v>0</v>
      </c>
      <c r="GA21" s="46">
        <f t="shared" si="78"/>
        <v>200</v>
      </c>
      <c r="GB21" s="45" t="str">
        <f t="shared" si="225"/>
        <v/>
      </c>
      <c r="GC21" s="45" t="str">
        <f t="shared" si="110"/>
        <v>P</v>
      </c>
      <c r="GD21" s="45" t="str">
        <f t="shared" si="226"/>
        <v>A</v>
      </c>
      <c r="GE21" s="17">
        <f>IF(details!BV21="","",details!BV21)</f>
        <v>24</v>
      </c>
      <c r="GF21" s="17">
        <f>IF(details!BW21="","",details!BW21)</f>
        <v>44</v>
      </c>
      <c r="GG21" s="17">
        <f>IF(details!BX21="","",details!BX21)</f>
        <v>30</v>
      </c>
      <c r="GH21" s="63">
        <f t="shared" si="227"/>
        <v>98</v>
      </c>
      <c r="GI21" s="45">
        <f t="shared" si="228"/>
        <v>0</v>
      </c>
      <c r="GJ21" s="46">
        <f t="shared" si="229"/>
        <v>100</v>
      </c>
      <c r="GK21" s="45" t="str">
        <f t="shared" si="230"/>
        <v/>
      </c>
      <c r="GL21" s="45" t="str">
        <f t="shared" si="111"/>
        <v>P</v>
      </c>
      <c r="GM21" s="45" t="str">
        <f t="shared" si="112"/>
        <v>A</v>
      </c>
      <c r="GN21" s="17">
        <f>IF(details!BY21="","",details!BY21)</f>
        <v>24</v>
      </c>
      <c r="GO21" s="17">
        <f>IF(details!BZ21="","",details!BZ21)</f>
        <v>28</v>
      </c>
      <c r="GP21" s="17">
        <f>IF(details!CA21="","",details!CA21)</f>
        <v>27</v>
      </c>
      <c r="GQ21" s="17">
        <f>IF(details!CB21="","",details!CB21)</f>
        <v>14</v>
      </c>
      <c r="GR21" s="63">
        <f t="shared" si="231"/>
        <v>93</v>
      </c>
      <c r="GS21" s="45">
        <f t="shared" si="232"/>
        <v>0</v>
      </c>
      <c r="GT21" s="46">
        <f t="shared" si="233"/>
        <v>100</v>
      </c>
      <c r="GU21" s="45" t="str">
        <f t="shared" si="234"/>
        <v/>
      </c>
      <c r="GV21" s="45" t="str">
        <f t="shared" si="113"/>
        <v>P</v>
      </c>
      <c r="GW21" s="45" t="str">
        <f t="shared" si="114"/>
        <v>A</v>
      </c>
      <c r="GX21" s="45" t="str">
        <f t="shared" si="115"/>
        <v/>
      </c>
      <c r="GY21" s="45" t="str">
        <f t="shared" si="116"/>
        <v/>
      </c>
      <c r="GZ21" s="45" t="str">
        <f t="shared" si="117"/>
        <v/>
      </c>
      <c r="HA21" s="45" t="str">
        <f t="shared" si="118"/>
        <v/>
      </c>
      <c r="HB21" s="45" t="str">
        <f t="shared" si="235"/>
        <v/>
      </c>
      <c r="HC21" s="45" t="str">
        <f t="shared" si="236"/>
        <v/>
      </c>
      <c r="HD21" s="45" t="str">
        <f t="shared" si="87"/>
        <v/>
      </c>
      <c r="HE21" s="45">
        <f t="shared" si="237"/>
        <v>0</v>
      </c>
      <c r="HF21" s="45">
        <f t="shared" si="238"/>
        <v>0</v>
      </c>
      <c r="HG21" s="45">
        <f t="shared" si="239"/>
        <v>0</v>
      </c>
      <c r="HH21" s="45">
        <f t="shared" si="240"/>
        <v>0</v>
      </c>
      <c r="HI21" s="45">
        <f t="shared" si="241"/>
        <v>0</v>
      </c>
      <c r="HJ21" s="45" t="str">
        <f t="shared" si="88"/>
        <v/>
      </c>
      <c r="HK21" s="17" t="str">
        <f t="shared" si="242"/>
        <v/>
      </c>
      <c r="HL21" s="359" t="str">
        <f t="shared" si="243"/>
        <v/>
      </c>
      <c r="HM21" s="72" t="str">
        <f t="shared" si="244"/>
        <v/>
      </c>
      <c r="HN21" s="60" t="str">
        <f>IF(details!DJ21="","",details!DJ21)</f>
        <v/>
      </c>
      <c r="HO21" s="73" t="str">
        <f>IF(details!DK21="","",details!DK21)</f>
        <v/>
      </c>
      <c r="HP21" s="60" t="str">
        <f>IF(details!DN21="","",details!DN21)</f>
        <v/>
      </c>
      <c r="HQ21" s="73" t="str">
        <f>IF(details!DO21="","",details!DO21)</f>
        <v/>
      </c>
      <c r="HR21" s="60" t="str">
        <f>IF(details!DR21="","",details!DR21)</f>
        <v/>
      </c>
      <c r="HS21" s="73" t="str">
        <f>IF(details!DS21="","",details!DS21)</f>
        <v/>
      </c>
      <c r="HT21" s="60" t="str">
        <f>IF(details!DV21="","",details!DV21)</f>
        <v/>
      </c>
      <c r="HU21" s="73" t="str">
        <f>IF(details!DW21="","",details!DW21)</f>
        <v/>
      </c>
      <c r="HV21" s="60" t="str">
        <f>IF(details!DZ21="","",details!DZ21)</f>
        <v/>
      </c>
      <c r="HW21" s="73" t="str">
        <f>IF(details!EA21="","",details!EA21)</f>
        <v/>
      </c>
      <c r="HX21" s="61" t="str">
        <f t="shared" si="245"/>
        <v/>
      </c>
      <c r="HY21" s="321">
        <f t="shared" si="246"/>
        <v>1.5</v>
      </c>
      <c r="HZ21" s="17" t="str">
        <f t="shared" si="247"/>
        <v/>
      </c>
      <c r="IA21" s="17" t="str">
        <f t="shared" si="248"/>
        <v/>
      </c>
      <c r="IB21" s="17" t="str">
        <f t="shared" si="122"/>
        <v/>
      </c>
      <c r="IC21" s="17" t="str">
        <f t="shared" si="249"/>
        <v/>
      </c>
      <c r="ID21" s="17" t="str">
        <f t="shared" si="250"/>
        <v/>
      </c>
      <c r="IE21" s="17" t="str">
        <f t="shared" si="124"/>
        <v/>
      </c>
      <c r="IF21" s="17" t="str">
        <f t="shared" si="251"/>
        <v/>
      </c>
      <c r="IG21" s="17" t="str">
        <f t="shared" si="273"/>
        <v/>
      </c>
      <c r="IH21" s="17" t="str">
        <f t="shared" si="273"/>
        <v/>
      </c>
      <c r="II21" s="17" t="str">
        <f t="shared" si="273"/>
        <v/>
      </c>
      <c r="IJ21" s="17" t="str">
        <f t="shared" si="273"/>
        <v/>
      </c>
      <c r="IK21" s="17" t="str">
        <f t="shared" si="273"/>
        <v/>
      </c>
      <c r="IL21" s="17" t="str">
        <f t="shared" si="252"/>
        <v/>
      </c>
      <c r="IM21" s="17" t="str">
        <f t="shared" si="127"/>
        <v/>
      </c>
      <c r="IN21" s="17" t="str">
        <f t="shared" si="253"/>
        <v/>
      </c>
      <c r="IO21" s="17" t="str">
        <f t="shared" si="254"/>
        <v/>
      </c>
      <c r="IP21" s="17" t="str">
        <f t="shared" si="129"/>
        <v/>
      </c>
      <c r="IQ21" s="17" t="str">
        <f t="shared" si="255"/>
        <v/>
      </c>
      <c r="IR21" s="17" t="str">
        <f t="shared" si="256"/>
        <v/>
      </c>
      <c r="IS21" s="17" t="str">
        <f t="shared" si="257"/>
        <v/>
      </c>
      <c r="IT21" s="17" t="str">
        <f t="shared" si="258"/>
        <v/>
      </c>
      <c r="IU21" s="17" t="str">
        <f t="shared" si="259"/>
        <v/>
      </c>
      <c r="IV21" s="17" t="str">
        <f t="shared" si="260"/>
        <v/>
      </c>
      <c r="IW21" s="17" t="str">
        <f t="shared" si="261"/>
        <v/>
      </c>
      <c r="IX21" s="17" t="str">
        <f t="shared" si="262"/>
        <v>A</v>
      </c>
      <c r="IY21" s="17" t="str">
        <f t="shared" si="263"/>
        <v>A</v>
      </c>
      <c r="IZ21" s="17" t="str">
        <f t="shared" si="264"/>
        <v>A</v>
      </c>
      <c r="JA21" s="17" t="str">
        <f t="shared" si="265"/>
        <v>A</v>
      </c>
      <c r="JB21" s="17" t="str">
        <f t="shared" si="266"/>
        <v xml:space="preserve">            </v>
      </c>
      <c r="JC21" s="17" t="str">
        <f t="shared" si="267"/>
        <v xml:space="preserve">            </v>
      </c>
      <c r="JD21" s="17" t="str">
        <f t="shared" si="268"/>
        <v/>
      </c>
      <c r="JE21" s="74"/>
      <c r="JF21" s="17" t="str">
        <f t="shared" si="269"/>
        <v xml:space="preserve">            </v>
      </c>
      <c r="JG21" s="17" t="str">
        <f>IF(OR(HK21="SUPPL.",HK21="RE-EXAM."),'result subject-wise'!AV21,HK21)</f>
        <v/>
      </c>
      <c r="JH21" s="26">
        <f>IF('result subject-wise'!AW21="",DQ21,'result subject-wise'!AW21)</f>
        <v>27.708333333333332</v>
      </c>
      <c r="JI21" s="53" t="str">
        <f t="shared" si="270"/>
        <v/>
      </c>
      <c r="JJ21" s="65"/>
      <c r="JM21" s="76" t="str">
        <f>BE109</f>
        <v>BRIJESH PATIDAR</v>
      </c>
      <c r="JN21" s="19" t="str">
        <f>BE108</f>
        <v xml:space="preserve"> SCIENCE</v>
      </c>
      <c r="JO21" s="77">
        <f>BE110</f>
        <v>10</v>
      </c>
      <c r="JP21" s="73">
        <f>BM112</f>
        <v>10</v>
      </c>
      <c r="JQ21" s="26">
        <f>BE113</f>
        <v>100</v>
      </c>
      <c r="JR21" s="71">
        <f>BE112</f>
        <v>10</v>
      </c>
      <c r="JS21" s="71">
        <f>BG112</f>
        <v>0</v>
      </c>
      <c r="JT21" s="71">
        <f>BJ112</f>
        <v>0</v>
      </c>
      <c r="JU21" s="71">
        <f>BL112</f>
        <v>0</v>
      </c>
      <c r="JV21" s="17">
        <f>BE114</f>
        <v>0</v>
      </c>
      <c r="JW21" s="54">
        <f>BE115</f>
        <v>0</v>
      </c>
      <c r="JX21" s="17">
        <f>BE117</f>
        <v>0</v>
      </c>
      <c r="JY21" s="17">
        <f>BE118</f>
        <v>0</v>
      </c>
      <c r="JZ21" s="791"/>
      <c r="KA21" s="80">
        <f>JP21+JV21+JW21+JX21+JY21+JZ14</f>
        <v>10</v>
      </c>
    </row>
    <row r="22" spans="1:287" ht="16" customHeight="1">
      <c r="A22" s="2">
        <f>details!A22</f>
        <v>0</v>
      </c>
      <c r="B22" s="17" t="str">
        <f>IF(details!B22="","",details!B22)</f>
        <v/>
      </c>
      <c r="C22" s="17" t="str">
        <f>IF(details!C22="","",details!C22)</f>
        <v/>
      </c>
      <c r="D22" s="63" t="str">
        <f>IF(details!D22="","",details!D22)</f>
        <v/>
      </c>
      <c r="E22" s="17" t="str">
        <f>IF(details!E22="","",details!E22)</f>
        <v/>
      </c>
      <c r="F22" s="245" t="str">
        <f>IF(details!F22="","",details!F22)</f>
        <v/>
      </c>
      <c r="G22" s="19" t="str">
        <f>IF(details!G22="","",details!G22)</f>
        <v/>
      </c>
      <c r="H22" s="19" t="str">
        <f>IF(details!H22="","",details!H22)</f>
        <v/>
      </c>
      <c r="I22" s="19" t="str">
        <f>IF(details!I22="","",details!I22)</f>
        <v/>
      </c>
      <c r="J22" s="17" t="str">
        <f>IF(details!J22="","",details!J22)</f>
        <v/>
      </c>
      <c r="K22" s="17" t="str">
        <f>IF(details!K22="","",details!K22)</f>
        <v/>
      </c>
      <c r="L22" s="17" t="str">
        <f>IF(details!L22="","",details!L22)</f>
        <v/>
      </c>
      <c r="M22" s="67" t="str">
        <f t="shared" si="139"/>
        <v/>
      </c>
      <c r="N22" s="17" t="str">
        <f>IF(details!M22="","",details!M22)</f>
        <v/>
      </c>
      <c r="O22" s="17" t="str">
        <f>IF(details!N22="","",details!N22)</f>
        <v/>
      </c>
      <c r="P22" s="67" t="str">
        <f t="shared" si="140"/>
        <v/>
      </c>
      <c r="Q22" s="17" t="str">
        <f>IF(details!O22="","",details!O22)</f>
        <v/>
      </c>
      <c r="R22" s="54" t="str">
        <f t="shared" si="141"/>
        <v/>
      </c>
      <c r="S22" s="45">
        <f t="shared" si="142"/>
        <v>0</v>
      </c>
      <c r="T22" s="45">
        <f t="shared" si="143"/>
        <v>0</v>
      </c>
      <c r="U22" s="46" t="str">
        <f t="shared" si="144"/>
        <v/>
      </c>
      <c r="V22" s="45" t="str">
        <f t="shared" si="145"/>
        <v/>
      </c>
      <c r="W22" s="45" t="str">
        <f t="shared" si="89"/>
        <v/>
      </c>
      <c r="X22" s="45" t="str">
        <f t="shared" si="90"/>
        <v/>
      </c>
      <c r="Y22" s="17" t="str">
        <f>IF(details!P22="","",details!P22)</f>
        <v/>
      </c>
      <c r="Z22" s="17" t="str">
        <f>IF(details!Q22="","",details!Q22)</f>
        <v/>
      </c>
      <c r="AA22" s="17" t="str">
        <f>IF(details!R22="","",details!R22)</f>
        <v/>
      </c>
      <c r="AB22" s="67" t="str">
        <f t="shared" si="146"/>
        <v/>
      </c>
      <c r="AC22" s="17" t="str">
        <f>IF(details!S22="","",details!S22)</f>
        <v/>
      </c>
      <c r="AD22" s="17" t="str">
        <f>IF(details!T22="","",details!T22)</f>
        <v/>
      </c>
      <c r="AE22" s="67" t="str">
        <f t="shared" si="147"/>
        <v/>
      </c>
      <c r="AF22" s="17" t="str">
        <f>IF(details!U22="","",details!U22)</f>
        <v/>
      </c>
      <c r="AG22" s="54" t="str">
        <f t="shared" si="148"/>
        <v/>
      </c>
      <c r="AH22" s="45">
        <f t="shared" si="149"/>
        <v>0</v>
      </c>
      <c r="AI22" s="45">
        <f t="shared" si="150"/>
        <v>0</v>
      </c>
      <c r="AJ22" s="46" t="str">
        <f t="shared" si="151"/>
        <v/>
      </c>
      <c r="AK22" s="45" t="str">
        <f t="shared" si="152"/>
        <v/>
      </c>
      <c r="AL22" s="45" t="str">
        <f t="shared" si="91"/>
        <v/>
      </c>
      <c r="AM22" s="45" t="str">
        <f t="shared" si="92"/>
        <v/>
      </c>
      <c r="AN22" s="63" t="str">
        <f>IF(details!V22="","",details!V22)</f>
        <v/>
      </c>
      <c r="AO22" s="68" t="str">
        <f>IF(details!V22="","",details!V22)</f>
        <v/>
      </c>
      <c r="AP22" s="17" t="str">
        <f>IF(details!W22="","",details!W22)</f>
        <v/>
      </c>
      <c r="AQ22" s="17" t="str">
        <f>IF(details!X22="","",details!X22)</f>
        <v/>
      </c>
      <c r="AR22" s="17" t="str">
        <f>IF(details!Y22="","",details!Y22)</f>
        <v/>
      </c>
      <c r="AS22" s="67" t="str">
        <f t="shared" si="153"/>
        <v/>
      </c>
      <c r="AT22" s="17" t="str">
        <f>IF(details!Z22="","",details!Z22)</f>
        <v/>
      </c>
      <c r="AU22" s="17" t="str">
        <f>IF(details!AA22="","",details!AA22)</f>
        <v/>
      </c>
      <c r="AV22" s="67" t="str">
        <f t="shared" si="154"/>
        <v/>
      </c>
      <c r="AW22" s="17" t="str">
        <f>IF(details!AB22="","",details!AB22)</f>
        <v/>
      </c>
      <c r="AX22" s="54" t="str">
        <f t="shared" si="155"/>
        <v/>
      </c>
      <c r="AY22" s="45">
        <f t="shared" si="156"/>
        <v>0</v>
      </c>
      <c r="AZ22" s="45">
        <f t="shared" si="157"/>
        <v>0</v>
      </c>
      <c r="BA22" s="46" t="str">
        <f t="shared" si="158"/>
        <v/>
      </c>
      <c r="BB22" s="45" t="str">
        <f t="shared" si="159"/>
        <v/>
      </c>
      <c r="BC22" s="45" t="str">
        <f t="shared" si="93"/>
        <v/>
      </c>
      <c r="BD22" s="45" t="str">
        <f t="shared" si="160"/>
        <v/>
      </c>
      <c r="BE22" s="17" t="str">
        <f>IF(details!AC22="","",details!AC22)</f>
        <v/>
      </c>
      <c r="BF22" s="17" t="str">
        <f>IF(details!AD22="","",details!AD22)</f>
        <v/>
      </c>
      <c r="BG22" s="17" t="str">
        <f>IF(details!AE22="","",details!AE22)</f>
        <v/>
      </c>
      <c r="BH22" s="67" t="str">
        <f t="shared" si="161"/>
        <v/>
      </c>
      <c r="BI22" s="17" t="str">
        <f>IF(details!AF22="","",details!AF22)</f>
        <v/>
      </c>
      <c r="BJ22" s="17" t="str">
        <f>IF(details!AG22="","",details!AG22)</f>
        <v/>
      </c>
      <c r="BK22" s="67" t="str">
        <f t="shared" si="162"/>
        <v/>
      </c>
      <c r="BL22" s="17" t="str">
        <f>IF(details!AH22="","",details!AH22)</f>
        <v/>
      </c>
      <c r="BM22" s="54" t="str">
        <f t="shared" si="163"/>
        <v/>
      </c>
      <c r="BN22" s="45">
        <f t="shared" si="164"/>
        <v>0</v>
      </c>
      <c r="BO22" s="45">
        <f t="shared" si="165"/>
        <v>0</v>
      </c>
      <c r="BP22" s="46" t="str">
        <f t="shared" si="166"/>
        <v/>
      </c>
      <c r="BQ22" s="45" t="str">
        <f t="shared" si="167"/>
        <v/>
      </c>
      <c r="BR22" s="45" t="str">
        <f t="shared" si="94"/>
        <v/>
      </c>
      <c r="BS22" s="45" t="str">
        <f t="shared" si="168"/>
        <v/>
      </c>
      <c r="BT22" s="300" t="str">
        <f>IF(details!AI22="","",details!AI22)</f>
        <v xml:space="preserve"> HEALTH CARE</v>
      </c>
      <c r="BU22" s="309" t="str">
        <f t="shared" si="169"/>
        <v xml:space="preserve"> SOCIAL SCIENCE</v>
      </c>
      <c r="BV22" s="17">
        <f>IF(details!AJ22="","",details!AJ22)</f>
        <v>36</v>
      </c>
      <c r="BW22" s="17">
        <f>IF(details!AK22="","",details!AK22)</f>
        <v>1</v>
      </c>
      <c r="BX22" s="17">
        <f>IF(details!AL22="","",details!AL22)</f>
        <v>28</v>
      </c>
      <c r="BY22" s="178">
        <f t="shared" si="271"/>
        <v>65</v>
      </c>
      <c r="BZ22" s="17">
        <f>IF(details!AM22="","",details!AM22)</f>
        <v>84</v>
      </c>
      <c r="CA22" s="17" t="str">
        <f t="shared" si="171"/>
        <v>P</v>
      </c>
      <c r="CB22" s="17">
        <f t="shared" si="272"/>
        <v>149</v>
      </c>
      <c r="CC22" s="17">
        <f>IF(details!AN22="","",details!AN22)</f>
        <v>10</v>
      </c>
      <c r="CD22" s="17">
        <f>IF(details!AO22="","",details!AO22)</f>
        <v>10</v>
      </c>
      <c r="CE22" s="17">
        <f>IF(details!AP22="","",details!AP22)</f>
        <v>9</v>
      </c>
      <c r="CF22" s="67">
        <f t="shared" si="173"/>
        <v>29</v>
      </c>
      <c r="CG22" s="17">
        <f>IF(details!AQ22="","",details!AQ22)</f>
        <v>0.5</v>
      </c>
      <c r="CH22" s="17">
        <f>IF(details!AR22="","",details!AR22)</f>
        <v>70</v>
      </c>
      <c r="CI22" s="67">
        <f t="shared" si="174"/>
        <v>99.5</v>
      </c>
      <c r="CJ22" s="17">
        <f>IF(details!AS22="","",details!AS22)</f>
        <v>100</v>
      </c>
      <c r="CK22" s="54">
        <f t="shared" si="175"/>
        <v>199.5</v>
      </c>
      <c r="CL22" s="17">
        <f t="shared" si="176"/>
        <v>10</v>
      </c>
      <c r="CM22" s="17">
        <f t="shared" si="177"/>
        <v>10</v>
      </c>
      <c r="CN22" s="17">
        <f t="shared" si="178"/>
        <v>9</v>
      </c>
      <c r="CO22" s="67">
        <f t="shared" si="100"/>
        <v>0.5</v>
      </c>
      <c r="CP22" s="17">
        <f t="shared" si="31"/>
        <v>70</v>
      </c>
      <c r="CQ22" s="67">
        <f t="shared" si="32"/>
        <v>99.5</v>
      </c>
      <c r="CR22" s="17">
        <f t="shared" si="33"/>
        <v>100</v>
      </c>
      <c r="CS22" s="54">
        <f t="shared" si="34"/>
        <v>199.5</v>
      </c>
      <c r="CT22" s="45">
        <f t="shared" si="35"/>
        <v>0</v>
      </c>
      <c r="CU22" s="45">
        <f t="shared" si="101"/>
        <v>0</v>
      </c>
      <c r="CV22" s="46">
        <f t="shared" si="102"/>
        <v>200</v>
      </c>
      <c r="CW22" s="45" t="str">
        <f t="shared" si="36"/>
        <v/>
      </c>
      <c r="CX22" s="45" t="str">
        <f t="shared" si="103"/>
        <v/>
      </c>
      <c r="CY22" s="45" t="str">
        <f t="shared" si="179"/>
        <v/>
      </c>
      <c r="CZ22" s="17">
        <f>IF(details!AT22="","",details!AT22)</f>
        <v>5</v>
      </c>
      <c r="DA22" s="17">
        <f>IF(details!AU22="","",details!AU22)</f>
        <v>4</v>
      </c>
      <c r="DB22" s="17">
        <f>IF(details!AV22="","",details!AV22)</f>
        <v>8</v>
      </c>
      <c r="DC22" s="67">
        <f t="shared" si="180"/>
        <v>17</v>
      </c>
      <c r="DD22" s="17">
        <f>IF(details!AW22="","",details!AW22)</f>
        <v>1</v>
      </c>
      <c r="DE22" s="17">
        <f>IF(details!AX22="","",details!AX22)</f>
        <v>25</v>
      </c>
      <c r="DF22" s="67">
        <f t="shared" si="181"/>
        <v>43</v>
      </c>
      <c r="DG22" s="17">
        <f>IF(details!AY22="","",details!AY22)</f>
        <v>90</v>
      </c>
      <c r="DH22" s="54">
        <f t="shared" si="182"/>
        <v>133</v>
      </c>
      <c r="DI22" s="45">
        <f t="shared" si="183"/>
        <v>0</v>
      </c>
      <c r="DJ22" s="45">
        <f t="shared" si="184"/>
        <v>0</v>
      </c>
      <c r="DK22" s="46">
        <f t="shared" si="185"/>
        <v>200</v>
      </c>
      <c r="DL22" s="45" t="str">
        <f t="shared" si="186"/>
        <v/>
      </c>
      <c r="DM22" s="45" t="str">
        <f t="shared" si="104"/>
        <v/>
      </c>
      <c r="DN22" s="45" t="str">
        <f t="shared" si="105"/>
        <v/>
      </c>
      <c r="DO22" s="45">
        <f t="shared" si="44"/>
        <v>0</v>
      </c>
      <c r="DP22" s="69">
        <f t="shared" si="45"/>
        <v>332.5</v>
      </c>
      <c r="DQ22" s="70">
        <f t="shared" si="187"/>
        <v>27.708333333333332</v>
      </c>
      <c r="DR22" s="53" t="str">
        <f t="shared" si="188"/>
        <v/>
      </c>
      <c r="DS22" s="17">
        <f>IF(details!AZ22="","",details!AZ22)</f>
        <v>10</v>
      </c>
      <c r="DT22" s="17">
        <f>IF(details!BA22="","",details!BA22)</f>
        <v>10</v>
      </c>
      <c r="DU22" s="17">
        <f>IF(details!BB22="","",details!BB22)</f>
        <v>10</v>
      </c>
      <c r="DV22" s="67">
        <f t="shared" si="189"/>
        <v>30</v>
      </c>
      <c r="DW22" s="17">
        <f>IF(details!BC22="","",details!BC22)</f>
        <v>70</v>
      </c>
      <c r="DX22" s="67">
        <f t="shared" si="190"/>
        <v>100</v>
      </c>
      <c r="DY22" s="17">
        <f>IF(details!BD22="","",details!BD22)</f>
        <v>100</v>
      </c>
      <c r="DZ22" s="54">
        <f t="shared" si="191"/>
        <v>200</v>
      </c>
      <c r="EA22" s="45">
        <f t="shared" si="192"/>
        <v>0</v>
      </c>
      <c r="EB22" s="45">
        <f t="shared" si="193"/>
        <v>0</v>
      </c>
      <c r="EC22" s="46">
        <f t="shared" si="194"/>
        <v>200</v>
      </c>
      <c r="ED22" s="45" t="str">
        <f t="shared" si="195"/>
        <v/>
      </c>
      <c r="EE22" s="45" t="str">
        <f t="shared" si="107"/>
        <v/>
      </c>
      <c r="EF22" s="45" t="str">
        <f t="shared" si="196"/>
        <v/>
      </c>
      <c r="EG22" s="17">
        <f>IF(details!BE22="","",details!BE22)</f>
        <v>6</v>
      </c>
      <c r="EH22" s="17">
        <f>IF(details!BF22="","",details!BF22)</f>
        <v>8</v>
      </c>
      <c r="EI22" s="67">
        <f t="shared" si="197"/>
        <v>14</v>
      </c>
      <c r="EJ22" s="17">
        <f>IF(details!BG22="","",details!BG22)</f>
        <v>4</v>
      </c>
      <c r="EK22" s="17">
        <f>IF(details!BH22="","",details!BH22)</f>
        <v>7</v>
      </c>
      <c r="EL22" s="67">
        <f t="shared" si="198"/>
        <v>11</v>
      </c>
      <c r="EM22" s="17">
        <f>IF(details!BI22="","",details!BI22)</f>
        <v>15</v>
      </c>
      <c r="EN22" s="17">
        <f>IF(details!BJ22="","",details!BJ22)</f>
        <v>10</v>
      </c>
      <c r="EO22" s="67">
        <f t="shared" si="199"/>
        <v>25</v>
      </c>
      <c r="EP22" s="67">
        <f t="shared" si="200"/>
        <v>25</v>
      </c>
      <c r="EQ22" s="67">
        <f t="shared" si="201"/>
        <v>25</v>
      </c>
      <c r="ER22" s="67">
        <f t="shared" si="202"/>
        <v>50</v>
      </c>
      <c r="ES22" s="17">
        <f>IF(details!BK22="","",details!BK22)</f>
        <v>24</v>
      </c>
      <c r="ET22" s="17">
        <f>IF(details!BL22="","",details!BL22)</f>
        <v>14</v>
      </c>
      <c r="EU22" s="67">
        <f t="shared" si="203"/>
        <v>38</v>
      </c>
      <c r="EV22" s="67">
        <f t="shared" si="204"/>
        <v>49</v>
      </c>
      <c r="EW22" s="67">
        <f t="shared" si="205"/>
        <v>39</v>
      </c>
      <c r="EX22" s="17">
        <f>IF(details!BM22="","",details!BM22)</f>
        <v>30</v>
      </c>
      <c r="EY22" s="17">
        <f>IF(details!BN22="","",details!BN22)</f>
        <v>70</v>
      </c>
      <c r="EZ22" s="67">
        <f t="shared" si="206"/>
        <v>100</v>
      </c>
      <c r="FA22" s="67">
        <f t="shared" si="207"/>
        <v>79</v>
      </c>
      <c r="FB22" s="67">
        <f t="shared" si="208"/>
        <v>109</v>
      </c>
      <c r="FC22" s="63">
        <f t="shared" si="209"/>
        <v>188</v>
      </c>
      <c r="FD22" s="45">
        <f t="shared" si="210"/>
        <v>0</v>
      </c>
      <c r="FE22" s="45">
        <f t="shared" si="211"/>
        <v>0</v>
      </c>
      <c r="FF22" s="46">
        <f t="shared" si="212"/>
        <v>200</v>
      </c>
      <c r="FG22" s="45" t="str">
        <f t="shared" si="213"/>
        <v/>
      </c>
      <c r="FH22" s="45" t="str">
        <f t="shared" si="109"/>
        <v>P</v>
      </c>
      <c r="FI22" s="45" t="str">
        <f t="shared" si="214"/>
        <v>A</v>
      </c>
      <c r="FJ22" s="17">
        <f>IF(details!BO22="","",details!BO22)</f>
        <v>10</v>
      </c>
      <c r="FK22" s="17">
        <f>IF(details!BP22="","",details!BP22)</f>
        <v>10</v>
      </c>
      <c r="FL22" s="17">
        <f>IF(details!BQ22="","",details!BQ22)</f>
        <v>10</v>
      </c>
      <c r="FM22" s="67">
        <f t="shared" si="215"/>
        <v>30</v>
      </c>
      <c r="FN22" s="17">
        <f>IF(details!BR22="","",details!BR22)</f>
        <v>33</v>
      </c>
      <c r="FO22" s="17">
        <f>IF(details!BS22="","",details!BS22)</f>
        <v>18</v>
      </c>
      <c r="FP22" s="71">
        <f t="shared" si="216"/>
        <v>51</v>
      </c>
      <c r="FQ22" s="67">
        <f t="shared" si="217"/>
        <v>63</v>
      </c>
      <c r="FR22" s="67">
        <f t="shared" si="218"/>
        <v>18</v>
      </c>
      <c r="FS22" s="17">
        <f>IF(details!BT22="","",details!BT22)</f>
        <v>60</v>
      </c>
      <c r="FT22" s="17">
        <f>IF(details!BU22="","",details!BU22)</f>
        <v>30</v>
      </c>
      <c r="FU22" s="71">
        <f t="shared" si="219"/>
        <v>90</v>
      </c>
      <c r="FV22" s="67">
        <f t="shared" si="220"/>
        <v>123</v>
      </c>
      <c r="FW22" s="67">
        <f t="shared" si="221"/>
        <v>48</v>
      </c>
      <c r="FX22" s="63">
        <f t="shared" si="222"/>
        <v>171</v>
      </c>
      <c r="FY22" s="45">
        <f t="shared" si="223"/>
        <v>0</v>
      </c>
      <c r="FZ22" s="45">
        <f t="shared" si="224"/>
        <v>0</v>
      </c>
      <c r="GA22" s="46">
        <f t="shared" si="78"/>
        <v>200</v>
      </c>
      <c r="GB22" s="45" t="str">
        <f t="shared" si="225"/>
        <v/>
      </c>
      <c r="GC22" s="45" t="str">
        <f t="shared" si="110"/>
        <v>P</v>
      </c>
      <c r="GD22" s="45" t="str">
        <f t="shared" si="226"/>
        <v>A</v>
      </c>
      <c r="GE22" s="17">
        <f>IF(details!BV22="","",details!BV22)</f>
        <v>24</v>
      </c>
      <c r="GF22" s="17">
        <f>IF(details!BW22="","",details!BW22)</f>
        <v>44</v>
      </c>
      <c r="GG22" s="17">
        <f>IF(details!BX22="","",details!BX22)</f>
        <v>30</v>
      </c>
      <c r="GH22" s="63">
        <f t="shared" si="227"/>
        <v>98</v>
      </c>
      <c r="GI22" s="45">
        <f t="shared" si="228"/>
        <v>0</v>
      </c>
      <c r="GJ22" s="46">
        <f t="shared" si="229"/>
        <v>100</v>
      </c>
      <c r="GK22" s="45" t="str">
        <f t="shared" si="230"/>
        <v/>
      </c>
      <c r="GL22" s="45" t="str">
        <f t="shared" si="111"/>
        <v>P</v>
      </c>
      <c r="GM22" s="45" t="str">
        <f t="shared" si="112"/>
        <v>A</v>
      </c>
      <c r="GN22" s="17">
        <f>IF(details!BY22="","",details!BY22)</f>
        <v>24</v>
      </c>
      <c r="GO22" s="17">
        <f>IF(details!BZ22="","",details!BZ22)</f>
        <v>28</v>
      </c>
      <c r="GP22" s="17">
        <f>IF(details!CA22="","",details!CA22)</f>
        <v>27</v>
      </c>
      <c r="GQ22" s="17">
        <f>IF(details!CB22="","",details!CB22)</f>
        <v>14</v>
      </c>
      <c r="GR22" s="63">
        <f t="shared" si="231"/>
        <v>93</v>
      </c>
      <c r="GS22" s="45">
        <f t="shared" si="232"/>
        <v>0</v>
      </c>
      <c r="GT22" s="46">
        <f t="shared" si="233"/>
        <v>100</v>
      </c>
      <c r="GU22" s="45" t="str">
        <f t="shared" si="234"/>
        <v/>
      </c>
      <c r="GV22" s="45" t="str">
        <f t="shared" si="113"/>
        <v>P</v>
      </c>
      <c r="GW22" s="45" t="str">
        <f t="shared" si="114"/>
        <v>A</v>
      </c>
      <c r="GX22" s="45" t="str">
        <f t="shared" si="115"/>
        <v/>
      </c>
      <c r="GY22" s="45" t="str">
        <f t="shared" si="116"/>
        <v/>
      </c>
      <c r="GZ22" s="45" t="str">
        <f t="shared" si="117"/>
        <v/>
      </c>
      <c r="HA22" s="45" t="str">
        <f t="shared" si="118"/>
        <v/>
      </c>
      <c r="HB22" s="45" t="str">
        <f t="shared" si="235"/>
        <v/>
      </c>
      <c r="HC22" s="45" t="str">
        <f t="shared" si="236"/>
        <v/>
      </c>
      <c r="HD22" s="45" t="str">
        <f t="shared" si="87"/>
        <v/>
      </c>
      <c r="HE22" s="45">
        <f t="shared" si="237"/>
        <v>0</v>
      </c>
      <c r="HF22" s="45">
        <f t="shared" si="238"/>
        <v>0</v>
      </c>
      <c r="HG22" s="45">
        <f t="shared" si="239"/>
        <v>0</v>
      </c>
      <c r="HH22" s="45">
        <f t="shared" si="240"/>
        <v>0</v>
      </c>
      <c r="HI22" s="45">
        <f t="shared" si="241"/>
        <v>0</v>
      </c>
      <c r="HJ22" s="45" t="str">
        <f t="shared" si="88"/>
        <v/>
      </c>
      <c r="HK22" s="17" t="str">
        <f t="shared" si="242"/>
        <v/>
      </c>
      <c r="HL22" s="359" t="str">
        <f t="shared" si="243"/>
        <v/>
      </c>
      <c r="HM22" s="72" t="str">
        <f t="shared" si="244"/>
        <v/>
      </c>
      <c r="HN22" s="60" t="str">
        <f>IF(details!DJ22="","",details!DJ22)</f>
        <v/>
      </c>
      <c r="HO22" s="73" t="str">
        <f>IF(details!DK22="","",details!DK22)</f>
        <v/>
      </c>
      <c r="HP22" s="60" t="str">
        <f>IF(details!DN22="","",details!DN22)</f>
        <v/>
      </c>
      <c r="HQ22" s="73" t="str">
        <f>IF(details!DO22="","",details!DO22)</f>
        <v/>
      </c>
      <c r="HR22" s="60" t="str">
        <f>IF(details!DR22="","",details!DR22)</f>
        <v/>
      </c>
      <c r="HS22" s="73" t="str">
        <f>IF(details!DS22="","",details!DS22)</f>
        <v/>
      </c>
      <c r="HT22" s="60" t="str">
        <f>IF(details!DV22="","",details!DV22)</f>
        <v/>
      </c>
      <c r="HU22" s="73" t="str">
        <f>IF(details!DW22="","",details!DW22)</f>
        <v/>
      </c>
      <c r="HV22" s="60" t="str">
        <f>IF(details!DZ22="","",details!DZ22)</f>
        <v/>
      </c>
      <c r="HW22" s="73" t="str">
        <f>IF(details!EA22="","",details!EA22)</f>
        <v/>
      </c>
      <c r="HX22" s="61" t="str">
        <f t="shared" si="245"/>
        <v/>
      </c>
      <c r="HY22" s="321">
        <f t="shared" si="246"/>
        <v>1.5</v>
      </c>
      <c r="HZ22" s="17" t="str">
        <f t="shared" si="247"/>
        <v/>
      </c>
      <c r="IA22" s="17" t="str">
        <f t="shared" si="248"/>
        <v/>
      </c>
      <c r="IB22" s="17" t="str">
        <f t="shared" si="122"/>
        <v/>
      </c>
      <c r="IC22" s="17" t="str">
        <f t="shared" si="249"/>
        <v/>
      </c>
      <c r="ID22" s="17" t="str">
        <f t="shared" si="250"/>
        <v/>
      </c>
      <c r="IE22" s="17" t="str">
        <f t="shared" si="124"/>
        <v/>
      </c>
      <c r="IF22" s="17" t="str">
        <f t="shared" si="251"/>
        <v/>
      </c>
      <c r="IG22" s="17" t="str">
        <f t="shared" si="273"/>
        <v/>
      </c>
      <c r="IH22" s="17" t="str">
        <f t="shared" si="273"/>
        <v/>
      </c>
      <c r="II22" s="17" t="str">
        <f t="shared" si="273"/>
        <v/>
      </c>
      <c r="IJ22" s="17" t="str">
        <f t="shared" si="273"/>
        <v/>
      </c>
      <c r="IK22" s="17" t="str">
        <f t="shared" si="273"/>
        <v/>
      </c>
      <c r="IL22" s="17" t="str">
        <f t="shared" si="252"/>
        <v/>
      </c>
      <c r="IM22" s="17" t="str">
        <f t="shared" si="127"/>
        <v/>
      </c>
      <c r="IN22" s="17" t="str">
        <f t="shared" si="253"/>
        <v/>
      </c>
      <c r="IO22" s="17" t="str">
        <f t="shared" si="254"/>
        <v/>
      </c>
      <c r="IP22" s="17" t="str">
        <f t="shared" si="129"/>
        <v/>
      </c>
      <c r="IQ22" s="17" t="str">
        <f t="shared" si="255"/>
        <v/>
      </c>
      <c r="IR22" s="17" t="str">
        <f t="shared" si="256"/>
        <v/>
      </c>
      <c r="IS22" s="17" t="str">
        <f t="shared" si="257"/>
        <v/>
      </c>
      <c r="IT22" s="17" t="str">
        <f t="shared" si="258"/>
        <v/>
      </c>
      <c r="IU22" s="17" t="str">
        <f t="shared" si="259"/>
        <v/>
      </c>
      <c r="IV22" s="17" t="str">
        <f t="shared" si="260"/>
        <v/>
      </c>
      <c r="IW22" s="17" t="str">
        <f t="shared" si="261"/>
        <v/>
      </c>
      <c r="IX22" s="17" t="str">
        <f t="shared" si="262"/>
        <v>A</v>
      </c>
      <c r="IY22" s="17" t="str">
        <f t="shared" si="263"/>
        <v>A</v>
      </c>
      <c r="IZ22" s="17" t="str">
        <f t="shared" si="264"/>
        <v>A</v>
      </c>
      <c r="JA22" s="17" t="str">
        <f t="shared" si="265"/>
        <v>A</v>
      </c>
      <c r="JB22" s="17" t="str">
        <f t="shared" si="266"/>
        <v xml:space="preserve">            </v>
      </c>
      <c r="JC22" s="17" t="str">
        <f t="shared" si="267"/>
        <v xml:space="preserve">            </v>
      </c>
      <c r="JD22" s="17" t="str">
        <f t="shared" si="268"/>
        <v/>
      </c>
      <c r="JE22" s="74"/>
      <c r="JF22" s="17" t="str">
        <f t="shared" si="269"/>
        <v xml:space="preserve">            </v>
      </c>
      <c r="JG22" s="17" t="str">
        <f>IF(OR(HK22="SUPPL.",HK22="RE-EXAM."),'result subject-wise'!AV22,HK22)</f>
        <v/>
      </c>
      <c r="JH22" s="26">
        <f>IF('result subject-wise'!AW22="",DQ22,'result subject-wise'!AW22)</f>
        <v>27.708333333333332</v>
      </c>
      <c r="JI22" s="53" t="str">
        <f t="shared" si="270"/>
        <v/>
      </c>
      <c r="JJ22" s="65"/>
      <c r="JM22" s="76" t="str">
        <f>CL109</f>
        <v>MADHUBALA MUNDRA</v>
      </c>
      <c r="JN22" s="19" t="str">
        <f>CL108</f>
        <v xml:space="preserve"> SOCIAL SCIENCE/ VOCATIONAL EDUCATION</v>
      </c>
      <c r="JO22" s="77">
        <f>CL110</f>
        <v>10</v>
      </c>
      <c r="JP22" s="71">
        <f>CS112</f>
        <v>10</v>
      </c>
      <c r="JQ22" s="26">
        <f>CL113</f>
        <v>100</v>
      </c>
      <c r="JR22" s="71">
        <f>CL112</f>
        <v>10</v>
      </c>
      <c r="JS22" s="71">
        <f>CN112</f>
        <v>0</v>
      </c>
      <c r="JT22" s="71">
        <f>CP112</f>
        <v>0</v>
      </c>
      <c r="JU22" s="71">
        <f>CR112</f>
        <v>0</v>
      </c>
      <c r="JV22" s="17">
        <f>CL114</f>
        <v>0</v>
      </c>
      <c r="JW22" s="54">
        <f>CL115</f>
        <v>0</v>
      </c>
      <c r="JX22" s="17">
        <f>CL117</f>
        <v>0</v>
      </c>
      <c r="JY22" s="17">
        <f>CL118</f>
        <v>0</v>
      </c>
      <c r="JZ22" s="791"/>
      <c r="KA22" s="78">
        <f>JP22+JV22+JW22+JX22+JY22+JZ14</f>
        <v>10</v>
      </c>
    </row>
    <row r="23" spans="1:287" ht="16" customHeight="1">
      <c r="A23" s="2">
        <f>details!A23</f>
        <v>0</v>
      </c>
      <c r="B23" s="17" t="str">
        <f>IF(details!B23="","",details!B23)</f>
        <v/>
      </c>
      <c r="C23" s="17" t="str">
        <f>IF(details!C23="","",details!C23)</f>
        <v/>
      </c>
      <c r="D23" s="63" t="str">
        <f>IF(details!D23="","",details!D23)</f>
        <v/>
      </c>
      <c r="E23" s="17" t="str">
        <f>IF(details!E23="","",details!E23)</f>
        <v/>
      </c>
      <c r="F23" s="245" t="str">
        <f>IF(details!F23="","",details!F23)</f>
        <v/>
      </c>
      <c r="G23" s="19" t="str">
        <f>IF(details!G23="","",details!G23)</f>
        <v/>
      </c>
      <c r="H23" s="19" t="str">
        <f>IF(details!H23="","",details!H23)</f>
        <v/>
      </c>
      <c r="I23" s="19" t="str">
        <f>IF(details!I23="","",details!I23)</f>
        <v/>
      </c>
      <c r="J23" s="17" t="str">
        <f>IF(details!J23="","",details!J23)</f>
        <v/>
      </c>
      <c r="K23" s="17" t="str">
        <f>IF(details!K23="","",details!K23)</f>
        <v/>
      </c>
      <c r="L23" s="17" t="str">
        <f>IF(details!L23="","",details!L23)</f>
        <v/>
      </c>
      <c r="M23" s="67" t="str">
        <f t="shared" si="139"/>
        <v/>
      </c>
      <c r="N23" s="17" t="str">
        <f>IF(details!M23="","",details!M23)</f>
        <v/>
      </c>
      <c r="O23" s="17" t="str">
        <f>IF(details!N23="","",details!N23)</f>
        <v/>
      </c>
      <c r="P23" s="67" t="str">
        <f t="shared" si="140"/>
        <v/>
      </c>
      <c r="Q23" s="17" t="str">
        <f>IF(details!O23="","",details!O23)</f>
        <v/>
      </c>
      <c r="R23" s="54" t="str">
        <f t="shared" si="141"/>
        <v/>
      </c>
      <c r="S23" s="45">
        <f t="shared" si="142"/>
        <v>0</v>
      </c>
      <c r="T23" s="45">
        <f t="shared" si="143"/>
        <v>0</v>
      </c>
      <c r="U23" s="46" t="str">
        <f t="shared" si="144"/>
        <v/>
      </c>
      <c r="V23" s="45" t="str">
        <f t="shared" si="145"/>
        <v/>
      </c>
      <c r="W23" s="45" t="str">
        <f t="shared" si="89"/>
        <v/>
      </c>
      <c r="X23" s="45" t="str">
        <f t="shared" si="90"/>
        <v/>
      </c>
      <c r="Y23" s="17" t="str">
        <f>IF(details!P23="","",details!P23)</f>
        <v/>
      </c>
      <c r="Z23" s="17" t="str">
        <f>IF(details!Q23="","",details!Q23)</f>
        <v/>
      </c>
      <c r="AA23" s="17" t="str">
        <f>IF(details!R23="","",details!R23)</f>
        <v/>
      </c>
      <c r="AB23" s="67" t="str">
        <f t="shared" si="146"/>
        <v/>
      </c>
      <c r="AC23" s="17" t="str">
        <f>IF(details!S23="","",details!S23)</f>
        <v/>
      </c>
      <c r="AD23" s="17" t="str">
        <f>IF(details!T23="","",details!T23)</f>
        <v/>
      </c>
      <c r="AE23" s="67" t="str">
        <f t="shared" si="147"/>
        <v/>
      </c>
      <c r="AF23" s="17" t="str">
        <f>IF(details!U23="","",details!U23)</f>
        <v/>
      </c>
      <c r="AG23" s="54" t="str">
        <f t="shared" si="148"/>
        <v/>
      </c>
      <c r="AH23" s="45">
        <f t="shared" si="149"/>
        <v>0</v>
      </c>
      <c r="AI23" s="45">
        <f t="shared" si="150"/>
        <v>0</v>
      </c>
      <c r="AJ23" s="46" t="str">
        <f t="shared" si="151"/>
        <v/>
      </c>
      <c r="AK23" s="45" t="str">
        <f t="shared" si="152"/>
        <v/>
      </c>
      <c r="AL23" s="45" t="str">
        <f t="shared" si="91"/>
        <v/>
      </c>
      <c r="AM23" s="45" t="str">
        <f t="shared" si="92"/>
        <v/>
      </c>
      <c r="AN23" s="63" t="str">
        <f>IF(details!V23="","",details!V23)</f>
        <v/>
      </c>
      <c r="AO23" s="68" t="str">
        <f>IF(details!V23="","",details!V23)</f>
        <v/>
      </c>
      <c r="AP23" s="17" t="str">
        <f>IF(details!W23="","",details!W23)</f>
        <v/>
      </c>
      <c r="AQ23" s="17" t="str">
        <f>IF(details!X23="","",details!X23)</f>
        <v/>
      </c>
      <c r="AR23" s="17" t="str">
        <f>IF(details!Y23="","",details!Y23)</f>
        <v/>
      </c>
      <c r="AS23" s="67" t="str">
        <f t="shared" si="153"/>
        <v/>
      </c>
      <c r="AT23" s="17" t="str">
        <f>IF(details!Z23="","",details!Z23)</f>
        <v/>
      </c>
      <c r="AU23" s="17" t="str">
        <f>IF(details!AA23="","",details!AA23)</f>
        <v/>
      </c>
      <c r="AV23" s="67" t="str">
        <f t="shared" si="154"/>
        <v/>
      </c>
      <c r="AW23" s="17" t="str">
        <f>IF(details!AB23="","",details!AB23)</f>
        <v/>
      </c>
      <c r="AX23" s="54" t="str">
        <f t="shared" si="155"/>
        <v/>
      </c>
      <c r="AY23" s="45">
        <f t="shared" si="156"/>
        <v>0</v>
      </c>
      <c r="AZ23" s="45">
        <f t="shared" si="157"/>
        <v>0</v>
      </c>
      <c r="BA23" s="46" t="str">
        <f t="shared" si="158"/>
        <v/>
      </c>
      <c r="BB23" s="45" t="str">
        <f t="shared" si="159"/>
        <v/>
      </c>
      <c r="BC23" s="45" t="str">
        <f t="shared" si="93"/>
        <v/>
      </c>
      <c r="BD23" s="45" t="str">
        <f t="shared" si="160"/>
        <v/>
      </c>
      <c r="BE23" s="17" t="str">
        <f>IF(details!AC23="","",details!AC23)</f>
        <v/>
      </c>
      <c r="BF23" s="17" t="str">
        <f>IF(details!AD23="","",details!AD23)</f>
        <v/>
      </c>
      <c r="BG23" s="17" t="str">
        <f>IF(details!AE23="","",details!AE23)</f>
        <v/>
      </c>
      <c r="BH23" s="67" t="str">
        <f t="shared" si="161"/>
        <v/>
      </c>
      <c r="BI23" s="17" t="str">
        <f>IF(details!AF23="","",details!AF23)</f>
        <v/>
      </c>
      <c r="BJ23" s="17" t="str">
        <f>IF(details!AG23="","",details!AG23)</f>
        <v/>
      </c>
      <c r="BK23" s="67" t="str">
        <f t="shared" si="162"/>
        <v/>
      </c>
      <c r="BL23" s="17" t="str">
        <f>IF(details!AH23="","",details!AH23)</f>
        <v/>
      </c>
      <c r="BM23" s="54" t="str">
        <f t="shared" si="163"/>
        <v/>
      </c>
      <c r="BN23" s="45">
        <f t="shared" si="164"/>
        <v>0</v>
      </c>
      <c r="BO23" s="45">
        <f t="shared" si="165"/>
        <v>0</v>
      </c>
      <c r="BP23" s="46" t="str">
        <f t="shared" si="166"/>
        <v/>
      </c>
      <c r="BQ23" s="45" t="str">
        <f t="shared" si="167"/>
        <v/>
      </c>
      <c r="BR23" s="45" t="str">
        <f t="shared" si="94"/>
        <v/>
      </c>
      <c r="BS23" s="45" t="str">
        <f t="shared" si="168"/>
        <v/>
      </c>
      <c r="BT23" s="300" t="str">
        <f>IF(details!AI23="","",details!AI23)</f>
        <v/>
      </c>
      <c r="BU23" s="309" t="str">
        <f t="shared" si="169"/>
        <v xml:space="preserve"> SOCIAL SCIENCE</v>
      </c>
      <c r="BV23" s="17" t="str">
        <f>IF(details!AJ23="","",details!AJ23)</f>
        <v/>
      </c>
      <c r="BW23" s="17" t="str">
        <f>IF(details!AK23="","",details!AK23)</f>
        <v/>
      </c>
      <c r="BX23" s="17" t="str">
        <f>IF(details!AL23="","",details!AL23)</f>
        <v/>
      </c>
      <c r="BY23" s="178" t="str">
        <f>IF(AND(BV23="",BX23="",BZ23=""),"",SUM(BV23:BX23))</f>
        <v/>
      </c>
      <c r="BZ23" s="17" t="str">
        <f>IF(details!AM23="","",details!AM23)</f>
        <v/>
      </c>
      <c r="CA23" s="17" t="str">
        <f t="shared" si="171"/>
        <v/>
      </c>
      <c r="CB23" s="17" t="str">
        <f>IF(CA23="P",(BY23+BZ23),"")</f>
        <v/>
      </c>
      <c r="CC23" s="17">
        <f>IF(details!AN23="","",details!AN23)</f>
        <v>10</v>
      </c>
      <c r="CD23" s="17">
        <f>IF(details!AO23="","",details!AO23)</f>
        <v>10</v>
      </c>
      <c r="CE23" s="17">
        <f>IF(details!AP23="","",details!AP23)</f>
        <v>9</v>
      </c>
      <c r="CF23" s="67">
        <f t="shared" si="173"/>
        <v>29</v>
      </c>
      <c r="CG23" s="17">
        <f>IF(details!AQ23="","",details!AQ23)</f>
        <v>0.5</v>
      </c>
      <c r="CH23" s="17">
        <f>IF(details!AR23="","",details!AR23)</f>
        <v>70</v>
      </c>
      <c r="CI23" s="67">
        <f t="shared" si="174"/>
        <v>99.5</v>
      </c>
      <c r="CJ23" s="17">
        <f>IF(details!AS23="","",details!AS23)</f>
        <v>100</v>
      </c>
      <c r="CK23" s="54">
        <f t="shared" si="175"/>
        <v>199.5</v>
      </c>
      <c r="CL23" s="17">
        <f t="shared" si="176"/>
        <v>10</v>
      </c>
      <c r="CM23" s="17">
        <f t="shared" si="177"/>
        <v>10</v>
      </c>
      <c r="CN23" s="17">
        <f t="shared" si="178"/>
        <v>9</v>
      </c>
      <c r="CO23" s="67">
        <f t="shared" si="100"/>
        <v>0.5</v>
      </c>
      <c r="CP23" s="17">
        <f t="shared" si="31"/>
        <v>70</v>
      </c>
      <c r="CQ23" s="67">
        <f t="shared" si="32"/>
        <v>99.5</v>
      </c>
      <c r="CR23" s="17">
        <f t="shared" si="33"/>
        <v>100</v>
      </c>
      <c r="CS23" s="54">
        <f t="shared" si="34"/>
        <v>199.5</v>
      </c>
      <c r="CT23" s="45">
        <f t="shared" si="35"/>
        <v>0</v>
      </c>
      <c r="CU23" s="45">
        <f t="shared" si="101"/>
        <v>0</v>
      </c>
      <c r="CV23" s="46">
        <f t="shared" si="102"/>
        <v>200</v>
      </c>
      <c r="CW23" s="45" t="str">
        <f t="shared" si="36"/>
        <v/>
      </c>
      <c r="CX23" s="45" t="str">
        <f t="shared" si="103"/>
        <v/>
      </c>
      <c r="CY23" s="45" t="str">
        <f t="shared" si="179"/>
        <v/>
      </c>
      <c r="CZ23" s="17">
        <f>IF(details!AT23="","",details!AT23)</f>
        <v>5</v>
      </c>
      <c r="DA23" s="17">
        <f>IF(details!AU23="","",details!AU23)</f>
        <v>4</v>
      </c>
      <c r="DB23" s="17">
        <f>IF(details!AV23="","",details!AV23)</f>
        <v>8</v>
      </c>
      <c r="DC23" s="67">
        <f t="shared" si="180"/>
        <v>17</v>
      </c>
      <c r="DD23" s="17">
        <f>IF(details!AW23="","",details!AW23)</f>
        <v>1</v>
      </c>
      <c r="DE23" s="17">
        <f>IF(details!AX23="","",details!AX23)</f>
        <v>25</v>
      </c>
      <c r="DF23" s="67">
        <f t="shared" si="181"/>
        <v>43</v>
      </c>
      <c r="DG23" s="17">
        <f>IF(details!AY23="","",details!AY23)</f>
        <v>90</v>
      </c>
      <c r="DH23" s="54">
        <f t="shared" si="182"/>
        <v>133</v>
      </c>
      <c r="DI23" s="45">
        <f t="shared" si="183"/>
        <v>0</v>
      </c>
      <c r="DJ23" s="45">
        <f t="shared" si="184"/>
        <v>0</v>
      </c>
      <c r="DK23" s="46">
        <f t="shared" si="185"/>
        <v>200</v>
      </c>
      <c r="DL23" s="45" t="str">
        <f t="shared" si="186"/>
        <v/>
      </c>
      <c r="DM23" s="45" t="str">
        <f t="shared" si="104"/>
        <v/>
      </c>
      <c r="DN23" s="45" t="str">
        <f t="shared" si="105"/>
        <v/>
      </c>
      <c r="DO23" s="45">
        <f t="shared" si="44"/>
        <v>0</v>
      </c>
      <c r="DP23" s="69">
        <f t="shared" si="45"/>
        <v>332.5</v>
      </c>
      <c r="DQ23" s="70">
        <f t="shared" si="187"/>
        <v>27.708333333333332</v>
      </c>
      <c r="DR23" s="53" t="str">
        <f t="shared" si="188"/>
        <v/>
      </c>
      <c r="DS23" s="17">
        <f>IF(details!AZ23="","",details!AZ23)</f>
        <v>10</v>
      </c>
      <c r="DT23" s="17">
        <f>IF(details!BA23="","",details!BA23)</f>
        <v>10</v>
      </c>
      <c r="DU23" s="17">
        <f>IF(details!BB23="","",details!BB23)</f>
        <v>10</v>
      </c>
      <c r="DV23" s="67">
        <f t="shared" si="189"/>
        <v>30</v>
      </c>
      <c r="DW23" s="17">
        <f>IF(details!BC23="","",details!BC23)</f>
        <v>70</v>
      </c>
      <c r="DX23" s="67">
        <f t="shared" si="190"/>
        <v>100</v>
      </c>
      <c r="DY23" s="17">
        <f>IF(details!BD23="","",details!BD23)</f>
        <v>100</v>
      </c>
      <c r="DZ23" s="54">
        <f t="shared" si="191"/>
        <v>200</v>
      </c>
      <c r="EA23" s="45">
        <f t="shared" si="192"/>
        <v>0</v>
      </c>
      <c r="EB23" s="45">
        <f t="shared" si="193"/>
        <v>0</v>
      </c>
      <c r="EC23" s="46">
        <f t="shared" si="194"/>
        <v>200</v>
      </c>
      <c r="ED23" s="45" t="str">
        <f t="shared" si="195"/>
        <v/>
      </c>
      <c r="EE23" s="45" t="str">
        <f t="shared" si="107"/>
        <v/>
      </c>
      <c r="EF23" s="45" t="str">
        <f t="shared" si="196"/>
        <v/>
      </c>
      <c r="EG23" s="17">
        <f>IF(details!BE23="","",details!BE23)</f>
        <v>6</v>
      </c>
      <c r="EH23" s="17">
        <f>IF(details!BF23="","",details!BF23)</f>
        <v>8</v>
      </c>
      <c r="EI23" s="67">
        <f t="shared" si="197"/>
        <v>14</v>
      </c>
      <c r="EJ23" s="17">
        <f>IF(details!BG23="","",details!BG23)</f>
        <v>4</v>
      </c>
      <c r="EK23" s="17">
        <f>IF(details!BH23="","",details!BH23)</f>
        <v>7</v>
      </c>
      <c r="EL23" s="67">
        <f t="shared" si="198"/>
        <v>11</v>
      </c>
      <c r="EM23" s="17">
        <f>IF(details!BI23="","",details!BI23)</f>
        <v>15</v>
      </c>
      <c r="EN23" s="17">
        <f>IF(details!BJ23="","",details!BJ23)</f>
        <v>10</v>
      </c>
      <c r="EO23" s="67">
        <f t="shared" si="199"/>
        <v>25</v>
      </c>
      <c r="EP23" s="67">
        <f t="shared" si="200"/>
        <v>25</v>
      </c>
      <c r="EQ23" s="67">
        <f t="shared" si="201"/>
        <v>25</v>
      </c>
      <c r="ER23" s="67">
        <f t="shared" si="202"/>
        <v>50</v>
      </c>
      <c r="ES23" s="17">
        <f>IF(details!BK23="","",details!BK23)</f>
        <v>24</v>
      </c>
      <c r="ET23" s="17">
        <f>IF(details!BL23="","",details!BL23)</f>
        <v>14</v>
      </c>
      <c r="EU23" s="67">
        <f t="shared" si="203"/>
        <v>38</v>
      </c>
      <c r="EV23" s="67">
        <f t="shared" si="204"/>
        <v>49</v>
      </c>
      <c r="EW23" s="67">
        <f t="shared" si="205"/>
        <v>39</v>
      </c>
      <c r="EX23" s="17">
        <f>IF(details!BM23="","",details!BM23)</f>
        <v>30</v>
      </c>
      <c r="EY23" s="17">
        <f>IF(details!BN23="","",details!BN23)</f>
        <v>70</v>
      </c>
      <c r="EZ23" s="67">
        <f t="shared" si="206"/>
        <v>100</v>
      </c>
      <c r="FA23" s="67">
        <f t="shared" si="207"/>
        <v>79</v>
      </c>
      <c r="FB23" s="67">
        <f t="shared" si="208"/>
        <v>109</v>
      </c>
      <c r="FC23" s="63">
        <f t="shared" si="209"/>
        <v>188</v>
      </c>
      <c r="FD23" s="45">
        <f t="shared" si="210"/>
        <v>0</v>
      </c>
      <c r="FE23" s="45">
        <f t="shared" si="211"/>
        <v>0</v>
      </c>
      <c r="FF23" s="46">
        <f t="shared" si="212"/>
        <v>200</v>
      </c>
      <c r="FG23" s="45" t="str">
        <f t="shared" si="213"/>
        <v/>
      </c>
      <c r="FH23" s="45" t="str">
        <f t="shared" si="109"/>
        <v>P</v>
      </c>
      <c r="FI23" s="45" t="str">
        <f t="shared" si="214"/>
        <v>A</v>
      </c>
      <c r="FJ23" s="17">
        <f>IF(details!BO23="","",details!BO23)</f>
        <v>10</v>
      </c>
      <c r="FK23" s="17">
        <f>IF(details!BP23="","",details!BP23)</f>
        <v>10</v>
      </c>
      <c r="FL23" s="17">
        <f>IF(details!BQ23="","",details!BQ23)</f>
        <v>10</v>
      </c>
      <c r="FM23" s="67">
        <f t="shared" si="215"/>
        <v>30</v>
      </c>
      <c r="FN23" s="17">
        <f>IF(details!BR23="","",details!BR23)</f>
        <v>33</v>
      </c>
      <c r="FO23" s="17">
        <f>IF(details!BS23="","",details!BS23)</f>
        <v>18</v>
      </c>
      <c r="FP23" s="71">
        <f t="shared" si="216"/>
        <v>51</v>
      </c>
      <c r="FQ23" s="67">
        <f t="shared" si="217"/>
        <v>63</v>
      </c>
      <c r="FR23" s="67">
        <f t="shared" si="218"/>
        <v>18</v>
      </c>
      <c r="FS23" s="17">
        <f>IF(details!BT23="","",details!BT23)</f>
        <v>60</v>
      </c>
      <c r="FT23" s="17">
        <f>IF(details!BU23="","",details!BU23)</f>
        <v>30</v>
      </c>
      <c r="FU23" s="71">
        <f t="shared" si="219"/>
        <v>90</v>
      </c>
      <c r="FV23" s="67">
        <f t="shared" si="220"/>
        <v>123</v>
      </c>
      <c r="FW23" s="67">
        <f t="shared" si="221"/>
        <v>48</v>
      </c>
      <c r="FX23" s="63">
        <f t="shared" si="222"/>
        <v>171</v>
      </c>
      <c r="FY23" s="45">
        <f t="shared" si="223"/>
        <v>0</v>
      </c>
      <c r="FZ23" s="45">
        <f t="shared" si="224"/>
        <v>0</v>
      </c>
      <c r="GA23" s="46">
        <f t="shared" si="78"/>
        <v>200</v>
      </c>
      <c r="GB23" s="45" t="str">
        <f t="shared" si="225"/>
        <v/>
      </c>
      <c r="GC23" s="45" t="str">
        <f t="shared" si="110"/>
        <v>P</v>
      </c>
      <c r="GD23" s="45" t="str">
        <f t="shared" si="226"/>
        <v>A</v>
      </c>
      <c r="GE23" s="17">
        <f>IF(details!BV23="","",details!BV23)</f>
        <v>24</v>
      </c>
      <c r="GF23" s="17">
        <f>IF(details!BW23="","",details!BW23)</f>
        <v>44</v>
      </c>
      <c r="GG23" s="17">
        <f>IF(details!BX23="","",details!BX23)</f>
        <v>30</v>
      </c>
      <c r="GH23" s="63">
        <f t="shared" si="227"/>
        <v>98</v>
      </c>
      <c r="GI23" s="45">
        <f t="shared" si="228"/>
        <v>0</v>
      </c>
      <c r="GJ23" s="46">
        <f t="shared" si="229"/>
        <v>100</v>
      </c>
      <c r="GK23" s="45" t="str">
        <f t="shared" si="230"/>
        <v/>
      </c>
      <c r="GL23" s="45" t="str">
        <f t="shared" si="111"/>
        <v>P</v>
      </c>
      <c r="GM23" s="45" t="str">
        <f t="shared" si="112"/>
        <v>A</v>
      </c>
      <c r="GN23" s="17">
        <f>IF(details!BY23="","",details!BY23)</f>
        <v>24</v>
      </c>
      <c r="GO23" s="17">
        <f>IF(details!BZ23="","",details!BZ23)</f>
        <v>28</v>
      </c>
      <c r="GP23" s="17">
        <f>IF(details!CA23="","",details!CA23)</f>
        <v>27</v>
      </c>
      <c r="GQ23" s="17">
        <f>IF(details!CB23="","",details!CB23)</f>
        <v>14</v>
      </c>
      <c r="GR23" s="63">
        <f t="shared" si="231"/>
        <v>93</v>
      </c>
      <c r="GS23" s="45">
        <f t="shared" si="232"/>
        <v>0</v>
      </c>
      <c r="GT23" s="46">
        <f t="shared" si="233"/>
        <v>100</v>
      </c>
      <c r="GU23" s="45" t="str">
        <f t="shared" si="234"/>
        <v/>
      </c>
      <c r="GV23" s="45" t="str">
        <f t="shared" si="113"/>
        <v>P</v>
      </c>
      <c r="GW23" s="45" t="str">
        <f t="shared" si="114"/>
        <v>A</v>
      </c>
      <c r="GX23" s="45" t="str">
        <f t="shared" si="115"/>
        <v/>
      </c>
      <c r="GY23" s="45" t="str">
        <f t="shared" si="116"/>
        <v/>
      </c>
      <c r="GZ23" s="45" t="str">
        <f t="shared" si="117"/>
        <v/>
      </c>
      <c r="HA23" s="45" t="str">
        <f t="shared" si="118"/>
        <v/>
      </c>
      <c r="HB23" s="45" t="str">
        <f t="shared" si="235"/>
        <v/>
      </c>
      <c r="HC23" s="45" t="str">
        <f t="shared" si="236"/>
        <v/>
      </c>
      <c r="HD23" s="45" t="str">
        <f t="shared" si="87"/>
        <v/>
      </c>
      <c r="HE23" s="45">
        <f t="shared" si="237"/>
        <v>0</v>
      </c>
      <c r="HF23" s="45">
        <f t="shared" si="238"/>
        <v>0</v>
      </c>
      <c r="HG23" s="45">
        <f t="shared" si="239"/>
        <v>0</v>
      </c>
      <c r="HH23" s="45">
        <f t="shared" si="240"/>
        <v>0</v>
      </c>
      <c r="HI23" s="45">
        <f t="shared" si="241"/>
        <v>0</v>
      </c>
      <c r="HJ23" s="45" t="str">
        <f t="shared" si="88"/>
        <v/>
      </c>
      <c r="HK23" s="17" t="str">
        <f t="shared" si="242"/>
        <v/>
      </c>
      <c r="HL23" s="359" t="str">
        <f t="shared" si="243"/>
        <v/>
      </c>
      <c r="HM23" s="72" t="str">
        <f t="shared" si="244"/>
        <v/>
      </c>
      <c r="HN23" s="60" t="str">
        <f>IF(details!DJ23="","",details!DJ23)</f>
        <v/>
      </c>
      <c r="HO23" s="73" t="str">
        <f>IF(details!DK23="","",details!DK23)</f>
        <v/>
      </c>
      <c r="HP23" s="60" t="str">
        <f>IF(details!DN23="","",details!DN23)</f>
        <v/>
      </c>
      <c r="HQ23" s="73" t="str">
        <f>IF(details!DO23="","",details!DO23)</f>
        <v/>
      </c>
      <c r="HR23" s="60" t="str">
        <f>IF(details!DR23="","",details!DR23)</f>
        <v/>
      </c>
      <c r="HS23" s="73" t="str">
        <f>IF(details!DS23="","",details!DS23)</f>
        <v/>
      </c>
      <c r="HT23" s="60" t="str">
        <f>IF(details!DV23="","",details!DV23)</f>
        <v/>
      </c>
      <c r="HU23" s="73" t="str">
        <f>IF(details!DW23="","",details!DW23)</f>
        <v/>
      </c>
      <c r="HV23" s="60" t="str">
        <f>IF(details!DZ23="","",details!DZ23)</f>
        <v/>
      </c>
      <c r="HW23" s="73" t="str">
        <f>IF(details!EA23="","",details!EA23)</f>
        <v/>
      </c>
      <c r="HX23" s="61" t="str">
        <f t="shared" si="245"/>
        <v/>
      </c>
      <c r="HY23" s="321">
        <f t="shared" si="246"/>
        <v>1.5</v>
      </c>
      <c r="HZ23" s="17" t="str">
        <f t="shared" si="247"/>
        <v/>
      </c>
      <c r="IA23" s="17" t="str">
        <f t="shared" si="248"/>
        <v/>
      </c>
      <c r="IB23" s="17" t="str">
        <f t="shared" si="122"/>
        <v/>
      </c>
      <c r="IC23" s="17" t="str">
        <f t="shared" si="249"/>
        <v/>
      </c>
      <c r="ID23" s="17" t="str">
        <f t="shared" si="250"/>
        <v/>
      </c>
      <c r="IE23" s="17" t="str">
        <f t="shared" si="124"/>
        <v/>
      </c>
      <c r="IF23" s="17" t="str">
        <f t="shared" si="251"/>
        <v/>
      </c>
      <c r="IG23" s="17" t="str">
        <f t="shared" si="273"/>
        <v/>
      </c>
      <c r="IH23" s="17" t="str">
        <f t="shared" si="273"/>
        <v/>
      </c>
      <c r="II23" s="17" t="str">
        <f t="shared" si="273"/>
        <v/>
      </c>
      <c r="IJ23" s="17" t="str">
        <f t="shared" si="273"/>
        <v/>
      </c>
      <c r="IK23" s="17" t="str">
        <f t="shared" si="273"/>
        <v/>
      </c>
      <c r="IL23" s="17" t="str">
        <f t="shared" si="252"/>
        <v/>
      </c>
      <c r="IM23" s="17" t="str">
        <f t="shared" si="127"/>
        <v/>
      </c>
      <c r="IN23" s="17" t="str">
        <f t="shared" si="253"/>
        <v/>
      </c>
      <c r="IO23" s="17" t="str">
        <f t="shared" si="254"/>
        <v/>
      </c>
      <c r="IP23" s="17" t="str">
        <f t="shared" si="129"/>
        <v/>
      </c>
      <c r="IQ23" s="17" t="str">
        <f t="shared" si="255"/>
        <v/>
      </c>
      <c r="IR23" s="17" t="str">
        <f t="shared" si="256"/>
        <v/>
      </c>
      <c r="IS23" s="17" t="str">
        <f t="shared" si="257"/>
        <v/>
      </c>
      <c r="IT23" s="17" t="str">
        <f t="shared" si="258"/>
        <v/>
      </c>
      <c r="IU23" s="17" t="str">
        <f t="shared" si="259"/>
        <v/>
      </c>
      <c r="IV23" s="17" t="str">
        <f t="shared" si="260"/>
        <v/>
      </c>
      <c r="IW23" s="17" t="str">
        <f t="shared" si="261"/>
        <v/>
      </c>
      <c r="IX23" s="17" t="str">
        <f t="shared" si="262"/>
        <v>A</v>
      </c>
      <c r="IY23" s="17" t="str">
        <f t="shared" si="263"/>
        <v>A</v>
      </c>
      <c r="IZ23" s="17" t="str">
        <f t="shared" si="264"/>
        <v>A</v>
      </c>
      <c r="JA23" s="17" t="str">
        <f t="shared" si="265"/>
        <v>A</v>
      </c>
      <c r="JB23" s="17" t="str">
        <f t="shared" si="266"/>
        <v xml:space="preserve">            </v>
      </c>
      <c r="JC23" s="17" t="str">
        <f t="shared" si="267"/>
        <v xml:space="preserve">            </v>
      </c>
      <c r="JD23" s="17" t="str">
        <f t="shared" si="268"/>
        <v/>
      </c>
      <c r="JE23" s="74"/>
      <c r="JF23" s="17" t="str">
        <f t="shared" si="269"/>
        <v xml:space="preserve">            </v>
      </c>
      <c r="JG23" s="17" t="str">
        <f>IF(OR(HK23="SUPPL.",HK23="RE-EXAM."),'result subject-wise'!AV23,HK23)</f>
        <v/>
      </c>
      <c r="JH23" s="26">
        <f>IF('result subject-wise'!AW23="",DQ23,'result subject-wise'!AW23)</f>
        <v>27.708333333333332</v>
      </c>
      <c r="JI23" s="53" t="str">
        <f t="shared" si="270"/>
        <v/>
      </c>
      <c r="JJ23" s="65"/>
      <c r="JM23" s="76" t="str">
        <f>CZ109</f>
        <v>BANSHI LAL SUTHAR</v>
      </c>
      <c r="JN23" s="19" t="str">
        <f>CZ108</f>
        <v xml:space="preserve"> MATHEMATICS</v>
      </c>
      <c r="JO23" s="77">
        <f>CZ110</f>
        <v>10</v>
      </c>
      <c r="JP23" s="71">
        <f>DH112</f>
        <v>10</v>
      </c>
      <c r="JQ23" s="26">
        <f>CZ113</f>
        <v>100</v>
      </c>
      <c r="JR23" s="71">
        <f>CZ112</f>
        <v>0</v>
      </c>
      <c r="JS23" s="71">
        <f>DB112</f>
        <v>10</v>
      </c>
      <c r="JT23" s="71">
        <f>DE112</f>
        <v>0</v>
      </c>
      <c r="JU23" s="71">
        <f>DG112</f>
        <v>0</v>
      </c>
      <c r="JV23" s="17">
        <f>CZ114</f>
        <v>0</v>
      </c>
      <c r="JW23" s="54">
        <f>CZ115</f>
        <v>0</v>
      </c>
      <c r="JX23" s="17">
        <f>CZ117</f>
        <v>0</v>
      </c>
      <c r="JY23" s="17">
        <f>CZ118</f>
        <v>0</v>
      </c>
      <c r="JZ23" s="791"/>
      <c r="KA23" s="78">
        <f>JP23+JV23+JW23+JX23+JY23+JZ14</f>
        <v>10</v>
      </c>
    </row>
    <row r="24" spans="1:287" ht="16" customHeight="1">
      <c r="A24" s="2">
        <f>details!A24</f>
        <v>0</v>
      </c>
      <c r="B24" s="17" t="str">
        <f>IF(details!B24="","",details!B24)</f>
        <v/>
      </c>
      <c r="C24" s="17" t="str">
        <f>IF(details!C24="","",details!C24)</f>
        <v/>
      </c>
      <c r="D24" s="63" t="str">
        <f>IF(details!D24="","",details!D24)</f>
        <v/>
      </c>
      <c r="E24" s="17" t="str">
        <f>IF(details!E24="","",details!E24)</f>
        <v/>
      </c>
      <c r="F24" s="245" t="str">
        <f>IF(details!F24="","",details!F24)</f>
        <v/>
      </c>
      <c r="G24" s="19" t="str">
        <f>IF(details!G24="","",details!G24)</f>
        <v/>
      </c>
      <c r="H24" s="19" t="str">
        <f>IF(details!H24="","",details!H24)</f>
        <v/>
      </c>
      <c r="I24" s="19" t="str">
        <f>IF(details!I24="","",details!I24)</f>
        <v/>
      </c>
      <c r="J24" s="17" t="str">
        <f>IF(details!J24="","",details!J24)</f>
        <v/>
      </c>
      <c r="K24" s="17" t="str">
        <f>IF(details!K24="","",details!K24)</f>
        <v/>
      </c>
      <c r="L24" s="17" t="str">
        <f>IF(details!L24="","",details!L24)</f>
        <v/>
      </c>
      <c r="M24" s="67" t="str">
        <f t="shared" si="139"/>
        <v/>
      </c>
      <c r="N24" s="17" t="str">
        <f>IF(details!M24="","",details!M24)</f>
        <v/>
      </c>
      <c r="O24" s="17" t="str">
        <f>IF(details!N24="","",details!N24)</f>
        <v/>
      </c>
      <c r="P24" s="67" t="str">
        <f t="shared" si="140"/>
        <v/>
      </c>
      <c r="Q24" s="17" t="str">
        <f>IF(details!O24="","",details!O24)</f>
        <v/>
      </c>
      <c r="R24" s="54" t="str">
        <f t="shared" si="141"/>
        <v/>
      </c>
      <c r="S24" s="45">
        <f t="shared" si="142"/>
        <v>0</v>
      </c>
      <c r="T24" s="45">
        <f t="shared" si="143"/>
        <v>0</v>
      </c>
      <c r="U24" s="46" t="str">
        <f t="shared" si="144"/>
        <v/>
      </c>
      <c r="V24" s="45" t="str">
        <f t="shared" si="145"/>
        <v/>
      </c>
      <c r="W24" s="45" t="str">
        <f t="shared" si="89"/>
        <v/>
      </c>
      <c r="X24" s="45" t="str">
        <f t="shared" si="90"/>
        <v/>
      </c>
      <c r="Y24" s="17" t="str">
        <f>IF(details!P24="","",details!P24)</f>
        <v/>
      </c>
      <c r="Z24" s="17" t="str">
        <f>IF(details!Q24="","",details!Q24)</f>
        <v/>
      </c>
      <c r="AA24" s="17" t="str">
        <f>IF(details!R24="","",details!R24)</f>
        <v/>
      </c>
      <c r="AB24" s="67" t="str">
        <f t="shared" si="146"/>
        <v/>
      </c>
      <c r="AC24" s="17" t="str">
        <f>IF(details!S24="","",details!S24)</f>
        <v/>
      </c>
      <c r="AD24" s="17" t="str">
        <f>IF(details!T24="","",details!T24)</f>
        <v/>
      </c>
      <c r="AE24" s="67" t="str">
        <f t="shared" si="147"/>
        <v/>
      </c>
      <c r="AF24" s="17" t="str">
        <f>IF(details!U24="","",details!U24)</f>
        <v/>
      </c>
      <c r="AG24" s="54" t="str">
        <f t="shared" si="148"/>
        <v/>
      </c>
      <c r="AH24" s="45">
        <f t="shared" si="149"/>
        <v>0</v>
      </c>
      <c r="AI24" s="45">
        <f t="shared" si="150"/>
        <v>0</v>
      </c>
      <c r="AJ24" s="46" t="str">
        <f t="shared" si="151"/>
        <v/>
      </c>
      <c r="AK24" s="45" t="str">
        <f t="shared" si="152"/>
        <v/>
      </c>
      <c r="AL24" s="45" t="str">
        <f t="shared" si="91"/>
        <v/>
      </c>
      <c r="AM24" s="45" t="str">
        <f t="shared" si="92"/>
        <v/>
      </c>
      <c r="AN24" s="63" t="str">
        <f>IF(details!V24="","",details!V24)</f>
        <v/>
      </c>
      <c r="AO24" s="68" t="str">
        <f>IF(details!V24="","",details!V24)</f>
        <v/>
      </c>
      <c r="AP24" s="17" t="str">
        <f>IF(details!W24="","",details!W24)</f>
        <v/>
      </c>
      <c r="AQ24" s="17" t="str">
        <f>IF(details!X24="","",details!X24)</f>
        <v/>
      </c>
      <c r="AR24" s="17" t="str">
        <f>IF(details!Y24="","",details!Y24)</f>
        <v/>
      </c>
      <c r="AS24" s="67" t="str">
        <f t="shared" si="153"/>
        <v/>
      </c>
      <c r="AT24" s="17" t="str">
        <f>IF(details!Z24="","",details!Z24)</f>
        <v/>
      </c>
      <c r="AU24" s="17" t="str">
        <f>IF(details!AA24="","",details!AA24)</f>
        <v/>
      </c>
      <c r="AV24" s="67" t="str">
        <f t="shared" si="154"/>
        <v/>
      </c>
      <c r="AW24" s="17" t="str">
        <f>IF(details!AB24="","",details!AB24)</f>
        <v/>
      </c>
      <c r="AX24" s="54" t="str">
        <f t="shared" si="155"/>
        <v/>
      </c>
      <c r="AY24" s="45">
        <f t="shared" si="156"/>
        <v>0</v>
      </c>
      <c r="AZ24" s="45">
        <f t="shared" si="157"/>
        <v>0</v>
      </c>
      <c r="BA24" s="46" t="str">
        <f t="shared" si="158"/>
        <v/>
      </c>
      <c r="BB24" s="45" t="str">
        <f t="shared" si="159"/>
        <v/>
      </c>
      <c r="BC24" s="45" t="str">
        <f t="shared" si="93"/>
        <v/>
      </c>
      <c r="BD24" s="45" t="str">
        <f t="shared" si="160"/>
        <v/>
      </c>
      <c r="BE24" s="17" t="str">
        <f>IF(details!AC24="","",details!AC24)</f>
        <v/>
      </c>
      <c r="BF24" s="17" t="str">
        <f>IF(details!AD24="","",details!AD24)</f>
        <v/>
      </c>
      <c r="BG24" s="17" t="str">
        <f>IF(details!AE24="","",details!AE24)</f>
        <v/>
      </c>
      <c r="BH24" s="67" t="str">
        <f t="shared" si="161"/>
        <v/>
      </c>
      <c r="BI24" s="17" t="str">
        <f>IF(details!AF24="","",details!AF24)</f>
        <v/>
      </c>
      <c r="BJ24" s="17" t="str">
        <f>IF(details!AG24="","",details!AG24)</f>
        <v/>
      </c>
      <c r="BK24" s="67" t="str">
        <f t="shared" si="162"/>
        <v/>
      </c>
      <c r="BL24" s="17" t="str">
        <f>IF(details!AH24="","",details!AH24)</f>
        <v/>
      </c>
      <c r="BM24" s="54" t="str">
        <f t="shared" si="163"/>
        <v/>
      </c>
      <c r="BN24" s="45">
        <f t="shared" si="164"/>
        <v>0</v>
      </c>
      <c r="BO24" s="45">
        <f t="shared" si="165"/>
        <v>0</v>
      </c>
      <c r="BP24" s="46" t="str">
        <f t="shared" si="166"/>
        <v/>
      </c>
      <c r="BQ24" s="45" t="str">
        <f t="shared" si="167"/>
        <v/>
      </c>
      <c r="BR24" s="45" t="str">
        <f t="shared" si="94"/>
        <v/>
      </c>
      <c r="BS24" s="45" t="str">
        <f t="shared" si="168"/>
        <v/>
      </c>
      <c r="BT24" s="300" t="str">
        <f>IF(details!AI24="","",details!AI24)</f>
        <v/>
      </c>
      <c r="BU24" s="309" t="str">
        <f t="shared" si="169"/>
        <v xml:space="preserve"> SOCIAL SCIENCE</v>
      </c>
      <c r="BV24" s="17" t="str">
        <f>IF(details!AJ24="","",details!AJ24)</f>
        <v/>
      </c>
      <c r="BW24" s="17" t="str">
        <f>IF(details!AK24="","",details!AK24)</f>
        <v/>
      </c>
      <c r="BX24" s="17" t="str">
        <f>IF(details!AL24="","",details!AL24)</f>
        <v/>
      </c>
      <c r="BY24" s="178" t="str">
        <f t="shared" ref="BY24:BY28" si="274">IF(AND(BV24="",BX24="",BZ24=""),"",SUM(BV24:BX24))</f>
        <v/>
      </c>
      <c r="BZ24" s="17" t="str">
        <f>IF(details!AM24="","",details!AM24)</f>
        <v/>
      </c>
      <c r="CA24" s="17" t="str">
        <f t="shared" si="171"/>
        <v/>
      </c>
      <c r="CB24" s="17" t="str">
        <f t="shared" ref="CB24:CB28" si="275">IF(CA24="P",(BY24+BZ24),"")</f>
        <v/>
      </c>
      <c r="CC24" s="17">
        <f>IF(details!AN24="","",details!AN24)</f>
        <v>10</v>
      </c>
      <c r="CD24" s="17">
        <f>IF(details!AO24="","",details!AO24)</f>
        <v>10</v>
      </c>
      <c r="CE24" s="17">
        <f>IF(details!AP24="","",details!AP24)</f>
        <v>9</v>
      </c>
      <c r="CF24" s="67">
        <f t="shared" si="173"/>
        <v>29</v>
      </c>
      <c r="CG24" s="17">
        <f>IF(details!AQ24="","",details!AQ24)</f>
        <v>0.5</v>
      </c>
      <c r="CH24" s="17">
        <f>IF(details!AR24="","",details!AR24)</f>
        <v>70</v>
      </c>
      <c r="CI24" s="67">
        <f t="shared" si="174"/>
        <v>99.5</v>
      </c>
      <c r="CJ24" s="17">
        <f>IF(details!AS24="","",details!AS24)</f>
        <v>100</v>
      </c>
      <c r="CK24" s="54">
        <f t="shared" si="175"/>
        <v>199.5</v>
      </c>
      <c r="CL24" s="17">
        <f t="shared" si="176"/>
        <v>10</v>
      </c>
      <c r="CM24" s="17">
        <f t="shared" si="177"/>
        <v>10</v>
      </c>
      <c r="CN24" s="17">
        <f t="shared" si="178"/>
        <v>9</v>
      </c>
      <c r="CO24" s="67">
        <f t="shared" si="100"/>
        <v>0.5</v>
      </c>
      <c r="CP24" s="17">
        <f t="shared" si="31"/>
        <v>70</v>
      </c>
      <c r="CQ24" s="67">
        <f t="shared" si="32"/>
        <v>99.5</v>
      </c>
      <c r="CR24" s="17">
        <f t="shared" si="33"/>
        <v>100</v>
      </c>
      <c r="CS24" s="54">
        <f t="shared" si="34"/>
        <v>199.5</v>
      </c>
      <c r="CT24" s="45">
        <f t="shared" si="35"/>
        <v>0</v>
      </c>
      <c r="CU24" s="45">
        <f t="shared" si="101"/>
        <v>0</v>
      </c>
      <c r="CV24" s="46">
        <f t="shared" si="102"/>
        <v>200</v>
      </c>
      <c r="CW24" s="45" t="str">
        <f t="shared" si="36"/>
        <v/>
      </c>
      <c r="CX24" s="45" t="str">
        <f t="shared" si="103"/>
        <v/>
      </c>
      <c r="CY24" s="45" t="str">
        <f t="shared" si="179"/>
        <v/>
      </c>
      <c r="CZ24" s="17">
        <f>IF(details!AT24="","",details!AT24)</f>
        <v>5</v>
      </c>
      <c r="DA24" s="17">
        <f>IF(details!AU24="","",details!AU24)</f>
        <v>4</v>
      </c>
      <c r="DB24" s="17">
        <f>IF(details!AV24="","",details!AV24)</f>
        <v>8</v>
      </c>
      <c r="DC24" s="67">
        <f t="shared" si="180"/>
        <v>17</v>
      </c>
      <c r="DD24" s="17">
        <f>IF(details!AW24="","",details!AW24)</f>
        <v>1</v>
      </c>
      <c r="DE24" s="17">
        <f>IF(details!AX24="","",details!AX24)</f>
        <v>25</v>
      </c>
      <c r="DF24" s="67">
        <f t="shared" si="181"/>
        <v>43</v>
      </c>
      <c r="DG24" s="17">
        <f>IF(details!AY24="","",details!AY24)</f>
        <v>90</v>
      </c>
      <c r="DH24" s="54">
        <f t="shared" si="182"/>
        <v>133</v>
      </c>
      <c r="DI24" s="45">
        <f t="shared" si="183"/>
        <v>0</v>
      </c>
      <c r="DJ24" s="45">
        <f t="shared" si="184"/>
        <v>0</v>
      </c>
      <c r="DK24" s="46">
        <f t="shared" si="185"/>
        <v>200</v>
      </c>
      <c r="DL24" s="45" t="str">
        <f t="shared" si="186"/>
        <v/>
      </c>
      <c r="DM24" s="45" t="str">
        <f t="shared" si="104"/>
        <v/>
      </c>
      <c r="DN24" s="45" t="str">
        <f t="shared" si="105"/>
        <v/>
      </c>
      <c r="DO24" s="45">
        <f t="shared" si="44"/>
        <v>0</v>
      </c>
      <c r="DP24" s="69">
        <f t="shared" si="45"/>
        <v>332.5</v>
      </c>
      <c r="DQ24" s="70">
        <f t="shared" si="187"/>
        <v>27.708333333333332</v>
      </c>
      <c r="DR24" s="53" t="str">
        <f t="shared" si="188"/>
        <v/>
      </c>
      <c r="DS24" s="17">
        <f>IF(details!AZ24="","",details!AZ24)</f>
        <v>10</v>
      </c>
      <c r="DT24" s="17">
        <f>IF(details!BA24="","",details!BA24)</f>
        <v>10</v>
      </c>
      <c r="DU24" s="17">
        <f>IF(details!BB24="","",details!BB24)</f>
        <v>10</v>
      </c>
      <c r="DV24" s="67">
        <f t="shared" si="189"/>
        <v>30</v>
      </c>
      <c r="DW24" s="17">
        <f>IF(details!BC24="","",details!BC24)</f>
        <v>70</v>
      </c>
      <c r="DX24" s="67">
        <f t="shared" si="190"/>
        <v>100</v>
      </c>
      <c r="DY24" s="17">
        <f>IF(details!BD24="","",details!BD24)</f>
        <v>100</v>
      </c>
      <c r="DZ24" s="54">
        <f t="shared" si="191"/>
        <v>200</v>
      </c>
      <c r="EA24" s="45">
        <f t="shared" si="192"/>
        <v>0</v>
      </c>
      <c r="EB24" s="45">
        <f t="shared" si="193"/>
        <v>0</v>
      </c>
      <c r="EC24" s="46">
        <f t="shared" si="194"/>
        <v>200</v>
      </c>
      <c r="ED24" s="45" t="str">
        <f t="shared" si="195"/>
        <v/>
      </c>
      <c r="EE24" s="45" t="str">
        <f t="shared" si="107"/>
        <v/>
      </c>
      <c r="EF24" s="45" t="str">
        <f t="shared" si="196"/>
        <v/>
      </c>
      <c r="EG24" s="17">
        <f>IF(details!BE24="","",details!BE24)</f>
        <v>6</v>
      </c>
      <c r="EH24" s="17">
        <f>IF(details!BF24="","",details!BF24)</f>
        <v>8</v>
      </c>
      <c r="EI24" s="67">
        <f t="shared" si="197"/>
        <v>14</v>
      </c>
      <c r="EJ24" s="17">
        <f>IF(details!BG24="","",details!BG24)</f>
        <v>4</v>
      </c>
      <c r="EK24" s="17">
        <f>IF(details!BH24="","",details!BH24)</f>
        <v>7</v>
      </c>
      <c r="EL24" s="67">
        <f t="shared" si="198"/>
        <v>11</v>
      </c>
      <c r="EM24" s="17">
        <f>IF(details!BI24="","",details!BI24)</f>
        <v>15</v>
      </c>
      <c r="EN24" s="17">
        <f>IF(details!BJ24="","",details!BJ24)</f>
        <v>10</v>
      </c>
      <c r="EO24" s="67">
        <f t="shared" si="199"/>
        <v>25</v>
      </c>
      <c r="EP24" s="67">
        <f t="shared" si="200"/>
        <v>25</v>
      </c>
      <c r="EQ24" s="67">
        <f t="shared" si="201"/>
        <v>25</v>
      </c>
      <c r="ER24" s="67">
        <f t="shared" si="202"/>
        <v>50</v>
      </c>
      <c r="ES24" s="17">
        <f>IF(details!BK24="","",details!BK24)</f>
        <v>24</v>
      </c>
      <c r="ET24" s="17">
        <f>IF(details!BL24="","",details!BL24)</f>
        <v>14</v>
      </c>
      <c r="EU24" s="67">
        <f t="shared" si="203"/>
        <v>38</v>
      </c>
      <c r="EV24" s="67">
        <f t="shared" si="204"/>
        <v>49</v>
      </c>
      <c r="EW24" s="67">
        <f t="shared" si="205"/>
        <v>39</v>
      </c>
      <c r="EX24" s="17">
        <f>IF(details!BM24="","",details!BM24)</f>
        <v>30</v>
      </c>
      <c r="EY24" s="17">
        <f>IF(details!BN24="","",details!BN24)</f>
        <v>70</v>
      </c>
      <c r="EZ24" s="67">
        <f t="shared" si="206"/>
        <v>100</v>
      </c>
      <c r="FA24" s="67">
        <f t="shared" si="207"/>
        <v>79</v>
      </c>
      <c r="FB24" s="67">
        <f t="shared" si="208"/>
        <v>109</v>
      </c>
      <c r="FC24" s="63">
        <f t="shared" si="209"/>
        <v>188</v>
      </c>
      <c r="FD24" s="45">
        <f t="shared" si="210"/>
        <v>0</v>
      </c>
      <c r="FE24" s="45">
        <f t="shared" si="211"/>
        <v>0</v>
      </c>
      <c r="FF24" s="46">
        <f t="shared" si="212"/>
        <v>200</v>
      </c>
      <c r="FG24" s="45" t="str">
        <f t="shared" si="213"/>
        <v/>
      </c>
      <c r="FH24" s="45" t="str">
        <f t="shared" si="109"/>
        <v>P</v>
      </c>
      <c r="FI24" s="45" t="str">
        <f t="shared" si="214"/>
        <v>A</v>
      </c>
      <c r="FJ24" s="17">
        <f>IF(details!BO24="","",details!BO24)</f>
        <v>10</v>
      </c>
      <c r="FK24" s="17">
        <f>IF(details!BP24="","",details!BP24)</f>
        <v>10</v>
      </c>
      <c r="FL24" s="17">
        <f>IF(details!BQ24="","",details!BQ24)</f>
        <v>10</v>
      </c>
      <c r="FM24" s="67">
        <f t="shared" si="215"/>
        <v>30</v>
      </c>
      <c r="FN24" s="17">
        <f>IF(details!BR24="","",details!BR24)</f>
        <v>33</v>
      </c>
      <c r="FO24" s="17">
        <f>IF(details!BS24="","",details!BS24)</f>
        <v>18</v>
      </c>
      <c r="FP24" s="71">
        <f t="shared" si="216"/>
        <v>51</v>
      </c>
      <c r="FQ24" s="67">
        <f t="shared" si="217"/>
        <v>63</v>
      </c>
      <c r="FR24" s="67">
        <f t="shared" si="218"/>
        <v>18</v>
      </c>
      <c r="FS24" s="17">
        <f>IF(details!BT24="","",details!BT24)</f>
        <v>60</v>
      </c>
      <c r="FT24" s="17">
        <f>IF(details!BU24="","",details!BU24)</f>
        <v>30</v>
      </c>
      <c r="FU24" s="71">
        <f t="shared" si="219"/>
        <v>90</v>
      </c>
      <c r="FV24" s="67">
        <f t="shared" si="220"/>
        <v>123</v>
      </c>
      <c r="FW24" s="67">
        <f t="shared" si="221"/>
        <v>48</v>
      </c>
      <c r="FX24" s="63">
        <f t="shared" si="222"/>
        <v>171</v>
      </c>
      <c r="FY24" s="45">
        <f t="shared" si="223"/>
        <v>0</v>
      </c>
      <c r="FZ24" s="45">
        <f t="shared" si="224"/>
        <v>0</v>
      </c>
      <c r="GA24" s="46">
        <f t="shared" si="78"/>
        <v>200</v>
      </c>
      <c r="GB24" s="45" t="str">
        <f t="shared" si="225"/>
        <v/>
      </c>
      <c r="GC24" s="45" t="str">
        <f t="shared" si="110"/>
        <v>P</v>
      </c>
      <c r="GD24" s="45" t="str">
        <f t="shared" si="226"/>
        <v>A</v>
      </c>
      <c r="GE24" s="17">
        <f>IF(details!BV24="","",details!BV24)</f>
        <v>24</v>
      </c>
      <c r="GF24" s="17">
        <f>IF(details!BW24="","",details!BW24)</f>
        <v>44</v>
      </c>
      <c r="GG24" s="17">
        <f>IF(details!BX24="","",details!BX24)</f>
        <v>30</v>
      </c>
      <c r="GH24" s="63">
        <f t="shared" si="227"/>
        <v>98</v>
      </c>
      <c r="GI24" s="45">
        <f t="shared" si="228"/>
        <v>0</v>
      </c>
      <c r="GJ24" s="46">
        <f t="shared" si="229"/>
        <v>100</v>
      </c>
      <c r="GK24" s="45" t="str">
        <f t="shared" si="230"/>
        <v/>
      </c>
      <c r="GL24" s="45" t="str">
        <f t="shared" si="111"/>
        <v>P</v>
      </c>
      <c r="GM24" s="45" t="str">
        <f t="shared" si="112"/>
        <v>A</v>
      </c>
      <c r="GN24" s="17">
        <f>IF(details!BY24="","",details!BY24)</f>
        <v>24</v>
      </c>
      <c r="GO24" s="17">
        <f>IF(details!BZ24="","",details!BZ24)</f>
        <v>28</v>
      </c>
      <c r="GP24" s="17">
        <f>IF(details!CA24="","",details!CA24)</f>
        <v>27</v>
      </c>
      <c r="GQ24" s="17">
        <f>IF(details!CB24="","",details!CB24)</f>
        <v>14</v>
      </c>
      <c r="GR24" s="63">
        <f t="shared" si="231"/>
        <v>93</v>
      </c>
      <c r="GS24" s="45">
        <f t="shared" si="232"/>
        <v>0</v>
      </c>
      <c r="GT24" s="46">
        <f t="shared" si="233"/>
        <v>100</v>
      </c>
      <c r="GU24" s="45" t="str">
        <f t="shared" si="234"/>
        <v/>
      </c>
      <c r="GV24" s="45" t="str">
        <f t="shared" si="113"/>
        <v>P</v>
      </c>
      <c r="GW24" s="45" t="str">
        <f t="shared" si="114"/>
        <v>A</v>
      </c>
      <c r="GX24" s="45" t="str">
        <f t="shared" si="115"/>
        <v/>
      </c>
      <c r="GY24" s="45" t="str">
        <f t="shared" si="116"/>
        <v/>
      </c>
      <c r="GZ24" s="45" t="str">
        <f t="shared" si="117"/>
        <v/>
      </c>
      <c r="HA24" s="45" t="str">
        <f t="shared" si="118"/>
        <v/>
      </c>
      <c r="HB24" s="45" t="str">
        <f t="shared" si="235"/>
        <v/>
      </c>
      <c r="HC24" s="45" t="str">
        <f t="shared" si="236"/>
        <v/>
      </c>
      <c r="HD24" s="45" t="str">
        <f t="shared" si="87"/>
        <v/>
      </c>
      <c r="HE24" s="45">
        <f t="shared" si="237"/>
        <v>0</v>
      </c>
      <c r="HF24" s="45">
        <f t="shared" si="238"/>
        <v>0</v>
      </c>
      <c r="HG24" s="45">
        <f t="shared" si="239"/>
        <v>0</v>
      </c>
      <c r="HH24" s="45">
        <f t="shared" si="240"/>
        <v>0</v>
      </c>
      <c r="HI24" s="45">
        <f t="shared" si="241"/>
        <v>0</v>
      </c>
      <c r="HJ24" s="45" t="str">
        <f t="shared" si="88"/>
        <v/>
      </c>
      <c r="HK24" s="17" t="str">
        <f t="shared" si="242"/>
        <v/>
      </c>
      <c r="HL24" s="359" t="str">
        <f t="shared" si="243"/>
        <v/>
      </c>
      <c r="HM24" s="72" t="str">
        <f t="shared" si="244"/>
        <v/>
      </c>
      <c r="HN24" s="60" t="str">
        <f>IF(details!DJ24="","",details!DJ24)</f>
        <v/>
      </c>
      <c r="HO24" s="73" t="str">
        <f>IF(details!DK24="","",details!DK24)</f>
        <v/>
      </c>
      <c r="HP24" s="60" t="str">
        <f>IF(details!DN24="","",details!DN24)</f>
        <v/>
      </c>
      <c r="HQ24" s="73" t="str">
        <f>IF(details!DO24="","",details!DO24)</f>
        <v/>
      </c>
      <c r="HR24" s="60" t="str">
        <f>IF(details!DR24="","",details!DR24)</f>
        <v/>
      </c>
      <c r="HS24" s="73" t="str">
        <f>IF(details!DS24="","",details!DS24)</f>
        <v/>
      </c>
      <c r="HT24" s="60" t="str">
        <f>IF(details!DV24="","",details!DV24)</f>
        <v/>
      </c>
      <c r="HU24" s="73" t="str">
        <f>IF(details!DW24="","",details!DW24)</f>
        <v/>
      </c>
      <c r="HV24" s="60" t="str">
        <f>IF(details!DZ24="","",details!DZ24)</f>
        <v/>
      </c>
      <c r="HW24" s="73" t="str">
        <f>IF(details!EA24="","",details!EA24)</f>
        <v/>
      </c>
      <c r="HX24" s="61" t="str">
        <f t="shared" si="245"/>
        <v/>
      </c>
      <c r="HY24" s="321">
        <f t="shared" si="246"/>
        <v>1.5</v>
      </c>
      <c r="HZ24" s="17" t="str">
        <f t="shared" si="247"/>
        <v/>
      </c>
      <c r="IA24" s="17" t="str">
        <f t="shared" si="248"/>
        <v/>
      </c>
      <c r="IB24" s="17" t="str">
        <f t="shared" si="122"/>
        <v/>
      </c>
      <c r="IC24" s="17" t="str">
        <f t="shared" si="249"/>
        <v/>
      </c>
      <c r="ID24" s="17" t="str">
        <f t="shared" si="250"/>
        <v/>
      </c>
      <c r="IE24" s="17" t="str">
        <f t="shared" si="124"/>
        <v/>
      </c>
      <c r="IF24" s="17" t="str">
        <f t="shared" si="251"/>
        <v/>
      </c>
      <c r="IG24" s="17" t="str">
        <f t="shared" si="273"/>
        <v/>
      </c>
      <c r="IH24" s="17" t="str">
        <f t="shared" si="273"/>
        <v/>
      </c>
      <c r="II24" s="17" t="str">
        <f t="shared" si="273"/>
        <v/>
      </c>
      <c r="IJ24" s="17" t="str">
        <f t="shared" si="273"/>
        <v/>
      </c>
      <c r="IK24" s="17" t="str">
        <f t="shared" si="273"/>
        <v/>
      </c>
      <c r="IL24" s="17" t="str">
        <f t="shared" si="252"/>
        <v/>
      </c>
      <c r="IM24" s="17" t="str">
        <f t="shared" si="127"/>
        <v/>
      </c>
      <c r="IN24" s="17" t="str">
        <f t="shared" si="253"/>
        <v/>
      </c>
      <c r="IO24" s="17" t="str">
        <f t="shared" si="254"/>
        <v/>
      </c>
      <c r="IP24" s="17" t="str">
        <f t="shared" si="129"/>
        <v/>
      </c>
      <c r="IQ24" s="17" t="str">
        <f t="shared" si="255"/>
        <v/>
      </c>
      <c r="IR24" s="17" t="str">
        <f t="shared" si="256"/>
        <v/>
      </c>
      <c r="IS24" s="17" t="str">
        <f t="shared" si="257"/>
        <v/>
      </c>
      <c r="IT24" s="17" t="str">
        <f t="shared" si="258"/>
        <v/>
      </c>
      <c r="IU24" s="17" t="str">
        <f t="shared" si="259"/>
        <v/>
      </c>
      <c r="IV24" s="17" t="str">
        <f t="shared" si="260"/>
        <v/>
      </c>
      <c r="IW24" s="17" t="str">
        <f t="shared" si="261"/>
        <v/>
      </c>
      <c r="IX24" s="17" t="str">
        <f t="shared" si="262"/>
        <v>A</v>
      </c>
      <c r="IY24" s="17" t="str">
        <f t="shared" si="263"/>
        <v>A</v>
      </c>
      <c r="IZ24" s="17" t="str">
        <f t="shared" si="264"/>
        <v>A</v>
      </c>
      <c r="JA24" s="17" t="str">
        <f t="shared" si="265"/>
        <v>A</v>
      </c>
      <c r="JB24" s="17" t="str">
        <f t="shared" si="266"/>
        <v xml:space="preserve">            </v>
      </c>
      <c r="JC24" s="17" t="str">
        <f t="shared" si="267"/>
        <v xml:space="preserve">            </v>
      </c>
      <c r="JD24" s="17" t="str">
        <f t="shared" si="268"/>
        <v/>
      </c>
      <c r="JE24" s="74"/>
      <c r="JF24" s="17" t="str">
        <f t="shared" si="269"/>
        <v xml:space="preserve">            </v>
      </c>
      <c r="JG24" s="17" t="str">
        <f>IF(OR(HK24="SUPPL.",HK24="RE-EXAM."),'result subject-wise'!AV24,HK24)</f>
        <v/>
      </c>
      <c r="JH24" s="26">
        <f>IF('result subject-wise'!AW24="",DQ24,'result subject-wise'!AW24)</f>
        <v>27.708333333333332</v>
      </c>
      <c r="JI24" s="53" t="str">
        <f t="shared" si="270"/>
        <v/>
      </c>
      <c r="JJ24" s="65"/>
      <c r="JM24" s="76" t="str">
        <f>ET109</f>
        <v>KANAK MAL MEHTA</v>
      </c>
      <c r="JN24" s="19" t="str">
        <f>ET108</f>
        <v xml:space="preserve"> PH. AND HEALTH EDU.</v>
      </c>
      <c r="JO24" s="77">
        <f>ET110</f>
        <v>100</v>
      </c>
      <c r="JP24" s="71">
        <f>FB112</f>
        <v>100</v>
      </c>
      <c r="JQ24" s="26">
        <f>ET113</f>
        <v>100</v>
      </c>
      <c r="JR24" s="71">
        <f>ET112</f>
        <v>100</v>
      </c>
      <c r="JS24" s="71">
        <f>EV112</f>
        <v>0</v>
      </c>
      <c r="JT24" s="71">
        <f>EX112</f>
        <v>0</v>
      </c>
      <c r="JU24" s="71">
        <f>EZ112</f>
        <v>0</v>
      </c>
      <c r="JV24" s="17">
        <f>ET114</f>
        <v>0</v>
      </c>
      <c r="JW24" s="54">
        <f>ET115</f>
        <v>0</v>
      </c>
      <c r="JX24" s="17">
        <f>ET117</f>
        <v>0</v>
      </c>
      <c r="JY24" s="17">
        <f>ET118</f>
        <v>0</v>
      </c>
      <c r="JZ24" s="791"/>
      <c r="KA24" s="78">
        <f>JP24+JV24+JW24+JX24+JY24+JZ14</f>
        <v>100</v>
      </c>
    </row>
    <row r="25" spans="1:287" ht="16" customHeight="1">
      <c r="A25" s="2">
        <f>details!A25</f>
        <v>0</v>
      </c>
      <c r="B25" s="17" t="str">
        <f>IF(details!B25="","",details!B25)</f>
        <v/>
      </c>
      <c r="C25" s="17" t="str">
        <f>IF(details!C25="","",details!C25)</f>
        <v/>
      </c>
      <c r="D25" s="63" t="str">
        <f>IF(details!D25="","",details!D25)</f>
        <v/>
      </c>
      <c r="E25" s="17" t="str">
        <f>IF(details!E25="","",details!E25)</f>
        <v/>
      </c>
      <c r="F25" s="245" t="str">
        <f>IF(details!F25="","",details!F25)</f>
        <v/>
      </c>
      <c r="G25" s="19" t="str">
        <f>IF(details!G25="","",details!G25)</f>
        <v/>
      </c>
      <c r="H25" s="19" t="str">
        <f>IF(details!H25="","",details!H25)</f>
        <v/>
      </c>
      <c r="I25" s="19" t="str">
        <f>IF(details!I25="","",details!I25)</f>
        <v/>
      </c>
      <c r="J25" s="17" t="str">
        <f>IF(details!J25="","",details!J25)</f>
        <v/>
      </c>
      <c r="K25" s="17" t="str">
        <f>IF(details!K25="","",details!K25)</f>
        <v/>
      </c>
      <c r="L25" s="17" t="str">
        <f>IF(details!L25="","",details!L25)</f>
        <v/>
      </c>
      <c r="M25" s="67" t="str">
        <f t="shared" si="139"/>
        <v/>
      </c>
      <c r="N25" s="17" t="str">
        <f>IF(details!M25="","",details!M25)</f>
        <v/>
      </c>
      <c r="O25" s="17" t="str">
        <f>IF(details!N25="","",details!N25)</f>
        <v/>
      </c>
      <c r="P25" s="67" t="str">
        <f t="shared" si="140"/>
        <v/>
      </c>
      <c r="Q25" s="17" t="str">
        <f>IF(details!O25="","",details!O25)</f>
        <v/>
      </c>
      <c r="R25" s="54" t="str">
        <f t="shared" si="141"/>
        <v/>
      </c>
      <c r="S25" s="45">
        <f t="shared" si="142"/>
        <v>0</v>
      </c>
      <c r="T25" s="45">
        <f t="shared" si="143"/>
        <v>0</v>
      </c>
      <c r="U25" s="46" t="str">
        <f t="shared" si="144"/>
        <v/>
      </c>
      <c r="V25" s="45" t="str">
        <f t="shared" si="145"/>
        <v/>
      </c>
      <c r="W25" s="45" t="str">
        <f t="shared" si="89"/>
        <v/>
      </c>
      <c r="X25" s="45" t="str">
        <f t="shared" si="90"/>
        <v/>
      </c>
      <c r="Y25" s="17" t="str">
        <f>IF(details!P25="","",details!P25)</f>
        <v/>
      </c>
      <c r="Z25" s="17" t="str">
        <f>IF(details!Q25="","",details!Q25)</f>
        <v/>
      </c>
      <c r="AA25" s="17" t="str">
        <f>IF(details!R25="","",details!R25)</f>
        <v/>
      </c>
      <c r="AB25" s="67" t="str">
        <f t="shared" si="146"/>
        <v/>
      </c>
      <c r="AC25" s="17" t="str">
        <f>IF(details!S25="","",details!S25)</f>
        <v/>
      </c>
      <c r="AD25" s="17" t="str">
        <f>IF(details!T25="","",details!T25)</f>
        <v/>
      </c>
      <c r="AE25" s="67" t="str">
        <f t="shared" si="147"/>
        <v/>
      </c>
      <c r="AF25" s="17" t="str">
        <f>IF(details!U25="","",details!U25)</f>
        <v/>
      </c>
      <c r="AG25" s="54" t="str">
        <f t="shared" si="148"/>
        <v/>
      </c>
      <c r="AH25" s="45">
        <f t="shared" si="149"/>
        <v>0</v>
      </c>
      <c r="AI25" s="45">
        <f t="shared" si="150"/>
        <v>0</v>
      </c>
      <c r="AJ25" s="46" t="str">
        <f t="shared" si="151"/>
        <v/>
      </c>
      <c r="AK25" s="45" t="str">
        <f t="shared" si="152"/>
        <v/>
      </c>
      <c r="AL25" s="45" t="str">
        <f t="shared" si="91"/>
        <v/>
      </c>
      <c r="AM25" s="45" t="str">
        <f t="shared" si="92"/>
        <v/>
      </c>
      <c r="AN25" s="63" t="str">
        <f>IF(details!V25="","",details!V25)</f>
        <v/>
      </c>
      <c r="AO25" s="68" t="str">
        <f>IF(details!V25="","",details!V25)</f>
        <v/>
      </c>
      <c r="AP25" s="17" t="str">
        <f>IF(details!W25="","",details!W25)</f>
        <v/>
      </c>
      <c r="AQ25" s="17" t="str">
        <f>IF(details!X25="","",details!X25)</f>
        <v/>
      </c>
      <c r="AR25" s="17" t="str">
        <f>IF(details!Y25="","",details!Y25)</f>
        <v/>
      </c>
      <c r="AS25" s="67" t="str">
        <f t="shared" si="153"/>
        <v/>
      </c>
      <c r="AT25" s="17" t="str">
        <f>IF(details!Z25="","",details!Z25)</f>
        <v/>
      </c>
      <c r="AU25" s="17" t="str">
        <f>IF(details!AA25="","",details!AA25)</f>
        <v/>
      </c>
      <c r="AV25" s="67" t="str">
        <f t="shared" si="154"/>
        <v/>
      </c>
      <c r="AW25" s="17" t="str">
        <f>IF(details!AB25="","",details!AB25)</f>
        <v/>
      </c>
      <c r="AX25" s="54" t="str">
        <f t="shared" si="155"/>
        <v/>
      </c>
      <c r="AY25" s="45">
        <f t="shared" si="156"/>
        <v>0</v>
      </c>
      <c r="AZ25" s="45">
        <f t="shared" si="157"/>
        <v>0</v>
      </c>
      <c r="BA25" s="46" t="str">
        <f t="shared" si="158"/>
        <v/>
      </c>
      <c r="BB25" s="45" t="str">
        <f t="shared" si="159"/>
        <v/>
      </c>
      <c r="BC25" s="45" t="str">
        <f t="shared" si="93"/>
        <v/>
      </c>
      <c r="BD25" s="45" t="str">
        <f t="shared" si="160"/>
        <v/>
      </c>
      <c r="BE25" s="17" t="str">
        <f>IF(details!AC25="","",details!AC25)</f>
        <v/>
      </c>
      <c r="BF25" s="17" t="str">
        <f>IF(details!AD25="","",details!AD25)</f>
        <v/>
      </c>
      <c r="BG25" s="17" t="str">
        <f>IF(details!AE25="","",details!AE25)</f>
        <v/>
      </c>
      <c r="BH25" s="67" t="str">
        <f t="shared" si="161"/>
        <v/>
      </c>
      <c r="BI25" s="17" t="str">
        <f>IF(details!AF25="","",details!AF25)</f>
        <v/>
      </c>
      <c r="BJ25" s="17" t="str">
        <f>IF(details!AG25="","",details!AG25)</f>
        <v/>
      </c>
      <c r="BK25" s="67" t="str">
        <f t="shared" si="162"/>
        <v/>
      </c>
      <c r="BL25" s="17" t="str">
        <f>IF(details!AH25="","",details!AH25)</f>
        <v/>
      </c>
      <c r="BM25" s="54" t="str">
        <f t="shared" si="163"/>
        <v/>
      </c>
      <c r="BN25" s="45">
        <f t="shared" si="164"/>
        <v>0</v>
      </c>
      <c r="BO25" s="45">
        <f t="shared" si="165"/>
        <v>0</v>
      </c>
      <c r="BP25" s="46" t="str">
        <f t="shared" si="166"/>
        <v/>
      </c>
      <c r="BQ25" s="45" t="str">
        <f t="shared" si="167"/>
        <v/>
      </c>
      <c r="BR25" s="45" t="str">
        <f t="shared" si="94"/>
        <v/>
      </c>
      <c r="BS25" s="45" t="str">
        <f t="shared" si="168"/>
        <v/>
      </c>
      <c r="BT25" s="300" t="str">
        <f>IF(details!AI25="","",details!AI25)</f>
        <v/>
      </c>
      <c r="BU25" s="309" t="str">
        <f t="shared" si="169"/>
        <v xml:space="preserve"> SOCIAL SCIENCE</v>
      </c>
      <c r="BV25" s="17" t="str">
        <f>IF(details!AJ25="","",details!AJ25)</f>
        <v/>
      </c>
      <c r="BW25" s="17" t="str">
        <f>IF(details!AK25="","",details!AK25)</f>
        <v/>
      </c>
      <c r="BX25" s="17" t="str">
        <f>IF(details!AL25="","",details!AL25)</f>
        <v/>
      </c>
      <c r="BY25" s="178" t="str">
        <f t="shared" si="274"/>
        <v/>
      </c>
      <c r="BZ25" s="17" t="str">
        <f>IF(details!AM25="","",details!AM25)</f>
        <v/>
      </c>
      <c r="CA25" s="17" t="str">
        <f t="shared" si="171"/>
        <v/>
      </c>
      <c r="CB25" s="17" t="str">
        <f t="shared" si="275"/>
        <v/>
      </c>
      <c r="CC25" s="17">
        <f>IF(details!AN25="","",details!AN25)</f>
        <v>10</v>
      </c>
      <c r="CD25" s="17">
        <f>IF(details!AO25="","",details!AO25)</f>
        <v>10</v>
      </c>
      <c r="CE25" s="17">
        <f>IF(details!AP25="","",details!AP25)</f>
        <v>9</v>
      </c>
      <c r="CF25" s="67">
        <f t="shared" si="173"/>
        <v>29</v>
      </c>
      <c r="CG25" s="17">
        <f>IF(details!AQ25="","",details!AQ25)</f>
        <v>0.5</v>
      </c>
      <c r="CH25" s="17">
        <f>IF(details!AR25="","",details!AR25)</f>
        <v>70</v>
      </c>
      <c r="CI25" s="67">
        <f t="shared" si="174"/>
        <v>99.5</v>
      </c>
      <c r="CJ25" s="17">
        <f>IF(details!AS25="","",details!AS25)</f>
        <v>100</v>
      </c>
      <c r="CK25" s="54">
        <f t="shared" si="175"/>
        <v>199.5</v>
      </c>
      <c r="CL25" s="17">
        <f t="shared" si="176"/>
        <v>10</v>
      </c>
      <c r="CM25" s="17">
        <f t="shared" si="177"/>
        <v>10</v>
      </c>
      <c r="CN25" s="17">
        <f t="shared" si="178"/>
        <v>9</v>
      </c>
      <c r="CO25" s="67">
        <f t="shared" si="100"/>
        <v>0.5</v>
      </c>
      <c r="CP25" s="17">
        <f t="shared" si="31"/>
        <v>70</v>
      </c>
      <c r="CQ25" s="67">
        <f t="shared" si="32"/>
        <v>99.5</v>
      </c>
      <c r="CR25" s="17">
        <f t="shared" si="33"/>
        <v>100</v>
      </c>
      <c r="CS25" s="54">
        <f t="shared" si="34"/>
        <v>199.5</v>
      </c>
      <c r="CT25" s="45">
        <f t="shared" si="35"/>
        <v>0</v>
      </c>
      <c r="CU25" s="45">
        <f t="shared" si="101"/>
        <v>0</v>
      </c>
      <c r="CV25" s="46">
        <f t="shared" si="102"/>
        <v>200</v>
      </c>
      <c r="CW25" s="45" t="str">
        <f t="shared" si="36"/>
        <v/>
      </c>
      <c r="CX25" s="45" t="str">
        <f t="shared" si="103"/>
        <v/>
      </c>
      <c r="CY25" s="45" t="str">
        <f t="shared" si="179"/>
        <v/>
      </c>
      <c r="CZ25" s="17">
        <f>IF(details!AT25="","",details!AT25)</f>
        <v>5</v>
      </c>
      <c r="DA25" s="17">
        <f>IF(details!AU25="","",details!AU25)</f>
        <v>4</v>
      </c>
      <c r="DB25" s="17">
        <f>IF(details!AV25="","",details!AV25)</f>
        <v>8</v>
      </c>
      <c r="DC25" s="67">
        <f t="shared" si="180"/>
        <v>17</v>
      </c>
      <c r="DD25" s="17">
        <f>IF(details!AW25="","",details!AW25)</f>
        <v>1</v>
      </c>
      <c r="DE25" s="17">
        <f>IF(details!AX25="","",details!AX25)</f>
        <v>25</v>
      </c>
      <c r="DF25" s="67">
        <f t="shared" si="181"/>
        <v>43</v>
      </c>
      <c r="DG25" s="17">
        <f>IF(details!AY25="","",details!AY25)</f>
        <v>90</v>
      </c>
      <c r="DH25" s="54">
        <f t="shared" si="182"/>
        <v>133</v>
      </c>
      <c r="DI25" s="45">
        <f t="shared" si="183"/>
        <v>0</v>
      </c>
      <c r="DJ25" s="45">
        <f t="shared" si="184"/>
        <v>0</v>
      </c>
      <c r="DK25" s="46">
        <f t="shared" si="185"/>
        <v>200</v>
      </c>
      <c r="DL25" s="45" t="str">
        <f t="shared" si="186"/>
        <v/>
      </c>
      <c r="DM25" s="45" t="str">
        <f t="shared" si="104"/>
        <v/>
      </c>
      <c r="DN25" s="45" t="str">
        <f t="shared" si="105"/>
        <v/>
      </c>
      <c r="DO25" s="45">
        <f t="shared" si="44"/>
        <v>0</v>
      </c>
      <c r="DP25" s="69">
        <f t="shared" si="45"/>
        <v>332.5</v>
      </c>
      <c r="DQ25" s="70">
        <f t="shared" si="187"/>
        <v>27.708333333333332</v>
      </c>
      <c r="DR25" s="53" t="str">
        <f t="shared" si="188"/>
        <v/>
      </c>
      <c r="DS25" s="17">
        <f>IF(details!AZ25="","",details!AZ25)</f>
        <v>10</v>
      </c>
      <c r="DT25" s="17">
        <f>IF(details!BA25="","",details!BA25)</f>
        <v>10</v>
      </c>
      <c r="DU25" s="17">
        <f>IF(details!BB25="","",details!BB25)</f>
        <v>10</v>
      </c>
      <c r="DV25" s="67">
        <f t="shared" si="189"/>
        <v>30</v>
      </c>
      <c r="DW25" s="17">
        <f>IF(details!BC25="","",details!BC25)</f>
        <v>70</v>
      </c>
      <c r="DX25" s="67">
        <f t="shared" si="190"/>
        <v>100</v>
      </c>
      <c r="DY25" s="17">
        <f>IF(details!BD25="","",details!BD25)</f>
        <v>100</v>
      </c>
      <c r="DZ25" s="54">
        <f t="shared" si="191"/>
        <v>200</v>
      </c>
      <c r="EA25" s="45">
        <f t="shared" si="192"/>
        <v>0</v>
      </c>
      <c r="EB25" s="45">
        <f t="shared" si="193"/>
        <v>0</v>
      </c>
      <c r="EC25" s="46">
        <f t="shared" si="194"/>
        <v>200</v>
      </c>
      <c r="ED25" s="45" t="str">
        <f t="shared" si="195"/>
        <v/>
      </c>
      <c r="EE25" s="45" t="str">
        <f t="shared" si="107"/>
        <v/>
      </c>
      <c r="EF25" s="45" t="str">
        <f t="shared" si="196"/>
        <v/>
      </c>
      <c r="EG25" s="17">
        <f>IF(details!BE25="","",details!BE25)</f>
        <v>6</v>
      </c>
      <c r="EH25" s="17">
        <f>IF(details!BF25="","",details!BF25)</f>
        <v>8</v>
      </c>
      <c r="EI25" s="67">
        <f t="shared" si="197"/>
        <v>14</v>
      </c>
      <c r="EJ25" s="17">
        <f>IF(details!BG25="","",details!BG25)</f>
        <v>4</v>
      </c>
      <c r="EK25" s="17">
        <f>IF(details!BH25="","",details!BH25)</f>
        <v>7</v>
      </c>
      <c r="EL25" s="67">
        <f t="shared" si="198"/>
        <v>11</v>
      </c>
      <c r="EM25" s="17">
        <f>IF(details!BI25="","",details!BI25)</f>
        <v>15</v>
      </c>
      <c r="EN25" s="17">
        <f>IF(details!BJ25="","",details!BJ25)</f>
        <v>10</v>
      </c>
      <c r="EO25" s="67">
        <f t="shared" si="199"/>
        <v>25</v>
      </c>
      <c r="EP25" s="67">
        <f t="shared" si="200"/>
        <v>25</v>
      </c>
      <c r="EQ25" s="67">
        <f t="shared" si="201"/>
        <v>25</v>
      </c>
      <c r="ER25" s="67">
        <f t="shared" si="202"/>
        <v>50</v>
      </c>
      <c r="ES25" s="17">
        <f>IF(details!BK25="","",details!BK25)</f>
        <v>24</v>
      </c>
      <c r="ET25" s="17">
        <f>IF(details!BL25="","",details!BL25)</f>
        <v>14</v>
      </c>
      <c r="EU25" s="67">
        <f t="shared" si="203"/>
        <v>38</v>
      </c>
      <c r="EV25" s="67">
        <f t="shared" si="204"/>
        <v>49</v>
      </c>
      <c r="EW25" s="67">
        <f t="shared" si="205"/>
        <v>39</v>
      </c>
      <c r="EX25" s="17">
        <f>IF(details!BM25="","",details!BM25)</f>
        <v>30</v>
      </c>
      <c r="EY25" s="17">
        <f>IF(details!BN25="","",details!BN25)</f>
        <v>70</v>
      </c>
      <c r="EZ25" s="67">
        <f t="shared" si="206"/>
        <v>100</v>
      </c>
      <c r="FA25" s="67">
        <f t="shared" si="207"/>
        <v>79</v>
      </c>
      <c r="FB25" s="67">
        <f t="shared" si="208"/>
        <v>109</v>
      </c>
      <c r="FC25" s="63">
        <f t="shared" si="209"/>
        <v>188</v>
      </c>
      <c r="FD25" s="45">
        <f t="shared" si="210"/>
        <v>0</v>
      </c>
      <c r="FE25" s="45">
        <f t="shared" si="211"/>
        <v>0</v>
      </c>
      <c r="FF25" s="46">
        <f t="shared" si="212"/>
        <v>200</v>
      </c>
      <c r="FG25" s="45" t="str">
        <f t="shared" si="213"/>
        <v/>
      </c>
      <c r="FH25" s="45" t="str">
        <f t="shared" si="109"/>
        <v>P</v>
      </c>
      <c r="FI25" s="45" t="str">
        <f t="shared" si="214"/>
        <v>A</v>
      </c>
      <c r="FJ25" s="17">
        <f>IF(details!BO25="","",details!BO25)</f>
        <v>10</v>
      </c>
      <c r="FK25" s="17">
        <f>IF(details!BP25="","",details!BP25)</f>
        <v>10</v>
      </c>
      <c r="FL25" s="17">
        <f>IF(details!BQ25="","",details!BQ25)</f>
        <v>10</v>
      </c>
      <c r="FM25" s="67">
        <f t="shared" si="215"/>
        <v>30</v>
      </c>
      <c r="FN25" s="17">
        <f>IF(details!BR25="","",details!BR25)</f>
        <v>33</v>
      </c>
      <c r="FO25" s="17">
        <f>IF(details!BS25="","",details!BS25)</f>
        <v>18</v>
      </c>
      <c r="FP25" s="71">
        <f t="shared" si="216"/>
        <v>51</v>
      </c>
      <c r="FQ25" s="67">
        <f t="shared" si="217"/>
        <v>63</v>
      </c>
      <c r="FR25" s="67">
        <f t="shared" si="218"/>
        <v>18</v>
      </c>
      <c r="FS25" s="17">
        <f>IF(details!BT25="","",details!BT25)</f>
        <v>60</v>
      </c>
      <c r="FT25" s="17">
        <f>IF(details!BU25="","",details!BU25)</f>
        <v>30</v>
      </c>
      <c r="FU25" s="71">
        <f t="shared" si="219"/>
        <v>90</v>
      </c>
      <c r="FV25" s="67">
        <f t="shared" si="220"/>
        <v>123</v>
      </c>
      <c r="FW25" s="67">
        <f t="shared" si="221"/>
        <v>48</v>
      </c>
      <c r="FX25" s="63">
        <f t="shared" si="222"/>
        <v>171</v>
      </c>
      <c r="FY25" s="45">
        <f t="shared" si="223"/>
        <v>0</v>
      </c>
      <c r="FZ25" s="45">
        <f t="shared" si="224"/>
        <v>0</v>
      </c>
      <c r="GA25" s="46">
        <f t="shared" si="78"/>
        <v>200</v>
      </c>
      <c r="GB25" s="45" t="str">
        <f t="shared" si="225"/>
        <v/>
      </c>
      <c r="GC25" s="45" t="str">
        <f t="shared" si="110"/>
        <v>P</v>
      </c>
      <c r="GD25" s="45" t="str">
        <f t="shared" si="226"/>
        <v>A</v>
      </c>
      <c r="GE25" s="17">
        <f>IF(details!BV25="","",details!BV25)</f>
        <v>24</v>
      </c>
      <c r="GF25" s="17">
        <f>IF(details!BW25="","",details!BW25)</f>
        <v>44</v>
      </c>
      <c r="GG25" s="17">
        <f>IF(details!BX25="","",details!BX25)</f>
        <v>30</v>
      </c>
      <c r="GH25" s="63">
        <f t="shared" si="227"/>
        <v>98</v>
      </c>
      <c r="GI25" s="45">
        <f t="shared" si="228"/>
        <v>0</v>
      </c>
      <c r="GJ25" s="46">
        <f t="shared" si="229"/>
        <v>100</v>
      </c>
      <c r="GK25" s="45" t="str">
        <f t="shared" si="230"/>
        <v/>
      </c>
      <c r="GL25" s="45" t="str">
        <f t="shared" si="111"/>
        <v>P</v>
      </c>
      <c r="GM25" s="45" t="str">
        <f t="shared" si="112"/>
        <v>A</v>
      </c>
      <c r="GN25" s="17">
        <f>IF(details!BY25="","",details!BY25)</f>
        <v>24</v>
      </c>
      <c r="GO25" s="17">
        <f>IF(details!BZ25="","",details!BZ25)</f>
        <v>28</v>
      </c>
      <c r="GP25" s="17">
        <f>IF(details!CA25="","",details!CA25)</f>
        <v>27</v>
      </c>
      <c r="GQ25" s="17">
        <f>IF(details!CB25="","",details!CB25)</f>
        <v>14</v>
      </c>
      <c r="GR25" s="63">
        <f t="shared" si="231"/>
        <v>93</v>
      </c>
      <c r="GS25" s="45">
        <f t="shared" si="232"/>
        <v>0</v>
      </c>
      <c r="GT25" s="46">
        <f t="shared" si="233"/>
        <v>100</v>
      </c>
      <c r="GU25" s="45" t="str">
        <f t="shared" si="234"/>
        <v/>
      </c>
      <c r="GV25" s="45" t="str">
        <f t="shared" si="113"/>
        <v>P</v>
      </c>
      <c r="GW25" s="45" t="str">
        <f t="shared" si="114"/>
        <v>A</v>
      </c>
      <c r="GX25" s="45" t="str">
        <f t="shared" si="115"/>
        <v/>
      </c>
      <c r="GY25" s="45" t="str">
        <f t="shared" si="116"/>
        <v/>
      </c>
      <c r="GZ25" s="45" t="str">
        <f t="shared" si="117"/>
        <v/>
      </c>
      <c r="HA25" s="45" t="str">
        <f t="shared" si="118"/>
        <v/>
      </c>
      <c r="HB25" s="45" t="str">
        <f t="shared" si="235"/>
        <v/>
      </c>
      <c r="HC25" s="45" t="str">
        <f t="shared" si="236"/>
        <v/>
      </c>
      <c r="HD25" s="45" t="str">
        <f t="shared" si="87"/>
        <v/>
      </c>
      <c r="HE25" s="45">
        <f t="shared" si="237"/>
        <v>0</v>
      </c>
      <c r="HF25" s="45">
        <f t="shared" si="238"/>
        <v>0</v>
      </c>
      <c r="HG25" s="45">
        <f t="shared" si="239"/>
        <v>0</v>
      </c>
      <c r="HH25" s="45">
        <f t="shared" si="240"/>
        <v>0</v>
      </c>
      <c r="HI25" s="45">
        <f t="shared" si="241"/>
        <v>0</v>
      </c>
      <c r="HJ25" s="45" t="str">
        <f t="shared" si="88"/>
        <v/>
      </c>
      <c r="HK25" s="17" t="str">
        <f t="shared" si="242"/>
        <v/>
      </c>
      <c r="HL25" s="359" t="str">
        <f t="shared" si="243"/>
        <v/>
      </c>
      <c r="HM25" s="72" t="str">
        <f t="shared" si="244"/>
        <v/>
      </c>
      <c r="HN25" s="60" t="str">
        <f>IF(details!DJ25="","",details!DJ25)</f>
        <v/>
      </c>
      <c r="HO25" s="73" t="str">
        <f>IF(details!DK25="","",details!DK25)</f>
        <v/>
      </c>
      <c r="HP25" s="60" t="str">
        <f>IF(details!DN25="","",details!DN25)</f>
        <v/>
      </c>
      <c r="HQ25" s="73" t="str">
        <f>IF(details!DO25="","",details!DO25)</f>
        <v/>
      </c>
      <c r="HR25" s="60" t="str">
        <f>IF(details!DR25="","",details!DR25)</f>
        <v/>
      </c>
      <c r="HS25" s="73" t="str">
        <f>IF(details!DS25="","",details!DS25)</f>
        <v/>
      </c>
      <c r="HT25" s="60" t="str">
        <f>IF(details!DV25="","",details!DV25)</f>
        <v/>
      </c>
      <c r="HU25" s="73" t="str">
        <f>IF(details!DW25="","",details!DW25)</f>
        <v/>
      </c>
      <c r="HV25" s="60" t="str">
        <f>IF(details!DZ25="","",details!DZ25)</f>
        <v/>
      </c>
      <c r="HW25" s="73" t="str">
        <f>IF(details!EA25="","",details!EA25)</f>
        <v/>
      </c>
      <c r="HX25" s="61" t="str">
        <f t="shared" si="245"/>
        <v/>
      </c>
      <c r="HY25" s="321">
        <f t="shared" si="246"/>
        <v>1.5</v>
      </c>
      <c r="HZ25" s="17" t="str">
        <f t="shared" si="247"/>
        <v/>
      </c>
      <c r="IA25" s="17" t="str">
        <f t="shared" si="248"/>
        <v/>
      </c>
      <c r="IB25" s="17" t="str">
        <f t="shared" si="122"/>
        <v/>
      </c>
      <c r="IC25" s="17" t="str">
        <f t="shared" si="249"/>
        <v/>
      </c>
      <c r="ID25" s="17" t="str">
        <f t="shared" si="250"/>
        <v/>
      </c>
      <c r="IE25" s="17" t="str">
        <f t="shared" si="124"/>
        <v/>
      </c>
      <c r="IF25" s="17" t="str">
        <f t="shared" si="251"/>
        <v/>
      </c>
      <c r="IG25" s="17" t="str">
        <f t="shared" si="273"/>
        <v/>
      </c>
      <c r="IH25" s="17" t="str">
        <f t="shared" si="273"/>
        <v/>
      </c>
      <c r="II25" s="17" t="str">
        <f t="shared" si="273"/>
        <v/>
      </c>
      <c r="IJ25" s="17" t="str">
        <f t="shared" si="273"/>
        <v/>
      </c>
      <c r="IK25" s="17" t="str">
        <f t="shared" si="273"/>
        <v/>
      </c>
      <c r="IL25" s="17" t="str">
        <f t="shared" si="252"/>
        <v/>
      </c>
      <c r="IM25" s="17" t="str">
        <f t="shared" si="127"/>
        <v/>
      </c>
      <c r="IN25" s="17" t="str">
        <f t="shared" si="253"/>
        <v/>
      </c>
      <c r="IO25" s="17" t="str">
        <f t="shared" si="254"/>
        <v/>
      </c>
      <c r="IP25" s="17" t="str">
        <f t="shared" si="129"/>
        <v/>
      </c>
      <c r="IQ25" s="17" t="str">
        <f t="shared" si="255"/>
        <v/>
      </c>
      <c r="IR25" s="17" t="str">
        <f t="shared" si="256"/>
        <v/>
      </c>
      <c r="IS25" s="17" t="str">
        <f t="shared" si="257"/>
        <v/>
      </c>
      <c r="IT25" s="17" t="str">
        <f t="shared" si="258"/>
        <v/>
      </c>
      <c r="IU25" s="17" t="str">
        <f t="shared" si="259"/>
        <v/>
      </c>
      <c r="IV25" s="17" t="str">
        <f t="shared" si="260"/>
        <v/>
      </c>
      <c r="IW25" s="17" t="str">
        <f t="shared" si="261"/>
        <v/>
      </c>
      <c r="IX25" s="17" t="str">
        <f t="shared" si="262"/>
        <v>A</v>
      </c>
      <c r="IY25" s="17" t="str">
        <f t="shared" si="263"/>
        <v>A</v>
      </c>
      <c r="IZ25" s="17" t="str">
        <f t="shared" si="264"/>
        <v>A</v>
      </c>
      <c r="JA25" s="17" t="str">
        <f t="shared" si="265"/>
        <v>A</v>
      </c>
      <c r="JB25" s="17" t="str">
        <f t="shared" si="266"/>
        <v xml:space="preserve">            </v>
      </c>
      <c r="JC25" s="17" t="str">
        <f t="shared" si="267"/>
        <v xml:space="preserve">            </v>
      </c>
      <c r="JD25" s="17" t="str">
        <f t="shared" si="268"/>
        <v/>
      </c>
      <c r="JE25" s="74"/>
      <c r="JF25" s="17" t="str">
        <f t="shared" si="269"/>
        <v xml:space="preserve">            </v>
      </c>
      <c r="JG25" s="17" t="str">
        <f>IF(OR(HK25="SUPPL.",HK25="RE-EXAM."),'result subject-wise'!AV25,HK25)</f>
        <v/>
      </c>
      <c r="JH25" s="26">
        <f>IF('result subject-wise'!AW25="",DQ25,'result subject-wise'!AW25)</f>
        <v>27.708333333333332</v>
      </c>
      <c r="JI25" s="53" t="str">
        <f t="shared" si="270"/>
        <v/>
      </c>
      <c r="JJ25" s="65"/>
      <c r="JM25" s="76" t="str">
        <f>FJ109</f>
        <v>BRIJESH PATIDAR</v>
      </c>
      <c r="JN25" s="19" t="str">
        <f>FJ108</f>
        <v xml:space="preserve"> FOUNDATION OF IT</v>
      </c>
      <c r="JO25" s="81">
        <f>FJ110</f>
        <v>100</v>
      </c>
      <c r="JP25" s="71">
        <f>FR112</f>
        <v>100</v>
      </c>
      <c r="JQ25" s="26">
        <f>FJ113</f>
        <v>100</v>
      </c>
      <c r="JR25" s="71">
        <f>FJ112</f>
        <v>100</v>
      </c>
      <c r="JS25" s="71">
        <f>FL112</f>
        <v>0</v>
      </c>
      <c r="JT25" s="71">
        <f>FN112</f>
        <v>0</v>
      </c>
      <c r="JU25" s="71">
        <f>FP112</f>
        <v>0</v>
      </c>
      <c r="JV25" s="17">
        <f>FP112</f>
        <v>0</v>
      </c>
      <c r="JW25" s="54">
        <f>FJ115</f>
        <v>0</v>
      </c>
      <c r="JX25" s="17">
        <f>FJ117</f>
        <v>0</v>
      </c>
      <c r="JY25" s="17">
        <f>FJ118</f>
        <v>0</v>
      </c>
      <c r="JZ25" s="791"/>
      <c r="KA25" s="78">
        <f>JP25+JV25+JW25+JX25+JY25+JZ14</f>
        <v>100</v>
      </c>
    </row>
    <row r="26" spans="1:287" ht="16" customHeight="1">
      <c r="A26" s="2">
        <f>details!A26</f>
        <v>0</v>
      </c>
      <c r="B26" s="17" t="str">
        <f>IF(details!B26="","",details!B26)</f>
        <v/>
      </c>
      <c r="C26" s="17" t="str">
        <f>IF(details!C26="","",details!C26)</f>
        <v/>
      </c>
      <c r="D26" s="63" t="str">
        <f>IF(details!D26="","",details!D26)</f>
        <v/>
      </c>
      <c r="E26" s="17" t="str">
        <f>IF(details!E26="","",details!E26)</f>
        <v/>
      </c>
      <c r="F26" s="245" t="str">
        <f>IF(details!F26="","",details!F26)</f>
        <v/>
      </c>
      <c r="G26" s="19" t="str">
        <f>IF(details!G26="","",details!G26)</f>
        <v/>
      </c>
      <c r="H26" s="19" t="str">
        <f>IF(details!H26="","",details!H26)</f>
        <v/>
      </c>
      <c r="I26" s="19" t="str">
        <f>IF(details!I26="","",details!I26)</f>
        <v/>
      </c>
      <c r="J26" s="17" t="str">
        <f>IF(details!J26="","",details!J26)</f>
        <v/>
      </c>
      <c r="K26" s="17" t="str">
        <f>IF(details!K26="","",details!K26)</f>
        <v/>
      </c>
      <c r="L26" s="17" t="str">
        <f>IF(details!L26="","",details!L26)</f>
        <v/>
      </c>
      <c r="M26" s="67" t="str">
        <f t="shared" si="139"/>
        <v/>
      </c>
      <c r="N26" s="17" t="str">
        <f>IF(details!M26="","",details!M26)</f>
        <v/>
      </c>
      <c r="O26" s="17" t="str">
        <f>IF(details!N26="","",details!N26)</f>
        <v/>
      </c>
      <c r="P26" s="67" t="str">
        <f t="shared" si="140"/>
        <v/>
      </c>
      <c r="Q26" s="17" t="str">
        <f>IF(details!O26="","",details!O26)</f>
        <v/>
      </c>
      <c r="R26" s="54" t="str">
        <f t="shared" si="141"/>
        <v/>
      </c>
      <c r="S26" s="45">
        <f t="shared" si="142"/>
        <v>0</v>
      </c>
      <c r="T26" s="45">
        <f t="shared" si="143"/>
        <v>0</v>
      </c>
      <c r="U26" s="46" t="str">
        <f t="shared" si="144"/>
        <v/>
      </c>
      <c r="V26" s="45" t="str">
        <f t="shared" si="145"/>
        <v/>
      </c>
      <c r="W26" s="45" t="str">
        <f t="shared" si="89"/>
        <v/>
      </c>
      <c r="X26" s="45" t="str">
        <f t="shared" si="90"/>
        <v/>
      </c>
      <c r="Y26" s="17" t="str">
        <f>IF(details!P26="","",details!P26)</f>
        <v/>
      </c>
      <c r="Z26" s="17" t="str">
        <f>IF(details!Q26="","",details!Q26)</f>
        <v/>
      </c>
      <c r="AA26" s="17" t="str">
        <f>IF(details!R26="","",details!R26)</f>
        <v/>
      </c>
      <c r="AB26" s="67" t="str">
        <f t="shared" si="146"/>
        <v/>
      </c>
      <c r="AC26" s="17" t="str">
        <f>IF(details!S26="","",details!S26)</f>
        <v/>
      </c>
      <c r="AD26" s="17" t="str">
        <f>IF(details!T26="","",details!T26)</f>
        <v/>
      </c>
      <c r="AE26" s="67" t="str">
        <f t="shared" si="147"/>
        <v/>
      </c>
      <c r="AF26" s="17" t="str">
        <f>IF(details!U26="","",details!U26)</f>
        <v/>
      </c>
      <c r="AG26" s="54" t="str">
        <f t="shared" si="148"/>
        <v/>
      </c>
      <c r="AH26" s="45">
        <f t="shared" si="149"/>
        <v>0</v>
      </c>
      <c r="AI26" s="45">
        <f t="shared" si="150"/>
        <v>0</v>
      </c>
      <c r="AJ26" s="46" t="str">
        <f t="shared" si="151"/>
        <v/>
      </c>
      <c r="AK26" s="45" t="str">
        <f t="shared" si="152"/>
        <v/>
      </c>
      <c r="AL26" s="45" t="str">
        <f t="shared" si="91"/>
        <v/>
      </c>
      <c r="AM26" s="45" t="str">
        <f t="shared" si="92"/>
        <v/>
      </c>
      <c r="AN26" s="63" t="str">
        <f>IF(details!V26="","",details!V26)</f>
        <v/>
      </c>
      <c r="AO26" s="68" t="str">
        <f>IF(details!V26="","",details!V26)</f>
        <v/>
      </c>
      <c r="AP26" s="17" t="str">
        <f>IF(details!W26="","",details!W26)</f>
        <v/>
      </c>
      <c r="AQ26" s="17" t="str">
        <f>IF(details!X26="","",details!X26)</f>
        <v/>
      </c>
      <c r="AR26" s="17" t="str">
        <f>IF(details!Y26="","",details!Y26)</f>
        <v/>
      </c>
      <c r="AS26" s="67" t="str">
        <f t="shared" si="153"/>
        <v/>
      </c>
      <c r="AT26" s="17" t="str">
        <f>IF(details!Z26="","",details!Z26)</f>
        <v/>
      </c>
      <c r="AU26" s="17" t="str">
        <f>IF(details!AA26="","",details!AA26)</f>
        <v/>
      </c>
      <c r="AV26" s="67" t="str">
        <f t="shared" si="154"/>
        <v/>
      </c>
      <c r="AW26" s="17" t="str">
        <f>IF(details!AB26="","",details!AB26)</f>
        <v/>
      </c>
      <c r="AX26" s="54" t="str">
        <f t="shared" si="155"/>
        <v/>
      </c>
      <c r="AY26" s="45">
        <f t="shared" si="156"/>
        <v>0</v>
      </c>
      <c r="AZ26" s="45">
        <f t="shared" si="157"/>
        <v>0</v>
      </c>
      <c r="BA26" s="46" t="str">
        <f t="shared" si="158"/>
        <v/>
      </c>
      <c r="BB26" s="45" t="str">
        <f t="shared" si="159"/>
        <v/>
      </c>
      <c r="BC26" s="45" t="str">
        <f t="shared" si="93"/>
        <v/>
      </c>
      <c r="BD26" s="45" t="str">
        <f t="shared" si="160"/>
        <v/>
      </c>
      <c r="BE26" s="17" t="str">
        <f>IF(details!AC26="","",details!AC26)</f>
        <v/>
      </c>
      <c r="BF26" s="17" t="str">
        <f>IF(details!AD26="","",details!AD26)</f>
        <v/>
      </c>
      <c r="BG26" s="17" t="str">
        <f>IF(details!AE26="","",details!AE26)</f>
        <v/>
      </c>
      <c r="BH26" s="67" t="str">
        <f t="shared" si="161"/>
        <v/>
      </c>
      <c r="BI26" s="17" t="str">
        <f>IF(details!AF26="","",details!AF26)</f>
        <v/>
      </c>
      <c r="BJ26" s="17" t="str">
        <f>IF(details!AG26="","",details!AG26)</f>
        <v/>
      </c>
      <c r="BK26" s="67" t="str">
        <f t="shared" si="162"/>
        <v/>
      </c>
      <c r="BL26" s="17" t="str">
        <f>IF(details!AH26="","",details!AH26)</f>
        <v/>
      </c>
      <c r="BM26" s="54" t="str">
        <f t="shared" si="163"/>
        <v/>
      </c>
      <c r="BN26" s="45">
        <f t="shared" si="164"/>
        <v>0</v>
      </c>
      <c r="BO26" s="45">
        <f t="shared" si="165"/>
        <v>0</v>
      </c>
      <c r="BP26" s="46" t="str">
        <f t="shared" si="166"/>
        <v/>
      </c>
      <c r="BQ26" s="45" t="str">
        <f t="shared" si="167"/>
        <v/>
      </c>
      <c r="BR26" s="45" t="str">
        <f t="shared" si="94"/>
        <v/>
      </c>
      <c r="BS26" s="45" t="str">
        <f t="shared" si="168"/>
        <v/>
      </c>
      <c r="BT26" s="300" t="str">
        <f>IF(details!AI26="","",details!AI26)</f>
        <v/>
      </c>
      <c r="BU26" s="309" t="str">
        <f t="shared" si="169"/>
        <v xml:space="preserve"> SOCIAL SCIENCE</v>
      </c>
      <c r="BV26" s="17" t="str">
        <f>IF(details!AJ26="","",details!AJ26)</f>
        <v/>
      </c>
      <c r="BW26" s="17" t="str">
        <f>IF(details!AK26="","",details!AK26)</f>
        <v/>
      </c>
      <c r="BX26" s="17" t="str">
        <f>IF(details!AL26="","",details!AL26)</f>
        <v/>
      </c>
      <c r="BY26" s="178" t="str">
        <f t="shared" si="274"/>
        <v/>
      </c>
      <c r="BZ26" s="17" t="str">
        <f>IF(details!AM26="","",details!AM26)</f>
        <v/>
      </c>
      <c r="CA26" s="17" t="str">
        <f t="shared" si="171"/>
        <v/>
      </c>
      <c r="CB26" s="17" t="str">
        <f t="shared" si="275"/>
        <v/>
      </c>
      <c r="CC26" s="17">
        <f>IF(details!AN26="","",details!AN26)</f>
        <v>10</v>
      </c>
      <c r="CD26" s="17">
        <f>IF(details!AO26="","",details!AO26)</f>
        <v>10</v>
      </c>
      <c r="CE26" s="17">
        <f>IF(details!AP26="","",details!AP26)</f>
        <v>9</v>
      </c>
      <c r="CF26" s="67">
        <f t="shared" si="173"/>
        <v>29</v>
      </c>
      <c r="CG26" s="17">
        <f>IF(details!AQ26="","",details!AQ26)</f>
        <v>0.5</v>
      </c>
      <c r="CH26" s="17">
        <f>IF(details!AR26="","",details!AR26)</f>
        <v>70</v>
      </c>
      <c r="CI26" s="67">
        <f t="shared" si="174"/>
        <v>99.5</v>
      </c>
      <c r="CJ26" s="17">
        <f>IF(details!AS26="","",details!AS26)</f>
        <v>100</v>
      </c>
      <c r="CK26" s="54">
        <f t="shared" si="175"/>
        <v>199.5</v>
      </c>
      <c r="CL26" s="17">
        <f t="shared" si="176"/>
        <v>10</v>
      </c>
      <c r="CM26" s="17">
        <f t="shared" si="177"/>
        <v>10</v>
      </c>
      <c r="CN26" s="17">
        <f t="shared" si="178"/>
        <v>9</v>
      </c>
      <c r="CO26" s="67">
        <f t="shared" si="100"/>
        <v>0.5</v>
      </c>
      <c r="CP26" s="17">
        <f t="shared" si="31"/>
        <v>70</v>
      </c>
      <c r="CQ26" s="67">
        <f t="shared" si="32"/>
        <v>99.5</v>
      </c>
      <c r="CR26" s="17">
        <f t="shared" si="33"/>
        <v>100</v>
      </c>
      <c r="CS26" s="54">
        <f t="shared" si="34"/>
        <v>199.5</v>
      </c>
      <c r="CT26" s="45">
        <f t="shared" si="35"/>
        <v>0</v>
      </c>
      <c r="CU26" s="45">
        <f t="shared" si="101"/>
        <v>0</v>
      </c>
      <c r="CV26" s="46">
        <f t="shared" si="102"/>
        <v>200</v>
      </c>
      <c r="CW26" s="45" t="str">
        <f t="shared" si="36"/>
        <v/>
      </c>
      <c r="CX26" s="45" t="str">
        <f t="shared" si="103"/>
        <v/>
      </c>
      <c r="CY26" s="45" t="str">
        <f t="shared" si="179"/>
        <v/>
      </c>
      <c r="CZ26" s="17">
        <f>IF(details!AT26="","",details!AT26)</f>
        <v>5</v>
      </c>
      <c r="DA26" s="17">
        <f>IF(details!AU26="","",details!AU26)</f>
        <v>4</v>
      </c>
      <c r="DB26" s="17">
        <f>IF(details!AV26="","",details!AV26)</f>
        <v>8</v>
      </c>
      <c r="DC26" s="67">
        <f t="shared" si="180"/>
        <v>17</v>
      </c>
      <c r="DD26" s="17">
        <f>IF(details!AW26="","",details!AW26)</f>
        <v>1</v>
      </c>
      <c r="DE26" s="17">
        <f>IF(details!AX26="","",details!AX26)</f>
        <v>25</v>
      </c>
      <c r="DF26" s="67">
        <f t="shared" si="181"/>
        <v>43</v>
      </c>
      <c r="DG26" s="17">
        <f>IF(details!AY26="","",details!AY26)</f>
        <v>90</v>
      </c>
      <c r="DH26" s="54">
        <f t="shared" si="182"/>
        <v>133</v>
      </c>
      <c r="DI26" s="45">
        <f t="shared" si="183"/>
        <v>0</v>
      </c>
      <c r="DJ26" s="45">
        <f t="shared" si="184"/>
        <v>0</v>
      </c>
      <c r="DK26" s="46">
        <f t="shared" si="185"/>
        <v>200</v>
      </c>
      <c r="DL26" s="45" t="str">
        <f t="shared" si="186"/>
        <v/>
      </c>
      <c r="DM26" s="45" t="str">
        <f t="shared" si="104"/>
        <v/>
      </c>
      <c r="DN26" s="45" t="str">
        <f t="shared" si="105"/>
        <v/>
      </c>
      <c r="DO26" s="45">
        <f t="shared" si="44"/>
        <v>0</v>
      </c>
      <c r="DP26" s="69">
        <f t="shared" si="45"/>
        <v>332.5</v>
      </c>
      <c r="DQ26" s="70">
        <f t="shared" si="187"/>
        <v>27.708333333333332</v>
      </c>
      <c r="DR26" s="53" t="str">
        <f t="shared" si="188"/>
        <v/>
      </c>
      <c r="DS26" s="17">
        <f>IF(details!AZ26="","",details!AZ26)</f>
        <v>10</v>
      </c>
      <c r="DT26" s="17">
        <f>IF(details!BA26="","",details!BA26)</f>
        <v>10</v>
      </c>
      <c r="DU26" s="17">
        <f>IF(details!BB26="","",details!BB26)</f>
        <v>10</v>
      </c>
      <c r="DV26" s="67">
        <f t="shared" si="189"/>
        <v>30</v>
      </c>
      <c r="DW26" s="17">
        <f>IF(details!BC26="","",details!BC26)</f>
        <v>70</v>
      </c>
      <c r="DX26" s="67">
        <f t="shared" si="190"/>
        <v>100</v>
      </c>
      <c r="DY26" s="17">
        <f>IF(details!BD26="","",details!BD26)</f>
        <v>100</v>
      </c>
      <c r="DZ26" s="54">
        <f t="shared" si="191"/>
        <v>200</v>
      </c>
      <c r="EA26" s="45">
        <f t="shared" si="192"/>
        <v>0</v>
      </c>
      <c r="EB26" s="45">
        <f t="shared" si="193"/>
        <v>0</v>
      </c>
      <c r="EC26" s="46">
        <f t="shared" si="194"/>
        <v>200</v>
      </c>
      <c r="ED26" s="45" t="str">
        <f t="shared" si="195"/>
        <v/>
      </c>
      <c r="EE26" s="45" t="str">
        <f t="shared" si="107"/>
        <v/>
      </c>
      <c r="EF26" s="45" t="str">
        <f t="shared" si="196"/>
        <v/>
      </c>
      <c r="EG26" s="17">
        <f>IF(details!BE26="","",details!BE26)</f>
        <v>6</v>
      </c>
      <c r="EH26" s="17">
        <f>IF(details!BF26="","",details!BF26)</f>
        <v>8</v>
      </c>
      <c r="EI26" s="67">
        <f t="shared" si="197"/>
        <v>14</v>
      </c>
      <c r="EJ26" s="17">
        <f>IF(details!BG26="","",details!BG26)</f>
        <v>4</v>
      </c>
      <c r="EK26" s="17">
        <f>IF(details!BH26="","",details!BH26)</f>
        <v>7</v>
      </c>
      <c r="EL26" s="67">
        <f t="shared" si="198"/>
        <v>11</v>
      </c>
      <c r="EM26" s="17">
        <f>IF(details!BI26="","",details!BI26)</f>
        <v>15</v>
      </c>
      <c r="EN26" s="17">
        <f>IF(details!BJ26="","",details!BJ26)</f>
        <v>10</v>
      </c>
      <c r="EO26" s="67">
        <f t="shared" si="199"/>
        <v>25</v>
      </c>
      <c r="EP26" s="67">
        <f t="shared" si="200"/>
        <v>25</v>
      </c>
      <c r="EQ26" s="67">
        <f t="shared" si="201"/>
        <v>25</v>
      </c>
      <c r="ER26" s="67">
        <f t="shared" si="202"/>
        <v>50</v>
      </c>
      <c r="ES26" s="17">
        <f>IF(details!BK26="","",details!BK26)</f>
        <v>24</v>
      </c>
      <c r="ET26" s="17">
        <f>IF(details!BL26="","",details!BL26)</f>
        <v>14</v>
      </c>
      <c r="EU26" s="67">
        <f t="shared" si="203"/>
        <v>38</v>
      </c>
      <c r="EV26" s="67">
        <f t="shared" si="204"/>
        <v>49</v>
      </c>
      <c r="EW26" s="67">
        <f t="shared" si="205"/>
        <v>39</v>
      </c>
      <c r="EX26" s="17">
        <f>IF(details!BM26="","",details!BM26)</f>
        <v>30</v>
      </c>
      <c r="EY26" s="17">
        <f>IF(details!BN26="","",details!BN26)</f>
        <v>70</v>
      </c>
      <c r="EZ26" s="67">
        <f t="shared" si="206"/>
        <v>100</v>
      </c>
      <c r="FA26" s="67">
        <f t="shared" si="207"/>
        <v>79</v>
      </c>
      <c r="FB26" s="67">
        <f t="shared" si="208"/>
        <v>109</v>
      </c>
      <c r="FC26" s="63">
        <f t="shared" si="209"/>
        <v>188</v>
      </c>
      <c r="FD26" s="45">
        <f t="shared" si="210"/>
        <v>0</v>
      </c>
      <c r="FE26" s="45">
        <f t="shared" si="211"/>
        <v>0</v>
      </c>
      <c r="FF26" s="46">
        <f t="shared" si="212"/>
        <v>200</v>
      </c>
      <c r="FG26" s="45" t="str">
        <f t="shared" si="213"/>
        <v/>
      </c>
      <c r="FH26" s="45" t="str">
        <f t="shared" si="109"/>
        <v>P</v>
      </c>
      <c r="FI26" s="45" t="str">
        <f t="shared" si="214"/>
        <v>A</v>
      </c>
      <c r="FJ26" s="17">
        <f>IF(details!BO26="","",details!BO26)</f>
        <v>10</v>
      </c>
      <c r="FK26" s="17">
        <f>IF(details!BP26="","",details!BP26)</f>
        <v>10</v>
      </c>
      <c r="FL26" s="17">
        <f>IF(details!BQ26="","",details!BQ26)</f>
        <v>10</v>
      </c>
      <c r="FM26" s="67">
        <f t="shared" si="215"/>
        <v>30</v>
      </c>
      <c r="FN26" s="17">
        <f>IF(details!BR26="","",details!BR26)</f>
        <v>33</v>
      </c>
      <c r="FO26" s="17">
        <f>IF(details!BS26="","",details!BS26)</f>
        <v>18</v>
      </c>
      <c r="FP26" s="71">
        <f t="shared" si="216"/>
        <v>51</v>
      </c>
      <c r="FQ26" s="67">
        <f t="shared" si="217"/>
        <v>63</v>
      </c>
      <c r="FR26" s="67">
        <f t="shared" si="218"/>
        <v>18</v>
      </c>
      <c r="FS26" s="17">
        <f>IF(details!BT26="","",details!BT26)</f>
        <v>60</v>
      </c>
      <c r="FT26" s="17">
        <f>IF(details!BU26="","",details!BU26)</f>
        <v>30</v>
      </c>
      <c r="FU26" s="71">
        <f t="shared" si="219"/>
        <v>90</v>
      </c>
      <c r="FV26" s="67">
        <f t="shared" si="220"/>
        <v>123</v>
      </c>
      <c r="FW26" s="67">
        <f t="shared" si="221"/>
        <v>48</v>
      </c>
      <c r="FX26" s="63">
        <f t="shared" si="222"/>
        <v>171</v>
      </c>
      <c r="FY26" s="45">
        <f t="shared" si="223"/>
        <v>0</v>
      </c>
      <c r="FZ26" s="45">
        <f t="shared" si="224"/>
        <v>0</v>
      </c>
      <c r="GA26" s="46">
        <f t="shared" si="78"/>
        <v>200</v>
      </c>
      <c r="GB26" s="45" t="str">
        <f t="shared" si="225"/>
        <v/>
      </c>
      <c r="GC26" s="45" t="str">
        <f t="shared" si="110"/>
        <v>P</v>
      </c>
      <c r="GD26" s="45" t="str">
        <f t="shared" si="226"/>
        <v>A</v>
      </c>
      <c r="GE26" s="17">
        <f>IF(details!BV26="","",details!BV26)</f>
        <v>24</v>
      </c>
      <c r="GF26" s="17">
        <f>IF(details!BW26="","",details!BW26)</f>
        <v>44</v>
      </c>
      <c r="GG26" s="17">
        <f>IF(details!BX26="","",details!BX26)</f>
        <v>30</v>
      </c>
      <c r="GH26" s="63">
        <f t="shared" si="227"/>
        <v>98</v>
      </c>
      <c r="GI26" s="45">
        <f t="shared" si="228"/>
        <v>0</v>
      </c>
      <c r="GJ26" s="46">
        <f t="shared" si="229"/>
        <v>100</v>
      </c>
      <c r="GK26" s="45" t="str">
        <f t="shared" si="230"/>
        <v/>
      </c>
      <c r="GL26" s="45" t="str">
        <f t="shared" si="111"/>
        <v>P</v>
      </c>
      <c r="GM26" s="45" t="str">
        <f t="shared" si="112"/>
        <v>A</v>
      </c>
      <c r="GN26" s="17">
        <f>IF(details!BY26="","",details!BY26)</f>
        <v>24</v>
      </c>
      <c r="GO26" s="17">
        <f>IF(details!BZ26="","",details!BZ26)</f>
        <v>28</v>
      </c>
      <c r="GP26" s="17">
        <f>IF(details!CA26="","",details!CA26)</f>
        <v>27</v>
      </c>
      <c r="GQ26" s="17">
        <f>IF(details!CB26="","",details!CB26)</f>
        <v>14</v>
      </c>
      <c r="GR26" s="63">
        <f t="shared" si="231"/>
        <v>93</v>
      </c>
      <c r="GS26" s="45">
        <f t="shared" si="232"/>
        <v>0</v>
      </c>
      <c r="GT26" s="46">
        <f t="shared" si="233"/>
        <v>100</v>
      </c>
      <c r="GU26" s="45" t="str">
        <f t="shared" si="234"/>
        <v/>
      </c>
      <c r="GV26" s="45" t="str">
        <f t="shared" si="113"/>
        <v>P</v>
      </c>
      <c r="GW26" s="45" t="str">
        <f t="shared" si="114"/>
        <v>A</v>
      </c>
      <c r="GX26" s="45" t="str">
        <f t="shared" si="115"/>
        <v/>
      </c>
      <c r="GY26" s="45" t="str">
        <f t="shared" si="116"/>
        <v/>
      </c>
      <c r="GZ26" s="45" t="str">
        <f t="shared" si="117"/>
        <v/>
      </c>
      <c r="HA26" s="45" t="str">
        <f t="shared" si="118"/>
        <v/>
      </c>
      <c r="HB26" s="45" t="str">
        <f t="shared" si="235"/>
        <v/>
      </c>
      <c r="HC26" s="45" t="str">
        <f t="shared" si="236"/>
        <v/>
      </c>
      <c r="HD26" s="45" t="str">
        <f t="shared" si="87"/>
        <v/>
      </c>
      <c r="HE26" s="45">
        <f t="shared" si="237"/>
        <v>0</v>
      </c>
      <c r="HF26" s="45">
        <f t="shared" si="238"/>
        <v>0</v>
      </c>
      <c r="HG26" s="45">
        <f t="shared" si="239"/>
        <v>0</v>
      </c>
      <c r="HH26" s="45">
        <f t="shared" si="240"/>
        <v>0</v>
      </c>
      <c r="HI26" s="45">
        <f t="shared" si="241"/>
        <v>0</v>
      </c>
      <c r="HJ26" s="45" t="str">
        <f t="shared" si="88"/>
        <v/>
      </c>
      <c r="HK26" s="17" t="str">
        <f t="shared" si="242"/>
        <v/>
      </c>
      <c r="HL26" s="359" t="str">
        <f t="shared" si="243"/>
        <v/>
      </c>
      <c r="HM26" s="72" t="str">
        <f t="shared" si="244"/>
        <v/>
      </c>
      <c r="HN26" s="60" t="str">
        <f>IF(details!DJ26="","",details!DJ26)</f>
        <v/>
      </c>
      <c r="HO26" s="73" t="str">
        <f>IF(details!DK26="","",details!DK26)</f>
        <v/>
      </c>
      <c r="HP26" s="60" t="str">
        <f>IF(details!DN26="","",details!DN26)</f>
        <v/>
      </c>
      <c r="HQ26" s="73" t="str">
        <f>IF(details!DO26="","",details!DO26)</f>
        <v/>
      </c>
      <c r="HR26" s="60" t="str">
        <f>IF(details!DR26="","",details!DR26)</f>
        <v/>
      </c>
      <c r="HS26" s="73" t="str">
        <f>IF(details!DS26="","",details!DS26)</f>
        <v/>
      </c>
      <c r="HT26" s="60" t="str">
        <f>IF(details!DV26="","",details!DV26)</f>
        <v/>
      </c>
      <c r="HU26" s="73" t="str">
        <f>IF(details!DW26="","",details!DW26)</f>
        <v/>
      </c>
      <c r="HV26" s="60" t="str">
        <f>IF(details!DZ26="","",details!DZ26)</f>
        <v/>
      </c>
      <c r="HW26" s="73" t="str">
        <f>IF(details!EA26="","",details!EA26)</f>
        <v/>
      </c>
      <c r="HX26" s="61" t="str">
        <f t="shared" si="245"/>
        <v/>
      </c>
      <c r="HY26" s="321">
        <f t="shared" si="246"/>
        <v>1.5</v>
      </c>
      <c r="HZ26" s="17" t="str">
        <f t="shared" si="247"/>
        <v/>
      </c>
      <c r="IA26" s="17" t="str">
        <f t="shared" si="248"/>
        <v/>
      </c>
      <c r="IB26" s="17" t="str">
        <f t="shared" si="122"/>
        <v/>
      </c>
      <c r="IC26" s="17" t="str">
        <f t="shared" si="249"/>
        <v/>
      </c>
      <c r="ID26" s="17" t="str">
        <f t="shared" si="250"/>
        <v/>
      </c>
      <c r="IE26" s="17" t="str">
        <f t="shared" si="124"/>
        <v/>
      </c>
      <c r="IF26" s="17" t="str">
        <f t="shared" si="251"/>
        <v/>
      </c>
      <c r="IG26" s="17" t="str">
        <f t="shared" si="273"/>
        <v/>
      </c>
      <c r="IH26" s="17" t="str">
        <f t="shared" si="273"/>
        <v/>
      </c>
      <c r="II26" s="17" t="str">
        <f t="shared" si="273"/>
        <v/>
      </c>
      <c r="IJ26" s="17" t="str">
        <f t="shared" si="273"/>
        <v/>
      </c>
      <c r="IK26" s="17" t="str">
        <f t="shared" si="273"/>
        <v/>
      </c>
      <c r="IL26" s="17" t="str">
        <f t="shared" si="252"/>
        <v/>
      </c>
      <c r="IM26" s="17" t="str">
        <f t="shared" si="127"/>
        <v/>
      </c>
      <c r="IN26" s="17" t="str">
        <f t="shared" si="253"/>
        <v/>
      </c>
      <c r="IO26" s="17" t="str">
        <f t="shared" si="254"/>
        <v/>
      </c>
      <c r="IP26" s="17" t="str">
        <f t="shared" si="129"/>
        <v/>
      </c>
      <c r="IQ26" s="17" t="str">
        <f t="shared" si="255"/>
        <v/>
      </c>
      <c r="IR26" s="17" t="str">
        <f t="shared" si="256"/>
        <v/>
      </c>
      <c r="IS26" s="17" t="str">
        <f t="shared" si="257"/>
        <v/>
      </c>
      <c r="IT26" s="17" t="str">
        <f t="shared" si="258"/>
        <v/>
      </c>
      <c r="IU26" s="17" t="str">
        <f t="shared" si="259"/>
        <v/>
      </c>
      <c r="IV26" s="17" t="str">
        <f t="shared" si="260"/>
        <v/>
      </c>
      <c r="IW26" s="17" t="str">
        <f t="shared" si="261"/>
        <v/>
      </c>
      <c r="IX26" s="17" t="str">
        <f t="shared" si="262"/>
        <v>A</v>
      </c>
      <c r="IY26" s="17" t="str">
        <f t="shared" si="263"/>
        <v>A</v>
      </c>
      <c r="IZ26" s="17" t="str">
        <f t="shared" si="264"/>
        <v>A</v>
      </c>
      <c r="JA26" s="17" t="str">
        <f t="shared" si="265"/>
        <v>A</v>
      </c>
      <c r="JB26" s="17" t="str">
        <f t="shared" si="266"/>
        <v xml:space="preserve">            </v>
      </c>
      <c r="JC26" s="17" t="str">
        <f t="shared" si="267"/>
        <v xml:space="preserve">            </v>
      </c>
      <c r="JD26" s="17" t="str">
        <f t="shared" si="268"/>
        <v/>
      </c>
      <c r="JE26" s="74"/>
      <c r="JF26" s="17" t="str">
        <f t="shared" si="269"/>
        <v xml:space="preserve">            </v>
      </c>
      <c r="JG26" s="17" t="str">
        <f>IF(OR(HK26="SUPPL.",HK26="RE-EXAM."),'result subject-wise'!AV26,HK26)</f>
        <v/>
      </c>
      <c r="JH26" s="26">
        <f>IF('result subject-wise'!AW26="",DQ26,'result subject-wise'!AW26)</f>
        <v>27.708333333333332</v>
      </c>
      <c r="JI26" s="53" t="str">
        <f t="shared" si="270"/>
        <v/>
      </c>
      <c r="JJ26" s="65"/>
      <c r="JM26" s="76" t="str">
        <f>DS109</f>
        <v>XYZ</v>
      </c>
      <c r="JN26" s="19" t="str">
        <f>DS108</f>
        <v>RAJASTHAN KA SWARNIM ITIHAS</v>
      </c>
      <c r="JO26" s="77">
        <f>DS110</f>
        <v>10</v>
      </c>
      <c r="JP26" s="71">
        <f>DZ112</f>
        <v>10</v>
      </c>
      <c r="JQ26" s="26">
        <f>DS113</f>
        <v>100</v>
      </c>
      <c r="JR26" s="71">
        <f>DS112</f>
        <v>10</v>
      </c>
      <c r="JS26" s="71">
        <f>DU112</f>
        <v>0</v>
      </c>
      <c r="JT26" s="71">
        <f>DW112</f>
        <v>0</v>
      </c>
      <c r="JU26" s="71">
        <f>DY112</f>
        <v>0</v>
      </c>
      <c r="JV26" s="17">
        <f>DS114</f>
        <v>0</v>
      </c>
      <c r="JW26" s="54">
        <f>DS115</f>
        <v>0</v>
      </c>
      <c r="JX26" s="17">
        <f>DS117</f>
        <v>0</v>
      </c>
      <c r="JY26" s="17">
        <f>DS118</f>
        <v>0</v>
      </c>
      <c r="JZ26" s="791"/>
      <c r="KA26" s="78">
        <f>JP26+JV26+JW26+JX26+JY26+JZ14</f>
        <v>10</v>
      </c>
    </row>
    <row r="27" spans="1:287" ht="16" customHeight="1">
      <c r="A27" s="2">
        <f>details!A27</f>
        <v>0</v>
      </c>
      <c r="B27" s="17" t="str">
        <f>IF(details!B27="","",details!B27)</f>
        <v/>
      </c>
      <c r="C27" s="17" t="str">
        <f>IF(details!C27="","",details!C27)</f>
        <v/>
      </c>
      <c r="D27" s="63" t="str">
        <f>IF(details!D27="","",details!D27)</f>
        <v/>
      </c>
      <c r="E27" s="17" t="str">
        <f>IF(details!E27="","",details!E27)</f>
        <v/>
      </c>
      <c r="F27" s="245" t="str">
        <f>IF(details!F27="","",details!F27)</f>
        <v/>
      </c>
      <c r="G27" s="19" t="str">
        <f>IF(details!G27="","",details!G27)</f>
        <v/>
      </c>
      <c r="H27" s="19" t="str">
        <f>IF(details!H27="","",details!H27)</f>
        <v/>
      </c>
      <c r="I27" s="19" t="str">
        <f>IF(details!I27="","",details!I27)</f>
        <v/>
      </c>
      <c r="J27" s="17" t="str">
        <f>IF(details!J27="","",details!J27)</f>
        <v/>
      </c>
      <c r="K27" s="17" t="str">
        <f>IF(details!K27="","",details!K27)</f>
        <v/>
      </c>
      <c r="L27" s="17" t="str">
        <f>IF(details!L27="","",details!L27)</f>
        <v/>
      </c>
      <c r="M27" s="67" t="str">
        <f t="shared" si="139"/>
        <v/>
      </c>
      <c r="N27" s="17" t="str">
        <f>IF(details!M27="","",details!M27)</f>
        <v/>
      </c>
      <c r="O27" s="17" t="str">
        <f>IF(details!N27="","",details!N27)</f>
        <v/>
      </c>
      <c r="P27" s="67" t="str">
        <f t="shared" si="140"/>
        <v/>
      </c>
      <c r="Q27" s="17" t="str">
        <f>IF(details!O27="","",details!O27)</f>
        <v/>
      </c>
      <c r="R27" s="54" t="str">
        <f t="shared" si="141"/>
        <v/>
      </c>
      <c r="S27" s="45">
        <f t="shared" si="142"/>
        <v>0</v>
      </c>
      <c r="T27" s="45">
        <f t="shared" si="143"/>
        <v>0</v>
      </c>
      <c r="U27" s="46" t="str">
        <f t="shared" si="144"/>
        <v/>
      </c>
      <c r="V27" s="45" t="str">
        <f t="shared" si="145"/>
        <v/>
      </c>
      <c r="W27" s="45" t="str">
        <f t="shared" si="89"/>
        <v/>
      </c>
      <c r="X27" s="45" t="str">
        <f t="shared" si="90"/>
        <v/>
      </c>
      <c r="Y27" s="17" t="str">
        <f>IF(details!P27="","",details!P27)</f>
        <v/>
      </c>
      <c r="Z27" s="17" t="str">
        <f>IF(details!Q27="","",details!Q27)</f>
        <v/>
      </c>
      <c r="AA27" s="17" t="str">
        <f>IF(details!R27="","",details!R27)</f>
        <v/>
      </c>
      <c r="AB27" s="67" t="str">
        <f t="shared" si="146"/>
        <v/>
      </c>
      <c r="AC27" s="17" t="str">
        <f>IF(details!S27="","",details!S27)</f>
        <v/>
      </c>
      <c r="AD27" s="17" t="str">
        <f>IF(details!T27="","",details!T27)</f>
        <v/>
      </c>
      <c r="AE27" s="67" t="str">
        <f t="shared" si="147"/>
        <v/>
      </c>
      <c r="AF27" s="17" t="str">
        <f>IF(details!U27="","",details!U27)</f>
        <v/>
      </c>
      <c r="AG27" s="54" t="str">
        <f t="shared" si="148"/>
        <v/>
      </c>
      <c r="AH27" s="45">
        <f t="shared" si="149"/>
        <v>0</v>
      </c>
      <c r="AI27" s="45">
        <f t="shared" si="150"/>
        <v>0</v>
      </c>
      <c r="AJ27" s="46" t="str">
        <f t="shared" si="151"/>
        <v/>
      </c>
      <c r="AK27" s="45" t="str">
        <f t="shared" si="152"/>
        <v/>
      </c>
      <c r="AL27" s="45" t="str">
        <f t="shared" si="91"/>
        <v/>
      </c>
      <c r="AM27" s="45" t="str">
        <f t="shared" si="92"/>
        <v/>
      </c>
      <c r="AN27" s="63" t="str">
        <f>IF(details!V27="","",details!V27)</f>
        <v/>
      </c>
      <c r="AO27" s="68" t="str">
        <f>IF(details!V27="","",details!V27)</f>
        <v/>
      </c>
      <c r="AP27" s="17" t="str">
        <f>IF(details!W27="","",details!W27)</f>
        <v/>
      </c>
      <c r="AQ27" s="17" t="str">
        <f>IF(details!X27="","",details!X27)</f>
        <v/>
      </c>
      <c r="AR27" s="17" t="str">
        <f>IF(details!Y27="","",details!Y27)</f>
        <v/>
      </c>
      <c r="AS27" s="67" t="str">
        <f t="shared" si="153"/>
        <v/>
      </c>
      <c r="AT27" s="17" t="str">
        <f>IF(details!Z27="","",details!Z27)</f>
        <v/>
      </c>
      <c r="AU27" s="17" t="str">
        <f>IF(details!AA27="","",details!AA27)</f>
        <v/>
      </c>
      <c r="AV27" s="67" t="str">
        <f t="shared" si="154"/>
        <v/>
      </c>
      <c r="AW27" s="17" t="str">
        <f>IF(details!AB27="","",details!AB27)</f>
        <v/>
      </c>
      <c r="AX27" s="54" t="str">
        <f t="shared" si="155"/>
        <v/>
      </c>
      <c r="AY27" s="45">
        <f t="shared" si="156"/>
        <v>0</v>
      </c>
      <c r="AZ27" s="45">
        <f t="shared" si="157"/>
        <v>0</v>
      </c>
      <c r="BA27" s="46" t="str">
        <f t="shared" si="158"/>
        <v/>
      </c>
      <c r="BB27" s="45" t="str">
        <f t="shared" si="159"/>
        <v/>
      </c>
      <c r="BC27" s="45" t="str">
        <f t="shared" si="93"/>
        <v/>
      </c>
      <c r="BD27" s="45" t="str">
        <f t="shared" si="160"/>
        <v/>
      </c>
      <c r="BE27" s="17" t="str">
        <f>IF(details!AC27="","",details!AC27)</f>
        <v/>
      </c>
      <c r="BF27" s="17" t="str">
        <f>IF(details!AD27="","",details!AD27)</f>
        <v/>
      </c>
      <c r="BG27" s="17" t="str">
        <f>IF(details!AE27="","",details!AE27)</f>
        <v/>
      </c>
      <c r="BH27" s="67" t="str">
        <f t="shared" si="161"/>
        <v/>
      </c>
      <c r="BI27" s="17" t="str">
        <f>IF(details!AF27="","",details!AF27)</f>
        <v/>
      </c>
      <c r="BJ27" s="17" t="str">
        <f>IF(details!AG27="","",details!AG27)</f>
        <v/>
      </c>
      <c r="BK27" s="67" t="str">
        <f t="shared" si="162"/>
        <v/>
      </c>
      <c r="BL27" s="17" t="str">
        <f>IF(details!AH27="","",details!AH27)</f>
        <v/>
      </c>
      <c r="BM27" s="54" t="str">
        <f t="shared" si="163"/>
        <v/>
      </c>
      <c r="BN27" s="45">
        <f t="shared" si="164"/>
        <v>0</v>
      </c>
      <c r="BO27" s="45">
        <f t="shared" si="165"/>
        <v>0</v>
      </c>
      <c r="BP27" s="46" t="str">
        <f t="shared" si="166"/>
        <v/>
      </c>
      <c r="BQ27" s="45" t="str">
        <f t="shared" si="167"/>
        <v/>
      </c>
      <c r="BR27" s="45" t="str">
        <f t="shared" si="94"/>
        <v/>
      </c>
      <c r="BS27" s="45" t="str">
        <f t="shared" si="168"/>
        <v/>
      </c>
      <c r="BT27" s="300" t="str">
        <f>IF(details!AI27="","",details!AI27)</f>
        <v xml:space="preserve"> BEAUTY AND HEALTH</v>
      </c>
      <c r="BU27" s="309" t="str">
        <f t="shared" si="169"/>
        <v xml:space="preserve"> SOCIAL SCIENCE</v>
      </c>
      <c r="BV27" s="17">
        <f>IF(details!AJ27="","",details!AJ27)</f>
        <v>34</v>
      </c>
      <c r="BW27" s="17">
        <f>IF(details!AK27="","",details!AK27)</f>
        <v>1</v>
      </c>
      <c r="BX27" s="17">
        <f>IF(details!AL27="","",details!AL27)</f>
        <v>26</v>
      </c>
      <c r="BY27" s="178">
        <f t="shared" si="274"/>
        <v>61</v>
      </c>
      <c r="BZ27" s="17">
        <f>IF(details!AM27="","",details!AM27)</f>
        <v>84</v>
      </c>
      <c r="CA27" s="17" t="str">
        <f t="shared" si="171"/>
        <v>P</v>
      </c>
      <c r="CB27" s="17">
        <f t="shared" si="275"/>
        <v>145</v>
      </c>
      <c r="CC27" s="17">
        <f>IF(details!AN27="","",details!AN27)</f>
        <v>10</v>
      </c>
      <c r="CD27" s="17">
        <f>IF(details!AO27="","",details!AO27)</f>
        <v>10</v>
      </c>
      <c r="CE27" s="17">
        <f>IF(details!AP27="","",details!AP27)</f>
        <v>9</v>
      </c>
      <c r="CF27" s="67">
        <f t="shared" si="173"/>
        <v>29</v>
      </c>
      <c r="CG27" s="17">
        <f>IF(details!AQ27="","",details!AQ27)</f>
        <v>0.5</v>
      </c>
      <c r="CH27" s="17">
        <f>IF(details!AR27="","",details!AR27)</f>
        <v>70</v>
      </c>
      <c r="CI27" s="67">
        <f t="shared" si="174"/>
        <v>99.5</v>
      </c>
      <c r="CJ27" s="17">
        <f>IF(details!AS27="","",details!AS27)</f>
        <v>100</v>
      </c>
      <c r="CK27" s="54">
        <f t="shared" si="175"/>
        <v>199.5</v>
      </c>
      <c r="CL27" s="17">
        <f t="shared" si="176"/>
        <v>10</v>
      </c>
      <c r="CM27" s="17">
        <f t="shared" si="177"/>
        <v>10</v>
      </c>
      <c r="CN27" s="17">
        <f t="shared" si="178"/>
        <v>9</v>
      </c>
      <c r="CO27" s="67">
        <f t="shared" si="100"/>
        <v>0.5</v>
      </c>
      <c r="CP27" s="17">
        <f t="shared" si="31"/>
        <v>70</v>
      </c>
      <c r="CQ27" s="67">
        <f t="shared" si="32"/>
        <v>99.5</v>
      </c>
      <c r="CR27" s="17">
        <f t="shared" si="33"/>
        <v>100</v>
      </c>
      <c r="CS27" s="54">
        <f t="shared" si="34"/>
        <v>199.5</v>
      </c>
      <c r="CT27" s="45">
        <f t="shared" si="35"/>
        <v>0</v>
      </c>
      <c r="CU27" s="45">
        <f t="shared" si="101"/>
        <v>0</v>
      </c>
      <c r="CV27" s="46">
        <f t="shared" si="102"/>
        <v>200</v>
      </c>
      <c r="CW27" s="45" t="str">
        <f t="shared" si="36"/>
        <v/>
      </c>
      <c r="CX27" s="45" t="str">
        <f t="shared" si="103"/>
        <v/>
      </c>
      <c r="CY27" s="45" t="str">
        <f t="shared" si="179"/>
        <v/>
      </c>
      <c r="CZ27" s="17">
        <f>IF(details!AT27="","",details!AT27)</f>
        <v>5</v>
      </c>
      <c r="DA27" s="17">
        <f>IF(details!AU27="","",details!AU27)</f>
        <v>4</v>
      </c>
      <c r="DB27" s="17">
        <f>IF(details!AV27="","",details!AV27)</f>
        <v>8</v>
      </c>
      <c r="DC27" s="67">
        <f t="shared" si="180"/>
        <v>17</v>
      </c>
      <c r="DD27" s="17">
        <f>IF(details!AW27="","",details!AW27)</f>
        <v>1</v>
      </c>
      <c r="DE27" s="17">
        <f>IF(details!AX27="","",details!AX27)</f>
        <v>25</v>
      </c>
      <c r="DF27" s="67">
        <f t="shared" si="181"/>
        <v>43</v>
      </c>
      <c r="DG27" s="17">
        <f>IF(details!AY27="","",details!AY27)</f>
        <v>90</v>
      </c>
      <c r="DH27" s="54">
        <f t="shared" si="182"/>
        <v>133</v>
      </c>
      <c r="DI27" s="45">
        <f t="shared" si="183"/>
        <v>0</v>
      </c>
      <c r="DJ27" s="45">
        <f t="shared" si="184"/>
        <v>0</v>
      </c>
      <c r="DK27" s="46">
        <f t="shared" si="185"/>
        <v>200</v>
      </c>
      <c r="DL27" s="45" t="str">
        <f t="shared" si="186"/>
        <v/>
      </c>
      <c r="DM27" s="45" t="str">
        <f t="shared" si="104"/>
        <v/>
      </c>
      <c r="DN27" s="45" t="str">
        <f t="shared" si="105"/>
        <v/>
      </c>
      <c r="DO27" s="45">
        <f t="shared" si="44"/>
        <v>0</v>
      </c>
      <c r="DP27" s="69">
        <f t="shared" si="45"/>
        <v>332.5</v>
      </c>
      <c r="DQ27" s="70">
        <f t="shared" si="187"/>
        <v>27.708333333333332</v>
      </c>
      <c r="DR27" s="53" t="str">
        <f t="shared" si="188"/>
        <v/>
      </c>
      <c r="DS27" s="17">
        <f>IF(details!AZ27="","",details!AZ27)</f>
        <v>10</v>
      </c>
      <c r="DT27" s="17">
        <f>IF(details!BA27="","",details!BA27)</f>
        <v>10</v>
      </c>
      <c r="DU27" s="17">
        <f>IF(details!BB27="","",details!BB27)</f>
        <v>10</v>
      </c>
      <c r="DV27" s="67">
        <f t="shared" si="189"/>
        <v>30</v>
      </c>
      <c r="DW27" s="17">
        <f>IF(details!BC27="","",details!BC27)</f>
        <v>70</v>
      </c>
      <c r="DX27" s="67">
        <f t="shared" si="190"/>
        <v>100</v>
      </c>
      <c r="DY27" s="17">
        <f>IF(details!BD27="","",details!BD27)</f>
        <v>100</v>
      </c>
      <c r="DZ27" s="54">
        <f t="shared" si="191"/>
        <v>200</v>
      </c>
      <c r="EA27" s="45">
        <f t="shared" si="192"/>
        <v>0</v>
      </c>
      <c r="EB27" s="45">
        <f t="shared" si="193"/>
        <v>0</v>
      </c>
      <c r="EC27" s="46">
        <f t="shared" si="194"/>
        <v>200</v>
      </c>
      <c r="ED27" s="45" t="str">
        <f t="shared" si="195"/>
        <v/>
      </c>
      <c r="EE27" s="45" t="str">
        <f t="shared" si="107"/>
        <v/>
      </c>
      <c r="EF27" s="45" t="str">
        <f t="shared" si="196"/>
        <v/>
      </c>
      <c r="EG27" s="17">
        <f>IF(details!BE27="","",details!BE27)</f>
        <v>6</v>
      </c>
      <c r="EH27" s="17">
        <f>IF(details!BF27="","",details!BF27)</f>
        <v>8</v>
      </c>
      <c r="EI27" s="67">
        <f t="shared" si="197"/>
        <v>14</v>
      </c>
      <c r="EJ27" s="17">
        <f>IF(details!BG27="","",details!BG27)</f>
        <v>4</v>
      </c>
      <c r="EK27" s="17">
        <f>IF(details!BH27="","",details!BH27)</f>
        <v>7</v>
      </c>
      <c r="EL27" s="67">
        <f t="shared" si="198"/>
        <v>11</v>
      </c>
      <c r="EM27" s="17">
        <f>IF(details!BI27="","",details!BI27)</f>
        <v>15</v>
      </c>
      <c r="EN27" s="17">
        <f>IF(details!BJ27="","",details!BJ27)</f>
        <v>10</v>
      </c>
      <c r="EO27" s="67">
        <f t="shared" si="199"/>
        <v>25</v>
      </c>
      <c r="EP27" s="67">
        <f t="shared" si="200"/>
        <v>25</v>
      </c>
      <c r="EQ27" s="67">
        <f t="shared" si="201"/>
        <v>25</v>
      </c>
      <c r="ER27" s="67">
        <f t="shared" si="202"/>
        <v>50</v>
      </c>
      <c r="ES27" s="17">
        <f>IF(details!BK27="","",details!BK27)</f>
        <v>24</v>
      </c>
      <c r="ET27" s="17">
        <f>IF(details!BL27="","",details!BL27)</f>
        <v>14</v>
      </c>
      <c r="EU27" s="67">
        <f t="shared" si="203"/>
        <v>38</v>
      </c>
      <c r="EV27" s="67">
        <f t="shared" si="204"/>
        <v>49</v>
      </c>
      <c r="EW27" s="67">
        <f t="shared" si="205"/>
        <v>39</v>
      </c>
      <c r="EX27" s="17">
        <f>IF(details!BM27="","",details!BM27)</f>
        <v>30</v>
      </c>
      <c r="EY27" s="17">
        <f>IF(details!BN27="","",details!BN27)</f>
        <v>70</v>
      </c>
      <c r="EZ27" s="67">
        <f t="shared" si="206"/>
        <v>100</v>
      </c>
      <c r="FA27" s="67">
        <f t="shared" si="207"/>
        <v>79</v>
      </c>
      <c r="FB27" s="67">
        <f t="shared" si="208"/>
        <v>109</v>
      </c>
      <c r="FC27" s="63">
        <f t="shared" si="209"/>
        <v>188</v>
      </c>
      <c r="FD27" s="45">
        <f t="shared" si="210"/>
        <v>0</v>
      </c>
      <c r="FE27" s="45">
        <f t="shared" si="211"/>
        <v>0</v>
      </c>
      <c r="FF27" s="46">
        <f t="shared" si="212"/>
        <v>200</v>
      </c>
      <c r="FG27" s="45" t="str">
        <f t="shared" si="213"/>
        <v/>
      </c>
      <c r="FH27" s="45" t="str">
        <f t="shared" si="109"/>
        <v>P</v>
      </c>
      <c r="FI27" s="45" t="str">
        <f t="shared" si="214"/>
        <v>A</v>
      </c>
      <c r="FJ27" s="17">
        <f>IF(details!BO27="","",details!BO27)</f>
        <v>10</v>
      </c>
      <c r="FK27" s="17">
        <f>IF(details!BP27="","",details!BP27)</f>
        <v>10</v>
      </c>
      <c r="FL27" s="17">
        <f>IF(details!BQ27="","",details!BQ27)</f>
        <v>10</v>
      </c>
      <c r="FM27" s="67">
        <f t="shared" si="215"/>
        <v>30</v>
      </c>
      <c r="FN27" s="17">
        <f>IF(details!BR27="","",details!BR27)</f>
        <v>33</v>
      </c>
      <c r="FO27" s="17">
        <f>IF(details!BS27="","",details!BS27)</f>
        <v>18</v>
      </c>
      <c r="FP27" s="71">
        <f t="shared" si="216"/>
        <v>51</v>
      </c>
      <c r="FQ27" s="67">
        <f t="shared" si="217"/>
        <v>63</v>
      </c>
      <c r="FR27" s="67">
        <f t="shared" si="218"/>
        <v>18</v>
      </c>
      <c r="FS27" s="17">
        <f>IF(details!BT27="","",details!BT27)</f>
        <v>60</v>
      </c>
      <c r="FT27" s="17">
        <f>IF(details!BU27="","",details!BU27)</f>
        <v>30</v>
      </c>
      <c r="FU27" s="71">
        <f t="shared" si="219"/>
        <v>90</v>
      </c>
      <c r="FV27" s="67">
        <f t="shared" si="220"/>
        <v>123</v>
      </c>
      <c r="FW27" s="67">
        <f t="shared" si="221"/>
        <v>48</v>
      </c>
      <c r="FX27" s="63">
        <f t="shared" si="222"/>
        <v>171</v>
      </c>
      <c r="FY27" s="45">
        <f t="shared" si="223"/>
        <v>0</v>
      </c>
      <c r="FZ27" s="45">
        <f t="shared" si="224"/>
        <v>0</v>
      </c>
      <c r="GA27" s="46">
        <f t="shared" si="78"/>
        <v>200</v>
      </c>
      <c r="GB27" s="45" t="str">
        <f t="shared" si="225"/>
        <v/>
      </c>
      <c r="GC27" s="45" t="str">
        <f t="shared" si="110"/>
        <v>P</v>
      </c>
      <c r="GD27" s="45" t="str">
        <f t="shared" si="226"/>
        <v>A</v>
      </c>
      <c r="GE27" s="17">
        <f>IF(details!BV27="","",details!BV27)</f>
        <v>24</v>
      </c>
      <c r="GF27" s="17">
        <f>IF(details!BW27="","",details!BW27)</f>
        <v>44</v>
      </c>
      <c r="GG27" s="17">
        <f>IF(details!BX27="","",details!BX27)</f>
        <v>30</v>
      </c>
      <c r="GH27" s="63">
        <f t="shared" si="227"/>
        <v>98</v>
      </c>
      <c r="GI27" s="45">
        <f t="shared" si="228"/>
        <v>0</v>
      </c>
      <c r="GJ27" s="46">
        <f t="shared" si="229"/>
        <v>100</v>
      </c>
      <c r="GK27" s="45" t="str">
        <f t="shared" si="230"/>
        <v/>
      </c>
      <c r="GL27" s="45" t="str">
        <f t="shared" si="111"/>
        <v>P</v>
      </c>
      <c r="GM27" s="45" t="str">
        <f t="shared" si="112"/>
        <v>A</v>
      </c>
      <c r="GN27" s="17">
        <f>IF(details!BY27="","",details!BY27)</f>
        <v>24</v>
      </c>
      <c r="GO27" s="17">
        <f>IF(details!BZ27="","",details!BZ27)</f>
        <v>28</v>
      </c>
      <c r="GP27" s="17">
        <f>IF(details!CA27="","",details!CA27)</f>
        <v>27</v>
      </c>
      <c r="GQ27" s="17">
        <f>IF(details!CB27="","",details!CB27)</f>
        <v>14</v>
      </c>
      <c r="GR27" s="63">
        <f t="shared" si="231"/>
        <v>93</v>
      </c>
      <c r="GS27" s="45">
        <f t="shared" si="232"/>
        <v>0</v>
      </c>
      <c r="GT27" s="46">
        <f t="shared" si="233"/>
        <v>100</v>
      </c>
      <c r="GU27" s="45" t="str">
        <f t="shared" si="234"/>
        <v/>
      </c>
      <c r="GV27" s="45" t="str">
        <f t="shared" si="113"/>
        <v>P</v>
      </c>
      <c r="GW27" s="45" t="str">
        <f t="shared" si="114"/>
        <v>A</v>
      </c>
      <c r="GX27" s="45" t="str">
        <f t="shared" si="115"/>
        <v/>
      </c>
      <c r="GY27" s="45" t="str">
        <f t="shared" si="116"/>
        <v/>
      </c>
      <c r="GZ27" s="45" t="str">
        <f t="shared" si="117"/>
        <v/>
      </c>
      <c r="HA27" s="45" t="str">
        <f t="shared" si="118"/>
        <v/>
      </c>
      <c r="HB27" s="45" t="str">
        <f t="shared" si="235"/>
        <v/>
      </c>
      <c r="HC27" s="45" t="str">
        <f t="shared" si="236"/>
        <v/>
      </c>
      <c r="HD27" s="45" t="str">
        <f t="shared" si="87"/>
        <v/>
      </c>
      <c r="HE27" s="45">
        <f t="shared" si="237"/>
        <v>0</v>
      </c>
      <c r="HF27" s="45">
        <f t="shared" si="238"/>
        <v>0</v>
      </c>
      <c r="HG27" s="45">
        <f t="shared" si="239"/>
        <v>0</v>
      </c>
      <c r="HH27" s="45">
        <f t="shared" si="240"/>
        <v>0</v>
      </c>
      <c r="HI27" s="45">
        <f t="shared" si="241"/>
        <v>0</v>
      </c>
      <c r="HJ27" s="45" t="str">
        <f t="shared" si="88"/>
        <v/>
      </c>
      <c r="HK27" s="17" t="str">
        <f t="shared" si="242"/>
        <v/>
      </c>
      <c r="HL27" s="359" t="str">
        <f t="shared" si="243"/>
        <v/>
      </c>
      <c r="HM27" s="72" t="str">
        <f t="shared" si="244"/>
        <v/>
      </c>
      <c r="HN27" s="60" t="str">
        <f>IF(details!DJ27="","",details!DJ27)</f>
        <v/>
      </c>
      <c r="HO27" s="73" t="str">
        <f>IF(details!DK27="","",details!DK27)</f>
        <v/>
      </c>
      <c r="HP27" s="60" t="str">
        <f>IF(details!DN27="","",details!DN27)</f>
        <v/>
      </c>
      <c r="HQ27" s="73" t="str">
        <f>IF(details!DO27="","",details!DO27)</f>
        <v/>
      </c>
      <c r="HR27" s="60" t="str">
        <f>IF(details!DR27="","",details!DR27)</f>
        <v/>
      </c>
      <c r="HS27" s="73" t="str">
        <f>IF(details!DS27="","",details!DS27)</f>
        <v/>
      </c>
      <c r="HT27" s="60" t="str">
        <f>IF(details!DV27="","",details!DV27)</f>
        <v/>
      </c>
      <c r="HU27" s="73" t="str">
        <f>IF(details!DW27="","",details!DW27)</f>
        <v/>
      </c>
      <c r="HV27" s="60" t="str">
        <f>IF(details!DZ27="","",details!DZ27)</f>
        <v/>
      </c>
      <c r="HW27" s="73" t="str">
        <f>IF(details!EA27="","",details!EA27)</f>
        <v/>
      </c>
      <c r="HX27" s="61" t="str">
        <f t="shared" si="245"/>
        <v/>
      </c>
      <c r="HY27" s="321">
        <f t="shared" si="246"/>
        <v>1.5</v>
      </c>
      <c r="HZ27" s="17" t="str">
        <f t="shared" si="247"/>
        <v/>
      </c>
      <c r="IA27" s="17" t="str">
        <f t="shared" si="248"/>
        <v/>
      </c>
      <c r="IB27" s="17" t="str">
        <f t="shared" si="122"/>
        <v/>
      </c>
      <c r="IC27" s="17" t="str">
        <f t="shared" si="249"/>
        <v/>
      </c>
      <c r="ID27" s="17" t="str">
        <f t="shared" si="250"/>
        <v/>
      </c>
      <c r="IE27" s="17" t="str">
        <f t="shared" si="124"/>
        <v/>
      </c>
      <c r="IF27" s="17" t="str">
        <f t="shared" si="251"/>
        <v/>
      </c>
      <c r="IG27" s="17" t="str">
        <f t="shared" ref="IG27:IK36" si="276">IF($AO27=IG$5,$IF27,"")</f>
        <v/>
      </c>
      <c r="IH27" s="17" t="str">
        <f t="shared" si="276"/>
        <v/>
      </c>
      <c r="II27" s="17" t="str">
        <f t="shared" si="276"/>
        <v/>
      </c>
      <c r="IJ27" s="17" t="str">
        <f t="shared" si="276"/>
        <v/>
      </c>
      <c r="IK27" s="17" t="str">
        <f t="shared" si="276"/>
        <v/>
      </c>
      <c r="IL27" s="17" t="str">
        <f t="shared" si="252"/>
        <v/>
      </c>
      <c r="IM27" s="17" t="str">
        <f t="shared" si="127"/>
        <v/>
      </c>
      <c r="IN27" s="17" t="str">
        <f t="shared" si="253"/>
        <v/>
      </c>
      <c r="IO27" s="17" t="str">
        <f t="shared" si="254"/>
        <v/>
      </c>
      <c r="IP27" s="17" t="str">
        <f t="shared" si="129"/>
        <v/>
      </c>
      <c r="IQ27" s="17" t="str">
        <f t="shared" si="255"/>
        <v/>
      </c>
      <c r="IR27" s="17" t="str">
        <f t="shared" si="256"/>
        <v/>
      </c>
      <c r="IS27" s="17" t="str">
        <f t="shared" si="257"/>
        <v/>
      </c>
      <c r="IT27" s="17" t="str">
        <f t="shared" si="258"/>
        <v/>
      </c>
      <c r="IU27" s="17" t="str">
        <f t="shared" si="259"/>
        <v/>
      </c>
      <c r="IV27" s="17" t="str">
        <f t="shared" si="260"/>
        <v/>
      </c>
      <c r="IW27" s="17" t="str">
        <f t="shared" si="261"/>
        <v/>
      </c>
      <c r="IX27" s="17" t="str">
        <f t="shared" si="262"/>
        <v>A</v>
      </c>
      <c r="IY27" s="17" t="str">
        <f t="shared" si="263"/>
        <v>A</v>
      </c>
      <c r="IZ27" s="17" t="str">
        <f t="shared" si="264"/>
        <v>A</v>
      </c>
      <c r="JA27" s="17" t="str">
        <f t="shared" si="265"/>
        <v>A</v>
      </c>
      <c r="JB27" s="17" t="str">
        <f t="shared" si="266"/>
        <v xml:space="preserve">            </v>
      </c>
      <c r="JC27" s="17" t="str">
        <f t="shared" si="267"/>
        <v xml:space="preserve">            </v>
      </c>
      <c r="JD27" s="17" t="str">
        <f t="shared" si="268"/>
        <v/>
      </c>
      <c r="JE27" s="74"/>
      <c r="JF27" s="17" t="str">
        <f t="shared" si="269"/>
        <v xml:space="preserve">            </v>
      </c>
      <c r="JG27" s="17" t="str">
        <f>IF(OR(HK27="SUPPL.",HK27="RE-EXAM."),'result subject-wise'!AV27,HK27)</f>
        <v/>
      </c>
      <c r="JH27" s="26">
        <f>IF('result subject-wise'!AW27="",DQ27,'result subject-wise'!AW27)</f>
        <v>27.708333333333332</v>
      </c>
      <c r="JI27" s="53" t="str">
        <f t="shared" si="270"/>
        <v/>
      </c>
      <c r="JJ27" s="65"/>
      <c r="JM27" s="76" t="str">
        <f>GE109</f>
        <v>DEEPAK KUMAWAT</v>
      </c>
      <c r="JN27" s="19" t="str">
        <f>GE108</f>
        <v xml:space="preserve"> S.U.P.W.</v>
      </c>
      <c r="JO27" s="77">
        <f>GE110</f>
        <v>100</v>
      </c>
      <c r="JP27" s="73">
        <f>GI112</f>
        <v>100</v>
      </c>
      <c r="JQ27" s="26">
        <f>GE113</f>
        <v>100</v>
      </c>
      <c r="JR27" s="71">
        <f>GE112</f>
        <v>100</v>
      </c>
      <c r="JS27" s="71">
        <f>GG112</f>
        <v>0</v>
      </c>
      <c r="JT27" s="71">
        <f>GF112</f>
        <v>0</v>
      </c>
      <c r="JU27" s="71">
        <f>GH112</f>
        <v>0</v>
      </c>
      <c r="JV27" s="17">
        <f>GH112</f>
        <v>0</v>
      </c>
      <c r="JW27" s="54">
        <f>GE115</f>
        <v>0</v>
      </c>
      <c r="JX27" s="17">
        <f>GE117</f>
        <v>0</v>
      </c>
      <c r="JY27" s="17">
        <f>GE118</f>
        <v>0</v>
      </c>
      <c r="JZ27" s="791"/>
      <c r="KA27" s="80">
        <f>JP27+JV27+JW27+JX27+JY27+JZ14</f>
        <v>100</v>
      </c>
    </row>
    <row r="28" spans="1:287" ht="16" customHeight="1">
      <c r="A28" s="2">
        <f>details!A28</f>
        <v>0</v>
      </c>
      <c r="B28" s="17" t="str">
        <f>IF(details!B28="","",details!B28)</f>
        <v/>
      </c>
      <c r="C28" s="17" t="str">
        <f>IF(details!C28="","",details!C28)</f>
        <v/>
      </c>
      <c r="D28" s="63" t="str">
        <f>IF(details!D28="","",details!D28)</f>
        <v/>
      </c>
      <c r="E28" s="17" t="str">
        <f>IF(details!E28="","",details!E28)</f>
        <v/>
      </c>
      <c r="F28" s="245" t="str">
        <f>IF(details!F28="","",details!F28)</f>
        <v/>
      </c>
      <c r="G28" s="19" t="str">
        <f>IF(details!G28="","",details!G28)</f>
        <v/>
      </c>
      <c r="H28" s="19" t="str">
        <f>IF(details!H28="","",details!H28)</f>
        <v/>
      </c>
      <c r="I28" s="19" t="str">
        <f>IF(details!I28="","",details!I28)</f>
        <v/>
      </c>
      <c r="J28" s="17" t="str">
        <f>IF(details!J28="","",details!J28)</f>
        <v/>
      </c>
      <c r="K28" s="17" t="str">
        <f>IF(details!K28="","",details!K28)</f>
        <v/>
      </c>
      <c r="L28" s="17" t="str">
        <f>IF(details!L28="","",details!L28)</f>
        <v/>
      </c>
      <c r="M28" s="67" t="str">
        <f t="shared" si="139"/>
        <v/>
      </c>
      <c r="N28" s="17" t="str">
        <f>IF(details!M28="","",details!M28)</f>
        <v/>
      </c>
      <c r="O28" s="17" t="str">
        <f>IF(details!N28="","",details!N28)</f>
        <v/>
      </c>
      <c r="P28" s="67" t="str">
        <f t="shared" si="140"/>
        <v/>
      </c>
      <c r="Q28" s="17" t="str">
        <f>IF(details!O28="","",details!O28)</f>
        <v/>
      </c>
      <c r="R28" s="54" t="str">
        <f t="shared" si="141"/>
        <v/>
      </c>
      <c r="S28" s="45">
        <f t="shared" si="142"/>
        <v>0</v>
      </c>
      <c r="T28" s="45">
        <f t="shared" si="143"/>
        <v>0</v>
      </c>
      <c r="U28" s="46" t="str">
        <f t="shared" si="144"/>
        <v/>
      </c>
      <c r="V28" s="45" t="str">
        <f t="shared" si="145"/>
        <v/>
      </c>
      <c r="W28" s="45" t="str">
        <f t="shared" si="89"/>
        <v/>
      </c>
      <c r="X28" s="45" t="str">
        <f t="shared" si="90"/>
        <v/>
      </c>
      <c r="Y28" s="17" t="str">
        <f>IF(details!P28="","",details!P28)</f>
        <v/>
      </c>
      <c r="Z28" s="17" t="str">
        <f>IF(details!Q28="","",details!Q28)</f>
        <v/>
      </c>
      <c r="AA28" s="17" t="str">
        <f>IF(details!R28="","",details!R28)</f>
        <v/>
      </c>
      <c r="AB28" s="67" t="str">
        <f t="shared" si="146"/>
        <v/>
      </c>
      <c r="AC28" s="17" t="str">
        <f>IF(details!S28="","",details!S28)</f>
        <v/>
      </c>
      <c r="AD28" s="17" t="str">
        <f>IF(details!T28="","",details!T28)</f>
        <v/>
      </c>
      <c r="AE28" s="67" t="str">
        <f t="shared" si="147"/>
        <v/>
      </c>
      <c r="AF28" s="17" t="str">
        <f>IF(details!U28="","",details!U28)</f>
        <v/>
      </c>
      <c r="AG28" s="54" t="str">
        <f t="shared" si="148"/>
        <v/>
      </c>
      <c r="AH28" s="45">
        <f t="shared" si="149"/>
        <v>0</v>
      </c>
      <c r="AI28" s="45">
        <f t="shared" si="150"/>
        <v>0</v>
      </c>
      <c r="AJ28" s="46" t="str">
        <f t="shared" si="151"/>
        <v/>
      </c>
      <c r="AK28" s="45" t="str">
        <f t="shared" si="152"/>
        <v/>
      </c>
      <c r="AL28" s="45" t="str">
        <f t="shared" si="91"/>
        <v/>
      </c>
      <c r="AM28" s="45" t="str">
        <f t="shared" si="92"/>
        <v/>
      </c>
      <c r="AN28" s="63" t="str">
        <f>IF(details!V28="","",details!V28)</f>
        <v/>
      </c>
      <c r="AO28" s="68" t="str">
        <f>IF(details!V28="","",details!V28)</f>
        <v/>
      </c>
      <c r="AP28" s="17" t="str">
        <f>IF(details!W28="","",details!W28)</f>
        <v/>
      </c>
      <c r="AQ28" s="17" t="str">
        <f>IF(details!X28="","",details!X28)</f>
        <v/>
      </c>
      <c r="AR28" s="17" t="str">
        <f>IF(details!Y28="","",details!Y28)</f>
        <v/>
      </c>
      <c r="AS28" s="67" t="str">
        <f t="shared" si="153"/>
        <v/>
      </c>
      <c r="AT28" s="17" t="str">
        <f>IF(details!Z28="","",details!Z28)</f>
        <v/>
      </c>
      <c r="AU28" s="17" t="str">
        <f>IF(details!AA28="","",details!AA28)</f>
        <v/>
      </c>
      <c r="AV28" s="67" t="str">
        <f t="shared" si="154"/>
        <v/>
      </c>
      <c r="AW28" s="17" t="str">
        <f>IF(details!AB28="","",details!AB28)</f>
        <v/>
      </c>
      <c r="AX28" s="54" t="str">
        <f t="shared" si="155"/>
        <v/>
      </c>
      <c r="AY28" s="45">
        <f t="shared" si="156"/>
        <v>0</v>
      </c>
      <c r="AZ28" s="45">
        <f t="shared" si="157"/>
        <v>0</v>
      </c>
      <c r="BA28" s="46" t="str">
        <f t="shared" si="158"/>
        <v/>
      </c>
      <c r="BB28" s="45" t="str">
        <f t="shared" si="159"/>
        <v/>
      </c>
      <c r="BC28" s="45" t="str">
        <f t="shared" si="93"/>
        <v/>
      </c>
      <c r="BD28" s="45" t="str">
        <f t="shared" si="160"/>
        <v/>
      </c>
      <c r="BE28" s="17" t="str">
        <f>IF(details!AC28="","",details!AC28)</f>
        <v/>
      </c>
      <c r="BF28" s="17" t="str">
        <f>IF(details!AD28="","",details!AD28)</f>
        <v/>
      </c>
      <c r="BG28" s="17" t="str">
        <f>IF(details!AE28="","",details!AE28)</f>
        <v/>
      </c>
      <c r="BH28" s="67" t="str">
        <f t="shared" si="161"/>
        <v/>
      </c>
      <c r="BI28" s="17" t="str">
        <f>IF(details!AF28="","",details!AF28)</f>
        <v/>
      </c>
      <c r="BJ28" s="17" t="str">
        <f>IF(details!AG28="","",details!AG28)</f>
        <v/>
      </c>
      <c r="BK28" s="67" t="str">
        <f t="shared" si="162"/>
        <v/>
      </c>
      <c r="BL28" s="17" t="str">
        <f>IF(details!AH28="","",details!AH28)</f>
        <v/>
      </c>
      <c r="BM28" s="54" t="str">
        <f t="shared" si="163"/>
        <v/>
      </c>
      <c r="BN28" s="45">
        <f t="shared" si="164"/>
        <v>0</v>
      </c>
      <c r="BO28" s="45">
        <f t="shared" si="165"/>
        <v>0</v>
      </c>
      <c r="BP28" s="46" t="str">
        <f t="shared" si="166"/>
        <v/>
      </c>
      <c r="BQ28" s="45" t="str">
        <f t="shared" si="167"/>
        <v/>
      </c>
      <c r="BR28" s="45" t="str">
        <f t="shared" si="94"/>
        <v/>
      </c>
      <c r="BS28" s="45" t="str">
        <f t="shared" si="168"/>
        <v/>
      </c>
      <c r="BT28" s="300" t="str">
        <f>IF(details!AI28="","",details!AI28)</f>
        <v/>
      </c>
      <c r="BU28" s="309" t="str">
        <f t="shared" si="169"/>
        <v xml:space="preserve"> SOCIAL SCIENCE</v>
      </c>
      <c r="BV28" s="17" t="str">
        <f>IF(details!AJ28="","",details!AJ28)</f>
        <v/>
      </c>
      <c r="BW28" s="17" t="str">
        <f>IF(details!AK28="","",details!AK28)</f>
        <v/>
      </c>
      <c r="BX28" s="17" t="str">
        <f>IF(details!AL28="","",details!AL28)</f>
        <v/>
      </c>
      <c r="BY28" s="178" t="str">
        <f t="shared" si="274"/>
        <v/>
      </c>
      <c r="BZ28" s="17" t="str">
        <f>IF(details!AM28="","",details!AM28)</f>
        <v/>
      </c>
      <c r="CA28" s="17" t="str">
        <f t="shared" si="171"/>
        <v/>
      </c>
      <c r="CB28" s="17" t="str">
        <f t="shared" si="275"/>
        <v/>
      </c>
      <c r="CC28" s="17">
        <f>IF(details!AN28="","",details!AN28)</f>
        <v>10</v>
      </c>
      <c r="CD28" s="17">
        <f>IF(details!AO28="","",details!AO28)</f>
        <v>10</v>
      </c>
      <c r="CE28" s="17">
        <f>IF(details!AP28="","",details!AP28)</f>
        <v>9</v>
      </c>
      <c r="CF28" s="67">
        <f t="shared" si="173"/>
        <v>29</v>
      </c>
      <c r="CG28" s="17">
        <f>IF(details!AQ28="","",details!AQ28)</f>
        <v>0.5</v>
      </c>
      <c r="CH28" s="17">
        <f>IF(details!AR28="","",details!AR28)</f>
        <v>70</v>
      </c>
      <c r="CI28" s="67">
        <f t="shared" si="174"/>
        <v>99.5</v>
      </c>
      <c r="CJ28" s="17">
        <f>IF(details!AS28="","",details!AS28)</f>
        <v>100</v>
      </c>
      <c r="CK28" s="54">
        <f t="shared" si="175"/>
        <v>199.5</v>
      </c>
      <c r="CL28" s="17">
        <f t="shared" si="176"/>
        <v>10</v>
      </c>
      <c r="CM28" s="17">
        <f t="shared" si="177"/>
        <v>10</v>
      </c>
      <c r="CN28" s="17">
        <f t="shared" si="178"/>
        <v>9</v>
      </c>
      <c r="CO28" s="67">
        <f t="shared" si="100"/>
        <v>0.5</v>
      </c>
      <c r="CP28" s="17">
        <f t="shared" si="31"/>
        <v>70</v>
      </c>
      <c r="CQ28" s="67">
        <f t="shared" si="32"/>
        <v>99.5</v>
      </c>
      <c r="CR28" s="17">
        <f t="shared" si="33"/>
        <v>100</v>
      </c>
      <c r="CS28" s="54">
        <f t="shared" si="34"/>
        <v>199.5</v>
      </c>
      <c r="CT28" s="45">
        <f t="shared" si="35"/>
        <v>0</v>
      </c>
      <c r="CU28" s="45">
        <f t="shared" si="101"/>
        <v>0</v>
      </c>
      <c r="CV28" s="46">
        <f t="shared" si="102"/>
        <v>200</v>
      </c>
      <c r="CW28" s="45" t="str">
        <f t="shared" si="36"/>
        <v/>
      </c>
      <c r="CX28" s="45" t="str">
        <f t="shared" si="103"/>
        <v/>
      </c>
      <c r="CY28" s="45" t="str">
        <f t="shared" si="179"/>
        <v/>
      </c>
      <c r="CZ28" s="17">
        <f>IF(details!AT28="","",details!AT28)</f>
        <v>5</v>
      </c>
      <c r="DA28" s="17">
        <f>IF(details!AU28="","",details!AU28)</f>
        <v>4</v>
      </c>
      <c r="DB28" s="17">
        <f>IF(details!AV28="","",details!AV28)</f>
        <v>8</v>
      </c>
      <c r="DC28" s="67">
        <f t="shared" si="180"/>
        <v>17</v>
      </c>
      <c r="DD28" s="17">
        <f>IF(details!AW28="","",details!AW28)</f>
        <v>1</v>
      </c>
      <c r="DE28" s="17">
        <f>IF(details!AX28="","",details!AX28)</f>
        <v>25</v>
      </c>
      <c r="DF28" s="67">
        <f t="shared" si="181"/>
        <v>43</v>
      </c>
      <c r="DG28" s="17">
        <f>IF(details!AY28="","",details!AY28)</f>
        <v>90</v>
      </c>
      <c r="DH28" s="54">
        <f t="shared" si="182"/>
        <v>133</v>
      </c>
      <c r="DI28" s="45">
        <f t="shared" si="183"/>
        <v>0</v>
      </c>
      <c r="DJ28" s="45">
        <f t="shared" si="184"/>
        <v>0</v>
      </c>
      <c r="DK28" s="46">
        <f t="shared" si="185"/>
        <v>200</v>
      </c>
      <c r="DL28" s="45" t="str">
        <f t="shared" si="186"/>
        <v/>
      </c>
      <c r="DM28" s="45" t="str">
        <f t="shared" si="104"/>
        <v/>
      </c>
      <c r="DN28" s="45" t="str">
        <f t="shared" si="105"/>
        <v/>
      </c>
      <c r="DO28" s="45">
        <f t="shared" si="44"/>
        <v>0</v>
      </c>
      <c r="DP28" s="69">
        <f t="shared" si="45"/>
        <v>332.5</v>
      </c>
      <c r="DQ28" s="70">
        <f t="shared" si="187"/>
        <v>27.708333333333332</v>
      </c>
      <c r="DR28" s="53" t="str">
        <f t="shared" si="188"/>
        <v/>
      </c>
      <c r="DS28" s="17">
        <f>IF(details!AZ28="","",details!AZ28)</f>
        <v>10</v>
      </c>
      <c r="DT28" s="17">
        <f>IF(details!BA28="","",details!BA28)</f>
        <v>10</v>
      </c>
      <c r="DU28" s="17">
        <f>IF(details!BB28="","",details!BB28)</f>
        <v>10</v>
      </c>
      <c r="DV28" s="67">
        <f t="shared" si="189"/>
        <v>30</v>
      </c>
      <c r="DW28" s="17">
        <f>IF(details!BC28="","",details!BC28)</f>
        <v>70</v>
      </c>
      <c r="DX28" s="67">
        <f t="shared" si="190"/>
        <v>100</v>
      </c>
      <c r="DY28" s="17">
        <f>IF(details!BD28="","",details!BD28)</f>
        <v>100</v>
      </c>
      <c r="DZ28" s="54">
        <f t="shared" si="191"/>
        <v>200</v>
      </c>
      <c r="EA28" s="45">
        <f t="shared" si="192"/>
        <v>0</v>
      </c>
      <c r="EB28" s="45">
        <f t="shared" si="193"/>
        <v>0</v>
      </c>
      <c r="EC28" s="46">
        <f t="shared" si="194"/>
        <v>200</v>
      </c>
      <c r="ED28" s="45" t="str">
        <f t="shared" si="195"/>
        <v/>
      </c>
      <c r="EE28" s="45" t="str">
        <f t="shared" si="107"/>
        <v/>
      </c>
      <c r="EF28" s="45" t="str">
        <f t="shared" si="196"/>
        <v/>
      </c>
      <c r="EG28" s="17">
        <f>IF(details!BE28="","",details!BE28)</f>
        <v>6</v>
      </c>
      <c r="EH28" s="17">
        <f>IF(details!BF28="","",details!BF28)</f>
        <v>8</v>
      </c>
      <c r="EI28" s="67">
        <f t="shared" si="197"/>
        <v>14</v>
      </c>
      <c r="EJ28" s="17">
        <f>IF(details!BG28="","",details!BG28)</f>
        <v>4</v>
      </c>
      <c r="EK28" s="17">
        <f>IF(details!BH28="","",details!BH28)</f>
        <v>7</v>
      </c>
      <c r="EL28" s="67">
        <f t="shared" si="198"/>
        <v>11</v>
      </c>
      <c r="EM28" s="17">
        <f>IF(details!BI28="","",details!BI28)</f>
        <v>15</v>
      </c>
      <c r="EN28" s="17">
        <f>IF(details!BJ28="","",details!BJ28)</f>
        <v>10</v>
      </c>
      <c r="EO28" s="67">
        <f t="shared" si="199"/>
        <v>25</v>
      </c>
      <c r="EP28" s="67">
        <f t="shared" si="200"/>
        <v>25</v>
      </c>
      <c r="EQ28" s="67">
        <f t="shared" si="201"/>
        <v>25</v>
      </c>
      <c r="ER28" s="67">
        <f t="shared" si="202"/>
        <v>50</v>
      </c>
      <c r="ES28" s="17">
        <f>IF(details!BK28="","",details!BK28)</f>
        <v>24</v>
      </c>
      <c r="ET28" s="17">
        <f>IF(details!BL28="","",details!BL28)</f>
        <v>14</v>
      </c>
      <c r="EU28" s="67">
        <f t="shared" si="203"/>
        <v>38</v>
      </c>
      <c r="EV28" s="67">
        <f t="shared" si="204"/>
        <v>49</v>
      </c>
      <c r="EW28" s="67">
        <f t="shared" si="205"/>
        <v>39</v>
      </c>
      <c r="EX28" s="17">
        <f>IF(details!BM28="","",details!BM28)</f>
        <v>30</v>
      </c>
      <c r="EY28" s="17">
        <f>IF(details!BN28="","",details!BN28)</f>
        <v>70</v>
      </c>
      <c r="EZ28" s="67">
        <f t="shared" si="206"/>
        <v>100</v>
      </c>
      <c r="FA28" s="67">
        <f t="shared" si="207"/>
        <v>79</v>
      </c>
      <c r="FB28" s="67">
        <f t="shared" si="208"/>
        <v>109</v>
      </c>
      <c r="FC28" s="63">
        <f t="shared" si="209"/>
        <v>188</v>
      </c>
      <c r="FD28" s="45">
        <f t="shared" si="210"/>
        <v>0</v>
      </c>
      <c r="FE28" s="45">
        <f t="shared" si="211"/>
        <v>0</v>
      </c>
      <c r="FF28" s="46">
        <f t="shared" si="212"/>
        <v>200</v>
      </c>
      <c r="FG28" s="45" t="str">
        <f t="shared" si="213"/>
        <v/>
      </c>
      <c r="FH28" s="45" t="str">
        <f t="shared" si="109"/>
        <v>P</v>
      </c>
      <c r="FI28" s="45" t="str">
        <f t="shared" si="214"/>
        <v>A</v>
      </c>
      <c r="FJ28" s="17">
        <f>IF(details!BO28="","",details!BO28)</f>
        <v>10</v>
      </c>
      <c r="FK28" s="17">
        <f>IF(details!BP28="","",details!BP28)</f>
        <v>10</v>
      </c>
      <c r="FL28" s="17">
        <f>IF(details!BQ28="","",details!BQ28)</f>
        <v>10</v>
      </c>
      <c r="FM28" s="67">
        <f t="shared" si="215"/>
        <v>30</v>
      </c>
      <c r="FN28" s="17">
        <f>IF(details!BR28="","",details!BR28)</f>
        <v>33</v>
      </c>
      <c r="FO28" s="17">
        <f>IF(details!BS28="","",details!BS28)</f>
        <v>18</v>
      </c>
      <c r="FP28" s="71">
        <f t="shared" si="216"/>
        <v>51</v>
      </c>
      <c r="FQ28" s="67">
        <f t="shared" si="217"/>
        <v>63</v>
      </c>
      <c r="FR28" s="67">
        <f t="shared" si="218"/>
        <v>18</v>
      </c>
      <c r="FS28" s="17">
        <f>IF(details!BT28="","",details!BT28)</f>
        <v>60</v>
      </c>
      <c r="FT28" s="17">
        <f>IF(details!BU28="","",details!BU28)</f>
        <v>30</v>
      </c>
      <c r="FU28" s="71">
        <f t="shared" si="219"/>
        <v>90</v>
      </c>
      <c r="FV28" s="67">
        <f t="shared" si="220"/>
        <v>123</v>
      </c>
      <c r="FW28" s="67">
        <f t="shared" si="221"/>
        <v>48</v>
      </c>
      <c r="FX28" s="63">
        <f t="shared" si="222"/>
        <v>171</v>
      </c>
      <c r="FY28" s="45">
        <f t="shared" si="223"/>
        <v>0</v>
      </c>
      <c r="FZ28" s="45">
        <f t="shared" si="224"/>
        <v>0</v>
      </c>
      <c r="GA28" s="46">
        <f t="shared" si="78"/>
        <v>200</v>
      </c>
      <c r="GB28" s="45" t="str">
        <f t="shared" si="225"/>
        <v/>
      </c>
      <c r="GC28" s="45" t="str">
        <f t="shared" si="110"/>
        <v>P</v>
      </c>
      <c r="GD28" s="45" t="str">
        <f t="shared" si="226"/>
        <v>A</v>
      </c>
      <c r="GE28" s="17">
        <f>IF(details!BV28="","",details!BV28)</f>
        <v>24</v>
      </c>
      <c r="GF28" s="17">
        <f>IF(details!BW28="","",details!BW28)</f>
        <v>44</v>
      </c>
      <c r="GG28" s="17">
        <f>IF(details!BX28="","",details!BX28)</f>
        <v>30</v>
      </c>
      <c r="GH28" s="63">
        <f t="shared" si="227"/>
        <v>98</v>
      </c>
      <c r="GI28" s="45">
        <f t="shared" si="228"/>
        <v>0</v>
      </c>
      <c r="GJ28" s="46">
        <f t="shared" si="229"/>
        <v>100</v>
      </c>
      <c r="GK28" s="45" t="str">
        <f t="shared" si="230"/>
        <v/>
      </c>
      <c r="GL28" s="45" t="str">
        <f t="shared" si="111"/>
        <v>P</v>
      </c>
      <c r="GM28" s="45" t="str">
        <f t="shared" si="112"/>
        <v>A</v>
      </c>
      <c r="GN28" s="17">
        <f>IF(details!BY28="","",details!BY28)</f>
        <v>24</v>
      </c>
      <c r="GO28" s="17">
        <f>IF(details!BZ28="","",details!BZ28)</f>
        <v>28</v>
      </c>
      <c r="GP28" s="17">
        <f>IF(details!CA28="","",details!CA28)</f>
        <v>27</v>
      </c>
      <c r="GQ28" s="17">
        <f>IF(details!CB28="","",details!CB28)</f>
        <v>14</v>
      </c>
      <c r="GR28" s="63">
        <f t="shared" si="231"/>
        <v>93</v>
      </c>
      <c r="GS28" s="45">
        <f t="shared" si="232"/>
        <v>0</v>
      </c>
      <c r="GT28" s="46">
        <f t="shared" si="233"/>
        <v>100</v>
      </c>
      <c r="GU28" s="45" t="str">
        <f t="shared" si="234"/>
        <v/>
      </c>
      <c r="GV28" s="45" t="str">
        <f t="shared" si="113"/>
        <v>P</v>
      </c>
      <c r="GW28" s="45" t="str">
        <f t="shared" si="114"/>
        <v>A</v>
      </c>
      <c r="GX28" s="45" t="str">
        <f t="shared" si="115"/>
        <v/>
      </c>
      <c r="GY28" s="45" t="str">
        <f t="shared" si="116"/>
        <v/>
      </c>
      <c r="GZ28" s="45" t="str">
        <f t="shared" si="117"/>
        <v/>
      </c>
      <c r="HA28" s="45" t="str">
        <f t="shared" si="118"/>
        <v/>
      </c>
      <c r="HB28" s="45" t="str">
        <f t="shared" si="235"/>
        <v/>
      </c>
      <c r="HC28" s="45" t="str">
        <f t="shared" si="236"/>
        <v/>
      </c>
      <c r="HD28" s="45" t="str">
        <f t="shared" si="87"/>
        <v/>
      </c>
      <c r="HE28" s="45">
        <f t="shared" si="237"/>
        <v>0</v>
      </c>
      <c r="HF28" s="45">
        <f t="shared" si="238"/>
        <v>0</v>
      </c>
      <c r="HG28" s="45">
        <f t="shared" si="239"/>
        <v>0</v>
      </c>
      <c r="HH28" s="45">
        <f t="shared" si="240"/>
        <v>0</v>
      </c>
      <c r="HI28" s="45">
        <f t="shared" si="241"/>
        <v>0</v>
      </c>
      <c r="HJ28" s="45" t="str">
        <f t="shared" si="88"/>
        <v/>
      </c>
      <c r="HK28" s="17" t="str">
        <f t="shared" si="242"/>
        <v/>
      </c>
      <c r="HL28" s="359" t="str">
        <f t="shared" si="243"/>
        <v/>
      </c>
      <c r="HM28" s="72" t="str">
        <f t="shared" si="244"/>
        <v/>
      </c>
      <c r="HN28" s="60" t="str">
        <f>IF(details!DJ28="","",details!DJ28)</f>
        <v/>
      </c>
      <c r="HO28" s="73" t="str">
        <f>IF(details!DK28="","",details!DK28)</f>
        <v/>
      </c>
      <c r="HP28" s="60" t="str">
        <f>IF(details!DN28="","",details!DN28)</f>
        <v/>
      </c>
      <c r="HQ28" s="73" t="str">
        <f>IF(details!DO28="","",details!DO28)</f>
        <v/>
      </c>
      <c r="HR28" s="60" t="str">
        <f>IF(details!DR28="","",details!DR28)</f>
        <v/>
      </c>
      <c r="HS28" s="73" t="str">
        <f>IF(details!DS28="","",details!DS28)</f>
        <v/>
      </c>
      <c r="HT28" s="60" t="str">
        <f>IF(details!DV28="","",details!DV28)</f>
        <v/>
      </c>
      <c r="HU28" s="73" t="str">
        <f>IF(details!DW28="","",details!DW28)</f>
        <v/>
      </c>
      <c r="HV28" s="60" t="str">
        <f>IF(details!DZ28="","",details!DZ28)</f>
        <v/>
      </c>
      <c r="HW28" s="73" t="str">
        <f>IF(details!EA28="","",details!EA28)</f>
        <v/>
      </c>
      <c r="HX28" s="61" t="str">
        <f t="shared" si="245"/>
        <v/>
      </c>
      <c r="HY28" s="321">
        <f t="shared" si="246"/>
        <v>1.5</v>
      </c>
      <c r="HZ28" s="17" t="str">
        <f t="shared" si="247"/>
        <v/>
      </c>
      <c r="IA28" s="17" t="str">
        <f t="shared" si="248"/>
        <v/>
      </c>
      <c r="IB28" s="17" t="str">
        <f t="shared" si="122"/>
        <v/>
      </c>
      <c r="IC28" s="17" t="str">
        <f t="shared" si="249"/>
        <v/>
      </c>
      <c r="ID28" s="17" t="str">
        <f t="shared" si="250"/>
        <v/>
      </c>
      <c r="IE28" s="17" t="str">
        <f t="shared" si="124"/>
        <v/>
      </c>
      <c r="IF28" s="17" t="str">
        <f t="shared" si="251"/>
        <v/>
      </c>
      <c r="IG28" s="17" t="str">
        <f t="shared" si="276"/>
        <v/>
      </c>
      <c r="IH28" s="17" t="str">
        <f t="shared" si="276"/>
        <v/>
      </c>
      <c r="II28" s="17" t="str">
        <f t="shared" si="276"/>
        <v/>
      </c>
      <c r="IJ28" s="17" t="str">
        <f t="shared" si="276"/>
        <v/>
      </c>
      <c r="IK28" s="17" t="str">
        <f t="shared" si="276"/>
        <v/>
      </c>
      <c r="IL28" s="17" t="str">
        <f t="shared" si="252"/>
        <v/>
      </c>
      <c r="IM28" s="17" t="str">
        <f t="shared" si="127"/>
        <v/>
      </c>
      <c r="IN28" s="17" t="str">
        <f t="shared" si="253"/>
        <v/>
      </c>
      <c r="IO28" s="17" t="str">
        <f t="shared" si="254"/>
        <v/>
      </c>
      <c r="IP28" s="17" t="str">
        <f t="shared" si="129"/>
        <v/>
      </c>
      <c r="IQ28" s="17" t="str">
        <f t="shared" si="255"/>
        <v/>
      </c>
      <c r="IR28" s="17" t="str">
        <f t="shared" si="256"/>
        <v/>
      </c>
      <c r="IS28" s="17" t="str">
        <f t="shared" si="257"/>
        <v/>
      </c>
      <c r="IT28" s="17" t="str">
        <f t="shared" si="258"/>
        <v/>
      </c>
      <c r="IU28" s="17" t="str">
        <f t="shared" si="259"/>
        <v/>
      </c>
      <c r="IV28" s="17" t="str">
        <f t="shared" si="260"/>
        <v/>
      </c>
      <c r="IW28" s="17" t="str">
        <f t="shared" si="261"/>
        <v/>
      </c>
      <c r="IX28" s="17" t="str">
        <f t="shared" si="262"/>
        <v>A</v>
      </c>
      <c r="IY28" s="17" t="str">
        <f t="shared" si="263"/>
        <v>A</v>
      </c>
      <c r="IZ28" s="17" t="str">
        <f t="shared" si="264"/>
        <v>A</v>
      </c>
      <c r="JA28" s="17" t="str">
        <f t="shared" si="265"/>
        <v>A</v>
      </c>
      <c r="JB28" s="17" t="str">
        <f t="shared" si="266"/>
        <v xml:space="preserve">            </v>
      </c>
      <c r="JC28" s="17" t="str">
        <f t="shared" si="267"/>
        <v xml:space="preserve">            </v>
      </c>
      <c r="JD28" s="17" t="str">
        <f t="shared" si="268"/>
        <v/>
      </c>
      <c r="JE28" s="74"/>
      <c r="JF28" s="17" t="str">
        <f t="shared" si="269"/>
        <v xml:space="preserve">            </v>
      </c>
      <c r="JG28" s="17" t="str">
        <f>IF(OR(HK28="SUPPL.",HK28="RE-EXAM."),'result subject-wise'!AV28,HK28)</f>
        <v/>
      </c>
      <c r="JH28" s="26">
        <f>IF('result subject-wise'!AW28="",DQ28,'result subject-wise'!AW28)</f>
        <v>27.708333333333332</v>
      </c>
      <c r="JI28" s="53" t="str">
        <f t="shared" si="270"/>
        <v/>
      </c>
      <c r="JJ28" s="65"/>
      <c r="JM28" s="76" t="str">
        <f>GN109</f>
        <v>RITA KRIPLANI</v>
      </c>
      <c r="JN28" s="19" t="str">
        <f>GN108</f>
        <v xml:space="preserve"> ART EDU.</v>
      </c>
      <c r="JO28" s="77">
        <f>GN110</f>
        <v>100</v>
      </c>
      <c r="JP28" s="73">
        <f>GR112</f>
        <v>100</v>
      </c>
      <c r="JQ28" s="26">
        <f>GN113</f>
        <v>100</v>
      </c>
      <c r="JR28" s="71">
        <f>GN112</f>
        <v>100</v>
      </c>
      <c r="JS28" s="71">
        <f>GP112</f>
        <v>0</v>
      </c>
      <c r="JT28" s="71">
        <f>GO112</f>
        <v>0</v>
      </c>
      <c r="JU28" s="71">
        <f>GQ112</f>
        <v>0</v>
      </c>
      <c r="JV28" s="17">
        <f>GN114</f>
        <v>0</v>
      </c>
      <c r="JW28" s="54">
        <f>GN115</f>
        <v>0</v>
      </c>
      <c r="JX28" s="17">
        <f>GN117</f>
        <v>0</v>
      </c>
      <c r="JY28" s="17">
        <f>GN118</f>
        <v>0</v>
      </c>
      <c r="JZ28" s="792"/>
      <c r="KA28" s="80">
        <f>JP28+JV28+JW28+JX28+JY28+JZ14</f>
        <v>100</v>
      </c>
    </row>
    <row r="29" spans="1:287" ht="16" customHeight="1">
      <c r="A29" s="2">
        <f>details!A29</f>
        <v>0</v>
      </c>
      <c r="B29" s="17" t="str">
        <f>IF(details!B29="","",details!B29)</f>
        <v/>
      </c>
      <c r="C29" s="17" t="str">
        <f>IF(details!C29="","",details!C29)</f>
        <v/>
      </c>
      <c r="D29" s="63" t="str">
        <f>IF(details!D29="","",details!D29)</f>
        <v/>
      </c>
      <c r="E29" s="17" t="str">
        <f>IF(details!E29="","",details!E29)</f>
        <v/>
      </c>
      <c r="F29" s="245" t="str">
        <f>IF(details!F29="","",details!F29)</f>
        <v/>
      </c>
      <c r="G29" s="19" t="str">
        <f>IF(details!G29="","",details!G29)</f>
        <v/>
      </c>
      <c r="H29" s="19" t="str">
        <f>IF(details!H29="","",details!H29)</f>
        <v/>
      </c>
      <c r="I29" s="19" t="str">
        <f>IF(details!I29="","",details!I29)</f>
        <v/>
      </c>
      <c r="J29" s="17" t="str">
        <f>IF(details!J29="","",details!J29)</f>
        <v/>
      </c>
      <c r="K29" s="17" t="str">
        <f>IF(details!K29="","",details!K29)</f>
        <v/>
      </c>
      <c r="L29" s="17" t="str">
        <f>IF(details!L29="","",details!L29)</f>
        <v/>
      </c>
      <c r="M29" s="67" t="str">
        <f t="shared" si="139"/>
        <v/>
      </c>
      <c r="N29" s="17" t="str">
        <f>IF(details!M29="","",details!M29)</f>
        <v/>
      </c>
      <c r="O29" s="17" t="str">
        <f>IF(details!N29="","",details!N29)</f>
        <v/>
      </c>
      <c r="P29" s="67" t="str">
        <f t="shared" si="140"/>
        <v/>
      </c>
      <c r="Q29" s="17" t="str">
        <f>IF(details!O29="","",details!O29)</f>
        <v/>
      </c>
      <c r="R29" s="54" t="str">
        <f t="shared" si="141"/>
        <v/>
      </c>
      <c r="S29" s="45">
        <f t="shared" si="142"/>
        <v>0</v>
      </c>
      <c r="T29" s="45">
        <f t="shared" si="143"/>
        <v>0</v>
      </c>
      <c r="U29" s="46" t="str">
        <f t="shared" si="144"/>
        <v/>
      </c>
      <c r="V29" s="45" t="str">
        <f t="shared" si="145"/>
        <v/>
      </c>
      <c r="W29" s="45" t="str">
        <f t="shared" si="89"/>
        <v/>
      </c>
      <c r="X29" s="45" t="str">
        <f t="shared" si="90"/>
        <v/>
      </c>
      <c r="Y29" s="17" t="str">
        <f>IF(details!P29="","",details!P29)</f>
        <v/>
      </c>
      <c r="Z29" s="17" t="str">
        <f>IF(details!Q29="","",details!Q29)</f>
        <v/>
      </c>
      <c r="AA29" s="17" t="str">
        <f>IF(details!R29="","",details!R29)</f>
        <v/>
      </c>
      <c r="AB29" s="67" t="str">
        <f t="shared" si="146"/>
        <v/>
      </c>
      <c r="AC29" s="17" t="str">
        <f>IF(details!S29="","",details!S29)</f>
        <v/>
      </c>
      <c r="AD29" s="17" t="str">
        <f>IF(details!T29="","",details!T29)</f>
        <v/>
      </c>
      <c r="AE29" s="67" t="str">
        <f t="shared" si="147"/>
        <v/>
      </c>
      <c r="AF29" s="17" t="str">
        <f>IF(details!U29="","",details!U29)</f>
        <v/>
      </c>
      <c r="AG29" s="54" t="str">
        <f t="shared" si="148"/>
        <v/>
      </c>
      <c r="AH29" s="45">
        <f t="shared" si="149"/>
        <v>0</v>
      </c>
      <c r="AI29" s="45">
        <f t="shared" si="150"/>
        <v>0</v>
      </c>
      <c r="AJ29" s="46" t="str">
        <f t="shared" si="151"/>
        <v/>
      </c>
      <c r="AK29" s="45" t="str">
        <f t="shared" si="152"/>
        <v/>
      </c>
      <c r="AL29" s="45" t="str">
        <f t="shared" si="91"/>
        <v/>
      </c>
      <c r="AM29" s="45" t="str">
        <f t="shared" si="92"/>
        <v/>
      </c>
      <c r="AN29" s="63" t="str">
        <f>IF(details!V29="","",details!V29)</f>
        <v/>
      </c>
      <c r="AO29" s="68" t="str">
        <f>IF(details!V29="","",details!V29)</f>
        <v/>
      </c>
      <c r="AP29" s="17" t="str">
        <f>IF(details!W29="","",details!W29)</f>
        <v/>
      </c>
      <c r="AQ29" s="17" t="str">
        <f>IF(details!X29="","",details!X29)</f>
        <v/>
      </c>
      <c r="AR29" s="17" t="str">
        <f>IF(details!Y29="","",details!Y29)</f>
        <v/>
      </c>
      <c r="AS29" s="67" t="str">
        <f t="shared" si="153"/>
        <v/>
      </c>
      <c r="AT29" s="17" t="str">
        <f>IF(details!Z29="","",details!Z29)</f>
        <v/>
      </c>
      <c r="AU29" s="17" t="str">
        <f>IF(details!AA29="","",details!AA29)</f>
        <v/>
      </c>
      <c r="AV29" s="67" t="str">
        <f t="shared" si="154"/>
        <v/>
      </c>
      <c r="AW29" s="17" t="str">
        <f>IF(details!AB29="","",details!AB29)</f>
        <v/>
      </c>
      <c r="AX29" s="54" t="str">
        <f t="shared" si="155"/>
        <v/>
      </c>
      <c r="AY29" s="45">
        <f t="shared" si="156"/>
        <v>0</v>
      </c>
      <c r="AZ29" s="45">
        <f t="shared" si="157"/>
        <v>0</v>
      </c>
      <c r="BA29" s="46" t="str">
        <f t="shared" si="158"/>
        <v/>
      </c>
      <c r="BB29" s="45" t="str">
        <f t="shared" si="159"/>
        <v/>
      </c>
      <c r="BC29" s="45" t="str">
        <f t="shared" si="93"/>
        <v/>
      </c>
      <c r="BD29" s="45" t="str">
        <f t="shared" si="160"/>
        <v/>
      </c>
      <c r="BE29" s="17" t="str">
        <f>IF(details!AC29="","",details!AC29)</f>
        <v/>
      </c>
      <c r="BF29" s="17" t="str">
        <f>IF(details!AD29="","",details!AD29)</f>
        <v/>
      </c>
      <c r="BG29" s="17" t="str">
        <f>IF(details!AE29="","",details!AE29)</f>
        <v/>
      </c>
      <c r="BH29" s="67" t="str">
        <f t="shared" si="161"/>
        <v/>
      </c>
      <c r="BI29" s="17" t="str">
        <f>IF(details!AF29="","",details!AF29)</f>
        <v/>
      </c>
      <c r="BJ29" s="17" t="str">
        <f>IF(details!AG29="","",details!AG29)</f>
        <v/>
      </c>
      <c r="BK29" s="67" t="str">
        <f t="shared" si="162"/>
        <v/>
      </c>
      <c r="BL29" s="17" t="str">
        <f>IF(details!AH29="","",details!AH29)</f>
        <v/>
      </c>
      <c r="BM29" s="54" t="str">
        <f t="shared" si="163"/>
        <v/>
      </c>
      <c r="BN29" s="45">
        <f t="shared" si="164"/>
        <v>0</v>
      </c>
      <c r="BO29" s="45">
        <f t="shared" si="165"/>
        <v>0</v>
      </c>
      <c r="BP29" s="46" t="str">
        <f t="shared" si="166"/>
        <v/>
      </c>
      <c r="BQ29" s="45" t="str">
        <f t="shared" si="167"/>
        <v/>
      </c>
      <c r="BR29" s="45" t="str">
        <f t="shared" si="94"/>
        <v/>
      </c>
      <c r="BS29" s="45" t="str">
        <f t="shared" si="168"/>
        <v/>
      </c>
      <c r="BT29" s="300" t="str">
        <f>IF(details!AI29="","",details!AI29)</f>
        <v/>
      </c>
      <c r="BU29" s="309" t="str">
        <f t="shared" si="169"/>
        <v xml:space="preserve"> SOCIAL SCIENCE</v>
      </c>
      <c r="BV29" s="17" t="str">
        <f>IF(details!AJ29="","",details!AJ29)</f>
        <v/>
      </c>
      <c r="BW29" s="17" t="str">
        <f>IF(details!AK29="","",details!AK29)</f>
        <v/>
      </c>
      <c r="BX29" s="17" t="str">
        <f>IF(details!AL29="","",details!AL29)</f>
        <v/>
      </c>
      <c r="BY29" s="178" t="str">
        <f>IF(AND(BV29="",BX29="",BZ29=""),"",SUM(BV29:BX29))</f>
        <v/>
      </c>
      <c r="BZ29" s="17" t="str">
        <f>IF(details!AM29="","",details!AM29)</f>
        <v/>
      </c>
      <c r="CA29" s="17" t="str">
        <f t="shared" si="171"/>
        <v/>
      </c>
      <c r="CB29" s="17" t="str">
        <f>IF(CA29="P",(BY29+BZ29),"")</f>
        <v/>
      </c>
      <c r="CC29" s="17">
        <f>IF(details!AN29="","",details!AN29)</f>
        <v>10</v>
      </c>
      <c r="CD29" s="17">
        <f>IF(details!AO29="","",details!AO29)</f>
        <v>10</v>
      </c>
      <c r="CE29" s="17">
        <f>IF(details!AP29="","",details!AP29)</f>
        <v>9</v>
      </c>
      <c r="CF29" s="67">
        <f t="shared" si="173"/>
        <v>29</v>
      </c>
      <c r="CG29" s="17">
        <f>IF(details!AQ29="","",details!AQ29)</f>
        <v>0.5</v>
      </c>
      <c r="CH29" s="17">
        <f>IF(details!AR29="","",details!AR29)</f>
        <v>70</v>
      </c>
      <c r="CI29" s="67">
        <f t="shared" si="174"/>
        <v>99.5</v>
      </c>
      <c r="CJ29" s="17">
        <f>IF(details!AS29="","",details!AS29)</f>
        <v>100</v>
      </c>
      <c r="CK29" s="54">
        <f t="shared" si="175"/>
        <v>199.5</v>
      </c>
      <c r="CL29" s="17">
        <f t="shared" si="176"/>
        <v>10</v>
      </c>
      <c r="CM29" s="17">
        <f t="shared" si="177"/>
        <v>10</v>
      </c>
      <c r="CN29" s="17">
        <f t="shared" si="178"/>
        <v>9</v>
      </c>
      <c r="CO29" s="67">
        <f t="shared" si="100"/>
        <v>0.5</v>
      </c>
      <c r="CP29" s="17">
        <f t="shared" si="31"/>
        <v>70</v>
      </c>
      <c r="CQ29" s="67">
        <f t="shared" si="32"/>
        <v>99.5</v>
      </c>
      <c r="CR29" s="17">
        <f t="shared" si="33"/>
        <v>100</v>
      </c>
      <c r="CS29" s="54">
        <f t="shared" si="34"/>
        <v>199.5</v>
      </c>
      <c r="CT29" s="45">
        <f t="shared" si="35"/>
        <v>0</v>
      </c>
      <c r="CU29" s="45">
        <f t="shared" si="101"/>
        <v>0</v>
      </c>
      <c r="CV29" s="46">
        <f t="shared" si="102"/>
        <v>200</v>
      </c>
      <c r="CW29" s="45" t="str">
        <f t="shared" si="36"/>
        <v/>
      </c>
      <c r="CX29" s="45" t="str">
        <f t="shared" si="103"/>
        <v/>
      </c>
      <c r="CY29" s="45" t="str">
        <f t="shared" si="179"/>
        <v/>
      </c>
      <c r="CZ29" s="17">
        <f>IF(details!AT29="","",details!AT29)</f>
        <v>5</v>
      </c>
      <c r="DA29" s="17">
        <f>IF(details!AU29="","",details!AU29)</f>
        <v>4</v>
      </c>
      <c r="DB29" s="17">
        <f>IF(details!AV29="","",details!AV29)</f>
        <v>8</v>
      </c>
      <c r="DC29" s="67">
        <f t="shared" si="180"/>
        <v>17</v>
      </c>
      <c r="DD29" s="17">
        <f>IF(details!AW29="","",details!AW29)</f>
        <v>1</v>
      </c>
      <c r="DE29" s="17">
        <f>IF(details!AX29="","",details!AX29)</f>
        <v>25</v>
      </c>
      <c r="DF29" s="67">
        <f t="shared" si="181"/>
        <v>43</v>
      </c>
      <c r="DG29" s="17">
        <f>IF(details!AY29="","",details!AY29)</f>
        <v>90</v>
      </c>
      <c r="DH29" s="54">
        <f t="shared" si="182"/>
        <v>133</v>
      </c>
      <c r="DI29" s="45">
        <f t="shared" si="183"/>
        <v>0</v>
      </c>
      <c r="DJ29" s="45">
        <f t="shared" si="184"/>
        <v>0</v>
      </c>
      <c r="DK29" s="46">
        <f t="shared" si="185"/>
        <v>200</v>
      </c>
      <c r="DL29" s="45" t="str">
        <f t="shared" si="186"/>
        <v/>
      </c>
      <c r="DM29" s="45" t="str">
        <f t="shared" si="104"/>
        <v/>
      </c>
      <c r="DN29" s="45" t="str">
        <f t="shared" si="105"/>
        <v/>
      </c>
      <c r="DO29" s="45">
        <f t="shared" si="44"/>
        <v>0</v>
      </c>
      <c r="DP29" s="69">
        <f t="shared" si="45"/>
        <v>332.5</v>
      </c>
      <c r="DQ29" s="70">
        <f t="shared" si="187"/>
        <v>27.708333333333332</v>
      </c>
      <c r="DR29" s="53" t="str">
        <f t="shared" si="188"/>
        <v/>
      </c>
      <c r="DS29" s="17">
        <f>IF(details!AZ29="","",details!AZ29)</f>
        <v>10</v>
      </c>
      <c r="DT29" s="17">
        <f>IF(details!BA29="","",details!BA29)</f>
        <v>10</v>
      </c>
      <c r="DU29" s="17">
        <f>IF(details!BB29="","",details!BB29)</f>
        <v>10</v>
      </c>
      <c r="DV29" s="67">
        <f t="shared" si="189"/>
        <v>30</v>
      </c>
      <c r="DW29" s="17">
        <f>IF(details!BC29="","",details!BC29)</f>
        <v>70</v>
      </c>
      <c r="DX29" s="67">
        <f t="shared" si="190"/>
        <v>100</v>
      </c>
      <c r="DY29" s="17">
        <f>IF(details!BD29="","",details!BD29)</f>
        <v>100</v>
      </c>
      <c r="DZ29" s="54">
        <f t="shared" si="191"/>
        <v>200</v>
      </c>
      <c r="EA29" s="45">
        <f t="shared" si="192"/>
        <v>0</v>
      </c>
      <c r="EB29" s="45">
        <f t="shared" si="193"/>
        <v>0</v>
      </c>
      <c r="EC29" s="46">
        <f t="shared" si="194"/>
        <v>200</v>
      </c>
      <c r="ED29" s="45" t="str">
        <f t="shared" si="195"/>
        <v/>
      </c>
      <c r="EE29" s="45" t="str">
        <f t="shared" si="107"/>
        <v/>
      </c>
      <c r="EF29" s="45" t="str">
        <f t="shared" si="196"/>
        <v/>
      </c>
      <c r="EG29" s="17">
        <f>IF(details!BE29="","",details!BE29)</f>
        <v>6</v>
      </c>
      <c r="EH29" s="17">
        <f>IF(details!BF29="","",details!BF29)</f>
        <v>8</v>
      </c>
      <c r="EI29" s="67">
        <f t="shared" si="197"/>
        <v>14</v>
      </c>
      <c r="EJ29" s="17">
        <f>IF(details!BG29="","",details!BG29)</f>
        <v>4</v>
      </c>
      <c r="EK29" s="17">
        <f>IF(details!BH29="","",details!BH29)</f>
        <v>7</v>
      </c>
      <c r="EL29" s="67">
        <f t="shared" si="198"/>
        <v>11</v>
      </c>
      <c r="EM29" s="17">
        <f>IF(details!BI29="","",details!BI29)</f>
        <v>15</v>
      </c>
      <c r="EN29" s="17">
        <f>IF(details!BJ29="","",details!BJ29)</f>
        <v>10</v>
      </c>
      <c r="EO29" s="67">
        <f t="shared" si="199"/>
        <v>25</v>
      </c>
      <c r="EP29" s="67">
        <f t="shared" si="200"/>
        <v>25</v>
      </c>
      <c r="EQ29" s="67">
        <f t="shared" si="201"/>
        <v>25</v>
      </c>
      <c r="ER29" s="67">
        <f t="shared" si="202"/>
        <v>50</v>
      </c>
      <c r="ES29" s="17">
        <f>IF(details!BK29="","",details!BK29)</f>
        <v>24</v>
      </c>
      <c r="ET29" s="17">
        <f>IF(details!BL29="","",details!BL29)</f>
        <v>14</v>
      </c>
      <c r="EU29" s="67">
        <f t="shared" si="203"/>
        <v>38</v>
      </c>
      <c r="EV29" s="67">
        <f t="shared" si="204"/>
        <v>49</v>
      </c>
      <c r="EW29" s="67">
        <f t="shared" si="205"/>
        <v>39</v>
      </c>
      <c r="EX29" s="17">
        <f>IF(details!BM29="","",details!BM29)</f>
        <v>30</v>
      </c>
      <c r="EY29" s="17">
        <f>IF(details!BN29="","",details!BN29)</f>
        <v>70</v>
      </c>
      <c r="EZ29" s="67">
        <f t="shared" si="206"/>
        <v>100</v>
      </c>
      <c r="FA29" s="67">
        <f t="shared" si="207"/>
        <v>79</v>
      </c>
      <c r="FB29" s="67">
        <f t="shared" si="208"/>
        <v>109</v>
      </c>
      <c r="FC29" s="63">
        <f t="shared" si="209"/>
        <v>188</v>
      </c>
      <c r="FD29" s="45">
        <f t="shared" si="210"/>
        <v>0</v>
      </c>
      <c r="FE29" s="45">
        <f t="shared" si="211"/>
        <v>0</v>
      </c>
      <c r="FF29" s="46">
        <f t="shared" si="212"/>
        <v>200</v>
      </c>
      <c r="FG29" s="45" t="str">
        <f t="shared" si="213"/>
        <v/>
      </c>
      <c r="FH29" s="45" t="str">
        <f t="shared" si="109"/>
        <v>P</v>
      </c>
      <c r="FI29" s="45" t="str">
        <f t="shared" si="214"/>
        <v>A</v>
      </c>
      <c r="FJ29" s="17">
        <f>IF(details!BO29="","",details!BO29)</f>
        <v>10</v>
      </c>
      <c r="FK29" s="17">
        <f>IF(details!BP29="","",details!BP29)</f>
        <v>10</v>
      </c>
      <c r="FL29" s="17">
        <f>IF(details!BQ29="","",details!BQ29)</f>
        <v>10</v>
      </c>
      <c r="FM29" s="67">
        <f t="shared" si="215"/>
        <v>30</v>
      </c>
      <c r="FN29" s="17">
        <f>IF(details!BR29="","",details!BR29)</f>
        <v>33</v>
      </c>
      <c r="FO29" s="17">
        <f>IF(details!BS29="","",details!BS29)</f>
        <v>18</v>
      </c>
      <c r="FP29" s="71">
        <f t="shared" si="216"/>
        <v>51</v>
      </c>
      <c r="FQ29" s="67">
        <f t="shared" si="217"/>
        <v>63</v>
      </c>
      <c r="FR29" s="67">
        <f t="shared" si="218"/>
        <v>18</v>
      </c>
      <c r="FS29" s="17">
        <f>IF(details!BT29="","",details!BT29)</f>
        <v>60</v>
      </c>
      <c r="FT29" s="17">
        <f>IF(details!BU29="","",details!BU29)</f>
        <v>30</v>
      </c>
      <c r="FU29" s="71">
        <f t="shared" si="219"/>
        <v>90</v>
      </c>
      <c r="FV29" s="67">
        <f t="shared" si="220"/>
        <v>123</v>
      </c>
      <c r="FW29" s="67">
        <f t="shared" si="221"/>
        <v>48</v>
      </c>
      <c r="FX29" s="63">
        <f t="shared" si="222"/>
        <v>171</v>
      </c>
      <c r="FY29" s="45">
        <f t="shared" si="223"/>
        <v>0</v>
      </c>
      <c r="FZ29" s="45">
        <f t="shared" si="224"/>
        <v>0</v>
      </c>
      <c r="GA29" s="46">
        <f t="shared" si="78"/>
        <v>200</v>
      </c>
      <c r="GB29" s="45" t="str">
        <f t="shared" si="225"/>
        <v/>
      </c>
      <c r="GC29" s="45" t="str">
        <f t="shared" si="110"/>
        <v>P</v>
      </c>
      <c r="GD29" s="45" t="str">
        <f t="shared" si="226"/>
        <v>A</v>
      </c>
      <c r="GE29" s="17">
        <f>IF(details!BV29="","",details!BV29)</f>
        <v>24</v>
      </c>
      <c r="GF29" s="17">
        <f>IF(details!BW29="","",details!BW29)</f>
        <v>44</v>
      </c>
      <c r="GG29" s="17">
        <f>IF(details!BX29="","",details!BX29)</f>
        <v>30</v>
      </c>
      <c r="GH29" s="63">
        <f t="shared" si="227"/>
        <v>98</v>
      </c>
      <c r="GI29" s="45">
        <f t="shared" si="228"/>
        <v>0</v>
      </c>
      <c r="GJ29" s="46">
        <f t="shared" si="229"/>
        <v>100</v>
      </c>
      <c r="GK29" s="45" t="str">
        <f t="shared" si="230"/>
        <v/>
      </c>
      <c r="GL29" s="45" t="str">
        <f t="shared" si="111"/>
        <v>P</v>
      </c>
      <c r="GM29" s="45" t="str">
        <f t="shared" si="112"/>
        <v>A</v>
      </c>
      <c r="GN29" s="17">
        <f>IF(details!BY29="","",details!BY29)</f>
        <v>24</v>
      </c>
      <c r="GO29" s="17">
        <f>IF(details!BZ29="","",details!BZ29)</f>
        <v>28</v>
      </c>
      <c r="GP29" s="17">
        <f>IF(details!CA29="","",details!CA29)</f>
        <v>27</v>
      </c>
      <c r="GQ29" s="17">
        <f>IF(details!CB29="","",details!CB29)</f>
        <v>14</v>
      </c>
      <c r="GR29" s="63">
        <f t="shared" si="231"/>
        <v>93</v>
      </c>
      <c r="GS29" s="45">
        <f t="shared" si="232"/>
        <v>0</v>
      </c>
      <c r="GT29" s="46">
        <f t="shared" si="233"/>
        <v>100</v>
      </c>
      <c r="GU29" s="45" t="str">
        <f t="shared" si="234"/>
        <v/>
      </c>
      <c r="GV29" s="45" t="str">
        <f t="shared" si="113"/>
        <v>P</v>
      </c>
      <c r="GW29" s="45" t="str">
        <f t="shared" si="114"/>
        <v>A</v>
      </c>
      <c r="GX29" s="45" t="str">
        <f t="shared" si="115"/>
        <v/>
      </c>
      <c r="GY29" s="45" t="str">
        <f t="shared" si="116"/>
        <v/>
      </c>
      <c r="GZ29" s="45" t="str">
        <f t="shared" si="117"/>
        <v/>
      </c>
      <c r="HA29" s="45" t="str">
        <f t="shared" si="118"/>
        <v/>
      </c>
      <c r="HB29" s="45" t="str">
        <f t="shared" si="235"/>
        <v/>
      </c>
      <c r="HC29" s="45" t="str">
        <f t="shared" si="236"/>
        <v/>
      </c>
      <c r="HD29" s="45" t="str">
        <f t="shared" si="87"/>
        <v/>
      </c>
      <c r="HE29" s="45">
        <f t="shared" si="237"/>
        <v>0</v>
      </c>
      <c r="HF29" s="45">
        <f t="shared" si="238"/>
        <v>0</v>
      </c>
      <c r="HG29" s="45">
        <f t="shared" si="239"/>
        <v>0</v>
      </c>
      <c r="HH29" s="45">
        <f t="shared" si="240"/>
        <v>0</v>
      </c>
      <c r="HI29" s="45">
        <f t="shared" si="241"/>
        <v>0</v>
      </c>
      <c r="HJ29" s="45" t="str">
        <f t="shared" si="88"/>
        <v/>
      </c>
      <c r="HK29" s="17" t="str">
        <f t="shared" si="242"/>
        <v/>
      </c>
      <c r="HL29" s="359" t="str">
        <f t="shared" si="243"/>
        <v/>
      </c>
      <c r="HM29" s="72" t="str">
        <f t="shared" si="244"/>
        <v/>
      </c>
      <c r="HN29" s="60" t="str">
        <f>IF(details!DJ29="","",details!DJ29)</f>
        <v/>
      </c>
      <c r="HO29" s="73" t="str">
        <f>IF(details!DK29="","",details!DK29)</f>
        <v/>
      </c>
      <c r="HP29" s="60" t="str">
        <f>IF(details!DN29="","",details!DN29)</f>
        <v/>
      </c>
      <c r="HQ29" s="73" t="str">
        <f>IF(details!DO29="","",details!DO29)</f>
        <v/>
      </c>
      <c r="HR29" s="60" t="str">
        <f>IF(details!DR29="","",details!DR29)</f>
        <v/>
      </c>
      <c r="HS29" s="73" t="str">
        <f>IF(details!DS29="","",details!DS29)</f>
        <v/>
      </c>
      <c r="HT29" s="60" t="str">
        <f>IF(details!DV29="","",details!DV29)</f>
        <v/>
      </c>
      <c r="HU29" s="73" t="str">
        <f>IF(details!DW29="","",details!DW29)</f>
        <v/>
      </c>
      <c r="HV29" s="60" t="str">
        <f>IF(details!DZ29="","",details!DZ29)</f>
        <v/>
      </c>
      <c r="HW29" s="73" t="str">
        <f>IF(details!EA29="","",details!EA29)</f>
        <v/>
      </c>
      <c r="HX29" s="61" t="str">
        <f t="shared" si="245"/>
        <v/>
      </c>
      <c r="HY29" s="321">
        <f t="shared" si="246"/>
        <v>1.5</v>
      </c>
      <c r="HZ29" s="17" t="str">
        <f t="shared" si="247"/>
        <v/>
      </c>
      <c r="IA29" s="17" t="str">
        <f t="shared" si="248"/>
        <v/>
      </c>
      <c r="IB29" s="17" t="str">
        <f t="shared" si="122"/>
        <v/>
      </c>
      <c r="IC29" s="17" t="str">
        <f t="shared" si="249"/>
        <v/>
      </c>
      <c r="ID29" s="17" t="str">
        <f t="shared" si="250"/>
        <v/>
      </c>
      <c r="IE29" s="17" t="str">
        <f t="shared" si="124"/>
        <v/>
      </c>
      <c r="IF29" s="17" t="str">
        <f t="shared" si="251"/>
        <v/>
      </c>
      <c r="IG29" s="17" t="str">
        <f t="shared" si="276"/>
        <v/>
      </c>
      <c r="IH29" s="17" t="str">
        <f t="shared" si="276"/>
        <v/>
      </c>
      <c r="II29" s="17" t="str">
        <f t="shared" si="276"/>
        <v/>
      </c>
      <c r="IJ29" s="17" t="str">
        <f t="shared" si="276"/>
        <v/>
      </c>
      <c r="IK29" s="17" t="str">
        <f t="shared" si="276"/>
        <v/>
      </c>
      <c r="IL29" s="17" t="str">
        <f t="shared" si="252"/>
        <v/>
      </c>
      <c r="IM29" s="17" t="str">
        <f t="shared" si="127"/>
        <v/>
      </c>
      <c r="IN29" s="17" t="str">
        <f t="shared" si="253"/>
        <v/>
      </c>
      <c r="IO29" s="17" t="str">
        <f t="shared" si="254"/>
        <v/>
      </c>
      <c r="IP29" s="17" t="str">
        <f t="shared" si="129"/>
        <v/>
      </c>
      <c r="IQ29" s="17" t="str">
        <f t="shared" si="255"/>
        <v/>
      </c>
      <c r="IR29" s="17" t="str">
        <f t="shared" si="256"/>
        <v/>
      </c>
      <c r="IS29" s="17" t="str">
        <f t="shared" si="257"/>
        <v/>
      </c>
      <c r="IT29" s="17" t="str">
        <f t="shared" si="258"/>
        <v/>
      </c>
      <c r="IU29" s="17" t="str">
        <f t="shared" si="259"/>
        <v/>
      </c>
      <c r="IV29" s="17" t="str">
        <f t="shared" si="260"/>
        <v/>
      </c>
      <c r="IW29" s="17" t="str">
        <f t="shared" si="261"/>
        <v/>
      </c>
      <c r="IX29" s="17" t="str">
        <f t="shared" si="262"/>
        <v>A</v>
      </c>
      <c r="IY29" s="17" t="str">
        <f t="shared" si="263"/>
        <v>A</v>
      </c>
      <c r="IZ29" s="17" t="str">
        <f t="shared" si="264"/>
        <v>A</v>
      </c>
      <c r="JA29" s="17" t="str">
        <f t="shared" si="265"/>
        <v>A</v>
      </c>
      <c r="JB29" s="17" t="str">
        <f t="shared" si="266"/>
        <v xml:space="preserve">            </v>
      </c>
      <c r="JC29" s="17" t="str">
        <f t="shared" si="267"/>
        <v xml:space="preserve">            </v>
      </c>
      <c r="JD29" s="17" t="str">
        <f t="shared" si="268"/>
        <v/>
      </c>
      <c r="JE29" s="74"/>
      <c r="JF29" s="17" t="str">
        <f t="shared" si="269"/>
        <v xml:space="preserve">            </v>
      </c>
      <c r="JG29" s="17" t="str">
        <f>IF(OR(HK29="SUPPL.",HK29="RE-EXAM."),'result subject-wise'!AV29,HK29)</f>
        <v/>
      </c>
      <c r="JH29" s="26">
        <f>IF('result subject-wise'!AW29="",DQ29,'result subject-wise'!AW29)</f>
        <v>27.708333333333332</v>
      </c>
      <c r="JI29" s="53" t="str">
        <f t="shared" si="270"/>
        <v/>
      </c>
      <c r="JJ29" s="65"/>
      <c r="JM29" s="793" t="s">
        <v>134</v>
      </c>
      <c r="JN29" s="699"/>
      <c r="JO29" s="699">
        <f>F109</f>
        <v>10</v>
      </c>
      <c r="JP29" s="699">
        <f>E111</f>
        <v>10</v>
      </c>
      <c r="JQ29" s="794">
        <f>F111</f>
        <v>100</v>
      </c>
      <c r="JR29" s="699"/>
      <c r="JS29" s="699">
        <f>B111</f>
        <v>10</v>
      </c>
      <c r="JT29" s="699">
        <f>C111</f>
        <v>0</v>
      </c>
      <c r="JU29" s="699">
        <f>D111</f>
        <v>0</v>
      </c>
      <c r="JV29" s="699">
        <f>G113</f>
        <v>0</v>
      </c>
      <c r="JW29" s="699">
        <f>G115</f>
        <v>0</v>
      </c>
      <c r="JX29" s="699"/>
      <c r="JY29" s="699">
        <f>G114</f>
        <v>0</v>
      </c>
      <c r="JZ29" s="699">
        <f>COUNTIF(D7:D106,"nso")</f>
        <v>0</v>
      </c>
      <c r="KA29" s="695">
        <f>JP29+JV29+JW29+JY29+JZ29</f>
        <v>10</v>
      </c>
    </row>
    <row r="30" spans="1:287" ht="16" customHeight="1">
      <c r="A30" s="2">
        <f>details!A30</f>
        <v>0</v>
      </c>
      <c r="B30" s="17" t="str">
        <f>IF(details!B30="","",details!B30)</f>
        <v/>
      </c>
      <c r="C30" s="17" t="str">
        <f>IF(details!C30="","",details!C30)</f>
        <v/>
      </c>
      <c r="D30" s="63" t="str">
        <f>IF(details!D30="","",details!D30)</f>
        <v/>
      </c>
      <c r="E30" s="17" t="str">
        <f>IF(details!E30="","",details!E30)</f>
        <v/>
      </c>
      <c r="F30" s="245" t="str">
        <f>IF(details!F30="","",details!F30)</f>
        <v/>
      </c>
      <c r="G30" s="19" t="str">
        <f>IF(details!G30="","",details!G30)</f>
        <v/>
      </c>
      <c r="H30" s="19" t="str">
        <f>IF(details!H30="","",details!H30)</f>
        <v/>
      </c>
      <c r="I30" s="19" t="str">
        <f>IF(details!I30="","",details!I30)</f>
        <v/>
      </c>
      <c r="J30" s="17" t="str">
        <f>IF(details!J30="","",details!J30)</f>
        <v/>
      </c>
      <c r="K30" s="17" t="str">
        <f>IF(details!K30="","",details!K30)</f>
        <v/>
      </c>
      <c r="L30" s="17" t="str">
        <f>IF(details!L30="","",details!L30)</f>
        <v/>
      </c>
      <c r="M30" s="67" t="str">
        <f t="shared" si="139"/>
        <v/>
      </c>
      <c r="N30" s="17" t="str">
        <f>IF(details!M30="","",details!M30)</f>
        <v/>
      </c>
      <c r="O30" s="17" t="str">
        <f>IF(details!N30="","",details!N30)</f>
        <v/>
      </c>
      <c r="P30" s="67" t="str">
        <f t="shared" si="140"/>
        <v/>
      </c>
      <c r="Q30" s="17" t="str">
        <f>IF(details!O30="","",details!O30)</f>
        <v/>
      </c>
      <c r="R30" s="54" t="str">
        <f t="shared" si="141"/>
        <v/>
      </c>
      <c r="S30" s="45">
        <f t="shared" si="142"/>
        <v>0</v>
      </c>
      <c r="T30" s="45">
        <f t="shared" si="143"/>
        <v>0</v>
      </c>
      <c r="U30" s="46" t="str">
        <f t="shared" si="144"/>
        <v/>
      </c>
      <c r="V30" s="45" t="str">
        <f t="shared" si="145"/>
        <v/>
      </c>
      <c r="W30" s="45" t="str">
        <f t="shared" si="89"/>
        <v/>
      </c>
      <c r="X30" s="45" t="str">
        <f t="shared" si="90"/>
        <v/>
      </c>
      <c r="Y30" s="17" t="str">
        <f>IF(details!P30="","",details!P30)</f>
        <v/>
      </c>
      <c r="Z30" s="17" t="str">
        <f>IF(details!Q30="","",details!Q30)</f>
        <v/>
      </c>
      <c r="AA30" s="17" t="str">
        <f>IF(details!R30="","",details!R30)</f>
        <v/>
      </c>
      <c r="AB30" s="67" t="str">
        <f t="shared" si="146"/>
        <v/>
      </c>
      <c r="AC30" s="17" t="str">
        <f>IF(details!S30="","",details!S30)</f>
        <v/>
      </c>
      <c r="AD30" s="17" t="str">
        <f>IF(details!T30="","",details!T30)</f>
        <v/>
      </c>
      <c r="AE30" s="67" t="str">
        <f t="shared" si="147"/>
        <v/>
      </c>
      <c r="AF30" s="17" t="str">
        <f>IF(details!U30="","",details!U30)</f>
        <v/>
      </c>
      <c r="AG30" s="54" t="str">
        <f t="shared" si="148"/>
        <v/>
      </c>
      <c r="AH30" s="45">
        <f t="shared" si="149"/>
        <v>0</v>
      </c>
      <c r="AI30" s="45">
        <f t="shared" si="150"/>
        <v>0</v>
      </c>
      <c r="AJ30" s="46" t="str">
        <f t="shared" si="151"/>
        <v/>
      </c>
      <c r="AK30" s="45" t="str">
        <f t="shared" si="152"/>
        <v/>
      </c>
      <c r="AL30" s="45" t="str">
        <f t="shared" si="91"/>
        <v/>
      </c>
      <c r="AM30" s="45" t="str">
        <f t="shared" si="92"/>
        <v/>
      </c>
      <c r="AN30" s="63" t="str">
        <f>IF(details!V30="","",details!V30)</f>
        <v/>
      </c>
      <c r="AO30" s="68" t="str">
        <f>IF(details!V30="","",details!V30)</f>
        <v/>
      </c>
      <c r="AP30" s="17" t="str">
        <f>IF(details!W30="","",details!W30)</f>
        <v/>
      </c>
      <c r="AQ30" s="17" t="str">
        <f>IF(details!X30="","",details!X30)</f>
        <v/>
      </c>
      <c r="AR30" s="17" t="str">
        <f>IF(details!Y30="","",details!Y30)</f>
        <v/>
      </c>
      <c r="AS30" s="67" t="str">
        <f t="shared" si="153"/>
        <v/>
      </c>
      <c r="AT30" s="17" t="str">
        <f>IF(details!Z30="","",details!Z30)</f>
        <v/>
      </c>
      <c r="AU30" s="17" t="str">
        <f>IF(details!AA30="","",details!AA30)</f>
        <v/>
      </c>
      <c r="AV30" s="67" t="str">
        <f t="shared" si="154"/>
        <v/>
      </c>
      <c r="AW30" s="17" t="str">
        <f>IF(details!AB30="","",details!AB30)</f>
        <v/>
      </c>
      <c r="AX30" s="54" t="str">
        <f t="shared" si="155"/>
        <v/>
      </c>
      <c r="AY30" s="45">
        <f t="shared" si="156"/>
        <v>0</v>
      </c>
      <c r="AZ30" s="45">
        <f t="shared" si="157"/>
        <v>0</v>
      </c>
      <c r="BA30" s="46" t="str">
        <f t="shared" si="158"/>
        <v/>
      </c>
      <c r="BB30" s="45" t="str">
        <f t="shared" si="159"/>
        <v/>
      </c>
      <c r="BC30" s="45" t="str">
        <f t="shared" si="93"/>
        <v/>
      </c>
      <c r="BD30" s="45" t="str">
        <f t="shared" si="160"/>
        <v/>
      </c>
      <c r="BE30" s="17" t="str">
        <f>IF(details!AC30="","",details!AC30)</f>
        <v/>
      </c>
      <c r="BF30" s="17" t="str">
        <f>IF(details!AD30="","",details!AD30)</f>
        <v/>
      </c>
      <c r="BG30" s="17" t="str">
        <f>IF(details!AE30="","",details!AE30)</f>
        <v/>
      </c>
      <c r="BH30" s="67" t="str">
        <f t="shared" si="161"/>
        <v/>
      </c>
      <c r="BI30" s="17" t="str">
        <f>IF(details!AF30="","",details!AF30)</f>
        <v/>
      </c>
      <c r="BJ30" s="17" t="str">
        <f>IF(details!AG30="","",details!AG30)</f>
        <v/>
      </c>
      <c r="BK30" s="67" t="str">
        <f t="shared" si="162"/>
        <v/>
      </c>
      <c r="BL30" s="17" t="str">
        <f>IF(details!AH30="","",details!AH30)</f>
        <v/>
      </c>
      <c r="BM30" s="54" t="str">
        <f t="shared" si="163"/>
        <v/>
      </c>
      <c r="BN30" s="45">
        <f t="shared" si="164"/>
        <v>0</v>
      </c>
      <c r="BO30" s="45">
        <f t="shared" si="165"/>
        <v>0</v>
      </c>
      <c r="BP30" s="46" t="str">
        <f t="shared" si="166"/>
        <v/>
      </c>
      <c r="BQ30" s="45" t="str">
        <f t="shared" si="167"/>
        <v/>
      </c>
      <c r="BR30" s="45" t="str">
        <f t="shared" si="94"/>
        <v/>
      </c>
      <c r="BS30" s="45" t="str">
        <f t="shared" si="168"/>
        <v/>
      </c>
      <c r="BT30" s="300" t="str">
        <f>IF(details!AI30="","",details!AI30)</f>
        <v xml:space="preserve"> HEALTH CARE</v>
      </c>
      <c r="BU30" s="309" t="str">
        <f t="shared" si="169"/>
        <v xml:space="preserve"> SOCIAL SCIENCE</v>
      </c>
      <c r="BV30" s="17">
        <f>IF(details!AJ30="","",details!AJ30)</f>
        <v>34</v>
      </c>
      <c r="BW30" s="17">
        <f>IF(details!AK30="","",details!AK30)</f>
        <v>1</v>
      </c>
      <c r="BX30" s="17">
        <f>IF(details!AL30="","",details!AL30)</f>
        <v>26</v>
      </c>
      <c r="BY30" s="178">
        <f t="shared" ref="BY30:BY36" si="277">IF(AND(BV30="",BX30="",BZ30=""),"",SUM(BV30:BX30))</f>
        <v>61</v>
      </c>
      <c r="BZ30" s="17">
        <f>IF(details!AM30="","",details!AM30)</f>
        <v>84</v>
      </c>
      <c r="CA30" s="17" t="str">
        <f t="shared" si="171"/>
        <v>P</v>
      </c>
      <c r="CB30" s="17">
        <f t="shared" ref="CB30:CB36" si="278">IF(CA30="P",(BY30+BZ30),"")</f>
        <v>145</v>
      </c>
      <c r="CC30" s="17">
        <f>IF(details!AN30="","",details!AN30)</f>
        <v>10</v>
      </c>
      <c r="CD30" s="17">
        <f>IF(details!AO30="","",details!AO30)</f>
        <v>10</v>
      </c>
      <c r="CE30" s="17">
        <f>IF(details!AP30="","",details!AP30)</f>
        <v>9</v>
      </c>
      <c r="CF30" s="67">
        <f t="shared" si="173"/>
        <v>29</v>
      </c>
      <c r="CG30" s="17">
        <f>IF(details!AQ30="","",details!AQ30)</f>
        <v>0.5</v>
      </c>
      <c r="CH30" s="17">
        <f>IF(details!AR30="","",details!AR30)</f>
        <v>70</v>
      </c>
      <c r="CI30" s="67">
        <f t="shared" si="174"/>
        <v>99.5</v>
      </c>
      <c r="CJ30" s="17">
        <f>IF(details!AS30="","",details!AS30)</f>
        <v>100</v>
      </c>
      <c r="CK30" s="54">
        <f t="shared" si="175"/>
        <v>199.5</v>
      </c>
      <c r="CL30" s="17">
        <f t="shared" si="176"/>
        <v>10</v>
      </c>
      <c r="CM30" s="17">
        <f t="shared" si="177"/>
        <v>10</v>
      </c>
      <c r="CN30" s="17">
        <f t="shared" si="178"/>
        <v>9</v>
      </c>
      <c r="CO30" s="67">
        <f t="shared" si="100"/>
        <v>0.5</v>
      </c>
      <c r="CP30" s="17">
        <f t="shared" si="31"/>
        <v>70</v>
      </c>
      <c r="CQ30" s="67">
        <f t="shared" si="32"/>
        <v>99.5</v>
      </c>
      <c r="CR30" s="17">
        <f t="shared" si="33"/>
        <v>100</v>
      </c>
      <c r="CS30" s="54">
        <f t="shared" si="34"/>
        <v>199.5</v>
      </c>
      <c r="CT30" s="45">
        <f t="shared" si="35"/>
        <v>0</v>
      </c>
      <c r="CU30" s="45">
        <f t="shared" si="101"/>
        <v>0</v>
      </c>
      <c r="CV30" s="46">
        <f t="shared" si="102"/>
        <v>200</v>
      </c>
      <c r="CW30" s="45" t="str">
        <f t="shared" si="36"/>
        <v/>
      </c>
      <c r="CX30" s="45" t="str">
        <f t="shared" si="103"/>
        <v/>
      </c>
      <c r="CY30" s="45" t="str">
        <f t="shared" si="179"/>
        <v/>
      </c>
      <c r="CZ30" s="17">
        <f>IF(details!AT30="","",details!AT30)</f>
        <v>5</v>
      </c>
      <c r="DA30" s="17">
        <f>IF(details!AU30="","",details!AU30)</f>
        <v>4</v>
      </c>
      <c r="DB30" s="17">
        <f>IF(details!AV30="","",details!AV30)</f>
        <v>8</v>
      </c>
      <c r="DC30" s="67">
        <f t="shared" si="180"/>
        <v>17</v>
      </c>
      <c r="DD30" s="17">
        <f>IF(details!AW30="","",details!AW30)</f>
        <v>1</v>
      </c>
      <c r="DE30" s="17">
        <f>IF(details!AX30="","",details!AX30)</f>
        <v>25</v>
      </c>
      <c r="DF30" s="67">
        <f t="shared" si="181"/>
        <v>43</v>
      </c>
      <c r="DG30" s="17">
        <f>IF(details!AY30="","",details!AY30)</f>
        <v>90</v>
      </c>
      <c r="DH30" s="54">
        <f t="shared" si="182"/>
        <v>133</v>
      </c>
      <c r="DI30" s="45">
        <f t="shared" si="183"/>
        <v>0</v>
      </c>
      <c r="DJ30" s="45">
        <f t="shared" si="184"/>
        <v>0</v>
      </c>
      <c r="DK30" s="46">
        <f t="shared" si="185"/>
        <v>200</v>
      </c>
      <c r="DL30" s="45" t="str">
        <f t="shared" si="186"/>
        <v/>
      </c>
      <c r="DM30" s="45" t="str">
        <f t="shared" si="104"/>
        <v/>
      </c>
      <c r="DN30" s="45" t="str">
        <f t="shared" si="105"/>
        <v/>
      </c>
      <c r="DO30" s="45">
        <f t="shared" si="44"/>
        <v>0</v>
      </c>
      <c r="DP30" s="69">
        <f t="shared" si="45"/>
        <v>332.5</v>
      </c>
      <c r="DQ30" s="70">
        <f t="shared" si="187"/>
        <v>27.708333333333332</v>
      </c>
      <c r="DR30" s="53" t="str">
        <f t="shared" si="188"/>
        <v/>
      </c>
      <c r="DS30" s="17">
        <f>IF(details!AZ30="","",details!AZ30)</f>
        <v>10</v>
      </c>
      <c r="DT30" s="17">
        <f>IF(details!BA30="","",details!BA30)</f>
        <v>10</v>
      </c>
      <c r="DU30" s="17">
        <f>IF(details!BB30="","",details!BB30)</f>
        <v>10</v>
      </c>
      <c r="DV30" s="67">
        <f t="shared" si="189"/>
        <v>30</v>
      </c>
      <c r="DW30" s="17">
        <f>IF(details!BC30="","",details!BC30)</f>
        <v>70</v>
      </c>
      <c r="DX30" s="67">
        <f t="shared" si="190"/>
        <v>100</v>
      </c>
      <c r="DY30" s="17">
        <f>IF(details!BD30="","",details!BD30)</f>
        <v>100</v>
      </c>
      <c r="DZ30" s="54">
        <f t="shared" si="191"/>
        <v>200</v>
      </c>
      <c r="EA30" s="45">
        <f t="shared" si="192"/>
        <v>0</v>
      </c>
      <c r="EB30" s="45">
        <f t="shared" si="193"/>
        <v>0</v>
      </c>
      <c r="EC30" s="46">
        <f t="shared" si="194"/>
        <v>200</v>
      </c>
      <c r="ED30" s="45" t="str">
        <f t="shared" si="195"/>
        <v/>
      </c>
      <c r="EE30" s="45" t="str">
        <f t="shared" si="107"/>
        <v/>
      </c>
      <c r="EF30" s="45" t="str">
        <f t="shared" si="196"/>
        <v/>
      </c>
      <c r="EG30" s="17">
        <f>IF(details!BE30="","",details!BE30)</f>
        <v>6</v>
      </c>
      <c r="EH30" s="17">
        <f>IF(details!BF30="","",details!BF30)</f>
        <v>8</v>
      </c>
      <c r="EI30" s="67">
        <f t="shared" si="197"/>
        <v>14</v>
      </c>
      <c r="EJ30" s="17">
        <f>IF(details!BG30="","",details!BG30)</f>
        <v>4</v>
      </c>
      <c r="EK30" s="17">
        <f>IF(details!BH30="","",details!BH30)</f>
        <v>7</v>
      </c>
      <c r="EL30" s="67">
        <f t="shared" si="198"/>
        <v>11</v>
      </c>
      <c r="EM30" s="17">
        <f>IF(details!BI30="","",details!BI30)</f>
        <v>15</v>
      </c>
      <c r="EN30" s="17">
        <f>IF(details!BJ30="","",details!BJ30)</f>
        <v>10</v>
      </c>
      <c r="EO30" s="67">
        <f t="shared" si="199"/>
        <v>25</v>
      </c>
      <c r="EP30" s="67">
        <f t="shared" si="200"/>
        <v>25</v>
      </c>
      <c r="EQ30" s="67">
        <f t="shared" si="201"/>
        <v>25</v>
      </c>
      <c r="ER30" s="67">
        <f t="shared" si="202"/>
        <v>50</v>
      </c>
      <c r="ES30" s="17">
        <f>IF(details!BK30="","",details!BK30)</f>
        <v>24</v>
      </c>
      <c r="ET30" s="17">
        <f>IF(details!BL30="","",details!BL30)</f>
        <v>14</v>
      </c>
      <c r="EU30" s="67">
        <f t="shared" si="203"/>
        <v>38</v>
      </c>
      <c r="EV30" s="67">
        <f t="shared" si="204"/>
        <v>49</v>
      </c>
      <c r="EW30" s="67">
        <f t="shared" si="205"/>
        <v>39</v>
      </c>
      <c r="EX30" s="17">
        <f>IF(details!BM30="","",details!BM30)</f>
        <v>30</v>
      </c>
      <c r="EY30" s="17">
        <f>IF(details!BN30="","",details!BN30)</f>
        <v>70</v>
      </c>
      <c r="EZ30" s="67">
        <f t="shared" si="206"/>
        <v>100</v>
      </c>
      <c r="FA30" s="67">
        <f t="shared" si="207"/>
        <v>79</v>
      </c>
      <c r="FB30" s="67">
        <f t="shared" si="208"/>
        <v>109</v>
      </c>
      <c r="FC30" s="63">
        <f t="shared" si="209"/>
        <v>188</v>
      </c>
      <c r="FD30" s="45">
        <f t="shared" si="210"/>
        <v>0</v>
      </c>
      <c r="FE30" s="45">
        <f t="shared" si="211"/>
        <v>0</v>
      </c>
      <c r="FF30" s="46">
        <f t="shared" si="212"/>
        <v>200</v>
      </c>
      <c r="FG30" s="45" t="str">
        <f t="shared" si="213"/>
        <v/>
      </c>
      <c r="FH30" s="45" t="str">
        <f t="shared" si="109"/>
        <v>P</v>
      </c>
      <c r="FI30" s="45" t="str">
        <f t="shared" si="214"/>
        <v>A</v>
      </c>
      <c r="FJ30" s="17">
        <f>IF(details!BO30="","",details!BO30)</f>
        <v>10</v>
      </c>
      <c r="FK30" s="17">
        <f>IF(details!BP30="","",details!BP30)</f>
        <v>10</v>
      </c>
      <c r="FL30" s="17">
        <f>IF(details!BQ30="","",details!BQ30)</f>
        <v>10</v>
      </c>
      <c r="FM30" s="67">
        <f t="shared" si="215"/>
        <v>30</v>
      </c>
      <c r="FN30" s="17">
        <f>IF(details!BR30="","",details!BR30)</f>
        <v>33</v>
      </c>
      <c r="FO30" s="17">
        <f>IF(details!BS30="","",details!BS30)</f>
        <v>18</v>
      </c>
      <c r="FP30" s="71">
        <f t="shared" si="216"/>
        <v>51</v>
      </c>
      <c r="FQ30" s="67">
        <f t="shared" si="217"/>
        <v>63</v>
      </c>
      <c r="FR30" s="67">
        <f t="shared" si="218"/>
        <v>18</v>
      </c>
      <c r="FS30" s="17">
        <f>IF(details!BT30="","",details!BT30)</f>
        <v>60</v>
      </c>
      <c r="FT30" s="17">
        <f>IF(details!BU30="","",details!BU30)</f>
        <v>30</v>
      </c>
      <c r="FU30" s="71">
        <f t="shared" si="219"/>
        <v>90</v>
      </c>
      <c r="FV30" s="67">
        <f t="shared" si="220"/>
        <v>123</v>
      </c>
      <c r="FW30" s="67">
        <f t="shared" si="221"/>
        <v>48</v>
      </c>
      <c r="FX30" s="63">
        <f t="shared" si="222"/>
        <v>171</v>
      </c>
      <c r="FY30" s="45">
        <f t="shared" si="223"/>
        <v>0</v>
      </c>
      <c r="FZ30" s="45">
        <f t="shared" si="224"/>
        <v>0</v>
      </c>
      <c r="GA30" s="46">
        <f t="shared" si="78"/>
        <v>200</v>
      </c>
      <c r="GB30" s="45" t="str">
        <f t="shared" si="225"/>
        <v/>
      </c>
      <c r="GC30" s="45" t="str">
        <f t="shared" si="110"/>
        <v>P</v>
      </c>
      <c r="GD30" s="45" t="str">
        <f t="shared" si="226"/>
        <v>A</v>
      </c>
      <c r="GE30" s="17">
        <f>IF(details!BV30="","",details!BV30)</f>
        <v>24</v>
      </c>
      <c r="GF30" s="17">
        <f>IF(details!BW30="","",details!BW30)</f>
        <v>44</v>
      </c>
      <c r="GG30" s="17">
        <f>IF(details!BX30="","",details!BX30)</f>
        <v>30</v>
      </c>
      <c r="GH30" s="63">
        <f t="shared" si="227"/>
        <v>98</v>
      </c>
      <c r="GI30" s="45">
        <f t="shared" si="228"/>
        <v>0</v>
      </c>
      <c r="GJ30" s="46">
        <f t="shared" si="229"/>
        <v>100</v>
      </c>
      <c r="GK30" s="45" t="str">
        <f t="shared" si="230"/>
        <v/>
      </c>
      <c r="GL30" s="45" t="str">
        <f t="shared" si="111"/>
        <v>P</v>
      </c>
      <c r="GM30" s="45" t="str">
        <f t="shared" si="112"/>
        <v>A</v>
      </c>
      <c r="GN30" s="17">
        <f>IF(details!BY30="","",details!BY30)</f>
        <v>24</v>
      </c>
      <c r="GO30" s="17">
        <f>IF(details!BZ30="","",details!BZ30)</f>
        <v>28</v>
      </c>
      <c r="GP30" s="17">
        <f>IF(details!CA30="","",details!CA30)</f>
        <v>27</v>
      </c>
      <c r="GQ30" s="17">
        <f>IF(details!CB30="","",details!CB30)</f>
        <v>14</v>
      </c>
      <c r="GR30" s="63">
        <f t="shared" si="231"/>
        <v>93</v>
      </c>
      <c r="GS30" s="45">
        <f t="shared" si="232"/>
        <v>0</v>
      </c>
      <c r="GT30" s="46">
        <f t="shared" si="233"/>
        <v>100</v>
      </c>
      <c r="GU30" s="45" t="str">
        <f t="shared" si="234"/>
        <v/>
      </c>
      <c r="GV30" s="45" t="str">
        <f t="shared" si="113"/>
        <v>P</v>
      </c>
      <c r="GW30" s="45" t="str">
        <f t="shared" si="114"/>
        <v>A</v>
      </c>
      <c r="GX30" s="45" t="str">
        <f t="shared" si="115"/>
        <v/>
      </c>
      <c r="GY30" s="45" t="str">
        <f t="shared" si="116"/>
        <v/>
      </c>
      <c r="GZ30" s="45" t="str">
        <f t="shared" si="117"/>
        <v/>
      </c>
      <c r="HA30" s="45" t="str">
        <f t="shared" si="118"/>
        <v/>
      </c>
      <c r="HB30" s="45" t="str">
        <f t="shared" si="235"/>
        <v/>
      </c>
      <c r="HC30" s="45" t="str">
        <f t="shared" si="236"/>
        <v/>
      </c>
      <c r="HD30" s="45" t="str">
        <f t="shared" si="87"/>
        <v/>
      </c>
      <c r="HE30" s="45">
        <f t="shared" si="237"/>
        <v>0</v>
      </c>
      <c r="HF30" s="45">
        <f t="shared" si="238"/>
        <v>0</v>
      </c>
      <c r="HG30" s="45">
        <f t="shared" si="239"/>
        <v>0</v>
      </c>
      <c r="HH30" s="45">
        <f t="shared" si="240"/>
        <v>0</v>
      </c>
      <c r="HI30" s="45">
        <f t="shared" si="241"/>
        <v>0</v>
      </c>
      <c r="HJ30" s="45" t="str">
        <f t="shared" si="88"/>
        <v/>
      </c>
      <c r="HK30" s="17" t="str">
        <f t="shared" si="242"/>
        <v/>
      </c>
      <c r="HL30" s="359" t="str">
        <f t="shared" si="243"/>
        <v/>
      </c>
      <c r="HM30" s="72" t="str">
        <f t="shared" si="244"/>
        <v/>
      </c>
      <c r="HN30" s="60" t="str">
        <f>IF(details!DJ30="","",details!DJ30)</f>
        <v/>
      </c>
      <c r="HO30" s="73" t="str">
        <f>IF(details!DK30="","",details!DK30)</f>
        <v/>
      </c>
      <c r="HP30" s="60" t="str">
        <f>IF(details!DN30="","",details!DN30)</f>
        <v/>
      </c>
      <c r="HQ30" s="73" t="str">
        <f>IF(details!DO30="","",details!DO30)</f>
        <v/>
      </c>
      <c r="HR30" s="60" t="str">
        <f>IF(details!DR30="","",details!DR30)</f>
        <v/>
      </c>
      <c r="HS30" s="73" t="str">
        <f>IF(details!DS30="","",details!DS30)</f>
        <v/>
      </c>
      <c r="HT30" s="60" t="str">
        <f>IF(details!DV30="","",details!DV30)</f>
        <v/>
      </c>
      <c r="HU30" s="73" t="str">
        <f>IF(details!DW30="","",details!DW30)</f>
        <v/>
      </c>
      <c r="HV30" s="60" t="str">
        <f>IF(details!DZ30="","",details!DZ30)</f>
        <v/>
      </c>
      <c r="HW30" s="73" t="str">
        <f>IF(details!EA30="","",details!EA30)</f>
        <v/>
      </c>
      <c r="HX30" s="61" t="str">
        <f t="shared" si="245"/>
        <v/>
      </c>
      <c r="HY30" s="321">
        <f t="shared" si="246"/>
        <v>1.5</v>
      </c>
      <c r="HZ30" s="17" t="str">
        <f t="shared" si="247"/>
        <v/>
      </c>
      <c r="IA30" s="17" t="str">
        <f t="shared" si="248"/>
        <v/>
      </c>
      <c r="IB30" s="17" t="str">
        <f t="shared" si="122"/>
        <v/>
      </c>
      <c r="IC30" s="17" t="str">
        <f t="shared" si="249"/>
        <v/>
      </c>
      <c r="ID30" s="17" t="str">
        <f t="shared" si="250"/>
        <v/>
      </c>
      <c r="IE30" s="17" t="str">
        <f t="shared" si="124"/>
        <v/>
      </c>
      <c r="IF30" s="17" t="str">
        <f t="shared" si="251"/>
        <v/>
      </c>
      <c r="IG30" s="17" t="str">
        <f t="shared" si="276"/>
        <v/>
      </c>
      <c r="IH30" s="17" t="str">
        <f t="shared" si="276"/>
        <v/>
      </c>
      <c r="II30" s="17" t="str">
        <f t="shared" si="276"/>
        <v/>
      </c>
      <c r="IJ30" s="17" t="str">
        <f t="shared" si="276"/>
        <v/>
      </c>
      <c r="IK30" s="17" t="str">
        <f t="shared" si="276"/>
        <v/>
      </c>
      <c r="IL30" s="17" t="str">
        <f t="shared" si="252"/>
        <v/>
      </c>
      <c r="IM30" s="17" t="str">
        <f t="shared" si="127"/>
        <v/>
      </c>
      <c r="IN30" s="17" t="str">
        <f t="shared" si="253"/>
        <v/>
      </c>
      <c r="IO30" s="17" t="str">
        <f t="shared" si="254"/>
        <v/>
      </c>
      <c r="IP30" s="17" t="str">
        <f t="shared" si="129"/>
        <v/>
      </c>
      <c r="IQ30" s="17" t="str">
        <f t="shared" si="255"/>
        <v/>
      </c>
      <c r="IR30" s="17" t="str">
        <f t="shared" si="256"/>
        <v/>
      </c>
      <c r="IS30" s="17" t="str">
        <f t="shared" si="257"/>
        <v/>
      </c>
      <c r="IT30" s="17" t="str">
        <f t="shared" si="258"/>
        <v/>
      </c>
      <c r="IU30" s="17" t="str">
        <f t="shared" si="259"/>
        <v/>
      </c>
      <c r="IV30" s="17" t="str">
        <f t="shared" si="260"/>
        <v/>
      </c>
      <c r="IW30" s="17" t="str">
        <f t="shared" si="261"/>
        <v/>
      </c>
      <c r="IX30" s="17" t="str">
        <f t="shared" si="262"/>
        <v>A</v>
      </c>
      <c r="IY30" s="17" t="str">
        <f t="shared" si="263"/>
        <v>A</v>
      </c>
      <c r="IZ30" s="17" t="str">
        <f t="shared" si="264"/>
        <v>A</v>
      </c>
      <c r="JA30" s="17" t="str">
        <f t="shared" si="265"/>
        <v>A</v>
      </c>
      <c r="JB30" s="17" t="str">
        <f t="shared" si="266"/>
        <v xml:space="preserve">            </v>
      </c>
      <c r="JC30" s="17" t="str">
        <f t="shared" si="267"/>
        <v xml:space="preserve">            </v>
      </c>
      <c r="JD30" s="17" t="str">
        <f t="shared" si="268"/>
        <v/>
      </c>
      <c r="JE30" s="74"/>
      <c r="JF30" s="17" t="str">
        <f t="shared" si="269"/>
        <v xml:space="preserve">            </v>
      </c>
      <c r="JG30" s="17" t="str">
        <f>IF(OR(HK30="SUPPL.",HK30="RE-EXAM."),'result subject-wise'!AV30,HK30)</f>
        <v/>
      </c>
      <c r="JH30" s="26">
        <f>IF('result subject-wise'!AW30="",DQ30,'result subject-wise'!AW30)</f>
        <v>27.708333333333332</v>
      </c>
      <c r="JI30" s="53" t="str">
        <f t="shared" si="270"/>
        <v/>
      </c>
      <c r="JJ30" s="65"/>
      <c r="JM30" s="793"/>
      <c r="JN30" s="699"/>
      <c r="JO30" s="699"/>
      <c r="JP30" s="699"/>
      <c r="JQ30" s="699"/>
      <c r="JR30" s="699"/>
      <c r="JS30" s="699"/>
      <c r="JT30" s="699"/>
      <c r="JU30" s="699"/>
      <c r="JV30" s="699"/>
      <c r="JW30" s="699"/>
      <c r="JX30" s="699"/>
      <c r="JY30" s="699"/>
      <c r="JZ30" s="699"/>
      <c r="KA30" s="695"/>
    </row>
    <row r="31" spans="1:287" ht="16" customHeight="1">
      <c r="A31" s="2">
        <f>details!A31</f>
        <v>0</v>
      </c>
      <c r="B31" s="17" t="str">
        <f>IF(details!B31="","",details!B31)</f>
        <v/>
      </c>
      <c r="C31" s="17" t="str">
        <f>IF(details!C31="","",details!C31)</f>
        <v/>
      </c>
      <c r="D31" s="63" t="str">
        <f>IF(details!D31="","",details!D31)</f>
        <v/>
      </c>
      <c r="E31" s="17" t="str">
        <f>IF(details!E31="","",details!E31)</f>
        <v/>
      </c>
      <c r="F31" s="245" t="str">
        <f>IF(details!F31="","",details!F31)</f>
        <v/>
      </c>
      <c r="G31" s="19" t="str">
        <f>IF(details!G31="","",details!G31)</f>
        <v/>
      </c>
      <c r="H31" s="19" t="str">
        <f>IF(details!H31="","",details!H31)</f>
        <v/>
      </c>
      <c r="I31" s="19" t="str">
        <f>IF(details!I31="","",details!I31)</f>
        <v/>
      </c>
      <c r="J31" s="17" t="str">
        <f>IF(details!J31="","",details!J31)</f>
        <v/>
      </c>
      <c r="K31" s="17" t="str">
        <f>IF(details!K31="","",details!K31)</f>
        <v/>
      </c>
      <c r="L31" s="17" t="str">
        <f>IF(details!L31="","",details!L31)</f>
        <v/>
      </c>
      <c r="M31" s="67" t="str">
        <f t="shared" si="139"/>
        <v/>
      </c>
      <c r="N31" s="17" t="str">
        <f>IF(details!M31="","",details!M31)</f>
        <v/>
      </c>
      <c r="O31" s="17" t="str">
        <f>IF(details!N31="","",details!N31)</f>
        <v/>
      </c>
      <c r="P31" s="67" t="str">
        <f t="shared" si="140"/>
        <v/>
      </c>
      <c r="Q31" s="17" t="str">
        <f>IF(details!O31="","",details!O31)</f>
        <v/>
      </c>
      <c r="R31" s="54" t="str">
        <f t="shared" si="141"/>
        <v/>
      </c>
      <c r="S31" s="45">
        <f t="shared" si="142"/>
        <v>0</v>
      </c>
      <c r="T31" s="45">
        <f t="shared" si="143"/>
        <v>0</v>
      </c>
      <c r="U31" s="46" t="str">
        <f t="shared" si="144"/>
        <v/>
      </c>
      <c r="V31" s="45" t="str">
        <f t="shared" si="145"/>
        <v/>
      </c>
      <c r="W31" s="45" t="str">
        <f t="shared" si="89"/>
        <v/>
      </c>
      <c r="X31" s="45" t="str">
        <f t="shared" si="90"/>
        <v/>
      </c>
      <c r="Y31" s="17" t="str">
        <f>IF(details!P31="","",details!P31)</f>
        <v/>
      </c>
      <c r="Z31" s="17" t="str">
        <f>IF(details!Q31="","",details!Q31)</f>
        <v/>
      </c>
      <c r="AA31" s="17" t="str">
        <f>IF(details!R31="","",details!R31)</f>
        <v/>
      </c>
      <c r="AB31" s="67" t="str">
        <f t="shared" si="146"/>
        <v/>
      </c>
      <c r="AC31" s="17" t="str">
        <f>IF(details!S31="","",details!S31)</f>
        <v/>
      </c>
      <c r="AD31" s="17" t="str">
        <f>IF(details!T31="","",details!T31)</f>
        <v/>
      </c>
      <c r="AE31" s="67" t="str">
        <f t="shared" si="147"/>
        <v/>
      </c>
      <c r="AF31" s="17" t="str">
        <f>IF(details!U31="","",details!U31)</f>
        <v/>
      </c>
      <c r="AG31" s="54" t="str">
        <f t="shared" si="148"/>
        <v/>
      </c>
      <c r="AH31" s="45">
        <f t="shared" si="149"/>
        <v>0</v>
      </c>
      <c r="AI31" s="45">
        <f t="shared" si="150"/>
        <v>0</v>
      </c>
      <c r="AJ31" s="46" t="str">
        <f t="shared" si="151"/>
        <v/>
      </c>
      <c r="AK31" s="45" t="str">
        <f t="shared" si="152"/>
        <v/>
      </c>
      <c r="AL31" s="45" t="str">
        <f t="shared" si="91"/>
        <v/>
      </c>
      <c r="AM31" s="45" t="str">
        <f t="shared" si="92"/>
        <v/>
      </c>
      <c r="AN31" s="63" t="str">
        <f>IF(details!V31="","",details!V31)</f>
        <v/>
      </c>
      <c r="AO31" s="68" t="str">
        <f>IF(details!V31="","",details!V31)</f>
        <v/>
      </c>
      <c r="AP31" s="17" t="str">
        <f>IF(details!W31="","",details!W31)</f>
        <v/>
      </c>
      <c r="AQ31" s="17" t="str">
        <f>IF(details!X31="","",details!X31)</f>
        <v/>
      </c>
      <c r="AR31" s="17" t="str">
        <f>IF(details!Y31="","",details!Y31)</f>
        <v/>
      </c>
      <c r="AS31" s="67" t="str">
        <f t="shared" si="153"/>
        <v/>
      </c>
      <c r="AT31" s="17" t="str">
        <f>IF(details!Z31="","",details!Z31)</f>
        <v/>
      </c>
      <c r="AU31" s="17" t="str">
        <f>IF(details!AA31="","",details!AA31)</f>
        <v/>
      </c>
      <c r="AV31" s="67" t="str">
        <f t="shared" si="154"/>
        <v/>
      </c>
      <c r="AW31" s="17" t="str">
        <f>IF(details!AB31="","",details!AB31)</f>
        <v/>
      </c>
      <c r="AX31" s="54" t="str">
        <f t="shared" si="155"/>
        <v/>
      </c>
      <c r="AY31" s="45">
        <f t="shared" si="156"/>
        <v>0</v>
      </c>
      <c r="AZ31" s="45">
        <f t="shared" si="157"/>
        <v>0</v>
      </c>
      <c r="BA31" s="46" t="str">
        <f t="shared" si="158"/>
        <v/>
      </c>
      <c r="BB31" s="45" t="str">
        <f t="shared" si="159"/>
        <v/>
      </c>
      <c r="BC31" s="45" t="str">
        <f t="shared" si="93"/>
        <v/>
      </c>
      <c r="BD31" s="45" t="str">
        <f t="shared" si="160"/>
        <v/>
      </c>
      <c r="BE31" s="17" t="str">
        <f>IF(details!AC31="","",details!AC31)</f>
        <v/>
      </c>
      <c r="BF31" s="17" t="str">
        <f>IF(details!AD31="","",details!AD31)</f>
        <v/>
      </c>
      <c r="BG31" s="17" t="str">
        <f>IF(details!AE31="","",details!AE31)</f>
        <v/>
      </c>
      <c r="BH31" s="67" t="str">
        <f t="shared" si="161"/>
        <v/>
      </c>
      <c r="BI31" s="17" t="str">
        <f>IF(details!AF31="","",details!AF31)</f>
        <v/>
      </c>
      <c r="BJ31" s="17" t="str">
        <f>IF(details!AG31="","",details!AG31)</f>
        <v/>
      </c>
      <c r="BK31" s="67" t="str">
        <f t="shared" si="162"/>
        <v/>
      </c>
      <c r="BL31" s="17" t="str">
        <f>IF(details!AH31="","",details!AH31)</f>
        <v/>
      </c>
      <c r="BM31" s="54" t="str">
        <f t="shared" si="163"/>
        <v/>
      </c>
      <c r="BN31" s="45">
        <f t="shared" si="164"/>
        <v>0</v>
      </c>
      <c r="BO31" s="45">
        <f t="shared" si="165"/>
        <v>0</v>
      </c>
      <c r="BP31" s="46" t="str">
        <f t="shared" si="166"/>
        <v/>
      </c>
      <c r="BQ31" s="45" t="str">
        <f t="shared" si="167"/>
        <v/>
      </c>
      <c r="BR31" s="45" t="str">
        <f t="shared" si="94"/>
        <v/>
      </c>
      <c r="BS31" s="45" t="str">
        <f t="shared" si="168"/>
        <v/>
      </c>
      <c r="BT31" s="300" t="str">
        <f>IF(details!AI31="","",details!AI31)</f>
        <v xml:space="preserve"> HEALTH CARE</v>
      </c>
      <c r="BU31" s="309" t="str">
        <f t="shared" si="169"/>
        <v xml:space="preserve"> SOCIAL SCIENCE</v>
      </c>
      <c r="BV31" s="17">
        <f>IF(details!AJ31="","",details!AJ31)</f>
        <v>36</v>
      </c>
      <c r="BW31" s="17">
        <f>IF(details!AK31="","",details!AK31)</f>
        <v>1</v>
      </c>
      <c r="BX31" s="17">
        <f>IF(details!AL31="","",details!AL31)</f>
        <v>40</v>
      </c>
      <c r="BY31" s="178">
        <f t="shared" si="277"/>
        <v>77</v>
      </c>
      <c r="BZ31" s="17">
        <f>IF(details!AM31="","",details!AM31)</f>
        <v>92</v>
      </c>
      <c r="CA31" s="17" t="str">
        <f t="shared" si="171"/>
        <v>P</v>
      </c>
      <c r="CB31" s="17">
        <f t="shared" si="278"/>
        <v>169</v>
      </c>
      <c r="CC31" s="17">
        <f>IF(details!AN31="","",details!AN31)</f>
        <v>10</v>
      </c>
      <c r="CD31" s="17">
        <f>IF(details!AO31="","",details!AO31)</f>
        <v>10</v>
      </c>
      <c r="CE31" s="17">
        <f>IF(details!AP31="","",details!AP31)</f>
        <v>9</v>
      </c>
      <c r="CF31" s="67">
        <f t="shared" si="173"/>
        <v>29</v>
      </c>
      <c r="CG31" s="17">
        <f>IF(details!AQ31="","",details!AQ31)</f>
        <v>0.5</v>
      </c>
      <c r="CH31" s="17">
        <f>IF(details!AR31="","",details!AR31)</f>
        <v>70</v>
      </c>
      <c r="CI31" s="67">
        <f t="shared" si="174"/>
        <v>99.5</v>
      </c>
      <c r="CJ31" s="17">
        <f>IF(details!AS31="","",details!AS31)</f>
        <v>100</v>
      </c>
      <c r="CK31" s="54">
        <f t="shared" si="175"/>
        <v>199.5</v>
      </c>
      <c r="CL31" s="17">
        <f t="shared" si="176"/>
        <v>10</v>
      </c>
      <c r="CM31" s="17">
        <f t="shared" si="177"/>
        <v>10</v>
      </c>
      <c r="CN31" s="17">
        <f t="shared" si="178"/>
        <v>9</v>
      </c>
      <c r="CO31" s="67">
        <f t="shared" si="100"/>
        <v>0.5</v>
      </c>
      <c r="CP31" s="17">
        <f t="shared" si="31"/>
        <v>70</v>
      </c>
      <c r="CQ31" s="67">
        <f t="shared" si="32"/>
        <v>99.5</v>
      </c>
      <c r="CR31" s="17">
        <f t="shared" si="33"/>
        <v>100</v>
      </c>
      <c r="CS31" s="54">
        <f t="shared" si="34"/>
        <v>199.5</v>
      </c>
      <c r="CT31" s="45">
        <f t="shared" si="35"/>
        <v>0</v>
      </c>
      <c r="CU31" s="45">
        <f t="shared" si="101"/>
        <v>0</v>
      </c>
      <c r="CV31" s="46">
        <f t="shared" si="102"/>
        <v>200</v>
      </c>
      <c r="CW31" s="45" t="str">
        <f t="shared" si="36"/>
        <v/>
      </c>
      <c r="CX31" s="45" t="str">
        <f t="shared" si="103"/>
        <v/>
      </c>
      <c r="CY31" s="45" t="str">
        <f t="shared" si="179"/>
        <v/>
      </c>
      <c r="CZ31" s="17">
        <f>IF(details!AT31="","",details!AT31)</f>
        <v>5</v>
      </c>
      <c r="DA31" s="17">
        <f>IF(details!AU31="","",details!AU31)</f>
        <v>4</v>
      </c>
      <c r="DB31" s="17">
        <f>IF(details!AV31="","",details!AV31)</f>
        <v>8</v>
      </c>
      <c r="DC31" s="67">
        <f t="shared" si="180"/>
        <v>17</v>
      </c>
      <c r="DD31" s="17">
        <f>IF(details!AW31="","",details!AW31)</f>
        <v>1</v>
      </c>
      <c r="DE31" s="17">
        <f>IF(details!AX31="","",details!AX31)</f>
        <v>25</v>
      </c>
      <c r="DF31" s="67">
        <f t="shared" si="181"/>
        <v>43</v>
      </c>
      <c r="DG31" s="17">
        <f>IF(details!AY31="","",details!AY31)</f>
        <v>90</v>
      </c>
      <c r="DH31" s="54">
        <f t="shared" si="182"/>
        <v>133</v>
      </c>
      <c r="DI31" s="45">
        <f t="shared" si="183"/>
        <v>0</v>
      </c>
      <c r="DJ31" s="45">
        <f t="shared" si="184"/>
        <v>0</v>
      </c>
      <c r="DK31" s="46">
        <f t="shared" si="185"/>
        <v>200</v>
      </c>
      <c r="DL31" s="45" t="str">
        <f t="shared" si="186"/>
        <v/>
      </c>
      <c r="DM31" s="45" t="str">
        <f t="shared" si="104"/>
        <v/>
      </c>
      <c r="DN31" s="45" t="str">
        <f t="shared" si="105"/>
        <v/>
      </c>
      <c r="DO31" s="45">
        <f t="shared" si="44"/>
        <v>0</v>
      </c>
      <c r="DP31" s="69">
        <f t="shared" si="45"/>
        <v>332.5</v>
      </c>
      <c r="DQ31" s="70">
        <f t="shared" si="187"/>
        <v>27.708333333333332</v>
      </c>
      <c r="DR31" s="53" t="str">
        <f t="shared" si="188"/>
        <v/>
      </c>
      <c r="DS31" s="17">
        <f>IF(details!AZ31="","",details!AZ31)</f>
        <v>10</v>
      </c>
      <c r="DT31" s="17">
        <f>IF(details!BA31="","",details!BA31)</f>
        <v>10</v>
      </c>
      <c r="DU31" s="17">
        <f>IF(details!BB31="","",details!BB31)</f>
        <v>10</v>
      </c>
      <c r="DV31" s="67">
        <f t="shared" si="189"/>
        <v>30</v>
      </c>
      <c r="DW31" s="17">
        <f>IF(details!BC31="","",details!BC31)</f>
        <v>70</v>
      </c>
      <c r="DX31" s="67">
        <f t="shared" si="190"/>
        <v>100</v>
      </c>
      <c r="DY31" s="17">
        <f>IF(details!BD31="","",details!BD31)</f>
        <v>100</v>
      </c>
      <c r="DZ31" s="54">
        <f t="shared" si="191"/>
        <v>200</v>
      </c>
      <c r="EA31" s="45">
        <f t="shared" si="192"/>
        <v>0</v>
      </c>
      <c r="EB31" s="45">
        <f t="shared" si="193"/>
        <v>0</v>
      </c>
      <c r="EC31" s="46">
        <f t="shared" si="194"/>
        <v>200</v>
      </c>
      <c r="ED31" s="45" t="str">
        <f t="shared" si="195"/>
        <v/>
      </c>
      <c r="EE31" s="45" t="str">
        <f t="shared" si="107"/>
        <v/>
      </c>
      <c r="EF31" s="45" t="str">
        <f t="shared" si="196"/>
        <v/>
      </c>
      <c r="EG31" s="17">
        <f>IF(details!BE31="","",details!BE31)</f>
        <v>6</v>
      </c>
      <c r="EH31" s="17">
        <f>IF(details!BF31="","",details!BF31)</f>
        <v>8</v>
      </c>
      <c r="EI31" s="67">
        <f t="shared" si="197"/>
        <v>14</v>
      </c>
      <c r="EJ31" s="17">
        <f>IF(details!BG31="","",details!BG31)</f>
        <v>4</v>
      </c>
      <c r="EK31" s="17">
        <f>IF(details!BH31="","",details!BH31)</f>
        <v>7</v>
      </c>
      <c r="EL31" s="67">
        <f t="shared" si="198"/>
        <v>11</v>
      </c>
      <c r="EM31" s="17">
        <f>IF(details!BI31="","",details!BI31)</f>
        <v>15</v>
      </c>
      <c r="EN31" s="17">
        <f>IF(details!BJ31="","",details!BJ31)</f>
        <v>10</v>
      </c>
      <c r="EO31" s="67">
        <f t="shared" si="199"/>
        <v>25</v>
      </c>
      <c r="EP31" s="67">
        <f t="shared" si="200"/>
        <v>25</v>
      </c>
      <c r="EQ31" s="67">
        <f t="shared" si="201"/>
        <v>25</v>
      </c>
      <c r="ER31" s="67">
        <f t="shared" si="202"/>
        <v>50</v>
      </c>
      <c r="ES31" s="17">
        <f>IF(details!BK31="","",details!BK31)</f>
        <v>24</v>
      </c>
      <c r="ET31" s="17">
        <f>IF(details!BL31="","",details!BL31)</f>
        <v>14</v>
      </c>
      <c r="EU31" s="67">
        <f t="shared" si="203"/>
        <v>38</v>
      </c>
      <c r="EV31" s="67">
        <f t="shared" si="204"/>
        <v>49</v>
      </c>
      <c r="EW31" s="67">
        <f t="shared" si="205"/>
        <v>39</v>
      </c>
      <c r="EX31" s="17">
        <f>IF(details!BM31="","",details!BM31)</f>
        <v>30</v>
      </c>
      <c r="EY31" s="17">
        <f>IF(details!BN31="","",details!BN31)</f>
        <v>70</v>
      </c>
      <c r="EZ31" s="67">
        <f t="shared" si="206"/>
        <v>100</v>
      </c>
      <c r="FA31" s="67">
        <f t="shared" si="207"/>
        <v>79</v>
      </c>
      <c r="FB31" s="67">
        <f t="shared" si="208"/>
        <v>109</v>
      </c>
      <c r="FC31" s="63">
        <f t="shared" si="209"/>
        <v>188</v>
      </c>
      <c r="FD31" s="45">
        <f t="shared" si="210"/>
        <v>0</v>
      </c>
      <c r="FE31" s="45">
        <f t="shared" si="211"/>
        <v>0</v>
      </c>
      <c r="FF31" s="46">
        <f t="shared" si="212"/>
        <v>200</v>
      </c>
      <c r="FG31" s="45" t="str">
        <f t="shared" si="213"/>
        <v/>
      </c>
      <c r="FH31" s="45" t="str">
        <f t="shared" si="109"/>
        <v>P</v>
      </c>
      <c r="FI31" s="45" t="str">
        <f t="shared" si="214"/>
        <v>A</v>
      </c>
      <c r="FJ31" s="17">
        <f>IF(details!BO31="","",details!BO31)</f>
        <v>10</v>
      </c>
      <c r="FK31" s="17">
        <f>IF(details!BP31="","",details!BP31)</f>
        <v>10</v>
      </c>
      <c r="FL31" s="17">
        <f>IF(details!BQ31="","",details!BQ31)</f>
        <v>10</v>
      </c>
      <c r="FM31" s="67">
        <f t="shared" si="215"/>
        <v>30</v>
      </c>
      <c r="FN31" s="17">
        <f>IF(details!BR31="","",details!BR31)</f>
        <v>33</v>
      </c>
      <c r="FO31" s="17">
        <f>IF(details!BS31="","",details!BS31)</f>
        <v>18</v>
      </c>
      <c r="FP31" s="71">
        <f t="shared" si="216"/>
        <v>51</v>
      </c>
      <c r="FQ31" s="67">
        <f t="shared" si="217"/>
        <v>63</v>
      </c>
      <c r="FR31" s="67">
        <f t="shared" si="218"/>
        <v>18</v>
      </c>
      <c r="FS31" s="17">
        <f>IF(details!BT31="","",details!BT31)</f>
        <v>60</v>
      </c>
      <c r="FT31" s="17">
        <f>IF(details!BU31="","",details!BU31)</f>
        <v>30</v>
      </c>
      <c r="FU31" s="71">
        <f t="shared" si="219"/>
        <v>90</v>
      </c>
      <c r="FV31" s="67">
        <f t="shared" si="220"/>
        <v>123</v>
      </c>
      <c r="FW31" s="67">
        <f t="shared" si="221"/>
        <v>48</v>
      </c>
      <c r="FX31" s="63">
        <f t="shared" si="222"/>
        <v>171</v>
      </c>
      <c r="FY31" s="45">
        <f t="shared" si="223"/>
        <v>0</v>
      </c>
      <c r="FZ31" s="45">
        <f t="shared" si="224"/>
        <v>0</v>
      </c>
      <c r="GA31" s="46">
        <f t="shared" si="78"/>
        <v>200</v>
      </c>
      <c r="GB31" s="45" t="str">
        <f t="shared" si="225"/>
        <v/>
      </c>
      <c r="GC31" s="45" t="str">
        <f t="shared" si="110"/>
        <v>P</v>
      </c>
      <c r="GD31" s="45" t="str">
        <f t="shared" si="226"/>
        <v>A</v>
      </c>
      <c r="GE31" s="17">
        <f>IF(details!BV31="","",details!BV31)</f>
        <v>24</v>
      </c>
      <c r="GF31" s="17">
        <f>IF(details!BW31="","",details!BW31)</f>
        <v>44</v>
      </c>
      <c r="GG31" s="17">
        <f>IF(details!BX31="","",details!BX31)</f>
        <v>30</v>
      </c>
      <c r="GH31" s="63">
        <f t="shared" si="227"/>
        <v>98</v>
      </c>
      <c r="GI31" s="45">
        <f t="shared" si="228"/>
        <v>0</v>
      </c>
      <c r="GJ31" s="46">
        <f t="shared" si="229"/>
        <v>100</v>
      </c>
      <c r="GK31" s="45" t="str">
        <f t="shared" si="230"/>
        <v/>
      </c>
      <c r="GL31" s="45" t="str">
        <f t="shared" si="111"/>
        <v>P</v>
      </c>
      <c r="GM31" s="45" t="str">
        <f t="shared" si="112"/>
        <v>A</v>
      </c>
      <c r="GN31" s="17">
        <f>IF(details!BY31="","",details!BY31)</f>
        <v>24</v>
      </c>
      <c r="GO31" s="17">
        <f>IF(details!BZ31="","",details!BZ31)</f>
        <v>28</v>
      </c>
      <c r="GP31" s="17">
        <f>IF(details!CA31="","",details!CA31)</f>
        <v>27</v>
      </c>
      <c r="GQ31" s="17">
        <f>IF(details!CB31="","",details!CB31)</f>
        <v>14</v>
      </c>
      <c r="GR31" s="63">
        <f t="shared" si="231"/>
        <v>93</v>
      </c>
      <c r="GS31" s="45">
        <f t="shared" si="232"/>
        <v>0</v>
      </c>
      <c r="GT31" s="46">
        <f t="shared" si="233"/>
        <v>100</v>
      </c>
      <c r="GU31" s="45" t="str">
        <f t="shared" si="234"/>
        <v/>
      </c>
      <c r="GV31" s="45" t="str">
        <f t="shared" si="113"/>
        <v>P</v>
      </c>
      <c r="GW31" s="45" t="str">
        <f t="shared" si="114"/>
        <v>A</v>
      </c>
      <c r="GX31" s="45" t="str">
        <f t="shared" si="115"/>
        <v/>
      </c>
      <c r="GY31" s="45" t="str">
        <f t="shared" si="116"/>
        <v/>
      </c>
      <c r="GZ31" s="45" t="str">
        <f t="shared" si="117"/>
        <v/>
      </c>
      <c r="HA31" s="45" t="str">
        <f t="shared" si="118"/>
        <v/>
      </c>
      <c r="HB31" s="45" t="str">
        <f t="shared" si="235"/>
        <v/>
      </c>
      <c r="HC31" s="45" t="str">
        <f t="shared" si="236"/>
        <v/>
      </c>
      <c r="HD31" s="45" t="str">
        <f t="shared" si="87"/>
        <v/>
      </c>
      <c r="HE31" s="45">
        <f t="shared" si="237"/>
        <v>0</v>
      </c>
      <c r="HF31" s="45">
        <f t="shared" si="238"/>
        <v>0</v>
      </c>
      <c r="HG31" s="45">
        <f t="shared" si="239"/>
        <v>0</v>
      </c>
      <c r="HH31" s="45">
        <f t="shared" si="240"/>
        <v>0</v>
      </c>
      <c r="HI31" s="45">
        <f t="shared" si="241"/>
        <v>0</v>
      </c>
      <c r="HJ31" s="45" t="str">
        <f t="shared" si="88"/>
        <v/>
      </c>
      <c r="HK31" s="17" t="str">
        <f t="shared" si="242"/>
        <v/>
      </c>
      <c r="HL31" s="359" t="str">
        <f t="shared" si="243"/>
        <v/>
      </c>
      <c r="HM31" s="72" t="str">
        <f t="shared" si="244"/>
        <v/>
      </c>
      <c r="HN31" s="60" t="str">
        <f>IF(details!DJ31="","",details!DJ31)</f>
        <v/>
      </c>
      <c r="HO31" s="73" t="str">
        <f>IF(details!DK31="","",details!DK31)</f>
        <v/>
      </c>
      <c r="HP31" s="60" t="str">
        <f>IF(details!DN31="","",details!DN31)</f>
        <v/>
      </c>
      <c r="HQ31" s="73" t="str">
        <f>IF(details!DO31="","",details!DO31)</f>
        <v/>
      </c>
      <c r="HR31" s="60" t="str">
        <f>IF(details!DR31="","",details!DR31)</f>
        <v/>
      </c>
      <c r="HS31" s="73" t="str">
        <f>IF(details!DS31="","",details!DS31)</f>
        <v/>
      </c>
      <c r="HT31" s="60" t="str">
        <f>IF(details!DV31="","",details!DV31)</f>
        <v/>
      </c>
      <c r="HU31" s="73" t="str">
        <f>IF(details!DW31="","",details!DW31)</f>
        <v/>
      </c>
      <c r="HV31" s="60" t="str">
        <f>IF(details!DZ31="","",details!DZ31)</f>
        <v/>
      </c>
      <c r="HW31" s="73" t="str">
        <f>IF(details!EA31="","",details!EA31)</f>
        <v/>
      </c>
      <c r="HX31" s="61" t="str">
        <f t="shared" si="245"/>
        <v/>
      </c>
      <c r="HY31" s="321">
        <f t="shared" si="246"/>
        <v>1.5</v>
      </c>
      <c r="HZ31" s="17" t="str">
        <f t="shared" si="247"/>
        <v/>
      </c>
      <c r="IA31" s="17" t="str">
        <f t="shared" si="248"/>
        <v/>
      </c>
      <c r="IB31" s="17" t="str">
        <f t="shared" si="122"/>
        <v/>
      </c>
      <c r="IC31" s="17" t="str">
        <f t="shared" si="249"/>
        <v/>
      </c>
      <c r="ID31" s="17" t="str">
        <f t="shared" si="250"/>
        <v/>
      </c>
      <c r="IE31" s="17" t="str">
        <f t="shared" si="124"/>
        <v/>
      </c>
      <c r="IF31" s="17" t="str">
        <f t="shared" si="251"/>
        <v/>
      </c>
      <c r="IG31" s="17" t="str">
        <f t="shared" si="276"/>
        <v/>
      </c>
      <c r="IH31" s="17" t="str">
        <f t="shared" si="276"/>
        <v/>
      </c>
      <c r="II31" s="17" t="str">
        <f t="shared" si="276"/>
        <v/>
      </c>
      <c r="IJ31" s="17" t="str">
        <f t="shared" si="276"/>
        <v/>
      </c>
      <c r="IK31" s="17" t="str">
        <f t="shared" si="276"/>
        <v/>
      </c>
      <c r="IL31" s="17" t="str">
        <f t="shared" si="252"/>
        <v/>
      </c>
      <c r="IM31" s="17" t="str">
        <f t="shared" si="127"/>
        <v/>
      </c>
      <c r="IN31" s="17" t="str">
        <f t="shared" si="253"/>
        <v/>
      </c>
      <c r="IO31" s="17" t="str">
        <f t="shared" si="254"/>
        <v/>
      </c>
      <c r="IP31" s="17" t="str">
        <f t="shared" si="129"/>
        <v/>
      </c>
      <c r="IQ31" s="17" t="str">
        <f t="shared" si="255"/>
        <v/>
      </c>
      <c r="IR31" s="17" t="str">
        <f t="shared" si="256"/>
        <v/>
      </c>
      <c r="IS31" s="17" t="str">
        <f t="shared" si="257"/>
        <v/>
      </c>
      <c r="IT31" s="17" t="str">
        <f t="shared" si="258"/>
        <v/>
      </c>
      <c r="IU31" s="17" t="str">
        <f t="shared" si="259"/>
        <v/>
      </c>
      <c r="IV31" s="17" t="str">
        <f t="shared" si="260"/>
        <v/>
      </c>
      <c r="IW31" s="17" t="str">
        <f t="shared" si="261"/>
        <v/>
      </c>
      <c r="IX31" s="17" t="str">
        <f t="shared" si="262"/>
        <v>A</v>
      </c>
      <c r="IY31" s="17" t="str">
        <f t="shared" si="263"/>
        <v>A</v>
      </c>
      <c r="IZ31" s="17" t="str">
        <f t="shared" si="264"/>
        <v>A</v>
      </c>
      <c r="JA31" s="17" t="str">
        <f t="shared" si="265"/>
        <v>A</v>
      </c>
      <c r="JB31" s="17" t="str">
        <f t="shared" si="266"/>
        <v xml:space="preserve">            </v>
      </c>
      <c r="JC31" s="17" t="str">
        <f t="shared" si="267"/>
        <v xml:space="preserve">            </v>
      </c>
      <c r="JD31" s="17" t="str">
        <f t="shared" si="268"/>
        <v/>
      </c>
      <c r="JE31" s="74"/>
      <c r="JF31" s="17" t="str">
        <f t="shared" si="269"/>
        <v xml:space="preserve">            </v>
      </c>
      <c r="JG31" s="17" t="str">
        <f>IF(OR(HK31="SUPPL.",HK31="RE-EXAM."),'result subject-wise'!AV31,HK31)</f>
        <v/>
      </c>
      <c r="JH31" s="26">
        <f>IF('result subject-wise'!AW31="",DQ31,'result subject-wise'!AW31)</f>
        <v>27.708333333333332</v>
      </c>
      <c r="JI31" s="53" t="str">
        <f t="shared" si="270"/>
        <v/>
      </c>
      <c r="JJ31" s="65"/>
      <c r="JM31" s="693" t="s">
        <v>135</v>
      </c>
      <c r="JN31" s="694"/>
      <c r="JO31" s="694"/>
      <c r="JP31" s="694"/>
      <c r="JQ31" s="594"/>
      <c r="JR31" s="594"/>
      <c r="JS31" s="594"/>
      <c r="JT31" s="783" t="s">
        <v>136</v>
      </c>
      <c r="JU31" s="784"/>
      <c r="JV31" s="784"/>
      <c r="JW31" s="784"/>
      <c r="JX31" s="784">
        <f>SUM(JP29,JQ33)</f>
        <v>10</v>
      </c>
      <c r="JY31" s="784"/>
      <c r="JZ31" s="700">
        <f>JX31/JO29*100</f>
        <v>100</v>
      </c>
      <c r="KA31" s="701"/>
    </row>
    <row r="32" spans="1:287" ht="16" customHeight="1">
      <c r="A32" s="2">
        <f>details!A32</f>
        <v>0</v>
      </c>
      <c r="B32" s="17" t="str">
        <f>IF(details!B32="","",details!B32)</f>
        <v/>
      </c>
      <c r="C32" s="17" t="str">
        <f>IF(details!C32="","",details!C32)</f>
        <v/>
      </c>
      <c r="D32" s="63" t="str">
        <f>IF(details!D32="","",details!D32)</f>
        <v/>
      </c>
      <c r="E32" s="17" t="str">
        <f>IF(details!E32="","",details!E32)</f>
        <v/>
      </c>
      <c r="F32" s="245" t="str">
        <f>IF(details!F32="","",details!F32)</f>
        <v/>
      </c>
      <c r="G32" s="19" t="str">
        <f>IF(details!G32="","",details!G32)</f>
        <v/>
      </c>
      <c r="H32" s="19" t="str">
        <f>IF(details!H32="","",details!H32)</f>
        <v/>
      </c>
      <c r="I32" s="19" t="str">
        <f>IF(details!I32="","",details!I32)</f>
        <v/>
      </c>
      <c r="J32" s="17" t="str">
        <f>IF(details!J32="","",details!J32)</f>
        <v/>
      </c>
      <c r="K32" s="17" t="str">
        <f>IF(details!K32="","",details!K32)</f>
        <v/>
      </c>
      <c r="L32" s="17" t="str">
        <f>IF(details!L32="","",details!L32)</f>
        <v/>
      </c>
      <c r="M32" s="67" t="str">
        <f t="shared" si="139"/>
        <v/>
      </c>
      <c r="N32" s="17" t="str">
        <f>IF(details!M32="","",details!M32)</f>
        <v/>
      </c>
      <c r="O32" s="17" t="str">
        <f>IF(details!N32="","",details!N32)</f>
        <v/>
      </c>
      <c r="P32" s="67" t="str">
        <f t="shared" si="140"/>
        <v/>
      </c>
      <c r="Q32" s="17" t="str">
        <f>IF(details!O32="","",details!O32)</f>
        <v/>
      </c>
      <c r="R32" s="54" t="str">
        <f t="shared" si="141"/>
        <v/>
      </c>
      <c r="S32" s="45">
        <f t="shared" si="142"/>
        <v>0</v>
      </c>
      <c r="T32" s="45">
        <f t="shared" si="143"/>
        <v>0</v>
      </c>
      <c r="U32" s="46" t="str">
        <f t="shared" si="144"/>
        <v/>
      </c>
      <c r="V32" s="45" t="str">
        <f t="shared" si="145"/>
        <v/>
      </c>
      <c r="W32" s="45" t="str">
        <f t="shared" si="89"/>
        <v/>
      </c>
      <c r="X32" s="45" t="str">
        <f t="shared" si="90"/>
        <v/>
      </c>
      <c r="Y32" s="17" t="str">
        <f>IF(details!P32="","",details!P32)</f>
        <v/>
      </c>
      <c r="Z32" s="17" t="str">
        <f>IF(details!Q32="","",details!Q32)</f>
        <v/>
      </c>
      <c r="AA32" s="17" t="str">
        <f>IF(details!R32="","",details!R32)</f>
        <v/>
      </c>
      <c r="AB32" s="67" t="str">
        <f t="shared" si="146"/>
        <v/>
      </c>
      <c r="AC32" s="17" t="str">
        <f>IF(details!S32="","",details!S32)</f>
        <v/>
      </c>
      <c r="AD32" s="17" t="str">
        <f>IF(details!T32="","",details!T32)</f>
        <v/>
      </c>
      <c r="AE32" s="67" t="str">
        <f t="shared" si="147"/>
        <v/>
      </c>
      <c r="AF32" s="17" t="str">
        <f>IF(details!U32="","",details!U32)</f>
        <v/>
      </c>
      <c r="AG32" s="54" t="str">
        <f t="shared" si="148"/>
        <v/>
      </c>
      <c r="AH32" s="45">
        <f t="shared" si="149"/>
        <v>0</v>
      </c>
      <c r="AI32" s="45">
        <f t="shared" si="150"/>
        <v>0</v>
      </c>
      <c r="AJ32" s="46" t="str">
        <f t="shared" si="151"/>
        <v/>
      </c>
      <c r="AK32" s="45" t="str">
        <f t="shared" si="152"/>
        <v/>
      </c>
      <c r="AL32" s="45" t="str">
        <f t="shared" si="91"/>
        <v/>
      </c>
      <c r="AM32" s="45" t="str">
        <f t="shared" si="92"/>
        <v/>
      </c>
      <c r="AN32" s="63" t="str">
        <f>IF(details!V32="","",details!V32)</f>
        <v/>
      </c>
      <c r="AO32" s="68" t="str">
        <f>IF(details!V32="","",details!V32)</f>
        <v/>
      </c>
      <c r="AP32" s="17" t="str">
        <f>IF(details!W32="","",details!W32)</f>
        <v/>
      </c>
      <c r="AQ32" s="17" t="str">
        <f>IF(details!X32="","",details!X32)</f>
        <v/>
      </c>
      <c r="AR32" s="17" t="str">
        <f>IF(details!Y32="","",details!Y32)</f>
        <v/>
      </c>
      <c r="AS32" s="67" t="str">
        <f t="shared" si="153"/>
        <v/>
      </c>
      <c r="AT32" s="17" t="str">
        <f>IF(details!Z32="","",details!Z32)</f>
        <v/>
      </c>
      <c r="AU32" s="17" t="str">
        <f>IF(details!AA32="","",details!AA32)</f>
        <v/>
      </c>
      <c r="AV32" s="67" t="str">
        <f t="shared" si="154"/>
        <v/>
      </c>
      <c r="AW32" s="17" t="str">
        <f>IF(details!AB32="","",details!AB32)</f>
        <v/>
      </c>
      <c r="AX32" s="54" t="str">
        <f t="shared" si="155"/>
        <v/>
      </c>
      <c r="AY32" s="45">
        <f t="shared" si="156"/>
        <v>0</v>
      </c>
      <c r="AZ32" s="45">
        <f t="shared" si="157"/>
        <v>0</v>
      </c>
      <c r="BA32" s="46" t="str">
        <f t="shared" si="158"/>
        <v/>
      </c>
      <c r="BB32" s="45" t="str">
        <f t="shared" si="159"/>
        <v/>
      </c>
      <c r="BC32" s="45" t="str">
        <f t="shared" si="93"/>
        <v/>
      </c>
      <c r="BD32" s="45" t="str">
        <f t="shared" si="160"/>
        <v/>
      </c>
      <c r="BE32" s="17" t="str">
        <f>IF(details!AC32="","",details!AC32)</f>
        <v/>
      </c>
      <c r="BF32" s="17" t="str">
        <f>IF(details!AD32="","",details!AD32)</f>
        <v/>
      </c>
      <c r="BG32" s="17" t="str">
        <f>IF(details!AE32="","",details!AE32)</f>
        <v/>
      </c>
      <c r="BH32" s="67" t="str">
        <f t="shared" si="161"/>
        <v/>
      </c>
      <c r="BI32" s="17" t="str">
        <f>IF(details!AF32="","",details!AF32)</f>
        <v/>
      </c>
      <c r="BJ32" s="17" t="str">
        <f>IF(details!AG32="","",details!AG32)</f>
        <v/>
      </c>
      <c r="BK32" s="67" t="str">
        <f t="shared" si="162"/>
        <v/>
      </c>
      <c r="BL32" s="17" t="str">
        <f>IF(details!AH32="","",details!AH32)</f>
        <v/>
      </c>
      <c r="BM32" s="54" t="str">
        <f t="shared" si="163"/>
        <v/>
      </c>
      <c r="BN32" s="45">
        <f t="shared" si="164"/>
        <v>0</v>
      </c>
      <c r="BO32" s="45">
        <f t="shared" si="165"/>
        <v>0</v>
      </c>
      <c r="BP32" s="46" t="str">
        <f t="shared" si="166"/>
        <v/>
      </c>
      <c r="BQ32" s="45" t="str">
        <f t="shared" si="167"/>
        <v/>
      </c>
      <c r="BR32" s="45" t="str">
        <f t="shared" si="94"/>
        <v/>
      </c>
      <c r="BS32" s="45" t="str">
        <f t="shared" si="168"/>
        <v/>
      </c>
      <c r="BT32" s="300" t="str">
        <f>IF(details!AI32="","",details!AI32)</f>
        <v xml:space="preserve"> HEALTH CARE</v>
      </c>
      <c r="BU32" s="309" t="str">
        <f t="shared" si="169"/>
        <v xml:space="preserve"> SOCIAL SCIENCE</v>
      </c>
      <c r="BV32" s="17">
        <f>IF(details!AJ32="","",details!AJ32)</f>
        <v>36</v>
      </c>
      <c r="BW32" s="17">
        <f>IF(details!AK32="","",details!AK32)</f>
        <v>1</v>
      </c>
      <c r="BX32" s="17">
        <f>IF(details!AL32="","",details!AL32)</f>
        <v>28</v>
      </c>
      <c r="BY32" s="178">
        <f t="shared" si="277"/>
        <v>65</v>
      </c>
      <c r="BZ32" s="17">
        <f>IF(details!AM32="","",details!AM32)</f>
        <v>84</v>
      </c>
      <c r="CA32" s="17" t="str">
        <f t="shared" si="171"/>
        <v>P</v>
      </c>
      <c r="CB32" s="17">
        <f t="shared" si="278"/>
        <v>149</v>
      </c>
      <c r="CC32" s="17">
        <f>IF(details!AN32="","",details!AN32)</f>
        <v>10</v>
      </c>
      <c r="CD32" s="17">
        <f>IF(details!AO32="","",details!AO32)</f>
        <v>10</v>
      </c>
      <c r="CE32" s="17">
        <f>IF(details!AP32="","",details!AP32)</f>
        <v>9</v>
      </c>
      <c r="CF32" s="67">
        <f t="shared" si="173"/>
        <v>29</v>
      </c>
      <c r="CG32" s="17">
        <f>IF(details!AQ32="","",details!AQ32)</f>
        <v>0.5</v>
      </c>
      <c r="CH32" s="17">
        <f>IF(details!AR32="","",details!AR32)</f>
        <v>70</v>
      </c>
      <c r="CI32" s="67">
        <f t="shared" si="174"/>
        <v>99.5</v>
      </c>
      <c r="CJ32" s="17">
        <f>IF(details!AS32="","",details!AS32)</f>
        <v>100</v>
      </c>
      <c r="CK32" s="54">
        <f t="shared" si="175"/>
        <v>199.5</v>
      </c>
      <c r="CL32" s="17">
        <f t="shared" si="176"/>
        <v>10</v>
      </c>
      <c r="CM32" s="17">
        <f t="shared" si="177"/>
        <v>10</v>
      </c>
      <c r="CN32" s="17">
        <f t="shared" si="178"/>
        <v>9</v>
      </c>
      <c r="CO32" s="67">
        <f t="shared" si="100"/>
        <v>0.5</v>
      </c>
      <c r="CP32" s="17">
        <f t="shared" si="31"/>
        <v>70</v>
      </c>
      <c r="CQ32" s="67">
        <f t="shared" si="32"/>
        <v>99.5</v>
      </c>
      <c r="CR32" s="17">
        <f t="shared" si="33"/>
        <v>100</v>
      </c>
      <c r="CS32" s="54">
        <f t="shared" si="34"/>
        <v>199.5</v>
      </c>
      <c r="CT32" s="45">
        <f t="shared" si="35"/>
        <v>0</v>
      </c>
      <c r="CU32" s="45">
        <f t="shared" si="101"/>
        <v>0</v>
      </c>
      <c r="CV32" s="46">
        <f t="shared" si="102"/>
        <v>200</v>
      </c>
      <c r="CW32" s="45" t="str">
        <f t="shared" si="36"/>
        <v/>
      </c>
      <c r="CX32" s="45" t="str">
        <f t="shared" si="103"/>
        <v/>
      </c>
      <c r="CY32" s="45" t="str">
        <f t="shared" si="179"/>
        <v/>
      </c>
      <c r="CZ32" s="17">
        <f>IF(details!AT32="","",details!AT32)</f>
        <v>5</v>
      </c>
      <c r="DA32" s="17">
        <f>IF(details!AU32="","",details!AU32)</f>
        <v>4</v>
      </c>
      <c r="DB32" s="17">
        <f>IF(details!AV32="","",details!AV32)</f>
        <v>8</v>
      </c>
      <c r="DC32" s="67">
        <f t="shared" si="180"/>
        <v>17</v>
      </c>
      <c r="DD32" s="17">
        <f>IF(details!AW32="","",details!AW32)</f>
        <v>1</v>
      </c>
      <c r="DE32" s="17">
        <f>IF(details!AX32="","",details!AX32)</f>
        <v>25</v>
      </c>
      <c r="DF32" s="67">
        <f t="shared" si="181"/>
        <v>43</v>
      </c>
      <c r="DG32" s="17">
        <f>IF(details!AY32="","",details!AY32)</f>
        <v>90</v>
      </c>
      <c r="DH32" s="54">
        <f t="shared" si="182"/>
        <v>133</v>
      </c>
      <c r="DI32" s="45">
        <f t="shared" si="183"/>
        <v>0</v>
      </c>
      <c r="DJ32" s="45">
        <f t="shared" si="184"/>
        <v>0</v>
      </c>
      <c r="DK32" s="46">
        <f t="shared" si="185"/>
        <v>200</v>
      </c>
      <c r="DL32" s="45" t="str">
        <f t="shared" si="186"/>
        <v/>
      </c>
      <c r="DM32" s="45" t="str">
        <f t="shared" si="104"/>
        <v/>
      </c>
      <c r="DN32" s="45" t="str">
        <f t="shared" si="105"/>
        <v/>
      </c>
      <c r="DO32" s="45">
        <f t="shared" si="44"/>
        <v>0</v>
      </c>
      <c r="DP32" s="69">
        <f t="shared" si="45"/>
        <v>332.5</v>
      </c>
      <c r="DQ32" s="70">
        <f t="shared" si="187"/>
        <v>27.708333333333332</v>
      </c>
      <c r="DR32" s="53" t="str">
        <f t="shared" si="188"/>
        <v/>
      </c>
      <c r="DS32" s="17">
        <f>IF(details!AZ32="","",details!AZ32)</f>
        <v>10</v>
      </c>
      <c r="DT32" s="17">
        <f>IF(details!BA32="","",details!BA32)</f>
        <v>10</v>
      </c>
      <c r="DU32" s="17">
        <f>IF(details!BB32="","",details!BB32)</f>
        <v>10</v>
      </c>
      <c r="DV32" s="67">
        <f t="shared" si="189"/>
        <v>30</v>
      </c>
      <c r="DW32" s="17">
        <f>IF(details!BC32="","",details!BC32)</f>
        <v>70</v>
      </c>
      <c r="DX32" s="67">
        <f t="shared" si="190"/>
        <v>100</v>
      </c>
      <c r="DY32" s="17">
        <f>IF(details!BD32="","",details!BD32)</f>
        <v>100</v>
      </c>
      <c r="DZ32" s="54">
        <f t="shared" si="191"/>
        <v>200</v>
      </c>
      <c r="EA32" s="45">
        <f t="shared" si="192"/>
        <v>0</v>
      </c>
      <c r="EB32" s="45">
        <f t="shared" si="193"/>
        <v>0</v>
      </c>
      <c r="EC32" s="46">
        <f t="shared" si="194"/>
        <v>200</v>
      </c>
      <c r="ED32" s="45" t="str">
        <f t="shared" si="195"/>
        <v/>
      </c>
      <c r="EE32" s="45" t="str">
        <f t="shared" si="107"/>
        <v/>
      </c>
      <c r="EF32" s="45" t="str">
        <f t="shared" si="196"/>
        <v/>
      </c>
      <c r="EG32" s="17">
        <f>IF(details!BE32="","",details!BE32)</f>
        <v>6</v>
      </c>
      <c r="EH32" s="17">
        <f>IF(details!BF32="","",details!BF32)</f>
        <v>8</v>
      </c>
      <c r="EI32" s="67">
        <f t="shared" si="197"/>
        <v>14</v>
      </c>
      <c r="EJ32" s="17">
        <f>IF(details!BG32="","",details!BG32)</f>
        <v>4</v>
      </c>
      <c r="EK32" s="17">
        <f>IF(details!BH32="","",details!BH32)</f>
        <v>7</v>
      </c>
      <c r="EL32" s="67">
        <f t="shared" si="198"/>
        <v>11</v>
      </c>
      <c r="EM32" s="17">
        <f>IF(details!BI32="","",details!BI32)</f>
        <v>15</v>
      </c>
      <c r="EN32" s="17">
        <f>IF(details!BJ32="","",details!BJ32)</f>
        <v>10</v>
      </c>
      <c r="EO32" s="67">
        <f t="shared" si="199"/>
        <v>25</v>
      </c>
      <c r="EP32" s="67">
        <f t="shared" si="200"/>
        <v>25</v>
      </c>
      <c r="EQ32" s="67">
        <f t="shared" si="201"/>
        <v>25</v>
      </c>
      <c r="ER32" s="67">
        <f t="shared" si="202"/>
        <v>50</v>
      </c>
      <c r="ES32" s="17">
        <f>IF(details!BK32="","",details!BK32)</f>
        <v>24</v>
      </c>
      <c r="ET32" s="17">
        <f>IF(details!BL32="","",details!BL32)</f>
        <v>14</v>
      </c>
      <c r="EU32" s="67">
        <f t="shared" si="203"/>
        <v>38</v>
      </c>
      <c r="EV32" s="67">
        <f t="shared" si="204"/>
        <v>49</v>
      </c>
      <c r="EW32" s="67">
        <f t="shared" si="205"/>
        <v>39</v>
      </c>
      <c r="EX32" s="17">
        <f>IF(details!BM32="","",details!BM32)</f>
        <v>30</v>
      </c>
      <c r="EY32" s="17">
        <f>IF(details!BN32="","",details!BN32)</f>
        <v>70</v>
      </c>
      <c r="EZ32" s="67">
        <f t="shared" si="206"/>
        <v>100</v>
      </c>
      <c r="FA32" s="67">
        <f t="shared" si="207"/>
        <v>79</v>
      </c>
      <c r="FB32" s="67">
        <f t="shared" si="208"/>
        <v>109</v>
      </c>
      <c r="FC32" s="63">
        <f t="shared" si="209"/>
        <v>188</v>
      </c>
      <c r="FD32" s="45">
        <f t="shared" si="210"/>
        <v>0</v>
      </c>
      <c r="FE32" s="45">
        <f t="shared" si="211"/>
        <v>0</v>
      </c>
      <c r="FF32" s="46">
        <f t="shared" si="212"/>
        <v>200</v>
      </c>
      <c r="FG32" s="45" t="str">
        <f t="shared" si="213"/>
        <v/>
      </c>
      <c r="FH32" s="45" t="str">
        <f t="shared" si="109"/>
        <v>P</v>
      </c>
      <c r="FI32" s="45" t="str">
        <f t="shared" si="214"/>
        <v>A</v>
      </c>
      <c r="FJ32" s="17">
        <f>IF(details!BO32="","",details!BO32)</f>
        <v>10</v>
      </c>
      <c r="FK32" s="17">
        <f>IF(details!BP32="","",details!BP32)</f>
        <v>10</v>
      </c>
      <c r="FL32" s="17">
        <f>IF(details!BQ32="","",details!BQ32)</f>
        <v>10</v>
      </c>
      <c r="FM32" s="67">
        <f t="shared" si="215"/>
        <v>30</v>
      </c>
      <c r="FN32" s="17">
        <f>IF(details!BR32="","",details!BR32)</f>
        <v>33</v>
      </c>
      <c r="FO32" s="17">
        <f>IF(details!BS32="","",details!BS32)</f>
        <v>18</v>
      </c>
      <c r="FP32" s="71">
        <f t="shared" si="216"/>
        <v>51</v>
      </c>
      <c r="FQ32" s="67">
        <f t="shared" si="217"/>
        <v>63</v>
      </c>
      <c r="FR32" s="67">
        <f t="shared" si="218"/>
        <v>18</v>
      </c>
      <c r="FS32" s="17">
        <f>IF(details!BT32="","",details!BT32)</f>
        <v>60</v>
      </c>
      <c r="FT32" s="17">
        <f>IF(details!BU32="","",details!BU32)</f>
        <v>30</v>
      </c>
      <c r="FU32" s="71">
        <f t="shared" si="219"/>
        <v>90</v>
      </c>
      <c r="FV32" s="67">
        <f t="shared" si="220"/>
        <v>123</v>
      </c>
      <c r="FW32" s="67">
        <f t="shared" si="221"/>
        <v>48</v>
      </c>
      <c r="FX32" s="63">
        <f t="shared" si="222"/>
        <v>171</v>
      </c>
      <c r="FY32" s="45">
        <f t="shared" si="223"/>
        <v>0</v>
      </c>
      <c r="FZ32" s="45">
        <f t="shared" si="224"/>
        <v>0</v>
      </c>
      <c r="GA32" s="46">
        <f t="shared" si="78"/>
        <v>200</v>
      </c>
      <c r="GB32" s="45" t="str">
        <f t="shared" si="225"/>
        <v/>
      </c>
      <c r="GC32" s="45" t="str">
        <f t="shared" si="110"/>
        <v>P</v>
      </c>
      <c r="GD32" s="45" t="str">
        <f t="shared" si="226"/>
        <v>A</v>
      </c>
      <c r="GE32" s="17">
        <f>IF(details!BV32="","",details!BV32)</f>
        <v>24</v>
      </c>
      <c r="GF32" s="17">
        <f>IF(details!BW32="","",details!BW32)</f>
        <v>44</v>
      </c>
      <c r="GG32" s="17">
        <f>IF(details!BX32="","",details!BX32)</f>
        <v>30</v>
      </c>
      <c r="GH32" s="63">
        <f t="shared" si="227"/>
        <v>98</v>
      </c>
      <c r="GI32" s="45">
        <f t="shared" si="228"/>
        <v>0</v>
      </c>
      <c r="GJ32" s="46">
        <f t="shared" si="229"/>
        <v>100</v>
      </c>
      <c r="GK32" s="45" t="str">
        <f t="shared" si="230"/>
        <v/>
      </c>
      <c r="GL32" s="45" t="str">
        <f t="shared" si="111"/>
        <v>P</v>
      </c>
      <c r="GM32" s="45" t="str">
        <f t="shared" si="112"/>
        <v>A</v>
      </c>
      <c r="GN32" s="17">
        <f>IF(details!BY32="","",details!BY32)</f>
        <v>24</v>
      </c>
      <c r="GO32" s="17">
        <f>IF(details!BZ32="","",details!BZ32)</f>
        <v>28</v>
      </c>
      <c r="GP32" s="17">
        <f>IF(details!CA32="","",details!CA32)</f>
        <v>27</v>
      </c>
      <c r="GQ32" s="17">
        <f>IF(details!CB32="","",details!CB32)</f>
        <v>14</v>
      </c>
      <c r="GR32" s="63">
        <f t="shared" si="231"/>
        <v>93</v>
      </c>
      <c r="GS32" s="45">
        <f t="shared" si="232"/>
        <v>0</v>
      </c>
      <c r="GT32" s="46">
        <f t="shared" si="233"/>
        <v>100</v>
      </c>
      <c r="GU32" s="45" t="str">
        <f t="shared" si="234"/>
        <v/>
      </c>
      <c r="GV32" s="45" t="str">
        <f t="shared" si="113"/>
        <v>P</v>
      </c>
      <c r="GW32" s="45" t="str">
        <f t="shared" si="114"/>
        <v>A</v>
      </c>
      <c r="GX32" s="45" t="str">
        <f t="shared" si="115"/>
        <v/>
      </c>
      <c r="GY32" s="45" t="str">
        <f t="shared" si="116"/>
        <v/>
      </c>
      <c r="GZ32" s="45" t="str">
        <f t="shared" si="117"/>
        <v/>
      </c>
      <c r="HA32" s="45" t="str">
        <f t="shared" si="118"/>
        <v/>
      </c>
      <c r="HB32" s="45" t="str">
        <f t="shared" si="235"/>
        <v/>
      </c>
      <c r="HC32" s="45" t="str">
        <f t="shared" si="236"/>
        <v/>
      </c>
      <c r="HD32" s="45" t="str">
        <f t="shared" si="87"/>
        <v/>
      </c>
      <c r="HE32" s="45">
        <f t="shared" si="237"/>
        <v>0</v>
      </c>
      <c r="HF32" s="45">
        <f t="shared" si="238"/>
        <v>0</v>
      </c>
      <c r="HG32" s="45">
        <f t="shared" si="239"/>
        <v>0</v>
      </c>
      <c r="HH32" s="45">
        <f t="shared" si="240"/>
        <v>0</v>
      </c>
      <c r="HI32" s="45">
        <f t="shared" si="241"/>
        <v>0</v>
      </c>
      <c r="HJ32" s="45" t="str">
        <f t="shared" si="88"/>
        <v/>
      </c>
      <c r="HK32" s="17" t="str">
        <f t="shared" si="242"/>
        <v/>
      </c>
      <c r="HL32" s="359" t="str">
        <f t="shared" si="243"/>
        <v/>
      </c>
      <c r="HM32" s="72" t="str">
        <f t="shared" si="244"/>
        <v/>
      </c>
      <c r="HN32" s="60" t="str">
        <f>IF(details!DJ32="","",details!DJ32)</f>
        <v/>
      </c>
      <c r="HO32" s="73" t="str">
        <f>IF(details!DK32="","",details!DK32)</f>
        <v/>
      </c>
      <c r="HP32" s="60" t="str">
        <f>IF(details!DN32="","",details!DN32)</f>
        <v/>
      </c>
      <c r="HQ32" s="73" t="str">
        <f>IF(details!DO32="","",details!DO32)</f>
        <v/>
      </c>
      <c r="HR32" s="60" t="str">
        <f>IF(details!DR32="","",details!DR32)</f>
        <v/>
      </c>
      <c r="HS32" s="73" t="str">
        <f>IF(details!DS32="","",details!DS32)</f>
        <v/>
      </c>
      <c r="HT32" s="60" t="str">
        <f>IF(details!DV32="","",details!DV32)</f>
        <v/>
      </c>
      <c r="HU32" s="73" t="str">
        <f>IF(details!DW32="","",details!DW32)</f>
        <v/>
      </c>
      <c r="HV32" s="60" t="str">
        <f>IF(details!DZ32="","",details!DZ32)</f>
        <v/>
      </c>
      <c r="HW32" s="73" t="str">
        <f>IF(details!EA32="","",details!EA32)</f>
        <v/>
      </c>
      <c r="HX32" s="61" t="str">
        <f t="shared" si="245"/>
        <v/>
      </c>
      <c r="HY32" s="321">
        <f t="shared" si="246"/>
        <v>1.5</v>
      </c>
      <c r="HZ32" s="17" t="str">
        <f t="shared" si="247"/>
        <v/>
      </c>
      <c r="IA32" s="17" t="str">
        <f t="shared" si="248"/>
        <v/>
      </c>
      <c r="IB32" s="17" t="str">
        <f t="shared" si="122"/>
        <v/>
      </c>
      <c r="IC32" s="17" t="str">
        <f t="shared" si="249"/>
        <v/>
      </c>
      <c r="ID32" s="17" t="str">
        <f t="shared" si="250"/>
        <v/>
      </c>
      <c r="IE32" s="17" t="str">
        <f t="shared" si="124"/>
        <v/>
      </c>
      <c r="IF32" s="17" t="str">
        <f t="shared" si="251"/>
        <v/>
      </c>
      <c r="IG32" s="17" t="str">
        <f t="shared" si="276"/>
        <v/>
      </c>
      <c r="IH32" s="17" t="str">
        <f t="shared" si="276"/>
        <v/>
      </c>
      <c r="II32" s="17" t="str">
        <f t="shared" si="276"/>
        <v/>
      </c>
      <c r="IJ32" s="17" t="str">
        <f t="shared" si="276"/>
        <v/>
      </c>
      <c r="IK32" s="17" t="str">
        <f t="shared" si="276"/>
        <v/>
      </c>
      <c r="IL32" s="17" t="str">
        <f t="shared" si="252"/>
        <v/>
      </c>
      <c r="IM32" s="17" t="str">
        <f t="shared" si="127"/>
        <v/>
      </c>
      <c r="IN32" s="17" t="str">
        <f t="shared" si="253"/>
        <v/>
      </c>
      <c r="IO32" s="17" t="str">
        <f t="shared" si="254"/>
        <v/>
      </c>
      <c r="IP32" s="17" t="str">
        <f t="shared" si="129"/>
        <v/>
      </c>
      <c r="IQ32" s="17" t="str">
        <f t="shared" si="255"/>
        <v/>
      </c>
      <c r="IR32" s="17" t="str">
        <f t="shared" si="256"/>
        <v/>
      </c>
      <c r="IS32" s="17" t="str">
        <f t="shared" si="257"/>
        <v/>
      </c>
      <c r="IT32" s="17" t="str">
        <f t="shared" si="258"/>
        <v/>
      </c>
      <c r="IU32" s="17" t="str">
        <f t="shared" si="259"/>
        <v/>
      </c>
      <c r="IV32" s="17" t="str">
        <f t="shared" si="260"/>
        <v/>
      </c>
      <c r="IW32" s="17" t="str">
        <f t="shared" si="261"/>
        <v/>
      </c>
      <c r="IX32" s="17" t="str">
        <f t="shared" si="262"/>
        <v>A</v>
      </c>
      <c r="IY32" s="17" t="str">
        <f t="shared" si="263"/>
        <v>A</v>
      </c>
      <c r="IZ32" s="17" t="str">
        <f t="shared" si="264"/>
        <v>A</v>
      </c>
      <c r="JA32" s="17" t="str">
        <f t="shared" si="265"/>
        <v>A</v>
      </c>
      <c r="JB32" s="17" t="str">
        <f t="shared" si="266"/>
        <v xml:space="preserve">            </v>
      </c>
      <c r="JC32" s="17" t="str">
        <f t="shared" si="267"/>
        <v xml:space="preserve">            </v>
      </c>
      <c r="JD32" s="17" t="str">
        <f t="shared" si="268"/>
        <v/>
      </c>
      <c r="JE32" s="74"/>
      <c r="JF32" s="17" t="str">
        <f t="shared" si="269"/>
        <v xml:space="preserve">            </v>
      </c>
      <c r="JG32" s="17" t="str">
        <f>IF(OR(HK32="SUPPL.",HK32="RE-EXAM."),'result subject-wise'!AV32,HK32)</f>
        <v/>
      </c>
      <c r="JH32" s="26">
        <f>IF('result subject-wise'!AW32="",DQ32,'result subject-wise'!AW32)</f>
        <v>27.708333333333332</v>
      </c>
      <c r="JI32" s="53" t="str">
        <f t="shared" si="270"/>
        <v/>
      </c>
      <c r="JJ32" s="65"/>
      <c r="JM32" s="693" t="str">
        <f>'result subject-wise'!Z109</f>
        <v>APPEARED</v>
      </c>
      <c r="JN32" s="694"/>
      <c r="JO32" s="694"/>
      <c r="JP32" s="694"/>
      <c r="JQ32" s="594">
        <f>'result subject-wise'!AV109</f>
        <v>0</v>
      </c>
      <c r="JR32" s="594"/>
      <c r="JS32" s="594"/>
      <c r="JT32" s="785"/>
      <c r="JU32" s="786"/>
      <c r="JV32" s="786"/>
      <c r="JW32" s="786"/>
      <c r="JX32" s="786"/>
      <c r="JY32" s="786"/>
      <c r="JZ32" s="702"/>
      <c r="KA32" s="703"/>
    </row>
    <row r="33" spans="1:287" ht="16" customHeight="1">
      <c r="A33" s="2">
        <f>details!A33</f>
        <v>0</v>
      </c>
      <c r="B33" s="17" t="str">
        <f>IF(details!B33="","",details!B33)</f>
        <v/>
      </c>
      <c r="C33" s="17" t="str">
        <f>IF(details!C33="","",details!C33)</f>
        <v/>
      </c>
      <c r="D33" s="63" t="str">
        <f>IF(details!D33="","",details!D33)</f>
        <v/>
      </c>
      <c r="E33" s="17" t="str">
        <f>IF(details!E33="","",details!E33)</f>
        <v/>
      </c>
      <c r="F33" s="245" t="str">
        <f>IF(details!F33="","",details!F33)</f>
        <v/>
      </c>
      <c r="G33" s="19" t="str">
        <f>IF(details!G33="","",details!G33)</f>
        <v/>
      </c>
      <c r="H33" s="19" t="str">
        <f>IF(details!H33="","",details!H33)</f>
        <v/>
      </c>
      <c r="I33" s="19" t="str">
        <f>IF(details!I33="","",details!I33)</f>
        <v/>
      </c>
      <c r="J33" s="17" t="str">
        <f>IF(details!J33="","",details!J33)</f>
        <v/>
      </c>
      <c r="K33" s="17" t="str">
        <f>IF(details!K33="","",details!K33)</f>
        <v/>
      </c>
      <c r="L33" s="17" t="str">
        <f>IF(details!L33="","",details!L33)</f>
        <v/>
      </c>
      <c r="M33" s="67" t="str">
        <f t="shared" si="139"/>
        <v/>
      </c>
      <c r="N33" s="17" t="str">
        <f>IF(details!M33="","",details!M33)</f>
        <v/>
      </c>
      <c r="O33" s="17" t="str">
        <f>IF(details!N33="","",details!N33)</f>
        <v/>
      </c>
      <c r="P33" s="67" t="str">
        <f t="shared" si="140"/>
        <v/>
      </c>
      <c r="Q33" s="17" t="str">
        <f>IF(details!O33="","",details!O33)</f>
        <v/>
      </c>
      <c r="R33" s="54" t="str">
        <f t="shared" si="141"/>
        <v/>
      </c>
      <c r="S33" s="45">
        <f t="shared" si="142"/>
        <v>0</v>
      </c>
      <c r="T33" s="45">
        <f t="shared" si="143"/>
        <v>0</v>
      </c>
      <c r="U33" s="46" t="str">
        <f t="shared" si="144"/>
        <v/>
      </c>
      <c r="V33" s="45" t="str">
        <f t="shared" si="145"/>
        <v/>
      </c>
      <c r="W33" s="45" t="str">
        <f t="shared" si="89"/>
        <v/>
      </c>
      <c r="X33" s="45" t="str">
        <f t="shared" si="90"/>
        <v/>
      </c>
      <c r="Y33" s="17" t="str">
        <f>IF(details!P33="","",details!P33)</f>
        <v/>
      </c>
      <c r="Z33" s="17" t="str">
        <f>IF(details!Q33="","",details!Q33)</f>
        <v/>
      </c>
      <c r="AA33" s="17" t="str">
        <f>IF(details!R33="","",details!R33)</f>
        <v/>
      </c>
      <c r="AB33" s="67" t="str">
        <f t="shared" si="146"/>
        <v/>
      </c>
      <c r="AC33" s="17" t="str">
        <f>IF(details!S33="","",details!S33)</f>
        <v/>
      </c>
      <c r="AD33" s="17" t="str">
        <f>IF(details!T33="","",details!T33)</f>
        <v/>
      </c>
      <c r="AE33" s="67" t="str">
        <f t="shared" si="147"/>
        <v/>
      </c>
      <c r="AF33" s="17" t="str">
        <f>IF(details!U33="","",details!U33)</f>
        <v/>
      </c>
      <c r="AG33" s="54" t="str">
        <f t="shared" si="148"/>
        <v/>
      </c>
      <c r="AH33" s="45">
        <f t="shared" si="149"/>
        <v>0</v>
      </c>
      <c r="AI33" s="45">
        <f t="shared" si="150"/>
        <v>0</v>
      </c>
      <c r="AJ33" s="46" t="str">
        <f t="shared" si="151"/>
        <v/>
      </c>
      <c r="AK33" s="45" t="str">
        <f t="shared" si="152"/>
        <v/>
      </c>
      <c r="AL33" s="45" t="str">
        <f t="shared" si="91"/>
        <v/>
      </c>
      <c r="AM33" s="45" t="str">
        <f t="shared" si="92"/>
        <v/>
      </c>
      <c r="AN33" s="63" t="str">
        <f>IF(details!V33="","",details!V33)</f>
        <v/>
      </c>
      <c r="AO33" s="68" t="str">
        <f>IF(details!V33="","",details!V33)</f>
        <v/>
      </c>
      <c r="AP33" s="17" t="str">
        <f>IF(details!W33="","",details!W33)</f>
        <v/>
      </c>
      <c r="AQ33" s="17" t="str">
        <f>IF(details!X33="","",details!X33)</f>
        <v/>
      </c>
      <c r="AR33" s="17" t="str">
        <f>IF(details!Y33="","",details!Y33)</f>
        <v/>
      </c>
      <c r="AS33" s="67" t="str">
        <f t="shared" si="153"/>
        <v/>
      </c>
      <c r="AT33" s="17" t="str">
        <f>IF(details!Z33="","",details!Z33)</f>
        <v/>
      </c>
      <c r="AU33" s="17" t="str">
        <f>IF(details!AA33="","",details!AA33)</f>
        <v/>
      </c>
      <c r="AV33" s="67" t="str">
        <f t="shared" si="154"/>
        <v/>
      </c>
      <c r="AW33" s="17" t="str">
        <f>IF(details!AB33="","",details!AB33)</f>
        <v/>
      </c>
      <c r="AX33" s="54" t="str">
        <f t="shared" si="155"/>
        <v/>
      </c>
      <c r="AY33" s="45">
        <f t="shared" si="156"/>
        <v>0</v>
      </c>
      <c r="AZ33" s="45">
        <f t="shared" si="157"/>
        <v>0</v>
      </c>
      <c r="BA33" s="46" t="str">
        <f t="shared" si="158"/>
        <v/>
      </c>
      <c r="BB33" s="45" t="str">
        <f t="shared" si="159"/>
        <v/>
      </c>
      <c r="BC33" s="45" t="str">
        <f t="shared" si="93"/>
        <v/>
      </c>
      <c r="BD33" s="45" t="str">
        <f t="shared" si="160"/>
        <v/>
      </c>
      <c r="BE33" s="17" t="str">
        <f>IF(details!AC33="","",details!AC33)</f>
        <v/>
      </c>
      <c r="BF33" s="17" t="str">
        <f>IF(details!AD33="","",details!AD33)</f>
        <v/>
      </c>
      <c r="BG33" s="17" t="str">
        <f>IF(details!AE33="","",details!AE33)</f>
        <v/>
      </c>
      <c r="BH33" s="67" t="str">
        <f t="shared" si="161"/>
        <v/>
      </c>
      <c r="BI33" s="17" t="str">
        <f>IF(details!AF33="","",details!AF33)</f>
        <v/>
      </c>
      <c r="BJ33" s="17" t="str">
        <f>IF(details!AG33="","",details!AG33)</f>
        <v/>
      </c>
      <c r="BK33" s="67" t="str">
        <f t="shared" si="162"/>
        <v/>
      </c>
      <c r="BL33" s="17" t="str">
        <f>IF(details!AH33="","",details!AH33)</f>
        <v/>
      </c>
      <c r="BM33" s="54" t="str">
        <f t="shared" si="163"/>
        <v/>
      </c>
      <c r="BN33" s="45">
        <f t="shared" si="164"/>
        <v>0</v>
      </c>
      <c r="BO33" s="45">
        <f t="shared" si="165"/>
        <v>0</v>
      </c>
      <c r="BP33" s="46" t="str">
        <f t="shared" si="166"/>
        <v/>
      </c>
      <c r="BQ33" s="45" t="str">
        <f t="shared" si="167"/>
        <v/>
      </c>
      <c r="BR33" s="45" t="str">
        <f t="shared" si="94"/>
        <v/>
      </c>
      <c r="BS33" s="45" t="str">
        <f t="shared" si="168"/>
        <v/>
      </c>
      <c r="BT33" s="300" t="str">
        <f>IF(details!AI33="","",details!AI33)</f>
        <v/>
      </c>
      <c r="BU33" s="309" t="str">
        <f t="shared" si="169"/>
        <v xml:space="preserve"> SOCIAL SCIENCE</v>
      </c>
      <c r="BV33" s="17" t="str">
        <f>IF(details!AJ33="","",details!AJ33)</f>
        <v/>
      </c>
      <c r="BW33" s="17" t="str">
        <f>IF(details!AK33="","",details!AK33)</f>
        <v/>
      </c>
      <c r="BX33" s="17" t="str">
        <f>IF(details!AL33="","",details!AL33)</f>
        <v/>
      </c>
      <c r="BY33" s="178" t="str">
        <f t="shared" si="277"/>
        <v/>
      </c>
      <c r="BZ33" s="17" t="str">
        <f>IF(details!AM33="","",details!AM33)</f>
        <v/>
      </c>
      <c r="CA33" s="17" t="str">
        <f t="shared" si="171"/>
        <v/>
      </c>
      <c r="CB33" s="17" t="str">
        <f t="shared" si="278"/>
        <v/>
      </c>
      <c r="CC33" s="17">
        <f>IF(details!AN33="","",details!AN33)</f>
        <v>10</v>
      </c>
      <c r="CD33" s="17">
        <f>IF(details!AO33="","",details!AO33)</f>
        <v>10</v>
      </c>
      <c r="CE33" s="17">
        <f>IF(details!AP33="","",details!AP33)</f>
        <v>9</v>
      </c>
      <c r="CF33" s="67">
        <f t="shared" si="173"/>
        <v>29</v>
      </c>
      <c r="CG33" s="17">
        <f>IF(details!AQ33="","",details!AQ33)</f>
        <v>0.5</v>
      </c>
      <c r="CH33" s="17">
        <f>IF(details!AR33="","",details!AR33)</f>
        <v>70</v>
      </c>
      <c r="CI33" s="67">
        <f t="shared" si="174"/>
        <v>99.5</v>
      </c>
      <c r="CJ33" s="17">
        <f>IF(details!AS33="","",details!AS33)</f>
        <v>100</v>
      </c>
      <c r="CK33" s="54">
        <f t="shared" si="175"/>
        <v>199.5</v>
      </c>
      <c r="CL33" s="17">
        <f t="shared" si="176"/>
        <v>10</v>
      </c>
      <c r="CM33" s="17">
        <f t="shared" si="177"/>
        <v>10</v>
      </c>
      <c r="CN33" s="17">
        <f t="shared" si="178"/>
        <v>9</v>
      </c>
      <c r="CO33" s="67">
        <f t="shared" si="100"/>
        <v>0.5</v>
      </c>
      <c r="CP33" s="17">
        <f t="shared" si="31"/>
        <v>70</v>
      </c>
      <c r="CQ33" s="67">
        <f t="shared" si="32"/>
        <v>99.5</v>
      </c>
      <c r="CR33" s="17">
        <f t="shared" si="33"/>
        <v>100</v>
      </c>
      <c r="CS33" s="54">
        <f t="shared" si="34"/>
        <v>199.5</v>
      </c>
      <c r="CT33" s="45">
        <f t="shared" si="35"/>
        <v>0</v>
      </c>
      <c r="CU33" s="45">
        <f t="shared" si="101"/>
        <v>0</v>
      </c>
      <c r="CV33" s="46">
        <f t="shared" si="102"/>
        <v>200</v>
      </c>
      <c r="CW33" s="45" t="str">
        <f t="shared" si="36"/>
        <v/>
      </c>
      <c r="CX33" s="45" t="str">
        <f t="shared" si="103"/>
        <v/>
      </c>
      <c r="CY33" s="45" t="str">
        <f t="shared" si="179"/>
        <v/>
      </c>
      <c r="CZ33" s="17">
        <f>IF(details!AT33="","",details!AT33)</f>
        <v>5</v>
      </c>
      <c r="DA33" s="17">
        <f>IF(details!AU33="","",details!AU33)</f>
        <v>4</v>
      </c>
      <c r="DB33" s="17">
        <f>IF(details!AV33="","",details!AV33)</f>
        <v>8</v>
      </c>
      <c r="DC33" s="67">
        <f t="shared" si="180"/>
        <v>17</v>
      </c>
      <c r="DD33" s="17">
        <f>IF(details!AW33="","",details!AW33)</f>
        <v>1</v>
      </c>
      <c r="DE33" s="17">
        <f>IF(details!AX33="","",details!AX33)</f>
        <v>25</v>
      </c>
      <c r="DF33" s="67">
        <f t="shared" si="181"/>
        <v>43</v>
      </c>
      <c r="DG33" s="17">
        <f>IF(details!AY33="","",details!AY33)</f>
        <v>90</v>
      </c>
      <c r="DH33" s="54">
        <f t="shared" si="182"/>
        <v>133</v>
      </c>
      <c r="DI33" s="45">
        <f t="shared" si="183"/>
        <v>0</v>
      </c>
      <c r="DJ33" s="45">
        <f t="shared" si="184"/>
        <v>0</v>
      </c>
      <c r="DK33" s="46">
        <f t="shared" si="185"/>
        <v>200</v>
      </c>
      <c r="DL33" s="45" t="str">
        <f t="shared" si="186"/>
        <v/>
      </c>
      <c r="DM33" s="45" t="str">
        <f t="shared" si="104"/>
        <v/>
      </c>
      <c r="DN33" s="45" t="str">
        <f t="shared" si="105"/>
        <v/>
      </c>
      <c r="DO33" s="45">
        <f t="shared" si="44"/>
        <v>0</v>
      </c>
      <c r="DP33" s="69">
        <f t="shared" si="45"/>
        <v>332.5</v>
      </c>
      <c r="DQ33" s="70">
        <f t="shared" si="187"/>
        <v>27.708333333333332</v>
      </c>
      <c r="DR33" s="53" t="str">
        <f t="shared" si="188"/>
        <v/>
      </c>
      <c r="DS33" s="17">
        <f>IF(details!AZ33="","",details!AZ33)</f>
        <v>10</v>
      </c>
      <c r="DT33" s="17">
        <f>IF(details!BA33="","",details!BA33)</f>
        <v>10</v>
      </c>
      <c r="DU33" s="17">
        <f>IF(details!BB33="","",details!BB33)</f>
        <v>10</v>
      </c>
      <c r="DV33" s="67">
        <f t="shared" si="189"/>
        <v>30</v>
      </c>
      <c r="DW33" s="17">
        <f>IF(details!BC33="","",details!BC33)</f>
        <v>70</v>
      </c>
      <c r="DX33" s="67">
        <f t="shared" si="190"/>
        <v>100</v>
      </c>
      <c r="DY33" s="17">
        <f>IF(details!BD33="","",details!BD33)</f>
        <v>100</v>
      </c>
      <c r="DZ33" s="54">
        <f t="shared" si="191"/>
        <v>200</v>
      </c>
      <c r="EA33" s="45">
        <f t="shared" si="192"/>
        <v>0</v>
      </c>
      <c r="EB33" s="45">
        <f t="shared" si="193"/>
        <v>0</v>
      </c>
      <c r="EC33" s="46">
        <f t="shared" si="194"/>
        <v>200</v>
      </c>
      <c r="ED33" s="45" t="str">
        <f t="shared" si="195"/>
        <v/>
      </c>
      <c r="EE33" s="45" t="str">
        <f t="shared" si="107"/>
        <v/>
      </c>
      <c r="EF33" s="45" t="str">
        <f t="shared" si="196"/>
        <v/>
      </c>
      <c r="EG33" s="17">
        <f>IF(details!BE33="","",details!BE33)</f>
        <v>6</v>
      </c>
      <c r="EH33" s="17">
        <f>IF(details!BF33="","",details!BF33)</f>
        <v>8</v>
      </c>
      <c r="EI33" s="67">
        <f t="shared" si="197"/>
        <v>14</v>
      </c>
      <c r="EJ33" s="17">
        <f>IF(details!BG33="","",details!BG33)</f>
        <v>4</v>
      </c>
      <c r="EK33" s="17">
        <f>IF(details!BH33="","",details!BH33)</f>
        <v>7</v>
      </c>
      <c r="EL33" s="67">
        <f t="shared" si="198"/>
        <v>11</v>
      </c>
      <c r="EM33" s="17">
        <f>IF(details!BI33="","",details!BI33)</f>
        <v>15</v>
      </c>
      <c r="EN33" s="17">
        <f>IF(details!BJ33="","",details!BJ33)</f>
        <v>10</v>
      </c>
      <c r="EO33" s="67">
        <f t="shared" si="199"/>
        <v>25</v>
      </c>
      <c r="EP33" s="67">
        <f t="shared" si="200"/>
        <v>25</v>
      </c>
      <c r="EQ33" s="67">
        <f t="shared" si="201"/>
        <v>25</v>
      </c>
      <c r="ER33" s="67">
        <f t="shared" si="202"/>
        <v>50</v>
      </c>
      <c r="ES33" s="17">
        <f>IF(details!BK33="","",details!BK33)</f>
        <v>24</v>
      </c>
      <c r="ET33" s="17">
        <f>IF(details!BL33="","",details!BL33)</f>
        <v>14</v>
      </c>
      <c r="EU33" s="67">
        <f t="shared" si="203"/>
        <v>38</v>
      </c>
      <c r="EV33" s="67">
        <f t="shared" si="204"/>
        <v>49</v>
      </c>
      <c r="EW33" s="67">
        <f t="shared" si="205"/>
        <v>39</v>
      </c>
      <c r="EX33" s="17">
        <f>IF(details!BM33="","",details!BM33)</f>
        <v>30</v>
      </c>
      <c r="EY33" s="17">
        <f>IF(details!BN33="","",details!BN33)</f>
        <v>70</v>
      </c>
      <c r="EZ33" s="67">
        <f t="shared" si="206"/>
        <v>100</v>
      </c>
      <c r="FA33" s="67">
        <f t="shared" si="207"/>
        <v>79</v>
      </c>
      <c r="FB33" s="67">
        <f t="shared" si="208"/>
        <v>109</v>
      </c>
      <c r="FC33" s="63">
        <f t="shared" si="209"/>
        <v>188</v>
      </c>
      <c r="FD33" s="45">
        <f t="shared" si="210"/>
        <v>0</v>
      </c>
      <c r="FE33" s="45">
        <f t="shared" si="211"/>
        <v>0</v>
      </c>
      <c r="FF33" s="46">
        <f t="shared" si="212"/>
        <v>200</v>
      </c>
      <c r="FG33" s="45" t="str">
        <f t="shared" si="213"/>
        <v/>
      </c>
      <c r="FH33" s="45" t="str">
        <f t="shared" si="109"/>
        <v>P</v>
      </c>
      <c r="FI33" s="45" t="str">
        <f t="shared" si="214"/>
        <v>A</v>
      </c>
      <c r="FJ33" s="17">
        <f>IF(details!BO33="","",details!BO33)</f>
        <v>10</v>
      </c>
      <c r="FK33" s="17">
        <f>IF(details!BP33="","",details!BP33)</f>
        <v>10</v>
      </c>
      <c r="FL33" s="17">
        <f>IF(details!BQ33="","",details!BQ33)</f>
        <v>10</v>
      </c>
      <c r="FM33" s="67">
        <f t="shared" si="215"/>
        <v>30</v>
      </c>
      <c r="FN33" s="17">
        <f>IF(details!BR33="","",details!BR33)</f>
        <v>33</v>
      </c>
      <c r="FO33" s="17">
        <f>IF(details!BS33="","",details!BS33)</f>
        <v>18</v>
      </c>
      <c r="FP33" s="71">
        <f t="shared" si="216"/>
        <v>51</v>
      </c>
      <c r="FQ33" s="67">
        <f t="shared" si="217"/>
        <v>63</v>
      </c>
      <c r="FR33" s="67">
        <f t="shared" si="218"/>
        <v>18</v>
      </c>
      <c r="FS33" s="17">
        <f>IF(details!BT33="","",details!BT33)</f>
        <v>60</v>
      </c>
      <c r="FT33" s="17">
        <f>IF(details!BU33="","",details!BU33)</f>
        <v>30</v>
      </c>
      <c r="FU33" s="71">
        <f t="shared" si="219"/>
        <v>90</v>
      </c>
      <c r="FV33" s="67">
        <f t="shared" si="220"/>
        <v>123</v>
      </c>
      <c r="FW33" s="67">
        <f t="shared" si="221"/>
        <v>48</v>
      </c>
      <c r="FX33" s="63">
        <f t="shared" si="222"/>
        <v>171</v>
      </c>
      <c r="FY33" s="45">
        <f t="shared" si="223"/>
        <v>0</v>
      </c>
      <c r="FZ33" s="45">
        <f t="shared" si="224"/>
        <v>0</v>
      </c>
      <c r="GA33" s="46">
        <f t="shared" si="78"/>
        <v>200</v>
      </c>
      <c r="GB33" s="45" t="str">
        <f t="shared" si="225"/>
        <v/>
      </c>
      <c r="GC33" s="45" t="str">
        <f t="shared" si="110"/>
        <v>P</v>
      </c>
      <c r="GD33" s="45" t="str">
        <f t="shared" si="226"/>
        <v>A</v>
      </c>
      <c r="GE33" s="17">
        <f>IF(details!BV33="","",details!BV33)</f>
        <v>24</v>
      </c>
      <c r="GF33" s="17">
        <f>IF(details!BW33="","",details!BW33)</f>
        <v>44</v>
      </c>
      <c r="GG33" s="17">
        <f>IF(details!BX33="","",details!BX33)</f>
        <v>30</v>
      </c>
      <c r="GH33" s="63">
        <f t="shared" si="227"/>
        <v>98</v>
      </c>
      <c r="GI33" s="45">
        <f t="shared" si="228"/>
        <v>0</v>
      </c>
      <c r="GJ33" s="46">
        <f t="shared" si="229"/>
        <v>100</v>
      </c>
      <c r="GK33" s="45" t="str">
        <f t="shared" si="230"/>
        <v/>
      </c>
      <c r="GL33" s="45" t="str">
        <f t="shared" si="111"/>
        <v>P</v>
      </c>
      <c r="GM33" s="45" t="str">
        <f t="shared" si="112"/>
        <v>A</v>
      </c>
      <c r="GN33" s="17">
        <f>IF(details!BY33="","",details!BY33)</f>
        <v>24</v>
      </c>
      <c r="GO33" s="17">
        <f>IF(details!BZ33="","",details!BZ33)</f>
        <v>28</v>
      </c>
      <c r="GP33" s="17">
        <f>IF(details!CA33="","",details!CA33)</f>
        <v>27</v>
      </c>
      <c r="GQ33" s="17">
        <f>IF(details!CB33="","",details!CB33)</f>
        <v>14</v>
      </c>
      <c r="GR33" s="63">
        <f t="shared" si="231"/>
        <v>93</v>
      </c>
      <c r="GS33" s="45">
        <f t="shared" si="232"/>
        <v>0</v>
      </c>
      <c r="GT33" s="46">
        <f t="shared" si="233"/>
        <v>100</v>
      </c>
      <c r="GU33" s="45" t="str">
        <f t="shared" si="234"/>
        <v/>
      </c>
      <c r="GV33" s="45" t="str">
        <f t="shared" si="113"/>
        <v>P</v>
      </c>
      <c r="GW33" s="45" t="str">
        <f t="shared" si="114"/>
        <v>A</v>
      </c>
      <c r="GX33" s="45" t="str">
        <f t="shared" si="115"/>
        <v/>
      </c>
      <c r="GY33" s="45" t="str">
        <f t="shared" si="116"/>
        <v/>
      </c>
      <c r="GZ33" s="45" t="str">
        <f t="shared" si="117"/>
        <v/>
      </c>
      <c r="HA33" s="45" t="str">
        <f t="shared" si="118"/>
        <v/>
      </c>
      <c r="HB33" s="45" t="str">
        <f t="shared" si="235"/>
        <v/>
      </c>
      <c r="HC33" s="45" t="str">
        <f t="shared" si="236"/>
        <v/>
      </c>
      <c r="HD33" s="45" t="str">
        <f t="shared" si="87"/>
        <v/>
      </c>
      <c r="HE33" s="45">
        <f t="shared" si="237"/>
        <v>0</v>
      </c>
      <c r="HF33" s="45">
        <f t="shared" si="238"/>
        <v>0</v>
      </c>
      <c r="HG33" s="45">
        <f t="shared" si="239"/>
        <v>0</v>
      </c>
      <c r="HH33" s="45">
        <f t="shared" si="240"/>
        <v>0</v>
      </c>
      <c r="HI33" s="45">
        <f t="shared" si="241"/>
        <v>0</v>
      </c>
      <c r="HJ33" s="45" t="str">
        <f t="shared" si="88"/>
        <v/>
      </c>
      <c r="HK33" s="17" t="str">
        <f t="shared" si="242"/>
        <v/>
      </c>
      <c r="HL33" s="359" t="str">
        <f t="shared" si="243"/>
        <v/>
      </c>
      <c r="HM33" s="72" t="str">
        <f t="shared" si="244"/>
        <v/>
      </c>
      <c r="HN33" s="60" t="str">
        <f>IF(details!DJ33="","",details!DJ33)</f>
        <v/>
      </c>
      <c r="HO33" s="73" t="str">
        <f>IF(details!DK33="","",details!DK33)</f>
        <v/>
      </c>
      <c r="HP33" s="60" t="str">
        <f>IF(details!DN33="","",details!DN33)</f>
        <v/>
      </c>
      <c r="HQ33" s="73" t="str">
        <f>IF(details!DO33="","",details!DO33)</f>
        <v/>
      </c>
      <c r="HR33" s="60" t="str">
        <f>IF(details!DR33="","",details!DR33)</f>
        <v/>
      </c>
      <c r="HS33" s="73" t="str">
        <f>IF(details!DS33="","",details!DS33)</f>
        <v/>
      </c>
      <c r="HT33" s="60" t="str">
        <f>IF(details!DV33="","",details!DV33)</f>
        <v/>
      </c>
      <c r="HU33" s="73" t="str">
        <f>IF(details!DW33="","",details!DW33)</f>
        <v/>
      </c>
      <c r="HV33" s="60" t="str">
        <f>IF(details!DZ33="","",details!DZ33)</f>
        <v/>
      </c>
      <c r="HW33" s="73" t="str">
        <f>IF(details!EA33="","",details!EA33)</f>
        <v/>
      </c>
      <c r="HX33" s="61" t="str">
        <f t="shared" si="245"/>
        <v/>
      </c>
      <c r="HY33" s="321">
        <f t="shared" si="246"/>
        <v>1.5</v>
      </c>
      <c r="HZ33" s="17" t="str">
        <f t="shared" si="247"/>
        <v/>
      </c>
      <c r="IA33" s="17" t="str">
        <f t="shared" si="248"/>
        <v/>
      </c>
      <c r="IB33" s="17" t="str">
        <f t="shared" si="122"/>
        <v/>
      </c>
      <c r="IC33" s="17" t="str">
        <f t="shared" si="249"/>
        <v/>
      </c>
      <c r="ID33" s="17" t="str">
        <f t="shared" si="250"/>
        <v/>
      </c>
      <c r="IE33" s="17" t="str">
        <f t="shared" si="124"/>
        <v/>
      </c>
      <c r="IF33" s="17" t="str">
        <f t="shared" si="251"/>
        <v/>
      </c>
      <c r="IG33" s="17" t="str">
        <f t="shared" si="276"/>
        <v/>
      </c>
      <c r="IH33" s="17" t="str">
        <f t="shared" si="276"/>
        <v/>
      </c>
      <c r="II33" s="17" t="str">
        <f t="shared" si="276"/>
        <v/>
      </c>
      <c r="IJ33" s="17" t="str">
        <f t="shared" si="276"/>
        <v/>
      </c>
      <c r="IK33" s="17" t="str">
        <f t="shared" si="276"/>
        <v/>
      </c>
      <c r="IL33" s="17" t="str">
        <f t="shared" si="252"/>
        <v/>
      </c>
      <c r="IM33" s="17" t="str">
        <f t="shared" si="127"/>
        <v/>
      </c>
      <c r="IN33" s="17" t="str">
        <f t="shared" si="253"/>
        <v/>
      </c>
      <c r="IO33" s="17" t="str">
        <f t="shared" si="254"/>
        <v/>
      </c>
      <c r="IP33" s="17" t="str">
        <f t="shared" si="129"/>
        <v/>
      </c>
      <c r="IQ33" s="17" t="str">
        <f t="shared" si="255"/>
        <v/>
      </c>
      <c r="IR33" s="17" t="str">
        <f t="shared" si="256"/>
        <v/>
      </c>
      <c r="IS33" s="17" t="str">
        <f t="shared" si="257"/>
        <v/>
      </c>
      <c r="IT33" s="17" t="str">
        <f t="shared" si="258"/>
        <v/>
      </c>
      <c r="IU33" s="17" t="str">
        <f t="shared" si="259"/>
        <v/>
      </c>
      <c r="IV33" s="17" t="str">
        <f t="shared" si="260"/>
        <v/>
      </c>
      <c r="IW33" s="17" t="str">
        <f t="shared" si="261"/>
        <v/>
      </c>
      <c r="IX33" s="17" t="str">
        <f t="shared" si="262"/>
        <v>A</v>
      </c>
      <c r="IY33" s="17" t="str">
        <f t="shared" si="263"/>
        <v>A</v>
      </c>
      <c r="IZ33" s="17" t="str">
        <f t="shared" si="264"/>
        <v>A</v>
      </c>
      <c r="JA33" s="17" t="str">
        <f t="shared" si="265"/>
        <v>A</v>
      </c>
      <c r="JB33" s="17" t="str">
        <f t="shared" si="266"/>
        <v xml:space="preserve">            </v>
      </c>
      <c r="JC33" s="17" t="str">
        <f t="shared" si="267"/>
        <v xml:space="preserve">            </v>
      </c>
      <c r="JD33" s="17" t="str">
        <f t="shared" si="268"/>
        <v/>
      </c>
      <c r="JE33" s="74"/>
      <c r="JF33" s="17" t="str">
        <f t="shared" si="269"/>
        <v xml:space="preserve">            </v>
      </c>
      <c r="JG33" s="17" t="str">
        <f>IF(OR(HK33="SUPPL.",HK33="RE-EXAM."),'result subject-wise'!AV33,HK33)</f>
        <v/>
      </c>
      <c r="JH33" s="26">
        <f>IF('result subject-wise'!AW33="",DQ33,'result subject-wise'!AW33)</f>
        <v>27.708333333333332</v>
      </c>
      <c r="JI33" s="53" t="str">
        <f t="shared" si="270"/>
        <v/>
      </c>
      <c r="JJ33" s="65"/>
      <c r="JM33" s="693" t="str">
        <f>'result subject-wise'!Z110</f>
        <v>PASS</v>
      </c>
      <c r="JN33" s="694"/>
      <c r="JO33" s="694"/>
      <c r="JP33" s="694"/>
      <c r="JQ33" s="594">
        <f>'result subject-wise'!AV110</f>
        <v>0</v>
      </c>
      <c r="JR33" s="594"/>
      <c r="JS33" s="594"/>
      <c r="JT33" s="785"/>
      <c r="JU33" s="786"/>
      <c r="JV33" s="786"/>
      <c r="JW33" s="786"/>
      <c r="JX33" s="786"/>
      <c r="JY33" s="786"/>
      <c r="JZ33" s="702"/>
      <c r="KA33" s="703"/>
    </row>
    <row r="34" spans="1:287" ht="16" customHeight="1">
      <c r="A34" s="2">
        <f>details!A34</f>
        <v>0</v>
      </c>
      <c r="B34" s="17" t="str">
        <f>IF(details!B34="","",details!B34)</f>
        <v/>
      </c>
      <c r="C34" s="17" t="str">
        <f>IF(details!C34="","",details!C34)</f>
        <v/>
      </c>
      <c r="D34" s="63" t="str">
        <f>IF(details!D34="","",details!D34)</f>
        <v/>
      </c>
      <c r="E34" s="17" t="str">
        <f>IF(details!E34="","",details!E34)</f>
        <v/>
      </c>
      <c r="F34" s="245" t="str">
        <f>IF(details!F34="","",details!F34)</f>
        <v/>
      </c>
      <c r="G34" s="19" t="str">
        <f>IF(details!G34="","",details!G34)</f>
        <v/>
      </c>
      <c r="H34" s="19" t="str">
        <f>IF(details!H34="","",details!H34)</f>
        <v/>
      </c>
      <c r="I34" s="19" t="str">
        <f>IF(details!I34="","",details!I34)</f>
        <v/>
      </c>
      <c r="J34" s="17" t="str">
        <f>IF(details!J34="","",details!J34)</f>
        <v/>
      </c>
      <c r="K34" s="17" t="str">
        <f>IF(details!K34="","",details!K34)</f>
        <v/>
      </c>
      <c r="L34" s="17" t="str">
        <f>IF(details!L34="","",details!L34)</f>
        <v/>
      </c>
      <c r="M34" s="67" t="str">
        <f t="shared" si="139"/>
        <v/>
      </c>
      <c r="N34" s="17" t="str">
        <f>IF(details!M34="","",details!M34)</f>
        <v/>
      </c>
      <c r="O34" s="17" t="str">
        <f>IF(details!N34="","",details!N34)</f>
        <v/>
      </c>
      <c r="P34" s="67" t="str">
        <f t="shared" si="140"/>
        <v/>
      </c>
      <c r="Q34" s="17" t="str">
        <f>IF(details!O34="","",details!O34)</f>
        <v/>
      </c>
      <c r="R34" s="54" t="str">
        <f t="shared" si="141"/>
        <v/>
      </c>
      <c r="S34" s="45">
        <f t="shared" si="142"/>
        <v>0</v>
      </c>
      <c r="T34" s="45">
        <f t="shared" si="143"/>
        <v>0</v>
      </c>
      <c r="U34" s="46" t="str">
        <f t="shared" si="144"/>
        <v/>
      </c>
      <c r="V34" s="45" t="str">
        <f t="shared" si="145"/>
        <v/>
      </c>
      <c r="W34" s="45" t="str">
        <f t="shared" si="89"/>
        <v/>
      </c>
      <c r="X34" s="45" t="str">
        <f t="shared" si="90"/>
        <v/>
      </c>
      <c r="Y34" s="17" t="str">
        <f>IF(details!P34="","",details!P34)</f>
        <v/>
      </c>
      <c r="Z34" s="17" t="str">
        <f>IF(details!Q34="","",details!Q34)</f>
        <v/>
      </c>
      <c r="AA34" s="17" t="str">
        <f>IF(details!R34="","",details!R34)</f>
        <v/>
      </c>
      <c r="AB34" s="67" t="str">
        <f t="shared" si="146"/>
        <v/>
      </c>
      <c r="AC34" s="17" t="str">
        <f>IF(details!S34="","",details!S34)</f>
        <v/>
      </c>
      <c r="AD34" s="17" t="str">
        <f>IF(details!T34="","",details!T34)</f>
        <v/>
      </c>
      <c r="AE34" s="67" t="str">
        <f t="shared" si="147"/>
        <v/>
      </c>
      <c r="AF34" s="17" t="str">
        <f>IF(details!U34="","",details!U34)</f>
        <v/>
      </c>
      <c r="AG34" s="54" t="str">
        <f t="shared" si="148"/>
        <v/>
      </c>
      <c r="AH34" s="45">
        <f t="shared" si="149"/>
        <v>0</v>
      </c>
      <c r="AI34" s="45">
        <f t="shared" si="150"/>
        <v>0</v>
      </c>
      <c r="AJ34" s="46" t="str">
        <f t="shared" si="151"/>
        <v/>
      </c>
      <c r="AK34" s="45" t="str">
        <f t="shared" si="152"/>
        <v/>
      </c>
      <c r="AL34" s="45" t="str">
        <f t="shared" si="91"/>
        <v/>
      </c>
      <c r="AM34" s="45" t="str">
        <f t="shared" si="92"/>
        <v/>
      </c>
      <c r="AN34" s="63" t="str">
        <f>IF(details!V34="","",details!V34)</f>
        <v/>
      </c>
      <c r="AO34" s="68" t="str">
        <f>IF(details!V34="","",details!V34)</f>
        <v/>
      </c>
      <c r="AP34" s="17" t="str">
        <f>IF(details!W34="","",details!W34)</f>
        <v/>
      </c>
      <c r="AQ34" s="17" t="str">
        <f>IF(details!X34="","",details!X34)</f>
        <v/>
      </c>
      <c r="AR34" s="17" t="str">
        <f>IF(details!Y34="","",details!Y34)</f>
        <v/>
      </c>
      <c r="AS34" s="67" t="str">
        <f t="shared" si="153"/>
        <v/>
      </c>
      <c r="AT34" s="17" t="str">
        <f>IF(details!Z34="","",details!Z34)</f>
        <v/>
      </c>
      <c r="AU34" s="17" t="str">
        <f>IF(details!AA34="","",details!AA34)</f>
        <v/>
      </c>
      <c r="AV34" s="67" t="str">
        <f t="shared" si="154"/>
        <v/>
      </c>
      <c r="AW34" s="17" t="str">
        <f>IF(details!AB34="","",details!AB34)</f>
        <v/>
      </c>
      <c r="AX34" s="54" t="str">
        <f t="shared" si="155"/>
        <v/>
      </c>
      <c r="AY34" s="45">
        <f t="shared" si="156"/>
        <v>0</v>
      </c>
      <c r="AZ34" s="45">
        <f t="shared" si="157"/>
        <v>0</v>
      </c>
      <c r="BA34" s="46" t="str">
        <f t="shared" si="158"/>
        <v/>
      </c>
      <c r="BB34" s="45" t="str">
        <f t="shared" si="159"/>
        <v/>
      </c>
      <c r="BC34" s="45" t="str">
        <f t="shared" si="93"/>
        <v/>
      </c>
      <c r="BD34" s="45" t="str">
        <f t="shared" si="160"/>
        <v/>
      </c>
      <c r="BE34" s="17" t="str">
        <f>IF(details!AC34="","",details!AC34)</f>
        <v/>
      </c>
      <c r="BF34" s="17" t="str">
        <f>IF(details!AD34="","",details!AD34)</f>
        <v/>
      </c>
      <c r="BG34" s="17" t="str">
        <f>IF(details!AE34="","",details!AE34)</f>
        <v/>
      </c>
      <c r="BH34" s="67" t="str">
        <f t="shared" si="161"/>
        <v/>
      </c>
      <c r="BI34" s="17" t="str">
        <f>IF(details!AF34="","",details!AF34)</f>
        <v/>
      </c>
      <c r="BJ34" s="17" t="str">
        <f>IF(details!AG34="","",details!AG34)</f>
        <v/>
      </c>
      <c r="BK34" s="67" t="str">
        <f t="shared" si="162"/>
        <v/>
      </c>
      <c r="BL34" s="17" t="str">
        <f>IF(details!AH34="","",details!AH34)</f>
        <v/>
      </c>
      <c r="BM34" s="54" t="str">
        <f t="shared" si="163"/>
        <v/>
      </c>
      <c r="BN34" s="45">
        <f t="shared" si="164"/>
        <v>0</v>
      </c>
      <c r="BO34" s="45">
        <f t="shared" si="165"/>
        <v>0</v>
      </c>
      <c r="BP34" s="46" t="str">
        <f t="shared" si="166"/>
        <v/>
      </c>
      <c r="BQ34" s="45" t="str">
        <f t="shared" si="167"/>
        <v/>
      </c>
      <c r="BR34" s="45" t="str">
        <f t="shared" si="94"/>
        <v/>
      </c>
      <c r="BS34" s="45" t="str">
        <f t="shared" si="168"/>
        <v/>
      </c>
      <c r="BT34" s="300" t="str">
        <f>IF(details!AI34="","",details!AI34)</f>
        <v/>
      </c>
      <c r="BU34" s="309" t="str">
        <f t="shared" si="169"/>
        <v xml:space="preserve"> SOCIAL SCIENCE</v>
      </c>
      <c r="BV34" s="17" t="str">
        <f>IF(details!AJ34="","",details!AJ34)</f>
        <v/>
      </c>
      <c r="BW34" s="17" t="str">
        <f>IF(details!AK34="","",details!AK34)</f>
        <v/>
      </c>
      <c r="BX34" s="17" t="str">
        <f>IF(details!AL34="","",details!AL34)</f>
        <v/>
      </c>
      <c r="BY34" s="178" t="str">
        <f t="shared" si="277"/>
        <v/>
      </c>
      <c r="BZ34" s="17" t="str">
        <f>IF(details!AM34="","",details!AM34)</f>
        <v/>
      </c>
      <c r="CA34" s="17" t="str">
        <f t="shared" si="171"/>
        <v/>
      </c>
      <c r="CB34" s="17" t="str">
        <f t="shared" si="278"/>
        <v/>
      </c>
      <c r="CC34" s="17">
        <f>IF(details!AN34="","",details!AN34)</f>
        <v>10</v>
      </c>
      <c r="CD34" s="17">
        <f>IF(details!AO34="","",details!AO34)</f>
        <v>10</v>
      </c>
      <c r="CE34" s="17">
        <f>IF(details!AP34="","",details!AP34)</f>
        <v>9</v>
      </c>
      <c r="CF34" s="67">
        <f t="shared" si="173"/>
        <v>29</v>
      </c>
      <c r="CG34" s="17">
        <f>IF(details!AQ34="","",details!AQ34)</f>
        <v>0.5</v>
      </c>
      <c r="CH34" s="17">
        <f>IF(details!AR34="","",details!AR34)</f>
        <v>70</v>
      </c>
      <c r="CI34" s="67">
        <f t="shared" si="174"/>
        <v>99.5</v>
      </c>
      <c r="CJ34" s="17">
        <f>IF(details!AS34="","",details!AS34)</f>
        <v>100</v>
      </c>
      <c r="CK34" s="54">
        <f t="shared" si="175"/>
        <v>199.5</v>
      </c>
      <c r="CL34" s="17">
        <f t="shared" si="176"/>
        <v>10</v>
      </c>
      <c r="CM34" s="17">
        <f t="shared" si="177"/>
        <v>10</v>
      </c>
      <c r="CN34" s="17">
        <f t="shared" si="178"/>
        <v>9</v>
      </c>
      <c r="CO34" s="67">
        <f t="shared" si="100"/>
        <v>0.5</v>
      </c>
      <c r="CP34" s="17">
        <f t="shared" si="31"/>
        <v>70</v>
      </c>
      <c r="CQ34" s="67">
        <f t="shared" si="32"/>
        <v>99.5</v>
      </c>
      <c r="CR34" s="17">
        <f t="shared" si="33"/>
        <v>100</v>
      </c>
      <c r="CS34" s="54">
        <f t="shared" si="34"/>
        <v>199.5</v>
      </c>
      <c r="CT34" s="45">
        <f t="shared" si="35"/>
        <v>0</v>
      </c>
      <c r="CU34" s="45">
        <f t="shared" si="101"/>
        <v>0</v>
      </c>
      <c r="CV34" s="46">
        <f t="shared" si="102"/>
        <v>200</v>
      </c>
      <c r="CW34" s="45" t="str">
        <f t="shared" si="36"/>
        <v/>
      </c>
      <c r="CX34" s="45" t="str">
        <f t="shared" si="103"/>
        <v/>
      </c>
      <c r="CY34" s="45" t="str">
        <f t="shared" si="179"/>
        <v/>
      </c>
      <c r="CZ34" s="17">
        <f>IF(details!AT34="","",details!AT34)</f>
        <v>5</v>
      </c>
      <c r="DA34" s="17">
        <f>IF(details!AU34="","",details!AU34)</f>
        <v>4</v>
      </c>
      <c r="DB34" s="17">
        <f>IF(details!AV34="","",details!AV34)</f>
        <v>8</v>
      </c>
      <c r="DC34" s="67">
        <f t="shared" si="180"/>
        <v>17</v>
      </c>
      <c r="DD34" s="17">
        <f>IF(details!AW34="","",details!AW34)</f>
        <v>1</v>
      </c>
      <c r="DE34" s="17">
        <f>IF(details!AX34="","",details!AX34)</f>
        <v>25</v>
      </c>
      <c r="DF34" s="67">
        <f t="shared" si="181"/>
        <v>43</v>
      </c>
      <c r="DG34" s="17">
        <f>IF(details!AY34="","",details!AY34)</f>
        <v>90</v>
      </c>
      <c r="DH34" s="54">
        <f t="shared" si="182"/>
        <v>133</v>
      </c>
      <c r="DI34" s="45">
        <f t="shared" si="183"/>
        <v>0</v>
      </c>
      <c r="DJ34" s="45">
        <f t="shared" si="184"/>
        <v>0</v>
      </c>
      <c r="DK34" s="46">
        <f t="shared" si="185"/>
        <v>200</v>
      </c>
      <c r="DL34" s="45" t="str">
        <f t="shared" si="186"/>
        <v/>
      </c>
      <c r="DM34" s="45" t="str">
        <f t="shared" si="104"/>
        <v/>
      </c>
      <c r="DN34" s="45" t="str">
        <f t="shared" si="105"/>
        <v/>
      </c>
      <c r="DO34" s="45">
        <f t="shared" si="44"/>
        <v>0</v>
      </c>
      <c r="DP34" s="69">
        <f t="shared" si="45"/>
        <v>332.5</v>
      </c>
      <c r="DQ34" s="70">
        <f t="shared" si="187"/>
        <v>27.708333333333332</v>
      </c>
      <c r="DR34" s="53" t="str">
        <f t="shared" si="188"/>
        <v/>
      </c>
      <c r="DS34" s="17">
        <f>IF(details!AZ34="","",details!AZ34)</f>
        <v>10</v>
      </c>
      <c r="DT34" s="17">
        <f>IF(details!BA34="","",details!BA34)</f>
        <v>10</v>
      </c>
      <c r="DU34" s="17">
        <f>IF(details!BB34="","",details!BB34)</f>
        <v>10</v>
      </c>
      <c r="DV34" s="67">
        <f t="shared" si="189"/>
        <v>30</v>
      </c>
      <c r="DW34" s="17">
        <f>IF(details!BC34="","",details!BC34)</f>
        <v>70</v>
      </c>
      <c r="DX34" s="67">
        <f t="shared" si="190"/>
        <v>100</v>
      </c>
      <c r="DY34" s="17">
        <f>IF(details!BD34="","",details!BD34)</f>
        <v>100</v>
      </c>
      <c r="DZ34" s="54">
        <f t="shared" si="191"/>
        <v>200</v>
      </c>
      <c r="EA34" s="45">
        <f t="shared" si="192"/>
        <v>0</v>
      </c>
      <c r="EB34" s="45">
        <f t="shared" si="193"/>
        <v>0</v>
      </c>
      <c r="EC34" s="46">
        <f t="shared" si="194"/>
        <v>200</v>
      </c>
      <c r="ED34" s="45" t="str">
        <f t="shared" si="195"/>
        <v/>
      </c>
      <c r="EE34" s="45" t="str">
        <f t="shared" si="107"/>
        <v/>
      </c>
      <c r="EF34" s="45" t="str">
        <f t="shared" si="196"/>
        <v/>
      </c>
      <c r="EG34" s="17">
        <f>IF(details!BE34="","",details!BE34)</f>
        <v>6</v>
      </c>
      <c r="EH34" s="17">
        <f>IF(details!BF34="","",details!BF34)</f>
        <v>8</v>
      </c>
      <c r="EI34" s="67">
        <f t="shared" si="197"/>
        <v>14</v>
      </c>
      <c r="EJ34" s="17">
        <f>IF(details!BG34="","",details!BG34)</f>
        <v>4</v>
      </c>
      <c r="EK34" s="17">
        <f>IF(details!BH34="","",details!BH34)</f>
        <v>7</v>
      </c>
      <c r="EL34" s="67">
        <f t="shared" si="198"/>
        <v>11</v>
      </c>
      <c r="EM34" s="17">
        <f>IF(details!BI34="","",details!BI34)</f>
        <v>15</v>
      </c>
      <c r="EN34" s="17">
        <f>IF(details!BJ34="","",details!BJ34)</f>
        <v>10</v>
      </c>
      <c r="EO34" s="67">
        <f t="shared" si="199"/>
        <v>25</v>
      </c>
      <c r="EP34" s="67">
        <f t="shared" si="200"/>
        <v>25</v>
      </c>
      <c r="EQ34" s="67">
        <f t="shared" si="201"/>
        <v>25</v>
      </c>
      <c r="ER34" s="67">
        <f t="shared" si="202"/>
        <v>50</v>
      </c>
      <c r="ES34" s="17">
        <f>IF(details!BK34="","",details!BK34)</f>
        <v>24</v>
      </c>
      <c r="ET34" s="17">
        <f>IF(details!BL34="","",details!BL34)</f>
        <v>14</v>
      </c>
      <c r="EU34" s="67">
        <f t="shared" si="203"/>
        <v>38</v>
      </c>
      <c r="EV34" s="67">
        <f t="shared" si="204"/>
        <v>49</v>
      </c>
      <c r="EW34" s="67">
        <f t="shared" si="205"/>
        <v>39</v>
      </c>
      <c r="EX34" s="17">
        <f>IF(details!BM34="","",details!BM34)</f>
        <v>30</v>
      </c>
      <c r="EY34" s="17">
        <f>IF(details!BN34="","",details!BN34)</f>
        <v>70</v>
      </c>
      <c r="EZ34" s="67">
        <f t="shared" si="206"/>
        <v>100</v>
      </c>
      <c r="FA34" s="67">
        <f t="shared" si="207"/>
        <v>79</v>
      </c>
      <c r="FB34" s="67">
        <f t="shared" si="208"/>
        <v>109</v>
      </c>
      <c r="FC34" s="63">
        <f t="shared" si="209"/>
        <v>188</v>
      </c>
      <c r="FD34" s="45">
        <f t="shared" si="210"/>
        <v>0</v>
      </c>
      <c r="FE34" s="45">
        <f t="shared" si="211"/>
        <v>0</v>
      </c>
      <c r="FF34" s="46">
        <f t="shared" si="212"/>
        <v>200</v>
      </c>
      <c r="FG34" s="45" t="str">
        <f t="shared" si="213"/>
        <v/>
      </c>
      <c r="FH34" s="45" t="str">
        <f t="shared" si="109"/>
        <v>P</v>
      </c>
      <c r="FI34" s="45" t="str">
        <f t="shared" si="214"/>
        <v>A</v>
      </c>
      <c r="FJ34" s="17">
        <f>IF(details!BO34="","",details!BO34)</f>
        <v>10</v>
      </c>
      <c r="FK34" s="17">
        <f>IF(details!BP34="","",details!BP34)</f>
        <v>10</v>
      </c>
      <c r="FL34" s="17">
        <f>IF(details!BQ34="","",details!BQ34)</f>
        <v>10</v>
      </c>
      <c r="FM34" s="67">
        <f t="shared" si="215"/>
        <v>30</v>
      </c>
      <c r="FN34" s="17">
        <f>IF(details!BR34="","",details!BR34)</f>
        <v>33</v>
      </c>
      <c r="FO34" s="17">
        <f>IF(details!BS34="","",details!BS34)</f>
        <v>18</v>
      </c>
      <c r="FP34" s="71">
        <f t="shared" si="216"/>
        <v>51</v>
      </c>
      <c r="FQ34" s="67">
        <f t="shared" si="217"/>
        <v>63</v>
      </c>
      <c r="FR34" s="67">
        <f t="shared" si="218"/>
        <v>18</v>
      </c>
      <c r="FS34" s="17">
        <f>IF(details!BT34="","",details!BT34)</f>
        <v>60</v>
      </c>
      <c r="FT34" s="17">
        <f>IF(details!BU34="","",details!BU34)</f>
        <v>30</v>
      </c>
      <c r="FU34" s="71">
        <f t="shared" si="219"/>
        <v>90</v>
      </c>
      <c r="FV34" s="67">
        <f t="shared" si="220"/>
        <v>123</v>
      </c>
      <c r="FW34" s="67">
        <f t="shared" si="221"/>
        <v>48</v>
      </c>
      <c r="FX34" s="63">
        <f t="shared" si="222"/>
        <v>171</v>
      </c>
      <c r="FY34" s="45">
        <f t="shared" si="223"/>
        <v>0</v>
      </c>
      <c r="FZ34" s="45">
        <f t="shared" si="224"/>
        <v>0</v>
      </c>
      <c r="GA34" s="46">
        <f t="shared" si="78"/>
        <v>200</v>
      </c>
      <c r="GB34" s="45" t="str">
        <f t="shared" si="225"/>
        <v/>
      </c>
      <c r="GC34" s="45" t="str">
        <f t="shared" si="110"/>
        <v>P</v>
      </c>
      <c r="GD34" s="45" t="str">
        <f t="shared" si="226"/>
        <v>A</v>
      </c>
      <c r="GE34" s="17">
        <f>IF(details!BV34="","",details!BV34)</f>
        <v>24</v>
      </c>
      <c r="GF34" s="17">
        <f>IF(details!BW34="","",details!BW34)</f>
        <v>44</v>
      </c>
      <c r="GG34" s="17">
        <f>IF(details!BX34="","",details!BX34)</f>
        <v>30</v>
      </c>
      <c r="GH34" s="63">
        <f t="shared" si="227"/>
        <v>98</v>
      </c>
      <c r="GI34" s="45">
        <f t="shared" si="228"/>
        <v>0</v>
      </c>
      <c r="GJ34" s="46">
        <f t="shared" si="229"/>
        <v>100</v>
      </c>
      <c r="GK34" s="45" t="str">
        <f t="shared" si="230"/>
        <v/>
      </c>
      <c r="GL34" s="45" t="str">
        <f t="shared" si="111"/>
        <v>P</v>
      </c>
      <c r="GM34" s="45" t="str">
        <f t="shared" si="112"/>
        <v>A</v>
      </c>
      <c r="GN34" s="17">
        <f>IF(details!BY34="","",details!BY34)</f>
        <v>24</v>
      </c>
      <c r="GO34" s="17">
        <f>IF(details!BZ34="","",details!BZ34)</f>
        <v>28</v>
      </c>
      <c r="GP34" s="17">
        <f>IF(details!CA34="","",details!CA34)</f>
        <v>27</v>
      </c>
      <c r="GQ34" s="17">
        <f>IF(details!CB34="","",details!CB34)</f>
        <v>14</v>
      </c>
      <c r="GR34" s="63">
        <f t="shared" si="231"/>
        <v>93</v>
      </c>
      <c r="GS34" s="45">
        <f t="shared" si="232"/>
        <v>0</v>
      </c>
      <c r="GT34" s="46">
        <f t="shared" si="233"/>
        <v>100</v>
      </c>
      <c r="GU34" s="45" t="str">
        <f t="shared" si="234"/>
        <v/>
      </c>
      <c r="GV34" s="45" t="str">
        <f t="shared" si="113"/>
        <v>P</v>
      </c>
      <c r="GW34" s="45" t="str">
        <f t="shared" si="114"/>
        <v>A</v>
      </c>
      <c r="GX34" s="45" t="str">
        <f t="shared" si="115"/>
        <v/>
      </c>
      <c r="GY34" s="45" t="str">
        <f t="shared" si="116"/>
        <v/>
      </c>
      <c r="GZ34" s="45" t="str">
        <f t="shared" si="117"/>
        <v/>
      </c>
      <c r="HA34" s="45" t="str">
        <f t="shared" si="118"/>
        <v/>
      </c>
      <c r="HB34" s="45" t="str">
        <f t="shared" si="235"/>
        <v/>
      </c>
      <c r="HC34" s="45" t="str">
        <f t="shared" si="236"/>
        <v/>
      </c>
      <c r="HD34" s="45" t="str">
        <f t="shared" si="87"/>
        <v/>
      </c>
      <c r="HE34" s="45">
        <f t="shared" si="237"/>
        <v>0</v>
      </c>
      <c r="HF34" s="45">
        <f t="shared" si="238"/>
        <v>0</v>
      </c>
      <c r="HG34" s="45">
        <f t="shared" si="239"/>
        <v>0</v>
      </c>
      <c r="HH34" s="45">
        <f t="shared" si="240"/>
        <v>0</v>
      </c>
      <c r="HI34" s="45">
        <f t="shared" si="241"/>
        <v>0</v>
      </c>
      <c r="HJ34" s="45" t="str">
        <f t="shared" si="88"/>
        <v/>
      </c>
      <c r="HK34" s="17" t="str">
        <f t="shared" si="242"/>
        <v/>
      </c>
      <c r="HL34" s="359" t="str">
        <f t="shared" si="243"/>
        <v/>
      </c>
      <c r="HM34" s="72" t="str">
        <f t="shared" si="244"/>
        <v/>
      </c>
      <c r="HN34" s="60" t="str">
        <f>IF(details!DJ34="","",details!DJ34)</f>
        <v/>
      </c>
      <c r="HO34" s="73" t="str">
        <f>IF(details!DK34="","",details!DK34)</f>
        <v/>
      </c>
      <c r="HP34" s="60" t="str">
        <f>IF(details!DN34="","",details!DN34)</f>
        <v/>
      </c>
      <c r="HQ34" s="73" t="str">
        <f>IF(details!DO34="","",details!DO34)</f>
        <v/>
      </c>
      <c r="HR34" s="60" t="str">
        <f>IF(details!DR34="","",details!DR34)</f>
        <v/>
      </c>
      <c r="HS34" s="73" t="str">
        <f>IF(details!DS34="","",details!DS34)</f>
        <v/>
      </c>
      <c r="HT34" s="60" t="str">
        <f>IF(details!DV34="","",details!DV34)</f>
        <v/>
      </c>
      <c r="HU34" s="73" t="str">
        <f>IF(details!DW34="","",details!DW34)</f>
        <v/>
      </c>
      <c r="HV34" s="60" t="str">
        <f>IF(details!DZ34="","",details!DZ34)</f>
        <v/>
      </c>
      <c r="HW34" s="73" t="str">
        <f>IF(details!EA34="","",details!EA34)</f>
        <v/>
      </c>
      <c r="HX34" s="61" t="str">
        <f t="shared" si="245"/>
        <v/>
      </c>
      <c r="HY34" s="321">
        <f t="shared" si="246"/>
        <v>1.5</v>
      </c>
      <c r="HZ34" s="17" t="str">
        <f t="shared" si="247"/>
        <v/>
      </c>
      <c r="IA34" s="17" t="str">
        <f t="shared" si="248"/>
        <v/>
      </c>
      <c r="IB34" s="17" t="str">
        <f t="shared" si="122"/>
        <v/>
      </c>
      <c r="IC34" s="17" t="str">
        <f t="shared" si="249"/>
        <v/>
      </c>
      <c r="ID34" s="17" t="str">
        <f t="shared" si="250"/>
        <v/>
      </c>
      <c r="IE34" s="17" t="str">
        <f t="shared" si="124"/>
        <v/>
      </c>
      <c r="IF34" s="17" t="str">
        <f t="shared" si="251"/>
        <v/>
      </c>
      <c r="IG34" s="17" t="str">
        <f t="shared" si="276"/>
        <v/>
      </c>
      <c r="IH34" s="17" t="str">
        <f t="shared" si="276"/>
        <v/>
      </c>
      <c r="II34" s="17" t="str">
        <f t="shared" si="276"/>
        <v/>
      </c>
      <c r="IJ34" s="17" t="str">
        <f t="shared" si="276"/>
        <v/>
      </c>
      <c r="IK34" s="17" t="str">
        <f t="shared" si="276"/>
        <v/>
      </c>
      <c r="IL34" s="17" t="str">
        <f t="shared" si="252"/>
        <v/>
      </c>
      <c r="IM34" s="17" t="str">
        <f t="shared" si="127"/>
        <v/>
      </c>
      <c r="IN34" s="17" t="str">
        <f t="shared" si="253"/>
        <v/>
      </c>
      <c r="IO34" s="17" t="str">
        <f t="shared" si="254"/>
        <v/>
      </c>
      <c r="IP34" s="17" t="str">
        <f t="shared" si="129"/>
        <v/>
      </c>
      <c r="IQ34" s="17" t="str">
        <f t="shared" si="255"/>
        <v/>
      </c>
      <c r="IR34" s="17" t="str">
        <f t="shared" si="256"/>
        <v/>
      </c>
      <c r="IS34" s="17" t="str">
        <f t="shared" si="257"/>
        <v/>
      </c>
      <c r="IT34" s="17" t="str">
        <f t="shared" si="258"/>
        <v/>
      </c>
      <c r="IU34" s="17" t="str">
        <f t="shared" si="259"/>
        <v/>
      </c>
      <c r="IV34" s="17" t="str">
        <f t="shared" si="260"/>
        <v/>
      </c>
      <c r="IW34" s="17" t="str">
        <f t="shared" si="261"/>
        <v/>
      </c>
      <c r="IX34" s="17" t="str">
        <f t="shared" si="262"/>
        <v>A</v>
      </c>
      <c r="IY34" s="17" t="str">
        <f t="shared" si="263"/>
        <v>A</v>
      </c>
      <c r="IZ34" s="17" t="str">
        <f t="shared" si="264"/>
        <v>A</v>
      </c>
      <c r="JA34" s="17" t="str">
        <f t="shared" si="265"/>
        <v>A</v>
      </c>
      <c r="JB34" s="17" t="str">
        <f t="shared" si="266"/>
        <v xml:space="preserve">            </v>
      </c>
      <c r="JC34" s="17" t="str">
        <f t="shared" si="267"/>
        <v xml:space="preserve">            </v>
      </c>
      <c r="JD34" s="17" t="str">
        <f t="shared" si="268"/>
        <v/>
      </c>
      <c r="JE34" s="74"/>
      <c r="JF34" s="17" t="str">
        <f t="shared" si="269"/>
        <v xml:space="preserve">            </v>
      </c>
      <c r="JG34" s="17" t="str">
        <f>IF(OR(HK34="SUPPL.",HK34="RE-EXAM."),'result subject-wise'!AV34,HK34)</f>
        <v/>
      </c>
      <c r="JH34" s="26">
        <f>IF('result subject-wise'!AW34="",DQ34,'result subject-wise'!AW34)</f>
        <v>27.708333333333332</v>
      </c>
      <c r="JI34" s="53" t="str">
        <f t="shared" si="270"/>
        <v/>
      </c>
      <c r="JJ34" s="65"/>
      <c r="JM34" s="693" t="str">
        <f>'result subject-wise'!Z111</f>
        <v>FAIL</v>
      </c>
      <c r="JN34" s="694"/>
      <c r="JO34" s="694"/>
      <c r="JP34" s="694"/>
      <c r="JQ34" s="594">
        <f>'result subject-wise'!AV111</f>
        <v>0</v>
      </c>
      <c r="JR34" s="594"/>
      <c r="JS34" s="594"/>
      <c r="JT34" s="785"/>
      <c r="JU34" s="786"/>
      <c r="JV34" s="786"/>
      <c r="JW34" s="786"/>
      <c r="JX34" s="786"/>
      <c r="JY34" s="786"/>
      <c r="JZ34" s="702"/>
      <c r="KA34" s="703"/>
    </row>
    <row r="35" spans="1:287" ht="16" customHeight="1">
      <c r="A35" s="2">
        <f>details!A35</f>
        <v>0</v>
      </c>
      <c r="B35" s="17" t="str">
        <f>IF(details!B35="","",details!B35)</f>
        <v/>
      </c>
      <c r="C35" s="17" t="str">
        <f>IF(details!C35="","",details!C35)</f>
        <v/>
      </c>
      <c r="D35" s="63" t="str">
        <f>IF(details!D35="","",details!D35)</f>
        <v/>
      </c>
      <c r="E35" s="17" t="str">
        <f>IF(details!E35="","",details!E35)</f>
        <v/>
      </c>
      <c r="F35" s="245" t="str">
        <f>IF(details!F35="","",details!F35)</f>
        <v/>
      </c>
      <c r="G35" s="19" t="str">
        <f>IF(details!G35="","",details!G35)</f>
        <v/>
      </c>
      <c r="H35" s="19" t="str">
        <f>IF(details!H35="","",details!H35)</f>
        <v/>
      </c>
      <c r="I35" s="19" t="str">
        <f>IF(details!I35="","",details!I35)</f>
        <v/>
      </c>
      <c r="J35" s="17" t="str">
        <f>IF(details!J35="","",details!J35)</f>
        <v/>
      </c>
      <c r="K35" s="17" t="str">
        <f>IF(details!K35="","",details!K35)</f>
        <v/>
      </c>
      <c r="L35" s="17" t="str">
        <f>IF(details!L35="","",details!L35)</f>
        <v/>
      </c>
      <c r="M35" s="67" t="str">
        <f t="shared" si="139"/>
        <v/>
      </c>
      <c r="N35" s="17" t="str">
        <f>IF(details!M35="","",details!M35)</f>
        <v/>
      </c>
      <c r="O35" s="17" t="str">
        <f>IF(details!N35="","",details!N35)</f>
        <v/>
      </c>
      <c r="P35" s="67" t="str">
        <f t="shared" si="140"/>
        <v/>
      </c>
      <c r="Q35" s="17" t="str">
        <f>IF(details!O35="","",details!O35)</f>
        <v/>
      </c>
      <c r="R35" s="54" t="str">
        <f t="shared" si="141"/>
        <v/>
      </c>
      <c r="S35" s="45">
        <f t="shared" si="142"/>
        <v>0</v>
      </c>
      <c r="T35" s="45">
        <f t="shared" si="143"/>
        <v>0</v>
      </c>
      <c r="U35" s="46" t="str">
        <f t="shared" si="144"/>
        <v/>
      </c>
      <c r="V35" s="45" t="str">
        <f t="shared" si="145"/>
        <v/>
      </c>
      <c r="W35" s="45" t="str">
        <f t="shared" si="89"/>
        <v/>
      </c>
      <c r="X35" s="45" t="str">
        <f t="shared" si="90"/>
        <v/>
      </c>
      <c r="Y35" s="17" t="str">
        <f>IF(details!P35="","",details!P35)</f>
        <v/>
      </c>
      <c r="Z35" s="17" t="str">
        <f>IF(details!Q35="","",details!Q35)</f>
        <v/>
      </c>
      <c r="AA35" s="17" t="str">
        <f>IF(details!R35="","",details!R35)</f>
        <v/>
      </c>
      <c r="AB35" s="67" t="str">
        <f t="shared" si="146"/>
        <v/>
      </c>
      <c r="AC35" s="17" t="str">
        <f>IF(details!S35="","",details!S35)</f>
        <v/>
      </c>
      <c r="AD35" s="17" t="str">
        <f>IF(details!T35="","",details!T35)</f>
        <v/>
      </c>
      <c r="AE35" s="67" t="str">
        <f t="shared" si="147"/>
        <v/>
      </c>
      <c r="AF35" s="17" t="str">
        <f>IF(details!U35="","",details!U35)</f>
        <v/>
      </c>
      <c r="AG35" s="54" t="str">
        <f t="shared" si="148"/>
        <v/>
      </c>
      <c r="AH35" s="45">
        <f t="shared" si="149"/>
        <v>0</v>
      </c>
      <c r="AI35" s="45">
        <f t="shared" si="150"/>
        <v>0</v>
      </c>
      <c r="AJ35" s="46" t="str">
        <f t="shared" si="151"/>
        <v/>
      </c>
      <c r="AK35" s="45" t="str">
        <f t="shared" si="152"/>
        <v/>
      </c>
      <c r="AL35" s="45" t="str">
        <f t="shared" si="91"/>
        <v/>
      </c>
      <c r="AM35" s="45" t="str">
        <f t="shared" si="92"/>
        <v/>
      </c>
      <c r="AN35" s="63" t="str">
        <f>IF(details!V35="","",details!V35)</f>
        <v/>
      </c>
      <c r="AO35" s="68" t="str">
        <f>IF(details!V35="","",details!V35)</f>
        <v/>
      </c>
      <c r="AP35" s="17" t="str">
        <f>IF(details!W35="","",details!W35)</f>
        <v/>
      </c>
      <c r="AQ35" s="17" t="str">
        <f>IF(details!X35="","",details!X35)</f>
        <v/>
      </c>
      <c r="AR35" s="17" t="str">
        <f>IF(details!Y35="","",details!Y35)</f>
        <v/>
      </c>
      <c r="AS35" s="67" t="str">
        <f t="shared" si="153"/>
        <v/>
      </c>
      <c r="AT35" s="17" t="str">
        <f>IF(details!Z35="","",details!Z35)</f>
        <v/>
      </c>
      <c r="AU35" s="17" t="str">
        <f>IF(details!AA35="","",details!AA35)</f>
        <v/>
      </c>
      <c r="AV35" s="67" t="str">
        <f t="shared" si="154"/>
        <v/>
      </c>
      <c r="AW35" s="17" t="str">
        <f>IF(details!AB35="","",details!AB35)</f>
        <v/>
      </c>
      <c r="AX35" s="54" t="str">
        <f t="shared" si="155"/>
        <v/>
      </c>
      <c r="AY35" s="45">
        <f t="shared" si="156"/>
        <v>0</v>
      </c>
      <c r="AZ35" s="45">
        <f t="shared" si="157"/>
        <v>0</v>
      </c>
      <c r="BA35" s="46" t="str">
        <f t="shared" si="158"/>
        <v/>
      </c>
      <c r="BB35" s="45" t="str">
        <f t="shared" si="159"/>
        <v/>
      </c>
      <c r="BC35" s="45" t="str">
        <f t="shared" si="93"/>
        <v/>
      </c>
      <c r="BD35" s="45" t="str">
        <f t="shared" si="160"/>
        <v/>
      </c>
      <c r="BE35" s="17" t="str">
        <f>IF(details!AC35="","",details!AC35)</f>
        <v/>
      </c>
      <c r="BF35" s="17" t="str">
        <f>IF(details!AD35="","",details!AD35)</f>
        <v/>
      </c>
      <c r="BG35" s="17" t="str">
        <f>IF(details!AE35="","",details!AE35)</f>
        <v/>
      </c>
      <c r="BH35" s="67" t="str">
        <f t="shared" si="161"/>
        <v/>
      </c>
      <c r="BI35" s="17" t="str">
        <f>IF(details!AF35="","",details!AF35)</f>
        <v/>
      </c>
      <c r="BJ35" s="17" t="str">
        <f>IF(details!AG35="","",details!AG35)</f>
        <v/>
      </c>
      <c r="BK35" s="67" t="str">
        <f t="shared" si="162"/>
        <v/>
      </c>
      <c r="BL35" s="17" t="str">
        <f>IF(details!AH35="","",details!AH35)</f>
        <v/>
      </c>
      <c r="BM35" s="54" t="str">
        <f t="shared" si="163"/>
        <v/>
      </c>
      <c r="BN35" s="45">
        <f t="shared" si="164"/>
        <v>0</v>
      </c>
      <c r="BO35" s="45">
        <f t="shared" si="165"/>
        <v>0</v>
      </c>
      <c r="BP35" s="46" t="str">
        <f t="shared" si="166"/>
        <v/>
      </c>
      <c r="BQ35" s="45" t="str">
        <f t="shared" si="167"/>
        <v/>
      </c>
      <c r="BR35" s="45" t="str">
        <f t="shared" si="94"/>
        <v/>
      </c>
      <c r="BS35" s="45" t="str">
        <f t="shared" si="168"/>
        <v/>
      </c>
      <c r="BT35" s="300" t="str">
        <f>IF(details!AI35="","",details!AI35)</f>
        <v/>
      </c>
      <c r="BU35" s="309" t="str">
        <f t="shared" si="169"/>
        <v xml:space="preserve"> SOCIAL SCIENCE</v>
      </c>
      <c r="BV35" s="17" t="str">
        <f>IF(details!AJ35="","",details!AJ35)</f>
        <v/>
      </c>
      <c r="BW35" s="17" t="str">
        <f>IF(details!AK35="","",details!AK35)</f>
        <v/>
      </c>
      <c r="BX35" s="17" t="str">
        <f>IF(details!AL35="","",details!AL35)</f>
        <v/>
      </c>
      <c r="BY35" s="178" t="str">
        <f t="shared" si="277"/>
        <v/>
      </c>
      <c r="BZ35" s="17" t="str">
        <f>IF(details!AM35="","",details!AM35)</f>
        <v/>
      </c>
      <c r="CA35" s="17" t="str">
        <f t="shared" si="171"/>
        <v/>
      </c>
      <c r="CB35" s="17" t="str">
        <f t="shared" si="278"/>
        <v/>
      </c>
      <c r="CC35" s="17">
        <f>IF(details!AN35="","",details!AN35)</f>
        <v>10</v>
      </c>
      <c r="CD35" s="17">
        <f>IF(details!AO35="","",details!AO35)</f>
        <v>10</v>
      </c>
      <c r="CE35" s="17">
        <f>IF(details!AP35="","",details!AP35)</f>
        <v>9</v>
      </c>
      <c r="CF35" s="67">
        <f t="shared" si="173"/>
        <v>29</v>
      </c>
      <c r="CG35" s="17">
        <f>IF(details!AQ35="","",details!AQ35)</f>
        <v>0.5</v>
      </c>
      <c r="CH35" s="17">
        <f>IF(details!AR35="","",details!AR35)</f>
        <v>70</v>
      </c>
      <c r="CI35" s="67">
        <f t="shared" si="174"/>
        <v>99.5</v>
      </c>
      <c r="CJ35" s="17">
        <f>IF(details!AS35="","",details!AS35)</f>
        <v>100</v>
      </c>
      <c r="CK35" s="54">
        <f t="shared" si="175"/>
        <v>199.5</v>
      </c>
      <c r="CL35" s="17">
        <f t="shared" si="176"/>
        <v>10</v>
      </c>
      <c r="CM35" s="17">
        <f t="shared" si="177"/>
        <v>10</v>
      </c>
      <c r="CN35" s="17">
        <f t="shared" si="178"/>
        <v>9</v>
      </c>
      <c r="CO35" s="67">
        <f t="shared" si="100"/>
        <v>0.5</v>
      </c>
      <c r="CP35" s="17">
        <f t="shared" si="31"/>
        <v>70</v>
      </c>
      <c r="CQ35" s="67">
        <f t="shared" si="32"/>
        <v>99.5</v>
      </c>
      <c r="CR35" s="17">
        <f t="shared" si="33"/>
        <v>100</v>
      </c>
      <c r="CS35" s="54">
        <f t="shared" si="34"/>
        <v>199.5</v>
      </c>
      <c r="CT35" s="45">
        <f t="shared" si="35"/>
        <v>0</v>
      </c>
      <c r="CU35" s="45">
        <f t="shared" si="101"/>
        <v>0</v>
      </c>
      <c r="CV35" s="46">
        <f t="shared" si="102"/>
        <v>200</v>
      </c>
      <c r="CW35" s="45" t="str">
        <f t="shared" si="36"/>
        <v/>
      </c>
      <c r="CX35" s="45" t="str">
        <f t="shared" si="103"/>
        <v/>
      </c>
      <c r="CY35" s="45" t="str">
        <f t="shared" si="179"/>
        <v/>
      </c>
      <c r="CZ35" s="17">
        <f>IF(details!AT35="","",details!AT35)</f>
        <v>5</v>
      </c>
      <c r="DA35" s="17">
        <f>IF(details!AU35="","",details!AU35)</f>
        <v>4</v>
      </c>
      <c r="DB35" s="17">
        <f>IF(details!AV35="","",details!AV35)</f>
        <v>8</v>
      </c>
      <c r="DC35" s="67">
        <f t="shared" si="180"/>
        <v>17</v>
      </c>
      <c r="DD35" s="17">
        <f>IF(details!AW35="","",details!AW35)</f>
        <v>1</v>
      </c>
      <c r="DE35" s="17">
        <f>IF(details!AX35="","",details!AX35)</f>
        <v>25</v>
      </c>
      <c r="DF35" s="67">
        <f t="shared" si="181"/>
        <v>43</v>
      </c>
      <c r="DG35" s="17">
        <f>IF(details!AY35="","",details!AY35)</f>
        <v>90</v>
      </c>
      <c r="DH35" s="54">
        <f t="shared" si="182"/>
        <v>133</v>
      </c>
      <c r="DI35" s="45">
        <f t="shared" si="183"/>
        <v>0</v>
      </c>
      <c r="DJ35" s="45">
        <f t="shared" si="184"/>
        <v>0</v>
      </c>
      <c r="DK35" s="46">
        <f t="shared" si="185"/>
        <v>200</v>
      </c>
      <c r="DL35" s="45" t="str">
        <f t="shared" si="186"/>
        <v/>
      </c>
      <c r="DM35" s="45" t="str">
        <f t="shared" si="104"/>
        <v/>
      </c>
      <c r="DN35" s="45" t="str">
        <f t="shared" si="105"/>
        <v/>
      </c>
      <c r="DO35" s="45">
        <f t="shared" si="44"/>
        <v>0</v>
      </c>
      <c r="DP35" s="69">
        <f t="shared" si="45"/>
        <v>332.5</v>
      </c>
      <c r="DQ35" s="70">
        <f t="shared" si="187"/>
        <v>27.708333333333332</v>
      </c>
      <c r="DR35" s="53" t="str">
        <f t="shared" si="188"/>
        <v/>
      </c>
      <c r="DS35" s="17">
        <f>IF(details!AZ35="","",details!AZ35)</f>
        <v>10</v>
      </c>
      <c r="DT35" s="17">
        <f>IF(details!BA35="","",details!BA35)</f>
        <v>10</v>
      </c>
      <c r="DU35" s="17">
        <f>IF(details!BB35="","",details!BB35)</f>
        <v>10</v>
      </c>
      <c r="DV35" s="67">
        <f t="shared" si="189"/>
        <v>30</v>
      </c>
      <c r="DW35" s="17">
        <f>IF(details!BC35="","",details!BC35)</f>
        <v>70</v>
      </c>
      <c r="DX35" s="67">
        <f t="shared" si="190"/>
        <v>100</v>
      </c>
      <c r="DY35" s="17">
        <f>IF(details!BD35="","",details!BD35)</f>
        <v>100</v>
      </c>
      <c r="DZ35" s="54">
        <f t="shared" si="191"/>
        <v>200</v>
      </c>
      <c r="EA35" s="45">
        <f t="shared" si="192"/>
        <v>0</v>
      </c>
      <c r="EB35" s="45">
        <f t="shared" si="193"/>
        <v>0</v>
      </c>
      <c r="EC35" s="46">
        <f t="shared" si="194"/>
        <v>200</v>
      </c>
      <c r="ED35" s="45" t="str">
        <f t="shared" si="195"/>
        <v/>
      </c>
      <c r="EE35" s="45" t="str">
        <f t="shared" si="107"/>
        <v/>
      </c>
      <c r="EF35" s="45" t="str">
        <f t="shared" si="196"/>
        <v/>
      </c>
      <c r="EG35" s="17">
        <f>IF(details!BE35="","",details!BE35)</f>
        <v>6</v>
      </c>
      <c r="EH35" s="17">
        <f>IF(details!BF35="","",details!BF35)</f>
        <v>8</v>
      </c>
      <c r="EI35" s="67">
        <f t="shared" si="197"/>
        <v>14</v>
      </c>
      <c r="EJ35" s="17">
        <f>IF(details!BG35="","",details!BG35)</f>
        <v>4</v>
      </c>
      <c r="EK35" s="17">
        <f>IF(details!BH35="","",details!BH35)</f>
        <v>7</v>
      </c>
      <c r="EL35" s="67">
        <f t="shared" si="198"/>
        <v>11</v>
      </c>
      <c r="EM35" s="17">
        <f>IF(details!BI35="","",details!BI35)</f>
        <v>15</v>
      </c>
      <c r="EN35" s="17">
        <f>IF(details!BJ35="","",details!BJ35)</f>
        <v>10</v>
      </c>
      <c r="EO35" s="67">
        <f t="shared" si="199"/>
        <v>25</v>
      </c>
      <c r="EP35" s="67">
        <f t="shared" si="200"/>
        <v>25</v>
      </c>
      <c r="EQ35" s="67">
        <f t="shared" si="201"/>
        <v>25</v>
      </c>
      <c r="ER35" s="67">
        <f t="shared" si="202"/>
        <v>50</v>
      </c>
      <c r="ES35" s="17">
        <f>IF(details!BK35="","",details!BK35)</f>
        <v>24</v>
      </c>
      <c r="ET35" s="17">
        <f>IF(details!BL35="","",details!BL35)</f>
        <v>14</v>
      </c>
      <c r="EU35" s="67">
        <f t="shared" si="203"/>
        <v>38</v>
      </c>
      <c r="EV35" s="67">
        <f t="shared" si="204"/>
        <v>49</v>
      </c>
      <c r="EW35" s="67">
        <f t="shared" si="205"/>
        <v>39</v>
      </c>
      <c r="EX35" s="17">
        <f>IF(details!BM35="","",details!BM35)</f>
        <v>30</v>
      </c>
      <c r="EY35" s="17">
        <f>IF(details!BN35="","",details!BN35)</f>
        <v>70</v>
      </c>
      <c r="EZ35" s="67">
        <f t="shared" si="206"/>
        <v>100</v>
      </c>
      <c r="FA35" s="67">
        <f t="shared" si="207"/>
        <v>79</v>
      </c>
      <c r="FB35" s="67">
        <f t="shared" si="208"/>
        <v>109</v>
      </c>
      <c r="FC35" s="63">
        <f t="shared" si="209"/>
        <v>188</v>
      </c>
      <c r="FD35" s="45">
        <f t="shared" si="210"/>
        <v>0</v>
      </c>
      <c r="FE35" s="45">
        <f t="shared" si="211"/>
        <v>0</v>
      </c>
      <c r="FF35" s="46">
        <f t="shared" si="212"/>
        <v>200</v>
      </c>
      <c r="FG35" s="45" t="str">
        <f t="shared" si="213"/>
        <v/>
      </c>
      <c r="FH35" s="45" t="str">
        <f t="shared" si="109"/>
        <v>P</v>
      </c>
      <c r="FI35" s="45" t="str">
        <f t="shared" si="214"/>
        <v>A</v>
      </c>
      <c r="FJ35" s="17">
        <f>IF(details!BO35="","",details!BO35)</f>
        <v>10</v>
      </c>
      <c r="FK35" s="17">
        <f>IF(details!BP35="","",details!BP35)</f>
        <v>10</v>
      </c>
      <c r="FL35" s="17">
        <f>IF(details!BQ35="","",details!BQ35)</f>
        <v>10</v>
      </c>
      <c r="FM35" s="67">
        <f t="shared" si="215"/>
        <v>30</v>
      </c>
      <c r="FN35" s="17">
        <f>IF(details!BR35="","",details!BR35)</f>
        <v>33</v>
      </c>
      <c r="FO35" s="17">
        <f>IF(details!BS35="","",details!BS35)</f>
        <v>18</v>
      </c>
      <c r="FP35" s="71">
        <f t="shared" si="216"/>
        <v>51</v>
      </c>
      <c r="FQ35" s="67">
        <f t="shared" si="217"/>
        <v>63</v>
      </c>
      <c r="FR35" s="67">
        <f t="shared" si="218"/>
        <v>18</v>
      </c>
      <c r="FS35" s="17">
        <f>IF(details!BT35="","",details!BT35)</f>
        <v>60</v>
      </c>
      <c r="FT35" s="17">
        <f>IF(details!BU35="","",details!BU35)</f>
        <v>30</v>
      </c>
      <c r="FU35" s="71">
        <f t="shared" si="219"/>
        <v>90</v>
      </c>
      <c r="FV35" s="67">
        <f t="shared" si="220"/>
        <v>123</v>
      </c>
      <c r="FW35" s="67">
        <f t="shared" si="221"/>
        <v>48</v>
      </c>
      <c r="FX35" s="63">
        <f t="shared" si="222"/>
        <v>171</v>
      </c>
      <c r="FY35" s="45">
        <f t="shared" si="223"/>
        <v>0</v>
      </c>
      <c r="FZ35" s="45">
        <f t="shared" si="224"/>
        <v>0</v>
      </c>
      <c r="GA35" s="46">
        <f t="shared" si="78"/>
        <v>200</v>
      </c>
      <c r="GB35" s="45" t="str">
        <f t="shared" si="225"/>
        <v/>
      </c>
      <c r="GC35" s="45" t="str">
        <f t="shared" si="110"/>
        <v>P</v>
      </c>
      <c r="GD35" s="45" t="str">
        <f t="shared" si="226"/>
        <v>A</v>
      </c>
      <c r="GE35" s="17">
        <f>IF(details!BV35="","",details!BV35)</f>
        <v>24</v>
      </c>
      <c r="GF35" s="17">
        <f>IF(details!BW35="","",details!BW35)</f>
        <v>44</v>
      </c>
      <c r="GG35" s="17">
        <f>IF(details!BX35="","",details!BX35)</f>
        <v>30</v>
      </c>
      <c r="GH35" s="63">
        <f t="shared" si="227"/>
        <v>98</v>
      </c>
      <c r="GI35" s="45">
        <f t="shared" si="228"/>
        <v>0</v>
      </c>
      <c r="GJ35" s="46">
        <f t="shared" si="229"/>
        <v>100</v>
      </c>
      <c r="GK35" s="45" t="str">
        <f t="shared" si="230"/>
        <v/>
      </c>
      <c r="GL35" s="45" t="str">
        <f t="shared" si="111"/>
        <v>P</v>
      </c>
      <c r="GM35" s="45" t="str">
        <f t="shared" si="112"/>
        <v>A</v>
      </c>
      <c r="GN35" s="17">
        <f>IF(details!BY35="","",details!BY35)</f>
        <v>24</v>
      </c>
      <c r="GO35" s="17">
        <f>IF(details!BZ35="","",details!BZ35)</f>
        <v>28</v>
      </c>
      <c r="GP35" s="17">
        <f>IF(details!CA35="","",details!CA35)</f>
        <v>27</v>
      </c>
      <c r="GQ35" s="17">
        <f>IF(details!CB35="","",details!CB35)</f>
        <v>14</v>
      </c>
      <c r="GR35" s="63">
        <f t="shared" si="231"/>
        <v>93</v>
      </c>
      <c r="GS35" s="45">
        <f t="shared" si="232"/>
        <v>0</v>
      </c>
      <c r="GT35" s="46">
        <f t="shared" si="233"/>
        <v>100</v>
      </c>
      <c r="GU35" s="45" t="str">
        <f t="shared" si="234"/>
        <v/>
      </c>
      <c r="GV35" s="45" t="str">
        <f t="shared" si="113"/>
        <v>P</v>
      </c>
      <c r="GW35" s="45" t="str">
        <f t="shared" si="114"/>
        <v>A</v>
      </c>
      <c r="GX35" s="45" t="str">
        <f t="shared" si="115"/>
        <v/>
      </c>
      <c r="GY35" s="45" t="str">
        <f t="shared" si="116"/>
        <v/>
      </c>
      <c r="GZ35" s="45" t="str">
        <f t="shared" si="117"/>
        <v/>
      </c>
      <c r="HA35" s="45" t="str">
        <f t="shared" si="118"/>
        <v/>
      </c>
      <c r="HB35" s="45" t="str">
        <f t="shared" si="235"/>
        <v/>
      </c>
      <c r="HC35" s="45" t="str">
        <f t="shared" si="236"/>
        <v/>
      </c>
      <c r="HD35" s="45" t="str">
        <f t="shared" si="87"/>
        <v/>
      </c>
      <c r="HE35" s="45">
        <f t="shared" si="237"/>
        <v>0</v>
      </c>
      <c r="HF35" s="45">
        <f t="shared" si="238"/>
        <v>0</v>
      </c>
      <c r="HG35" s="45">
        <f t="shared" si="239"/>
        <v>0</v>
      </c>
      <c r="HH35" s="45">
        <f t="shared" si="240"/>
        <v>0</v>
      </c>
      <c r="HI35" s="45">
        <f t="shared" si="241"/>
        <v>0</v>
      </c>
      <c r="HJ35" s="45" t="str">
        <f t="shared" si="88"/>
        <v/>
      </c>
      <c r="HK35" s="17" t="str">
        <f t="shared" si="242"/>
        <v/>
      </c>
      <c r="HL35" s="359" t="str">
        <f t="shared" si="243"/>
        <v/>
      </c>
      <c r="HM35" s="72" t="str">
        <f t="shared" si="244"/>
        <v/>
      </c>
      <c r="HN35" s="60" t="str">
        <f>IF(details!DJ35="","",details!DJ35)</f>
        <v/>
      </c>
      <c r="HO35" s="73" t="str">
        <f>IF(details!DK35="","",details!DK35)</f>
        <v/>
      </c>
      <c r="HP35" s="60" t="str">
        <f>IF(details!DN35="","",details!DN35)</f>
        <v/>
      </c>
      <c r="HQ35" s="73" t="str">
        <f>IF(details!DO35="","",details!DO35)</f>
        <v/>
      </c>
      <c r="HR35" s="60" t="str">
        <f>IF(details!DR35="","",details!DR35)</f>
        <v/>
      </c>
      <c r="HS35" s="73" t="str">
        <f>IF(details!DS35="","",details!DS35)</f>
        <v/>
      </c>
      <c r="HT35" s="60" t="str">
        <f>IF(details!DV35="","",details!DV35)</f>
        <v/>
      </c>
      <c r="HU35" s="73" t="str">
        <f>IF(details!DW35="","",details!DW35)</f>
        <v/>
      </c>
      <c r="HV35" s="60" t="str">
        <f>IF(details!DZ35="","",details!DZ35)</f>
        <v/>
      </c>
      <c r="HW35" s="73" t="str">
        <f>IF(details!EA35="","",details!EA35)</f>
        <v/>
      </c>
      <c r="HX35" s="61" t="str">
        <f t="shared" si="245"/>
        <v/>
      </c>
      <c r="HY35" s="321">
        <f t="shared" si="246"/>
        <v>1.5</v>
      </c>
      <c r="HZ35" s="17" t="str">
        <f t="shared" si="247"/>
        <v/>
      </c>
      <c r="IA35" s="17" t="str">
        <f t="shared" si="248"/>
        <v/>
      </c>
      <c r="IB35" s="17" t="str">
        <f t="shared" si="122"/>
        <v/>
      </c>
      <c r="IC35" s="17" t="str">
        <f t="shared" si="249"/>
        <v/>
      </c>
      <c r="ID35" s="17" t="str">
        <f t="shared" si="250"/>
        <v/>
      </c>
      <c r="IE35" s="17" t="str">
        <f t="shared" si="124"/>
        <v/>
      </c>
      <c r="IF35" s="17" t="str">
        <f t="shared" si="251"/>
        <v/>
      </c>
      <c r="IG35" s="17" t="str">
        <f t="shared" si="276"/>
        <v/>
      </c>
      <c r="IH35" s="17" t="str">
        <f t="shared" si="276"/>
        <v/>
      </c>
      <c r="II35" s="17" t="str">
        <f t="shared" si="276"/>
        <v/>
      </c>
      <c r="IJ35" s="17" t="str">
        <f t="shared" si="276"/>
        <v/>
      </c>
      <c r="IK35" s="17" t="str">
        <f t="shared" si="276"/>
        <v/>
      </c>
      <c r="IL35" s="17" t="str">
        <f t="shared" si="252"/>
        <v/>
      </c>
      <c r="IM35" s="17" t="str">
        <f t="shared" si="127"/>
        <v/>
      </c>
      <c r="IN35" s="17" t="str">
        <f t="shared" si="253"/>
        <v/>
      </c>
      <c r="IO35" s="17" t="str">
        <f t="shared" si="254"/>
        <v/>
      </c>
      <c r="IP35" s="17" t="str">
        <f t="shared" si="129"/>
        <v/>
      </c>
      <c r="IQ35" s="17" t="str">
        <f t="shared" si="255"/>
        <v/>
      </c>
      <c r="IR35" s="17" t="str">
        <f t="shared" si="256"/>
        <v/>
      </c>
      <c r="IS35" s="17" t="str">
        <f t="shared" si="257"/>
        <v/>
      </c>
      <c r="IT35" s="17" t="str">
        <f t="shared" si="258"/>
        <v/>
      </c>
      <c r="IU35" s="17" t="str">
        <f t="shared" si="259"/>
        <v/>
      </c>
      <c r="IV35" s="17" t="str">
        <f t="shared" si="260"/>
        <v/>
      </c>
      <c r="IW35" s="17" t="str">
        <f t="shared" si="261"/>
        <v/>
      </c>
      <c r="IX35" s="17" t="str">
        <f t="shared" si="262"/>
        <v>A</v>
      </c>
      <c r="IY35" s="17" t="str">
        <f t="shared" si="263"/>
        <v>A</v>
      </c>
      <c r="IZ35" s="17" t="str">
        <f t="shared" si="264"/>
        <v>A</v>
      </c>
      <c r="JA35" s="17" t="str">
        <f t="shared" si="265"/>
        <v>A</v>
      </c>
      <c r="JB35" s="17" t="str">
        <f t="shared" si="266"/>
        <v xml:space="preserve">            </v>
      </c>
      <c r="JC35" s="17" t="str">
        <f t="shared" si="267"/>
        <v xml:space="preserve">            </v>
      </c>
      <c r="JD35" s="17" t="str">
        <f t="shared" si="268"/>
        <v/>
      </c>
      <c r="JE35" s="74"/>
      <c r="JF35" s="17" t="str">
        <f t="shared" si="269"/>
        <v xml:space="preserve">            </v>
      </c>
      <c r="JG35" s="17" t="str">
        <f>IF(OR(HK35="SUPPL.",HK35="RE-EXAM."),'result subject-wise'!AV35,HK35)</f>
        <v/>
      </c>
      <c r="JH35" s="26">
        <f>IF('result subject-wise'!AW35="",DQ35,'result subject-wise'!AW35)</f>
        <v>27.708333333333332</v>
      </c>
      <c r="JI35" s="53" t="str">
        <f t="shared" si="270"/>
        <v/>
      </c>
      <c r="JJ35" s="65"/>
      <c r="JM35" s="696" t="str">
        <f>'result subject-wise'!Z112</f>
        <v>DATE OF DECLARATION OF SUPPL./RE-EXAM.</v>
      </c>
      <c r="JN35" s="697"/>
      <c r="JO35" s="697"/>
      <c r="JP35" s="697"/>
      <c r="JQ35" s="698">
        <f>'result subject-wise'!AV112</f>
        <v>45786</v>
      </c>
      <c r="JR35" s="698"/>
      <c r="JS35" s="698"/>
      <c r="JT35" s="787"/>
      <c r="JU35" s="788"/>
      <c r="JV35" s="788"/>
      <c r="JW35" s="788"/>
      <c r="JX35" s="788"/>
      <c r="JY35" s="788"/>
      <c r="JZ35" s="704"/>
      <c r="KA35" s="705"/>
    </row>
    <row r="36" spans="1:287" ht="16" customHeight="1">
      <c r="A36" s="2">
        <f>details!A36</f>
        <v>0</v>
      </c>
      <c r="B36" s="17" t="str">
        <f>IF(details!B36="","",details!B36)</f>
        <v/>
      </c>
      <c r="C36" s="17" t="str">
        <f>IF(details!C36="","",details!C36)</f>
        <v/>
      </c>
      <c r="D36" s="63" t="str">
        <f>IF(details!D36="","",details!D36)</f>
        <v/>
      </c>
      <c r="E36" s="17" t="str">
        <f>IF(details!E36="","",details!E36)</f>
        <v/>
      </c>
      <c r="F36" s="245" t="str">
        <f>IF(details!F36="","",details!F36)</f>
        <v/>
      </c>
      <c r="G36" s="19" t="str">
        <f>IF(details!G36="","",details!G36)</f>
        <v/>
      </c>
      <c r="H36" s="19" t="str">
        <f>IF(details!H36="","",details!H36)</f>
        <v/>
      </c>
      <c r="I36" s="19" t="str">
        <f>IF(details!I36="","",details!I36)</f>
        <v/>
      </c>
      <c r="J36" s="17" t="str">
        <f>IF(details!J36="","",details!J36)</f>
        <v/>
      </c>
      <c r="K36" s="17" t="str">
        <f>IF(details!K36="","",details!K36)</f>
        <v/>
      </c>
      <c r="L36" s="17" t="str">
        <f>IF(details!L36="","",details!L36)</f>
        <v/>
      </c>
      <c r="M36" s="67" t="str">
        <f t="shared" si="139"/>
        <v/>
      </c>
      <c r="N36" s="17" t="str">
        <f>IF(details!M36="","",details!M36)</f>
        <v/>
      </c>
      <c r="O36" s="17" t="str">
        <f>IF(details!N36="","",details!N36)</f>
        <v/>
      </c>
      <c r="P36" s="67" t="str">
        <f t="shared" si="140"/>
        <v/>
      </c>
      <c r="Q36" s="17" t="str">
        <f>IF(details!O36="","",details!O36)</f>
        <v/>
      </c>
      <c r="R36" s="54" t="str">
        <f t="shared" si="141"/>
        <v/>
      </c>
      <c r="S36" s="45">
        <f t="shared" si="142"/>
        <v>0</v>
      </c>
      <c r="T36" s="45">
        <f t="shared" si="143"/>
        <v>0</v>
      </c>
      <c r="U36" s="46" t="str">
        <f t="shared" si="144"/>
        <v/>
      </c>
      <c r="V36" s="45" t="str">
        <f t="shared" si="145"/>
        <v/>
      </c>
      <c r="W36" s="45" t="str">
        <f t="shared" si="89"/>
        <v/>
      </c>
      <c r="X36" s="45" t="str">
        <f t="shared" si="90"/>
        <v/>
      </c>
      <c r="Y36" s="17" t="str">
        <f>IF(details!P36="","",details!P36)</f>
        <v/>
      </c>
      <c r="Z36" s="17" t="str">
        <f>IF(details!Q36="","",details!Q36)</f>
        <v/>
      </c>
      <c r="AA36" s="17" t="str">
        <f>IF(details!R36="","",details!R36)</f>
        <v/>
      </c>
      <c r="AB36" s="67" t="str">
        <f t="shared" si="146"/>
        <v/>
      </c>
      <c r="AC36" s="17" t="str">
        <f>IF(details!S36="","",details!S36)</f>
        <v/>
      </c>
      <c r="AD36" s="17" t="str">
        <f>IF(details!T36="","",details!T36)</f>
        <v/>
      </c>
      <c r="AE36" s="67" t="str">
        <f t="shared" si="147"/>
        <v/>
      </c>
      <c r="AF36" s="17" t="str">
        <f>IF(details!U36="","",details!U36)</f>
        <v/>
      </c>
      <c r="AG36" s="54" t="str">
        <f t="shared" si="148"/>
        <v/>
      </c>
      <c r="AH36" s="45">
        <f t="shared" si="149"/>
        <v>0</v>
      </c>
      <c r="AI36" s="45">
        <f t="shared" si="150"/>
        <v>0</v>
      </c>
      <c r="AJ36" s="46" t="str">
        <f t="shared" si="151"/>
        <v/>
      </c>
      <c r="AK36" s="45" t="str">
        <f t="shared" si="152"/>
        <v/>
      </c>
      <c r="AL36" s="45" t="str">
        <f t="shared" si="91"/>
        <v/>
      </c>
      <c r="AM36" s="45" t="str">
        <f t="shared" si="92"/>
        <v/>
      </c>
      <c r="AN36" s="63" t="str">
        <f>IF(details!V36="","",details!V36)</f>
        <v/>
      </c>
      <c r="AO36" s="68" t="str">
        <f>IF(details!V36="","",details!V36)</f>
        <v/>
      </c>
      <c r="AP36" s="17" t="str">
        <f>IF(details!W36="","",details!W36)</f>
        <v/>
      </c>
      <c r="AQ36" s="17" t="str">
        <f>IF(details!X36="","",details!X36)</f>
        <v/>
      </c>
      <c r="AR36" s="17" t="str">
        <f>IF(details!Y36="","",details!Y36)</f>
        <v/>
      </c>
      <c r="AS36" s="67" t="str">
        <f t="shared" si="153"/>
        <v/>
      </c>
      <c r="AT36" s="17" t="str">
        <f>IF(details!Z36="","",details!Z36)</f>
        <v/>
      </c>
      <c r="AU36" s="17" t="str">
        <f>IF(details!AA36="","",details!AA36)</f>
        <v/>
      </c>
      <c r="AV36" s="67" t="str">
        <f t="shared" si="154"/>
        <v/>
      </c>
      <c r="AW36" s="17" t="str">
        <f>IF(details!AB36="","",details!AB36)</f>
        <v/>
      </c>
      <c r="AX36" s="54" t="str">
        <f t="shared" si="155"/>
        <v/>
      </c>
      <c r="AY36" s="45">
        <f t="shared" si="156"/>
        <v>0</v>
      </c>
      <c r="AZ36" s="45">
        <f t="shared" si="157"/>
        <v>0</v>
      </c>
      <c r="BA36" s="46" t="str">
        <f t="shared" si="158"/>
        <v/>
      </c>
      <c r="BB36" s="45" t="str">
        <f t="shared" si="159"/>
        <v/>
      </c>
      <c r="BC36" s="45" t="str">
        <f t="shared" si="93"/>
        <v/>
      </c>
      <c r="BD36" s="45" t="str">
        <f t="shared" si="160"/>
        <v/>
      </c>
      <c r="BE36" s="17" t="str">
        <f>IF(details!AC36="","",details!AC36)</f>
        <v/>
      </c>
      <c r="BF36" s="17" t="str">
        <f>IF(details!AD36="","",details!AD36)</f>
        <v/>
      </c>
      <c r="BG36" s="17" t="str">
        <f>IF(details!AE36="","",details!AE36)</f>
        <v/>
      </c>
      <c r="BH36" s="67" t="str">
        <f t="shared" si="161"/>
        <v/>
      </c>
      <c r="BI36" s="17" t="str">
        <f>IF(details!AF36="","",details!AF36)</f>
        <v/>
      </c>
      <c r="BJ36" s="17" t="str">
        <f>IF(details!AG36="","",details!AG36)</f>
        <v/>
      </c>
      <c r="BK36" s="67" t="str">
        <f t="shared" si="162"/>
        <v/>
      </c>
      <c r="BL36" s="17" t="str">
        <f>IF(details!AH36="","",details!AH36)</f>
        <v/>
      </c>
      <c r="BM36" s="54" t="str">
        <f t="shared" si="163"/>
        <v/>
      </c>
      <c r="BN36" s="45">
        <f t="shared" si="164"/>
        <v>0</v>
      </c>
      <c r="BO36" s="45">
        <f t="shared" si="165"/>
        <v>0</v>
      </c>
      <c r="BP36" s="46" t="str">
        <f t="shared" si="166"/>
        <v/>
      </c>
      <c r="BQ36" s="45" t="str">
        <f t="shared" si="167"/>
        <v/>
      </c>
      <c r="BR36" s="45" t="str">
        <f t="shared" si="94"/>
        <v/>
      </c>
      <c r="BS36" s="45" t="str">
        <f t="shared" si="168"/>
        <v/>
      </c>
      <c r="BT36" s="300" t="str">
        <f>IF(details!AI36="","",details!AI36)</f>
        <v/>
      </c>
      <c r="BU36" s="309" t="str">
        <f t="shared" si="169"/>
        <v xml:space="preserve"> SOCIAL SCIENCE</v>
      </c>
      <c r="BV36" s="17" t="str">
        <f>IF(details!AJ36="","",details!AJ36)</f>
        <v/>
      </c>
      <c r="BW36" s="17" t="str">
        <f>IF(details!AK36="","",details!AK36)</f>
        <v/>
      </c>
      <c r="BX36" s="17" t="str">
        <f>IF(details!AL36="","",details!AL36)</f>
        <v/>
      </c>
      <c r="BY36" s="178" t="str">
        <f t="shared" si="277"/>
        <v/>
      </c>
      <c r="BZ36" s="17" t="str">
        <f>IF(details!AM36="","",details!AM36)</f>
        <v/>
      </c>
      <c r="CA36" s="17" t="str">
        <f t="shared" si="171"/>
        <v/>
      </c>
      <c r="CB36" s="17" t="str">
        <f t="shared" si="278"/>
        <v/>
      </c>
      <c r="CC36" s="17">
        <f>IF(details!AN36="","",details!AN36)</f>
        <v>10</v>
      </c>
      <c r="CD36" s="17">
        <f>IF(details!AO36="","",details!AO36)</f>
        <v>10</v>
      </c>
      <c r="CE36" s="17">
        <f>IF(details!AP36="","",details!AP36)</f>
        <v>9</v>
      </c>
      <c r="CF36" s="67">
        <f t="shared" si="173"/>
        <v>29</v>
      </c>
      <c r="CG36" s="17">
        <f>IF(details!AQ36="","",details!AQ36)</f>
        <v>0.5</v>
      </c>
      <c r="CH36" s="17">
        <f>IF(details!AR36="","",details!AR36)</f>
        <v>70</v>
      </c>
      <c r="CI36" s="67">
        <f t="shared" si="174"/>
        <v>99.5</v>
      </c>
      <c r="CJ36" s="17">
        <f>IF(details!AS36="","",details!AS36)</f>
        <v>100</v>
      </c>
      <c r="CK36" s="54">
        <f t="shared" si="175"/>
        <v>199.5</v>
      </c>
      <c r="CL36" s="17">
        <f t="shared" si="176"/>
        <v>10</v>
      </c>
      <c r="CM36" s="17">
        <f t="shared" si="177"/>
        <v>10</v>
      </c>
      <c r="CN36" s="17">
        <f t="shared" si="178"/>
        <v>9</v>
      </c>
      <c r="CO36" s="67">
        <f t="shared" si="100"/>
        <v>0.5</v>
      </c>
      <c r="CP36" s="17">
        <f t="shared" si="31"/>
        <v>70</v>
      </c>
      <c r="CQ36" s="67">
        <f t="shared" si="32"/>
        <v>99.5</v>
      </c>
      <c r="CR36" s="17">
        <f t="shared" si="33"/>
        <v>100</v>
      </c>
      <c r="CS36" s="54">
        <f t="shared" si="34"/>
        <v>199.5</v>
      </c>
      <c r="CT36" s="45">
        <f t="shared" si="35"/>
        <v>0</v>
      </c>
      <c r="CU36" s="45">
        <f t="shared" si="101"/>
        <v>0</v>
      </c>
      <c r="CV36" s="46">
        <f t="shared" si="102"/>
        <v>200</v>
      </c>
      <c r="CW36" s="45" t="str">
        <f t="shared" si="36"/>
        <v/>
      </c>
      <c r="CX36" s="45" t="str">
        <f t="shared" si="103"/>
        <v/>
      </c>
      <c r="CY36" s="45" t="str">
        <f t="shared" si="179"/>
        <v/>
      </c>
      <c r="CZ36" s="17">
        <f>IF(details!AT36="","",details!AT36)</f>
        <v>5</v>
      </c>
      <c r="DA36" s="17">
        <f>IF(details!AU36="","",details!AU36)</f>
        <v>4</v>
      </c>
      <c r="DB36" s="17">
        <f>IF(details!AV36="","",details!AV36)</f>
        <v>8</v>
      </c>
      <c r="DC36" s="67">
        <f t="shared" si="180"/>
        <v>17</v>
      </c>
      <c r="DD36" s="17">
        <f>IF(details!AW36="","",details!AW36)</f>
        <v>1</v>
      </c>
      <c r="DE36" s="17">
        <f>IF(details!AX36="","",details!AX36)</f>
        <v>25</v>
      </c>
      <c r="DF36" s="67">
        <f t="shared" si="181"/>
        <v>43</v>
      </c>
      <c r="DG36" s="17">
        <f>IF(details!AY36="","",details!AY36)</f>
        <v>90</v>
      </c>
      <c r="DH36" s="54">
        <f t="shared" si="182"/>
        <v>133</v>
      </c>
      <c r="DI36" s="45">
        <f t="shared" si="183"/>
        <v>0</v>
      </c>
      <c r="DJ36" s="45">
        <f t="shared" si="184"/>
        <v>0</v>
      </c>
      <c r="DK36" s="46">
        <f t="shared" si="185"/>
        <v>200</v>
      </c>
      <c r="DL36" s="45" t="str">
        <f t="shared" si="186"/>
        <v/>
      </c>
      <c r="DM36" s="45" t="str">
        <f t="shared" si="104"/>
        <v/>
      </c>
      <c r="DN36" s="45" t="str">
        <f t="shared" si="105"/>
        <v/>
      </c>
      <c r="DO36" s="45">
        <f t="shared" si="44"/>
        <v>0</v>
      </c>
      <c r="DP36" s="69">
        <f t="shared" si="45"/>
        <v>332.5</v>
      </c>
      <c r="DQ36" s="70">
        <f t="shared" si="187"/>
        <v>27.708333333333332</v>
      </c>
      <c r="DR36" s="53" t="str">
        <f t="shared" si="188"/>
        <v/>
      </c>
      <c r="DS36" s="17">
        <f>IF(details!AZ36="","",details!AZ36)</f>
        <v>10</v>
      </c>
      <c r="DT36" s="17">
        <f>IF(details!BA36="","",details!BA36)</f>
        <v>10</v>
      </c>
      <c r="DU36" s="17">
        <f>IF(details!BB36="","",details!BB36)</f>
        <v>10</v>
      </c>
      <c r="DV36" s="67">
        <f t="shared" si="189"/>
        <v>30</v>
      </c>
      <c r="DW36" s="17">
        <f>IF(details!BC36="","",details!BC36)</f>
        <v>70</v>
      </c>
      <c r="DX36" s="67">
        <f t="shared" si="190"/>
        <v>100</v>
      </c>
      <c r="DY36" s="17">
        <f>IF(details!BD36="","",details!BD36)</f>
        <v>100</v>
      </c>
      <c r="DZ36" s="54">
        <f t="shared" si="191"/>
        <v>200</v>
      </c>
      <c r="EA36" s="45">
        <f t="shared" si="192"/>
        <v>0</v>
      </c>
      <c r="EB36" s="45">
        <f t="shared" si="193"/>
        <v>0</v>
      </c>
      <c r="EC36" s="46">
        <f t="shared" si="194"/>
        <v>200</v>
      </c>
      <c r="ED36" s="45" t="str">
        <f t="shared" si="195"/>
        <v/>
      </c>
      <c r="EE36" s="45" t="str">
        <f t="shared" si="107"/>
        <v/>
      </c>
      <c r="EF36" s="45" t="str">
        <f t="shared" si="196"/>
        <v/>
      </c>
      <c r="EG36" s="17">
        <f>IF(details!BE36="","",details!BE36)</f>
        <v>6</v>
      </c>
      <c r="EH36" s="17">
        <f>IF(details!BF36="","",details!BF36)</f>
        <v>8</v>
      </c>
      <c r="EI36" s="67">
        <f t="shared" si="197"/>
        <v>14</v>
      </c>
      <c r="EJ36" s="17">
        <f>IF(details!BG36="","",details!BG36)</f>
        <v>4</v>
      </c>
      <c r="EK36" s="17">
        <f>IF(details!BH36="","",details!BH36)</f>
        <v>7</v>
      </c>
      <c r="EL36" s="67">
        <f t="shared" si="198"/>
        <v>11</v>
      </c>
      <c r="EM36" s="17">
        <f>IF(details!BI36="","",details!BI36)</f>
        <v>15</v>
      </c>
      <c r="EN36" s="17">
        <f>IF(details!BJ36="","",details!BJ36)</f>
        <v>10</v>
      </c>
      <c r="EO36" s="67">
        <f t="shared" si="199"/>
        <v>25</v>
      </c>
      <c r="EP36" s="67">
        <f t="shared" si="200"/>
        <v>25</v>
      </c>
      <c r="EQ36" s="67">
        <f t="shared" si="201"/>
        <v>25</v>
      </c>
      <c r="ER36" s="67">
        <f t="shared" si="202"/>
        <v>50</v>
      </c>
      <c r="ES36" s="17">
        <f>IF(details!BK36="","",details!BK36)</f>
        <v>24</v>
      </c>
      <c r="ET36" s="17">
        <f>IF(details!BL36="","",details!BL36)</f>
        <v>14</v>
      </c>
      <c r="EU36" s="67">
        <f t="shared" si="203"/>
        <v>38</v>
      </c>
      <c r="EV36" s="67">
        <f t="shared" si="204"/>
        <v>49</v>
      </c>
      <c r="EW36" s="67">
        <f t="shared" si="205"/>
        <v>39</v>
      </c>
      <c r="EX36" s="17">
        <f>IF(details!BM36="","",details!BM36)</f>
        <v>30</v>
      </c>
      <c r="EY36" s="17">
        <f>IF(details!BN36="","",details!BN36)</f>
        <v>70</v>
      </c>
      <c r="EZ36" s="67">
        <f t="shared" si="206"/>
        <v>100</v>
      </c>
      <c r="FA36" s="67">
        <f t="shared" si="207"/>
        <v>79</v>
      </c>
      <c r="FB36" s="67">
        <f t="shared" si="208"/>
        <v>109</v>
      </c>
      <c r="FC36" s="63">
        <f t="shared" si="209"/>
        <v>188</v>
      </c>
      <c r="FD36" s="45">
        <f t="shared" si="210"/>
        <v>0</v>
      </c>
      <c r="FE36" s="45">
        <f t="shared" si="211"/>
        <v>0</v>
      </c>
      <c r="FF36" s="46">
        <f t="shared" si="212"/>
        <v>200</v>
      </c>
      <c r="FG36" s="45" t="str">
        <f t="shared" si="213"/>
        <v/>
      </c>
      <c r="FH36" s="45" t="str">
        <f t="shared" si="109"/>
        <v>P</v>
      </c>
      <c r="FI36" s="45" t="str">
        <f t="shared" si="214"/>
        <v>A</v>
      </c>
      <c r="FJ36" s="17">
        <f>IF(details!BO36="","",details!BO36)</f>
        <v>10</v>
      </c>
      <c r="FK36" s="17">
        <f>IF(details!BP36="","",details!BP36)</f>
        <v>10</v>
      </c>
      <c r="FL36" s="17">
        <f>IF(details!BQ36="","",details!BQ36)</f>
        <v>10</v>
      </c>
      <c r="FM36" s="67">
        <f t="shared" si="215"/>
        <v>30</v>
      </c>
      <c r="FN36" s="17">
        <f>IF(details!BR36="","",details!BR36)</f>
        <v>33</v>
      </c>
      <c r="FO36" s="17">
        <f>IF(details!BS36="","",details!BS36)</f>
        <v>18</v>
      </c>
      <c r="FP36" s="71">
        <f t="shared" si="216"/>
        <v>51</v>
      </c>
      <c r="FQ36" s="67">
        <f t="shared" si="217"/>
        <v>63</v>
      </c>
      <c r="FR36" s="67">
        <f t="shared" si="218"/>
        <v>18</v>
      </c>
      <c r="FS36" s="17">
        <f>IF(details!BT36="","",details!BT36)</f>
        <v>60</v>
      </c>
      <c r="FT36" s="17">
        <f>IF(details!BU36="","",details!BU36)</f>
        <v>30</v>
      </c>
      <c r="FU36" s="71">
        <f t="shared" si="219"/>
        <v>90</v>
      </c>
      <c r="FV36" s="67">
        <f t="shared" si="220"/>
        <v>123</v>
      </c>
      <c r="FW36" s="67">
        <f t="shared" si="221"/>
        <v>48</v>
      </c>
      <c r="FX36" s="63">
        <f t="shared" si="222"/>
        <v>171</v>
      </c>
      <c r="FY36" s="45">
        <f t="shared" si="223"/>
        <v>0</v>
      </c>
      <c r="FZ36" s="45">
        <f t="shared" si="224"/>
        <v>0</v>
      </c>
      <c r="GA36" s="46">
        <f t="shared" si="78"/>
        <v>200</v>
      </c>
      <c r="GB36" s="45" t="str">
        <f t="shared" si="225"/>
        <v/>
      </c>
      <c r="GC36" s="45" t="str">
        <f t="shared" si="110"/>
        <v>P</v>
      </c>
      <c r="GD36" s="45" t="str">
        <f t="shared" si="226"/>
        <v>A</v>
      </c>
      <c r="GE36" s="17">
        <f>IF(details!BV36="","",details!BV36)</f>
        <v>24</v>
      </c>
      <c r="GF36" s="17">
        <f>IF(details!BW36="","",details!BW36)</f>
        <v>44</v>
      </c>
      <c r="GG36" s="17">
        <f>IF(details!BX36="","",details!BX36)</f>
        <v>30</v>
      </c>
      <c r="GH36" s="63">
        <f t="shared" si="227"/>
        <v>98</v>
      </c>
      <c r="GI36" s="45">
        <f t="shared" si="228"/>
        <v>0</v>
      </c>
      <c r="GJ36" s="46">
        <f t="shared" si="229"/>
        <v>100</v>
      </c>
      <c r="GK36" s="45" t="str">
        <f t="shared" si="230"/>
        <v/>
      </c>
      <c r="GL36" s="45" t="str">
        <f t="shared" si="111"/>
        <v>P</v>
      </c>
      <c r="GM36" s="45" t="str">
        <f t="shared" si="112"/>
        <v>A</v>
      </c>
      <c r="GN36" s="17">
        <f>IF(details!BY36="","",details!BY36)</f>
        <v>24</v>
      </c>
      <c r="GO36" s="17">
        <f>IF(details!BZ36="","",details!BZ36)</f>
        <v>28</v>
      </c>
      <c r="GP36" s="17">
        <f>IF(details!CA36="","",details!CA36)</f>
        <v>27</v>
      </c>
      <c r="GQ36" s="17">
        <f>IF(details!CB36="","",details!CB36)</f>
        <v>14</v>
      </c>
      <c r="GR36" s="63">
        <f t="shared" si="231"/>
        <v>93</v>
      </c>
      <c r="GS36" s="45">
        <f t="shared" si="232"/>
        <v>0</v>
      </c>
      <c r="GT36" s="46">
        <f t="shared" si="233"/>
        <v>100</v>
      </c>
      <c r="GU36" s="45" t="str">
        <f t="shared" si="234"/>
        <v/>
      </c>
      <c r="GV36" s="45" t="str">
        <f t="shared" si="113"/>
        <v>P</v>
      </c>
      <c r="GW36" s="45" t="str">
        <f t="shared" si="114"/>
        <v>A</v>
      </c>
      <c r="GX36" s="45" t="str">
        <f t="shared" si="115"/>
        <v/>
      </c>
      <c r="GY36" s="45" t="str">
        <f t="shared" si="116"/>
        <v/>
      </c>
      <c r="GZ36" s="45" t="str">
        <f t="shared" si="117"/>
        <v/>
      </c>
      <c r="HA36" s="45" t="str">
        <f t="shared" si="118"/>
        <v/>
      </c>
      <c r="HB36" s="45" t="str">
        <f t="shared" si="235"/>
        <v/>
      </c>
      <c r="HC36" s="45" t="str">
        <f t="shared" si="236"/>
        <v/>
      </c>
      <c r="HD36" s="45" t="str">
        <f t="shared" si="87"/>
        <v/>
      </c>
      <c r="HE36" s="45">
        <f t="shared" si="237"/>
        <v>0</v>
      </c>
      <c r="HF36" s="45">
        <f t="shared" si="238"/>
        <v>0</v>
      </c>
      <c r="HG36" s="45">
        <f t="shared" si="239"/>
        <v>0</v>
      </c>
      <c r="HH36" s="45">
        <f t="shared" si="240"/>
        <v>0</v>
      </c>
      <c r="HI36" s="45">
        <f t="shared" si="241"/>
        <v>0</v>
      </c>
      <c r="HJ36" s="45" t="str">
        <f t="shared" si="88"/>
        <v/>
      </c>
      <c r="HK36" s="17" t="str">
        <f t="shared" si="242"/>
        <v/>
      </c>
      <c r="HL36" s="359" t="str">
        <f t="shared" si="243"/>
        <v/>
      </c>
      <c r="HM36" s="72" t="str">
        <f t="shared" si="244"/>
        <v/>
      </c>
      <c r="HN36" s="60" t="str">
        <f>IF(details!DJ36="","",details!DJ36)</f>
        <v/>
      </c>
      <c r="HO36" s="73" t="str">
        <f>IF(details!DK36="","",details!DK36)</f>
        <v/>
      </c>
      <c r="HP36" s="60" t="str">
        <f>IF(details!DN36="","",details!DN36)</f>
        <v/>
      </c>
      <c r="HQ36" s="73" t="str">
        <f>IF(details!DO36="","",details!DO36)</f>
        <v/>
      </c>
      <c r="HR36" s="60" t="str">
        <f>IF(details!DR36="","",details!DR36)</f>
        <v/>
      </c>
      <c r="HS36" s="73" t="str">
        <f>IF(details!DS36="","",details!DS36)</f>
        <v/>
      </c>
      <c r="HT36" s="60" t="str">
        <f>IF(details!DV36="","",details!DV36)</f>
        <v/>
      </c>
      <c r="HU36" s="73" t="str">
        <f>IF(details!DW36="","",details!DW36)</f>
        <v/>
      </c>
      <c r="HV36" s="60" t="str">
        <f>IF(details!DZ36="","",details!DZ36)</f>
        <v/>
      </c>
      <c r="HW36" s="73" t="str">
        <f>IF(details!EA36="","",details!EA36)</f>
        <v/>
      </c>
      <c r="HX36" s="61" t="str">
        <f t="shared" si="245"/>
        <v/>
      </c>
      <c r="HY36" s="321">
        <f t="shared" si="246"/>
        <v>1.5</v>
      </c>
      <c r="HZ36" s="17" t="str">
        <f t="shared" si="247"/>
        <v/>
      </c>
      <c r="IA36" s="17" t="str">
        <f t="shared" si="248"/>
        <v/>
      </c>
      <c r="IB36" s="17" t="str">
        <f t="shared" si="122"/>
        <v/>
      </c>
      <c r="IC36" s="17" t="str">
        <f t="shared" si="249"/>
        <v/>
      </c>
      <c r="ID36" s="17" t="str">
        <f t="shared" si="250"/>
        <v/>
      </c>
      <c r="IE36" s="17" t="str">
        <f t="shared" si="124"/>
        <v/>
      </c>
      <c r="IF36" s="17" t="str">
        <f t="shared" si="251"/>
        <v/>
      </c>
      <c r="IG36" s="17" t="str">
        <f t="shared" si="276"/>
        <v/>
      </c>
      <c r="IH36" s="17" t="str">
        <f t="shared" si="276"/>
        <v/>
      </c>
      <c r="II36" s="17" t="str">
        <f t="shared" si="276"/>
        <v/>
      </c>
      <c r="IJ36" s="17" t="str">
        <f t="shared" si="276"/>
        <v/>
      </c>
      <c r="IK36" s="17" t="str">
        <f t="shared" si="276"/>
        <v/>
      </c>
      <c r="IL36" s="17" t="str">
        <f t="shared" si="252"/>
        <v/>
      </c>
      <c r="IM36" s="17" t="str">
        <f t="shared" si="127"/>
        <v/>
      </c>
      <c r="IN36" s="17" t="str">
        <f t="shared" si="253"/>
        <v/>
      </c>
      <c r="IO36" s="17" t="str">
        <f t="shared" si="254"/>
        <v/>
      </c>
      <c r="IP36" s="17" t="str">
        <f t="shared" si="129"/>
        <v/>
      </c>
      <c r="IQ36" s="17" t="str">
        <f t="shared" si="255"/>
        <v/>
      </c>
      <c r="IR36" s="17" t="str">
        <f t="shared" si="256"/>
        <v/>
      </c>
      <c r="IS36" s="17" t="str">
        <f t="shared" si="257"/>
        <v/>
      </c>
      <c r="IT36" s="17" t="str">
        <f t="shared" si="258"/>
        <v/>
      </c>
      <c r="IU36" s="17" t="str">
        <f t="shared" si="259"/>
        <v/>
      </c>
      <c r="IV36" s="17" t="str">
        <f t="shared" si="260"/>
        <v/>
      </c>
      <c r="IW36" s="17" t="str">
        <f t="shared" si="261"/>
        <v/>
      </c>
      <c r="IX36" s="17" t="str">
        <f t="shared" si="262"/>
        <v>A</v>
      </c>
      <c r="IY36" s="17" t="str">
        <f t="shared" si="263"/>
        <v>A</v>
      </c>
      <c r="IZ36" s="17" t="str">
        <f t="shared" si="264"/>
        <v>A</v>
      </c>
      <c r="JA36" s="17" t="str">
        <f t="shared" si="265"/>
        <v>A</v>
      </c>
      <c r="JB36" s="17" t="str">
        <f t="shared" si="266"/>
        <v xml:space="preserve">            </v>
      </c>
      <c r="JC36" s="17" t="str">
        <f t="shared" si="267"/>
        <v xml:space="preserve">            </v>
      </c>
      <c r="JD36" s="17" t="str">
        <f t="shared" si="268"/>
        <v/>
      </c>
      <c r="JE36" s="74"/>
      <c r="JF36" s="17" t="str">
        <f t="shared" si="269"/>
        <v xml:space="preserve">            </v>
      </c>
      <c r="JG36" s="17" t="str">
        <f>IF(OR(HK36="SUPPL.",HK36="RE-EXAM."),'result subject-wise'!AV36,HK36)</f>
        <v/>
      </c>
      <c r="JH36" s="26">
        <f>IF('result subject-wise'!AW36="",DQ36,'result subject-wise'!AW36)</f>
        <v>27.708333333333332</v>
      </c>
      <c r="JI36" s="53" t="str">
        <f t="shared" si="270"/>
        <v/>
      </c>
      <c r="JJ36" s="65"/>
      <c r="JM36" s="27"/>
      <c r="JN36" s="27"/>
      <c r="JO36" s="27"/>
      <c r="JP36" s="27"/>
      <c r="JQ36" s="27"/>
      <c r="JR36" s="27"/>
      <c r="JS36" s="27"/>
      <c r="JT36" s="27"/>
      <c r="JU36" s="27"/>
      <c r="JV36" s="27"/>
      <c r="JW36" s="27"/>
      <c r="JX36" s="27"/>
      <c r="JY36" s="27"/>
      <c r="JZ36" s="27"/>
      <c r="KA36" s="27"/>
    </row>
    <row r="37" spans="1:287" ht="16" customHeight="1">
      <c r="A37" s="2">
        <f>details!A37</f>
        <v>0</v>
      </c>
      <c r="B37" s="17" t="str">
        <f>IF(details!B37="","",details!B37)</f>
        <v/>
      </c>
      <c r="C37" s="17" t="str">
        <f>IF(details!C37="","",details!C37)</f>
        <v/>
      </c>
      <c r="D37" s="63" t="str">
        <f>IF(details!D37="","",details!D37)</f>
        <v/>
      </c>
      <c r="E37" s="17" t="str">
        <f>IF(details!E37="","",details!E37)</f>
        <v/>
      </c>
      <c r="F37" s="245" t="str">
        <f>IF(details!F37="","",details!F37)</f>
        <v/>
      </c>
      <c r="G37" s="19" t="str">
        <f>IF(details!G37="","",details!G37)</f>
        <v/>
      </c>
      <c r="H37" s="19" t="str">
        <f>IF(details!H37="","",details!H37)</f>
        <v/>
      </c>
      <c r="I37" s="19" t="str">
        <f>IF(details!I37="","",details!I37)</f>
        <v/>
      </c>
      <c r="J37" s="17" t="str">
        <f>IF(details!J37="","",details!J37)</f>
        <v/>
      </c>
      <c r="K37" s="17" t="str">
        <f>IF(details!K37="","",details!K37)</f>
        <v/>
      </c>
      <c r="L37" s="17" t="str">
        <f>IF(details!L37="","",details!L37)</f>
        <v/>
      </c>
      <c r="M37" s="67" t="str">
        <f t="shared" si="139"/>
        <v/>
      </c>
      <c r="N37" s="17" t="str">
        <f>IF(details!M37="","",details!M37)</f>
        <v/>
      </c>
      <c r="O37" s="17" t="str">
        <f>IF(details!N37="","",details!N37)</f>
        <v/>
      </c>
      <c r="P37" s="67" t="str">
        <f t="shared" si="140"/>
        <v/>
      </c>
      <c r="Q37" s="17" t="str">
        <f>IF(details!O37="","",details!O37)</f>
        <v/>
      </c>
      <c r="R37" s="54" t="str">
        <f t="shared" si="141"/>
        <v/>
      </c>
      <c r="S37" s="45">
        <f t="shared" si="142"/>
        <v>0</v>
      </c>
      <c r="T37" s="45">
        <f t="shared" si="143"/>
        <v>0</v>
      </c>
      <c r="U37" s="46" t="str">
        <f t="shared" si="144"/>
        <v/>
      </c>
      <c r="V37" s="45" t="str">
        <f t="shared" si="145"/>
        <v/>
      </c>
      <c r="W37" s="45" t="str">
        <f t="shared" si="89"/>
        <v/>
      </c>
      <c r="X37" s="45" t="str">
        <f t="shared" si="90"/>
        <v/>
      </c>
      <c r="Y37" s="17" t="str">
        <f>IF(details!P37="","",details!P37)</f>
        <v/>
      </c>
      <c r="Z37" s="17" t="str">
        <f>IF(details!Q37="","",details!Q37)</f>
        <v/>
      </c>
      <c r="AA37" s="17" t="str">
        <f>IF(details!R37="","",details!R37)</f>
        <v/>
      </c>
      <c r="AB37" s="67" t="str">
        <f t="shared" si="146"/>
        <v/>
      </c>
      <c r="AC37" s="17" t="str">
        <f>IF(details!S37="","",details!S37)</f>
        <v/>
      </c>
      <c r="AD37" s="17" t="str">
        <f>IF(details!T37="","",details!T37)</f>
        <v/>
      </c>
      <c r="AE37" s="67" t="str">
        <f t="shared" si="147"/>
        <v/>
      </c>
      <c r="AF37" s="17" t="str">
        <f>IF(details!U37="","",details!U37)</f>
        <v/>
      </c>
      <c r="AG37" s="54" t="str">
        <f t="shared" si="148"/>
        <v/>
      </c>
      <c r="AH37" s="45">
        <f t="shared" si="149"/>
        <v>0</v>
      </c>
      <c r="AI37" s="45">
        <f t="shared" si="150"/>
        <v>0</v>
      </c>
      <c r="AJ37" s="46" t="str">
        <f t="shared" si="151"/>
        <v/>
      </c>
      <c r="AK37" s="45" t="str">
        <f t="shared" si="152"/>
        <v/>
      </c>
      <c r="AL37" s="45" t="str">
        <f t="shared" si="91"/>
        <v/>
      </c>
      <c r="AM37" s="45" t="str">
        <f t="shared" si="92"/>
        <v/>
      </c>
      <c r="AN37" s="63" t="str">
        <f>IF(details!V37="","",details!V37)</f>
        <v/>
      </c>
      <c r="AO37" s="68" t="str">
        <f>IF(details!V37="","",details!V37)</f>
        <v/>
      </c>
      <c r="AP37" s="17" t="str">
        <f>IF(details!W37="","",details!W37)</f>
        <v/>
      </c>
      <c r="AQ37" s="17" t="str">
        <f>IF(details!X37="","",details!X37)</f>
        <v/>
      </c>
      <c r="AR37" s="17" t="str">
        <f>IF(details!Y37="","",details!Y37)</f>
        <v/>
      </c>
      <c r="AS37" s="67" t="str">
        <f t="shared" si="153"/>
        <v/>
      </c>
      <c r="AT37" s="17" t="str">
        <f>IF(details!Z37="","",details!Z37)</f>
        <v/>
      </c>
      <c r="AU37" s="17" t="str">
        <f>IF(details!AA37="","",details!AA37)</f>
        <v/>
      </c>
      <c r="AV37" s="67" t="str">
        <f t="shared" si="154"/>
        <v/>
      </c>
      <c r="AW37" s="17" t="str">
        <f>IF(details!AB37="","",details!AB37)</f>
        <v/>
      </c>
      <c r="AX37" s="54" t="str">
        <f t="shared" si="155"/>
        <v/>
      </c>
      <c r="AY37" s="45">
        <f t="shared" si="156"/>
        <v>0</v>
      </c>
      <c r="AZ37" s="45">
        <f t="shared" si="157"/>
        <v>0</v>
      </c>
      <c r="BA37" s="46" t="str">
        <f t="shared" si="158"/>
        <v/>
      </c>
      <c r="BB37" s="45" t="str">
        <f t="shared" si="159"/>
        <v/>
      </c>
      <c r="BC37" s="45" t="str">
        <f t="shared" si="93"/>
        <v/>
      </c>
      <c r="BD37" s="45" t="str">
        <f t="shared" si="160"/>
        <v/>
      </c>
      <c r="BE37" s="17" t="str">
        <f>IF(details!AC37="","",details!AC37)</f>
        <v/>
      </c>
      <c r="BF37" s="17" t="str">
        <f>IF(details!AD37="","",details!AD37)</f>
        <v/>
      </c>
      <c r="BG37" s="17" t="str">
        <f>IF(details!AE37="","",details!AE37)</f>
        <v/>
      </c>
      <c r="BH37" s="67" t="str">
        <f t="shared" si="161"/>
        <v/>
      </c>
      <c r="BI37" s="17" t="str">
        <f>IF(details!AF37="","",details!AF37)</f>
        <v/>
      </c>
      <c r="BJ37" s="17" t="str">
        <f>IF(details!AG37="","",details!AG37)</f>
        <v/>
      </c>
      <c r="BK37" s="67" t="str">
        <f t="shared" si="162"/>
        <v/>
      </c>
      <c r="BL37" s="17" t="str">
        <f>IF(details!AH37="","",details!AH37)</f>
        <v/>
      </c>
      <c r="BM37" s="54" t="str">
        <f t="shared" si="163"/>
        <v/>
      </c>
      <c r="BN37" s="45">
        <f t="shared" si="164"/>
        <v>0</v>
      </c>
      <c r="BO37" s="45">
        <f t="shared" si="165"/>
        <v>0</v>
      </c>
      <c r="BP37" s="46" t="str">
        <f t="shared" si="166"/>
        <v/>
      </c>
      <c r="BQ37" s="45" t="str">
        <f t="shared" si="167"/>
        <v/>
      </c>
      <c r="BR37" s="45" t="str">
        <f t="shared" si="94"/>
        <v/>
      </c>
      <c r="BS37" s="45" t="str">
        <f t="shared" si="168"/>
        <v/>
      </c>
      <c r="BT37" s="300" t="str">
        <f>IF(details!AI37="","",details!AI37)</f>
        <v/>
      </c>
      <c r="BU37" s="309" t="str">
        <f t="shared" si="169"/>
        <v xml:space="preserve"> SOCIAL SCIENCE</v>
      </c>
      <c r="BV37" s="17" t="str">
        <f>IF(details!AJ37="","",details!AJ37)</f>
        <v/>
      </c>
      <c r="BW37" s="17" t="str">
        <f>IF(details!AK37="","",details!AK37)</f>
        <v/>
      </c>
      <c r="BX37" s="17" t="str">
        <f>IF(details!AL37="","",details!AL37)</f>
        <v/>
      </c>
      <c r="BY37" s="178" t="str">
        <f>IF(AND(BV37="",BX37="",BZ37=""),"",SUM(BV37:BX37))</f>
        <v/>
      </c>
      <c r="BZ37" s="17" t="str">
        <f>IF(details!AM37="","",details!AM37)</f>
        <v/>
      </c>
      <c r="CA37" s="17" t="str">
        <f t="shared" si="171"/>
        <v/>
      </c>
      <c r="CB37" s="17" t="str">
        <f>IF(CA37="P",(BY37+BZ37),"")</f>
        <v/>
      </c>
      <c r="CC37" s="17">
        <f>IF(details!AN37="","",details!AN37)</f>
        <v>10</v>
      </c>
      <c r="CD37" s="17">
        <f>IF(details!AO37="","",details!AO37)</f>
        <v>10</v>
      </c>
      <c r="CE37" s="17">
        <f>IF(details!AP37="","",details!AP37)</f>
        <v>9</v>
      </c>
      <c r="CF37" s="67">
        <f t="shared" si="173"/>
        <v>29</v>
      </c>
      <c r="CG37" s="17">
        <f>IF(details!AQ37="","",details!AQ37)</f>
        <v>0.5</v>
      </c>
      <c r="CH37" s="17">
        <f>IF(details!AR37="","",details!AR37)</f>
        <v>70</v>
      </c>
      <c r="CI37" s="67">
        <f t="shared" si="174"/>
        <v>99.5</v>
      </c>
      <c r="CJ37" s="17">
        <f>IF(details!AS37="","",details!AS37)</f>
        <v>100</v>
      </c>
      <c r="CK37" s="54">
        <f t="shared" si="175"/>
        <v>199.5</v>
      </c>
      <c r="CL37" s="17">
        <f t="shared" si="176"/>
        <v>10</v>
      </c>
      <c r="CM37" s="17">
        <f t="shared" si="177"/>
        <v>10</v>
      </c>
      <c r="CN37" s="17">
        <f t="shared" si="178"/>
        <v>9</v>
      </c>
      <c r="CO37" s="67">
        <f t="shared" si="100"/>
        <v>0.5</v>
      </c>
      <c r="CP37" s="17">
        <f t="shared" si="31"/>
        <v>70</v>
      </c>
      <c r="CQ37" s="67">
        <f t="shared" si="32"/>
        <v>99.5</v>
      </c>
      <c r="CR37" s="17">
        <f t="shared" si="33"/>
        <v>100</v>
      </c>
      <c r="CS37" s="54">
        <f t="shared" si="34"/>
        <v>199.5</v>
      </c>
      <c r="CT37" s="45">
        <f t="shared" si="35"/>
        <v>0</v>
      </c>
      <c r="CU37" s="45">
        <f t="shared" si="101"/>
        <v>0</v>
      </c>
      <c r="CV37" s="46">
        <f t="shared" si="102"/>
        <v>200</v>
      </c>
      <c r="CW37" s="45" t="str">
        <f t="shared" si="36"/>
        <v/>
      </c>
      <c r="CX37" s="45" t="str">
        <f t="shared" si="103"/>
        <v/>
      </c>
      <c r="CY37" s="45" t="str">
        <f t="shared" si="179"/>
        <v/>
      </c>
      <c r="CZ37" s="17">
        <f>IF(details!AT37="","",details!AT37)</f>
        <v>5</v>
      </c>
      <c r="DA37" s="17">
        <f>IF(details!AU37="","",details!AU37)</f>
        <v>4</v>
      </c>
      <c r="DB37" s="17">
        <f>IF(details!AV37="","",details!AV37)</f>
        <v>8</v>
      </c>
      <c r="DC37" s="67">
        <f t="shared" si="180"/>
        <v>17</v>
      </c>
      <c r="DD37" s="17">
        <f>IF(details!AW37="","",details!AW37)</f>
        <v>1</v>
      </c>
      <c r="DE37" s="17">
        <f>IF(details!AX37="","",details!AX37)</f>
        <v>25</v>
      </c>
      <c r="DF37" s="67">
        <f t="shared" si="181"/>
        <v>43</v>
      </c>
      <c r="DG37" s="17">
        <f>IF(details!AY37="","",details!AY37)</f>
        <v>90</v>
      </c>
      <c r="DH37" s="54">
        <f t="shared" si="182"/>
        <v>133</v>
      </c>
      <c r="DI37" s="45">
        <f t="shared" si="183"/>
        <v>0</v>
      </c>
      <c r="DJ37" s="45">
        <f t="shared" si="184"/>
        <v>0</v>
      </c>
      <c r="DK37" s="46">
        <f t="shared" si="185"/>
        <v>200</v>
      </c>
      <c r="DL37" s="45" t="str">
        <f t="shared" si="186"/>
        <v/>
      </c>
      <c r="DM37" s="45" t="str">
        <f t="shared" si="104"/>
        <v/>
      </c>
      <c r="DN37" s="45" t="str">
        <f t="shared" si="105"/>
        <v/>
      </c>
      <c r="DO37" s="45">
        <f t="shared" si="44"/>
        <v>0</v>
      </c>
      <c r="DP37" s="69">
        <f t="shared" si="45"/>
        <v>332.5</v>
      </c>
      <c r="DQ37" s="70">
        <f t="shared" si="187"/>
        <v>27.708333333333332</v>
      </c>
      <c r="DR37" s="53" t="str">
        <f t="shared" si="188"/>
        <v/>
      </c>
      <c r="DS37" s="17">
        <f>IF(details!AZ37="","",details!AZ37)</f>
        <v>10</v>
      </c>
      <c r="DT37" s="17">
        <f>IF(details!BA37="","",details!BA37)</f>
        <v>10</v>
      </c>
      <c r="DU37" s="17">
        <f>IF(details!BB37="","",details!BB37)</f>
        <v>10</v>
      </c>
      <c r="DV37" s="67">
        <f t="shared" si="189"/>
        <v>30</v>
      </c>
      <c r="DW37" s="17">
        <f>IF(details!BC37="","",details!BC37)</f>
        <v>70</v>
      </c>
      <c r="DX37" s="67">
        <f t="shared" si="190"/>
        <v>100</v>
      </c>
      <c r="DY37" s="17">
        <f>IF(details!BD37="","",details!BD37)</f>
        <v>100</v>
      </c>
      <c r="DZ37" s="54">
        <f t="shared" si="191"/>
        <v>200</v>
      </c>
      <c r="EA37" s="45">
        <f t="shared" si="192"/>
        <v>0</v>
      </c>
      <c r="EB37" s="45">
        <f t="shared" si="193"/>
        <v>0</v>
      </c>
      <c r="EC37" s="46">
        <f t="shared" si="194"/>
        <v>200</v>
      </c>
      <c r="ED37" s="45" t="str">
        <f t="shared" si="195"/>
        <v/>
      </c>
      <c r="EE37" s="45" t="str">
        <f t="shared" si="107"/>
        <v/>
      </c>
      <c r="EF37" s="45" t="str">
        <f t="shared" si="196"/>
        <v/>
      </c>
      <c r="EG37" s="17">
        <f>IF(details!BE37="","",details!BE37)</f>
        <v>6</v>
      </c>
      <c r="EH37" s="17">
        <f>IF(details!BF37="","",details!BF37)</f>
        <v>8</v>
      </c>
      <c r="EI37" s="67">
        <f t="shared" si="197"/>
        <v>14</v>
      </c>
      <c r="EJ37" s="17">
        <f>IF(details!BG37="","",details!BG37)</f>
        <v>4</v>
      </c>
      <c r="EK37" s="17">
        <f>IF(details!BH37="","",details!BH37)</f>
        <v>7</v>
      </c>
      <c r="EL37" s="67">
        <f t="shared" si="198"/>
        <v>11</v>
      </c>
      <c r="EM37" s="17">
        <f>IF(details!BI37="","",details!BI37)</f>
        <v>15</v>
      </c>
      <c r="EN37" s="17">
        <f>IF(details!BJ37="","",details!BJ37)</f>
        <v>10</v>
      </c>
      <c r="EO37" s="67">
        <f t="shared" si="199"/>
        <v>25</v>
      </c>
      <c r="EP37" s="67">
        <f t="shared" si="200"/>
        <v>25</v>
      </c>
      <c r="EQ37" s="67">
        <f t="shared" si="201"/>
        <v>25</v>
      </c>
      <c r="ER37" s="67">
        <f t="shared" si="202"/>
        <v>50</v>
      </c>
      <c r="ES37" s="17">
        <f>IF(details!BK37="","",details!BK37)</f>
        <v>24</v>
      </c>
      <c r="ET37" s="17">
        <f>IF(details!BL37="","",details!BL37)</f>
        <v>14</v>
      </c>
      <c r="EU37" s="67">
        <f t="shared" si="203"/>
        <v>38</v>
      </c>
      <c r="EV37" s="67">
        <f t="shared" si="204"/>
        <v>49</v>
      </c>
      <c r="EW37" s="67">
        <f t="shared" si="205"/>
        <v>39</v>
      </c>
      <c r="EX37" s="17">
        <f>IF(details!BM37="","",details!BM37)</f>
        <v>30</v>
      </c>
      <c r="EY37" s="17">
        <f>IF(details!BN37="","",details!BN37)</f>
        <v>70</v>
      </c>
      <c r="EZ37" s="67">
        <f t="shared" si="206"/>
        <v>100</v>
      </c>
      <c r="FA37" s="67">
        <f t="shared" si="207"/>
        <v>79</v>
      </c>
      <c r="FB37" s="67">
        <f t="shared" si="208"/>
        <v>109</v>
      </c>
      <c r="FC37" s="63">
        <f t="shared" si="209"/>
        <v>188</v>
      </c>
      <c r="FD37" s="45">
        <f t="shared" si="210"/>
        <v>0</v>
      </c>
      <c r="FE37" s="45">
        <f t="shared" si="211"/>
        <v>0</v>
      </c>
      <c r="FF37" s="46">
        <f t="shared" si="212"/>
        <v>200</v>
      </c>
      <c r="FG37" s="45" t="str">
        <f t="shared" si="213"/>
        <v/>
      </c>
      <c r="FH37" s="45" t="str">
        <f t="shared" si="109"/>
        <v>P</v>
      </c>
      <c r="FI37" s="45" t="str">
        <f t="shared" si="214"/>
        <v>A</v>
      </c>
      <c r="FJ37" s="17">
        <f>IF(details!BO37="","",details!BO37)</f>
        <v>10</v>
      </c>
      <c r="FK37" s="17">
        <f>IF(details!BP37="","",details!BP37)</f>
        <v>10</v>
      </c>
      <c r="FL37" s="17">
        <f>IF(details!BQ37="","",details!BQ37)</f>
        <v>10</v>
      </c>
      <c r="FM37" s="67">
        <f t="shared" si="215"/>
        <v>30</v>
      </c>
      <c r="FN37" s="17">
        <f>IF(details!BR37="","",details!BR37)</f>
        <v>33</v>
      </c>
      <c r="FO37" s="17">
        <f>IF(details!BS37="","",details!BS37)</f>
        <v>18</v>
      </c>
      <c r="FP37" s="71">
        <f t="shared" si="216"/>
        <v>51</v>
      </c>
      <c r="FQ37" s="67">
        <f t="shared" si="217"/>
        <v>63</v>
      </c>
      <c r="FR37" s="67">
        <f t="shared" si="218"/>
        <v>18</v>
      </c>
      <c r="FS37" s="17">
        <f>IF(details!BT37="","",details!BT37)</f>
        <v>60</v>
      </c>
      <c r="FT37" s="17">
        <f>IF(details!BU37="","",details!BU37)</f>
        <v>30</v>
      </c>
      <c r="FU37" s="71">
        <f t="shared" si="219"/>
        <v>90</v>
      </c>
      <c r="FV37" s="67">
        <f t="shared" si="220"/>
        <v>123</v>
      </c>
      <c r="FW37" s="67">
        <f t="shared" si="221"/>
        <v>48</v>
      </c>
      <c r="FX37" s="63">
        <f t="shared" si="222"/>
        <v>171</v>
      </c>
      <c r="FY37" s="45">
        <f t="shared" si="223"/>
        <v>0</v>
      </c>
      <c r="FZ37" s="45">
        <f t="shared" si="224"/>
        <v>0</v>
      </c>
      <c r="GA37" s="46">
        <f t="shared" si="78"/>
        <v>200</v>
      </c>
      <c r="GB37" s="45" t="str">
        <f t="shared" si="225"/>
        <v/>
      </c>
      <c r="GC37" s="45" t="str">
        <f t="shared" si="110"/>
        <v>P</v>
      </c>
      <c r="GD37" s="45" t="str">
        <f t="shared" si="226"/>
        <v>A</v>
      </c>
      <c r="GE37" s="17">
        <f>IF(details!BV37="","",details!BV37)</f>
        <v>24</v>
      </c>
      <c r="GF37" s="17">
        <f>IF(details!BW37="","",details!BW37)</f>
        <v>44</v>
      </c>
      <c r="GG37" s="17">
        <f>IF(details!BX37="","",details!BX37)</f>
        <v>30</v>
      </c>
      <c r="GH37" s="63">
        <f t="shared" si="227"/>
        <v>98</v>
      </c>
      <c r="GI37" s="45">
        <f t="shared" si="228"/>
        <v>0</v>
      </c>
      <c r="GJ37" s="46">
        <f t="shared" si="229"/>
        <v>100</v>
      </c>
      <c r="GK37" s="45" t="str">
        <f t="shared" si="230"/>
        <v/>
      </c>
      <c r="GL37" s="45" t="str">
        <f t="shared" si="111"/>
        <v>P</v>
      </c>
      <c r="GM37" s="45" t="str">
        <f t="shared" si="112"/>
        <v>A</v>
      </c>
      <c r="GN37" s="17">
        <f>IF(details!BY37="","",details!BY37)</f>
        <v>24</v>
      </c>
      <c r="GO37" s="17">
        <f>IF(details!BZ37="","",details!BZ37)</f>
        <v>28</v>
      </c>
      <c r="GP37" s="17">
        <f>IF(details!CA37="","",details!CA37)</f>
        <v>27</v>
      </c>
      <c r="GQ37" s="17">
        <f>IF(details!CB37="","",details!CB37)</f>
        <v>14</v>
      </c>
      <c r="GR37" s="63">
        <f t="shared" si="231"/>
        <v>93</v>
      </c>
      <c r="GS37" s="45">
        <f t="shared" si="232"/>
        <v>0</v>
      </c>
      <c r="GT37" s="46">
        <f t="shared" si="233"/>
        <v>100</v>
      </c>
      <c r="GU37" s="45" t="str">
        <f t="shared" si="234"/>
        <v/>
      </c>
      <c r="GV37" s="45" t="str">
        <f t="shared" si="113"/>
        <v>P</v>
      </c>
      <c r="GW37" s="45" t="str">
        <f t="shared" si="114"/>
        <v>A</v>
      </c>
      <c r="GX37" s="45" t="str">
        <f t="shared" si="115"/>
        <v/>
      </c>
      <c r="GY37" s="45" t="str">
        <f t="shared" si="116"/>
        <v/>
      </c>
      <c r="GZ37" s="45" t="str">
        <f t="shared" si="117"/>
        <v/>
      </c>
      <c r="HA37" s="45" t="str">
        <f t="shared" si="118"/>
        <v/>
      </c>
      <c r="HB37" s="45" t="str">
        <f t="shared" si="235"/>
        <v/>
      </c>
      <c r="HC37" s="45" t="str">
        <f t="shared" si="236"/>
        <v/>
      </c>
      <c r="HD37" s="45" t="str">
        <f t="shared" si="87"/>
        <v/>
      </c>
      <c r="HE37" s="45">
        <f t="shared" si="237"/>
        <v>0</v>
      </c>
      <c r="HF37" s="45">
        <f t="shared" si="238"/>
        <v>0</v>
      </c>
      <c r="HG37" s="45">
        <f t="shared" si="239"/>
        <v>0</v>
      </c>
      <c r="HH37" s="45">
        <f t="shared" si="240"/>
        <v>0</v>
      </c>
      <c r="HI37" s="45">
        <f t="shared" si="241"/>
        <v>0</v>
      </c>
      <c r="HJ37" s="45" t="str">
        <f t="shared" si="88"/>
        <v/>
      </c>
      <c r="HK37" s="17" t="str">
        <f t="shared" si="242"/>
        <v/>
      </c>
      <c r="HL37" s="359" t="str">
        <f t="shared" si="243"/>
        <v/>
      </c>
      <c r="HM37" s="72" t="str">
        <f t="shared" si="244"/>
        <v/>
      </c>
      <c r="HN37" s="60" t="str">
        <f>IF(details!DJ37="","",details!DJ37)</f>
        <v/>
      </c>
      <c r="HO37" s="73" t="str">
        <f>IF(details!DK37="","",details!DK37)</f>
        <v/>
      </c>
      <c r="HP37" s="60" t="str">
        <f>IF(details!DN37="","",details!DN37)</f>
        <v/>
      </c>
      <c r="HQ37" s="73" t="str">
        <f>IF(details!DO37="","",details!DO37)</f>
        <v/>
      </c>
      <c r="HR37" s="60" t="str">
        <f>IF(details!DR37="","",details!DR37)</f>
        <v/>
      </c>
      <c r="HS37" s="73" t="str">
        <f>IF(details!DS37="","",details!DS37)</f>
        <v/>
      </c>
      <c r="HT37" s="60" t="str">
        <f>IF(details!DV37="","",details!DV37)</f>
        <v/>
      </c>
      <c r="HU37" s="73" t="str">
        <f>IF(details!DW37="","",details!DW37)</f>
        <v/>
      </c>
      <c r="HV37" s="60" t="str">
        <f>IF(details!DZ37="","",details!DZ37)</f>
        <v/>
      </c>
      <c r="HW37" s="73" t="str">
        <f>IF(details!EA37="","",details!EA37)</f>
        <v/>
      </c>
      <c r="HX37" s="61" t="str">
        <f t="shared" si="245"/>
        <v/>
      </c>
      <c r="HY37" s="321">
        <f t="shared" si="246"/>
        <v>1.5</v>
      </c>
      <c r="HZ37" s="17" t="str">
        <f t="shared" si="247"/>
        <v/>
      </c>
      <c r="IA37" s="17" t="str">
        <f t="shared" si="248"/>
        <v/>
      </c>
      <c r="IB37" s="17" t="str">
        <f t="shared" si="122"/>
        <v/>
      </c>
      <c r="IC37" s="17" t="str">
        <f t="shared" si="249"/>
        <v/>
      </c>
      <c r="ID37" s="17" t="str">
        <f t="shared" si="250"/>
        <v/>
      </c>
      <c r="IE37" s="17" t="str">
        <f t="shared" si="124"/>
        <v/>
      </c>
      <c r="IF37" s="17" t="str">
        <f t="shared" si="251"/>
        <v/>
      </c>
      <c r="IG37" s="17" t="str">
        <f t="shared" ref="IG37:IK46" si="279">IF($AO37=IG$5,$IF37,"")</f>
        <v/>
      </c>
      <c r="IH37" s="17" t="str">
        <f t="shared" si="279"/>
        <v/>
      </c>
      <c r="II37" s="17" t="str">
        <f t="shared" si="279"/>
        <v/>
      </c>
      <c r="IJ37" s="17" t="str">
        <f t="shared" si="279"/>
        <v/>
      </c>
      <c r="IK37" s="17" t="str">
        <f t="shared" si="279"/>
        <v/>
      </c>
      <c r="IL37" s="17" t="str">
        <f t="shared" si="252"/>
        <v/>
      </c>
      <c r="IM37" s="17" t="str">
        <f t="shared" si="127"/>
        <v/>
      </c>
      <c r="IN37" s="17" t="str">
        <f t="shared" si="253"/>
        <v/>
      </c>
      <c r="IO37" s="17" t="str">
        <f t="shared" si="254"/>
        <v/>
      </c>
      <c r="IP37" s="17" t="str">
        <f t="shared" si="129"/>
        <v/>
      </c>
      <c r="IQ37" s="17" t="str">
        <f t="shared" si="255"/>
        <v/>
      </c>
      <c r="IR37" s="17" t="str">
        <f t="shared" si="256"/>
        <v/>
      </c>
      <c r="IS37" s="17" t="str">
        <f t="shared" si="257"/>
        <v/>
      </c>
      <c r="IT37" s="17" t="str">
        <f t="shared" si="258"/>
        <v/>
      </c>
      <c r="IU37" s="17" t="str">
        <f t="shared" si="259"/>
        <v/>
      </c>
      <c r="IV37" s="17" t="str">
        <f t="shared" si="260"/>
        <v/>
      </c>
      <c r="IW37" s="17" t="str">
        <f t="shared" si="261"/>
        <v/>
      </c>
      <c r="IX37" s="17" t="str">
        <f t="shared" si="262"/>
        <v>A</v>
      </c>
      <c r="IY37" s="17" t="str">
        <f t="shared" si="263"/>
        <v>A</v>
      </c>
      <c r="IZ37" s="17" t="str">
        <f t="shared" si="264"/>
        <v>A</v>
      </c>
      <c r="JA37" s="17" t="str">
        <f t="shared" si="265"/>
        <v>A</v>
      </c>
      <c r="JB37" s="17" t="str">
        <f t="shared" si="266"/>
        <v xml:space="preserve">            </v>
      </c>
      <c r="JC37" s="17" t="str">
        <f t="shared" si="267"/>
        <v xml:space="preserve">            </v>
      </c>
      <c r="JD37" s="17" t="str">
        <f t="shared" si="268"/>
        <v/>
      </c>
      <c r="JE37" s="74"/>
      <c r="JF37" s="17" t="str">
        <f t="shared" si="269"/>
        <v xml:space="preserve">            </v>
      </c>
      <c r="JG37" s="17" t="str">
        <f>IF(OR(HK37="SUPPL.",HK37="RE-EXAM."),'result subject-wise'!AV37,HK37)</f>
        <v/>
      </c>
      <c r="JH37" s="26">
        <f>IF('result subject-wise'!AW37="",DQ37,'result subject-wise'!AW37)</f>
        <v>27.708333333333332</v>
      </c>
      <c r="JI37" s="53" t="str">
        <f t="shared" si="270"/>
        <v/>
      </c>
      <c r="JJ37" s="65"/>
      <c r="JM37" s="598" t="s">
        <v>267</v>
      </c>
      <c r="JN37" s="598"/>
      <c r="JO37" s="598"/>
      <c r="JP37" s="598"/>
      <c r="JQ37" s="598"/>
      <c r="JR37" s="598"/>
      <c r="JS37" s="598"/>
      <c r="JT37" s="598"/>
      <c r="JU37" s="598"/>
      <c r="JV37" s="598"/>
      <c r="JW37" s="598"/>
      <c r="JX37" s="598"/>
      <c r="JY37" s="598"/>
      <c r="JZ37" s="598"/>
      <c r="KA37" s="598"/>
    </row>
    <row r="38" spans="1:287" ht="16" customHeight="1">
      <c r="A38" s="2">
        <f>details!A38</f>
        <v>0</v>
      </c>
      <c r="B38" s="17" t="str">
        <f>IF(details!B38="","",details!B38)</f>
        <v/>
      </c>
      <c r="C38" s="17" t="str">
        <f>IF(details!C38="","",details!C38)</f>
        <v/>
      </c>
      <c r="D38" s="63" t="str">
        <f>IF(details!D38="","",details!D38)</f>
        <v/>
      </c>
      <c r="E38" s="17" t="str">
        <f>IF(details!E38="","",details!E38)</f>
        <v/>
      </c>
      <c r="F38" s="245" t="str">
        <f>IF(details!F38="","",details!F38)</f>
        <v/>
      </c>
      <c r="G38" s="19" t="str">
        <f>IF(details!G38="","",details!G38)</f>
        <v/>
      </c>
      <c r="H38" s="19" t="str">
        <f>IF(details!H38="","",details!H38)</f>
        <v/>
      </c>
      <c r="I38" s="19" t="str">
        <f>IF(details!I38="","",details!I38)</f>
        <v/>
      </c>
      <c r="J38" s="17" t="str">
        <f>IF(details!J38="","",details!J38)</f>
        <v/>
      </c>
      <c r="K38" s="17" t="str">
        <f>IF(details!K38="","",details!K38)</f>
        <v/>
      </c>
      <c r="L38" s="17" t="str">
        <f>IF(details!L38="","",details!L38)</f>
        <v/>
      </c>
      <c r="M38" s="67" t="str">
        <f t="shared" si="139"/>
        <v/>
      </c>
      <c r="N38" s="17" t="str">
        <f>IF(details!M38="","",details!M38)</f>
        <v/>
      </c>
      <c r="O38" s="17" t="str">
        <f>IF(details!N38="","",details!N38)</f>
        <v/>
      </c>
      <c r="P38" s="67" t="str">
        <f t="shared" si="140"/>
        <v/>
      </c>
      <c r="Q38" s="17" t="str">
        <f>IF(details!O38="","",details!O38)</f>
        <v/>
      </c>
      <c r="R38" s="54" t="str">
        <f t="shared" si="141"/>
        <v/>
      </c>
      <c r="S38" s="45">
        <f t="shared" si="142"/>
        <v>0</v>
      </c>
      <c r="T38" s="45">
        <f t="shared" si="143"/>
        <v>0</v>
      </c>
      <c r="U38" s="46" t="str">
        <f t="shared" si="144"/>
        <v/>
      </c>
      <c r="V38" s="45" t="str">
        <f t="shared" si="145"/>
        <v/>
      </c>
      <c r="W38" s="45" t="str">
        <f t="shared" si="89"/>
        <v/>
      </c>
      <c r="X38" s="45" t="str">
        <f t="shared" si="90"/>
        <v/>
      </c>
      <c r="Y38" s="17" t="str">
        <f>IF(details!P38="","",details!P38)</f>
        <v/>
      </c>
      <c r="Z38" s="17" t="str">
        <f>IF(details!Q38="","",details!Q38)</f>
        <v/>
      </c>
      <c r="AA38" s="17" t="str">
        <f>IF(details!R38="","",details!R38)</f>
        <v/>
      </c>
      <c r="AB38" s="67" t="str">
        <f t="shared" si="146"/>
        <v/>
      </c>
      <c r="AC38" s="17" t="str">
        <f>IF(details!S38="","",details!S38)</f>
        <v/>
      </c>
      <c r="AD38" s="17" t="str">
        <f>IF(details!T38="","",details!T38)</f>
        <v/>
      </c>
      <c r="AE38" s="67" t="str">
        <f t="shared" si="147"/>
        <v/>
      </c>
      <c r="AF38" s="17" t="str">
        <f>IF(details!U38="","",details!U38)</f>
        <v/>
      </c>
      <c r="AG38" s="54" t="str">
        <f t="shared" si="148"/>
        <v/>
      </c>
      <c r="AH38" s="45">
        <f t="shared" si="149"/>
        <v>0</v>
      </c>
      <c r="AI38" s="45">
        <f t="shared" si="150"/>
        <v>0</v>
      </c>
      <c r="AJ38" s="46" t="str">
        <f t="shared" si="151"/>
        <v/>
      </c>
      <c r="AK38" s="45" t="str">
        <f t="shared" si="152"/>
        <v/>
      </c>
      <c r="AL38" s="45" t="str">
        <f t="shared" si="91"/>
        <v/>
      </c>
      <c r="AM38" s="45" t="str">
        <f t="shared" si="92"/>
        <v/>
      </c>
      <c r="AN38" s="63" t="str">
        <f>IF(details!V38="","",details!V38)</f>
        <v/>
      </c>
      <c r="AO38" s="68" t="str">
        <f>IF(details!V38="","",details!V38)</f>
        <v/>
      </c>
      <c r="AP38" s="17" t="str">
        <f>IF(details!W38="","",details!W38)</f>
        <v/>
      </c>
      <c r="AQ38" s="17" t="str">
        <f>IF(details!X38="","",details!X38)</f>
        <v/>
      </c>
      <c r="AR38" s="17" t="str">
        <f>IF(details!Y38="","",details!Y38)</f>
        <v/>
      </c>
      <c r="AS38" s="67" t="str">
        <f t="shared" si="153"/>
        <v/>
      </c>
      <c r="AT38" s="17" t="str">
        <f>IF(details!Z38="","",details!Z38)</f>
        <v/>
      </c>
      <c r="AU38" s="17" t="str">
        <f>IF(details!AA38="","",details!AA38)</f>
        <v/>
      </c>
      <c r="AV38" s="67" t="str">
        <f t="shared" si="154"/>
        <v/>
      </c>
      <c r="AW38" s="17" t="str">
        <f>IF(details!AB38="","",details!AB38)</f>
        <v/>
      </c>
      <c r="AX38" s="54" t="str">
        <f t="shared" si="155"/>
        <v/>
      </c>
      <c r="AY38" s="45">
        <f t="shared" si="156"/>
        <v>0</v>
      </c>
      <c r="AZ38" s="45">
        <f t="shared" si="157"/>
        <v>0</v>
      </c>
      <c r="BA38" s="46" t="str">
        <f t="shared" si="158"/>
        <v/>
      </c>
      <c r="BB38" s="45" t="str">
        <f t="shared" si="159"/>
        <v/>
      </c>
      <c r="BC38" s="45" t="str">
        <f t="shared" si="93"/>
        <v/>
      </c>
      <c r="BD38" s="45" t="str">
        <f t="shared" si="160"/>
        <v/>
      </c>
      <c r="BE38" s="17" t="str">
        <f>IF(details!AC38="","",details!AC38)</f>
        <v/>
      </c>
      <c r="BF38" s="17" t="str">
        <f>IF(details!AD38="","",details!AD38)</f>
        <v/>
      </c>
      <c r="BG38" s="17" t="str">
        <f>IF(details!AE38="","",details!AE38)</f>
        <v/>
      </c>
      <c r="BH38" s="67" t="str">
        <f t="shared" si="161"/>
        <v/>
      </c>
      <c r="BI38" s="17" t="str">
        <f>IF(details!AF38="","",details!AF38)</f>
        <v/>
      </c>
      <c r="BJ38" s="17" t="str">
        <f>IF(details!AG38="","",details!AG38)</f>
        <v/>
      </c>
      <c r="BK38" s="67" t="str">
        <f t="shared" si="162"/>
        <v/>
      </c>
      <c r="BL38" s="17" t="str">
        <f>IF(details!AH38="","",details!AH38)</f>
        <v/>
      </c>
      <c r="BM38" s="54" t="str">
        <f t="shared" si="163"/>
        <v/>
      </c>
      <c r="BN38" s="45">
        <f t="shared" si="164"/>
        <v>0</v>
      </c>
      <c r="BO38" s="45">
        <f t="shared" si="165"/>
        <v>0</v>
      </c>
      <c r="BP38" s="46" t="str">
        <f t="shared" si="166"/>
        <v/>
      </c>
      <c r="BQ38" s="45" t="str">
        <f t="shared" si="167"/>
        <v/>
      </c>
      <c r="BR38" s="45" t="str">
        <f t="shared" si="94"/>
        <v/>
      </c>
      <c r="BS38" s="45" t="str">
        <f t="shared" si="168"/>
        <v/>
      </c>
      <c r="BT38" s="300" t="str">
        <f>IF(details!AI38="","",details!AI38)</f>
        <v/>
      </c>
      <c r="BU38" s="309" t="str">
        <f t="shared" si="169"/>
        <v xml:space="preserve"> SOCIAL SCIENCE</v>
      </c>
      <c r="BV38" s="17" t="str">
        <f>IF(details!AJ38="","",details!AJ38)</f>
        <v/>
      </c>
      <c r="BW38" s="17" t="str">
        <f>IF(details!AK38="","",details!AK38)</f>
        <v/>
      </c>
      <c r="BX38" s="17" t="str">
        <f>IF(details!AL38="","",details!AL38)</f>
        <v/>
      </c>
      <c r="BY38" s="178" t="str">
        <f t="shared" ref="BY38:BY41" si="280">IF(AND(BV38="",BX38="",BZ38=""),"",SUM(BV38:BX38))</f>
        <v/>
      </c>
      <c r="BZ38" s="17" t="str">
        <f>IF(details!AM38="","",details!AM38)</f>
        <v/>
      </c>
      <c r="CA38" s="17" t="str">
        <f t="shared" si="171"/>
        <v/>
      </c>
      <c r="CB38" s="17" t="str">
        <f t="shared" ref="CB38:CB41" si="281">IF(CA38="P",(BY38+BZ38),"")</f>
        <v/>
      </c>
      <c r="CC38" s="17">
        <f>IF(details!AN38="","",details!AN38)</f>
        <v>10</v>
      </c>
      <c r="CD38" s="17">
        <f>IF(details!AO38="","",details!AO38)</f>
        <v>10</v>
      </c>
      <c r="CE38" s="17">
        <f>IF(details!AP38="","",details!AP38)</f>
        <v>9</v>
      </c>
      <c r="CF38" s="67">
        <f t="shared" si="173"/>
        <v>29</v>
      </c>
      <c r="CG38" s="17">
        <f>IF(details!AQ38="","",details!AQ38)</f>
        <v>0.5</v>
      </c>
      <c r="CH38" s="17">
        <f>IF(details!AR38="","",details!AR38)</f>
        <v>70</v>
      </c>
      <c r="CI38" s="67">
        <f t="shared" si="174"/>
        <v>99.5</v>
      </c>
      <c r="CJ38" s="17">
        <f>IF(details!AS38="","",details!AS38)</f>
        <v>100</v>
      </c>
      <c r="CK38" s="54">
        <f t="shared" si="175"/>
        <v>199.5</v>
      </c>
      <c r="CL38" s="17">
        <f t="shared" si="176"/>
        <v>10</v>
      </c>
      <c r="CM38" s="17">
        <f t="shared" si="177"/>
        <v>10</v>
      </c>
      <c r="CN38" s="17">
        <f t="shared" si="178"/>
        <v>9</v>
      </c>
      <c r="CO38" s="67">
        <f t="shared" si="100"/>
        <v>0.5</v>
      </c>
      <c r="CP38" s="17">
        <f t="shared" ref="CP38:CP69" si="282">IF(AND(CA38="P",CB38&gt;=CK38),BX38,CH38)</f>
        <v>70</v>
      </c>
      <c r="CQ38" s="67">
        <f t="shared" ref="CQ38:CQ69" si="283">IF(AND(CA38="P",CB38&gt;=CK38),BY38,CI38)</f>
        <v>99.5</v>
      </c>
      <c r="CR38" s="17">
        <f t="shared" ref="CR38:CR69" si="284">IF(AND(CA38="P",CB38&gt;=CK38),BZ38,CJ38)</f>
        <v>100</v>
      </c>
      <c r="CS38" s="54">
        <f t="shared" ref="CS38:CS69" si="285">IF(AND(CA38="P",CB38&gt;=CK38),CB38,CK38)</f>
        <v>199.5</v>
      </c>
      <c r="CT38" s="45">
        <f t="shared" ref="CT38:CT69" si="286">COUNTIF(CL38:CN38,"NA")*10</f>
        <v>0</v>
      </c>
      <c r="CU38" s="45">
        <f t="shared" si="101"/>
        <v>0</v>
      </c>
      <c r="CV38" s="46">
        <f t="shared" si="102"/>
        <v>200</v>
      </c>
      <c r="CW38" s="45" t="str">
        <f t="shared" ref="CW38:CW69" si="287">IF(AND(OR(CL38="ab",CL38="ml"),OR(CM38="ab",CM38="ml"),OR(CN38="ab",CN38="ml")),"AB",IF(AND(OR(CL38="ab",CL38="ml"),OR(CM38="ab",CM38="ml"),OR(CP38="ab",CP38="ml")),"AB",IF(AND(OR(CL38="ab",CL38="ml"),OR(CP38="ab",CP38="ml"),OR(CN38="ab",CN38="ml")),"AB",IF(AND(OR(CP38="ab",CP38="ml"),OR(CM38="ab",CM38="ml"),OR(CN38="ab",CN38="ml")),"AB",""))))</f>
        <v/>
      </c>
      <c r="CX38" s="45" t="str">
        <f t="shared" si="103"/>
        <v/>
      </c>
      <c r="CY38" s="45" t="str">
        <f t="shared" si="179"/>
        <v/>
      </c>
      <c r="CZ38" s="17">
        <f>IF(details!AT38="","",details!AT38)</f>
        <v>5</v>
      </c>
      <c r="DA38" s="17">
        <f>IF(details!AU38="","",details!AU38)</f>
        <v>4</v>
      </c>
      <c r="DB38" s="17">
        <f>IF(details!AV38="","",details!AV38)</f>
        <v>8</v>
      </c>
      <c r="DC38" s="67">
        <f t="shared" si="180"/>
        <v>17</v>
      </c>
      <c r="DD38" s="17">
        <f>IF(details!AW38="","",details!AW38)</f>
        <v>1</v>
      </c>
      <c r="DE38" s="17">
        <f>IF(details!AX38="","",details!AX38)</f>
        <v>25</v>
      </c>
      <c r="DF38" s="67">
        <f t="shared" si="181"/>
        <v>43</v>
      </c>
      <c r="DG38" s="17">
        <f>IF(details!AY38="","",details!AY38)</f>
        <v>90</v>
      </c>
      <c r="DH38" s="54">
        <f t="shared" si="182"/>
        <v>133</v>
      </c>
      <c r="DI38" s="45">
        <f t="shared" si="183"/>
        <v>0</v>
      </c>
      <c r="DJ38" s="45">
        <f t="shared" si="184"/>
        <v>0</v>
      </c>
      <c r="DK38" s="46">
        <f t="shared" si="185"/>
        <v>200</v>
      </c>
      <c r="DL38" s="45" t="str">
        <f t="shared" si="186"/>
        <v/>
      </c>
      <c r="DM38" s="45" t="str">
        <f t="shared" si="104"/>
        <v/>
      </c>
      <c r="DN38" s="45" t="str">
        <f t="shared" si="105"/>
        <v/>
      </c>
      <c r="DO38" s="45">
        <f t="shared" ref="DO38:DO69" si="288">SUM(S38,T38,AH38,AI38,AY38,AZ38,BN38,BO38,CT38,CU38,DI38,DJ38)</f>
        <v>0</v>
      </c>
      <c r="DP38" s="69">
        <f t="shared" ref="DP38:DP69" si="289">SUM(R38,AG38,AX38,BM38,CS38,DH38)</f>
        <v>332.5</v>
      </c>
      <c r="DQ38" s="70">
        <f t="shared" si="187"/>
        <v>27.708333333333332</v>
      </c>
      <c r="DR38" s="53" t="str">
        <f t="shared" si="188"/>
        <v/>
      </c>
      <c r="DS38" s="17">
        <f>IF(details!AZ38="","",details!AZ38)</f>
        <v>10</v>
      </c>
      <c r="DT38" s="17">
        <f>IF(details!BA38="","",details!BA38)</f>
        <v>10</v>
      </c>
      <c r="DU38" s="17">
        <f>IF(details!BB38="","",details!BB38)</f>
        <v>10</v>
      </c>
      <c r="DV38" s="67">
        <f t="shared" si="189"/>
        <v>30</v>
      </c>
      <c r="DW38" s="17">
        <f>IF(details!BC38="","",details!BC38)</f>
        <v>70</v>
      </c>
      <c r="DX38" s="67">
        <f t="shared" si="190"/>
        <v>100</v>
      </c>
      <c r="DY38" s="17">
        <f>IF(details!BD38="","",details!BD38)</f>
        <v>100</v>
      </c>
      <c r="DZ38" s="54">
        <f t="shared" si="191"/>
        <v>200</v>
      </c>
      <c r="EA38" s="45">
        <f t="shared" si="192"/>
        <v>0</v>
      </c>
      <c r="EB38" s="45">
        <f t="shared" si="193"/>
        <v>0</v>
      </c>
      <c r="EC38" s="46">
        <f t="shared" si="194"/>
        <v>200</v>
      </c>
      <c r="ED38" s="45" t="str">
        <f t="shared" si="195"/>
        <v/>
      </c>
      <c r="EE38" s="45" t="str">
        <f t="shared" si="107"/>
        <v/>
      </c>
      <c r="EF38" s="45" t="str">
        <f t="shared" si="196"/>
        <v/>
      </c>
      <c r="EG38" s="17">
        <f>IF(details!BE38="","",details!BE38)</f>
        <v>6</v>
      </c>
      <c r="EH38" s="17">
        <f>IF(details!BF38="","",details!BF38)</f>
        <v>8</v>
      </c>
      <c r="EI38" s="67">
        <f t="shared" si="197"/>
        <v>14</v>
      </c>
      <c r="EJ38" s="17">
        <f>IF(details!BG38="","",details!BG38)</f>
        <v>4</v>
      </c>
      <c r="EK38" s="17">
        <f>IF(details!BH38="","",details!BH38)</f>
        <v>7</v>
      </c>
      <c r="EL38" s="67">
        <f t="shared" si="198"/>
        <v>11</v>
      </c>
      <c r="EM38" s="17">
        <f>IF(details!BI38="","",details!BI38)</f>
        <v>15</v>
      </c>
      <c r="EN38" s="17">
        <f>IF(details!BJ38="","",details!BJ38)</f>
        <v>10</v>
      </c>
      <c r="EO38" s="67">
        <f t="shared" si="199"/>
        <v>25</v>
      </c>
      <c r="EP38" s="67">
        <f t="shared" si="200"/>
        <v>25</v>
      </c>
      <c r="EQ38" s="67">
        <f t="shared" si="201"/>
        <v>25</v>
      </c>
      <c r="ER38" s="67">
        <f t="shared" si="202"/>
        <v>50</v>
      </c>
      <c r="ES38" s="17">
        <f>IF(details!BK38="","",details!BK38)</f>
        <v>24</v>
      </c>
      <c r="ET38" s="17">
        <f>IF(details!BL38="","",details!BL38)</f>
        <v>14</v>
      </c>
      <c r="EU38" s="67">
        <f t="shared" si="203"/>
        <v>38</v>
      </c>
      <c r="EV38" s="67">
        <f t="shared" si="204"/>
        <v>49</v>
      </c>
      <c r="EW38" s="67">
        <f t="shared" si="205"/>
        <v>39</v>
      </c>
      <c r="EX38" s="17">
        <f>IF(details!BM38="","",details!BM38)</f>
        <v>30</v>
      </c>
      <c r="EY38" s="17">
        <f>IF(details!BN38="","",details!BN38)</f>
        <v>70</v>
      </c>
      <c r="EZ38" s="67">
        <f t="shared" si="206"/>
        <v>100</v>
      </c>
      <c r="FA38" s="67">
        <f t="shared" si="207"/>
        <v>79</v>
      </c>
      <c r="FB38" s="67">
        <f t="shared" si="208"/>
        <v>109</v>
      </c>
      <c r="FC38" s="63">
        <f t="shared" si="209"/>
        <v>188</v>
      </c>
      <c r="FD38" s="45">
        <f t="shared" si="210"/>
        <v>0</v>
      </c>
      <c r="FE38" s="45">
        <f t="shared" si="211"/>
        <v>0</v>
      </c>
      <c r="FF38" s="46">
        <f t="shared" si="212"/>
        <v>200</v>
      </c>
      <c r="FG38" s="45" t="str">
        <f t="shared" si="213"/>
        <v/>
      </c>
      <c r="FH38" s="45" t="str">
        <f t="shared" si="109"/>
        <v>P</v>
      </c>
      <c r="FI38" s="45" t="str">
        <f t="shared" si="214"/>
        <v>A</v>
      </c>
      <c r="FJ38" s="17">
        <f>IF(details!BO38="","",details!BO38)</f>
        <v>10</v>
      </c>
      <c r="FK38" s="17">
        <f>IF(details!BP38="","",details!BP38)</f>
        <v>10</v>
      </c>
      <c r="FL38" s="17">
        <f>IF(details!BQ38="","",details!BQ38)</f>
        <v>10</v>
      </c>
      <c r="FM38" s="67">
        <f t="shared" si="215"/>
        <v>30</v>
      </c>
      <c r="FN38" s="17">
        <f>IF(details!BR38="","",details!BR38)</f>
        <v>33</v>
      </c>
      <c r="FO38" s="17">
        <f>IF(details!BS38="","",details!BS38)</f>
        <v>18</v>
      </c>
      <c r="FP38" s="71">
        <f t="shared" si="216"/>
        <v>51</v>
      </c>
      <c r="FQ38" s="67">
        <f t="shared" si="217"/>
        <v>63</v>
      </c>
      <c r="FR38" s="67">
        <f t="shared" si="218"/>
        <v>18</v>
      </c>
      <c r="FS38" s="17">
        <f>IF(details!BT38="","",details!BT38)</f>
        <v>60</v>
      </c>
      <c r="FT38" s="17">
        <f>IF(details!BU38="","",details!BU38)</f>
        <v>30</v>
      </c>
      <c r="FU38" s="71">
        <f t="shared" si="219"/>
        <v>90</v>
      </c>
      <c r="FV38" s="67">
        <f t="shared" si="220"/>
        <v>123</v>
      </c>
      <c r="FW38" s="67">
        <f t="shared" si="221"/>
        <v>48</v>
      </c>
      <c r="FX38" s="63">
        <f t="shared" si="222"/>
        <v>171</v>
      </c>
      <c r="FY38" s="45">
        <f t="shared" si="223"/>
        <v>0</v>
      </c>
      <c r="FZ38" s="45">
        <f t="shared" si="224"/>
        <v>0</v>
      </c>
      <c r="GA38" s="46">
        <f t="shared" ref="GA38:GA69" si="290">IF(OR(D38="NSO",D38=0),"",IF(AND(FJ38="",FK38="",FL38="",FP38="",FU38=""),"",IF(AND(FK38="",FL38="",FP38="",FU38=""),10-FY38-FZ38,IF(AND(FL38="",FP38="",FU38=""),20-FY38-FZ38,IF(AND(FL38="",FU38=""),95-FY38-FZ38,IF(FU38="",100-FY38-FZ38,200-FY38-FZ38))))))</f>
        <v>200</v>
      </c>
      <c r="GB38" s="45" t="str">
        <f t="shared" si="225"/>
        <v/>
      </c>
      <c r="GC38" s="45" t="str">
        <f t="shared" si="110"/>
        <v>P</v>
      </c>
      <c r="GD38" s="45" t="str">
        <f t="shared" si="226"/>
        <v>A</v>
      </c>
      <c r="GE38" s="17">
        <f>IF(details!BV38="","",details!BV38)</f>
        <v>24</v>
      </c>
      <c r="GF38" s="17">
        <f>IF(details!BW38="","",details!BW38)</f>
        <v>44</v>
      </c>
      <c r="GG38" s="17">
        <f>IF(details!BX38="","",details!BX38)</f>
        <v>30</v>
      </c>
      <c r="GH38" s="63">
        <f t="shared" si="227"/>
        <v>98</v>
      </c>
      <c r="GI38" s="45">
        <f t="shared" si="228"/>
        <v>0</v>
      </c>
      <c r="GJ38" s="46">
        <f t="shared" si="229"/>
        <v>100</v>
      </c>
      <c r="GK38" s="45" t="str">
        <f t="shared" si="230"/>
        <v/>
      </c>
      <c r="GL38" s="45" t="str">
        <f t="shared" si="111"/>
        <v>P</v>
      </c>
      <c r="GM38" s="45" t="str">
        <f t="shared" si="112"/>
        <v>A</v>
      </c>
      <c r="GN38" s="17">
        <f>IF(details!BY38="","",details!BY38)</f>
        <v>24</v>
      </c>
      <c r="GO38" s="17">
        <f>IF(details!BZ38="","",details!BZ38)</f>
        <v>28</v>
      </c>
      <c r="GP38" s="17">
        <f>IF(details!CA38="","",details!CA38)</f>
        <v>27</v>
      </c>
      <c r="GQ38" s="17">
        <f>IF(details!CB38="","",details!CB38)</f>
        <v>14</v>
      </c>
      <c r="GR38" s="63">
        <f t="shared" si="231"/>
        <v>93</v>
      </c>
      <c r="GS38" s="45">
        <f t="shared" si="232"/>
        <v>0</v>
      </c>
      <c r="GT38" s="46">
        <f t="shared" si="233"/>
        <v>100</v>
      </c>
      <c r="GU38" s="45" t="str">
        <f t="shared" si="234"/>
        <v/>
      </c>
      <c r="GV38" s="45" t="str">
        <f t="shared" si="113"/>
        <v>P</v>
      </c>
      <c r="GW38" s="45" t="str">
        <f t="shared" si="114"/>
        <v>A</v>
      </c>
      <c r="GX38" s="45" t="str">
        <f t="shared" si="115"/>
        <v/>
      </c>
      <c r="GY38" s="45" t="str">
        <f t="shared" si="116"/>
        <v/>
      </c>
      <c r="GZ38" s="45" t="str">
        <f t="shared" si="117"/>
        <v/>
      </c>
      <c r="HA38" s="45" t="str">
        <f t="shared" si="118"/>
        <v/>
      </c>
      <c r="HB38" s="45" t="str">
        <f t="shared" si="235"/>
        <v/>
      </c>
      <c r="HC38" s="45" t="str">
        <f t="shared" si="236"/>
        <v/>
      </c>
      <c r="HD38" s="45" t="str">
        <f t="shared" si="87"/>
        <v/>
      </c>
      <c r="HE38" s="45">
        <f t="shared" si="237"/>
        <v>0</v>
      </c>
      <c r="HF38" s="45">
        <f t="shared" si="238"/>
        <v>0</v>
      </c>
      <c r="HG38" s="45">
        <f t="shared" si="239"/>
        <v>0</v>
      </c>
      <c r="HH38" s="45">
        <f t="shared" si="240"/>
        <v>0</v>
      </c>
      <c r="HI38" s="45">
        <f t="shared" si="241"/>
        <v>0</v>
      </c>
      <c r="HJ38" s="45" t="str">
        <f t="shared" ref="HJ38:HJ69" si="291">IF(D38="NSO","NSO",IF(OR(D38=0,Q38="",AF38="",AW38="",BL38="",CR38="",DG38=""),"",IF(OR(HE38&gt;0,(HF38+HG38+HH38)&gt;2),"FAIL",IF(HI38&gt;0,"RE-EXAM.",IF(OR(HF38&gt;0,HG38&gt;1),"SUPPL.",IF(AND(HG38&gt;0,HH38&gt;0),"SUPPL.",IF((HG38+HH38),"PASS BY GRACE","PASS")))))))</f>
        <v/>
      </c>
      <c r="HK38" s="17" t="str">
        <f t="shared" si="242"/>
        <v/>
      </c>
      <c r="HL38" s="359" t="str">
        <f t="shared" si="243"/>
        <v/>
      </c>
      <c r="HM38" s="72" t="str">
        <f t="shared" si="244"/>
        <v/>
      </c>
      <c r="HN38" s="60" t="str">
        <f>IF(details!DJ38="","",details!DJ38)</f>
        <v/>
      </c>
      <c r="HO38" s="73" t="str">
        <f>IF(details!DK38="","",details!DK38)</f>
        <v/>
      </c>
      <c r="HP38" s="60" t="str">
        <f>IF(details!DN38="","",details!DN38)</f>
        <v/>
      </c>
      <c r="HQ38" s="73" t="str">
        <f>IF(details!DO38="","",details!DO38)</f>
        <v/>
      </c>
      <c r="HR38" s="60" t="str">
        <f>IF(details!DR38="","",details!DR38)</f>
        <v/>
      </c>
      <c r="HS38" s="73" t="str">
        <f>IF(details!DS38="","",details!DS38)</f>
        <v/>
      </c>
      <c r="HT38" s="60" t="str">
        <f>IF(details!DV38="","",details!DV38)</f>
        <v/>
      </c>
      <c r="HU38" s="73" t="str">
        <f>IF(details!DW38="","",details!DW38)</f>
        <v/>
      </c>
      <c r="HV38" s="60" t="str">
        <f>IF(details!DZ38="","",details!DZ38)</f>
        <v/>
      </c>
      <c r="HW38" s="73" t="str">
        <f>IF(details!EA38="","",details!EA38)</f>
        <v/>
      </c>
      <c r="HX38" s="61" t="str">
        <f t="shared" si="245"/>
        <v/>
      </c>
      <c r="HY38" s="321">
        <f t="shared" si="246"/>
        <v>1.5</v>
      </c>
      <c r="HZ38" s="17" t="str">
        <f t="shared" si="247"/>
        <v/>
      </c>
      <c r="IA38" s="17" t="str">
        <f t="shared" si="248"/>
        <v/>
      </c>
      <c r="IB38" s="17" t="str">
        <f t="shared" si="122"/>
        <v/>
      </c>
      <c r="IC38" s="17" t="str">
        <f t="shared" si="249"/>
        <v/>
      </c>
      <c r="ID38" s="17" t="str">
        <f t="shared" si="250"/>
        <v/>
      </c>
      <c r="IE38" s="17" t="str">
        <f t="shared" si="124"/>
        <v/>
      </c>
      <c r="IF38" s="17" t="str">
        <f t="shared" si="251"/>
        <v/>
      </c>
      <c r="IG38" s="17" t="str">
        <f t="shared" si="279"/>
        <v/>
      </c>
      <c r="IH38" s="17" t="str">
        <f t="shared" si="279"/>
        <v/>
      </c>
      <c r="II38" s="17" t="str">
        <f t="shared" si="279"/>
        <v/>
      </c>
      <c r="IJ38" s="17" t="str">
        <f t="shared" si="279"/>
        <v/>
      </c>
      <c r="IK38" s="17" t="str">
        <f t="shared" si="279"/>
        <v/>
      </c>
      <c r="IL38" s="17" t="str">
        <f t="shared" si="252"/>
        <v/>
      </c>
      <c r="IM38" s="17" t="str">
        <f t="shared" si="127"/>
        <v/>
      </c>
      <c r="IN38" s="17" t="str">
        <f t="shared" si="253"/>
        <v/>
      </c>
      <c r="IO38" s="17" t="str">
        <f t="shared" si="254"/>
        <v/>
      </c>
      <c r="IP38" s="17" t="str">
        <f t="shared" si="129"/>
        <v/>
      </c>
      <c r="IQ38" s="17" t="str">
        <f t="shared" si="255"/>
        <v/>
      </c>
      <c r="IR38" s="17" t="str">
        <f t="shared" si="256"/>
        <v/>
      </c>
      <c r="IS38" s="17" t="str">
        <f t="shared" si="257"/>
        <v/>
      </c>
      <c r="IT38" s="17" t="str">
        <f t="shared" si="258"/>
        <v/>
      </c>
      <c r="IU38" s="17" t="str">
        <f t="shared" si="259"/>
        <v/>
      </c>
      <c r="IV38" s="17" t="str">
        <f t="shared" si="260"/>
        <v/>
      </c>
      <c r="IW38" s="17" t="str">
        <f t="shared" si="261"/>
        <v/>
      </c>
      <c r="IX38" s="17" t="str">
        <f t="shared" si="262"/>
        <v>A</v>
      </c>
      <c r="IY38" s="17" t="str">
        <f t="shared" si="263"/>
        <v>A</v>
      </c>
      <c r="IZ38" s="17" t="str">
        <f t="shared" si="264"/>
        <v>A</v>
      </c>
      <c r="JA38" s="17" t="str">
        <f t="shared" si="265"/>
        <v>A</v>
      </c>
      <c r="JB38" s="17" t="str">
        <f t="shared" si="266"/>
        <v xml:space="preserve">            </v>
      </c>
      <c r="JC38" s="17" t="str">
        <f t="shared" si="267"/>
        <v xml:space="preserve">            </v>
      </c>
      <c r="JD38" s="17" t="str">
        <f t="shared" si="268"/>
        <v/>
      </c>
      <c r="JE38" s="74"/>
      <c r="JF38" s="17" t="str">
        <f t="shared" si="269"/>
        <v xml:space="preserve">            </v>
      </c>
      <c r="JG38" s="17" t="str">
        <f>IF(OR(HK38="SUPPL.",HK38="RE-EXAM."),'result subject-wise'!AV38,HK38)</f>
        <v/>
      </c>
      <c r="JH38" s="26">
        <f>IF('result subject-wise'!AW38="",DQ38,'result subject-wise'!AW38)</f>
        <v>27.708333333333332</v>
      </c>
      <c r="JI38" s="53" t="str">
        <f t="shared" si="270"/>
        <v/>
      </c>
      <c r="JJ38" s="65"/>
      <c r="JM38" s="598"/>
      <c r="JN38" s="598"/>
      <c r="JO38" s="598"/>
      <c r="JP38" s="598"/>
      <c r="JQ38" s="598"/>
      <c r="JR38" s="598"/>
      <c r="JS38" s="598"/>
      <c r="JT38" s="598"/>
      <c r="JU38" s="598"/>
      <c r="JV38" s="598"/>
      <c r="JW38" s="598"/>
      <c r="JX38" s="598"/>
      <c r="JY38" s="598"/>
      <c r="JZ38" s="598"/>
      <c r="KA38" s="598"/>
    </row>
    <row r="39" spans="1:287" ht="16" customHeight="1">
      <c r="A39" s="2">
        <f>details!A39</f>
        <v>0</v>
      </c>
      <c r="B39" s="17" t="str">
        <f>IF(details!B39="","",details!B39)</f>
        <v/>
      </c>
      <c r="C39" s="17" t="str">
        <f>IF(details!C39="","",details!C39)</f>
        <v/>
      </c>
      <c r="D39" s="63" t="str">
        <f>IF(details!D39="","",details!D39)</f>
        <v/>
      </c>
      <c r="E39" s="17" t="str">
        <f>IF(details!E39="","",details!E39)</f>
        <v/>
      </c>
      <c r="F39" s="245" t="str">
        <f>IF(details!F39="","",details!F39)</f>
        <v/>
      </c>
      <c r="G39" s="19" t="str">
        <f>IF(details!G39="","",details!G39)</f>
        <v/>
      </c>
      <c r="H39" s="19" t="str">
        <f>IF(details!H39="","",details!H39)</f>
        <v/>
      </c>
      <c r="I39" s="19" t="str">
        <f>IF(details!I39="","",details!I39)</f>
        <v/>
      </c>
      <c r="J39" s="17" t="str">
        <f>IF(details!J39="","",details!J39)</f>
        <v/>
      </c>
      <c r="K39" s="17" t="str">
        <f>IF(details!K39="","",details!K39)</f>
        <v/>
      </c>
      <c r="L39" s="17" t="str">
        <f>IF(details!L39="","",details!L39)</f>
        <v/>
      </c>
      <c r="M39" s="67" t="str">
        <f t="shared" si="139"/>
        <v/>
      </c>
      <c r="N39" s="17" t="str">
        <f>IF(details!M39="","",details!M39)</f>
        <v/>
      </c>
      <c r="O39" s="17" t="str">
        <f>IF(details!N39="","",details!N39)</f>
        <v/>
      </c>
      <c r="P39" s="67" t="str">
        <f t="shared" si="140"/>
        <v/>
      </c>
      <c r="Q39" s="17" t="str">
        <f>IF(details!O39="","",details!O39)</f>
        <v/>
      </c>
      <c r="R39" s="54" t="str">
        <f t="shared" si="141"/>
        <v/>
      </c>
      <c r="S39" s="45">
        <f t="shared" si="142"/>
        <v>0</v>
      </c>
      <c r="T39" s="45">
        <f t="shared" si="143"/>
        <v>0</v>
      </c>
      <c r="U39" s="46" t="str">
        <f t="shared" si="144"/>
        <v/>
      </c>
      <c r="V39" s="45" t="str">
        <f t="shared" si="145"/>
        <v/>
      </c>
      <c r="W39" s="45" t="str">
        <f t="shared" si="89"/>
        <v/>
      </c>
      <c r="X39" s="45" t="str">
        <f t="shared" si="90"/>
        <v/>
      </c>
      <c r="Y39" s="17" t="str">
        <f>IF(details!P39="","",details!P39)</f>
        <v/>
      </c>
      <c r="Z39" s="17" t="str">
        <f>IF(details!Q39="","",details!Q39)</f>
        <v/>
      </c>
      <c r="AA39" s="17" t="str">
        <f>IF(details!R39="","",details!R39)</f>
        <v/>
      </c>
      <c r="AB39" s="67" t="str">
        <f t="shared" si="146"/>
        <v/>
      </c>
      <c r="AC39" s="17" t="str">
        <f>IF(details!S39="","",details!S39)</f>
        <v/>
      </c>
      <c r="AD39" s="17" t="str">
        <f>IF(details!T39="","",details!T39)</f>
        <v/>
      </c>
      <c r="AE39" s="67" t="str">
        <f t="shared" si="147"/>
        <v/>
      </c>
      <c r="AF39" s="17" t="str">
        <f>IF(details!U39="","",details!U39)</f>
        <v/>
      </c>
      <c r="AG39" s="54" t="str">
        <f t="shared" si="148"/>
        <v/>
      </c>
      <c r="AH39" s="45">
        <f t="shared" si="149"/>
        <v>0</v>
      </c>
      <c r="AI39" s="45">
        <f t="shared" si="150"/>
        <v>0</v>
      </c>
      <c r="AJ39" s="46" t="str">
        <f t="shared" si="151"/>
        <v/>
      </c>
      <c r="AK39" s="45" t="str">
        <f t="shared" si="152"/>
        <v/>
      </c>
      <c r="AL39" s="45" t="str">
        <f t="shared" si="91"/>
        <v/>
      </c>
      <c r="AM39" s="45" t="str">
        <f t="shared" si="92"/>
        <v/>
      </c>
      <c r="AN39" s="63" t="str">
        <f>IF(details!V39="","",details!V39)</f>
        <v/>
      </c>
      <c r="AO39" s="68" t="str">
        <f>IF(details!V39="","",details!V39)</f>
        <v/>
      </c>
      <c r="AP39" s="17" t="str">
        <f>IF(details!W39="","",details!W39)</f>
        <v/>
      </c>
      <c r="AQ39" s="17" t="str">
        <f>IF(details!X39="","",details!X39)</f>
        <v/>
      </c>
      <c r="AR39" s="17" t="str">
        <f>IF(details!Y39="","",details!Y39)</f>
        <v/>
      </c>
      <c r="AS39" s="67" t="str">
        <f t="shared" si="153"/>
        <v/>
      </c>
      <c r="AT39" s="17" t="str">
        <f>IF(details!Z39="","",details!Z39)</f>
        <v/>
      </c>
      <c r="AU39" s="17" t="str">
        <f>IF(details!AA39="","",details!AA39)</f>
        <v/>
      </c>
      <c r="AV39" s="67" t="str">
        <f t="shared" si="154"/>
        <v/>
      </c>
      <c r="AW39" s="17" t="str">
        <f>IF(details!AB39="","",details!AB39)</f>
        <v/>
      </c>
      <c r="AX39" s="54" t="str">
        <f t="shared" si="155"/>
        <v/>
      </c>
      <c r="AY39" s="45">
        <f t="shared" si="156"/>
        <v>0</v>
      </c>
      <c r="AZ39" s="45">
        <f t="shared" si="157"/>
        <v>0</v>
      </c>
      <c r="BA39" s="46" t="str">
        <f t="shared" si="158"/>
        <v/>
      </c>
      <c r="BB39" s="45" t="str">
        <f t="shared" si="159"/>
        <v/>
      </c>
      <c r="BC39" s="45" t="str">
        <f t="shared" si="93"/>
        <v/>
      </c>
      <c r="BD39" s="45" t="str">
        <f t="shared" si="160"/>
        <v/>
      </c>
      <c r="BE39" s="17" t="str">
        <f>IF(details!AC39="","",details!AC39)</f>
        <v/>
      </c>
      <c r="BF39" s="17" t="str">
        <f>IF(details!AD39="","",details!AD39)</f>
        <v/>
      </c>
      <c r="BG39" s="17" t="str">
        <f>IF(details!AE39="","",details!AE39)</f>
        <v/>
      </c>
      <c r="BH39" s="67" t="str">
        <f t="shared" si="161"/>
        <v/>
      </c>
      <c r="BI39" s="17" t="str">
        <f>IF(details!AF39="","",details!AF39)</f>
        <v/>
      </c>
      <c r="BJ39" s="17" t="str">
        <f>IF(details!AG39="","",details!AG39)</f>
        <v/>
      </c>
      <c r="BK39" s="67" t="str">
        <f t="shared" si="162"/>
        <v/>
      </c>
      <c r="BL39" s="17" t="str">
        <f>IF(details!AH39="","",details!AH39)</f>
        <v/>
      </c>
      <c r="BM39" s="54" t="str">
        <f t="shared" si="163"/>
        <v/>
      </c>
      <c r="BN39" s="45">
        <f t="shared" si="164"/>
        <v>0</v>
      </c>
      <c r="BO39" s="45">
        <f t="shared" si="165"/>
        <v>0</v>
      </c>
      <c r="BP39" s="46" t="str">
        <f t="shared" si="166"/>
        <v/>
      </c>
      <c r="BQ39" s="45" t="str">
        <f t="shared" si="167"/>
        <v/>
      </c>
      <c r="BR39" s="45" t="str">
        <f t="shared" si="94"/>
        <v/>
      </c>
      <c r="BS39" s="45" t="str">
        <f t="shared" si="168"/>
        <v/>
      </c>
      <c r="BT39" s="300" t="str">
        <f>IF(details!AI39="","",details!AI39)</f>
        <v/>
      </c>
      <c r="BU39" s="309" t="str">
        <f t="shared" si="169"/>
        <v xml:space="preserve"> SOCIAL SCIENCE</v>
      </c>
      <c r="BV39" s="17" t="str">
        <f>IF(details!AJ39="","",details!AJ39)</f>
        <v/>
      </c>
      <c r="BW39" s="17" t="str">
        <f>IF(details!AK39="","",details!AK39)</f>
        <v/>
      </c>
      <c r="BX39" s="17" t="str">
        <f>IF(details!AL39="","",details!AL39)</f>
        <v/>
      </c>
      <c r="BY39" s="178" t="str">
        <f t="shared" si="280"/>
        <v/>
      </c>
      <c r="BZ39" s="17" t="str">
        <f>IF(details!AM39="","",details!AM39)</f>
        <v/>
      </c>
      <c r="CA39" s="17" t="str">
        <f t="shared" si="171"/>
        <v/>
      </c>
      <c r="CB39" s="17" t="str">
        <f t="shared" si="281"/>
        <v/>
      </c>
      <c r="CC39" s="17">
        <f>IF(details!AN39="","",details!AN39)</f>
        <v>10</v>
      </c>
      <c r="CD39" s="17">
        <f>IF(details!AO39="","",details!AO39)</f>
        <v>10</v>
      </c>
      <c r="CE39" s="17">
        <f>IF(details!AP39="","",details!AP39)</f>
        <v>9</v>
      </c>
      <c r="CF39" s="67">
        <f t="shared" si="173"/>
        <v>29</v>
      </c>
      <c r="CG39" s="17">
        <f>IF(details!AQ39="","",details!AQ39)</f>
        <v>0.5</v>
      </c>
      <c r="CH39" s="17">
        <f>IF(details!AR39="","",details!AR39)</f>
        <v>70</v>
      </c>
      <c r="CI39" s="67">
        <f t="shared" si="174"/>
        <v>99.5</v>
      </c>
      <c r="CJ39" s="17">
        <f>IF(details!AS39="","",details!AS39)</f>
        <v>100</v>
      </c>
      <c r="CK39" s="54">
        <f t="shared" si="175"/>
        <v>199.5</v>
      </c>
      <c r="CL39" s="17">
        <f t="shared" si="176"/>
        <v>10</v>
      </c>
      <c r="CM39" s="17">
        <f t="shared" si="177"/>
        <v>10</v>
      </c>
      <c r="CN39" s="17">
        <f t="shared" si="178"/>
        <v>9</v>
      </c>
      <c r="CO39" s="67">
        <f t="shared" si="100"/>
        <v>0.5</v>
      </c>
      <c r="CP39" s="17">
        <f t="shared" si="282"/>
        <v>70</v>
      </c>
      <c r="CQ39" s="67">
        <f t="shared" si="283"/>
        <v>99.5</v>
      </c>
      <c r="CR39" s="17">
        <f t="shared" si="284"/>
        <v>100</v>
      </c>
      <c r="CS39" s="54">
        <f t="shared" si="285"/>
        <v>199.5</v>
      </c>
      <c r="CT39" s="45">
        <f t="shared" si="286"/>
        <v>0</v>
      </c>
      <c r="CU39" s="45">
        <f t="shared" ref="CU39:CU70" si="292">(COUNTIF(CL39:CN39,"ML")*10)+(COUNTIF(CP39,"ML")*70)</f>
        <v>0</v>
      </c>
      <c r="CV39" s="46">
        <f t="shared" ref="CV39:CV70" si="293">IF(OR($D39="NSO",$D39=0),"",IF(AND(CL39="",CM39="",CN39="",CP39="",CR39=""),"",IF(AND(CM39="",CN39="",CP39="",CR39=""),10-CT39-CU39,IF(AND(CN39="",CP39="",CR39=""),20-CT39-CU39,IF(AND(CN39="",CR39=""),90-CT39-CU39,IF(CR39="",100-CT39-CU39,200-CT39-CU39))))))</f>
        <v>200</v>
      </c>
      <c r="CW39" s="45" t="str">
        <f t="shared" si="287"/>
        <v/>
      </c>
      <c r="CX39" s="45" t="str">
        <f t="shared" si="103"/>
        <v/>
      </c>
      <c r="CY39" s="45" t="str">
        <f t="shared" si="179"/>
        <v/>
      </c>
      <c r="CZ39" s="17">
        <f>IF(details!AT39="","",details!AT39)</f>
        <v>5</v>
      </c>
      <c r="DA39" s="17">
        <f>IF(details!AU39="","",details!AU39)</f>
        <v>4</v>
      </c>
      <c r="DB39" s="17">
        <f>IF(details!AV39="","",details!AV39)</f>
        <v>8</v>
      </c>
      <c r="DC39" s="67">
        <f t="shared" si="180"/>
        <v>17</v>
      </c>
      <c r="DD39" s="17">
        <f>IF(details!AW39="","",details!AW39)</f>
        <v>1</v>
      </c>
      <c r="DE39" s="17">
        <f>IF(details!AX39="","",details!AX39)</f>
        <v>25</v>
      </c>
      <c r="DF39" s="67">
        <f t="shared" si="181"/>
        <v>43</v>
      </c>
      <c r="DG39" s="17">
        <f>IF(details!AY39="","",details!AY39)</f>
        <v>90</v>
      </c>
      <c r="DH39" s="54">
        <f t="shared" si="182"/>
        <v>133</v>
      </c>
      <c r="DI39" s="45">
        <f t="shared" si="183"/>
        <v>0</v>
      </c>
      <c r="DJ39" s="45">
        <f t="shared" si="184"/>
        <v>0</v>
      </c>
      <c r="DK39" s="46">
        <f t="shared" si="185"/>
        <v>200</v>
      </c>
      <c r="DL39" s="45" t="str">
        <f t="shared" si="186"/>
        <v/>
      </c>
      <c r="DM39" s="45" t="str">
        <f t="shared" si="104"/>
        <v/>
      </c>
      <c r="DN39" s="45" t="str">
        <f t="shared" si="105"/>
        <v/>
      </c>
      <c r="DO39" s="45">
        <f t="shared" si="288"/>
        <v>0</v>
      </c>
      <c r="DP39" s="69">
        <f t="shared" si="289"/>
        <v>332.5</v>
      </c>
      <c r="DQ39" s="70">
        <f t="shared" si="187"/>
        <v>27.708333333333332</v>
      </c>
      <c r="DR39" s="53" t="str">
        <f t="shared" si="188"/>
        <v/>
      </c>
      <c r="DS39" s="17">
        <f>IF(details!AZ39="","",details!AZ39)</f>
        <v>10</v>
      </c>
      <c r="DT39" s="17">
        <f>IF(details!BA39="","",details!BA39)</f>
        <v>10</v>
      </c>
      <c r="DU39" s="17">
        <f>IF(details!BB39="","",details!BB39)</f>
        <v>10</v>
      </c>
      <c r="DV39" s="67">
        <f t="shared" si="189"/>
        <v>30</v>
      </c>
      <c r="DW39" s="17">
        <f>IF(details!BC39="","",details!BC39)</f>
        <v>70</v>
      </c>
      <c r="DX39" s="67">
        <f t="shared" si="190"/>
        <v>100</v>
      </c>
      <c r="DY39" s="17">
        <f>IF(details!BD39="","",details!BD39)</f>
        <v>100</v>
      </c>
      <c r="DZ39" s="54">
        <f t="shared" si="191"/>
        <v>200</v>
      </c>
      <c r="EA39" s="45">
        <f t="shared" si="192"/>
        <v>0</v>
      </c>
      <c r="EB39" s="45">
        <f t="shared" si="193"/>
        <v>0</v>
      </c>
      <c r="EC39" s="46">
        <f t="shared" si="194"/>
        <v>200</v>
      </c>
      <c r="ED39" s="45" t="str">
        <f t="shared" si="195"/>
        <v/>
      </c>
      <c r="EE39" s="45" t="str">
        <f t="shared" si="107"/>
        <v/>
      </c>
      <c r="EF39" s="45" t="str">
        <f t="shared" si="196"/>
        <v/>
      </c>
      <c r="EG39" s="17">
        <f>IF(details!BE39="","",details!BE39)</f>
        <v>6</v>
      </c>
      <c r="EH39" s="17">
        <f>IF(details!BF39="","",details!BF39)</f>
        <v>8</v>
      </c>
      <c r="EI39" s="67">
        <f t="shared" si="197"/>
        <v>14</v>
      </c>
      <c r="EJ39" s="17">
        <f>IF(details!BG39="","",details!BG39)</f>
        <v>4</v>
      </c>
      <c r="EK39" s="17">
        <f>IF(details!BH39="","",details!BH39)</f>
        <v>7</v>
      </c>
      <c r="EL39" s="67">
        <f t="shared" si="198"/>
        <v>11</v>
      </c>
      <c r="EM39" s="17">
        <f>IF(details!BI39="","",details!BI39)</f>
        <v>15</v>
      </c>
      <c r="EN39" s="17">
        <f>IF(details!BJ39="","",details!BJ39)</f>
        <v>10</v>
      </c>
      <c r="EO39" s="67">
        <f t="shared" si="199"/>
        <v>25</v>
      </c>
      <c r="EP39" s="67">
        <f t="shared" si="200"/>
        <v>25</v>
      </c>
      <c r="EQ39" s="67">
        <f t="shared" si="201"/>
        <v>25</v>
      </c>
      <c r="ER39" s="67">
        <f t="shared" si="202"/>
        <v>50</v>
      </c>
      <c r="ES39" s="17">
        <f>IF(details!BK39="","",details!BK39)</f>
        <v>24</v>
      </c>
      <c r="ET39" s="17">
        <f>IF(details!BL39="","",details!BL39)</f>
        <v>14</v>
      </c>
      <c r="EU39" s="67">
        <f t="shared" si="203"/>
        <v>38</v>
      </c>
      <c r="EV39" s="67">
        <f t="shared" si="204"/>
        <v>49</v>
      </c>
      <c r="EW39" s="67">
        <f t="shared" si="205"/>
        <v>39</v>
      </c>
      <c r="EX39" s="17">
        <f>IF(details!BM39="","",details!BM39)</f>
        <v>30</v>
      </c>
      <c r="EY39" s="17">
        <f>IF(details!BN39="","",details!BN39)</f>
        <v>70</v>
      </c>
      <c r="EZ39" s="67">
        <f t="shared" si="206"/>
        <v>100</v>
      </c>
      <c r="FA39" s="67">
        <f t="shared" si="207"/>
        <v>79</v>
      </c>
      <c r="FB39" s="67">
        <f t="shared" si="208"/>
        <v>109</v>
      </c>
      <c r="FC39" s="63">
        <f t="shared" si="209"/>
        <v>188</v>
      </c>
      <c r="FD39" s="45">
        <f t="shared" si="210"/>
        <v>0</v>
      </c>
      <c r="FE39" s="45">
        <f t="shared" si="211"/>
        <v>0</v>
      </c>
      <c r="FF39" s="46">
        <f t="shared" si="212"/>
        <v>200</v>
      </c>
      <c r="FG39" s="45" t="str">
        <f t="shared" si="213"/>
        <v/>
      </c>
      <c r="FH39" s="45" t="str">
        <f t="shared" si="109"/>
        <v>P</v>
      </c>
      <c r="FI39" s="45" t="str">
        <f t="shared" si="214"/>
        <v>A</v>
      </c>
      <c r="FJ39" s="17">
        <f>IF(details!BO39="","",details!BO39)</f>
        <v>10</v>
      </c>
      <c r="FK39" s="17">
        <f>IF(details!BP39="","",details!BP39)</f>
        <v>10</v>
      </c>
      <c r="FL39" s="17">
        <f>IF(details!BQ39="","",details!BQ39)</f>
        <v>10</v>
      </c>
      <c r="FM39" s="67">
        <f t="shared" si="215"/>
        <v>30</v>
      </c>
      <c r="FN39" s="17">
        <f>IF(details!BR39="","",details!BR39)</f>
        <v>33</v>
      </c>
      <c r="FO39" s="17">
        <f>IF(details!BS39="","",details!BS39)</f>
        <v>18</v>
      </c>
      <c r="FP39" s="71">
        <f t="shared" si="216"/>
        <v>51</v>
      </c>
      <c r="FQ39" s="67">
        <f t="shared" si="217"/>
        <v>63</v>
      </c>
      <c r="FR39" s="67">
        <f t="shared" si="218"/>
        <v>18</v>
      </c>
      <c r="FS39" s="17">
        <f>IF(details!BT39="","",details!BT39)</f>
        <v>60</v>
      </c>
      <c r="FT39" s="17">
        <f>IF(details!BU39="","",details!BU39)</f>
        <v>30</v>
      </c>
      <c r="FU39" s="71">
        <f t="shared" si="219"/>
        <v>90</v>
      </c>
      <c r="FV39" s="67">
        <f t="shared" si="220"/>
        <v>123</v>
      </c>
      <c r="FW39" s="67">
        <f t="shared" si="221"/>
        <v>48</v>
      </c>
      <c r="FX39" s="63">
        <f t="shared" si="222"/>
        <v>171</v>
      </c>
      <c r="FY39" s="45">
        <f t="shared" si="223"/>
        <v>0</v>
      </c>
      <c r="FZ39" s="45">
        <f t="shared" si="224"/>
        <v>0</v>
      </c>
      <c r="GA39" s="46">
        <f t="shared" si="290"/>
        <v>200</v>
      </c>
      <c r="GB39" s="45" t="str">
        <f t="shared" si="225"/>
        <v/>
      </c>
      <c r="GC39" s="45" t="str">
        <f t="shared" si="110"/>
        <v>P</v>
      </c>
      <c r="GD39" s="45" t="str">
        <f t="shared" si="226"/>
        <v>A</v>
      </c>
      <c r="GE39" s="17">
        <f>IF(details!BV39="","",details!BV39)</f>
        <v>24</v>
      </c>
      <c r="GF39" s="17">
        <f>IF(details!BW39="","",details!BW39)</f>
        <v>44</v>
      </c>
      <c r="GG39" s="17">
        <f>IF(details!BX39="","",details!BX39)</f>
        <v>30</v>
      </c>
      <c r="GH39" s="63">
        <f t="shared" si="227"/>
        <v>98</v>
      </c>
      <c r="GI39" s="45">
        <f t="shared" si="228"/>
        <v>0</v>
      </c>
      <c r="GJ39" s="46">
        <f t="shared" si="229"/>
        <v>100</v>
      </c>
      <c r="GK39" s="45" t="str">
        <f t="shared" si="230"/>
        <v/>
      </c>
      <c r="GL39" s="45" t="str">
        <f t="shared" si="111"/>
        <v>P</v>
      </c>
      <c r="GM39" s="45" t="str">
        <f t="shared" si="112"/>
        <v>A</v>
      </c>
      <c r="GN39" s="17">
        <f>IF(details!BY39="","",details!BY39)</f>
        <v>24</v>
      </c>
      <c r="GO39" s="17">
        <f>IF(details!BZ39="","",details!BZ39)</f>
        <v>28</v>
      </c>
      <c r="GP39" s="17">
        <f>IF(details!CA39="","",details!CA39)</f>
        <v>27</v>
      </c>
      <c r="GQ39" s="17">
        <f>IF(details!CB39="","",details!CB39)</f>
        <v>14</v>
      </c>
      <c r="GR39" s="63">
        <f t="shared" si="231"/>
        <v>93</v>
      </c>
      <c r="GS39" s="45">
        <f t="shared" si="232"/>
        <v>0</v>
      </c>
      <c r="GT39" s="46">
        <f t="shared" si="233"/>
        <v>100</v>
      </c>
      <c r="GU39" s="45" t="str">
        <f t="shared" si="234"/>
        <v/>
      </c>
      <c r="GV39" s="45" t="str">
        <f t="shared" si="113"/>
        <v>P</v>
      </c>
      <c r="GW39" s="45" t="str">
        <f t="shared" si="114"/>
        <v>A</v>
      </c>
      <c r="GX39" s="45" t="str">
        <f t="shared" ref="GX39:GX70" si="294">X39</f>
        <v/>
      </c>
      <c r="GY39" s="45" t="str">
        <f t="shared" ref="GY39:GY70" si="295">AM39</f>
        <v/>
      </c>
      <c r="GZ39" s="45" t="str">
        <f t="shared" ref="GZ39:GZ70" si="296">BD39</f>
        <v/>
      </c>
      <c r="HA39" s="45" t="str">
        <f t="shared" ref="HA39:HA70" si="297">BS39</f>
        <v/>
      </c>
      <c r="HB39" s="45" t="str">
        <f t="shared" si="235"/>
        <v/>
      </c>
      <c r="HC39" s="45" t="str">
        <f t="shared" si="236"/>
        <v/>
      </c>
      <c r="HD39" s="45" t="str">
        <f t="shared" si="87"/>
        <v/>
      </c>
      <c r="HE39" s="45">
        <f t="shared" si="237"/>
        <v>0</v>
      </c>
      <c r="HF39" s="45">
        <f t="shared" si="238"/>
        <v>0</v>
      </c>
      <c r="HG39" s="45">
        <f t="shared" si="239"/>
        <v>0</v>
      </c>
      <c r="HH39" s="45">
        <f t="shared" si="240"/>
        <v>0</v>
      </c>
      <c r="HI39" s="45">
        <f t="shared" si="241"/>
        <v>0</v>
      </c>
      <c r="HJ39" s="45" t="str">
        <f t="shared" si="291"/>
        <v/>
      </c>
      <c r="HK39" s="17" t="str">
        <f t="shared" si="242"/>
        <v/>
      </c>
      <c r="HL39" s="359" t="str">
        <f t="shared" si="243"/>
        <v/>
      </c>
      <c r="HM39" s="72" t="str">
        <f t="shared" si="244"/>
        <v/>
      </c>
      <c r="HN39" s="60" t="str">
        <f>IF(details!DJ39="","",details!DJ39)</f>
        <v/>
      </c>
      <c r="HO39" s="73" t="str">
        <f>IF(details!DK39="","",details!DK39)</f>
        <v/>
      </c>
      <c r="HP39" s="60" t="str">
        <f>IF(details!DN39="","",details!DN39)</f>
        <v/>
      </c>
      <c r="HQ39" s="73" t="str">
        <f>IF(details!DO39="","",details!DO39)</f>
        <v/>
      </c>
      <c r="HR39" s="60" t="str">
        <f>IF(details!DR39="","",details!DR39)</f>
        <v/>
      </c>
      <c r="HS39" s="73" t="str">
        <f>IF(details!DS39="","",details!DS39)</f>
        <v/>
      </c>
      <c r="HT39" s="60" t="str">
        <f>IF(details!DV39="","",details!DV39)</f>
        <v/>
      </c>
      <c r="HU39" s="73" t="str">
        <f>IF(details!DW39="","",details!DW39)</f>
        <v/>
      </c>
      <c r="HV39" s="60" t="str">
        <f>IF(details!DZ39="","",details!DZ39)</f>
        <v/>
      </c>
      <c r="HW39" s="73" t="str">
        <f>IF(details!EA39="","",details!EA39)</f>
        <v/>
      </c>
      <c r="HX39" s="61" t="str">
        <f t="shared" si="245"/>
        <v/>
      </c>
      <c r="HY39" s="321">
        <f t="shared" si="246"/>
        <v>1.5</v>
      </c>
      <c r="HZ39" s="17" t="str">
        <f t="shared" si="247"/>
        <v/>
      </c>
      <c r="IA39" s="17" t="str">
        <f t="shared" si="248"/>
        <v/>
      </c>
      <c r="IB39" s="17" t="str">
        <f t="shared" ref="IB39:IB70" si="298">IF(HZ39="G",ROUNDUP(36%*U39-R39,0),"")</f>
        <v/>
      </c>
      <c r="IC39" s="17" t="str">
        <f t="shared" si="249"/>
        <v/>
      </c>
      <c r="ID39" s="17" t="str">
        <f t="shared" si="250"/>
        <v/>
      </c>
      <c r="IE39" s="17" t="str">
        <f t="shared" ref="IE39:IE70" si="299">IF(IC39="G",ROUNDUP(36%*AJ39-AG39,0),"")</f>
        <v/>
      </c>
      <c r="IF39" s="17" t="str">
        <f t="shared" si="251"/>
        <v/>
      </c>
      <c r="IG39" s="17" t="str">
        <f t="shared" si="279"/>
        <v/>
      </c>
      <c r="IH39" s="17" t="str">
        <f t="shared" si="279"/>
        <v/>
      </c>
      <c r="II39" s="17" t="str">
        <f t="shared" si="279"/>
        <v/>
      </c>
      <c r="IJ39" s="17" t="str">
        <f t="shared" si="279"/>
        <v/>
      </c>
      <c r="IK39" s="17" t="str">
        <f t="shared" si="279"/>
        <v/>
      </c>
      <c r="IL39" s="17" t="str">
        <f t="shared" si="252"/>
        <v/>
      </c>
      <c r="IM39" s="17" t="str">
        <f t="shared" ref="IM39:IM70" si="300">IF(IF39="G",ROUNDUP(36%*BA39-AX39,0),"")</f>
        <v/>
      </c>
      <c r="IN39" s="17" t="str">
        <f t="shared" si="253"/>
        <v/>
      </c>
      <c r="IO39" s="17" t="str">
        <f t="shared" si="254"/>
        <v/>
      </c>
      <c r="IP39" s="17" t="str">
        <f t="shared" ref="IP39:IP70" si="301">IF(IN39="G",ROUNDUP(36%*BP39-BM39,0),"")</f>
        <v/>
      </c>
      <c r="IQ39" s="17" t="str">
        <f t="shared" si="255"/>
        <v/>
      </c>
      <c r="IR39" s="17" t="str">
        <f t="shared" si="256"/>
        <v/>
      </c>
      <c r="IS39" s="17" t="str">
        <f t="shared" si="257"/>
        <v/>
      </c>
      <c r="IT39" s="17" t="str">
        <f t="shared" si="258"/>
        <v/>
      </c>
      <c r="IU39" s="17" t="str">
        <f t="shared" si="259"/>
        <v/>
      </c>
      <c r="IV39" s="17" t="str">
        <f t="shared" si="260"/>
        <v/>
      </c>
      <c r="IW39" s="17" t="str">
        <f t="shared" si="261"/>
        <v/>
      </c>
      <c r="IX39" s="17" t="str">
        <f t="shared" si="262"/>
        <v>A</v>
      </c>
      <c r="IY39" s="17" t="str">
        <f t="shared" si="263"/>
        <v>A</v>
      </c>
      <c r="IZ39" s="17" t="str">
        <f t="shared" si="264"/>
        <v>A</v>
      </c>
      <c r="JA39" s="17" t="str">
        <f t="shared" si="265"/>
        <v>A</v>
      </c>
      <c r="JB39" s="17" t="str">
        <f t="shared" si="266"/>
        <v xml:space="preserve">            </v>
      </c>
      <c r="JC39" s="17" t="str">
        <f t="shared" si="267"/>
        <v xml:space="preserve">            </v>
      </c>
      <c r="JD39" s="17" t="str">
        <f t="shared" si="268"/>
        <v/>
      </c>
      <c r="JE39" s="74"/>
      <c r="JF39" s="17" t="str">
        <f t="shared" si="269"/>
        <v xml:space="preserve">            </v>
      </c>
      <c r="JG39" s="17" t="str">
        <f>IF(OR(HK39="SUPPL.",HK39="RE-EXAM."),'result subject-wise'!AV39,HK39)</f>
        <v/>
      </c>
      <c r="JH39" s="26">
        <f>IF('result subject-wise'!AW39="",DQ39,'result subject-wise'!AW39)</f>
        <v>27.708333333333332</v>
      </c>
      <c r="JI39" s="53" t="str">
        <f t="shared" si="270"/>
        <v/>
      </c>
      <c r="JJ39" s="65"/>
    </row>
    <row r="40" spans="1:287" ht="16" customHeight="1">
      <c r="A40" s="2">
        <f>details!A40</f>
        <v>0</v>
      </c>
      <c r="B40" s="17" t="str">
        <f>IF(details!B40="","",details!B40)</f>
        <v/>
      </c>
      <c r="C40" s="17" t="str">
        <f>IF(details!C40="","",details!C40)</f>
        <v/>
      </c>
      <c r="D40" s="63" t="str">
        <f>IF(details!D40="","",details!D40)</f>
        <v/>
      </c>
      <c r="E40" s="17" t="str">
        <f>IF(details!E40="","",details!E40)</f>
        <v/>
      </c>
      <c r="F40" s="245" t="str">
        <f>IF(details!F40="","",details!F40)</f>
        <v/>
      </c>
      <c r="G40" s="19" t="str">
        <f>IF(details!G40="","",details!G40)</f>
        <v/>
      </c>
      <c r="H40" s="19" t="str">
        <f>IF(details!H40="","",details!H40)</f>
        <v/>
      </c>
      <c r="I40" s="19" t="str">
        <f>IF(details!I40="","",details!I40)</f>
        <v/>
      </c>
      <c r="J40" s="17" t="str">
        <f>IF(details!J40="","",details!J40)</f>
        <v/>
      </c>
      <c r="K40" s="17" t="str">
        <f>IF(details!K40="","",details!K40)</f>
        <v/>
      </c>
      <c r="L40" s="17" t="str">
        <f>IF(details!L40="","",details!L40)</f>
        <v/>
      </c>
      <c r="M40" s="67" t="str">
        <f t="shared" si="139"/>
        <v/>
      </c>
      <c r="N40" s="17" t="str">
        <f>IF(details!M40="","",details!M40)</f>
        <v/>
      </c>
      <c r="O40" s="17" t="str">
        <f>IF(details!N40="","",details!N40)</f>
        <v/>
      </c>
      <c r="P40" s="67" t="str">
        <f t="shared" si="140"/>
        <v/>
      </c>
      <c r="Q40" s="17" t="str">
        <f>IF(details!O40="","",details!O40)</f>
        <v/>
      </c>
      <c r="R40" s="54" t="str">
        <f t="shared" si="141"/>
        <v/>
      </c>
      <c r="S40" s="45">
        <f t="shared" si="142"/>
        <v>0</v>
      </c>
      <c r="T40" s="45">
        <f t="shared" si="143"/>
        <v>0</v>
      </c>
      <c r="U40" s="46" t="str">
        <f t="shared" si="144"/>
        <v/>
      </c>
      <c r="V40" s="45" t="str">
        <f t="shared" si="145"/>
        <v/>
      </c>
      <c r="W40" s="45" t="str">
        <f t="shared" si="89"/>
        <v/>
      </c>
      <c r="X40" s="45" t="str">
        <f t="shared" si="90"/>
        <v/>
      </c>
      <c r="Y40" s="17" t="str">
        <f>IF(details!P40="","",details!P40)</f>
        <v/>
      </c>
      <c r="Z40" s="17" t="str">
        <f>IF(details!Q40="","",details!Q40)</f>
        <v/>
      </c>
      <c r="AA40" s="17" t="str">
        <f>IF(details!R40="","",details!R40)</f>
        <v/>
      </c>
      <c r="AB40" s="67" t="str">
        <f t="shared" si="146"/>
        <v/>
      </c>
      <c r="AC40" s="17" t="str">
        <f>IF(details!S40="","",details!S40)</f>
        <v/>
      </c>
      <c r="AD40" s="17" t="str">
        <f>IF(details!T40="","",details!T40)</f>
        <v/>
      </c>
      <c r="AE40" s="67" t="str">
        <f t="shared" si="147"/>
        <v/>
      </c>
      <c r="AF40" s="17" t="str">
        <f>IF(details!U40="","",details!U40)</f>
        <v/>
      </c>
      <c r="AG40" s="54" t="str">
        <f t="shared" si="148"/>
        <v/>
      </c>
      <c r="AH40" s="45">
        <f t="shared" si="149"/>
        <v>0</v>
      </c>
      <c r="AI40" s="45">
        <f t="shared" si="150"/>
        <v>0</v>
      </c>
      <c r="AJ40" s="46" t="str">
        <f t="shared" si="151"/>
        <v/>
      </c>
      <c r="AK40" s="45" t="str">
        <f t="shared" si="152"/>
        <v/>
      </c>
      <c r="AL40" s="45" t="str">
        <f t="shared" si="91"/>
        <v/>
      </c>
      <c r="AM40" s="45" t="str">
        <f t="shared" si="92"/>
        <v/>
      </c>
      <c r="AN40" s="63" t="str">
        <f>IF(details!V40="","",details!V40)</f>
        <v/>
      </c>
      <c r="AO40" s="68" t="str">
        <f>IF(details!V40="","",details!V40)</f>
        <v/>
      </c>
      <c r="AP40" s="17" t="str">
        <f>IF(details!W40="","",details!W40)</f>
        <v/>
      </c>
      <c r="AQ40" s="17" t="str">
        <f>IF(details!X40="","",details!X40)</f>
        <v/>
      </c>
      <c r="AR40" s="17" t="str">
        <f>IF(details!Y40="","",details!Y40)</f>
        <v/>
      </c>
      <c r="AS40" s="67" t="str">
        <f t="shared" si="153"/>
        <v/>
      </c>
      <c r="AT40" s="17" t="str">
        <f>IF(details!Z40="","",details!Z40)</f>
        <v/>
      </c>
      <c r="AU40" s="17" t="str">
        <f>IF(details!AA40="","",details!AA40)</f>
        <v/>
      </c>
      <c r="AV40" s="67" t="str">
        <f t="shared" si="154"/>
        <v/>
      </c>
      <c r="AW40" s="17" t="str">
        <f>IF(details!AB40="","",details!AB40)</f>
        <v/>
      </c>
      <c r="AX40" s="54" t="str">
        <f t="shared" si="155"/>
        <v/>
      </c>
      <c r="AY40" s="45">
        <f t="shared" si="156"/>
        <v>0</v>
      </c>
      <c r="AZ40" s="45">
        <f t="shared" si="157"/>
        <v>0</v>
      </c>
      <c r="BA40" s="46" t="str">
        <f t="shared" si="158"/>
        <v/>
      </c>
      <c r="BB40" s="45" t="str">
        <f t="shared" si="159"/>
        <v/>
      </c>
      <c r="BC40" s="45" t="str">
        <f t="shared" si="93"/>
        <v/>
      </c>
      <c r="BD40" s="45" t="str">
        <f t="shared" si="160"/>
        <v/>
      </c>
      <c r="BE40" s="17" t="str">
        <f>IF(details!AC40="","",details!AC40)</f>
        <v/>
      </c>
      <c r="BF40" s="17" t="str">
        <f>IF(details!AD40="","",details!AD40)</f>
        <v/>
      </c>
      <c r="BG40" s="17" t="str">
        <f>IF(details!AE40="","",details!AE40)</f>
        <v/>
      </c>
      <c r="BH40" s="67" t="str">
        <f t="shared" si="161"/>
        <v/>
      </c>
      <c r="BI40" s="17" t="str">
        <f>IF(details!AF40="","",details!AF40)</f>
        <v/>
      </c>
      <c r="BJ40" s="17" t="str">
        <f>IF(details!AG40="","",details!AG40)</f>
        <v/>
      </c>
      <c r="BK40" s="67" t="str">
        <f t="shared" si="162"/>
        <v/>
      </c>
      <c r="BL40" s="17" t="str">
        <f>IF(details!AH40="","",details!AH40)</f>
        <v/>
      </c>
      <c r="BM40" s="54" t="str">
        <f t="shared" si="163"/>
        <v/>
      </c>
      <c r="BN40" s="45">
        <f t="shared" si="164"/>
        <v>0</v>
      </c>
      <c r="BO40" s="45">
        <f t="shared" si="165"/>
        <v>0</v>
      </c>
      <c r="BP40" s="46" t="str">
        <f t="shared" si="166"/>
        <v/>
      </c>
      <c r="BQ40" s="45" t="str">
        <f t="shared" si="167"/>
        <v/>
      </c>
      <c r="BR40" s="45" t="str">
        <f t="shared" si="94"/>
        <v/>
      </c>
      <c r="BS40" s="45" t="str">
        <f t="shared" si="168"/>
        <v/>
      </c>
      <c r="BT40" s="300" t="str">
        <f>IF(details!AI40="","",details!AI40)</f>
        <v/>
      </c>
      <c r="BU40" s="309" t="str">
        <f t="shared" si="169"/>
        <v xml:space="preserve"> SOCIAL SCIENCE</v>
      </c>
      <c r="BV40" s="17" t="str">
        <f>IF(details!AJ40="","",details!AJ40)</f>
        <v/>
      </c>
      <c r="BW40" s="17" t="str">
        <f>IF(details!AK40="","",details!AK40)</f>
        <v/>
      </c>
      <c r="BX40" s="17" t="str">
        <f>IF(details!AL40="","",details!AL40)</f>
        <v/>
      </c>
      <c r="BY40" s="178" t="str">
        <f t="shared" si="280"/>
        <v/>
      </c>
      <c r="BZ40" s="17" t="str">
        <f>IF(details!AM40="","",details!AM40)</f>
        <v/>
      </c>
      <c r="CA40" s="17" t="str">
        <f t="shared" si="171"/>
        <v/>
      </c>
      <c r="CB40" s="17" t="str">
        <f t="shared" si="281"/>
        <v/>
      </c>
      <c r="CC40" s="17">
        <f>IF(details!AN40="","",details!AN40)</f>
        <v>10</v>
      </c>
      <c r="CD40" s="17">
        <f>IF(details!AO40="","",details!AO40)</f>
        <v>10</v>
      </c>
      <c r="CE40" s="17">
        <f>IF(details!AP40="","",details!AP40)</f>
        <v>9</v>
      </c>
      <c r="CF40" s="67">
        <f t="shared" si="173"/>
        <v>29</v>
      </c>
      <c r="CG40" s="17">
        <f>IF(details!AQ40="","",details!AQ40)</f>
        <v>0.5</v>
      </c>
      <c r="CH40" s="17">
        <f>IF(details!AR40="","",details!AR40)</f>
        <v>70</v>
      </c>
      <c r="CI40" s="67">
        <f t="shared" si="174"/>
        <v>99.5</v>
      </c>
      <c r="CJ40" s="17">
        <f>IF(details!AS40="","",details!AS40)</f>
        <v>100</v>
      </c>
      <c r="CK40" s="54">
        <f t="shared" si="175"/>
        <v>199.5</v>
      </c>
      <c r="CL40" s="17">
        <f t="shared" si="176"/>
        <v>10</v>
      </c>
      <c r="CM40" s="17">
        <f t="shared" si="177"/>
        <v>10</v>
      </c>
      <c r="CN40" s="17">
        <f t="shared" si="178"/>
        <v>9</v>
      </c>
      <c r="CO40" s="67">
        <f t="shared" si="100"/>
        <v>0.5</v>
      </c>
      <c r="CP40" s="17">
        <f t="shared" si="282"/>
        <v>70</v>
      </c>
      <c r="CQ40" s="67">
        <f t="shared" si="283"/>
        <v>99.5</v>
      </c>
      <c r="CR40" s="17">
        <f t="shared" si="284"/>
        <v>100</v>
      </c>
      <c r="CS40" s="54">
        <f t="shared" si="285"/>
        <v>199.5</v>
      </c>
      <c r="CT40" s="45">
        <f t="shared" si="286"/>
        <v>0</v>
      </c>
      <c r="CU40" s="45">
        <f t="shared" si="292"/>
        <v>0</v>
      </c>
      <c r="CV40" s="46">
        <f t="shared" si="293"/>
        <v>200</v>
      </c>
      <c r="CW40" s="45" t="str">
        <f t="shared" si="287"/>
        <v/>
      </c>
      <c r="CX40" s="45" t="str">
        <f t="shared" si="103"/>
        <v/>
      </c>
      <c r="CY40" s="45" t="str">
        <f t="shared" si="179"/>
        <v/>
      </c>
      <c r="CZ40" s="17">
        <f>IF(details!AT40="","",details!AT40)</f>
        <v>5</v>
      </c>
      <c r="DA40" s="17">
        <f>IF(details!AU40="","",details!AU40)</f>
        <v>4</v>
      </c>
      <c r="DB40" s="17">
        <f>IF(details!AV40="","",details!AV40)</f>
        <v>8</v>
      </c>
      <c r="DC40" s="67">
        <f t="shared" si="180"/>
        <v>17</v>
      </c>
      <c r="DD40" s="17">
        <f>IF(details!AW40="","",details!AW40)</f>
        <v>1</v>
      </c>
      <c r="DE40" s="17">
        <f>IF(details!AX40="","",details!AX40)</f>
        <v>25</v>
      </c>
      <c r="DF40" s="67">
        <f t="shared" si="181"/>
        <v>43</v>
      </c>
      <c r="DG40" s="17">
        <f>IF(details!AY40="","",details!AY40)</f>
        <v>90</v>
      </c>
      <c r="DH40" s="54">
        <f t="shared" si="182"/>
        <v>133</v>
      </c>
      <c r="DI40" s="45">
        <f t="shared" si="183"/>
        <v>0</v>
      </c>
      <c r="DJ40" s="45">
        <f t="shared" si="184"/>
        <v>0</v>
      </c>
      <c r="DK40" s="46">
        <f t="shared" si="185"/>
        <v>200</v>
      </c>
      <c r="DL40" s="45" t="str">
        <f t="shared" si="186"/>
        <v/>
      </c>
      <c r="DM40" s="45" t="str">
        <f t="shared" si="104"/>
        <v/>
      </c>
      <c r="DN40" s="45" t="str">
        <f t="shared" si="105"/>
        <v/>
      </c>
      <c r="DO40" s="45">
        <f t="shared" si="288"/>
        <v>0</v>
      </c>
      <c r="DP40" s="69">
        <f t="shared" si="289"/>
        <v>332.5</v>
      </c>
      <c r="DQ40" s="70">
        <f t="shared" si="187"/>
        <v>27.708333333333332</v>
      </c>
      <c r="DR40" s="53" t="str">
        <f t="shared" si="188"/>
        <v/>
      </c>
      <c r="DS40" s="17">
        <f>IF(details!AZ40="","",details!AZ40)</f>
        <v>10</v>
      </c>
      <c r="DT40" s="17">
        <f>IF(details!BA40="","",details!BA40)</f>
        <v>10</v>
      </c>
      <c r="DU40" s="17">
        <f>IF(details!BB40="","",details!BB40)</f>
        <v>10</v>
      </c>
      <c r="DV40" s="67">
        <f t="shared" si="189"/>
        <v>30</v>
      </c>
      <c r="DW40" s="17">
        <f>IF(details!BC40="","",details!BC40)</f>
        <v>70</v>
      </c>
      <c r="DX40" s="67">
        <f t="shared" si="190"/>
        <v>100</v>
      </c>
      <c r="DY40" s="17">
        <f>IF(details!BD40="","",details!BD40)</f>
        <v>100</v>
      </c>
      <c r="DZ40" s="54">
        <f t="shared" si="191"/>
        <v>200</v>
      </c>
      <c r="EA40" s="45">
        <f t="shared" si="192"/>
        <v>0</v>
      </c>
      <c r="EB40" s="45">
        <f t="shared" si="193"/>
        <v>0</v>
      </c>
      <c r="EC40" s="46">
        <f t="shared" si="194"/>
        <v>200</v>
      </c>
      <c r="ED40" s="45" t="str">
        <f t="shared" si="195"/>
        <v/>
      </c>
      <c r="EE40" s="45" t="str">
        <f t="shared" si="107"/>
        <v/>
      </c>
      <c r="EF40" s="45" t="str">
        <f t="shared" si="196"/>
        <v/>
      </c>
      <c r="EG40" s="17">
        <f>IF(details!BE40="","",details!BE40)</f>
        <v>6</v>
      </c>
      <c r="EH40" s="17">
        <f>IF(details!BF40="","",details!BF40)</f>
        <v>8</v>
      </c>
      <c r="EI40" s="67">
        <f t="shared" si="197"/>
        <v>14</v>
      </c>
      <c r="EJ40" s="17">
        <f>IF(details!BG40="","",details!BG40)</f>
        <v>4</v>
      </c>
      <c r="EK40" s="17">
        <f>IF(details!BH40="","",details!BH40)</f>
        <v>7</v>
      </c>
      <c r="EL40" s="67">
        <f t="shared" si="198"/>
        <v>11</v>
      </c>
      <c r="EM40" s="17">
        <f>IF(details!BI40="","",details!BI40)</f>
        <v>15</v>
      </c>
      <c r="EN40" s="17">
        <f>IF(details!BJ40="","",details!BJ40)</f>
        <v>10</v>
      </c>
      <c r="EO40" s="67">
        <f t="shared" si="199"/>
        <v>25</v>
      </c>
      <c r="EP40" s="67">
        <f t="shared" si="200"/>
        <v>25</v>
      </c>
      <c r="EQ40" s="67">
        <f t="shared" si="201"/>
        <v>25</v>
      </c>
      <c r="ER40" s="67">
        <f t="shared" si="202"/>
        <v>50</v>
      </c>
      <c r="ES40" s="17">
        <f>IF(details!BK40="","",details!BK40)</f>
        <v>24</v>
      </c>
      <c r="ET40" s="17">
        <f>IF(details!BL40="","",details!BL40)</f>
        <v>14</v>
      </c>
      <c r="EU40" s="67">
        <f t="shared" si="203"/>
        <v>38</v>
      </c>
      <c r="EV40" s="67">
        <f t="shared" si="204"/>
        <v>49</v>
      </c>
      <c r="EW40" s="67">
        <f t="shared" si="205"/>
        <v>39</v>
      </c>
      <c r="EX40" s="17">
        <f>IF(details!BM40="","",details!BM40)</f>
        <v>30</v>
      </c>
      <c r="EY40" s="17">
        <f>IF(details!BN40="","",details!BN40)</f>
        <v>70</v>
      </c>
      <c r="EZ40" s="67">
        <f t="shared" si="206"/>
        <v>100</v>
      </c>
      <c r="FA40" s="67">
        <f t="shared" si="207"/>
        <v>79</v>
      </c>
      <c r="FB40" s="67">
        <f t="shared" si="208"/>
        <v>109</v>
      </c>
      <c r="FC40" s="63">
        <f t="shared" si="209"/>
        <v>188</v>
      </c>
      <c r="FD40" s="45">
        <f t="shared" si="210"/>
        <v>0</v>
      </c>
      <c r="FE40" s="45">
        <f t="shared" si="211"/>
        <v>0</v>
      </c>
      <c r="FF40" s="46">
        <f t="shared" si="212"/>
        <v>200</v>
      </c>
      <c r="FG40" s="45" t="str">
        <f t="shared" si="213"/>
        <v/>
      </c>
      <c r="FH40" s="45" t="str">
        <f t="shared" si="109"/>
        <v>P</v>
      </c>
      <c r="FI40" s="45" t="str">
        <f t="shared" si="214"/>
        <v>A</v>
      </c>
      <c r="FJ40" s="17">
        <f>IF(details!BO40="","",details!BO40)</f>
        <v>10</v>
      </c>
      <c r="FK40" s="17">
        <f>IF(details!BP40="","",details!BP40)</f>
        <v>10</v>
      </c>
      <c r="FL40" s="17">
        <f>IF(details!BQ40="","",details!BQ40)</f>
        <v>10</v>
      </c>
      <c r="FM40" s="67">
        <f t="shared" si="215"/>
        <v>30</v>
      </c>
      <c r="FN40" s="17">
        <f>IF(details!BR40="","",details!BR40)</f>
        <v>33</v>
      </c>
      <c r="FO40" s="17">
        <f>IF(details!BS40="","",details!BS40)</f>
        <v>18</v>
      </c>
      <c r="FP40" s="71">
        <f t="shared" si="216"/>
        <v>51</v>
      </c>
      <c r="FQ40" s="67">
        <f t="shared" si="217"/>
        <v>63</v>
      </c>
      <c r="FR40" s="67">
        <f t="shared" si="218"/>
        <v>18</v>
      </c>
      <c r="FS40" s="17">
        <f>IF(details!BT40="","",details!BT40)</f>
        <v>60</v>
      </c>
      <c r="FT40" s="17">
        <f>IF(details!BU40="","",details!BU40)</f>
        <v>30</v>
      </c>
      <c r="FU40" s="71">
        <f t="shared" si="219"/>
        <v>90</v>
      </c>
      <c r="FV40" s="67">
        <f t="shared" si="220"/>
        <v>123</v>
      </c>
      <c r="FW40" s="67">
        <f t="shared" si="221"/>
        <v>48</v>
      </c>
      <c r="FX40" s="63">
        <f t="shared" si="222"/>
        <v>171</v>
      </c>
      <c r="FY40" s="45">
        <f t="shared" si="223"/>
        <v>0</v>
      </c>
      <c r="FZ40" s="45">
        <f t="shared" si="224"/>
        <v>0</v>
      </c>
      <c r="GA40" s="46">
        <f t="shared" si="290"/>
        <v>200</v>
      </c>
      <c r="GB40" s="45" t="str">
        <f t="shared" si="225"/>
        <v/>
      </c>
      <c r="GC40" s="45" t="str">
        <f t="shared" si="110"/>
        <v>P</v>
      </c>
      <c r="GD40" s="45" t="str">
        <f t="shared" si="226"/>
        <v>A</v>
      </c>
      <c r="GE40" s="17">
        <f>IF(details!BV40="","",details!BV40)</f>
        <v>24</v>
      </c>
      <c r="GF40" s="17">
        <f>IF(details!BW40="","",details!BW40)</f>
        <v>44</v>
      </c>
      <c r="GG40" s="17">
        <f>IF(details!BX40="","",details!BX40)</f>
        <v>30</v>
      </c>
      <c r="GH40" s="63">
        <f t="shared" si="227"/>
        <v>98</v>
      </c>
      <c r="GI40" s="45">
        <f t="shared" si="228"/>
        <v>0</v>
      </c>
      <c r="GJ40" s="46">
        <f t="shared" si="229"/>
        <v>100</v>
      </c>
      <c r="GK40" s="45" t="str">
        <f t="shared" si="230"/>
        <v/>
      </c>
      <c r="GL40" s="45" t="str">
        <f t="shared" si="111"/>
        <v>P</v>
      </c>
      <c r="GM40" s="45" t="str">
        <f t="shared" si="112"/>
        <v>A</v>
      </c>
      <c r="GN40" s="17">
        <f>IF(details!BY40="","",details!BY40)</f>
        <v>24</v>
      </c>
      <c r="GO40" s="17">
        <f>IF(details!BZ40="","",details!BZ40)</f>
        <v>28</v>
      </c>
      <c r="GP40" s="17">
        <f>IF(details!CA40="","",details!CA40)</f>
        <v>27</v>
      </c>
      <c r="GQ40" s="17">
        <f>IF(details!CB40="","",details!CB40)</f>
        <v>14</v>
      </c>
      <c r="GR40" s="63">
        <f t="shared" si="231"/>
        <v>93</v>
      </c>
      <c r="GS40" s="45">
        <f t="shared" si="232"/>
        <v>0</v>
      </c>
      <c r="GT40" s="46">
        <f t="shared" si="233"/>
        <v>100</v>
      </c>
      <c r="GU40" s="45" t="str">
        <f t="shared" si="234"/>
        <v/>
      </c>
      <c r="GV40" s="45" t="str">
        <f t="shared" si="113"/>
        <v>P</v>
      </c>
      <c r="GW40" s="45" t="str">
        <f t="shared" si="114"/>
        <v>A</v>
      </c>
      <c r="GX40" s="45" t="str">
        <f t="shared" si="294"/>
        <v/>
      </c>
      <c r="GY40" s="45" t="str">
        <f t="shared" si="295"/>
        <v/>
      </c>
      <c r="GZ40" s="45" t="str">
        <f t="shared" si="296"/>
        <v/>
      </c>
      <c r="HA40" s="45" t="str">
        <f t="shared" si="297"/>
        <v/>
      </c>
      <c r="HB40" s="45" t="str">
        <f t="shared" si="235"/>
        <v/>
      </c>
      <c r="HC40" s="45" t="str">
        <f t="shared" si="236"/>
        <v/>
      </c>
      <c r="HD40" s="45" t="str">
        <f t="shared" si="87"/>
        <v/>
      </c>
      <c r="HE40" s="45">
        <f t="shared" si="237"/>
        <v>0</v>
      </c>
      <c r="HF40" s="45">
        <f t="shared" si="238"/>
        <v>0</v>
      </c>
      <c r="HG40" s="45">
        <f t="shared" si="239"/>
        <v>0</v>
      </c>
      <c r="HH40" s="45">
        <f t="shared" si="240"/>
        <v>0</v>
      </c>
      <c r="HI40" s="45">
        <f t="shared" si="241"/>
        <v>0</v>
      </c>
      <c r="HJ40" s="45" t="str">
        <f t="shared" si="291"/>
        <v/>
      </c>
      <c r="HK40" s="17" t="str">
        <f t="shared" si="242"/>
        <v/>
      </c>
      <c r="HL40" s="359" t="str">
        <f t="shared" si="243"/>
        <v/>
      </c>
      <c r="HM40" s="72" t="str">
        <f t="shared" si="244"/>
        <v/>
      </c>
      <c r="HN40" s="60" t="str">
        <f>IF(details!DJ40="","",details!DJ40)</f>
        <v/>
      </c>
      <c r="HO40" s="73" t="str">
        <f>IF(details!DK40="","",details!DK40)</f>
        <v/>
      </c>
      <c r="HP40" s="60" t="str">
        <f>IF(details!DN40="","",details!DN40)</f>
        <v/>
      </c>
      <c r="HQ40" s="73" t="str">
        <f>IF(details!DO40="","",details!DO40)</f>
        <v/>
      </c>
      <c r="HR40" s="60" t="str">
        <f>IF(details!DR40="","",details!DR40)</f>
        <v/>
      </c>
      <c r="HS40" s="73" t="str">
        <f>IF(details!DS40="","",details!DS40)</f>
        <v/>
      </c>
      <c r="HT40" s="60" t="str">
        <f>IF(details!DV40="","",details!DV40)</f>
        <v/>
      </c>
      <c r="HU40" s="73" t="str">
        <f>IF(details!DW40="","",details!DW40)</f>
        <v/>
      </c>
      <c r="HV40" s="60" t="str">
        <f>IF(details!DZ40="","",details!DZ40)</f>
        <v/>
      </c>
      <c r="HW40" s="73" t="str">
        <f>IF(details!EA40="","",details!EA40)</f>
        <v/>
      </c>
      <c r="HX40" s="61" t="str">
        <f t="shared" si="245"/>
        <v/>
      </c>
      <c r="HY40" s="321">
        <f t="shared" si="246"/>
        <v>1.5</v>
      </c>
      <c r="HZ40" s="17" t="str">
        <f t="shared" si="247"/>
        <v/>
      </c>
      <c r="IA40" s="17" t="str">
        <f t="shared" si="248"/>
        <v/>
      </c>
      <c r="IB40" s="17" t="str">
        <f t="shared" si="298"/>
        <v/>
      </c>
      <c r="IC40" s="17" t="str">
        <f t="shared" si="249"/>
        <v/>
      </c>
      <c r="ID40" s="17" t="str">
        <f t="shared" si="250"/>
        <v/>
      </c>
      <c r="IE40" s="17" t="str">
        <f t="shared" si="299"/>
        <v/>
      </c>
      <c r="IF40" s="17" t="str">
        <f t="shared" si="251"/>
        <v/>
      </c>
      <c r="IG40" s="17" t="str">
        <f t="shared" si="279"/>
        <v/>
      </c>
      <c r="IH40" s="17" t="str">
        <f t="shared" si="279"/>
        <v/>
      </c>
      <c r="II40" s="17" t="str">
        <f t="shared" si="279"/>
        <v/>
      </c>
      <c r="IJ40" s="17" t="str">
        <f t="shared" si="279"/>
        <v/>
      </c>
      <c r="IK40" s="17" t="str">
        <f t="shared" si="279"/>
        <v/>
      </c>
      <c r="IL40" s="17" t="str">
        <f t="shared" si="252"/>
        <v/>
      </c>
      <c r="IM40" s="17" t="str">
        <f t="shared" si="300"/>
        <v/>
      </c>
      <c r="IN40" s="17" t="str">
        <f t="shared" si="253"/>
        <v/>
      </c>
      <c r="IO40" s="17" t="str">
        <f t="shared" si="254"/>
        <v/>
      </c>
      <c r="IP40" s="17" t="str">
        <f t="shared" si="301"/>
        <v/>
      </c>
      <c r="IQ40" s="17" t="str">
        <f t="shared" si="255"/>
        <v/>
      </c>
      <c r="IR40" s="17" t="str">
        <f t="shared" si="256"/>
        <v/>
      </c>
      <c r="IS40" s="17" t="str">
        <f t="shared" si="257"/>
        <v/>
      </c>
      <c r="IT40" s="17" t="str">
        <f t="shared" si="258"/>
        <v/>
      </c>
      <c r="IU40" s="17" t="str">
        <f t="shared" si="259"/>
        <v/>
      </c>
      <c r="IV40" s="17" t="str">
        <f t="shared" si="260"/>
        <v/>
      </c>
      <c r="IW40" s="17" t="str">
        <f t="shared" si="261"/>
        <v/>
      </c>
      <c r="IX40" s="17" t="str">
        <f t="shared" si="262"/>
        <v>A</v>
      </c>
      <c r="IY40" s="17" t="str">
        <f t="shared" si="263"/>
        <v>A</v>
      </c>
      <c r="IZ40" s="17" t="str">
        <f t="shared" si="264"/>
        <v>A</v>
      </c>
      <c r="JA40" s="17" t="str">
        <f t="shared" si="265"/>
        <v>A</v>
      </c>
      <c r="JB40" s="17" t="str">
        <f t="shared" si="266"/>
        <v xml:space="preserve">            </v>
      </c>
      <c r="JC40" s="17" t="str">
        <f t="shared" si="267"/>
        <v xml:space="preserve">            </v>
      </c>
      <c r="JD40" s="17" t="str">
        <f t="shared" si="268"/>
        <v/>
      </c>
      <c r="JE40" s="74"/>
      <c r="JF40" s="17" t="str">
        <f t="shared" si="269"/>
        <v xml:space="preserve">            </v>
      </c>
      <c r="JG40" s="17" t="str">
        <f>IF(OR(HK40="SUPPL.",HK40="RE-EXAM."),'result subject-wise'!AV40,HK40)</f>
        <v/>
      </c>
      <c r="JH40" s="26">
        <f>IF('result subject-wise'!AW40="",DQ40,'result subject-wise'!AW40)</f>
        <v>27.708333333333332</v>
      </c>
      <c r="JI40" s="53" t="str">
        <f t="shared" si="270"/>
        <v/>
      </c>
      <c r="JJ40" s="65"/>
    </row>
    <row r="41" spans="1:287" ht="16" customHeight="1">
      <c r="A41" s="2">
        <f>details!A41</f>
        <v>0</v>
      </c>
      <c r="B41" s="17" t="str">
        <f>IF(details!B41="","",details!B41)</f>
        <v/>
      </c>
      <c r="C41" s="17" t="str">
        <f>IF(details!C41="","",details!C41)</f>
        <v/>
      </c>
      <c r="D41" s="63" t="str">
        <f>IF(details!D41="","",details!D41)</f>
        <v/>
      </c>
      <c r="E41" s="17" t="str">
        <f>IF(details!E41="","",details!E41)</f>
        <v/>
      </c>
      <c r="F41" s="245" t="str">
        <f>IF(details!F41="","",details!F41)</f>
        <v/>
      </c>
      <c r="G41" s="19" t="str">
        <f>IF(details!G41="","",details!G41)</f>
        <v/>
      </c>
      <c r="H41" s="19" t="str">
        <f>IF(details!H41="","",details!H41)</f>
        <v/>
      </c>
      <c r="I41" s="19" t="str">
        <f>IF(details!I41="","",details!I41)</f>
        <v/>
      </c>
      <c r="J41" s="17" t="str">
        <f>IF(details!J41="","",details!J41)</f>
        <v/>
      </c>
      <c r="K41" s="17" t="str">
        <f>IF(details!K41="","",details!K41)</f>
        <v/>
      </c>
      <c r="L41" s="17" t="str">
        <f>IF(details!L41="","",details!L41)</f>
        <v/>
      </c>
      <c r="M41" s="67" t="str">
        <f t="shared" si="139"/>
        <v/>
      </c>
      <c r="N41" s="17" t="str">
        <f>IF(details!M41="","",details!M41)</f>
        <v/>
      </c>
      <c r="O41" s="17" t="str">
        <f>IF(details!N41="","",details!N41)</f>
        <v/>
      </c>
      <c r="P41" s="67" t="str">
        <f t="shared" si="140"/>
        <v/>
      </c>
      <c r="Q41" s="17" t="str">
        <f>IF(details!O41="","",details!O41)</f>
        <v/>
      </c>
      <c r="R41" s="54" t="str">
        <f t="shared" si="141"/>
        <v/>
      </c>
      <c r="S41" s="45">
        <f t="shared" si="142"/>
        <v>0</v>
      </c>
      <c r="T41" s="45">
        <f t="shared" si="143"/>
        <v>0</v>
      </c>
      <c r="U41" s="46" t="str">
        <f t="shared" si="144"/>
        <v/>
      </c>
      <c r="V41" s="45" t="str">
        <f t="shared" si="145"/>
        <v/>
      </c>
      <c r="W41" s="45" t="str">
        <f t="shared" si="89"/>
        <v/>
      </c>
      <c r="X41" s="45" t="str">
        <f t="shared" si="90"/>
        <v/>
      </c>
      <c r="Y41" s="17" t="str">
        <f>IF(details!P41="","",details!P41)</f>
        <v/>
      </c>
      <c r="Z41" s="17" t="str">
        <f>IF(details!Q41="","",details!Q41)</f>
        <v/>
      </c>
      <c r="AA41" s="17" t="str">
        <f>IF(details!R41="","",details!R41)</f>
        <v/>
      </c>
      <c r="AB41" s="67" t="str">
        <f t="shared" si="146"/>
        <v/>
      </c>
      <c r="AC41" s="17" t="str">
        <f>IF(details!S41="","",details!S41)</f>
        <v/>
      </c>
      <c r="AD41" s="17" t="str">
        <f>IF(details!T41="","",details!T41)</f>
        <v/>
      </c>
      <c r="AE41" s="67" t="str">
        <f t="shared" si="147"/>
        <v/>
      </c>
      <c r="AF41" s="17" t="str">
        <f>IF(details!U41="","",details!U41)</f>
        <v/>
      </c>
      <c r="AG41" s="54" t="str">
        <f t="shared" si="148"/>
        <v/>
      </c>
      <c r="AH41" s="45">
        <f t="shared" si="149"/>
        <v>0</v>
      </c>
      <c r="AI41" s="45">
        <f t="shared" si="150"/>
        <v>0</v>
      </c>
      <c r="AJ41" s="46" t="str">
        <f t="shared" si="151"/>
        <v/>
      </c>
      <c r="AK41" s="45" t="str">
        <f t="shared" si="152"/>
        <v/>
      </c>
      <c r="AL41" s="45" t="str">
        <f t="shared" si="91"/>
        <v/>
      </c>
      <c r="AM41" s="45" t="str">
        <f t="shared" si="92"/>
        <v/>
      </c>
      <c r="AN41" s="63" t="str">
        <f>IF(details!V41="","",details!V41)</f>
        <v/>
      </c>
      <c r="AO41" s="68" t="str">
        <f>IF(details!V41="","",details!V41)</f>
        <v/>
      </c>
      <c r="AP41" s="17" t="str">
        <f>IF(details!W41="","",details!W41)</f>
        <v/>
      </c>
      <c r="AQ41" s="17" t="str">
        <f>IF(details!X41="","",details!X41)</f>
        <v/>
      </c>
      <c r="AR41" s="17" t="str">
        <f>IF(details!Y41="","",details!Y41)</f>
        <v/>
      </c>
      <c r="AS41" s="67" t="str">
        <f t="shared" si="153"/>
        <v/>
      </c>
      <c r="AT41" s="17" t="str">
        <f>IF(details!Z41="","",details!Z41)</f>
        <v/>
      </c>
      <c r="AU41" s="17" t="str">
        <f>IF(details!AA41="","",details!AA41)</f>
        <v/>
      </c>
      <c r="AV41" s="67" t="str">
        <f t="shared" si="154"/>
        <v/>
      </c>
      <c r="AW41" s="17" t="str">
        <f>IF(details!AB41="","",details!AB41)</f>
        <v/>
      </c>
      <c r="AX41" s="54" t="str">
        <f t="shared" si="155"/>
        <v/>
      </c>
      <c r="AY41" s="45">
        <f t="shared" si="156"/>
        <v>0</v>
      </c>
      <c r="AZ41" s="45">
        <f t="shared" si="157"/>
        <v>0</v>
      </c>
      <c r="BA41" s="46" t="str">
        <f t="shared" si="158"/>
        <v/>
      </c>
      <c r="BB41" s="45" t="str">
        <f t="shared" si="159"/>
        <v/>
      </c>
      <c r="BC41" s="45" t="str">
        <f t="shared" si="93"/>
        <v/>
      </c>
      <c r="BD41" s="45" t="str">
        <f t="shared" si="160"/>
        <v/>
      </c>
      <c r="BE41" s="17" t="str">
        <f>IF(details!AC41="","",details!AC41)</f>
        <v/>
      </c>
      <c r="BF41" s="17" t="str">
        <f>IF(details!AD41="","",details!AD41)</f>
        <v/>
      </c>
      <c r="BG41" s="17" t="str">
        <f>IF(details!AE41="","",details!AE41)</f>
        <v/>
      </c>
      <c r="BH41" s="67" t="str">
        <f t="shared" si="161"/>
        <v/>
      </c>
      <c r="BI41" s="17" t="str">
        <f>IF(details!AF41="","",details!AF41)</f>
        <v/>
      </c>
      <c r="BJ41" s="17" t="str">
        <f>IF(details!AG41="","",details!AG41)</f>
        <v/>
      </c>
      <c r="BK41" s="67" t="str">
        <f t="shared" si="162"/>
        <v/>
      </c>
      <c r="BL41" s="17" t="str">
        <f>IF(details!AH41="","",details!AH41)</f>
        <v/>
      </c>
      <c r="BM41" s="54" t="str">
        <f t="shared" si="163"/>
        <v/>
      </c>
      <c r="BN41" s="45">
        <f t="shared" si="164"/>
        <v>0</v>
      </c>
      <c r="BO41" s="45">
        <f t="shared" si="165"/>
        <v>0</v>
      </c>
      <c r="BP41" s="46" t="str">
        <f t="shared" si="166"/>
        <v/>
      </c>
      <c r="BQ41" s="45" t="str">
        <f t="shared" si="167"/>
        <v/>
      </c>
      <c r="BR41" s="45" t="str">
        <f t="shared" si="94"/>
        <v/>
      </c>
      <c r="BS41" s="45" t="str">
        <f t="shared" si="168"/>
        <v/>
      </c>
      <c r="BT41" s="300" t="str">
        <f>IF(details!AI41="","",details!AI41)</f>
        <v/>
      </c>
      <c r="BU41" s="309" t="str">
        <f t="shared" si="169"/>
        <v xml:space="preserve"> SOCIAL SCIENCE</v>
      </c>
      <c r="BV41" s="17" t="str">
        <f>IF(details!AJ41="","",details!AJ41)</f>
        <v/>
      </c>
      <c r="BW41" s="17" t="str">
        <f>IF(details!AK41="","",details!AK41)</f>
        <v/>
      </c>
      <c r="BX41" s="17" t="str">
        <f>IF(details!AL41="","",details!AL41)</f>
        <v/>
      </c>
      <c r="BY41" s="178" t="str">
        <f t="shared" si="280"/>
        <v/>
      </c>
      <c r="BZ41" s="17" t="str">
        <f>IF(details!AM41="","",details!AM41)</f>
        <v/>
      </c>
      <c r="CA41" s="17" t="str">
        <f t="shared" si="171"/>
        <v/>
      </c>
      <c r="CB41" s="17" t="str">
        <f t="shared" si="281"/>
        <v/>
      </c>
      <c r="CC41" s="17">
        <f>IF(details!AN41="","",details!AN41)</f>
        <v>10</v>
      </c>
      <c r="CD41" s="17">
        <f>IF(details!AO41="","",details!AO41)</f>
        <v>10</v>
      </c>
      <c r="CE41" s="17">
        <f>IF(details!AP41="","",details!AP41)</f>
        <v>9</v>
      </c>
      <c r="CF41" s="67">
        <f t="shared" si="173"/>
        <v>29</v>
      </c>
      <c r="CG41" s="17">
        <f>IF(details!AQ41="","",details!AQ41)</f>
        <v>0.5</v>
      </c>
      <c r="CH41" s="17">
        <f>IF(details!AR41="","",details!AR41)</f>
        <v>70</v>
      </c>
      <c r="CI41" s="67">
        <f t="shared" si="174"/>
        <v>99.5</v>
      </c>
      <c r="CJ41" s="17">
        <f>IF(details!AS41="","",details!AS41)</f>
        <v>100</v>
      </c>
      <c r="CK41" s="54">
        <f t="shared" si="175"/>
        <v>199.5</v>
      </c>
      <c r="CL41" s="17">
        <f t="shared" si="176"/>
        <v>10</v>
      </c>
      <c r="CM41" s="17">
        <f t="shared" si="177"/>
        <v>10</v>
      </c>
      <c r="CN41" s="17">
        <f t="shared" si="178"/>
        <v>9</v>
      </c>
      <c r="CO41" s="67">
        <f t="shared" si="100"/>
        <v>0.5</v>
      </c>
      <c r="CP41" s="17">
        <f t="shared" si="282"/>
        <v>70</v>
      </c>
      <c r="CQ41" s="67">
        <f t="shared" si="283"/>
        <v>99.5</v>
      </c>
      <c r="CR41" s="17">
        <f t="shared" si="284"/>
        <v>100</v>
      </c>
      <c r="CS41" s="54">
        <f t="shared" si="285"/>
        <v>199.5</v>
      </c>
      <c r="CT41" s="45">
        <f t="shared" si="286"/>
        <v>0</v>
      </c>
      <c r="CU41" s="45">
        <f t="shared" si="292"/>
        <v>0</v>
      </c>
      <c r="CV41" s="46">
        <f t="shared" si="293"/>
        <v>200</v>
      </c>
      <c r="CW41" s="45" t="str">
        <f t="shared" si="287"/>
        <v/>
      </c>
      <c r="CX41" s="45" t="str">
        <f t="shared" si="103"/>
        <v/>
      </c>
      <c r="CY41" s="45" t="str">
        <f t="shared" si="179"/>
        <v/>
      </c>
      <c r="CZ41" s="17">
        <f>IF(details!AT41="","",details!AT41)</f>
        <v>5</v>
      </c>
      <c r="DA41" s="17">
        <f>IF(details!AU41="","",details!AU41)</f>
        <v>4</v>
      </c>
      <c r="DB41" s="17">
        <f>IF(details!AV41="","",details!AV41)</f>
        <v>8</v>
      </c>
      <c r="DC41" s="67">
        <f t="shared" si="180"/>
        <v>17</v>
      </c>
      <c r="DD41" s="17">
        <f>IF(details!AW41="","",details!AW41)</f>
        <v>1</v>
      </c>
      <c r="DE41" s="17">
        <f>IF(details!AX41="","",details!AX41)</f>
        <v>25</v>
      </c>
      <c r="DF41" s="67">
        <f t="shared" si="181"/>
        <v>43</v>
      </c>
      <c r="DG41" s="17">
        <f>IF(details!AY41="","",details!AY41)</f>
        <v>90</v>
      </c>
      <c r="DH41" s="54">
        <f t="shared" si="182"/>
        <v>133</v>
      </c>
      <c r="DI41" s="45">
        <f t="shared" si="183"/>
        <v>0</v>
      </c>
      <c r="DJ41" s="45">
        <f t="shared" si="184"/>
        <v>0</v>
      </c>
      <c r="DK41" s="46">
        <f t="shared" si="185"/>
        <v>200</v>
      </c>
      <c r="DL41" s="45" t="str">
        <f t="shared" si="186"/>
        <v/>
      </c>
      <c r="DM41" s="45" t="str">
        <f t="shared" si="104"/>
        <v/>
      </c>
      <c r="DN41" s="45" t="str">
        <f t="shared" si="105"/>
        <v/>
      </c>
      <c r="DO41" s="45">
        <f t="shared" si="288"/>
        <v>0</v>
      </c>
      <c r="DP41" s="69">
        <f t="shared" si="289"/>
        <v>332.5</v>
      </c>
      <c r="DQ41" s="70">
        <f t="shared" si="187"/>
        <v>27.708333333333332</v>
      </c>
      <c r="DR41" s="53" t="str">
        <f t="shared" si="188"/>
        <v/>
      </c>
      <c r="DS41" s="17">
        <f>IF(details!AZ41="","",details!AZ41)</f>
        <v>10</v>
      </c>
      <c r="DT41" s="17">
        <f>IF(details!BA41="","",details!BA41)</f>
        <v>10</v>
      </c>
      <c r="DU41" s="17">
        <f>IF(details!BB41="","",details!BB41)</f>
        <v>10</v>
      </c>
      <c r="DV41" s="67">
        <f t="shared" si="189"/>
        <v>30</v>
      </c>
      <c r="DW41" s="17">
        <f>IF(details!BC41="","",details!BC41)</f>
        <v>70</v>
      </c>
      <c r="DX41" s="67">
        <f t="shared" si="190"/>
        <v>100</v>
      </c>
      <c r="DY41" s="17">
        <f>IF(details!BD41="","",details!BD41)</f>
        <v>100</v>
      </c>
      <c r="DZ41" s="54">
        <f t="shared" si="191"/>
        <v>200</v>
      </c>
      <c r="EA41" s="45">
        <f t="shared" si="192"/>
        <v>0</v>
      </c>
      <c r="EB41" s="45">
        <f t="shared" si="193"/>
        <v>0</v>
      </c>
      <c r="EC41" s="46">
        <f t="shared" si="194"/>
        <v>200</v>
      </c>
      <c r="ED41" s="45" t="str">
        <f t="shared" si="195"/>
        <v/>
      </c>
      <c r="EE41" s="45" t="str">
        <f t="shared" si="107"/>
        <v/>
      </c>
      <c r="EF41" s="45" t="str">
        <f t="shared" si="196"/>
        <v/>
      </c>
      <c r="EG41" s="17">
        <f>IF(details!BE41="","",details!BE41)</f>
        <v>6</v>
      </c>
      <c r="EH41" s="17">
        <f>IF(details!BF41="","",details!BF41)</f>
        <v>8</v>
      </c>
      <c r="EI41" s="67">
        <f t="shared" si="197"/>
        <v>14</v>
      </c>
      <c r="EJ41" s="17">
        <f>IF(details!BG41="","",details!BG41)</f>
        <v>4</v>
      </c>
      <c r="EK41" s="17">
        <f>IF(details!BH41="","",details!BH41)</f>
        <v>7</v>
      </c>
      <c r="EL41" s="67">
        <f t="shared" si="198"/>
        <v>11</v>
      </c>
      <c r="EM41" s="17">
        <f>IF(details!BI41="","",details!BI41)</f>
        <v>15</v>
      </c>
      <c r="EN41" s="17">
        <f>IF(details!BJ41="","",details!BJ41)</f>
        <v>10</v>
      </c>
      <c r="EO41" s="67">
        <f t="shared" si="199"/>
        <v>25</v>
      </c>
      <c r="EP41" s="67">
        <f t="shared" si="200"/>
        <v>25</v>
      </c>
      <c r="EQ41" s="67">
        <f t="shared" si="201"/>
        <v>25</v>
      </c>
      <c r="ER41" s="67">
        <f t="shared" si="202"/>
        <v>50</v>
      </c>
      <c r="ES41" s="17">
        <f>IF(details!BK41="","",details!BK41)</f>
        <v>24</v>
      </c>
      <c r="ET41" s="17">
        <f>IF(details!BL41="","",details!BL41)</f>
        <v>14</v>
      </c>
      <c r="EU41" s="67">
        <f t="shared" si="203"/>
        <v>38</v>
      </c>
      <c r="EV41" s="67">
        <f t="shared" si="204"/>
        <v>49</v>
      </c>
      <c r="EW41" s="67">
        <f t="shared" si="205"/>
        <v>39</v>
      </c>
      <c r="EX41" s="17">
        <f>IF(details!BM41="","",details!BM41)</f>
        <v>30</v>
      </c>
      <c r="EY41" s="17">
        <f>IF(details!BN41="","",details!BN41)</f>
        <v>70</v>
      </c>
      <c r="EZ41" s="67">
        <f t="shared" si="206"/>
        <v>100</v>
      </c>
      <c r="FA41" s="67">
        <f t="shared" si="207"/>
        <v>79</v>
      </c>
      <c r="FB41" s="67">
        <f t="shared" si="208"/>
        <v>109</v>
      </c>
      <c r="FC41" s="63">
        <f t="shared" si="209"/>
        <v>188</v>
      </c>
      <c r="FD41" s="45">
        <f t="shared" si="210"/>
        <v>0</v>
      </c>
      <c r="FE41" s="45">
        <f t="shared" si="211"/>
        <v>0</v>
      </c>
      <c r="FF41" s="46">
        <f t="shared" si="212"/>
        <v>200</v>
      </c>
      <c r="FG41" s="45" t="str">
        <f t="shared" si="213"/>
        <v/>
      </c>
      <c r="FH41" s="45" t="str">
        <f t="shared" si="109"/>
        <v>P</v>
      </c>
      <c r="FI41" s="45" t="str">
        <f t="shared" si="214"/>
        <v>A</v>
      </c>
      <c r="FJ41" s="17">
        <f>IF(details!BO41="","",details!BO41)</f>
        <v>10</v>
      </c>
      <c r="FK41" s="17">
        <f>IF(details!BP41="","",details!BP41)</f>
        <v>10</v>
      </c>
      <c r="FL41" s="17">
        <f>IF(details!BQ41="","",details!BQ41)</f>
        <v>10</v>
      </c>
      <c r="FM41" s="67">
        <f t="shared" si="215"/>
        <v>30</v>
      </c>
      <c r="FN41" s="17">
        <f>IF(details!BR41="","",details!BR41)</f>
        <v>33</v>
      </c>
      <c r="FO41" s="17">
        <f>IF(details!BS41="","",details!BS41)</f>
        <v>18</v>
      </c>
      <c r="FP41" s="71">
        <f t="shared" si="216"/>
        <v>51</v>
      </c>
      <c r="FQ41" s="67">
        <f t="shared" si="217"/>
        <v>63</v>
      </c>
      <c r="FR41" s="67">
        <f t="shared" si="218"/>
        <v>18</v>
      </c>
      <c r="FS41" s="17">
        <f>IF(details!BT41="","",details!BT41)</f>
        <v>60</v>
      </c>
      <c r="FT41" s="17">
        <f>IF(details!BU41="","",details!BU41)</f>
        <v>30</v>
      </c>
      <c r="FU41" s="71">
        <f t="shared" si="219"/>
        <v>90</v>
      </c>
      <c r="FV41" s="67">
        <f t="shared" si="220"/>
        <v>123</v>
      </c>
      <c r="FW41" s="67">
        <f t="shared" si="221"/>
        <v>48</v>
      </c>
      <c r="FX41" s="63">
        <f t="shared" si="222"/>
        <v>171</v>
      </c>
      <c r="FY41" s="45">
        <f t="shared" si="223"/>
        <v>0</v>
      </c>
      <c r="FZ41" s="45">
        <f t="shared" si="224"/>
        <v>0</v>
      </c>
      <c r="GA41" s="46">
        <f t="shared" si="290"/>
        <v>200</v>
      </c>
      <c r="GB41" s="45" t="str">
        <f t="shared" si="225"/>
        <v/>
      </c>
      <c r="GC41" s="45" t="str">
        <f t="shared" si="110"/>
        <v>P</v>
      </c>
      <c r="GD41" s="45" t="str">
        <f t="shared" si="226"/>
        <v>A</v>
      </c>
      <c r="GE41" s="17">
        <f>IF(details!BV41="","",details!BV41)</f>
        <v>24</v>
      </c>
      <c r="GF41" s="17">
        <f>IF(details!BW41="","",details!BW41)</f>
        <v>44</v>
      </c>
      <c r="GG41" s="17">
        <f>IF(details!BX41="","",details!BX41)</f>
        <v>30</v>
      </c>
      <c r="GH41" s="63">
        <f t="shared" si="227"/>
        <v>98</v>
      </c>
      <c r="GI41" s="45">
        <f t="shared" si="228"/>
        <v>0</v>
      </c>
      <c r="GJ41" s="46">
        <f t="shared" si="229"/>
        <v>100</v>
      </c>
      <c r="GK41" s="45" t="str">
        <f t="shared" si="230"/>
        <v/>
      </c>
      <c r="GL41" s="45" t="str">
        <f t="shared" si="111"/>
        <v>P</v>
      </c>
      <c r="GM41" s="45" t="str">
        <f t="shared" si="112"/>
        <v>A</v>
      </c>
      <c r="GN41" s="17">
        <f>IF(details!BY41="","",details!BY41)</f>
        <v>24</v>
      </c>
      <c r="GO41" s="17">
        <f>IF(details!BZ41="","",details!BZ41)</f>
        <v>28</v>
      </c>
      <c r="GP41" s="17">
        <f>IF(details!CA41="","",details!CA41)</f>
        <v>27</v>
      </c>
      <c r="GQ41" s="17">
        <f>IF(details!CB41="","",details!CB41)</f>
        <v>14</v>
      </c>
      <c r="GR41" s="63">
        <f t="shared" si="231"/>
        <v>93</v>
      </c>
      <c r="GS41" s="45">
        <f t="shared" si="232"/>
        <v>0</v>
      </c>
      <c r="GT41" s="46">
        <f t="shared" si="233"/>
        <v>100</v>
      </c>
      <c r="GU41" s="45" t="str">
        <f t="shared" si="234"/>
        <v/>
      </c>
      <c r="GV41" s="45" t="str">
        <f t="shared" si="113"/>
        <v>P</v>
      </c>
      <c r="GW41" s="45" t="str">
        <f t="shared" si="114"/>
        <v>A</v>
      </c>
      <c r="GX41" s="45" t="str">
        <f t="shared" si="294"/>
        <v/>
      </c>
      <c r="GY41" s="45" t="str">
        <f t="shared" si="295"/>
        <v/>
      </c>
      <c r="GZ41" s="45" t="str">
        <f t="shared" si="296"/>
        <v/>
      </c>
      <c r="HA41" s="45" t="str">
        <f t="shared" si="297"/>
        <v/>
      </c>
      <c r="HB41" s="45" t="str">
        <f t="shared" si="235"/>
        <v/>
      </c>
      <c r="HC41" s="45" t="str">
        <f t="shared" si="236"/>
        <v/>
      </c>
      <c r="HD41" s="45" t="str">
        <f t="shared" si="87"/>
        <v/>
      </c>
      <c r="HE41" s="45">
        <f t="shared" si="237"/>
        <v>0</v>
      </c>
      <c r="HF41" s="45">
        <f t="shared" si="238"/>
        <v>0</v>
      </c>
      <c r="HG41" s="45">
        <f t="shared" si="239"/>
        <v>0</v>
      </c>
      <c r="HH41" s="45">
        <f t="shared" si="240"/>
        <v>0</v>
      </c>
      <c r="HI41" s="45">
        <f t="shared" si="241"/>
        <v>0</v>
      </c>
      <c r="HJ41" s="45" t="str">
        <f t="shared" si="291"/>
        <v/>
      </c>
      <c r="HK41" s="17" t="str">
        <f t="shared" si="242"/>
        <v/>
      </c>
      <c r="HL41" s="359" t="str">
        <f t="shared" si="243"/>
        <v/>
      </c>
      <c r="HM41" s="72" t="str">
        <f t="shared" si="244"/>
        <v/>
      </c>
      <c r="HN41" s="60" t="str">
        <f>IF(details!DJ41="","",details!DJ41)</f>
        <v/>
      </c>
      <c r="HO41" s="73" t="str">
        <f>IF(details!DK41="","",details!DK41)</f>
        <v/>
      </c>
      <c r="HP41" s="60" t="str">
        <f>IF(details!DN41="","",details!DN41)</f>
        <v/>
      </c>
      <c r="HQ41" s="73" t="str">
        <f>IF(details!DO41="","",details!DO41)</f>
        <v/>
      </c>
      <c r="HR41" s="60" t="str">
        <f>IF(details!DR41="","",details!DR41)</f>
        <v/>
      </c>
      <c r="HS41" s="73" t="str">
        <f>IF(details!DS41="","",details!DS41)</f>
        <v/>
      </c>
      <c r="HT41" s="60" t="str">
        <f>IF(details!DV41="","",details!DV41)</f>
        <v/>
      </c>
      <c r="HU41" s="73" t="str">
        <f>IF(details!DW41="","",details!DW41)</f>
        <v/>
      </c>
      <c r="HV41" s="60" t="str">
        <f>IF(details!DZ41="","",details!DZ41)</f>
        <v/>
      </c>
      <c r="HW41" s="73" t="str">
        <f>IF(details!EA41="","",details!EA41)</f>
        <v/>
      </c>
      <c r="HX41" s="61" t="str">
        <f t="shared" si="245"/>
        <v/>
      </c>
      <c r="HY41" s="321">
        <f t="shared" si="246"/>
        <v>1.5</v>
      </c>
      <c r="HZ41" s="17" t="str">
        <f t="shared" si="247"/>
        <v/>
      </c>
      <c r="IA41" s="17" t="str">
        <f t="shared" si="248"/>
        <v/>
      </c>
      <c r="IB41" s="17" t="str">
        <f t="shared" si="298"/>
        <v/>
      </c>
      <c r="IC41" s="17" t="str">
        <f t="shared" si="249"/>
        <v/>
      </c>
      <c r="ID41" s="17" t="str">
        <f t="shared" si="250"/>
        <v/>
      </c>
      <c r="IE41" s="17" t="str">
        <f t="shared" si="299"/>
        <v/>
      </c>
      <c r="IF41" s="17" t="str">
        <f t="shared" si="251"/>
        <v/>
      </c>
      <c r="IG41" s="17" t="str">
        <f t="shared" si="279"/>
        <v/>
      </c>
      <c r="IH41" s="17" t="str">
        <f t="shared" si="279"/>
        <v/>
      </c>
      <c r="II41" s="17" t="str">
        <f t="shared" si="279"/>
        <v/>
      </c>
      <c r="IJ41" s="17" t="str">
        <f t="shared" si="279"/>
        <v/>
      </c>
      <c r="IK41" s="17" t="str">
        <f t="shared" si="279"/>
        <v/>
      </c>
      <c r="IL41" s="17" t="str">
        <f t="shared" si="252"/>
        <v/>
      </c>
      <c r="IM41" s="17" t="str">
        <f t="shared" si="300"/>
        <v/>
      </c>
      <c r="IN41" s="17" t="str">
        <f t="shared" si="253"/>
        <v/>
      </c>
      <c r="IO41" s="17" t="str">
        <f t="shared" si="254"/>
        <v/>
      </c>
      <c r="IP41" s="17" t="str">
        <f t="shared" si="301"/>
        <v/>
      </c>
      <c r="IQ41" s="17" t="str">
        <f t="shared" si="255"/>
        <v/>
      </c>
      <c r="IR41" s="17" t="str">
        <f t="shared" si="256"/>
        <v/>
      </c>
      <c r="IS41" s="17" t="str">
        <f t="shared" si="257"/>
        <v/>
      </c>
      <c r="IT41" s="17" t="str">
        <f t="shared" si="258"/>
        <v/>
      </c>
      <c r="IU41" s="17" t="str">
        <f t="shared" si="259"/>
        <v/>
      </c>
      <c r="IV41" s="17" t="str">
        <f t="shared" si="260"/>
        <v/>
      </c>
      <c r="IW41" s="17" t="str">
        <f t="shared" si="261"/>
        <v/>
      </c>
      <c r="IX41" s="17" t="str">
        <f t="shared" si="262"/>
        <v>A</v>
      </c>
      <c r="IY41" s="17" t="str">
        <f t="shared" si="263"/>
        <v>A</v>
      </c>
      <c r="IZ41" s="17" t="str">
        <f t="shared" si="264"/>
        <v>A</v>
      </c>
      <c r="JA41" s="17" t="str">
        <f t="shared" si="265"/>
        <v>A</v>
      </c>
      <c r="JB41" s="17" t="str">
        <f t="shared" si="266"/>
        <v xml:space="preserve">            </v>
      </c>
      <c r="JC41" s="17" t="str">
        <f t="shared" si="267"/>
        <v xml:space="preserve">            </v>
      </c>
      <c r="JD41" s="17" t="str">
        <f t="shared" si="268"/>
        <v/>
      </c>
      <c r="JE41" s="74"/>
      <c r="JF41" s="17" t="str">
        <f t="shared" si="269"/>
        <v xml:space="preserve">            </v>
      </c>
      <c r="JG41" s="17" t="str">
        <f>IF(OR(HK41="SUPPL.",HK41="RE-EXAM."),'result subject-wise'!AV41,HK41)</f>
        <v/>
      </c>
      <c r="JH41" s="26">
        <f>IF('result subject-wise'!AW41="",DQ41,'result subject-wise'!AW41)</f>
        <v>27.708333333333332</v>
      </c>
      <c r="JI41" s="53" t="str">
        <f t="shared" si="270"/>
        <v/>
      </c>
      <c r="JJ41" s="65"/>
      <c r="JM41" s="610" t="str">
        <f>A2</f>
        <v>Govt. Higher Secondary School, XYZ</v>
      </c>
      <c r="JN41" s="611"/>
      <c r="JO41" s="611"/>
      <c r="JP41" s="611"/>
      <c r="JQ41" s="611"/>
      <c r="JR41" s="611"/>
      <c r="JS41" s="611"/>
      <c r="JT41" s="611"/>
      <c r="JU41" s="611"/>
      <c r="JV41" s="611"/>
      <c r="JW41" s="611"/>
      <c r="JX41" s="611"/>
      <c r="JY41" s="611"/>
      <c r="JZ41" s="611"/>
      <c r="KA41" s="612"/>
    </row>
    <row r="42" spans="1:287" ht="16" customHeight="1">
      <c r="A42" s="2">
        <f>details!A42</f>
        <v>0</v>
      </c>
      <c r="B42" s="17" t="str">
        <f>IF(details!B42="","",details!B42)</f>
        <v/>
      </c>
      <c r="C42" s="17" t="str">
        <f>IF(details!C42="","",details!C42)</f>
        <v/>
      </c>
      <c r="D42" s="63" t="str">
        <f>IF(details!D42="","",details!D42)</f>
        <v/>
      </c>
      <c r="E42" s="17" t="str">
        <f>IF(details!E42="","",details!E42)</f>
        <v/>
      </c>
      <c r="F42" s="245" t="str">
        <f>IF(details!F42="","",details!F42)</f>
        <v/>
      </c>
      <c r="G42" s="19" t="str">
        <f>IF(details!G42="","",details!G42)</f>
        <v/>
      </c>
      <c r="H42" s="19" t="str">
        <f>IF(details!H42="","",details!H42)</f>
        <v/>
      </c>
      <c r="I42" s="19" t="str">
        <f>IF(details!I42="","",details!I42)</f>
        <v/>
      </c>
      <c r="J42" s="17" t="str">
        <f>IF(details!J42="","",details!J42)</f>
        <v/>
      </c>
      <c r="K42" s="17" t="str">
        <f>IF(details!K42="","",details!K42)</f>
        <v/>
      </c>
      <c r="L42" s="17" t="str">
        <f>IF(details!L42="","",details!L42)</f>
        <v/>
      </c>
      <c r="M42" s="67" t="str">
        <f t="shared" si="139"/>
        <v/>
      </c>
      <c r="N42" s="17" t="str">
        <f>IF(details!M42="","",details!M42)</f>
        <v/>
      </c>
      <c r="O42" s="17" t="str">
        <f>IF(details!N42="","",details!N42)</f>
        <v/>
      </c>
      <c r="P42" s="67" t="str">
        <f t="shared" si="140"/>
        <v/>
      </c>
      <c r="Q42" s="17" t="str">
        <f>IF(details!O42="","",details!O42)</f>
        <v/>
      </c>
      <c r="R42" s="54" t="str">
        <f t="shared" si="141"/>
        <v/>
      </c>
      <c r="S42" s="45">
        <f t="shared" si="142"/>
        <v>0</v>
      </c>
      <c r="T42" s="45">
        <f t="shared" si="143"/>
        <v>0</v>
      </c>
      <c r="U42" s="46" t="str">
        <f t="shared" si="144"/>
        <v/>
      </c>
      <c r="V42" s="45" t="str">
        <f t="shared" si="145"/>
        <v/>
      </c>
      <c r="W42" s="45" t="str">
        <f t="shared" si="89"/>
        <v/>
      </c>
      <c r="X42" s="45" t="str">
        <f t="shared" si="90"/>
        <v/>
      </c>
      <c r="Y42" s="17" t="str">
        <f>IF(details!P42="","",details!P42)</f>
        <v/>
      </c>
      <c r="Z42" s="17" t="str">
        <f>IF(details!Q42="","",details!Q42)</f>
        <v/>
      </c>
      <c r="AA42" s="17" t="str">
        <f>IF(details!R42="","",details!R42)</f>
        <v/>
      </c>
      <c r="AB42" s="67" t="str">
        <f t="shared" si="146"/>
        <v/>
      </c>
      <c r="AC42" s="17" t="str">
        <f>IF(details!S42="","",details!S42)</f>
        <v/>
      </c>
      <c r="AD42" s="17" t="str">
        <f>IF(details!T42="","",details!T42)</f>
        <v/>
      </c>
      <c r="AE42" s="67" t="str">
        <f t="shared" si="147"/>
        <v/>
      </c>
      <c r="AF42" s="17" t="str">
        <f>IF(details!U42="","",details!U42)</f>
        <v/>
      </c>
      <c r="AG42" s="54" t="str">
        <f t="shared" si="148"/>
        <v/>
      </c>
      <c r="AH42" s="45">
        <f t="shared" si="149"/>
        <v>0</v>
      </c>
      <c r="AI42" s="45">
        <f t="shared" si="150"/>
        <v>0</v>
      </c>
      <c r="AJ42" s="46" t="str">
        <f t="shared" si="151"/>
        <v/>
      </c>
      <c r="AK42" s="45" t="str">
        <f t="shared" si="152"/>
        <v/>
      </c>
      <c r="AL42" s="45" t="str">
        <f t="shared" si="91"/>
        <v/>
      </c>
      <c r="AM42" s="45" t="str">
        <f t="shared" si="92"/>
        <v/>
      </c>
      <c r="AN42" s="63" t="str">
        <f>IF(details!V42="","",details!V42)</f>
        <v/>
      </c>
      <c r="AO42" s="68" t="str">
        <f>IF(details!V42="","",details!V42)</f>
        <v/>
      </c>
      <c r="AP42" s="17" t="str">
        <f>IF(details!W42="","",details!W42)</f>
        <v/>
      </c>
      <c r="AQ42" s="17" t="str">
        <f>IF(details!X42="","",details!X42)</f>
        <v/>
      </c>
      <c r="AR42" s="17" t="str">
        <f>IF(details!Y42="","",details!Y42)</f>
        <v/>
      </c>
      <c r="AS42" s="67" t="str">
        <f t="shared" si="153"/>
        <v/>
      </c>
      <c r="AT42" s="17" t="str">
        <f>IF(details!Z42="","",details!Z42)</f>
        <v/>
      </c>
      <c r="AU42" s="17" t="str">
        <f>IF(details!AA42="","",details!AA42)</f>
        <v/>
      </c>
      <c r="AV42" s="67" t="str">
        <f t="shared" si="154"/>
        <v/>
      </c>
      <c r="AW42" s="17" t="str">
        <f>IF(details!AB42="","",details!AB42)</f>
        <v/>
      </c>
      <c r="AX42" s="54" t="str">
        <f t="shared" si="155"/>
        <v/>
      </c>
      <c r="AY42" s="45">
        <f t="shared" si="156"/>
        <v>0</v>
      </c>
      <c r="AZ42" s="45">
        <f t="shared" si="157"/>
        <v>0</v>
      </c>
      <c r="BA42" s="46" t="str">
        <f t="shared" si="158"/>
        <v/>
      </c>
      <c r="BB42" s="45" t="str">
        <f t="shared" si="159"/>
        <v/>
      </c>
      <c r="BC42" s="45" t="str">
        <f t="shared" si="93"/>
        <v/>
      </c>
      <c r="BD42" s="45" t="str">
        <f t="shared" si="160"/>
        <v/>
      </c>
      <c r="BE42" s="17" t="str">
        <f>IF(details!AC42="","",details!AC42)</f>
        <v/>
      </c>
      <c r="BF42" s="17" t="str">
        <f>IF(details!AD42="","",details!AD42)</f>
        <v/>
      </c>
      <c r="BG42" s="17" t="str">
        <f>IF(details!AE42="","",details!AE42)</f>
        <v/>
      </c>
      <c r="BH42" s="67" t="str">
        <f t="shared" si="161"/>
        <v/>
      </c>
      <c r="BI42" s="17" t="str">
        <f>IF(details!AF42="","",details!AF42)</f>
        <v/>
      </c>
      <c r="BJ42" s="17" t="str">
        <f>IF(details!AG42="","",details!AG42)</f>
        <v/>
      </c>
      <c r="BK42" s="67" t="str">
        <f t="shared" si="162"/>
        <v/>
      </c>
      <c r="BL42" s="17" t="str">
        <f>IF(details!AH42="","",details!AH42)</f>
        <v/>
      </c>
      <c r="BM42" s="54" t="str">
        <f t="shared" si="163"/>
        <v/>
      </c>
      <c r="BN42" s="45">
        <f t="shared" si="164"/>
        <v>0</v>
      </c>
      <c r="BO42" s="45">
        <f t="shared" si="165"/>
        <v>0</v>
      </c>
      <c r="BP42" s="46" t="str">
        <f t="shared" si="166"/>
        <v/>
      </c>
      <c r="BQ42" s="45" t="str">
        <f t="shared" si="167"/>
        <v/>
      </c>
      <c r="BR42" s="45" t="str">
        <f t="shared" si="94"/>
        <v/>
      </c>
      <c r="BS42" s="45" t="str">
        <f t="shared" si="168"/>
        <v/>
      </c>
      <c r="BT42" s="300" t="str">
        <f>IF(details!AI42="","",details!AI42)</f>
        <v/>
      </c>
      <c r="BU42" s="309" t="str">
        <f t="shared" si="169"/>
        <v xml:space="preserve"> SOCIAL SCIENCE</v>
      </c>
      <c r="BV42" s="17" t="str">
        <f>IF(details!AJ42="","",details!AJ42)</f>
        <v/>
      </c>
      <c r="BW42" s="17" t="str">
        <f>IF(details!AK42="","",details!AK42)</f>
        <v/>
      </c>
      <c r="BX42" s="17" t="str">
        <f>IF(details!AL42="","",details!AL42)</f>
        <v/>
      </c>
      <c r="BY42" s="178" t="str">
        <f>IF(AND(BV42="",BX42="",BZ42=""),"",SUM(BV42:BX42))</f>
        <v/>
      </c>
      <c r="BZ42" s="17" t="str">
        <f>IF(details!AM42="","",details!AM42)</f>
        <v/>
      </c>
      <c r="CA42" s="17" t="str">
        <f t="shared" si="171"/>
        <v/>
      </c>
      <c r="CB42" s="17" t="str">
        <f>IF(CA42="P",(BY42+BZ42),"")</f>
        <v/>
      </c>
      <c r="CC42" s="17">
        <f>IF(details!AN42="","",details!AN42)</f>
        <v>10</v>
      </c>
      <c r="CD42" s="17">
        <f>IF(details!AO42="","",details!AO42)</f>
        <v>10</v>
      </c>
      <c r="CE42" s="17">
        <f>IF(details!AP42="","",details!AP42)</f>
        <v>9</v>
      </c>
      <c r="CF42" s="67">
        <f t="shared" si="173"/>
        <v>29</v>
      </c>
      <c r="CG42" s="17">
        <f>IF(details!AQ42="","",details!AQ42)</f>
        <v>0.5</v>
      </c>
      <c r="CH42" s="17">
        <f>IF(details!AR42="","",details!AR42)</f>
        <v>70</v>
      </c>
      <c r="CI42" s="67">
        <f t="shared" si="174"/>
        <v>99.5</v>
      </c>
      <c r="CJ42" s="17">
        <f>IF(details!AS42="","",details!AS42)</f>
        <v>100</v>
      </c>
      <c r="CK42" s="54">
        <f t="shared" si="175"/>
        <v>199.5</v>
      </c>
      <c r="CL42" s="17">
        <f t="shared" si="176"/>
        <v>10</v>
      </c>
      <c r="CM42" s="17">
        <f t="shared" si="177"/>
        <v>10</v>
      </c>
      <c r="CN42" s="17">
        <f t="shared" si="178"/>
        <v>9</v>
      </c>
      <c r="CO42" s="67">
        <f t="shared" si="100"/>
        <v>0.5</v>
      </c>
      <c r="CP42" s="17">
        <f t="shared" si="282"/>
        <v>70</v>
      </c>
      <c r="CQ42" s="67">
        <f t="shared" si="283"/>
        <v>99.5</v>
      </c>
      <c r="CR42" s="17">
        <f t="shared" si="284"/>
        <v>100</v>
      </c>
      <c r="CS42" s="54">
        <f t="shared" si="285"/>
        <v>199.5</v>
      </c>
      <c r="CT42" s="45">
        <f t="shared" si="286"/>
        <v>0</v>
      </c>
      <c r="CU42" s="45">
        <f t="shared" si="292"/>
        <v>0</v>
      </c>
      <c r="CV42" s="46">
        <f t="shared" si="293"/>
        <v>200</v>
      </c>
      <c r="CW42" s="45" t="str">
        <f t="shared" si="287"/>
        <v/>
      </c>
      <c r="CX42" s="45" t="str">
        <f t="shared" si="103"/>
        <v/>
      </c>
      <c r="CY42" s="45" t="str">
        <f t="shared" si="179"/>
        <v/>
      </c>
      <c r="CZ42" s="17">
        <f>IF(details!AT42="","",details!AT42)</f>
        <v>5</v>
      </c>
      <c r="DA42" s="17">
        <f>IF(details!AU42="","",details!AU42)</f>
        <v>4</v>
      </c>
      <c r="DB42" s="17">
        <f>IF(details!AV42="","",details!AV42)</f>
        <v>8</v>
      </c>
      <c r="DC42" s="67">
        <f t="shared" si="180"/>
        <v>17</v>
      </c>
      <c r="DD42" s="17">
        <f>IF(details!AW42="","",details!AW42)</f>
        <v>1</v>
      </c>
      <c r="DE42" s="17">
        <f>IF(details!AX42="","",details!AX42)</f>
        <v>25</v>
      </c>
      <c r="DF42" s="67">
        <f t="shared" si="181"/>
        <v>43</v>
      </c>
      <c r="DG42" s="17">
        <f>IF(details!AY42="","",details!AY42)</f>
        <v>90</v>
      </c>
      <c r="DH42" s="54">
        <f t="shared" si="182"/>
        <v>133</v>
      </c>
      <c r="DI42" s="45">
        <f t="shared" si="183"/>
        <v>0</v>
      </c>
      <c r="DJ42" s="45">
        <f t="shared" si="184"/>
        <v>0</v>
      </c>
      <c r="DK42" s="46">
        <f t="shared" si="185"/>
        <v>200</v>
      </c>
      <c r="DL42" s="45" t="str">
        <f t="shared" si="186"/>
        <v/>
      </c>
      <c r="DM42" s="45" t="str">
        <f t="shared" si="104"/>
        <v/>
      </c>
      <c r="DN42" s="45" t="str">
        <f t="shared" si="105"/>
        <v/>
      </c>
      <c r="DO42" s="45">
        <f t="shared" si="288"/>
        <v>0</v>
      </c>
      <c r="DP42" s="69">
        <f t="shared" si="289"/>
        <v>332.5</v>
      </c>
      <c r="DQ42" s="70">
        <f t="shared" si="187"/>
        <v>27.708333333333332</v>
      </c>
      <c r="DR42" s="53" t="str">
        <f t="shared" si="188"/>
        <v/>
      </c>
      <c r="DS42" s="17">
        <f>IF(details!AZ42="","",details!AZ42)</f>
        <v>10</v>
      </c>
      <c r="DT42" s="17">
        <f>IF(details!BA42="","",details!BA42)</f>
        <v>10</v>
      </c>
      <c r="DU42" s="17">
        <f>IF(details!BB42="","",details!BB42)</f>
        <v>10</v>
      </c>
      <c r="DV42" s="67">
        <f t="shared" si="189"/>
        <v>30</v>
      </c>
      <c r="DW42" s="17">
        <f>IF(details!BC42="","",details!BC42)</f>
        <v>70</v>
      </c>
      <c r="DX42" s="67">
        <f t="shared" si="190"/>
        <v>100</v>
      </c>
      <c r="DY42" s="17">
        <f>IF(details!BD42="","",details!BD42)</f>
        <v>100</v>
      </c>
      <c r="DZ42" s="54">
        <f t="shared" si="191"/>
        <v>200</v>
      </c>
      <c r="EA42" s="45">
        <f t="shared" si="192"/>
        <v>0</v>
      </c>
      <c r="EB42" s="45">
        <f t="shared" si="193"/>
        <v>0</v>
      </c>
      <c r="EC42" s="46">
        <f t="shared" si="194"/>
        <v>200</v>
      </c>
      <c r="ED42" s="45" t="str">
        <f t="shared" si="195"/>
        <v/>
      </c>
      <c r="EE42" s="45" t="str">
        <f t="shared" si="107"/>
        <v/>
      </c>
      <c r="EF42" s="45" t="str">
        <f t="shared" si="196"/>
        <v/>
      </c>
      <c r="EG42" s="17">
        <f>IF(details!BE42="","",details!BE42)</f>
        <v>6</v>
      </c>
      <c r="EH42" s="17">
        <f>IF(details!BF42="","",details!BF42)</f>
        <v>8</v>
      </c>
      <c r="EI42" s="67">
        <f t="shared" si="197"/>
        <v>14</v>
      </c>
      <c r="EJ42" s="17">
        <f>IF(details!BG42="","",details!BG42)</f>
        <v>4</v>
      </c>
      <c r="EK42" s="17">
        <f>IF(details!BH42="","",details!BH42)</f>
        <v>7</v>
      </c>
      <c r="EL42" s="67">
        <f t="shared" si="198"/>
        <v>11</v>
      </c>
      <c r="EM42" s="17">
        <f>IF(details!BI42="","",details!BI42)</f>
        <v>15</v>
      </c>
      <c r="EN42" s="17">
        <f>IF(details!BJ42="","",details!BJ42)</f>
        <v>10</v>
      </c>
      <c r="EO42" s="67">
        <f t="shared" si="199"/>
        <v>25</v>
      </c>
      <c r="EP42" s="67">
        <f t="shared" si="200"/>
        <v>25</v>
      </c>
      <c r="EQ42" s="67">
        <f t="shared" si="201"/>
        <v>25</v>
      </c>
      <c r="ER42" s="67">
        <f t="shared" si="202"/>
        <v>50</v>
      </c>
      <c r="ES42" s="17">
        <f>IF(details!BK42="","",details!BK42)</f>
        <v>24</v>
      </c>
      <c r="ET42" s="17">
        <f>IF(details!BL42="","",details!BL42)</f>
        <v>14</v>
      </c>
      <c r="EU42" s="67">
        <f t="shared" si="203"/>
        <v>38</v>
      </c>
      <c r="EV42" s="67">
        <f t="shared" si="204"/>
        <v>49</v>
      </c>
      <c r="EW42" s="67">
        <f t="shared" si="205"/>
        <v>39</v>
      </c>
      <c r="EX42" s="17">
        <f>IF(details!BM42="","",details!BM42)</f>
        <v>30</v>
      </c>
      <c r="EY42" s="17">
        <f>IF(details!BN42="","",details!BN42)</f>
        <v>70</v>
      </c>
      <c r="EZ42" s="67">
        <f t="shared" si="206"/>
        <v>100</v>
      </c>
      <c r="FA42" s="67">
        <f t="shared" si="207"/>
        <v>79</v>
      </c>
      <c r="FB42" s="67">
        <f t="shared" si="208"/>
        <v>109</v>
      </c>
      <c r="FC42" s="63">
        <f t="shared" si="209"/>
        <v>188</v>
      </c>
      <c r="FD42" s="45">
        <f t="shared" si="210"/>
        <v>0</v>
      </c>
      <c r="FE42" s="45">
        <f t="shared" si="211"/>
        <v>0</v>
      </c>
      <c r="FF42" s="46">
        <f t="shared" si="212"/>
        <v>200</v>
      </c>
      <c r="FG42" s="45" t="str">
        <f t="shared" si="213"/>
        <v/>
      </c>
      <c r="FH42" s="45" t="str">
        <f t="shared" si="109"/>
        <v>P</v>
      </c>
      <c r="FI42" s="45" t="str">
        <f t="shared" si="214"/>
        <v>A</v>
      </c>
      <c r="FJ42" s="17">
        <f>IF(details!BO42="","",details!BO42)</f>
        <v>10</v>
      </c>
      <c r="FK42" s="17">
        <f>IF(details!BP42="","",details!BP42)</f>
        <v>10</v>
      </c>
      <c r="FL42" s="17">
        <f>IF(details!BQ42="","",details!BQ42)</f>
        <v>10</v>
      </c>
      <c r="FM42" s="67">
        <f t="shared" si="215"/>
        <v>30</v>
      </c>
      <c r="FN42" s="17">
        <f>IF(details!BR42="","",details!BR42)</f>
        <v>33</v>
      </c>
      <c r="FO42" s="17">
        <f>IF(details!BS42="","",details!BS42)</f>
        <v>18</v>
      </c>
      <c r="FP42" s="71">
        <f t="shared" si="216"/>
        <v>51</v>
      </c>
      <c r="FQ42" s="67">
        <f t="shared" si="217"/>
        <v>63</v>
      </c>
      <c r="FR42" s="67">
        <f t="shared" si="218"/>
        <v>18</v>
      </c>
      <c r="FS42" s="17">
        <f>IF(details!BT42="","",details!BT42)</f>
        <v>60</v>
      </c>
      <c r="FT42" s="17">
        <f>IF(details!BU42="","",details!BU42)</f>
        <v>30</v>
      </c>
      <c r="FU42" s="71">
        <f t="shared" si="219"/>
        <v>90</v>
      </c>
      <c r="FV42" s="67">
        <f t="shared" si="220"/>
        <v>123</v>
      </c>
      <c r="FW42" s="67">
        <f t="shared" si="221"/>
        <v>48</v>
      </c>
      <c r="FX42" s="63">
        <f t="shared" si="222"/>
        <v>171</v>
      </c>
      <c r="FY42" s="45">
        <f t="shared" si="223"/>
        <v>0</v>
      </c>
      <c r="FZ42" s="45">
        <f t="shared" si="224"/>
        <v>0</v>
      </c>
      <c r="GA42" s="46">
        <f t="shared" si="290"/>
        <v>200</v>
      </c>
      <c r="GB42" s="45" t="str">
        <f t="shared" si="225"/>
        <v/>
      </c>
      <c r="GC42" s="45" t="str">
        <f t="shared" si="110"/>
        <v>P</v>
      </c>
      <c r="GD42" s="45" t="str">
        <f t="shared" si="226"/>
        <v>A</v>
      </c>
      <c r="GE42" s="17">
        <f>IF(details!BV42="","",details!BV42)</f>
        <v>24</v>
      </c>
      <c r="GF42" s="17">
        <f>IF(details!BW42="","",details!BW42)</f>
        <v>44</v>
      </c>
      <c r="GG42" s="17">
        <f>IF(details!BX42="","",details!BX42)</f>
        <v>30</v>
      </c>
      <c r="GH42" s="63">
        <f t="shared" si="227"/>
        <v>98</v>
      </c>
      <c r="GI42" s="45">
        <f t="shared" si="228"/>
        <v>0</v>
      </c>
      <c r="GJ42" s="46">
        <f t="shared" si="229"/>
        <v>100</v>
      </c>
      <c r="GK42" s="45" t="str">
        <f t="shared" si="230"/>
        <v/>
      </c>
      <c r="GL42" s="45" t="str">
        <f t="shared" si="111"/>
        <v>P</v>
      </c>
      <c r="GM42" s="45" t="str">
        <f t="shared" si="112"/>
        <v>A</v>
      </c>
      <c r="GN42" s="17">
        <f>IF(details!BY42="","",details!BY42)</f>
        <v>24</v>
      </c>
      <c r="GO42" s="17">
        <f>IF(details!BZ42="","",details!BZ42)</f>
        <v>28</v>
      </c>
      <c r="GP42" s="17">
        <f>IF(details!CA42="","",details!CA42)</f>
        <v>27</v>
      </c>
      <c r="GQ42" s="17">
        <f>IF(details!CB42="","",details!CB42)</f>
        <v>14</v>
      </c>
      <c r="GR42" s="63">
        <f t="shared" si="231"/>
        <v>93</v>
      </c>
      <c r="GS42" s="45">
        <f t="shared" si="232"/>
        <v>0</v>
      </c>
      <c r="GT42" s="46">
        <f t="shared" si="233"/>
        <v>100</v>
      </c>
      <c r="GU42" s="45" t="str">
        <f t="shared" si="234"/>
        <v/>
      </c>
      <c r="GV42" s="45" t="str">
        <f t="shared" si="113"/>
        <v>P</v>
      </c>
      <c r="GW42" s="45" t="str">
        <f t="shared" si="114"/>
        <v>A</v>
      </c>
      <c r="GX42" s="45" t="str">
        <f t="shared" si="294"/>
        <v/>
      </c>
      <c r="GY42" s="45" t="str">
        <f t="shared" si="295"/>
        <v/>
      </c>
      <c r="GZ42" s="45" t="str">
        <f t="shared" si="296"/>
        <v/>
      </c>
      <c r="HA42" s="45" t="str">
        <f t="shared" si="297"/>
        <v/>
      </c>
      <c r="HB42" s="45" t="str">
        <f t="shared" si="235"/>
        <v/>
      </c>
      <c r="HC42" s="45" t="str">
        <f t="shared" si="236"/>
        <v/>
      </c>
      <c r="HD42" s="45" t="str">
        <f t="shared" si="87"/>
        <v/>
      </c>
      <c r="HE42" s="45">
        <f t="shared" si="237"/>
        <v>0</v>
      </c>
      <c r="HF42" s="45">
        <f t="shared" si="238"/>
        <v>0</v>
      </c>
      <c r="HG42" s="45">
        <f t="shared" si="239"/>
        <v>0</v>
      </c>
      <c r="HH42" s="45">
        <f t="shared" si="240"/>
        <v>0</v>
      </c>
      <c r="HI42" s="45">
        <f t="shared" si="241"/>
        <v>0</v>
      </c>
      <c r="HJ42" s="45" t="str">
        <f t="shared" si="291"/>
        <v/>
      </c>
      <c r="HK42" s="17" t="str">
        <f t="shared" si="242"/>
        <v/>
      </c>
      <c r="HL42" s="359" t="str">
        <f t="shared" si="243"/>
        <v/>
      </c>
      <c r="HM42" s="72" t="str">
        <f t="shared" si="244"/>
        <v/>
      </c>
      <c r="HN42" s="60" t="str">
        <f>IF(details!DJ42="","",details!DJ42)</f>
        <v/>
      </c>
      <c r="HO42" s="73" t="str">
        <f>IF(details!DK42="","",details!DK42)</f>
        <v/>
      </c>
      <c r="HP42" s="60" t="str">
        <f>IF(details!DN42="","",details!DN42)</f>
        <v/>
      </c>
      <c r="HQ42" s="73" t="str">
        <f>IF(details!DO42="","",details!DO42)</f>
        <v/>
      </c>
      <c r="HR42" s="60" t="str">
        <f>IF(details!DR42="","",details!DR42)</f>
        <v/>
      </c>
      <c r="HS42" s="73" t="str">
        <f>IF(details!DS42="","",details!DS42)</f>
        <v/>
      </c>
      <c r="HT42" s="60" t="str">
        <f>IF(details!DV42="","",details!DV42)</f>
        <v/>
      </c>
      <c r="HU42" s="73" t="str">
        <f>IF(details!DW42="","",details!DW42)</f>
        <v/>
      </c>
      <c r="HV42" s="60" t="str">
        <f>IF(details!DZ42="","",details!DZ42)</f>
        <v/>
      </c>
      <c r="HW42" s="73" t="str">
        <f>IF(details!EA42="","",details!EA42)</f>
        <v/>
      </c>
      <c r="HX42" s="61" t="str">
        <f t="shared" si="245"/>
        <v/>
      </c>
      <c r="HY42" s="321">
        <f t="shared" si="246"/>
        <v>1.5</v>
      </c>
      <c r="HZ42" s="17" t="str">
        <f t="shared" si="247"/>
        <v/>
      </c>
      <c r="IA42" s="17" t="str">
        <f t="shared" si="248"/>
        <v/>
      </c>
      <c r="IB42" s="17" t="str">
        <f t="shared" si="298"/>
        <v/>
      </c>
      <c r="IC42" s="17" t="str">
        <f t="shared" si="249"/>
        <v/>
      </c>
      <c r="ID42" s="17" t="str">
        <f t="shared" si="250"/>
        <v/>
      </c>
      <c r="IE42" s="17" t="str">
        <f t="shared" si="299"/>
        <v/>
      </c>
      <c r="IF42" s="17" t="str">
        <f t="shared" si="251"/>
        <v/>
      </c>
      <c r="IG42" s="17" t="str">
        <f t="shared" si="279"/>
        <v/>
      </c>
      <c r="IH42" s="17" t="str">
        <f t="shared" si="279"/>
        <v/>
      </c>
      <c r="II42" s="17" t="str">
        <f t="shared" si="279"/>
        <v/>
      </c>
      <c r="IJ42" s="17" t="str">
        <f t="shared" si="279"/>
        <v/>
      </c>
      <c r="IK42" s="17" t="str">
        <f t="shared" si="279"/>
        <v/>
      </c>
      <c r="IL42" s="17" t="str">
        <f t="shared" si="252"/>
        <v/>
      </c>
      <c r="IM42" s="17" t="str">
        <f t="shared" si="300"/>
        <v/>
      </c>
      <c r="IN42" s="17" t="str">
        <f t="shared" si="253"/>
        <v/>
      </c>
      <c r="IO42" s="17" t="str">
        <f t="shared" si="254"/>
        <v/>
      </c>
      <c r="IP42" s="17" t="str">
        <f t="shared" si="301"/>
        <v/>
      </c>
      <c r="IQ42" s="17" t="str">
        <f t="shared" si="255"/>
        <v/>
      </c>
      <c r="IR42" s="17" t="str">
        <f t="shared" si="256"/>
        <v/>
      </c>
      <c r="IS42" s="17" t="str">
        <f t="shared" si="257"/>
        <v/>
      </c>
      <c r="IT42" s="17" t="str">
        <f t="shared" si="258"/>
        <v/>
      </c>
      <c r="IU42" s="17" t="str">
        <f t="shared" si="259"/>
        <v/>
      </c>
      <c r="IV42" s="17" t="str">
        <f t="shared" si="260"/>
        <v/>
      </c>
      <c r="IW42" s="17" t="str">
        <f t="shared" si="261"/>
        <v/>
      </c>
      <c r="IX42" s="17" t="str">
        <f t="shared" si="262"/>
        <v>A</v>
      </c>
      <c r="IY42" s="17" t="str">
        <f t="shared" si="263"/>
        <v>A</v>
      </c>
      <c r="IZ42" s="17" t="str">
        <f t="shared" si="264"/>
        <v>A</v>
      </c>
      <c r="JA42" s="17" t="str">
        <f t="shared" si="265"/>
        <v>A</v>
      </c>
      <c r="JB42" s="17" t="str">
        <f t="shared" si="266"/>
        <v xml:space="preserve">            </v>
      </c>
      <c r="JC42" s="17" t="str">
        <f t="shared" si="267"/>
        <v xml:space="preserve">            </v>
      </c>
      <c r="JD42" s="17" t="str">
        <f t="shared" si="268"/>
        <v/>
      </c>
      <c r="JE42" s="74"/>
      <c r="JF42" s="17" t="str">
        <f t="shared" si="269"/>
        <v xml:space="preserve">            </v>
      </c>
      <c r="JG42" s="17" t="str">
        <f>IF(OR(HK42="SUPPL.",HK42="RE-EXAM."),'result subject-wise'!AV42,HK42)</f>
        <v/>
      </c>
      <c r="JH42" s="26">
        <f>IF('result subject-wise'!AW42="",DQ42,'result subject-wise'!AW42)</f>
        <v>27.708333333333332</v>
      </c>
      <c r="JI42" s="53" t="str">
        <f t="shared" si="270"/>
        <v/>
      </c>
      <c r="JJ42" s="65"/>
      <c r="JM42" s="613"/>
      <c r="JN42" s="614"/>
      <c r="JO42" s="614"/>
      <c r="JP42" s="614"/>
      <c r="JQ42" s="614"/>
      <c r="JR42" s="614"/>
      <c r="JS42" s="614"/>
      <c r="JT42" s="614"/>
      <c r="JU42" s="614"/>
      <c r="JV42" s="614"/>
      <c r="JW42" s="614"/>
      <c r="JX42" s="614"/>
      <c r="JY42" s="614"/>
      <c r="JZ42" s="614"/>
      <c r="KA42" s="615"/>
    </row>
    <row r="43" spans="1:287" ht="16" customHeight="1">
      <c r="A43" s="2">
        <f>details!A43</f>
        <v>0</v>
      </c>
      <c r="B43" s="17" t="str">
        <f>IF(details!B43="","",details!B43)</f>
        <v/>
      </c>
      <c r="C43" s="17" t="str">
        <f>IF(details!C43="","",details!C43)</f>
        <v/>
      </c>
      <c r="D43" s="63" t="str">
        <f>IF(details!D43="","",details!D43)</f>
        <v/>
      </c>
      <c r="E43" s="17" t="str">
        <f>IF(details!E43="","",details!E43)</f>
        <v/>
      </c>
      <c r="F43" s="245" t="str">
        <f>IF(details!F43="","",details!F43)</f>
        <v/>
      </c>
      <c r="G43" s="19" t="str">
        <f>IF(details!G43="","",details!G43)</f>
        <v/>
      </c>
      <c r="H43" s="19" t="str">
        <f>IF(details!H43="","",details!H43)</f>
        <v/>
      </c>
      <c r="I43" s="19" t="str">
        <f>IF(details!I43="","",details!I43)</f>
        <v/>
      </c>
      <c r="J43" s="17" t="str">
        <f>IF(details!J43="","",details!J43)</f>
        <v/>
      </c>
      <c r="K43" s="17" t="str">
        <f>IF(details!K43="","",details!K43)</f>
        <v/>
      </c>
      <c r="L43" s="17" t="str">
        <f>IF(details!L43="","",details!L43)</f>
        <v/>
      </c>
      <c r="M43" s="67" t="str">
        <f t="shared" si="139"/>
        <v/>
      </c>
      <c r="N43" s="17" t="str">
        <f>IF(details!M43="","",details!M43)</f>
        <v/>
      </c>
      <c r="O43" s="17" t="str">
        <f>IF(details!N43="","",details!N43)</f>
        <v/>
      </c>
      <c r="P43" s="67" t="str">
        <f t="shared" si="140"/>
        <v/>
      </c>
      <c r="Q43" s="17" t="str">
        <f>IF(details!O43="","",details!O43)</f>
        <v/>
      </c>
      <c r="R43" s="54" t="str">
        <f t="shared" si="141"/>
        <v/>
      </c>
      <c r="S43" s="45">
        <f t="shared" si="142"/>
        <v>0</v>
      </c>
      <c r="T43" s="45">
        <f t="shared" si="143"/>
        <v>0</v>
      </c>
      <c r="U43" s="46" t="str">
        <f t="shared" si="144"/>
        <v/>
      </c>
      <c r="V43" s="45" t="str">
        <f t="shared" si="145"/>
        <v/>
      </c>
      <c r="W43" s="45" t="str">
        <f t="shared" si="89"/>
        <v/>
      </c>
      <c r="X43" s="45" t="str">
        <f t="shared" si="90"/>
        <v/>
      </c>
      <c r="Y43" s="17" t="str">
        <f>IF(details!P43="","",details!P43)</f>
        <v/>
      </c>
      <c r="Z43" s="17" t="str">
        <f>IF(details!Q43="","",details!Q43)</f>
        <v/>
      </c>
      <c r="AA43" s="17" t="str">
        <f>IF(details!R43="","",details!R43)</f>
        <v/>
      </c>
      <c r="AB43" s="67" t="str">
        <f t="shared" si="146"/>
        <v/>
      </c>
      <c r="AC43" s="17" t="str">
        <f>IF(details!S43="","",details!S43)</f>
        <v/>
      </c>
      <c r="AD43" s="17" t="str">
        <f>IF(details!T43="","",details!T43)</f>
        <v/>
      </c>
      <c r="AE43" s="67" t="str">
        <f t="shared" si="147"/>
        <v/>
      </c>
      <c r="AF43" s="17" t="str">
        <f>IF(details!U43="","",details!U43)</f>
        <v/>
      </c>
      <c r="AG43" s="54" t="str">
        <f t="shared" si="148"/>
        <v/>
      </c>
      <c r="AH43" s="45">
        <f t="shared" si="149"/>
        <v>0</v>
      </c>
      <c r="AI43" s="45">
        <f t="shared" si="150"/>
        <v>0</v>
      </c>
      <c r="AJ43" s="46" t="str">
        <f t="shared" si="151"/>
        <v/>
      </c>
      <c r="AK43" s="45" t="str">
        <f t="shared" si="152"/>
        <v/>
      </c>
      <c r="AL43" s="45" t="str">
        <f t="shared" si="91"/>
        <v/>
      </c>
      <c r="AM43" s="45" t="str">
        <f t="shared" si="92"/>
        <v/>
      </c>
      <c r="AN43" s="63" t="str">
        <f>IF(details!V43="","",details!V43)</f>
        <v/>
      </c>
      <c r="AO43" s="68" t="str">
        <f>IF(details!V43="","",details!V43)</f>
        <v/>
      </c>
      <c r="AP43" s="17" t="str">
        <f>IF(details!W43="","",details!W43)</f>
        <v/>
      </c>
      <c r="AQ43" s="17" t="str">
        <f>IF(details!X43="","",details!X43)</f>
        <v/>
      </c>
      <c r="AR43" s="17" t="str">
        <f>IF(details!Y43="","",details!Y43)</f>
        <v/>
      </c>
      <c r="AS43" s="67" t="str">
        <f t="shared" si="153"/>
        <v/>
      </c>
      <c r="AT43" s="17" t="str">
        <f>IF(details!Z43="","",details!Z43)</f>
        <v/>
      </c>
      <c r="AU43" s="17" t="str">
        <f>IF(details!AA43="","",details!AA43)</f>
        <v/>
      </c>
      <c r="AV43" s="67" t="str">
        <f t="shared" si="154"/>
        <v/>
      </c>
      <c r="AW43" s="17" t="str">
        <f>IF(details!AB43="","",details!AB43)</f>
        <v/>
      </c>
      <c r="AX43" s="54" t="str">
        <f t="shared" si="155"/>
        <v/>
      </c>
      <c r="AY43" s="45">
        <f t="shared" si="156"/>
        <v>0</v>
      </c>
      <c r="AZ43" s="45">
        <f t="shared" si="157"/>
        <v>0</v>
      </c>
      <c r="BA43" s="46" t="str">
        <f t="shared" si="158"/>
        <v/>
      </c>
      <c r="BB43" s="45" t="str">
        <f t="shared" si="159"/>
        <v/>
      </c>
      <c r="BC43" s="45" t="str">
        <f t="shared" si="93"/>
        <v/>
      </c>
      <c r="BD43" s="45" t="str">
        <f t="shared" si="160"/>
        <v/>
      </c>
      <c r="BE43" s="17" t="str">
        <f>IF(details!AC43="","",details!AC43)</f>
        <v/>
      </c>
      <c r="BF43" s="17" t="str">
        <f>IF(details!AD43="","",details!AD43)</f>
        <v/>
      </c>
      <c r="BG43" s="17" t="str">
        <f>IF(details!AE43="","",details!AE43)</f>
        <v/>
      </c>
      <c r="BH43" s="67" t="str">
        <f t="shared" si="161"/>
        <v/>
      </c>
      <c r="BI43" s="17" t="str">
        <f>IF(details!AF43="","",details!AF43)</f>
        <v/>
      </c>
      <c r="BJ43" s="17" t="str">
        <f>IF(details!AG43="","",details!AG43)</f>
        <v/>
      </c>
      <c r="BK43" s="67" t="str">
        <f t="shared" si="162"/>
        <v/>
      </c>
      <c r="BL43" s="17" t="str">
        <f>IF(details!AH43="","",details!AH43)</f>
        <v/>
      </c>
      <c r="BM43" s="54" t="str">
        <f t="shared" si="163"/>
        <v/>
      </c>
      <c r="BN43" s="45">
        <f t="shared" si="164"/>
        <v>0</v>
      </c>
      <c r="BO43" s="45">
        <f t="shared" si="165"/>
        <v>0</v>
      </c>
      <c r="BP43" s="46" t="str">
        <f t="shared" si="166"/>
        <v/>
      </c>
      <c r="BQ43" s="45" t="str">
        <f t="shared" si="167"/>
        <v/>
      </c>
      <c r="BR43" s="45" t="str">
        <f t="shared" si="94"/>
        <v/>
      </c>
      <c r="BS43" s="45" t="str">
        <f t="shared" si="168"/>
        <v/>
      </c>
      <c r="BT43" s="300" t="str">
        <f>IF(details!AI43="","",details!AI43)</f>
        <v/>
      </c>
      <c r="BU43" s="309" t="str">
        <f t="shared" si="169"/>
        <v xml:space="preserve"> SOCIAL SCIENCE</v>
      </c>
      <c r="BV43" s="17" t="str">
        <f>IF(details!AJ43="","",details!AJ43)</f>
        <v/>
      </c>
      <c r="BW43" s="17" t="str">
        <f>IF(details!AK43="","",details!AK43)</f>
        <v/>
      </c>
      <c r="BX43" s="17" t="str">
        <f>IF(details!AL43="","",details!AL43)</f>
        <v/>
      </c>
      <c r="BY43" s="178" t="str">
        <f t="shared" ref="BY43:BY46" si="302">IF(AND(BV43="",BX43="",BZ43=""),"",SUM(BV43:BX43))</f>
        <v/>
      </c>
      <c r="BZ43" s="17" t="str">
        <f>IF(details!AM43="","",details!AM43)</f>
        <v/>
      </c>
      <c r="CA43" s="17" t="str">
        <f t="shared" si="171"/>
        <v/>
      </c>
      <c r="CB43" s="17" t="str">
        <f t="shared" ref="CB43:CB46" si="303">IF(CA43="P",(BY43+BZ43),"")</f>
        <v/>
      </c>
      <c r="CC43" s="17">
        <f>IF(details!AN43="","",details!AN43)</f>
        <v>10</v>
      </c>
      <c r="CD43" s="17">
        <f>IF(details!AO43="","",details!AO43)</f>
        <v>10</v>
      </c>
      <c r="CE43" s="17">
        <f>IF(details!AP43="","",details!AP43)</f>
        <v>9</v>
      </c>
      <c r="CF43" s="67">
        <f t="shared" si="173"/>
        <v>29</v>
      </c>
      <c r="CG43" s="17">
        <f>IF(details!AQ43="","",details!AQ43)</f>
        <v>0.5</v>
      </c>
      <c r="CH43" s="17">
        <f>IF(details!AR43="","",details!AR43)</f>
        <v>70</v>
      </c>
      <c r="CI43" s="67">
        <f t="shared" si="174"/>
        <v>99.5</v>
      </c>
      <c r="CJ43" s="17">
        <f>IF(details!AS43="","",details!AS43)</f>
        <v>100</v>
      </c>
      <c r="CK43" s="54">
        <f t="shared" si="175"/>
        <v>199.5</v>
      </c>
      <c r="CL43" s="17">
        <f t="shared" si="176"/>
        <v>10</v>
      </c>
      <c r="CM43" s="17">
        <f t="shared" si="177"/>
        <v>10</v>
      </c>
      <c r="CN43" s="17">
        <f t="shared" si="178"/>
        <v>9</v>
      </c>
      <c r="CO43" s="67">
        <f t="shared" si="100"/>
        <v>0.5</v>
      </c>
      <c r="CP43" s="17">
        <f t="shared" si="282"/>
        <v>70</v>
      </c>
      <c r="CQ43" s="67">
        <f t="shared" si="283"/>
        <v>99.5</v>
      </c>
      <c r="CR43" s="17">
        <f t="shared" si="284"/>
        <v>100</v>
      </c>
      <c r="CS43" s="54">
        <f t="shared" si="285"/>
        <v>199.5</v>
      </c>
      <c r="CT43" s="45">
        <f t="shared" si="286"/>
        <v>0</v>
      </c>
      <c r="CU43" s="45">
        <f t="shared" si="292"/>
        <v>0</v>
      </c>
      <c r="CV43" s="46">
        <f t="shared" si="293"/>
        <v>200</v>
      </c>
      <c r="CW43" s="45" t="str">
        <f t="shared" si="287"/>
        <v/>
      </c>
      <c r="CX43" s="45" t="str">
        <f t="shared" si="103"/>
        <v/>
      </c>
      <c r="CY43" s="45" t="str">
        <f t="shared" si="179"/>
        <v/>
      </c>
      <c r="CZ43" s="17">
        <f>IF(details!AT43="","",details!AT43)</f>
        <v>5</v>
      </c>
      <c r="DA43" s="17">
        <f>IF(details!AU43="","",details!AU43)</f>
        <v>4</v>
      </c>
      <c r="DB43" s="17">
        <f>IF(details!AV43="","",details!AV43)</f>
        <v>8</v>
      </c>
      <c r="DC43" s="67">
        <f t="shared" si="180"/>
        <v>17</v>
      </c>
      <c r="DD43" s="17">
        <f>IF(details!AW43="","",details!AW43)</f>
        <v>1</v>
      </c>
      <c r="DE43" s="17">
        <f>IF(details!AX43="","",details!AX43)</f>
        <v>25</v>
      </c>
      <c r="DF43" s="67">
        <f t="shared" si="181"/>
        <v>43</v>
      </c>
      <c r="DG43" s="17">
        <f>IF(details!AY43="","",details!AY43)</f>
        <v>90</v>
      </c>
      <c r="DH43" s="54">
        <f t="shared" si="182"/>
        <v>133</v>
      </c>
      <c r="DI43" s="45">
        <f t="shared" si="183"/>
        <v>0</v>
      </c>
      <c r="DJ43" s="45">
        <f t="shared" si="184"/>
        <v>0</v>
      </c>
      <c r="DK43" s="46">
        <f t="shared" si="185"/>
        <v>200</v>
      </c>
      <c r="DL43" s="45" t="str">
        <f t="shared" si="186"/>
        <v/>
      </c>
      <c r="DM43" s="45" t="str">
        <f t="shared" si="104"/>
        <v/>
      </c>
      <c r="DN43" s="45" t="str">
        <f t="shared" si="105"/>
        <v/>
      </c>
      <c r="DO43" s="45">
        <f t="shared" si="288"/>
        <v>0</v>
      </c>
      <c r="DP43" s="69">
        <f t="shared" si="289"/>
        <v>332.5</v>
      </c>
      <c r="DQ43" s="70">
        <f t="shared" si="187"/>
        <v>27.708333333333332</v>
      </c>
      <c r="DR43" s="53" t="str">
        <f t="shared" si="188"/>
        <v/>
      </c>
      <c r="DS43" s="17">
        <f>IF(details!AZ43="","",details!AZ43)</f>
        <v>10</v>
      </c>
      <c r="DT43" s="17">
        <f>IF(details!BA43="","",details!BA43)</f>
        <v>10</v>
      </c>
      <c r="DU43" s="17">
        <f>IF(details!BB43="","",details!BB43)</f>
        <v>10</v>
      </c>
      <c r="DV43" s="67">
        <f t="shared" si="189"/>
        <v>30</v>
      </c>
      <c r="DW43" s="17">
        <f>IF(details!BC43="","",details!BC43)</f>
        <v>70</v>
      </c>
      <c r="DX43" s="67">
        <f t="shared" si="190"/>
        <v>100</v>
      </c>
      <c r="DY43" s="17">
        <f>IF(details!BD43="","",details!BD43)</f>
        <v>100</v>
      </c>
      <c r="DZ43" s="54">
        <f t="shared" si="191"/>
        <v>200</v>
      </c>
      <c r="EA43" s="45">
        <f t="shared" si="192"/>
        <v>0</v>
      </c>
      <c r="EB43" s="45">
        <f t="shared" si="193"/>
        <v>0</v>
      </c>
      <c r="EC43" s="46">
        <f t="shared" si="194"/>
        <v>200</v>
      </c>
      <c r="ED43" s="45" t="str">
        <f t="shared" si="195"/>
        <v/>
      </c>
      <c r="EE43" s="45" t="str">
        <f t="shared" si="107"/>
        <v/>
      </c>
      <c r="EF43" s="45" t="str">
        <f t="shared" si="196"/>
        <v/>
      </c>
      <c r="EG43" s="17">
        <f>IF(details!BE43="","",details!BE43)</f>
        <v>6</v>
      </c>
      <c r="EH43" s="17">
        <f>IF(details!BF43="","",details!BF43)</f>
        <v>8</v>
      </c>
      <c r="EI43" s="67">
        <f t="shared" si="197"/>
        <v>14</v>
      </c>
      <c r="EJ43" s="17">
        <f>IF(details!BG43="","",details!BG43)</f>
        <v>4</v>
      </c>
      <c r="EK43" s="17">
        <f>IF(details!BH43="","",details!BH43)</f>
        <v>7</v>
      </c>
      <c r="EL43" s="67">
        <f t="shared" si="198"/>
        <v>11</v>
      </c>
      <c r="EM43" s="17">
        <f>IF(details!BI43="","",details!BI43)</f>
        <v>15</v>
      </c>
      <c r="EN43" s="17">
        <f>IF(details!BJ43="","",details!BJ43)</f>
        <v>10</v>
      </c>
      <c r="EO43" s="67">
        <f t="shared" si="199"/>
        <v>25</v>
      </c>
      <c r="EP43" s="67">
        <f t="shared" si="200"/>
        <v>25</v>
      </c>
      <c r="EQ43" s="67">
        <f t="shared" si="201"/>
        <v>25</v>
      </c>
      <c r="ER43" s="67">
        <f t="shared" si="202"/>
        <v>50</v>
      </c>
      <c r="ES43" s="17">
        <f>IF(details!BK43="","",details!BK43)</f>
        <v>24</v>
      </c>
      <c r="ET43" s="17">
        <f>IF(details!BL43="","",details!BL43)</f>
        <v>14</v>
      </c>
      <c r="EU43" s="67">
        <f t="shared" si="203"/>
        <v>38</v>
      </c>
      <c r="EV43" s="67">
        <f t="shared" si="204"/>
        <v>49</v>
      </c>
      <c r="EW43" s="67">
        <f t="shared" si="205"/>
        <v>39</v>
      </c>
      <c r="EX43" s="17">
        <f>IF(details!BM43="","",details!BM43)</f>
        <v>30</v>
      </c>
      <c r="EY43" s="17">
        <f>IF(details!BN43="","",details!BN43)</f>
        <v>70</v>
      </c>
      <c r="EZ43" s="67">
        <f t="shared" si="206"/>
        <v>100</v>
      </c>
      <c r="FA43" s="67">
        <f t="shared" si="207"/>
        <v>79</v>
      </c>
      <c r="FB43" s="67">
        <f t="shared" si="208"/>
        <v>109</v>
      </c>
      <c r="FC43" s="63">
        <f t="shared" si="209"/>
        <v>188</v>
      </c>
      <c r="FD43" s="45">
        <f t="shared" si="210"/>
        <v>0</v>
      </c>
      <c r="FE43" s="45">
        <f t="shared" si="211"/>
        <v>0</v>
      </c>
      <c r="FF43" s="46">
        <f t="shared" si="212"/>
        <v>200</v>
      </c>
      <c r="FG43" s="45" t="str">
        <f t="shared" si="213"/>
        <v/>
      </c>
      <c r="FH43" s="45" t="str">
        <f t="shared" si="109"/>
        <v>P</v>
      </c>
      <c r="FI43" s="45" t="str">
        <f t="shared" si="214"/>
        <v>A</v>
      </c>
      <c r="FJ43" s="17">
        <f>IF(details!BO43="","",details!BO43)</f>
        <v>10</v>
      </c>
      <c r="FK43" s="17">
        <f>IF(details!BP43="","",details!BP43)</f>
        <v>10</v>
      </c>
      <c r="FL43" s="17">
        <f>IF(details!BQ43="","",details!BQ43)</f>
        <v>10</v>
      </c>
      <c r="FM43" s="67">
        <f t="shared" si="215"/>
        <v>30</v>
      </c>
      <c r="FN43" s="17">
        <f>IF(details!BR43="","",details!BR43)</f>
        <v>33</v>
      </c>
      <c r="FO43" s="17">
        <f>IF(details!BS43="","",details!BS43)</f>
        <v>18</v>
      </c>
      <c r="FP43" s="71">
        <f t="shared" si="216"/>
        <v>51</v>
      </c>
      <c r="FQ43" s="67">
        <f t="shared" si="217"/>
        <v>63</v>
      </c>
      <c r="FR43" s="67">
        <f t="shared" si="218"/>
        <v>18</v>
      </c>
      <c r="FS43" s="17">
        <f>IF(details!BT43="","",details!BT43)</f>
        <v>60</v>
      </c>
      <c r="FT43" s="17">
        <f>IF(details!BU43="","",details!BU43)</f>
        <v>30</v>
      </c>
      <c r="FU43" s="71">
        <f t="shared" si="219"/>
        <v>90</v>
      </c>
      <c r="FV43" s="67">
        <f t="shared" si="220"/>
        <v>123</v>
      </c>
      <c r="FW43" s="67">
        <f t="shared" si="221"/>
        <v>48</v>
      </c>
      <c r="FX43" s="63">
        <f t="shared" si="222"/>
        <v>171</v>
      </c>
      <c r="FY43" s="45">
        <f t="shared" si="223"/>
        <v>0</v>
      </c>
      <c r="FZ43" s="45">
        <f t="shared" si="224"/>
        <v>0</v>
      </c>
      <c r="GA43" s="46">
        <f t="shared" si="290"/>
        <v>200</v>
      </c>
      <c r="GB43" s="45" t="str">
        <f t="shared" si="225"/>
        <v/>
      </c>
      <c r="GC43" s="45" t="str">
        <f t="shared" si="110"/>
        <v>P</v>
      </c>
      <c r="GD43" s="45" t="str">
        <f t="shared" si="226"/>
        <v>A</v>
      </c>
      <c r="GE43" s="17">
        <f>IF(details!BV43="","",details!BV43)</f>
        <v>24</v>
      </c>
      <c r="GF43" s="17">
        <f>IF(details!BW43="","",details!BW43)</f>
        <v>44</v>
      </c>
      <c r="GG43" s="17">
        <f>IF(details!BX43="","",details!BX43)</f>
        <v>30</v>
      </c>
      <c r="GH43" s="63">
        <f t="shared" si="227"/>
        <v>98</v>
      </c>
      <c r="GI43" s="45">
        <f t="shared" si="228"/>
        <v>0</v>
      </c>
      <c r="GJ43" s="46">
        <f t="shared" si="229"/>
        <v>100</v>
      </c>
      <c r="GK43" s="45" t="str">
        <f t="shared" si="230"/>
        <v/>
      </c>
      <c r="GL43" s="45" t="str">
        <f t="shared" si="111"/>
        <v>P</v>
      </c>
      <c r="GM43" s="45" t="str">
        <f t="shared" si="112"/>
        <v>A</v>
      </c>
      <c r="GN43" s="17">
        <f>IF(details!BY43="","",details!BY43)</f>
        <v>24</v>
      </c>
      <c r="GO43" s="17">
        <f>IF(details!BZ43="","",details!BZ43)</f>
        <v>28</v>
      </c>
      <c r="GP43" s="17">
        <f>IF(details!CA43="","",details!CA43)</f>
        <v>27</v>
      </c>
      <c r="GQ43" s="17">
        <f>IF(details!CB43="","",details!CB43)</f>
        <v>14</v>
      </c>
      <c r="GR43" s="63">
        <f t="shared" si="231"/>
        <v>93</v>
      </c>
      <c r="GS43" s="45">
        <f t="shared" si="232"/>
        <v>0</v>
      </c>
      <c r="GT43" s="46">
        <f t="shared" si="233"/>
        <v>100</v>
      </c>
      <c r="GU43" s="45" t="str">
        <f t="shared" si="234"/>
        <v/>
      </c>
      <c r="GV43" s="45" t="str">
        <f t="shared" si="113"/>
        <v>P</v>
      </c>
      <c r="GW43" s="45" t="str">
        <f t="shared" si="114"/>
        <v>A</v>
      </c>
      <c r="GX43" s="45" t="str">
        <f t="shared" si="294"/>
        <v/>
      </c>
      <c r="GY43" s="45" t="str">
        <f t="shared" si="295"/>
        <v/>
      </c>
      <c r="GZ43" s="45" t="str">
        <f t="shared" si="296"/>
        <v/>
      </c>
      <c r="HA43" s="45" t="str">
        <f t="shared" si="297"/>
        <v/>
      </c>
      <c r="HB43" s="45" t="str">
        <f t="shared" si="235"/>
        <v/>
      </c>
      <c r="HC43" s="45" t="str">
        <f t="shared" si="236"/>
        <v/>
      </c>
      <c r="HD43" s="45" t="str">
        <f t="shared" si="87"/>
        <v/>
      </c>
      <c r="HE43" s="45">
        <f t="shared" si="237"/>
        <v>0</v>
      </c>
      <c r="HF43" s="45">
        <f t="shared" si="238"/>
        <v>0</v>
      </c>
      <c r="HG43" s="45">
        <f t="shared" si="239"/>
        <v>0</v>
      </c>
      <c r="HH43" s="45">
        <f t="shared" si="240"/>
        <v>0</v>
      </c>
      <c r="HI43" s="45">
        <f t="shared" si="241"/>
        <v>0</v>
      </c>
      <c r="HJ43" s="45" t="str">
        <f t="shared" si="291"/>
        <v/>
      </c>
      <c r="HK43" s="17" t="str">
        <f t="shared" si="242"/>
        <v/>
      </c>
      <c r="HL43" s="359" t="str">
        <f t="shared" si="243"/>
        <v/>
      </c>
      <c r="HM43" s="72" t="str">
        <f t="shared" si="244"/>
        <v/>
      </c>
      <c r="HN43" s="60" t="str">
        <f>IF(details!DJ43="","",details!DJ43)</f>
        <v/>
      </c>
      <c r="HO43" s="73" t="str">
        <f>IF(details!DK43="","",details!DK43)</f>
        <v/>
      </c>
      <c r="HP43" s="60" t="str">
        <f>IF(details!DN43="","",details!DN43)</f>
        <v/>
      </c>
      <c r="HQ43" s="73" t="str">
        <f>IF(details!DO43="","",details!DO43)</f>
        <v/>
      </c>
      <c r="HR43" s="60" t="str">
        <f>IF(details!DR43="","",details!DR43)</f>
        <v/>
      </c>
      <c r="HS43" s="73" t="str">
        <f>IF(details!DS43="","",details!DS43)</f>
        <v/>
      </c>
      <c r="HT43" s="60" t="str">
        <f>IF(details!DV43="","",details!DV43)</f>
        <v/>
      </c>
      <c r="HU43" s="73" t="str">
        <f>IF(details!DW43="","",details!DW43)</f>
        <v/>
      </c>
      <c r="HV43" s="60" t="str">
        <f>IF(details!DZ43="","",details!DZ43)</f>
        <v/>
      </c>
      <c r="HW43" s="73" t="str">
        <f>IF(details!EA43="","",details!EA43)</f>
        <v/>
      </c>
      <c r="HX43" s="61" t="str">
        <f t="shared" si="245"/>
        <v/>
      </c>
      <c r="HY43" s="321">
        <f t="shared" si="246"/>
        <v>1.5</v>
      </c>
      <c r="HZ43" s="17" t="str">
        <f t="shared" si="247"/>
        <v/>
      </c>
      <c r="IA43" s="17" t="str">
        <f t="shared" si="248"/>
        <v/>
      </c>
      <c r="IB43" s="17" t="str">
        <f t="shared" si="298"/>
        <v/>
      </c>
      <c r="IC43" s="17" t="str">
        <f t="shared" si="249"/>
        <v/>
      </c>
      <c r="ID43" s="17" t="str">
        <f t="shared" si="250"/>
        <v/>
      </c>
      <c r="IE43" s="17" t="str">
        <f t="shared" si="299"/>
        <v/>
      </c>
      <c r="IF43" s="17" t="str">
        <f t="shared" si="251"/>
        <v/>
      </c>
      <c r="IG43" s="17" t="str">
        <f t="shared" si="279"/>
        <v/>
      </c>
      <c r="IH43" s="17" t="str">
        <f t="shared" si="279"/>
        <v/>
      </c>
      <c r="II43" s="17" t="str">
        <f t="shared" si="279"/>
        <v/>
      </c>
      <c r="IJ43" s="17" t="str">
        <f t="shared" si="279"/>
        <v/>
      </c>
      <c r="IK43" s="17" t="str">
        <f t="shared" si="279"/>
        <v/>
      </c>
      <c r="IL43" s="17" t="str">
        <f t="shared" si="252"/>
        <v/>
      </c>
      <c r="IM43" s="17" t="str">
        <f t="shared" si="300"/>
        <v/>
      </c>
      <c r="IN43" s="17" t="str">
        <f t="shared" si="253"/>
        <v/>
      </c>
      <c r="IO43" s="17" t="str">
        <f t="shared" si="254"/>
        <v/>
      </c>
      <c r="IP43" s="17" t="str">
        <f t="shared" si="301"/>
        <v/>
      </c>
      <c r="IQ43" s="17" t="str">
        <f t="shared" si="255"/>
        <v/>
      </c>
      <c r="IR43" s="17" t="str">
        <f t="shared" si="256"/>
        <v/>
      </c>
      <c r="IS43" s="17" t="str">
        <f t="shared" si="257"/>
        <v/>
      </c>
      <c r="IT43" s="17" t="str">
        <f t="shared" si="258"/>
        <v/>
      </c>
      <c r="IU43" s="17" t="str">
        <f t="shared" si="259"/>
        <v/>
      </c>
      <c r="IV43" s="17" t="str">
        <f t="shared" si="260"/>
        <v/>
      </c>
      <c r="IW43" s="17" t="str">
        <f t="shared" si="261"/>
        <v/>
      </c>
      <c r="IX43" s="17" t="str">
        <f t="shared" si="262"/>
        <v>A</v>
      </c>
      <c r="IY43" s="17" t="str">
        <f t="shared" si="263"/>
        <v>A</v>
      </c>
      <c r="IZ43" s="17" t="str">
        <f t="shared" si="264"/>
        <v>A</v>
      </c>
      <c r="JA43" s="17" t="str">
        <f t="shared" si="265"/>
        <v>A</v>
      </c>
      <c r="JB43" s="17" t="str">
        <f t="shared" si="266"/>
        <v xml:space="preserve">            </v>
      </c>
      <c r="JC43" s="17" t="str">
        <f t="shared" si="267"/>
        <v xml:space="preserve">            </v>
      </c>
      <c r="JD43" s="17" t="str">
        <f t="shared" si="268"/>
        <v/>
      </c>
      <c r="JE43" s="74"/>
      <c r="JF43" s="17" t="str">
        <f t="shared" si="269"/>
        <v xml:space="preserve">            </v>
      </c>
      <c r="JG43" s="17" t="str">
        <f>IF(OR(HK43="SUPPL.",HK43="RE-EXAM."),'result subject-wise'!AV43,HK43)</f>
        <v/>
      </c>
      <c r="JH43" s="26">
        <f>IF('result subject-wise'!AW43="",DQ43,'result subject-wise'!AW43)</f>
        <v>27.708333333333332</v>
      </c>
      <c r="JI43" s="53" t="str">
        <f t="shared" si="270"/>
        <v/>
      </c>
      <c r="JJ43" s="65"/>
      <c r="JM43" s="692" t="s">
        <v>137</v>
      </c>
      <c r="JN43" s="690"/>
      <c r="JO43" s="690"/>
      <c r="JP43" s="690"/>
      <c r="JQ43" s="690"/>
      <c r="JR43" s="691"/>
      <c r="JS43" s="689" t="str">
        <f>A3</f>
        <v>9 'A'</v>
      </c>
      <c r="JT43" s="690"/>
      <c r="JU43" s="691"/>
      <c r="JV43" s="769" t="s">
        <v>133</v>
      </c>
      <c r="JW43" s="770"/>
      <c r="JX43" s="771" t="str">
        <f>F3</f>
        <v>2024-25</v>
      </c>
      <c r="JY43" s="772"/>
      <c r="JZ43" s="772"/>
      <c r="KA43" s="773"/>
    </row>
    <row r="44" spans="1:287" ht="16" customHeight="1">
      <c r="A44" s="2">
        <f>details!A44</f>
        <v>0</v>
      </c>
      <c r="B44" s="17" t="str">
        <f>IF(details!B44="","",details!B44)</f>
        <v/>
      </c>
      <c r="C44" s="17" t="str">
        <f>IF(details!C44="","",details!C44)</f>
        <v/>
      </c>
      <c r="D44" s="63" t="str">
        <f>IF(details!D44="","",details!D44)</f>
        <v/>
      </c>
      <c r="E44" s="17" t="str">
        <f>IF(details!E44="","",details!E44)</f>
        <v/>
      </c>
      <c r="F44" s="245" t="str">
        <f>IF(details!F44="","",details!F44)</f>
        <v/>
      </c>
      <c r="G44" s="19" t="str">
        <f>IF(details!G44="","",details!G44)</f>
        <v/>
      </c>
      <c r="H44" s="19" t="str">
        <f>IF(details!H44="","",details!H44)</f>
        <v/>
      </c>
      <c r="I44" s="19" t="str">
        <f>IF(details!I44="","",details!I44)</f>
        <v/>
      </c>
      <c r="J44" s="17" t="str">
        <f>IF(details!J44="","",details!J44)</f>
        <v/>
      </c>
      <c r="K44" s="17" t="str">
        <f>IF(details!K44="","",details!K44)</f>
        <v/>
      </c>
      <c r="L44" s="17" t="str">
        <f>IF(details!L44="","",details!L44)</f>
        <v/>
      </c>
      <c r="M44" s="67" t="str">
        <f t="shared" si="139"/>
        <v/>
      </c>
      <c r="N44" s="17" t="str">
        <f>IF(details!M44="","",details!M44)</f>
        <v/>
      </c>
      <c r="O44" s="17" t="str">
        <f>IF(details!N44="","",details!N44)</f>
        <v/>
      </c>
      <c r="P44" s="67" t="str">
        <f t="shared" si="140"/>
        <v/>
      </c>
      <c r="Q44" s="17" t="str">
        <f>IF(details!O44="","",details!O44)</f>
        <v/>
      </c>
      <c r="R44" s="54" t="str">
        <f t="shared" si="141"/>
        <v/>
      </c>
      <c r="S44" s="45">
        <f t="shared" si="142"/>
        <v>0</v>
      </c>
      <c r="T44" s="45">
        <f t="shared" si="143"/>
        <v>0</v>
      </c>
      <c r="U44" s="46" t="str">
        <f t="shared" si="144"/>
        <v/>
      </c>
      <c r="V44" s="45" t="str">
        <f t="shared" si="145"/>
        <v/>
      </c>
      <c r="W44" s="45" t="str">
        <f t="shared" si="89"/>
        <v/>
      </c>
      <c r="X44" s="45" t="str">
        <f t="shared" si="90"/>
        <v/>
      </c>
      <c r="Y44" s="17" t="str">
        <f>IF(details!P44="","",details!P44)</f>
        <v/>
      </c>
      <c r="Z44" s="17" t="str">
        <f>IF(details!Q44="","",details!Q44)</f>
        <v/>
      </c>
      <c r="AA44" s="17" t="str">
        <f>IF(details!R44="","",details!R44)</f>
        <v/>
      </c>
      <c r="AB44" s="67" t="str">
        <f t="shared" si="146"/>
        <v/>
      </c>
      <c r="AC44" s="17" t="str">
        <f>IF(details!S44="","",details!S44)</f>
        <v/>
      </c>
      <c r="AD44" s="17" t="str">
        <f>IF(details!T44="","",details!T44)</f>
        <v/>
      </c>
      <c r="AE44" s="67" t="str">
        <f t="shared" si="147"/>
        <v/>
      </c>
      <c r="AF44" s="17" t="str">
        <f>IF(details!U44="","",details!U44)</f>
        <v/>
      </c>
      <c r="AG44" s="54" t="str">
        <f t="shared" si="148"/>
        <v/>
      </c>
      <c r="AH44" s="45">
        <f t="shared" si="149"/>
        <v>0</v>
      </c>
      <c r="AI44" s="45">
        <f t="shared" si="150"/>
        <v>0</v>
      </c>
      <c r="AJ44" s="46" t="str">
        <f t="shared" si="151"/>
        <v/>
      </c>
      <c r="AK44" s="45" t="str">
        <f t="shared" si="152"/>
        <v/>
      </c>
      <c r="AL44" s="45" t="str">
        <f t="shared" si="91"/>
        <v/>
      </c>
      <c r="AM44" s="45" t="str">
        <f t="shared" si="92"/>
        <v/>
      </c>
      <c r="AN44" s="63" t="str">
        <f>IF(details!V44="","",details!V44)</f>
        <v/>
      </c>
      <c r="AO44" s="68" t="str">
        <f>IF(details!V44="","",details!V44)</f>
        <v/>
      </c>
      <c r="AP44" s="17" t="str">
        <f>IF(details!W44="","",details!W44)</f>
        <v/>
      </c>
      <c r="AQ44" s="17" t="str">
        <f>IF(details!X44="","",details!X44)</f>
        <v/>
      </c>
      <c r="AR44" s="17" t="str">
        <f>IF(details!Y44="","",details!Y44)</f>
        <v/>
      </c>
      <c r="AS44" s="67" t="str">
        <f t="shared" si="153"/>
        <v/>
      </c>
      <c r="AT44" s="17" t="str">
        <f>IF(details!Z44="","",details!Z44)</f>
        <v/>
      </c>
      <c r="AU44" s="17" t="str">
        <f>IF(details!AA44="","",details!AA44)</f>
        <v/>
      </c>
      <c r="AV44" s="67" t="str">
        <f t="shared" si="154"/>
        <v/>
      </c>
      <c r="AW44" s="17" t="str">
        <f>IF(details!AB44="","",details!AB44)</f>
        <v/>
      </c>
      <c r="AX44" s="54" t="str">
        <f t="shared" si="155"/>
        <v/>
      </c>
      <c r="AY44" s="45">
        <f t="shared" si="156"/>
        <v>0</v>
      </c>
      <c r="AZ44" s="45">
        <f t="shared" si="157"/>
        <v>0</v>
      </c>
      <c r="BA44" s="46" t="str">
        <f t="shared" si="158"/>
        <v/>
      </c>
      <c r="BB44" s="45" t="str">
        <f t="shared" si="159"/>
        <v/>
      </c>
      <c r="BC44" s="45" t="str">
        <f t="shared" si="93"/>
        <v/>
      </c>
      <c r="BD44" s="45" t="str">
        <f t="shared" si="160"/>
        <v/>
      </c>
      <c r="BE44" s="17" t="str">
        <f>IF(details!AC44="","",details!AC44)</f>
        <v/>
      </c>
      <c r="BF44" s="17" t="str">
        <f>IF(details!AD44="","",details!AD44)</f>
        <v/>
      </c>
      <c r="BG44" s="17" t="str">
        <f>IF(details!AE44="","",details!AE44)</f>
        <v/>
      </c>
      <c r="BH44" s="67" t="str">
        <f t="shared" si="161"/>
        <v/>
      </c>
      <c r="BI44" s="17" t="str">
        <f>IF(details!AF44="","",details!AF44)</f>
        <v/>
      </c>
      <c r="BJ44" s="17" t="str">
        <f>IF(details!AG44="","",details!AG44)</f>
        <v/>
      </c>
      <c r="BK44" s="67" t="str">
        <f t="shared" si="162"/>
        <v/>
      </c>
      <c r="BL44" s="17" t="str">
        <f>IF(details!AH44="","",details!AH44)</f>
        <v/>
      </c>
      <c r="BM44" s="54" t="str">
        <f t="shared" si="163"/>
        <v/>
      </c>
      <c r="BN44" s="45">
        <f t="shared" si="164"/>
        <v>0</v>
      </c>
      <c r="BO44" s="45">
        <f t="shared" si="165"/>
        <v>0</v>
      </c>
      <c r="BP44" s="46" t="str">
        <f t="shared" si="166"/>
        <v/>
      </c>
      <c r="BQ44" s="45" t="str">
        <f t="shared" si="167"/>
        <v/>
      </c>
      <c r="BR44" s="45" t="str">
        <f t="shared" si="94"/>
        <v/>
      </c>
      <c r="BS44" s="45" t="str">
        <f t="shared" si="168"/>
        <v/>
      </c>
      <c r="BT44" s="300" t="str">
        <f>IF(details!AI44="","",details!AI44)</f>
        <v/>
      </c>
      <c r="BU44" s="309" t="str">
        <f t="shared" si="169"/>
        <v xml:space="preserve"> SOCIAL SCIENCE</v>
      </c>
      <c r="BV44" s="17" t="str">
        <f>IF(details!AJ44="","",details!AJ44)</f>
        <v/>
      </c>
      <c r="BW44" s="17" t="str">
        <f>IF(details!AK44="","",details!AK44)</f>
        <v/>
      </c>
      <c r="BX44" s="17" t="str">
        <f>IF(details!AL44="","",details!AL44)</f>
        <v/>
      </c>
      <c r="BY44" s="178" t="str">
        <f t="shared" si="302"/>
        <v/>
      </c>
      <c r="BZ44" s="17" t="str">
        <f>IF(details!AM44="","",details!AM44)</f>
        <v/>
      </c>
      <c r="CA44" s="17" t="str">
        <f t="shared" si="171"/>
        <v/>
      </c>
      <c r="CB44" s="17" t="str">
        <f t="shared" si="303"/>
        <v/>
      </c>
      <c r="CC44" s="17">
        <f>IF(details!AN44="","",details!AN44)</f>
        <v>10</v>
      </c>
      <c r="CD44" s="17">
        <f>IF(details!AO44="","",details!AO44)</f>
        <v>10</v>
      </c>
      <c r="CE44" s="17">
        <f>IF(details!AP44="","",details!AP44)</f>
        <v>9</v>
      </c>
      <c r="CF44" s="67">
        <f t="shared" si="173"/>
        <v>29</v>
      </c>
      <c r="CG44" s="17">
        <f>IF(details!AQ44="","",details!AQ44)</f>
        <v>0.5</v>
      </c>
      <c r="CH44" s="17">
        <f>IF(details!AR44="","",details!AR44)</f>
        <v>70</v>
      </c>
      <c r="CI44" s="67">
        <f t="shared" si="174"/>
        <v>99.5</v>
      </c>
      <c r="CJ44" s="17">
        <f>IF(details!AS44="","",details!AS44)</f>
        <v>100</v>
      </c>
      <c r="CK44" s="54">
        <f t="shared" si="175"/>
        <v>199.5</v>
      </c>
      <c r="CL44" s="17">
        <f t="shared" si="176"/>
        <v>10</v>
      </c>
      <c r="CM44" s="17">
        <f t="shared" si="177"/>
        <v>10</v>
      </c>
      <c r="CN44" s="17">
        <f t="shared" si="178"/>
        <v>9</v>
      </c>
      <c r="CO44" s="67">
        <f t="shared" si="100"/>
        <v>0.5</v>
      </c>
      <c r="CP44" s="17">
        <f t="shared" si="282"/>
        <v>70</v>
      </c>
      <c r="CQ44" s="67">
        <f t="shared" si="283"/>
        <v>99.5</v>
      </c>
      <c r="CR44" s="17">
        <f t="shared" si="284"/>
        <v>100</v>
      </c>
      <c r="CS44" s="54">
        <f t="shared" si="285"/>
        <v>199.5</v>
      </c>
      <c r="CT44" s="45">
        <f t="shared" si="286"/>
        <v>0</v>
      </c>
      <c r="CU44" s="45">
        <f t="shared" si="292"/>
        <v>0</v>
      </c>
      <c r="CV44" s="46">
        <f t="shared" si="293"/>
        <v>200</v>
      </c>
      <c r="CW44" s="45" t="str">
        <f t="shared" si="287"/>
        <v/>
      </c>
      <c r="CX44" s="45" t="str">
        <f t="shared" si="103"/>
        <v/>
      </c>
      <c r="CY44" s="45" t="str">
        <f t="shared" si="179"/>
        <v/>
      </c>
      <c r="CZ44" s="17">
        <f>IF(details!AT44="","",details!AT44)</f>
        <v>5</v>
      </c>
      <c r="DA44" s="17">
        <f>IF(details!AU44="","",details!AU44)</f>
        <v>4</v>
      </c>
      <c r="DB44" s="17">
        <f>IF(details!AV44="","",details!AV44)</f>
        <v>8</v>
      </c>
      <c r="DC44" s="67">
        <f t="shared" si="180"/>
        <v>17</v>
      </c>
      <c r="DD44" s="17">
        <f>IF(details!AW44="","",details!AW44)</f>
        <v>1</v>
      </c>
      <c r="DE44" s="17">
        <f>IF(details!AX44="","",details!AX44)</f>
        <v>25</v>
      </c>
      <c r="DF44" s="67">
        <f t="shared" si="181"/>
        <v>43</v>
      </c>
      <c r="DG44" s="17">
        <f>IF(details!AY44="","",details!AY44)</f>
        <v>90</v>
      </c>
      <c r="DH44" s="54">
        <f t="shared" si="182"/>
        <v>133</v>
      </c>
      <c r="DI44" s="45">
        <f t="shared" si="183"/>
        <v>0</v>
      </c>
      <c r="DJ44" s="45">
        <f t="shared" si="184"/>
        <v>0</v>
      </c>
      <c r="DK44" s="46">
        <f t="shared" si="185"/>
        <v>200</v>
      </c>
      <c r="DL44" s="45" t="str">
        <f t="shared" si="186"/>
        <v/>
      </c>
      <c r="DM44" s="45" t="str">
        <f t="shared" si="104"/>
        <v/>
      </c>
      <c r="DN44" s="45" t="str">
        <f t="shared" si="105"/>
        <v/>
      </c>
      <c r="DO44" s="45">
        <f t="shared" si="288"/>
        <v>0</v>
      </c>
      <c r="DP44" s="69">
        <f t="shared" si="289"/>
        <v>332.5</v>
      </c>
      <c r="DQ44" s="70">
        <f t="shared" si="187"/>
        <v>27.708333333333332</v>
      </c>
      <c r="DR44" s="53" t="str">
        <f t="shared" si="188"/>
        <v/>
      </c>
      <c r="DS44" s="17">
        <f>IF(details!AZ44="","",details!AZ44)</f>
        <v>10</v>
      </c>
      <c r="DT44" s="17">
        <f>IF(details!BA44="","",details!BA44)</f>
        <v>10</v>
      </c>
      <c r="DU44" s="17">
        <f>IF(details!BB44="","",details!BB44)</f>
        <v>10</v>
      </c>
      <c r="DV44" s="67">
        <f t="shared" si="189"/>
        <v>30</v>
      </c>
      <c r="DW44" s="17">
        <f>IF(details!BC44="","",details!BC44)</f>
        <v>70</v>
      </c>
      <c r="DX44" s="67">
        <f t="shared" si="190"/>
        <v>100</v>
      </c>
      <c r="DY44" s="17">
        <f>IF(details!BD44="","",details!BD44)</f>
        <v>100</v>
      </c>
      <c r="DZ44" s="54">
        <f t="shared" si="191"/>
        <v>200</v>
      </c>
      <c r="EA44" s="45">
        <f t="shared" si="192"/>
        <v>0</v>
      </c>
      <c r="EB44" s="45">
        <f t="shared" si="193"/>
        <v>0</v>
      </c>
      <c r="EC44" s="46">
        <f t="shared" si="194"/>
        <v>200</v>
      </c>
      <c r="ED44" s="45" t="str">
        <f t="shared" si="195"/>
        <v/>
      </c>
      <c r="EE44" s="45" t="str">
        <f t="shared" si="107"/>
        <v/>
      </c>
      <c r="EF44" s="45" t="str">
        <f t="shared" si="196"/>
        <v/>
      </c>
      <c r="EG44" s="17">
        <f>IF(details!BE44="","",details!BE44)</f>
        <v>6</v>
      </c>
      <c r="EH44" s="17">
        <f>IF(details!BF44="","",details!BF44)</f>
        <v>8</v>
      </c>
      <c r="EI44" s="67">
        <f t="shared" si="197"/>
        <v>14</v>
      </c>
      <c r="EJ44" s="17">
        <f>IF(details!BG44="","",details!BG44)</f>
        <v>4</v>
      </c>
      <c r="EK44" s="17">
        <f>IF(details!BH44="","",details!BH44)</f>
        <v>7</v>
      </c>
      <c r="EL44" s="67">
        <f t="shared" si="198"/>
        <v>11</v>
      </c>
      <c r="EM44" s="17">
        <f>IF(details!BI44="","",details!BI44)</f>
        <v>15</v>
      </c>
      <c r="EN44" s="17">
        <f>IF(details!BJ44="","",details!BJ44)</f>
        <v>10</v>
      </c>
      <c r="EO44" s="67">
        <f t="shared" si="199"/>
        <v>25</v>
      </c>
      <c r="EP44" s="67">
        <f t="shared" si="200"/>
        <v>25</v>
      </c>
      <c r="EQ44" s="67">
        <f t="shared" si="201"/>
        <v>25</v>
      </c>
      <c r="ER44" s="67">
        <f t="shared" si="202"/>
        <v>50</v>
      </c>
      <c r="ES44" s="17">
        <f>IF(details!BK44="","",details!BK44)</f>
        <v>24</v>
      </c>
      <c r="ET44" s="17">
        <f>IF(details!BL44="","",details!BL44)</f>
        <v>14</v>
      </c>
      <c r="EU44" s="67">
        <f t="shared" si="203"/>
        <v>38</v>
      </c>
      <c r="EV44" s="67">
        <f t="shared" si="204"/>
        <v>49</v>
      </c>
      <c r="EW44" s="67">
        <f t="shared" si="205"/>
        <v>39</v>
      </c>
      <c r="EX44" s="17">
        <f>IF(details!BM44="","",details!BM44)</f>
        <v>30</v>
      </c>
      <c r="EY44" s="17">
        <f>IF(details!BN44="","",details!BN44)</f>
        <v>70</v>
      </c>
      <c r="EZ44" s="67">
        <f t="shared" si="206"/>
        <v>100</v>
      </c>
      <c r="FA44" s="67">
        <f t="shared" si="207"/>
        <v>79</v>
      </c>
      <c r="FB44" s="67">
        <f t="shared" si="208"/>
        <v>109</v>
      </c>
      <c r="FC44" s="63">
        <f t="shared" si="209"/>
        <v>188</v>
      </c>
      <c r="FD44" s="45">
        <f t="shared" si="210"/>
        <v>0</v>
      </c>
      <c r="FE44" s="45">
        <f t="shared" si="211"/>
        <v>0</v>
      </c>
      <c r="FF44" s="46">
        <f t="shared" si="212"/>
        <v>200</v>
      </c>
      <c r="FG44" s="45" t="str">
        <f t="shared" si="213"/>
        <v/>
      </c>
      <c r="FH44" s="45" t="str">
        <f t="shared" si="109"/>
        <v>P</v>
      </c>
      <c r="FI44" s="45" t="str">
        <f t="shared" si="214"/>
        <v>A</v>
      </c>
      <c r="FJ44" s="17">
        <f>IF(details!BO44="","",details!BO44)</f>
        <v>10</v>
      </c>
      <c r="FK44" s="17">
        <f>IF(details!BP44="","",details!BP44)</f>
        <v>10</v>
      </c>
      <c r="FL44" s="17">
        <f>IF(details!BQ44="","",details!BQ44)</f>
        <v>10</v>
      </c>
      <c r="FM44" s="67">
        <f t="shared" si="215"/>
        <v>30</v>
      </c>
      <c r="FN44" s="17">
        <f>IF(details!BR44="","",details!BR44)</f>
        <v>33</v>
      </c>
      <c r="FO44" s="17">
        <f>IF(details!BS44="","",details!BS44)</f>
        <v>18</v>
      </c>
      <c r="FP44" s="71">
        <f t="shared" si="216"/>
        <v>51</v>
      </c>
      <c r="FQ44" s="67">
        <f t="shared" si="217"/>
        <v>63</v>
      </c>
      <c r="FR44" s="67">
        <f t="shared" si="218"/>
        <v>18</v>
      </c>
      <c r="FS44" s="17">
        <f>IF(details!BT44="","",details!BT44)</f>
        <v>60</v>
      </c>
      <c r="FT44" s="17">
        <f>IF(details!BU44="","",details!BU44)</f>
        <v>30</v>
      </c>
      <c r="FU44" s="71">
        <f t="shared" si="219"/>
        <v>90</v>
      </c>
      <c r="FV44" s="67">
        <f t="shared" si="220"/>
        <v>123</v>
      </c>
      <c r="FW44" s="67">
        <f t="shared" si="221"/>
        <v>48</v>
      </c>
      <c r="FX44" s="63">
        <f t="shared" si="222"/>
        <v>171</v>
      </c>
      <c r="FY44" s="45">
        <f t="shared" si="223"/>
        <v>0</v>
      </c>
      <c r="FZ44" s="45">
        <f t="shared" si="224"/>
        <v>0</v>
      </c>
      <c r="GA44" s="46">
        <f t="shared" si="290"/>
        <v>200</v>
      </c>
      <c r="GB44" s="45" t="str">
        <f t="shared" si="225"/>
        <v/>
      </c>
      <c r="GC44" s="45" t="str">
        <f t="shared" si="110"/>
        <v>P</v>
      </c>
      <c r="GD44" s="45" t="str">
        <f t="shared" si="226"/>
        <v>A</v>
      </c>
      <c r="GE44" s="17">
        <f>IF(details!BV44="","",details!BV44)</f>
        <v>24</v>
      </c>
      <c r="GF44" s="17">
        <f>IF(details!BW44="","",details!BW44)</f>
        <v>44</v>
      </c>
      <c r="GG44" s="17">
        <f>IF(details!BX44="","",details!BX44)</f>
        <v>30</v>
      </c>
      <c r="GH44" s="63">
        <f t="shared" si="227"/>
        <v>98</v>
      </c>
      <c r="GI44" s="45">
        <f t="shared" si="228"/>
        <v>0</v>
      </c>
      <c r="GJ44" s="46">
        <f t="shared" si="229"/>
        <v>100</v>
      </c>
      <c r="GK44" s="45" t="str">
        <f t="shared" si="230"/>
        <v/>
      </c>
      <c r="GL44" s="45" t="str">
        <f t="shared" si="111"/>
        <v>P</v>
      </c>
      <c r="GM44" s="45" t="str">
        <f t="shared" si="112"/>
        <v>A</v>
      </c>
      <c r="GN44" s="17">
        <f>IF(details!BY44="","",details!BY44)</f>
        <v>24</v>
      </c>
      <c r="GO44" s="17">
        <f>IF(details!BZ44="","",details!BZ44)</f>
        <v>28</v>
      </c>
      <c r="GP44" s="17">
        <f>IF(details!CA44="","",details!CA44)</f>
        <v>27</v>
      </c>
      <c r="GQ44" s="17">
        <f>IF(details!CB44="","",details!CB44)</f>
        <v>14</v>
      </c>
      <c r="GR44" s="63">
        <f t="shared" si="231"/>
        <v>93</v>
      </c>
      <c r="GS44" s="45">
        <f t="shared" si="232"/>
        <v>0</v>
      </c>
      <c r="GT44" s="46">
        <f t="shared" si="233"/>
        <v>100</v>
      </c>
      <c r="GU44" s="45" t="str">
        <f t="shared" si="234"/>
        <v/>
      </c>
      <c r="GV44" s="45" t="str">
        <f t="shared" si="113"/>
        <v>P</v>
      </c>
      <c r="GW44" s="45" t="str">
        <f t="shared" si="114"/>
        <v>A</v>
      </c>
      <c r="GX44" s="45" t="str">
        <f t="shared" si="294"/>
        <v/>
      </c>
      <c r="GY44" s="45" t="str">
        <f t="shared" si="295"/>
        <v/>
      </c>
      <c r="GZ44" s="45" t="str">
        <f t="shared" si="296"/>
        <v/>
      </c>
      <c r="HA44" s="45" t="str">
        <f t="shared" si="297"/>
        <v/>
      </c>
      <c r="HB44" s="45" t="str">
        <f t="shared" si="235"/>
        <v/>
      </c>
      <c r="HC44" s="45" t="str">
        <f t="shared" si="236"/>
        <v/>
      </c>
      <c r="HD44" s="45" t="str">
        <f t="shared" si="87"/>
        <v/>
      </c>
      <c r="HE44" s="45">
        <f t="shared" si="237"/>
        <v>0</v>
      </c>
      <c r="HF44" s="45">
        <f t="shared" si="238"/>
        <v>0</v>
      </c>
      <c r="HG44" s="45">
        <f t="shared" si="239"/>
        <v>0</v>
      </c>
      <c r="HH44" s="45">
        <f t="shared" si="240"/>
        <v>0</v>
      </c>
      <c r="HI44" s="45">
        <f t="shared" si="241"/>
        <v>0</v>
      </c>
      <c r="HJ44" s="45" t="str">
        <f t="shared" si="291"/>
        <v/>
      </c>
      <c r="HK44" s="17" t="str">
        <f t="shared" si="242"/>
        <v/>
      </c>
      <c r="HL44" s="359" t="str">
        <f t="shared" si="243"/>
        <v/>
      </c>
      <c r="HM44" s="72" t="str">
        <f t="shared" si="244"/>
        <v/>
      </c>
      <c r="HN44" s="60" t="str">
        <f>IF(details!DJ44="","",details!DJ44)</f>
        <v/>
      </c>
      <c r="HO44" s="73" t="str">
        <f>IF(details!DK44="","",details!DK44)</f>
        <v/>
      </c>
      <c r="HP44" s="60" t="str">
        <f>IF(details!DN44="","",details!DN44)</f>
        <v/>
      </c>
      <c r="HQ44" s="73" t="str">
        <f>IF(details!DO44="","",details!DO44)</f>
        <v/>
      </c>
      <c r="HR44" s="60" t="str">
        <f>IF(details!DR44="","",details!DR44)</f>
        <v/>
      </c>
      <c r="HS44" s="73" t="str">
        <f>IF(details!DS44="","",details!DS44)</f>
        <v/>
      </c>
      <c r="HT44" s="60" t="str">
        <f>IF(details!DV44="","",details!DV44)</f>
        <v/>
      </c>
      <c r="HU44" s="73" t="str">
        <f>IF(details!DW44="","",details!DW44)</f>
        <v/>
      </c>
      <c r="HV44" s="60" t="str">
        <f>IF(details!DZ44="","",details!DZ44)</f>
        <v/>
      </c>
      <c r="HW44" s="73" t="str">
        <f>IF(details!EA44="","",details!EA44)</f>
        <v/>
      </c>
      <c r="HX44" s="61" t="str">
        <f t="shared" si="245"/>
        <v/>
      </c>
      <c r="HY44" s="321">
        <f t="shared" si="246"/>
        <v>1.5</v>
      </c>
      <c r="HZ44" s="17" t="str">
        <f t="shared" si="247"/>
        <v/>
      </c>
      <c r="IA44" s="17" t="str">
        <f t="shared" si="248"/>
        <v/>
      </c>
      <c r="IB44" s="17" t="str">
        <f t="shared" si="298"/>
        <v/>
      </c>
      <c r="IC44" s="17" t="str">
        <f t="shared" si="249"/>
        <v/>
      </c>
      <c r="ID44" s="17" t="str">
        <f t="shared" si="250"/>
        <v/>
      </c>
      <c r="IE44" s="17" t="str">
        <f t="shared" si="299"/>
        <v/>
      </c>
      <c r="IF44" s="17" t="str">
        <f t="shared" si="251"/>
        <v/>
      </c>
      <c r="IG44" s="17" t="str">
        <f t="shared" si="279"/>
        <v/>
      </c>
      <c r="IH44" s="17" t="str">
        <f t="shared" si="279"/>
        <v/>
      </c>
      <c r="II44" s="17" t="str">
        <f t="shared" si="279"/>
        <v/>
      </c>
      <c r="IJ44" s="17" t="str">
        <f t="shared" si="279"/>
        <v/>
      </c>
      <c r="IK44" s="17" t="str">
        <f t="shared" si="279"/>
        <v/>
      </c>
      <c r="IL44" s="17" t="str">
        <f t="shared" si="252"/>
        <v/>
      </c>
      <c r="IM44" s="17" t="str">
        <f t="shared" si="300"/>
        <v/>
      </c>
      <c r="IN44" s="17" t="str">
        <f t="shared" si="253"/>
        <v/>
      </c>
      <c r="IO44" s="17" t="str">
        <f t="shared" si="254"/>
        <v/>
      </c>
      <c r="IP44" s="17" t="str">
        <f t="shared" si="301"/>
        <v/>
      </c>
      <c r="IQ44" s="17" t="str">
        <f t="shared" si="255"/>
        <v/>
      </c>
      <c r="IR44" s="17" t="str">
        <f t="shared" si="256"/>
        <v/>
      </c>
      <c r="IS44" s="17" t="str">
        <f t="shared" si="257"/>
        <v/>
      </c>
      <c r="IT44" s="17" t="str">
        <f t="shared" si="258"/>
        <v/>
      </c>
      <c r="IU44" s="17" t="str">
        <f t="shared" si="259"/>
        <v/>
      </c>
      <c r="IV44" s="17" t="str">
        <f t="shared" si="260"/>
        <v/>
      </c>
      <c r="IW44" s="17" t="str">
        <f t="shared" si="261"/>
        <v/>
      </c>
      <c r="IX44" s="17" t="str">
        <f t="shared" si="262"/>
        <v>A</v>
      </c>
      <c r="IY44" s="17" t="str">
        <f t="shared" si="263"/>
        <v>A</v>
      </c>
      <c r="IZ44" s="17" t="str">
        <f t="shared" si="264"/>
        <v>A</v>
      </c>
      <c r="JA44" s="17" t="str">
        <f t="shared" si="265"/>
        <v>A</v>
      </c>
      <c r="JB44" s="17" t="str">
        <f t="shared" si="266"/>
        <v xml:space="preserve">            </v>
      </c>
      <c r="JC44" s="17" t="str">
        <f t="shared" si="267"/>
        <v xml:space="preserve">            </v>
      </c>
      <c r="JD44" s="17" t="str">
        <f t="shared" si="268"/>
        <v/>
      </c>
      <c r="JE44" s="74"/>
      <c r="JF44" s="17" t="str">
        <f t="shared" si="269"/>
        <v xml:space="preserve">            </v>
      </c>
      <c r="JG44" s="17" t="str">
        <f>IF(OR(HK44="SUPPL.",HK44="RE-EXAM."),'result subject-wise'!AV44,HK44)</f>
        <v/>
      </c>
      <c r="JH44" s="26">
        <f>IF('result subject-wise'!AW44="",DQ44,'result subject-wise'!AW44)</f>
        <v>27.708333333333332</v>
      </c>
      <c r="JI44" s="53" t="str">
        <f t="shared" si="270"/>
        <v/>
      </c>
      <c r="JJ44" s="65"/>
      <c r="JM44" s="768">
        <f>'result aggregate'!X109</f>
        <v>0</v>
      </c>
      <c r="JN44" s="594" t="str">
        <f>'result aggregate'!Y109</f>
        <v>SC BOYS</v>
      </c>
      <c r="JO44" s="594" t="str">
        <f>'result aggregate'!Z109</f>
        <v>SC GIRLS</v>
      </c>
      <c r="JP44" s="594" t="str">
        <f>'result aggregate'!AA109</f>
        <v>ST BOYS</v>
      </c>
      <c r="JQ44" s="594" t="str">
        <f>'result aggregate'!AB109</f>
        <v>ST GIRLS</v>
      </c>
      <c r="JR44" s="594" t="str">
        <f>'result aggregate'!AC109</f>
        <v>OBC BOYS</v>
      </c>
      <c r="JS44" s="594" t="str">
        <f>'result aggregate'!AD109</f>
        <v>OBC GIRLS</v>
      </c>
      <c r="JT44" s="594" t="str">
        <f>'result aggregate'!AE109</f>
        <v>GEN BOYS</v>
      </c>
      <c r="JU44" s="594" t="str">
        <f>'result aggregate'!AF109</f>
        <v>GEN GIRLS</v>
      </c>
      <c r="JV44" s="594" t="str">
        <f>'result aggregate'!AG109</f>
        <v>MIN BOYS</v>
      </c>
      <c r="JW44" s="594" t="str">
        <f>'result aggregate'!AH109</f>
        <v>MIN GIRLS</v>
      </c>
      <c r="JX44" s="594" t="str">
        <f>'result aggregate'!AI109</f>
        <v>SBC BOYS</v>
      </c>
      <c r="JY44" s="594" t="str">
        <f>'result aggregate'!AJ109</f>
        <v>SBC GIRLS</v>
      </c>
      <c r="JZ44" s="594" t="str">
        <f>'result aggregate'!AK109</f>
        <v>TOTAL</v>
      </c>
      <c r="KA44" s="608"/>
    </row>
    <row r="45" spans="1:287" ht="16" customHeight="1">
      <c r="A45" s="2">
        <f>details!A45</f>
        <v>0</v>
      </c>
      <c r="B45" s="17" t="str">
        <f>IF(details!B45="","",details!B45)</f>
        <v/>
      </c>
      <c r="C45" s="17" t="str">
        <f>IF(details!C45="","",details!C45)</f>
        <v/>
      </c>
      <c r="D45" s="63" t="str">
        <f>IF(details!D45="","",details!D45)</f>
        <v/>
      </c>
      <c r="E45" s="17" t="str">
        <f>IF(details!E45="","",details!E45)</f>
        <v/>
      </c>
      <c r="F45" s="245" t="str">
        <f>IF(details!F45="","",details!F45)</f>
        <v/>
      </c>
      <c r="G45" s="19" t="str">
        <f>IF(details!G45="","",details!G45)</f>
        <v/>
      </c>
      <c r="H45" s="19" t="str">
        <f>IF(details!H45="","",details!H45)</f>
        <v/>
      </c>
      <c r="I45" s="19" t="str">
        <f>IF(details!I45="","",details!I45)</f>
        <v/>
      </c>
      <c r="J45" s="17" t="str">
        <f>IF(details!J45="","",details!J45)</f>
        <v/>
      </c>
      <c r="K45" s="17" t="str">
        <f>IF(details!K45="","",details!K45)</f>
        <v/>
      </c>
      <c r="L45" s="17" t="str">
        <f>IF(details!L45="","",details!L45)</f>
        <v/>
      </c>
      <c r="M45" s="67" t="str">
        <f t="shared" si="139"/>
        <v/>
      </c>
      <c r="N45" s="17" t="str">
        <f>IF(details!M45="","",details!M45)</f>
        <v/>
      </c>
      <c r="O45" s="17" t="str">
        <f>IF(details!N45="","",details!N45)</f>
        <v/>
      </c>
      <c r="P45" s="67" t="str">
        <f t="shared" si="140"/>
        <v/>
      </c>
      <c r="Q45" s="17" t="str">
        <f>IF(details!O45="","",details!O45)</f>
        <v/>
      </c>
      <c r="R45" s="54" t="str">
        <f t="shared" si="141"/>
        <v/>
      </c>
      <c r="S45" s="45">
        <f t="shared" si="142"/>
        <v>0</v>
      </c>
      <c r="T45" s="45">
        <f t="shared" si="143"/>
        <v>0</v>
      </c>
      <c r="U45" s="46" t="str">
        <f t="shared" si="144"/>
        <v/>
      </c>
      <c r="V45" s="45" t="str">
        <f t="shared" si="145"/>
        <v/>
      </c>
      <c r="W45" s="45" t="str">
        <f t="shared" si="89"/>
        <v/>
      </c>
      <c r="X45" s="45" t="str">
        <f t="shared" si="90"/>
        <v/>
      </c>
      <c r="Y45" s="17" t="str">
        <f>IF(details!P45="","",details!P45)</f>
        <v/>
      </c>
      <c r="Z45" s="17" t="str">
        <f>IF(details!Q45="","",details!Q45)</f>
        <v/>
      </c>
      <c r="AA45" s="17" t="str">
        <f>IF(details!R45="","",details!R45)</f>
        <v/>
      </c>
      <c r="AB45" s="67" t="str">
        <f t="shared" si="146"/>
        <v/>
      </c>
      <c r="AC45" s="17" t="str">
        <f>IF(details!S45="","",details!S45)</f>
        <v/>
      </c>
      <c r="AD45" s="17" t="str">
        <f>IF(details!T45="","",details!T45)</f>
        <v/>
      </c>
      <c r="AE45" s="67" t="str">
        <f t="shared" si="147"/>
        <v/>
      </c>
      <c r="AF45" s="17" t="str">
        <f>IF(details!U45="","",details!U45)</f>
        <v/>
      </c>
      <c r="AG45" s="54" t="str">
        <f t="shared" si="148"/>
        <v/>
      </c>
      <c r="AH45" s="45">
        <f t="shared" si="149"/>
        <v>0</v>
      </c>
      <c r="AI45" s="45">
        <f t="shared" si="150"/>
        <v>0</v>
      </c>
      <c r="AJ45" s="46" t="str">
        <f t="shared" si="151"/>
        <v/>
      </c>
      <c r="AK45" s="45" t="str">
        <f t="shared" si="152"/>
        <v/>
      </c>
      <c r="AL45" s="45" t="str">
        <f t="shared" si="91"/>
        <v/>
      </c>
      <c r="AM45" s="45" t="str">
        <f t="shared" si="92"/>
        <v/>
      </c>
      <c r="AN45" s="63" t="str">
        <f>IF(details!V45="","",details!V45)</f>
        <v/>
      </c>
      <c r="AO45" s="68" t="str">
        <f>IF(details!V45="","",details!V45)</f>
        <v/>
      </c>
      <c r="AP45" s="17" t="str">
        <f>IF(details!W45="","",details!W45)</f>
        <v/>
      </c>
      <c r="AQ45" s="17" t="str">
        <f>IF(details!X45="","",details!X45)</f>
        <v/>
      </c>
      <c r="AR45" s="17" t="str">
        <f>IF(details!Y45="","",details!Y45)</f>
        <v/>
      </c>
      <c r="AS45" s="67" t="str">
        <f t="shared" si="153"/>
        <v/>
      </c>
      <c r="AT45" s="17" t="str">
        <f>IF(details!Z45="","",details!Z45)</f>
        <v/>
      </c>
      <c r="AU45" s="17" t="str">
        <f>IF(details!AA45="","",details!AA45)</f>
        <v/>
      </c>
      <c r="AV45" s="67" t="str">
        <f t="shared" si="154"/>
        <v/>
      </c>
      <c r="AW45" s="17" t="str">
        <f>IF(details!AB45="","",details!AB45)</f>
        <v/>
      </c>
      <c r="AX45" s="54" t="str">
        <f t="shared" si="155"/>
        <v/>
      </c>
      <c r="AY45" s="45">
        <f t="shared" si="156"/>
        <v>0</v>
      </c>
      <c r="AZ45" s="45">
        <f t="shared" si="157"/>
        <v>0</v>
      </c>
      <c r="BA45" s="46" t="str">
        <f t="shared" si="158"/>
        <v/>
      </c>
      <c r="BB45" s="45" t="str">
        <f t="shared" si="159"/>
        <v/>
      </c>
      <c r="BC45" s="45" t="str">
        <f t="shared" si="93"/>
        <v/>
      </c>
      <c r="BD45" s="45" t="str">
        <f t="shared" si="160"/>
        <v/>
      </c>
      <c r="BE45" s="17" t="str">
        <f>IF(details!AC45="","",details!AC45)</f>
        <v/>
      </c>
      <c r="BF45" s="17" t="str">
        <f>IF(details!AD45="","",details!AD45)</f>
        <v/>
      </c>
      <c r="BG45" s="17" t="str">
        <f>IF(details!AE45="","",details!AE45)</f>
        <v/>
      </c>
      <c r="BH45" s="67" t="str">
        <f t="shared" si="161"/>
        <v/>
      </c>
      <c r="BI45" s="17" t="str">
        <f>IF(details!AF45="","",details!AF45)</f>
        <v/>
      </c>
      <c r="BJ45" s="17" t="str">
        <f>IF(details!AG45="","",details!AG45)</f>
        <v/>
      </c>
      <c r="BK45" s="67" t="str">
        <f t="shared" si="162"/>
        <v/>
      </c>
      <c r="BL45" s="17" t="str">
        <f>IF(details!AH45="","",details!AH45)</f>
        <v/>
      </c>
      <c r="BM45" s="54" t="str">
        <f t="shared" si="163"/>
        <v/>
      </c>
      <c r="BN45" s="45">
        <f t="shared" si="164"/>
        <v>0</v>
      </c>
      <c r="BO45" s="45">
        <f t="shared" si="165"/>
        <v>0</v>
      </c>
      <c r="BP45" s="46" t="str">
        <f t="shared" si="166"/>
        <v/>
      </c>
      <c r="BQ45" s="45" t="str">
        <f t="shared" si="167"/>
        <v/>
      </c>
      <c r="BR45" s="45" t="str">
        <f t="shared" si="94"/>
        <v/>
      </c>
      <c r="BS45" s="45" t="str">
        <f t="shared" si="168"/>
        <v/>
      </c>
      <c r="BT45" s="300" t="str">
        <f>IF(details!AI45="","",details!AI45)</f>
        <v/>
      </c>
      <c r="BU45" s="309" t="str">
        <f t="shared" si="169"/>
        <v xml:space="preserve"> SOCIAL SCIENCE</v>
      </c>
      <c r="BV45" s="17" t="str">
        <f>IF(details!AJ45="","",details!AJ45)</f>
        <v/>
      </c>
      <c r="BW45" s="17" t="str">
        <f>IF(details!AK45="","",details!AK45)</f>
        <v/>
      </c>
      <c r="BX45" s="17" t="str">
        <f>IF(details!AL45="","",details!AL45)</f>
        <v/>
      </c>
      <c r="BY45" s="178" t="str">
        <f t="shared" si="302"/>
        <v/>
      </c>
      <c r="BZ45" s="17" t="str">
        <f>IF(details!AM45="","",details!AM45)</f>
        <v/>
      </c>
      <c r="CA45" s="17" t="str">
        <f t="shared" si="171"/>
        <v/>
      </c>
      <c r="CB45" s="17" t="str">
        <f t="shared" si="303"/>
        <v/>
      </c>
      <c r="CC45" s="17">
        <f>IF(details!AN45="","",details!AN45)</f>
        <v>10</v>
      </c>
      <c r="CD45" s="17">
        <f>IF(details!AO45="","",details!AO45)</f>
        <v>10</v>
      </c>
      <c r="CE45" s="17">
        <f>IF(details!AP45="","",details!AP45)</f>
        <v>9</v>
      </c>
      <c r="CF45" s="67">
        <f t="shared" si="173"/>
        <v>29</v>
      </c>
      <c r="CG45" s="17">
        <f>IF(details!AQ45="","",details!AQ45)</f>
        <v>0.5</v>
      </c>
      <c r="CH45" s="17">
        <f>IF(details!AR45="","",details!AR45)</f>
        <v>70</v>
      </c>
      <c r="CI45" s="67">
        <f t="shared" si="174"/>
        <v>99.5</v>
      </c>
      <c r="CJ45" s="17">
        <f>IF(details!AS45="","",details!AS45)</f>
        <v>100</v>
      </c>
      <c r="CK45" s="54">
        <f t="shared" si="175"/>
        <v>199.5</v>
      </c>
      <c r="CL45" s="17">
        <f t="shared" si="176"/>
        <v>10</v>
      </c>
      <c r="CM45" s="17">
        <f t="shared" si="177"/>
        <v>10</v>
      </c>
      <c r="CN45" s="17">
        <f t="shared" si="178"/>
        <v>9</v>
      </c>
      <c r="CO45" s="67">
        <f t="shared" si="100"/>
        <v>0.5</v>
      </c>
      <c r="CP45" s="17">
        <f t="shared" si="282"/>
        <v>70</v>
      </c>
      <c r="CQ45" s="67">
        <f t="shared" si="283"/>
        <v>99.5</v>
      </c>
      <c r="CR45" s="17">
        <f t="shared" si="284"/>
        <v>100</v>
      </c>
      <c r="CS45" s="54">
        <f t="shared" si="285"/>
        <v>199.5</v>
      </c>
      <c r="CT45" s="45">
        <f t="shared" si="286"/>
        <v>0</v>
      </c>
      <c r="CU45" s="45">
        <f t="shared" si="292"/>
        <v>0</v>
      </c>
      <c r="CV45" s="46">
        <f t="shared" si="293"/>
        <v>200</v>
      </c>
      <c r="CW45" s="45" t="str">
        <f t="shared" si="287"/>
        <v/>
      </c>
      <c r="CX45" s="45" t="str">
        <f t="shared" si="103"/>
        <v/>
      </c>
      <c r="CY45" s="45" t="str">
        <f t="shared" si="179"/>
        <v/>
      </c>
      <c r="CZ45" s="17">
        <f>IF(details!AT45="","",details!AT45)</f>
        <v>5</v>
      </c>
      <c r="DA45" s="17">
        <f>IF(details!AU45="","",details!AU45)</f>
        <v>4</v>
      </c>
      <c r="DB45" s="17">
        <f>IF(details!AV45="","",details!AV45)</f>
        <v>8</v>
      </c>
      <c r="DC45" s="67">
        <f t="shared" si="180"/>
        <v>17</v>
      </c>
      <c r="DD45" s="17">
        <f>IF(details!AW45="","",details!AW45)</f>
        <v>1</v>
      </c>
      <c r="DE45" s="17">
        <f>IF(details!AX45="","",details!AX45)</f>
        <v>25</v>
      </c>
      <c r="DF45" s="67">
        <f t="shared" si="181"/>
        <v>43</v>
      </c>
      <c r="DG45" s="17">
        <f>IF(details!AY45="","",details!AY45)</f>
        <v>90</v>
      </c>
      <c r="DH45" s="54">
        <f t="shared" si="182"/>
        <v>133</v>
      </c>
      <c r="DI45" s="45">
        <f t="shared" si="183"/>
        <v>0</v>
      </c>
      <c r="DJ45" s="45">
        <f t="shared" si="184"/>
        <v>0</v>
      </c>
      <c r="DK45" s="46">
        <f t="shared" si="185"/>
        <v>200</v>
      </c>
      <c r="DL45" s="45" t="str">
        <f t="shared" si="186"/>
        <v/>
      </c>
      <c r="DM45" s="45" t="str">
        <f t="shared" si="104"/>
        <v/>
      </c>
      <c r="DN45" s="45" t="str">
        <f t="shared" si="105"/>
        <v/>
      </c>
      <c r="DO45" s="45">
        <f t="shared" si="288"/>
        <v>0</v>
      </c>
      <c r="DP45" s="69">
        <f t="shared" si="289"/>
        <v>332.5</v>
      </c>
      <c r="DQ45" s="70">
        <f t="shared" si="187"/>
        <v>27.708333333333332</v>
      </c>
      <c r="DR45" s="53" t="str">
        <f t="shared" si="188"/>
        <v/>
      </c>
      <c r="DS45" s="17">
        <f>IF(details!AZ45="","",details!AZ45)</f>
        <v>10</v>
      </c>
      <c r="DT45" s="17">
        <f>IF(details!BA45="","",details!BA45)</f>
        <v>10</v>
      </c>
      <c r="DU45" s="17">
        <f>IF(details!BB45="","",details!BB45)</f>
        <v>10</v>
      </c>
      <c r="DV45" s="67">
        <f t="shared" si="189"/>
        <v>30</v>
      </c>
      <c r="DW45" s="17">
        <f>IF(details!BC45="","",details!BC45)</f>
        <v>70</v>
      </c>
      <c r="DX45" s="67">
        <f t="shared" si="190"/>
        <v>100</v>
      </c>
      <c r="DY45" s="17">
        <f>IF(details!BD45="","",details!BD45)</f>
        <v>100</v>
      </c>
      <c r="DZ45" s="54">
        <f t="shared" si="191"/>
        <v>200</v>
      </c>
      <c r="EA45" s="45">
        <f t="shared" si="192"/>
        <v>0</v>
      </c>
      <c r="EB45" s="45">
        <f t="shared" si="193"/>
        <v>0</v>
      </c>
      <c r="EC45" s="46">
        <f t="shared" si="194"/>
        <v>200</v>
      </c>
      <c r="ED45" s="45" t="str">
        <f t="shared" si="195"/>
        <v/>
      </c>
      <c r="EE45" s="45" t="str">
        <f t="shared" si="107"/>
        <v/>
      </c>
      <c r="EF45" s="45" t="str">
        <f t="shared" si="196"/>
        <v/>
      </c>
      <c r="EG45" s="17">
        <f>IF(details!BE45="","",details!BE45)</f>
        <v>6</v>
      </c>
      <c r="EH45" s="17">
        <f>IF(details!BF45="","",details!BF45)</f>
        <v>8</v>
      </c>
      <c r="EI45" s="67">
        <f t="shared" si="197"/>
        <v>14</v>
      </c>
      <c r="EJ45" s="17">
        <f>IF(details!BG45="","",details!BG45)</f>
        <v>4</v>
      </c>
      <c r="EK45" s="17">
        <f>IF(details!BH45="","",details!BH45)</f>
        <v>7</v>
      </c>
      <c r="EL45" s="67">
        <f t="shared" si="198"/>
        <v>11</v>
      </c>
      <c r="EM45" s="17">
        <f>IF(details!BI45="","",details!BI45)</f>
        <v>15</v>
      </c>
      <c r="EN45" s="17">
        <f>IF(details!BJ45="","",details!BJ45)</f>
        <v>10</v>
      </c>
      <c r="EO45" s="67">
        <f t="shared" si="199"/>
        <v>25</v>
      </c>
      <c r="EP45" s="67">
        <f t="shared" si="200"/>
        <v>25</v>
      </c>
      <c r="EQ45" s="67">
        <f t="shared" si="201"/>
        <v>25</v>
      </c>
      <c r="ER45" s="67">
        <f t="shared" si="202"/>
        <v>50</v>
      </c>
      <c r="ES45" s="17">
        <f>IF(details!BK45="","",details!BK45)</f>
        <v>24</v>
      </c>
      <c r="ET45" s="17">
        <f>IF(details!BL45="","",details!BL45)</f>
        <v>14</v>
      </c>
      <c r="EU45" s="67">
        <f t="shared" si="203"/>
        <v>38</v>
      </c>
      <c r="EV45" s="67">
        <f t="shared" si="204"/>
        <v>49</v>
      </c>
      <c r="EW45" s="67">
        <f t="shared" si="205"/>
        <v>39</v>
      </c>
      <c r="EX45" s="17">
        <f>IF(details!BM45="","",details!BM45)</f>
        <v>30</v>
      </c>
      <c r="EY45" s="17">
        <f>IF(details!BN45="","",details!BN45)</f>
        <v>70</v>
      </c>
      <c r="EZ45" s="67">
        <f t="shared" si="206"/>
        <v>100</v>
      </c>
      <c r="FA45" s="67">
        <f t="shared" si="207"/>
        <v>79</v>
      </c>
      <c r="FB45" s="67">
        <f t="shared" si="208"/>
        <v>109</v>
      </c>
      <c r="FC45" s="63">
        <f t="shared" si="209"/>
        <v>188</v>
      </c>
      <c r="FD45" s="45">
        <f t="shared" si="210"/>
        <v>0</v>
      </c>
      <c r="FE45" s="45">
        <f t="shared" si="211"/>
        <v>0</v>
      </c>
      <c r="FF45" s="46">
        <f t="shared" si="212"/>
        <v>200</v>
      </c>
      <c r="FG45" s="45" t="str">
        <f t="shared" si="213"/>
        <v/>
      </c>
      <c r="FH45" s="45" t="str">
        <f t="shared" si="109"/>
        <v>P</v>
      </c>
      <c r="FI45" s="45" t="str">
        <f t="shared" si="214"/>
        <v>A</v>
      </c>
      <c r="FJ45" s="17">
        <f>IF(details!BO45="","",details!BO45)</f>
        <v>10</v>
      </c>
      <c r="FK45" s="17">
        <f>IF(details!BP45="","",details!BP45)</f>
        <v>10</v>
      </c>
      <c r="FL45" s="17">
        <f>IF(details!BQ45="","",details!BQ45)</f>
        <v>10</v>
      </c>
      <c r="FM45" s="67">
        <f t="shared" si="215"/>
        <v>30</v>
      </c>
      <c r="FN45" s="17">
        <f>IF(details!BR45="","",details!BR45)</f>
        <v>33</v>
      </c>
      <c r="FO45" s="17">
        <f>IF(details!BS45="","",details!BS45)</f>
        <v>18</v>
      </c>
      <c r="FP45" s="71">
        <f t="shared" si="216"/>
        <v>51</v>
      </c>
      <c r="FQ45" s="67">
        <f t="shared" si="217"/>
        <v>63</v>
      </c>
      <c r="FR45" s="67">
        <f t="shared" si="218"/>
        <v>18</v>
      </c>
      <c r="FS45" s="17">
        <f>IF(details!BT45="","",details!BT45)</f>
        <v>60</v>
      </c>
      <c r="FT45" s="17">
        <f>IF(details!BU45="","",details!BU45)</f>
        <v>30</v>
      </c>
      <c r="FU45" s="71">
        <f t="shared" si="219"/>
        <v>90</v>
      </c>
      <c r="FV45" s="67">
        <f t="shared" si="220"/>
        <v>123</v>
      </c>
      <c r="FW45" s="67">
        <f t="shared" si="221"/>
        <v>48</v>
      </c>
      <c r="FX45" s="63">
        <f t="shared" si="222"/>
        <v>171</v>
      </c>
      <c r="FY45" s="45">
        <f t="shared" si="223"/>
        <v>0</v>
      </c>
      <c r="FZ45" s="45">
        <f t="shared" si="224"/>
        <v>0</v>
      </c>
      <c r="GA45" s="46">
        <f t="shared" si="290"/>
        <v>200</v>
      </c>
      <c r="GB45" s="45" t="str">
        <f t="shared" si="225"/>
        <v/>
      </c>
      <c r="GC45" s="45" t="str">
        <f t="shared" si="110"/>
        <v>P</v>
      </c>
      <c r="GD45" s="45" t="str">
        <f t="shared" si="226"/>
        <v>A</v>
      </c>
      <c r="GE45" s="17">
        <f>IF(details!BV45="","",details!BV45)</f>
        <v>24</v>
      </c>
      <c r="GF45" s="17">
        <f>IF(details!BW45="","",details!BW45)</f>
        <v>44</v>
      </c>
      <c r="GG45" s="17">
        <f>IF(details!BX45="","",details!BX45)</f>
        <v>30</v>
      </c>
      <c r="GH45" s="63">
        <f t="shared" si="227"/>
        <v>98</v>
      </c>
      <c r="GI45" s="45">
        <f t="shared" si="228"/>
        <v>0</v>
      </c>
      <c r="GJ45" s="46">
        <f t="shared" si="229"/>
        <v>100</v>
      </c>
      <c r="GK45" s="45" t="str">
        <f t="shared" si="230"/>
        <v/>
      </c>
      <c r="GL45" s="45" t="str">
        <f t="shared" si="111"/>
        <v>P</v>
      </c>
      <c r="GM45" s="45" t="str">
        <f t="shared" si="112"/>
        <v>A</v>
      </c>
      <c r="GN45" s="17">
        <f>IF(details!BY45="","",details!BY45)</f>
        <v>24</v>
      </c>
      <c r="GO45" s="17">
        <f>IF(details!BZ45="","",details!BZ45)</f>
        <v>28</v>
      </c>
      <c r="GP45" s="17">
        <f>IF(details!CA45="","",details!CA45)</f>
        <v>27</v>
      </c>
      <c r="GQ45" s="17">
        <f>IF(details!CB45="","",details!CB45)</f>
        <v>14</v>
      </c>
      <c r="GR45" s="63">
        <f t="shared" si="231"/>
        <v>93</v>
      </c>
      <c r="GS45" s="45">
        <f t="shared" si="232"/>
        <v>0</v>
      </c>
      <c r="GT45" s="46">
        <f t="shared" si="233"/>
        <v>100</v>
      </c>
      <c r="GU45" s="45" t="str">
        <f t="shared" si="234"/>
        <v/>
      </c>
      <c r="GV45" s="45" t="str">
        <f t="shared" si="113"/>
        <v>P</v>
      </c>
      <c r="GW45" s="45" t="str">
        <f t="shared" si="114"/>
        <v>A</v>
      </c>
      <c r="GX45" s="45" t="str">
        <f t="shared" si="294"/>
        <v/>
      </c>
      <c r="GY45" s="45" t="str">
        <f t="shared" si="295"/>
        <v/>
      </c>
      <c r="GZ45" s="45" t="str">
        <f t="shared" si="296"/>
        <v/>
      </c>
      <c r="HA45" s="45" t="str">
        <f t="shared" si="297"/>
        <v/>
      </c>
      <c r="HB45" s="45" t="str">
        <f t="shared" si="235"/>
        <v/>
      </c>
      <c r="HC45" s="45" t="str">
        <f t="shared" si="236"/>
        <v/>
      </c>
      <c r="HD45" s="45" t="str">
        <f t="shared" si="87"/>
        <v/>
      </c>
      <c r="HE45" s="45">
        <f t="shared" si="237"/>
        <v>0</v>
      </c>
      <c r="HF45" s="45">
        <f t="shared" si="238"/>
        <v>0</v>
      </c>
      <c r="HG45" s="45">
        <f t="shared" si="239"/>
        <v>0</v>
      </c>
      <c r="HH45" s="45">
        <f t="shared" si="240"/>
        <v>0</v>
      </c>
      <c r="HI45" s="45">
        <f t="shared" si="241"/>
        <v>0</v>
      </c>
      <c r="HJ45" s="45" t="str">
        <f t="shared" si="291"/>
        <v/>
      </c>
      <c r="HK45" s="17" t="str">
        <f t="shared" si="242"/>
        <v/>
      </c>
      <c r="HL45" s="359" t="str">
        <f t="shared" si="243"/>
        <v/>
      </c>
      <c r="HM45" s="72" t="str">
        <f t="shared" si="244"/>
        <v/>
      </c>
      <c r="HN45" s="60" t="str">
        <f>IF(details!DJ45="","",details!DJ45)</f>
        <v/>
      </c>
      <c r="HO45" s="73" t="str">
        <f>IF(details!DK45="","",details!DK45)</f>
        <v/>
      </c>
      <c r="HP45" s="60" t="str">
        <f>IF(details!DN45="","",details!DN45)</f>
        <v/>
      </c>
      <c r="HQ45" s="73" t="str">
        <f>IF(details!DO45="","",details!DO45)</f>
        <v/>
      </c>
      <c r="HR45" s="60" t="str">
        <f>IF(details!DR45="","",details!DR45)</f>
        <v/>
      </c>
      <c r="HS45" s="73" t="str">
        <f>IF(details!DS45="","",details!DS45)</f>
        <v/>
      </c>
      <c r="HT45" s="60" t="str">
        <f>IF(details!DV45="","",details!DV45)</f>
        <v/>
      </c>
      <c r="HU45" s="73" t="str">
        <f>IF(details!DW45="","",details!DW45)</f>
        <v/>
      </c>
      <c r="HV45" s="60" t="str">
        <f>IF(details!DZ45="","",details!DZ45)</f>
        <v/>
      </c>
      <c r="HW45" s="73" t="str">
        <f>IF(details!EA45="","",details!EA45)</f>
        <v/>
      </c>
      <c r="HX45" s="61" t="str">
        <f t="shared" si="245"/>
        <v/>
      </c>
      <c r="HY45" s="321">
        <f t="shared" si="246"/>
        <v>1.5</v>
      </c>
      <c r="HZ45" s="17" t="str">
        <f t="shared" si="247"/>
        <v/>
      </c>
      <c r="IA45" s="17" t="str">
        <f t="shared" si="248"/>
        <v/>
      </c>
      <c r="IB45" s="17" t="str">
        <f t="shared" si="298"/>
        <v/>
      </c>
      <c r="IC45" s="17" t="str">
        <f t="shared" si="249"/>
        <v/>
      </c>
      <c r="ID45" s="17" t="str">
        <f t="shared" si="250"/>
        <v/>
      </c>
      <c r="IE45" s="17" t="str">
        <f t="shared" si="299"/>
        <v/>
      </c>
      <c r="IF45" s="17" t="str">
        <f t="shared" si="251"/>
        <v/>
      </c>
      <c r="IG45" s="17" t="str">
        <f t="shared" si="279"/>
        <v/>
      </c>
      <c r="IH45" s="17" t="str">
        <f t="shared" si="279"/>
        <v/>
      </c>
      <c r="II45" s="17" t="str">
        <f t="shared" si="279"/>
        <v/>
      </c>
      <c r="IJ45" s="17" t="str">
        <f t="shared" si="279"/>
        <v/>
      </c>
      <c r="IK45" s="17" t="str">
        <f t="shared" si="279"/>
        <v/>
      </c>
      <c r="IL45" s="17" t="str">
        <f t="shared" si="252"/>
        <v/>
      </c>
      <c r="IM45" s="17" t="str">
        <f t="shared" si="300"/>
        <v/>
      </c>
      <c r="IN45" s="17" t="str">
        <f t="shared" si="253"/>
        <v/>
      </c>
      <c r="IO45" s="17" t="str">
        <f t="shared" si="254"/>
        <v/>
      </c>
      <c r="IP45" s="17" t="str">
        <f t="shared" si="301"/>
        <v/>
      </c>
      <c r="IQ45" s="17" t="str">
        <f t="shared" si="255"/>
        <v/>
      </c>
      <c r="IR45" s="17" t="str">
        <f t="shared" si="256"/>
        <v/>
      </c>
      <c r="IS45" s="17" t="str">
        <f t="shared" si="257"/>
        <v/>
      </c>
      <c r="IT45" s="17" t="str">
        <f t="shared" si="258"/>
        <v/>
      </c>
      <c r="IU45" s="17" t="str">
        <f t="shared" si="259"/>
        <v/>
      </c>
      <c r="IV45" s="17" t="str">
        <f t="shared" si="260"/>
        <v/>
      </c>
      <c r="IW45" s="17" t="str">
        <f t="shared" si="261"/>
        <v/>
      </c>
      <c r="IX45" s="17" t="str">
        <f t="shared" si="262"/>
        <v>A</v>
      </c>
      <c r="IY45" s="17" t="str">
        <f t="shared" si="263"/>
        <v>A</v>
      </c>
      <c r="IZ45" s="17" t="str">
        <f t="shared" si="264"/>
        <v>A</v>
      </c>
      <c r="JA45" s="17" t="str">
        <f t="shared" si="265"/>
        <v>A</v>
      </c>
      <c r="JB45" s="17" t="str">
        <f t="shared" si="266"/>
        <v xml:space="preserve">            </v>
      </c>
      <c r="JC45" s="17" t="str">
        <f t="shared" si="267"/>
        <v xml:space="preserve">            </v>
      </c>
      <c r="JD45" s="17" t="str">
        <f t="shared" si="268"/>
        <v/>
      </c>
      <c r="JE45" s="74"/>
      <c r="JF45" s="17" t="str">
        <f t="shared" si="269"/>
        <v xml:space="preserve">            </v>
      </c>
      <c r="JG45" s="17" t="str">
        <f>IF(OR(HK45="SUPPL.",HK45="RE-EXAM."),'result subject-wise'!AV45,HK45)</f>
        <v/>
      </c>
      <c r="JH45" s="26">
        <f>IF('result subject-wise'!AW45="",DQ45,'result subject-wise'!AW45)</f>
        <v>27.708333333333332</v>
      </c>
      <c r="JI45" s="53" t="str">
        <f t="shared" si="270"/>
        <v/>
      </c>
      <c r="JJ45" s="65"/>
      <c r="JM45" s="768"/>
      <c r="JN45" s="594"/>
      <c r="JO45" s="594"/>
      <c r="JP45" s="594"/>
      <c r="JQ45" s="594"/>
      <c r="JR45" s="594"/>
      <c r="JS45" s="594"/>
      <c r="JT45" s="594"/>
      <c r="JU45" s="594"/>
      <c r="JV45" s="594"/>
      <c r="JW45" s="594"/>
      <c r="JX45" s="594"/>
      <c r="JY45" s="594"/>
      <c r="JZ45" s="594"/>
      <c r="KA45" s="608"/>
    </row>
    <row r="46" spans="1:287" ht="16" customHeight="1">
      <c r="A46" s="2">
        <f>details!A46</f>
        <v>0</v>
      </c>
      <c r="B46" s="17" t="str">
        <f>IF(details!B46="","",details!B46)</f>
        <v/>
      </c>
      <c r="C46" s="17" t="str">
        <f>IF(details!C46="","",details!C46)</f>
        <v/>
      </c>
      <c r="D46" s="63" t="str">
        <f>IF(details!D46="","",details!D46)</f>
        <v/>
      </c>
      <c r="E46" s="17" t="str">
        <f>IF(details!E46="","",details!E46)</f>
        <v/>
      </c>
      <c r="F46" s="245" t="str">
        <f>IF(details!F46="","",details!F46)</f>
        <v/>
      </c>
      <c r="G46" s="19" t="str">
        <f>IF(details!G46="","",details!G46)</f>
        <v/>
      </c>
      <c r="H46" s="19" t="str">
        <f>IF(details!H46="","",details!H46)</f>
        <v/>
      </c>
      <c r="I46" s="19" t="str">
        <f>IF(details!I46="","",details!I46)</f>
        <v/>
      </c>
      <c r="J46" s="17" t="str">
        <f>IF(details!J46="","",details!J46)</f>
        <v/>
      </c>
      <c r="K46" s="17" t="str">
        <f>IF(details!K46="","",details!K46)</f>
        <v/>
      </c>
      <c r="L46" s="17" t="str">
        <f>IF(details!L46="","",details!L46)</f>
        <v/>
      </c>
      <c r="M46" s="67" t="str">
        <f t="shared" si="139"/>
        <v/>
      </c>
      <c r="N46" s="17" t="str">
        <f>IF(details!M46="","",details!M46)</f>
        <v/>
      </c>
      <c r="O46" s="17" t="str">
        <f>IF(details!N46="","",details!N46)</f>
        <v/>
      </c>
      <c r="P46" s="67" t="str">
        <f t="shared" si="140"/>
        <v/>
      </c>
      <c r="Q46" s="17" t="str">
        <f>IF(details!O46="","",details!O46)</f>
        <v/>
      </c>
      <c r="R46" s="54" t="str">
        <f t="shared" si="141"/>
        <v/>
      </c>
      <c r="S46" s="45">
        <f t="shared" si="142"/>
        <v>0</v>
      </c>
      <c r="T46" s="45">
        <f t="shared" si="143"/>
        <v>0</v>
      </c>
      <c r="U46" s="46" t="str">
        <f t="shared" si="144"/>
        <v/>
      </c>
      <c r="V46" s="45" t="str">
        <f t="shared" si="145"/>
        <v/>
      </c>
      <c r="W46" s="45" t="str">
        <f t="shared" si="89"/>
        <v/>
      </c>
      <c r="X46" s="45" t="str">
        <f t="shared" si="90"/>
        <v/>
      </c>
      <c r="Y46" s="17" t="str">
        <f>IF(details!P46="","",details!P46)</f>
        <v/>
      </c>
      <c r="Z46" s="17" t="str">
        <f>IF(details!Q46="","",details!Q46)</f>
        <v/>
      </c>
      <c r="AA46" s="17" t="str">
        <f>IF(details!R46="","",details!R46)</f>
        <v/>
      </c>
      <c r="AB46" s="67" t="str">
        <f t="shared" si="146"/>
        <v/>
      </c>
      <c r="AC46" s="17" t="str">
        <f>IF(details!S46="","",details!S46)</f>
        <v/>
      </c>
      <c r="AD46" s="17" t="str">
        <f>IF(details!T46="","",details!T46)</f>
        <v/>
      </c>
      <c r="AE46" s="67" t="str">
        <f t="shared" si="147"/>
        <v/>
      </c>
      <c r="AF46" s="17" t="str">
        <f>IF(details!U46="","",details!U46)</f>
        <v/>
      </c>
      <c r="AG46" s="54" t="str">
        <f t="shared" si="148"/>
        <v/>
      </c>
      <c r="AH46" s="45">
        <f t="shared" si="149"/>
        <v>0</v>
      </c>
      <c r="AI46" s="45">
        <f t="shared" si="150"/>
        <v>0</v>
      </c>
      <c r="AJ46" s="46" t="str">
        <f t="shared" si="151"/>
        <v/>
      </c>
      <c r="AK46" s="45" t="str">
        <f t="shared" si="152"/>
        <v/>
      </c>
      <c r="AL46" s="45" t="str">
        <f t="shared" si="91"/>
        <v/>
      </c>
      <c r="AM46" s="45" t="str">
        <f t="shared" si="92"/>
        <v/>
      </c>
      <c r="AN46" s="63" t="str">
        <f>IF(details!V46="","",details!V46)</f>
        <v/>
      </c>
      <c r="AO46" s="68" t="str">
        <f>IF(details!V46="","",details!V46)</f>
        <v/>
      </c>
      <c r="AP46" s="17" t="str">
        <f>IF(details!W46="","",details!W46)</f>
        <v/>
      </c>
      <c r="AQ46" s="17" t="str">
        <f>IF(details!X46="","",details!X46)</f>
        <v/>
      </c>
      <c r="AR46" s="17" t="str">
        <f>IF(details!Y46="","",details!Y46)</f>
        <v/>
      </c>
      <c r="AS46" s="67" t="str">
        <f t="shared" si="153"/>
        <v/>
      </c>
      <c r="AT46" s="17" t="str">
        <f>IF(details!Z46="","",details!Z46)</f>
        <v/>
      </c>
      <c r="AU46" s="17" t="str">
        <f>IF(details!AA46="","",details!AA46)</f>
        <v/>
      </c>
      <c r="AV46" s="67" t="str">
        <f t="shared" si="154"/>
        <v/>
      </c>
      <c r="AW46" s="17" t="str">
        <f>IF(details!AB46="","",details!AB46)</f>
        <v/>
      </c>
      <c r="AX46" s="54" t="str">
        <f t="shared" si="155"/>
        <v/>
      </c>
      <c r="AY46" s="45">
        <f t="shared" si="156"/>
        <v>0</v>
      </c>
      <c r="AZ46" s="45">
        <f t="shared" si="157"/>
        <v>0</v>
      </c>
      <c r="BA46" s="46" t="str">
        <f t="shared" si="158"/>
        <v/>
      </c>
      <c r="BB46" s="45" t="str">
        <f t="shared" si="159"/>
        <v/>
      </c>
      <c r="BC46" s="45" t="str">
        <f t="shared" si="93"/>
        <v/>
      </c>
      <c r="BD46" s="45" t="str">
        <f t="shared" si="160"/>
        <v/>
      </c>
      <c r="BE46" s="17" t="str">
        <f>IF(details!AC46="","",details!AC46)</f>
        <v/>
      </c>
      <c r="BF46" s="17" t="str">
        <f>IF(details!AD46="","",details!AD46)</f>
        <v/>
      </c>
      <c r="BG46" s="17" t="str">
        <f>IF(details!AE46="","",details!AE46)</f>
        <v/>
      </c>
      <c r="BH46" s="67" t="str">
        <f t="shared" si="161"/>
        <v/>
      </c>
      <c r="BI46" s="17" t="str">
        <f>IF(details!AF46="","",details!AF46)</f>
        <v/>
      </c>
      <c r="BJ46" s="17" t="str">
        <f>IF(details!AG46="","",details!AG46)</f>
        <v/>
      </c>
      <c r="BK46" s="67" t="str">
        <f t="shared" si="162"/>
        <v/>
      </c>
      <c r="BL46" s="17" t="str">
        <f>IF(details!AH46="","",details!AH46)</f>
        <v/>
      </c>
      <c r="BM46" s="54" t="str">
        <f t="shared" si="163"/>
        <v/>
      </c>
      <c r="BN46" s="45">
        <f t="shared" si="164"/>
        <v>0</v>
      </c>
      <c r="BO46" s="45">
        <f t="shared" si="165"/>
        <v>0</v>
      </c>
      <c r="BP46" s="46" t="str">
        <f t="shared" si="166"/>
        <v/>
      </c>
      <c r="BQ46" s="45" t="str">
        <f t="shared" si="167"/>
        <v/>
      </c>
      <c r="BR46" s="45" t="str">
        <f t="shared" si="94"/>
        <v/>
      </c>
      <c r="BS46" s="45" t="str">
        <f t="shared" si="168"/>
        <v/>
      </c>
      <c r="BT46" s="300" t="str">
        <f>IF(details!AI46="","",details!AI46)</f>
        <v/>
      </c>
      <c r="BU46" s="309" t="str">
        <f t="shared" si="169"/>
        <v xml:space="preserve"> SOCIAL SCIENCE</v>
      </c>
      <c r="BV46" s="17" t="str">
        <f>IF(details!AJ46="","",details!AJ46)</f>
        <v/>
      </c>
      <c r="BW46" s="17" t="str">
        <f>IF(details!AK46="","",details!AK46)</f>
        <v/>
      </c>
      <c r="BX46" s="17" t="str">
        <f>IF(details!AL46="","",details!AL46)</f>
        <v/>
      </c>
      <c r="BY46" s="178" t="str">
        <f t="shared" si="302"/>
        <v/>
      </c>
      <c r="BZ46" s="17" t="str">
        <f>IF(details!AM46="","",details!AM46)</f>
        <v/>
      </c>
      <c r="CA46" s="17" t="str">
        <f t="shared" si="171"/>
        <v/>
      </c>
      <c r="CB46" s="17" t="str">
        <f t="shared" si="303"/>
        <v/>
      </c>
      <c r="CC46" s="17">
        <f>IF(details!AN46="","",details!AN46)</f>
        <v>10</v>
      </c>
      <c r="CD46" s="17">
        <f>IF(details!AO46="","",details!AO46)</f>
        <v>10</v>
      </c>
      <c r="CE46" s="17">
        <f>IF(details!AP46="","",details!AP46)</f>
        <v>9</v>
      </c>
      <c r="CF46" s="67">
        <f t="shared" si="173"/>
        <v>29</v>
      </c>
      <c r="CG46" s="17">
        <f>IF(details!AQ46="","",details!AQ46)</f>
        <v>0.5</v>
      </c>
      <c r="CH46" s="17">
        <f>IF(details!AR46="","",details!AR46)</f>
        <v>70</v>
      </c>
      <c r="CI46" s="67">
        <f t="shared" si="174"/>
        <v>99.5</v>
      </c>
      <c r="CJ46" s="17">
        <f>IF(details!AS46="","",details!AS46)</f>
        <v>100</v>
      </c>
      <c r="CK46" s="54">
        <f t="shared" si="175"/>
        <v>199.5</v>
      </c>
      <c r="CL46" s="17">
        <f t="shared" si="176"/>
        <v>10</v>
      </c>
      <c r="CM46" s="17">
        <f t="shared" si="177"/>
        <v>10</v>
      </c>
      <c r="CN46" s="17">
        <f t="shared" si="178"/>
        <v>9</v>
      </c>
      <c r="CO46" s="67">
        <f t="shared" si="100"/>
        <v>0.5</v>
      </c>
      <c r="CP46" s="17">
        <f t="shared" si="282"/>
        <v>70</v>
      </c>
      <c r="CQ46" s="67">
        <f t="shared" si="283"/>
        <v>99.5</v>
      </c>
      <c r="CR46" s="17">
        <f t="shared" si="284"/>
        <v>100</v>
      </c>
      <c r="CS46" s="54">
        <f t="shared" si="285"/>
        <v>199.5</v>
      </c>
      <c r="CT46" s="45">
        <f t="shared" si="286"/>
        <v>0</v>
      </c>
      <c r="CU46" s="45">
        <f t="shared" si="292"/>
        <v>0</v>
      </c>
      <c r="CV46" s="46">
        <f t="shared" si="293"/>
        <v>200</v>
      </c>
      <c r="CW46" s="45" t="str">
        <f t="shared" si="287"/>
        <v/>
      </c>
      <c r="CX46" s="45" t="str">
        <f t="shared" si="103"/>
        <v/>
      </c>
      <c r="CY46" s="45" t="str">
        <f t="shared" si="179"/>
        <v/>
      </c>
      <c r="CZ46" s="17">
        <f>IF(details!AT46="","",details!AT46)</f>
        <v>5</v>
      </c>
      <c r="DA46" s="17">
        <f>IF(details!AU46="","",details!AU46)</f>
        <v>4</v>
      </c>
      <c r="DB46" s="17">
        <f>IF(details!AV46="","",details!AV46)</f>
        <v>8</v>
      </c>
      <c r="DC46" s="67">
        <f t="shared" si="180"/>
        <v>17</v>
      </c>
      <c r="DD46" s="17">
        <f>IF(details!AW46="","",details!AW46)</f>
        <v>1</v>
      </c>
      <c r="DE46" s="17">
        <f>IF(details!AX46="","",details!AX46)</f>
        <v>25</v>
      </c>
      <c r="DF46" s="67">
        <f t="shared" si="181"/>
        <v>43</v>
      </c>
      <c r="DG46" s="17">
        <f>IF(details!AY46="","",details!AY46)</f>
        <v>90</v>
      </c>
      <c r="DH46" s="54">
        <f t="shared" si="182"/>
        <v>133</v>
      </c>
      <c r="DI46" s="45">
        <f t="shared" si="183"/>
        <v>0</v>
      </c>
      <c r="DJ46" s="45">
        <f t="shared" si="184"/>
        <v>0</v>
      </c>
      <c r="DK46" s="46">
        <f t="shared" si="185"/>
        <v>200</v>
      </c>
      <c r="DL46" s="45" t="str">
        <f t="shared" si="186"/>
        <v/>
      </c>
      <c r="DM46" s="45" t="str">
        <f t="shared" si="104"/>
        <v/>
      </c>
      <c r="DN46" s="45" t="str">
        <f t="shared" si="105"/>
        <v/>
      </c>
      <c r="DO46" s="45">
        <f t="shared" si="288"/>
        <v>0</v>
      </c>
      <c r="DP46" s="69">
        <f t="shared" si="289"/>
        <v>332.5</v>
      </c>
      <c r="DQ46" s="70">
        <f t="shared" si="187"/>
        <v>27.708333333333332</v>
      </c>
      <c r="DR46" s="53" t="str">
        <f t="shared" si="188"/>
        <v/>
      </c>
      <c r="DS46" s="17">
        <f>IF(details!AZ46="","",details!AZ46)</f>
        <v>10</v>
      </c>
      <c r="DT46" s="17">
        <f>IF(details!BA46="","",details!BA46)</f>
        <v>10</v>
      </c>
      <c r="DU46" s="17">
        <f>IF(details!BB46="","",details!BB46)</f>
        <v>10</v>
      </c>
      <c r="DV46" s="67">
        <f t="shared" si="189"/>
        <v>30</v>
      </c>
      <c r="DW46" s="17">
        <f>IF(details!BC46="","",details!BC46)</f>
        <v>70</v>
      </c>
      <c r="DX46" s="67">
        <f t="shared" si="190"/>
        <v>100</v>
      </c>
      <c r="DY46" s="17">
        <f>IF(details!BD46="","",details!BD46)</f>
        <v>100</v>
      </c>
      <c r="DZ46" s="54">
        <f t="shared" si="191"/>
        <v>200</v>
      </c>
      <c r="EA46" s="45">
        <f t="shared" si="192"/>
        <v>0</v>
      </c>
      <c r="EB46" s="45">
        <f t="shared" si="193"/>
        <v>0</v>
      </c>
      <c r="EC46" s="46">
        <f t="shared" si="194"/>
        <v>200</v>
      </c>
      <c r="ED46" s="45" t="str">
        <f t="shared" si="195"/>
        <v/>
      </c>
      <c r="EE46" s="45" t="str">
        <f t="shared" si="107"/>
        <v/>
      </c>
      <c r="EF46" s="45" t="str">
        <f t="shared" si="196"/>
        <v/>
      </c>
      <c r="EG46" s="17">
        <f>IF(details!BE46="","",details!BE46)</f>
        <v>6</v>
      </c>
      <c r="EH46" s="17">
        <f>IF(details!BF46="","",details!BF46)</f>
        <v>8</v>
      </c>
      <c r="EI46" s="67">
        <f t="shared" si="197"/>
        <v>14</v>
      </c>
      <c r="EJ46" s="17">
        <f>IF(details!BG46="","",details!BG46)</f>
        <v>4</v>
      </c>
      <c r="EK46" s="17">
        <f>IF(details!BH46="","",details!BH46)</f>
        <v>7</v>
      </c>
      <c r="EL46" s="67">
        <f t="shared" si="198"/>
        <v>11</v>
      </c>
      <c r="EM46" s="17">
        <f>IF(details!BI46="","",details!BI46)</f>
        <v>15</v>
      </c>
      <c r="EN46" s="17">
        <f>IF(details!BJ46="","",details!BJ46)</f>
        <v>10</v>
      </c>
      <c r="EO46" s="67">
        <f t="shared" si="199"/>
        <v>25</v>
      </c>
      <c r="EP46" s="67">
        <f t="shared" si="200"/>
        <v>25</v>
      </c>
      <c r="EQ46" s="67">
        <f t="shared" si="201"/>
        <v>25</v>
      </c>
      <c r="ER46" s="67">
        <f t="shared" si="202"/>
        <v>50</v>
      </c>
      <c r="ES46" s="17">
        <f>IF(details!BK46="","",details!BK46)</f>
        <v>24</v>
      </c>
      <c r="ET46" s="17">
        <f>IF(details!BL46="","",details!BL46)</f>
        <v>14</v>
      </c>
      <c r="EU46" s="67">
        <f t="shared" si="203"/>
        <v>38</v>
      </c>
      <c r="EV46" s="67">
        <f t="shared" si="204"/>
        <v>49</v>
      </c>
      <c r="EW46" s="67">
        <f t="shared" si="205"/>
        <v>39</v>
      </c>
      <c r="EX46" s="17">
        <f>IF(details!BM46="","",details!BM46)</f>
        <v>30</v>
      </c>
      <c r="EY46" s="17">
        <f>IF(details!BN46="","",details!BN46)</f>
        <v>70</v>
      </c>
      <c r="EZ46" s="67">
        <f t="shared" si="206"/>
        <v>100</v>
      </c>
      <c r="FA46" s="67">
        <f t="shared" si="207"/>
        <v>79</v>
      </c>
      <c r="FB46" s="67">
        <f t="shared" si="208"/>
        <v>109</v>
      </c>
      <c r="FC46" s="63">
        <f t="shared" si="209"/>
        <v>188</v>
      </c>
      <c r="FD46" s="45">
        <f t="shared" si="210"/>
        <v>0</v>
      </c>
      <c r="FE46" s="45">
        <f t="shared" si="211"/>
        <v>0</v>
      </c>
      <c r="FF46" s="46">
        <f t="shared" si="212"/>
        <v>200</v>
      </c>
      <c r="FG46" s="45" t="str">
        <f t="shared" si="213"/>
        <v/>
      </c>
      <c r="FH46" s="45" t="str">
        <f t="shared" si="109"/>
        <v>P</v>
      </c>
      <c r="FI46" s="45" t="str">
        <f t="shared" si="214"/>
        <v>A</v>
      </c>
      <c r="FJ46" s="17">
        <f>IF(details!BO46="","",details!BO46)</f>
        <v>10</v>
      </c>
      <c r="FK46" s="17">
        <f>IF(details!BP46="","",details!BP46)</f>
        <v>10</v>
      </c>
      <c r="FL46" s="17">
        <f>IF(details!BQ46="","",details!BQ46)</f>
        <v>10</v>
      </c>
      <c r="FM46" s="67">
        <f t="shared" si="215"/>
        <v>30</v>
      </c>
      <c r="FN46" s="17">
        <f>IF(details!BR46="","",details!BR46)</f>
        <v>33</v>
      </c>
      <c r="FO46" s="17">
        <f>IF(details!BS46="","",details!BS46)</f>
        <v>18</v>
      </c>
      <c r="FP46" s="71">
        <f t="shared" si="216"/>
        <v>51</v>
      </c>
      <c r="FQ46" s="67">
        <f t="shared" si="217"/>
        <v>63</v>
      </c>
      <c r="FR46" s="67">
        <f t="shared" si="218"/>
        <v>18</v>
      </c>
      <c r="FS46" s="17">
        <f>IF(details!BT46="","",details!BT46)</f>
        <v>60</v>
      </c>
      <c r="FT46" s="17">
        <f>IF(details!BU46="","",details!BU46)</f>
        <v>30</v>
      </c>
      <c r="FU46" s="71">
        <f t="shared" si="219"/>
        <v>90</v>
      </c>
      <c r="FV46" s="67">
        <f t="shared" si="220"/>
        <v>123</v>
      </c>
      <c r="FW46" s="67">
        <f t="shared" si="221"/>
        <v>48</v>
      </c>
      <c r="FX46" s="63">
        <f t="shared" si="222"/>
        <v>171</v>
      </c>
      <c r="FY46" s="45">
        <f t="shared" si="223"/>
        <v>0</v>
      </c>
      <c r="FZ46" s="45">
        <f t="shared" si="224"/>
        <v>0</v>
      </c>
      <c r="GA46" s="46">
        <f t="shared" si="290"/>
        <v>200</v>
      </c>
      <c r="GB46" s="45" t="str">
        <f t="shared" si="225"/>
        <v/>
      </c>
      <c r="GC46" s="45" t="str">
        <f t="shared" si="110"/>
        <v>P</v>
      </c>
      <c r="GD46" s="45" t="str">
        <f t="shared" si="226"/>
        <v>A</v>
      </c>
      <c r="GE46" s="17">
        <f>IF(details!BV46="","",details!BV46)</f>
        <v>24</v>
      </c>
      <c r="GF46" s="17">
        <f>IF(details!BW46="","",details!BW46)</f>
        <v>44</v>
      </c>
      <c r="GG46" s="17">
        <f>IF(details!BX46="","",details!BX46)</f>
        <v>30</v>
      </c>
      <c r="GH46" s="63">
        <f t="shared" si="227"/>
        <v>98</v>
      </c>
      <c r="GI46" s="45">
        <f t="shared" si="228"/>
        <v>0</v>
      </c>
      <c r="GJ46" s="46">
        <f t="shared" si="229"/>
        <v>100</v>
      </c>
      <c r="GK46" s="45" t="str">
        <f t="shared" si="230"/>
        <v/>
      </c>
      <c r="GL46" s="45" t="str">
        <f t="shared" si="111"/>
        <v>P</v>
      </c>
      <c r="GM46" s="45" t="str">
        <f t="shared" si="112"/>
        <v>A</v>
      </c>
      <c r="GN46" s="17">
        <f>IF(details!BY46="","",details!BY46)</f>
        <v>24</v>
      </c>
      <c r="GO46" s="17">
        <f>IF(details!BZ46="","",details!BZ46)</f>
        <v>28</v>
      </c>
      <c r="GP46" s="17">
        <f>IF(details!CA46="","",details!CA46)</f>
        <v>27</v>
      </c>
      <c r="GQ46" s="17">
        <f>IF(details!CB46="","",details!CB46)</f>
        <v>14</v>
      </c>
      <c r="GR46" s="63">
        <f t="shared" si="231"/>
        <v>93</v>
      </c>
      <c r="GS46" s="45">
        <f t="shared" si="232"/>
        <v>0</v>
      </c>
      <c r="GT46" s="46">
        <f t="shared" si="233"/>
        <v>100</v>
      </c>
      <c r="GU46" s="45" t="str">
        <f t="shared" si="234"/>
        <v/>
      </c>
      <c r="GV46" s="45" t="str">
        <f t="shared" si="113"/>
        <v>P</v>
      </c>
      <c r="GW46" s="45" t="str">
        <f t="shared" si="114"/>
        <v>A</v>
      </c>
      <c r="GX46" s="45" t="str">
        <f t="shared" si="294"/>
        <v/>
      </c>
      <c r="GY46" s="45" t="str">
        <f t="shared" si="295"/>
        <v/>
      </c>
      <c r="GZ46" s="45" t="str">
        <f t="shared" si="296"/>
        <v/>
      </c>
      <c r="HA46" s="45" t="str">
        <f t="shared" si="297"/>
        <v/>
      </c>
      <c r="HB46" s="45" t="str">
        <f t="shared" si="235"/>
        <v/>
      </c>
      <c r="HC46" s="45" t="str">
        <f t="shared" si="236"/>
        <v/>
      </c>
      <c r="HD46" s="45" t="str">
        <f t="shared" si="87"/>
        <v/>
      </c>
      <c r="HE46" s="45">
        <f t="shared" si="237"/>
        <v>0</v>
      </c>
      <c r="HF46" s="45">
        <f t="shared" si="238"/>
        <v>0</v>
      </c>
      <c r="HG46" s="45">
        <f t="shared" si="239"/>
        <v>0</v>
      </c>
      <c r="HH46" s="45">
        <f t="shared" si="240"/>
        <v>0</v>
      </c>
      <c r="HI46" s="45">
        <f t="shared" si="241"/>
        <v>0</v>
      </c>
      <c r="HJ46" s="45" t="str">
        <f t="shared" si="291"/>
        <v/>
      </c>
      <c r="HK46" s="17" t="str">
        <f t="shared" si="242"/>
        <v/>
      </c>
      <c r="HL46" s="359" t="str">
        <f t="shared" si="243"/>
        <v/>
      </c>
      <c r="HM46" s="72" t="str">
        <f t="shared" si="244"/>
        <v/>
      </c>
      <c r="HN46" s="60" t="str">
        <f>IF(details!DJ46="","",details!DJ46)</f>
        <v/>
      </c>
      <c r="HO46" s="73" t="str">
        <f>IF(details!DK46="","",details!DK46)</f>
        <v/>
      </c>
      <c r="HP46" s="60" t="str">
        <f>IF(details!DN46="","",details!DN46)</f>
        <v/>
      </c>
      <c r="HQ46" s="73" t="str">
        <f>IF(details!DO46="","",details!DO46)</f>
        <v/>
      </c>
      <c r="HR46" s="60" t="str">
        <f>IF(details!DR46="","",details!DR46)</f>
        <v/>
      </c>
      <c r="HS46" s="73" t="str">
        <f>IF(details!DS46="","",details!DS46)</f>
        <v/>
      </c>
      <c r="HT46" s="60" t="str">
        <f>IF(details!DV46="","",details!DV46)</f>
        <v/>
      </c>
      <c r="HU46" s="73" t="str">
        <f>IF(details!DW46="","",details!DW46)</f>
        <v/>
      </c>
      <c r="HV46" s="60" t="str">
        <f>IF(details!DZ46="","",details!DZ46)</f>
        <v/>
      </c>
      <c r="HW46" s="73" t="str">
        <f>IF(details!EA46="","",details!EA46)</f>
        <v/>
      </c>
      <c r="HX46" s="61" t="str">
        <f t="shared" si="245"/>
        <v/>
      </c>
      <c r="HY46" s="321">
        <f t="shared" si="246"/>
        <v>1.5</v>
      </c>
      <c r="HZ46" s="17" t="str">
        <f t="shared" si="247"/>
        <v/>
      </c>
      <c r="IA46" s="17" t="str">
        <f t="shared" si="248"/>
        <v/>
      </c>
      <c r="IB46" s="17" t="str">
        <f t="shared" si="298"/>
        <v/>
      </c>
      <c r="IC46" s="17" t="str">
        <f t="shared" si="249"/>
        <v/>
      </c>
      <c r="ID46" s="17" t="str">
        <f t="shared" si="250"/>
        <v/>
      </c>
      <c r="IE46" s="17" t="str">
        <f t="shared" si="299"/>
        <v/>
      </c>
      <c r="IF46" s="17" t="str">
        <f t="shared" si="251"/>
        <v/>
      </c>
      <c r="IG46" s="17" t="str">
        <f t="shared" si="279"/>
        <v/>
      </c>
      <c r="IH46" s="17" t="str">
        <f t="shared" si="279"/>
        <v/>
      </c>
      <c r="II46" s="17" t="str">
        <f t="shared" si="279"/>
        <v/>
      </c>
      <c r="IJ46" s="17" t="str">
        <f t="shared" si="279"/>
        <v/>
      </c>
      <c r="IK46" s="17" t="str">
        <f t="shared" si="279"/>
        <v/>
      </c>
      <c r="IL46" s="17" t="str">
        <f t="shared" si="252"/>
        <v/>
      </c>
      <c r="IM46" s="17" t="str">
        <f t="shared" si="300"/>
        <v/>
      </c>
      <c r="IN46" s="17" t="str">
        <f t="shared" si="253"/>
        <v/>
      </c>
      <c r="IO46" s="17" t="str">
        <f t="shared" si="254"/>
        <v/>
      </c>
      <c r="IP46" s="17" t="str">
        <f t="shared" si="301"/>
        <v/>
      </c>
      <c r="IQ46" s="17" t="str">
        <f t="shared" si="255"/>
        <v/>
      </c>
      <c r="IR46" s="17" t="str">
        <f t="shared" si="256"/>
        <v/>
      </c>
      <c r="IS46" s="17" t="str">
        <f t="shared" si="257"/>
        <v/>
      </c>
      <c r="IT46" s="17" t="str">
        <f t="shared" si="258"/>
        <v/>
      </c>
      <c r="IU46" s="17" t="str">
        <f t="shared" si="259"/>
        <v/>
      </c>
      <c r="IV46" s="17" t="str">
        <f t="shared" si="260"/>
        <v/>
      </c>
      <c r="IW46" s="17" t="str">
        <f t="shared" si="261"/>
        <v/>
      </c>
      <c r="IX46" s="17" t="str">
        <f t="shared" si="262"/>
        <v>A</v>
      </c>
      <c r="IY46" s="17" t="str">
        <f t="shared" si="263"/>
        <v>A</v>
      </c>
      <c r="IZ46" s="17" t="str">
        <f t="shared" si="264"/>
        <v>A</v>
      </c>
      <c r="JA46" s="17" t="str">
        <f t="shared" si="265"/>
        <v>A</v>
      </c>
      <c r="JB46" s="17" t="str">
        <f t="shared" si="266"/>
        <v xml:space="preserve">            </v>
      </c>
      <c r="JC46" s="17" t="str">
        <f t="shared" si="267"/>
        <v xml:space="preserve">            </v>
      </c>
      <c r="JD46" s="17" t="str">
        <f t="shared" si="268"/>
        <v/>
      </c>
      <c r="JE46" s="74"/>
      <c r="JF46" s="17" t="str">
        <f t="shared" si="269"/>
        <v xml:space="preserve">            </v>
      </c>
      <c r="JG46" s="17" t="str">
        <f>IF(OR(HK46="SUPPL.",HK46="RE-EXAM."),'result subject-wise'!AV46,HK46)</f>
        <v/>
      </c>
      <c r="JH46" s="26">
        <f>IF('result subject-wise'!AW46="",DQ46,'result subject-wise'!AW46)</f>
        <v>27.708333333333332</v>
      </c>
      <c r="JI46" s="53" t="str">
        <f t="shared" si="270"/>
        <v/>
      </c>
      <c r="JJ46" s="65"/>
      <c r="JM46" s="603" t="str">
        <f>'result aggregate'!X110</f>
        <v>FIRST DIVISION</v>
      </c>
      <c r="JN46" s="602">
        <f>'result aggregate'!Y110</f>
        <v>0</v>
      </c>
      <c r="JO46" s="602">
        <f>'result aggregate'!Z110</f>
        <v>4</v>
      </c>
      <c r="JP46" s="602">
        <f>'result aggregate'!AA110</f>
        <v>0</v>
      </c>
      <c r="JQ46" s="602">
        <f>'result aggregate'!AB110</f>
        <v>1</v>
      </c>
      <c r="JR46" s="602">
        <f>'result aggregate'!AC110</f>
        <v>0</v>
      </c>
      <c r="JS46" s="602">
        <f>'result aggregate'!AD110</f>
        <v>3</v>
      </c>
      <c r="JT46" s="602">
        <f>'result aggregate'!AE110</f>
        <v>0</v>
      </c>
      <c r="JU46" s="602">
        <f>'result aggregate'!AF110</f>
        <v>2</v>
      </c>
      <c r="JV46" s="602">
        <f>'result aggregate'!AG110</f>
        <v>0</v>
      </c>
      <c r="JW46" s="602">
        <f>'result aggregate'!AH110</f>
        <v>0</v>
      </c>
      <c r="JX46" s="602">
        <f>'result aggregate'!AI110</f>
        <v>0</v>
      </c>
      <c r="JY46" s="602">
        <f>'result aggregate'!AJ110</f>
        <v>0</v>
      </c>
      <c r="JZ46" s="594">
        <f>'result aggregate'!AK110</f>
        <v>10</v>
      </c>
      <c r="KA46" s="608"/>
    </row>
    <row r="47" spans="1:287" ht="16" customHeight="1">
      <c r="A47" s="2">
        <f>details!A47</f>
        <v>0</v>
      </c>
      <c r="B47" s="17" t="str">
        <f>IF(details!B47="","",details!B47)</f>
        <v/>
      </c>
      <c r="C47" s="17" t="str">
        <f>IF(details!C47="","",details!C47)</f>
        <v/>
      </c>
      <c r="D47" s="63" t="str">
        <f>IF(details!D47="","",details!D47)</f>
        <v/>
      </c>
      <c r="E47" s="17" t="str">
        <f>IF(details!E47="","",details!E47)</f>
        <v/>
      </c>
      <c r="F47" s="245" t="str">
        <f>IF(details!F47="","",details!F47)</f>
        <v/>
      </c>
      <c r="G47" s="19" t="str">
        <f>IF(details!G47="","",details!G47)</f>
        <v/>
      </c>
      <c r="H47" s="19" t="str">
        <f>IF(details!H47="","",details!H47)</f>
        <v/>
      </c>
      <c r="I47" s="19" t="str">
        <f>IF(details!I47="","",details!I47)</f>
        <v/>
      </c>
      <c r="J47" s="17" t="str">
        <f>IF(details!J47="","",details!J47)</f>
        <v/>
      </c>
      <c r="K47" s="17" t="str">
        <f>IF(details!K47="","",details!K47)</f>
        <v/>
      </c>
      <c r="L47" s="17" t="str">
        <f>IF(details!L47="","",details!L47)</f>
        <v/>
      </c>
      <c r="M47" s="67" t="str">
        <f t="shared" si="139"/>
        <v/>
      </c>
      <c r="N47" s="17" t="str">
        <f>IF(details!M47="","",details!M47)</f>
        <v/>
      </c>
      <c r="O47" s="17" t="str">
        <f>IF(details!N47="","",details!N47)</f>
        <v/>
      </c>
      <c r="P47" s="67" t="str">
        <f t="shared" si="140"/>
        <v/>
      </c>
      <c r="Q47" s="17" t="str">
        <f>IF(details!O47="","",details!O47)</f>
        <v/>
      </c>
      <c r="R47" s="54" t="str">
        <f t="shared" si="141"/>
        <v/>
      </c>
      <c r="S47" s="45">
        <f t="shared" si="142"/>
        <v>0</v>
      </c>
      <c r="T47" s="45">
        <f t="shared" si="143"/>
        <v>0</v>
      </c>
      <c r="U47" s="46" t="str">
        <f t="shared" si="144"/>
        <v/>
      </c>
      <c r="V47" s="45" t="str">
        <f t="shared" si="145"/>
        <v/>
      </c>
      <c r="W47" s="45" t="str">
        <f t="shared" si="89"/>
        <v/>
      </c>
      <c r="X47" s="45" t="str">
        <f t="shared" si="90"/>
        <v/>
      </c>
      <c r="Y47" s="17" t="str">
        <f>IF(details!P47="","",details!P47)</f>
        <v/>
      </c>
      <c r="Z47" s="17" t="str">
        <f>IF(details!Q47="","",details!Q47)</f>
        <v/>
      </c>
      <c r="AA47" s="17" t="str">
        <f>IF(details!R47="","",details!R47)</f>
        <v/>
      </c>
      <c r="AB47" s="67" t="str">
        <f t="shared" si="146"/>
        <v/>
      </c>
      <c r="AC47" s="17" t="str">
        <f>IF(details!S47="","",details!S47)</f>
        <v/>
      </c>
      <c r="AD47" s="17" t="str">
        <f>IF(details!T47="","",details!T47)</f>
        <v/>
      </c>
      <c r="AE47" s="67" t="str">
        <f t="shared" si="147"/>
        <v/>
      </c>
      <c r="AF47" s="17" t="str">
        <f>IF(details!U47="","",details!U47)</f>
        <v/>
      </c>
      <c r="AG47" s="54" t="str">
        <f t="shared" si="148"/>
        <v/>
      </c>
      <c r="AH47" s="45">
        <f t="shared" si="149"/>
        <v>0</v>
      </c>
      <c r="AI47" s="45">
        <f t="shared" si="150"/>
        <v>0</v>
      </c>
      <c r="AJ47" s="46" t="str">
        <f t="shared" si="151"/>
        <v/>
      </c>
      <c r="AK47" s="45" t="str">
        <f t="shared" si="152"/>
        <v/>
      </c>
      <c r="AL47" s="45" t="str">
        <f t="shared" si="91"/>
        <v/>
      </c>
      <c r="AM47" s="45" t="str">
        <f t="shared" si="92"/>
        <v/>
      </c>
      <c r="AN47" s="63" t="str">
        <f>IF(details!V47="","",details!V47)</f>
        <v/>
      </c>
      <c r="AO47" s="68" t="str">
        <f>IF(details!V47="","",details!V47)</f>
        <v/>
      </c>
      <c r="AP47" s="17" t="str">
        <f>IF(details!W47="","",details!W47)</f>
        <v/>
      </c>
      <c r="AQ47" s="17" t="str">
        <f>IF(details!X47="","",details!X47)</f>
        <v/>
      </c>
      <c r="AR47" s="17" t="str">
        <f>IF(details!Y47="","",details!Y47)</f>
        <v/>
      </c>
      <c r="AS47" s="67" t="str">
        <f t="shared" si="153"/>
        <v/>
      </c>
      <c r="AT47" s="17" t="str">
        <f>IF(details!Z47="","",details!Z47)</f>
        <v/>
      </c>
      <c r="AU47" s="17" t="str">
        <f>IF(details!AA47="","",details!AA47)</f>
        <v/>
      </c>
      <c r="AV47" s="67" t="str">
        <f t="shared" si="154"/>
        <v/>
      </c>
      <c r="AW47" s="17" t="str">
        <f>IF(details!AB47="","",details!AB47)</f>
        <v/>
      </c>
      <c r="AX47" s="54" t="str">
        <f t="shared" si="155"/>
        <v/>
      </c>
      <c r="AY47" s="45">
        <f t="shared" si="156"/>
        <v>0</v>
      </c>
      <c r="AZ47" s="45">
        <f t="shared" si="157"/>
        <v>0</v>
      </c>
      <c r="BA47" s="46" t="str">
        <f t="shared" si="158"/>
        <v/>
      </c>
      <c r="BB47" s="45" t="str">
        <f t="shared" si="159"/>
        <v/>
      </c>
      <c r="BC47" s="45" t="str">
        <f t="shared" si="93"/>
        <v/>
      </c>
      <c r="BD47" s="45" t="str">
        <f t="shared" si="160"/>
        <v/>
      </c>
      <c r="BE47" s="17" t="str">
        <f>IF(details!AC47="","",details!AC47)</f>
        <v/>
      </c>
      <c r="BF47" s="17" t="str">
        <f>IF(details!AD47="","",details!AD47)</f>
        <v/>
      </c>
      <c r="BG47" s="17" t="str">
        <f>IF(details!AE47="","",details!AE47)</f>
        <v/>
      </c>
      <c r="BH47" s="67" t="str">
        <f t="shared" si="161"/>
        <v/>
      </c>
      <c r="BI47" s="17" t="str">
        <f>IF(details!AF47="","",details!AF47)</f>
        <v/>
      </c>
      <c r="BJ47" s="17" t="str">
        <f>IF(details!AG47="","",details!AG47)</f>
        <v/>
      </c>
      <c r="BK47" s="67" t="str">
        <f t="shared" si="162"/>
        <v/>
      </c>
      <c r="BL47" s="17" t="str">
        <f>IF(details!AH47="","",details!AH47)</f>
        <v/>
      </c>
      <c r="BM47" s="54" t="str">
        <f t="shared" si="163"/>
        <v/>
      </c>
      <c r="BN47" s="45">
        <f t="shared" si="164"/>
        <v>0</v>
      </c>
      <c r="BO47" s="45">
        <f t="shared" si="165"/>
        <v>0</v>
      </c>
      <c r="BP47" s="46" t="str">
        <f t="shared" si="166"/>
        <v/>
      </c>
      <c r="BQ47" s="45" t="str">
        <f t="shared" si="167"/>
        <v/>
      </c>
      <c r="BR47" s="45" t="str">
        <f t="shared" si="94"/>
        <v/>
      </c>
      <c r="BS47" s="45" t="str">
        <f t="shared" si="168"/>
        <v/>
      </c>
      <c r="BT47" s="300" t="str">
        <f>IF(details!AI47="","",details!AI47)</f>
        <v/>
      </c>
      <c r="BU47" s="309" t="str">
        <f t="shared" si="169"/>
        <v xml:space="preserve"> SOCIAL SCIENCE</v>
      </c>
      <c r="BV47" s="17" t="str">
        <f>IF(details!AJ47="","",details!AJ47)</f>
        <v/>
      </c>
      <c r="BW47" s="17" t="str">
        <f>IF(details!AK47="","",details!AK47)</f>
        <v/>
      </c>
      <c r="BX47" s="17" t="str">
        <f>IF(details!AL47="","",details!AL47)</f>
        <v/>
      </c>
      <c r="BY47" s="178" t="str">
        <f>IF(AND(BV47="",BX47="",BZ47=""),"",SUM(BV47:BX47))</f>
        <v/>
      </c>
      <c r="BZ47" s="17" t="str">
        <f>IF(details!AM47="","",details!AM47)</f>
        <v/>
      </c>
      <c r="CA47" s="17" t="str">
        <f t="shared" si="171"/>
        <v/>
      </c>
      <c r="CB47" s="17" t="str">
        <f>IF(CA47="P",(BY47+BZ47),"")</f>
        <v/>
      </c>
      <c r="CC47" s="17">
        <f>IF(details!AN47="","",details!AN47)</f>
        <v>10</v>
      </c>
      <c r="CD47" s="17">
        <f>IF(details!AO47="","",details!AO47)</f>
        <v>10</v>
      </c>
      <c r="CE47" s="17">
        <f>IF(details!AP47="","",details!AP47)</f>
        <v>9</v>
      </c>
      <c r="CF47" s="67">
        <f t="shared" si="173"/>
        <v>29</v>
      </c>
      <c r="CG47" s="17">
        <f>IF(details!AQ47="","",details!AQ47)</f>
        <v>0.5</v>
      </c>
      <c r="CH47" s="17">
        <f>IF(details!AR47="","",details!AR47)</f>
        <v>70</v>
      </c>
      <c r="CI47" s="67">
        <f t="shared" si="174"/>
        <v>99.5</v>
      </c>
      <c r="CJ47" s="17">
        <f>IF(details!AS47="","",details!AS47)</f>
        <v>100</v>
      </c>
      <c r="CK47" s="54">
        <f t="shared" si="175"/>
        <v>199.5</v>
      </c>
      <c r="CL47" s="17">
        <f t="shared" si="176"/>
        <v>10</v>
      </c>
      <c r="CM47" s="17">
        <f t="shared" si="177"/>
        <v>10</v>
      </c>
      <c r="CN47" s="17">
        <f t="shared" si="178"/>
        <v>9</v>
      </c>
      <c r="CO47" s="67">
        <f t="shared" si="100"/>
        <v>0.5</v>
      </c>
      <c r="CP47" s="17">
        <f t="shared" si="282"/>
        <v>70</v>
      </c>
      <c r="CQ47" s="67">
        <f t="shared" si="283"/>
        <v>99.5</v>
      </c>
      <c r="CR47" s="17">
        <f t="shared" si="284"/>
        <v>100</v>
      </c>
      <c r="CS47" s="54">
        <f t="shared" si="285"/>
        <v>199.5</v>
      </c>
      <c r="CT47" s="45">
        <f t="shared" si="286"/>
        <v>0</v>
      </c>
      <c r="CU47" s="45">
        <f t="shared" si="292"/>
        <v>0</v>
      </c>
      <c r="CV47" s="46">
        <f t="shared" si="293"/>
        <v>200</v>
      </c>
      <c r="CW47" s="45" t="str">
        <f t="shared" si="287"/>
        <v/>
      </c>
      <c r="CX47" s="45" t="str">
        <f t="shared" si="103"/>
        <v/>
      </c>
      <c r="CY47" s="45" t="str">
        <f t="shared" si="179"/>
        <v/>
      </c>
      <c r="CZ47" s="17">
        <f>IF(details!AT47="","",details!AT47)</f>
        <v>5</v>
      </c>
      <c r="DA47" s="17">
        <f>IF(details!AU47="","",details!AU47)</f>
        <v>4</v>
      </c>
      <c r="DB47" s="17">
        <f>IF(details!AV47="","",details!AV47)</f>
        <v>8</v>
      </c>
      <c r="DC47" s="67">
        <f t="shared" si="180"/>
        <v>17</v>
      </c>
      <c r="DD47" s="17">
        <f>IF(details!AW47="","",details!AW47)</f>
        <v>1</v>
      </c>
      <c r="DE47" s="17">
        <f>IF(details!AX47="","",details!AX47)</f>
        <v>25</v>
      </c>
      <c r="DF47" s="67">
        <f t="shared" si="181"/>
        <v>43</v>
      </c>
      <c r="DG47" s="17">
        <f>IF(details!AY47="","",details!AY47)</f>
        <v>90</v>
      </c>
      <c r="DH47" s="54">
        <f t="shared" si="182"/>
        <v>133</v>
      </c>
      <c r="DI47" s="45">
        <f t="shared" si="183"/>
        <v>0</v>
      </c>
      <c r="DJ47" s="45">
        <f t="shared" si="184"/>
        <v>0</v>
      </c>
      <c r="DK47" s="46">
        <f t="shared" si="185"/>
        <v>200</v>
      </c>
      <c r="DL47" s="45" t="str">
        <f t="shared" si="186"/>
        <v/>
      </c>
      <c r="DM47" s="45" t="str">
        <f t="shared" si="104"/>
        <v/>
      </c>
      <c r="DN47" s="45" t="str">
        <f t="shared" si="105"/>
        <v/>
      </c>
      <c r="DO47" s="45">
        <f t="shared" si="288"/>
        <v>0</v>
      </c>
      <c r="DP47" s="69">
        <f t="shared" si="289"/>
        <v>332.5</v>
      </c>
      <c r="DQ47" s="70">
        <f t="shared" si="187"/>
        <v>27.708333333333332</v>
      </c>
      <c r="DR47" s="53" t="str">
        <f t="shared" si="188"/>
        <v/>
      </c>
      <c r="DS47" s="17">
        <f>IF(details!AZ47="","",details!AZ47)</f>
        <v>10</v>
      </c>
      <c r="DT47" s="17">
        <f>IF(details!BA47="","",details!BA47)</f>
        <v>10</v>
      </c>
      <c r="DU47" s="17">
        <f>IF(details!BB47="","",details!BB47)</f>
        <v>10</v>
      </c>
      <c r="DV47" s="67">
        <f t="shared" si="189"/>
        <v>30</v>
      </c>
      <c r="DW47" s="17">
        <f>IF(details!BC47="","",details!BC47)</f>
        <v>70</v>
      </c>
      <c r="DX47" s="67">
        <f t="shared" si="190"/>
        <v>100</v>
      </c>
      <c r="DY47" s="17">
        <f>IF(details!BD47="","",details!BD47)</f>
        <v>100</v>
      </c>
      <c r="DZ47" s="54">
        <f t="shared" si="191"/>
        <v>200</v>
      </c>
      <c r="EA47" s="45">
        <f t="shared" si="192"/>
        <v>0</v>
      </c>
      <c r="EB47" s="45">
        <f t="shared" si="193"/>
        <v>0</v>
      </c>
      <c r="EC47" s="46">
        <f t="shared" si="194"/>
        <v>200</v>
      </c>
      <c r="ED47" s="45" t="str">
        <f t="shared" si="195"/>
        <v/>
      </c>
      <c r="EE47" s="45" t="str">
        <f t="shared" si="107"/>
        <v/>
      </c>
      <c r="EF47" s="45" t="str">
        <f t="shared" si="196"/>
        <v/>
      </c>
      <c r="EG47" s="17">
        <f>IF(details!BE47="","",details!BE47)</f>
        <v>6</v>
      </c>
      <c r="EH47" s="17">
        <f>IF(details!BF47="","",details!BF47)</f>
        <v>8</v>
      </c>
      <c r="EI47" s="67">
        <f t="shared" si="197"/>
        <v>14</v>
      </c>
      <c r="EJ47" s="17">
        <f>IF(details!BG47="","",details!BG47)</f>
        <v>4</v>
      </c>
      <c r="EK47" s="17">
        <f>IF(details!BH47="","",details!BH47)</f>
        <v>7</v>
      </c>
      <c r="EL47" s="67">
        <f t="shared" si="198"/>
        <v>11</v>
      </c>
      <c r="EM47" s="17">
        <f>IF(details!BI47="","",details!BI47)</f>
        <v>15</v>
      </c>
      <c r="EN47" s="17">
        <f>IF(details!BJ47="","",details!BJ47)</f>
        <v>10</v>
      </c>
      <c r="EO47" s="67">
        <f t="shared" si="199"/>
        <v>25</v>
      </c>
      <c r="EP47" s="67">
        <f t="shared" si="200"/>
        <v>25</v>
      </c>
      <c r="EQ47" s="67">
        <f t="shared" si="201"/>
        <v>25</v>
      </c>
      <c r="ER47" s="67">
        <f t="shared" si="202"/>
        <v>50</v>
      </c>
      <c r="ES47" s="17">
        <f>IF(details!BK47="","",details!BK47)</f>
        <v>24</v>
      </c>
      <c r="ET47" s="17">
        <f>IF(details!BL47="","",details!BL47)</f>
        <v>14</v>
      </c>
      <c r="EU47" s="67">
        <f t="shared" si="203"/>
        <v>38</v>
      </c>
      <c r="EV47" s="67">
        <f t="shared" si="204"/>
        <v>49</v>
      </c>
      <c r="EW47" s="67">
        <f t="shared" si="205"/>
        <v>39</v>
      </c>
      <c r="EX47" s="17">
        <f>IF(details!BM47="","",details!BM47)</f>
        <v>30</v>
      </c>
      <c r="EY47" s="17">
        <f>IF(details!BN47="","",details!BN47)</f>
        <v>70</v>
      </c>
      <c r="EZ47" s="67">
        <f t="shared" si="206"/>
        <v>100</v>
      </c>
      <c r="FA47" s="67">
        <f t="shared" si="207"/>
        <v>79</v>
      </c>
      <c r="FB47" s="67">
        <f t="shared" si="208"/>
        <v>109</v>
      </c>
      <c r="FC47" s="63">
        <f t="shared" si="209"/>
        <v>188</v>
      </c>
      <c r="FD47" s="45">
        <f t="shared" si="210"/>
        <v>0</v>
      </c>
      <c r="FE47" s="45">
        <f t="shared" si="211"/>
        <v>0</v>
      </c>
      <c r="FF47" s="46">
        <f t="shared" si="212"/>
        <v>200</v>
      </c>
      <c r="FG47" s="45" t="str">
        <f t="shared" si="213"/>
        <v/>
      </c>
      <c r="FH47" s="45" t="str">
        <f t="shared" si="109"/>
        <v>P</v>
      </c>
      <c r="FI47" s="45" t="str">
        <f t="shared" si="214"/>
        <v>A</v>
      </c>
      <c r="FJ47" s="17">
        <f>IF(details!BO47="","",details!BO47)</f>
        <v>10</v>
      </c>
      <c r="FK47" s="17">
        <f>IF(details!BP47="","",details!BP47)</f>
        <v>10</v>
      </c>
      <c r="FL47" s="17">
        <f>IF(details!BQ47="","",details!BQ47)</f>
        <v>10</v>
      </c>
      <c r="FM47" s="67">
        <f t="shared" si="215"/>
        <v>30</v>
      </c>
      <c r="FN47" s="17">
        <f>IF(details!BR47="","",details!BR47)</f>
        <v>33</v>
      </c>
      <c r="FO47" s="17">
        <f>IF(details!BS47="","",details!BS47)</f>
        <v>18</v>
      </c>
      <c r="FP47" s="71">
        <f t="shared" si="216"/>
        <v>51</v>
      </c>
      <c r="FQ47" s="67">
        <f t="shared" si="217"/>
        <v>63</v>
      </c>
      <c r="FR47" s="67">
        <f t="shared" si="218"/>
        <v>18</v>
      </c>
      <c r="FS47" s="17">
        <f>IF(details!BT47="","",details!BT47)</f>
        <v>60</v>
      </c>
      <c r="FT47" s="17">
        <f>IF(details!BU47="","",details!BU47)</f>
        <v>30</v>
      </c>
      <c r="FU47" s="71">
        <f t="shared" si="219"/>
        <v>90</v>
      </c>
      <c r="FV47" s="67">
        <f t="shared" si="220"/>
        <v>123</v>
      </c>
      <c r="FW47" s="67">
        <f t="shared" si="221"/>
        <v>48</v>
      </c>
      <c r="FX47" s="63">
        <f t="shared" si="222"/>
        <v>171</v>
      </c>
      <c r="FY47" s="45">
        <f t="shared" si="223"/>
        <v>0</v>
      </c>
      <c r="FZ47" s="45">
        <f t="shared" si="224"/>
        <v>0</v>
      </c>
      <c r="GA47" s="46">
        <f t="shared" si="290"/>
        <v>200</v>
      </c>
      <c r="GB47" s="45" t="str">
        <f t="shared" si="225"/>
        <v/>
      </c>
      <c r="GC47" s="45" t="str">
        <f t="shared" si="110"/>
        <v>P</v>
      </c>
      <c r="GD47" s="45" t="str">
        <f t="shared" si="226"/>
        <v>A</v>
      </c>
      <c r="GE47" s="17">
        <f>IF(details!BV47="","",details!BV47)</f>
        <v>24</v>
      </c>
      <c r="GF47" s="17">
        <f>IF(details!BW47="","",details!BW47)</f>
        <v>44</v>
      </c>
      <c r="GG47" s="17">
        <f>IF(details!BX47="","",details!BX47)</f>
        <v>30</v>
      </c>
      <c r="GH47" s="63">
        <f t="shared" si="227"/>
        <v>98</v>
      </c>
      <c r="GI47" s="45">
        <f t="shared" si="228"/>
        <v>0</v>
      </c>
      <c r="GJ47" s="46">
        <f t="shared" si="229"/>
        <v>100</v>
      </c>
      <c r="GK47" s="45" t="str">
        <f t="shared" si="230"/>
        <v/>
      </c>
      <c r="GL47" s="45" t="str">
        <f t="shared" si="111"/>
        <v>P</v>
      </c>
      <c r="GM47" s="45" t="str">
        <f t="shared" si="112"/>
        <v>A</v>
      </c>
      <c r="GN47" s="17">
        <f>IF(details!BY47="","",details!BY47)</f>
        <v>24</v>
      </c>
      <c r="GO47" s="17">
        <f>IF(details!BZ47="","",details!BZ47)</f>
        <v>28</v>
      </c>
      <c r="GP47" s="17">
        <f>IF(details!CA47="","",details!CA47)</f>
        <v>27</v>
      </c>
      <c r="GQ47" s="17">
        <f>IF(details!CB47="","",details!CB47)</f>
        <v>14</v>
      </c>
      <c r="GR47" s="63">
        <f t="shared" si="231"/>
        <v>93</v>
      </c>
      <c r="GS47" s="45">
        <f t="shared" si="232"/>
        <v>0</v>
      </c>
      <c r="GT47" s="46">
        <f t="shared" si="233"/>
        <v>100</v>
      </c>
      <c r="GU47" s="45" t="str">
        <f t="shared" si="234"/>
        <v/>
      </c>
      <c r="GV47" s="45" t="str">
        <f t="shared" si="113"/>
        <v>P</v>
      </c>
      <c r="GW47" s="45" t="str">
        <f t="shared" si="114"/>
        <v>A</v>
      </c>
      <c r="GX47" s="45" t="str">
        <f t="shared" si="294"/>
        <v/>
      </c>
      <c r="GY47" s="45" t="str">
        <f t="shared" si="295"/>
        <v/>
      </c>
      <c r="GZ47" s="45" t="str">
        <f t="shared" si="296"/>
        <v/>
      </c>
      <c r="HA47" s="45" t="str">
        <f t="shared" si="297"/>
        <v/>
      </c>
      <c r="HB47" s="45" t="str">
        <f t="shared" si="235"/>
        <v/>
      </c>
      <c r="HC47" s="45" t="str">
        <f t="shared" si="236"/>
        <v/>
      </c>
      <c r="HD47" s="45" t="str">
        <f t="shared" si="87"/>
        <v/>
      </c>
      <c r="HE47" s="45">
        <f t="shared" si="237"/>
        <v>0</v>
      </c>
      <c r="HF47" s="45">
        <f t="shared" si="238"/>
        <v>0</v>
      </c>
      <c r="HG47" s="45">
        <f t="shared" si="239"/>
        <v>0</v>
      </c>
      <c r="HH47" s="45">
        <f t="shared" si="240"/>
        <v>0</v>
      </c>
      <c r="HI47" s="45">
        <f t="shared" si="241"/>
        <v>0</v>
      </c>
      <c r="HJ47" s="45" t="str">
        <f t="shared" si="291"/>
        <v/>
      </c>
      <c r="HK47" s="17" t="str">
        <f t="shared" si="242"/>
        <v/>
      </c>
      <c r="HL47" s="359" t="str">
        <f t="shared" si="243"/>
        <v/>
      </c>
      <c r="HM47" s="72" t="str">
        <f t="shared" si="244"/>
        <v/>
      </c>
      <c r="HN47" s="60" t="str">
        <f>IF(details!DJ47="","",details!DJ47)</f>
        <v/>
      </c>
      <c r="HO47" s="73" t="str">
        <f>IF(details!DK47="","",details!DK47)</f>
        <v/>
      </c>
      <c r="HP47" s="60" t="str">
        <f>IF(details!DN47="","",details!DN47)</f>
        <v/>
      </c>
      <c r="HQ47" s="73" t="str">
        <f>IF(details!DO47="","",details!DO47)</f>
        <v/>
      </c>
      <c r="HR47" s="60" t="str">
        <f>IF(details!DR47="","",details!DR47)</f>
        <v/>
      </c>
      <c r="HS47" s="73" t="str">
        <f>IF(details!DS47="","",details!DS47)</f>
        <v/>
      </c>
      <c r="HT47" s="60" t="str">
        <f>IF(details!DV47="","",details!DV47)</f>
        <v/>
      </c>
      <c r="HU47" s="73" t="str">
        <f>IF(details!DW47="","",details!DW47)</f>
        <v/>
      </c>
      <c r="HV47" s="60" t="str">
        <f>IF(details!DZ47="","",details!DZ47)</f>
        <v/>
      </c>
      <c r="HW47" s="73" t="str">
        <f>IF(details!EA47="","",details!EA47)</f>
        <v/>
      </c>
      <c r="HX47" s="61" t="str">
        <f t="shared" si="245"/>
        <v/>
      </c>
      <c r="HY47" s="321">
        <f t="shared" si="246"/>
        <v>1.5</v>
      </c>
      <c r="HZ47" s="17" t="str">
        <f t="shared" si="247"/>
        <v/>
      </c>
      <c r="IA47" s="17" t="str">
        <f t="shared" si="248"/>
        <v/>
      </c>
      <c r="IB47" s="17" t="str">
        <f t="shared" si="298"/>
        <v/>
      </c>
      <c r="IC47" s="17" t="str">
        <f t="shared" si="249"/>
        <v/>
      </c>
      <c r="ID47" s="17" t="str">
        <f t="shared" si="250"/>
        <v/>
      </c>
      <c r="IE47" s="17" t="str">
        <f t="shared" si="299"/>
        <v/>
      </c>
      <c r="IF47" s="17" t="str">
        <f t="shared" si="251"/>
        <v/>
      </c>
      <c r="IG47" s="17" t="str">
        <f t="shared" ref="IG47:IK56" si="304">IF($AO47=IG$5,$IF47,"")</f>
        <v/>
      </c>
      <c r="IH47" s="17" t="str">
        <f t="shared" si="304"/>
        <v/>
      </c>
      <c r="II47" s="17" t="str">
        <f t="shared" si="304"/>
        <v/>
      </c>
      <c r="IJ47" s="17" t="str">
        <f t="shared" si="304"/>
        <v/>
      </c>
      <c r="IK47" s="17" t="str">
        <f t="shared" si="304"/>
        <v/>
      </c>
      <c r="IL47" s="17" t="str">
        <f t="shared" si="252"/>
        <v/>
      </c>
      <c r="IM47" s="17" t="str">
        <f t="shared" si="300"/>
        <v/>
      </c>
      <c r="IN47" s="17" t="str">
        <f t="shared" si="253"/>
        <v/>
      </c>
      <c r="IO47" s="17" t="str">
        <f t="shared" si="254"/>
        <v/>
      </c>
      <c r="IP47" s="17" t="str">
        <f t="shared" si="301"/>
        <v/>
      </c>
      <c r="IQ47" s="17" t="str">
        <f t="shared" si="255"/>
        <v/>
      </c>
      <c r="IR47" s="17" t="str">
        <f t="shared" si="256"/>
        <v/>
      </c>
      <c r="IS47" s="17" t="str">
        <f t="shared" si="257"/>
        <v/>
      </c>
      <c r="IT47" s="17" t="str">
        <f t="shared" si="258"/>
        <v/>
      </c>
      <c r="IU47" s="17" t="str">
        <f t="shared" si="259"/>
        <v/>
      </c>
      <c r="IV47" s="17" t="str">
        <f t="shared" si="260"/>
        <v/>
      </c>
      <c r="IW47" s="17" t="str">
        <f t="shared" si="261"/>
        <v/>
      </c>
      <c r="IX47" s="17" t="str">
        <f t="shared" si="262"/>
        <v>A</v>
      </c>
      <c r="IY47" s="17" t="str">
        <f t="shared" si="263"/>
        <v>A</v>
      </c>
      <c r="IZ47" s="17" t="str">
        <f t="shared" si="264"/>
        <v>A</v>
      </c>
      <c r="JA47" s="17" t="str">
        <f t="shared" si="265"/>
        <v>A</v>
      </c>
      <c r="JB47" s="17" t="str">
        <f t="shared" si="266"/>
        <v xml:space="preserve">            </v>
      </c>
      <c r="JC47" s="17" t="str">
        <f t="shared" si="267"/>
        <v xml:space="preserve">            </v>
      </c>
      <c r="JD47" s="17" t="str">
        <f t="shared" si="268"/>
        <v/>
      </c>
      <c r="JE47" s="74"/>
      <c r="JF47" s="17" t="str">
        <f t="shared" si="269"/>
        <v xml:space="preserve">            </v>
      </c>
      <c r="JG47" s="17" t="str">
        <f>IF(OR(HK47="SUPPL.",HK47="RE-EXAM."),'result subject-wise'!AV47,HK47)</f>
        <v/>
      </c>
      <c r="JH47" s="26">
        <f>IF('result subject-wise'!AW47="",DQ47,'result subject-wise'!AW47)</f>
        <v>27.708333333333332</v>
      </c>
      <c r="JI47" s="53" t="str">
        <f t="shared" si="270"/>
        <v/>
      </c>
      <c r="JJ47" s="65"/>
      <c r="JM47" s="603"/>
      <c r="JN47" s="602"/>
      <c r="JO47" s="602"/>
      <c r="JP47" s="602"/>
      <c r="JQ47" s="602"/>
      <c r="JR47" s="602"/>
      <c r="JS47" s="602"/>
      <c r="JT47" s="602"/>
      <c r="JU47" s="602"/>
      <c r="JV47" s="602"/>
      <c r="JW47" s="602"/>
      <c r="JX47" s="602"/>
      <c r="JY47" s="602"/>
      <c r="JZ47" s="594"/>
      <c r="KA47" s="608"/>
    </row>
    <row r="48" spans="1:287" ht="16" customHeight="1">
      <c r="A48" s="2">
        <f>details!A48</f>
        <v>0</v>
      </c>
      <c r="B48" s="17" t="str">
        <f>IF(details!B48="","",details!B48)</f>
        <v/>
      </c>
      <c r="C48" s="17" t="str">
        <f>IF(details!C48="","",details!C48)</f>
        <v/>
      </c>
      <c r="D48" s="63" t="str">
        <f>IF(details!D48="","",details!D48)</f>
        <v/>
      </c>
      <c r="E48" s="17" t="str">
        <f>IF(details!E48="","",details!E48)</f>
        <v/>
      </c>
      <c r="F48" s="245" t="str">
        <f>IF(details!F48="","",details!F48)</f>
        <v/>
      </c>
      <c r="G48" s="19" t="str">
        <f>IF(details!G48="","",details!G48)</f>
        <v/>
      </c>
      <c r="H48" s="19" t="str">
        <f>IF(details!H48="","",details!H48)</f>
        <v/>
      </c>
      <c r="I48" s="19" t="str">
        <f>IF(details!I48="","",details!I48)</f>
        <v/>
      </c>
      <c r="J48" s="17" t="str">
        <f>IF(details!J48="","",details!J48)</f>
        <v/>
      </c>
      <c r="K48" s="17" t="str">
        <f>IF(details!K48="","",details!K48)</f>
        <v/>
      </c>
      <c r="L48" s="17" t="str">
        <f>IF(details!L48="","",details!L48)</f>
        <v/>
      </c>
      <c r="M48" s="67" t="str">
        <f t="shared" si="139"/>
        <v/>
      </c>
      <c r="N48" s="17" t="str">
        <f>IF(details!M48="","",details!M48)</f>
        <v/>
      </c>
      <c r="O48" s="17" t="str">
        <f>IF(details!N48="","",details!N48)</f>
        <v/>
      </c>
      <c r="P48" s="67" t="str">
        <f t="shared" si="140"/>
        <v/>
      </c>
      <c r="Q48" s="17" t="str">
        <f>IF(details!O48="","",details!O48)</f>
        <v/>
      </c>
      <c r="R48" s="54" t="str">
        <f t="shared" si="141"/>
        <v/>
      </c>
      <c r="S48" s="45">
        <f t="shared" si="142"/>
        <v>0</v>
      </c>
      <c r="T48" s="45">
        <f t="shared" si="143"/>
        <v>0</v>
      </c>
      <c r="U48" s="46" t="str">
        <f t="shared" si="144"/>
        <v/>
      </c>
      <c r="V48" s="45" t="str">
        <f t="shared" si="145"/>
        <v/>
      </c>
      <c r="W48" s="45" t="str">
        <f t="shared" si="89"/>
        <v/>
      </c>
      <c r="X48" s="45" t="str">
        <f t="shared" si="90"/>
        <v/>
      </c>
      <c r="Y48" s="17" t="str">
        <f>IF(details!P48="","",details!P48)</f>
        <v/>
      </c>
      <c r="Z48" s="17" t="str">
        <f>IF(details!Q48="","",details!Q48)</f>
        <v/>
      </c>
      <c r="AA48" s="17" t="str">
        <f>IF(details!R48="","",details!R48)</f>
        <v/>
      </c>
      <c r="AB48" s="67" t="str">
        <f t="shared" si="146"/>
        <v/>
      </c>
      <c r="AC48" s="17" t="str">
        <f>IF(details!S48="","",details!S48)</f>
        <v/>
      </c>
      <c r="AD48" s="17" t="str">
        <f>IF(details!T48="","",details!T48)</f>
        <v/>
      </c>
      <c r="AE48" s="67" t="str">
        <f t="shared" si="147"/>
        <v/>
      </c>
      <c r="AF48" s="17" t="str">
        <f>IF(details!U48="","",details!U48)</f>
        <v/>
      </c>
      <c r="AG48" s="54" t="str">
        <f t="shared" si="148"/>
        <v/>
      </c>
      <c r="AH48" s="45">
        <f t="shared" si="149"/>
        <v>0</v>
      </c>
      <c r="AI48" s="45">
        <f t="shared" si="150"/>
        <v>0</v>
      </c>
      <c r="AJ48" s="46" t="str">
        <f t="shared" si="151"/>
        <v/>
      </c>
      <c r="AK48" s="45" t="str">
        <f t="shared" si="152"/>
        <v/>
      </c>
      <c r="AL48" s="45" t="str">
        <f t="shared" si="91"/>
        <v/>
      </c>
      <c r="AM48" s="45" t="str">
        <f t="shared" si="92"/>
        <v/>
      </c>
      <c r="AN48" s="63" t="str">
        <f>IF(details!V48="","",details!V48)</f>
        <v/>
      </c>
      <c r="AO48" s="68" t="str">
        <f>IF(details!V48="","",details!V48)</f>
        <v/>
      </c>
      <c r="AP48" s="17" t="str">
        <f>IF(details!W48="","",details!W48)</f>
        <v/>
      </c>
      <c r="AQ48" s="17" t="str">
        <f>IF(details!X48="","",details!X48)</f>
        <v/>
      </c>
      <c r="AR48" s="17" t="str">
        <f>IF(details!Y48="","",details!Y48)</f>
        <v/>
      </c>
      <c r="AS48" s="67" t="str">
        <f t="shared" si="153"/>
        <v/>
      </c>
      <c r="AT48" s="17" t="str">
        <f>IF(details!Z48="","",details!Z48)</f>
        <v/>
      </c>
      <c r="AU48" s="17" t="str">
        <f>IF(details!AA48="","",details!AA48)</f>
        <v/>
      </c>
      <c r="AV48" s="67" t="str">
        <f t="shared" si="154"/>
        <v/>
      </c>
      <c r="AW48" s="17" t="str">
        <f>IF(details!AB48="","",details!AB48)</f>
        <v/>
      </c>
      <c r="AX48" s="54" t="str">
        <f t="shared" si="155"/>
        <v/>
      </c>
      <c r="AY48" s="45">
        <f t="shared" si="156"/>
        <v>0</v>
      </c>
      <c r="AZ48" s="45">
        <f t="shared" si="157"/>
        <v>0</v>
      </c>
      <c r="BA48" s="46" t="str">
        <f t="shared" si="158"/>
        <v/>
      </c>
      <c r="BB48" s="45" t="str">
        <f t="shared" si="159"/>
        <v/>
      </c>
      <c r="BC48" s="45" t="str">
        <f t="shared" si="93"/>
        <v/>
      </c>
      <c r="BD48" s="45" t="str">
        <f t="shared" si="160"/>
        <v/>
      </c>
      <c r="BE48" s="17" t="str">
        <f>IF(details!AC48="","",details!AC48)</f>
        <v/>
      </c>
      <c r="BF48" s="17" t="str">
        <f>IF(details!AD48="","",details!AD48)</f>
        <v/>
      </c>
      <c r="BG48" s="17" t="str">
        <f>IF(details!AE48="","",details!AE48)</f>
        <v/>
      </c>
      <c r="BH48" s="67" t="str">
        <f t="shared" si="161"/>
        <v/>
      </c>
      <c r="BI48" s="17" t="str">
        <f>IF(details!AF48="","",details!AF48)</f>
        <v/>
      </c>
      <c r="BJ48" s="17" t="str">
        <f>IF(details!AG48="","",details!AG48)</f>
        <v/>
      </c>
      <c r="BK48" s="67" t="str">
        <f t="shared" si="162"/>
        <v/>
      </c>
      <c r="BL48" s="17" t="str">
        <f>IF(details!AH48="","",details!AH48)</f>
        <v/>
      </c>
      <c r="BM48" s="54" t="str">
        <f t="shared" si="163"/>
        <v/>
      </c>
      <c r="BN48" s="45">
        <f t="shared" si="164"/>
        <v>0</v>
      </c>
      <c r="BO48" s="45">
        <f t="shared" si="165"/>
        <v>0</v>
      </c>
      <c r="BP48" s="46" t="str">
        <f t="shared" si="166"/>
        <v/>
      </c>
      <c r="BQ48" s="45" t="str">
        <f t="shared" si="167"/>
        <v/>
      </c>
      <c r="BR48" s="45" t="str">
        <f t="shared" si="94"/>
        <v/>
      </c>
      <c r="BS48" s="45" t="str">
        <f t="shared" si="168"/>
        <v/>
      </c>
      <c r="BT48" s="300" t="str">
        <f>IF(details!AI48="","",details!AI48)</f>
        <v/>
      </c>
      <c r="BU48" s="309" t="str">
        <f t="shared" si="169"/>
        <v xml:space="preserve"> SOCIAL SCIENCE</v>
      </c>
      <c r="BV48" s="17" t="str">
        <f>IF(details!AJ48="","",details!AJ48)</f>
        <v/>
      </c>
      <c r="BW48" s="17" t="str">
        <f>IF(details!AK48="","",details!AK48)</f>
        <v/>
      </c>
      <c r="BX48" s="17" t="str">
        <f>IF(details!AL48="","",details!AL48)</f>
        <v/>
      </c>
      <c r="BY48" s="178" t="str">
        <f t="shared" ref="BY48:BY55" si="305">IF(AND(BV48="",BX48="",BZ48=""),"",SUM(BV48:BX48))</f>
        <v/>
      </c>
      <c r="BZ48" s="17" t="str">
        <f>IF(details!AM48="","",details!AM48)</f>
        <v/>
      </c>
      <c r="CA48" s="17" t="str">
        <f t="shared" si="171"/>
        <v/>
      </c>
      <c r="CB48" s="17" t="str">
        <f t="shared" ref="CB48:CB55" si="306">IF(CA48="P",(BY48+BZ48),"")</f>
        <v/>
      </c>
      <c r="CC48" s="17">
        <f>IF(details!AN48="","",details!AN48)</f>
        <v>10</v>
      </c>
      <c r="CD48" s="17">
        <f>IF(details!AO48="","",details!AO48)</f>
        <v>10</v>
      </c>
      <c r="CE48" s="17">
        <f>IF(details!AP48="","",details!AP48)</f>
        <v>9</v>
      </c>
      <c r="CF48" s="67">
        <f t="shared" si="173"/>
        <v>29</v>
      </c>
      <c r="CG48" s="17">
        <f>IF(details!AQ48="","",details!AQ48)</f>
        <v>0.5</v>
      </c>
      <c r="CH48" s="17">
        <f>IF(details!AR48="","",details!AR48)</f>
        <v>70</v>
      </c>
      <c r="CI48" s="67">
        <f t="shared" si="174"/>
        <v>99.5</v>
      </c>
      <c r="CJ48" s="17">
        <f>IF(details!AS48="","",details!AS48)</f>
        <v>100</v>
      </c>
      <c r="CK48" s="54">
        <f t="shared" si="175"/>
        <v>199.5</v>
      </c>
      <c r="CL48" s="17">
        <f t="shared" si="176"/>
        <v>10</v>
      </c>
      <c r="CM48" s="17">
        <f t="shared" si="177"/>
        <v>10</v>
      </c>
      <c r="CN48" s="17">
        <f t="shared" si="178"/>
        <v>9</v>
      </c>
      <c r="CO48" s="67">
        <f t="shared" si="100"/>
        <v>0.5</v>
      </c>
      <c r="CP48" s="17">
        <f t="shared" si="282"/>
        <v>70</v>
      </c>
      <c r="CQ48" s="67">
        <f t="shared" si="283"/>
        <v>99.5</v>
      </c>
      <c r="CR48" s="17">
        <f t="shared" si="284"/>
        <v>100</v>
      </c>
      <c r="CS48" s="54">
        <f t="shared" si="285"/>
        <v>199.5</v>
      </c>
      <c r="CT48" s="45">
        <f t="shared" si="286"/>
        <v>0</v>
      </c>
      <c r="CU48" s="45">
        <f t="shared" si="292"/>
        <v>0</v>
      </c>
      <c r="CV48" s="46">
        <f t="shared" si="293"/>
        <v>200</v>
      </c>
      <c r="CW48" s="45" t="str">
        <f t="shared" si="287"/>
        <v/>
      </c>
      <c r="CX48" s="45" t="str">
        <f t="shared" si="103"/>
        <v/>
      </c>
      <c r="CY48" s="45" t="str">
        <f t="shared" si="179"/>
        <v/>
      </c>
      <c r="CZ48" s="17">
        <f>IF(details!AT48="","",details!AT48)</f>
        <v>5</v>
      </c>
      <c r="DA48" s="17">
        <f>IF(details!AU48="","",details!AU48)</f>
        <v>4</v>
      </c>
      <c r="DB48" s="17">
        <f>IF(details!AV48="","",details!AV48)</f>
        <v>8</v>
      </c>
      <c r="DC48" s="67">
        <f t="shared" si="180"/>
        <v>17</v>
      </c>
      <c r="DD48" s="17">
        <f>IF(details!AW48="","",details!AW48)</f>
        <v>1</v>
      </c>
      <c r="DE48" s="17">
        <f>IF(details!AX48="","",details!AX48)</f>
        <v>25</v>
      </c>
      <c r="DF48" s="67">
        <f t="shared" si="181"/>
        <v>43</v>
      </c>
      <c r="DG48" s="17">
        <f>IF(details!AY48="","",details!AY48)</f>
        <v>90</v>
      </c>
      <c r="DH48" s="54">
        <f t="shared" si="182"/>
        <v>133</v>
      </c>
      <c r="DI48" s="45">
        <f t="shared" si="183"/>
        <v>0</v>
      </c>
      <c r="DJ48" s="45">
        <f t="shared" si="184"/>
        <v>0</v>
      </c>
      <c r="DK48" s="46">
        <f t="shared" si="185"/>
        <v>200</v>
      </c>
      <c r="DL48" s="45" t="str">
        <f t="shared" si="186"/>
        <v/>
      </c>
      <c r="DM48" s="45" t="str">
        <f t="shared" si="104"/>
        <v/>
      </c>
      <c r="DN48" s="45" t="str">
        <f t="shared" si="105"/>
        <v/>
      </c>
      <c r="DO48" s="45">
        <f t="shared" si="288"/>
        <v>0</v>
      </c>
      <c r="DP48" s="69">
        <f t="shared" si="289"/>
        <v>332.5</v>
      </c>
      <c r="DQ48" s="70">
        <f t="shared" si="187"/>
        <v>27.708333333333332</v>
      </c>
      <c r="DR48" s="53" t="str">
        <f t="shared" si="188"/>
        <v/>
      </c>
      <c r="DS48" s="17">
        <f>IF(details!AZ48="","",details!AZ48)</f>
        <v>10</v>
      </c>
      <c r="DT48" s="17">
        <f>IF(details!BA48="","",details!BA48)</f>
        <v>10</v>
      </c>
      <c r="DU48" s="17">
        <f>IF(details!BB48="","",details!BB48)</f>
        <v>10</v>
      </c>
      <c r="DV48" s="67">
        <f t="shared" si="189"/>
        <v>30</v>
      </c>
      <c r="DW48" s="17">
        <f>IF(details!BC48="","",details!BC48)</f>
        <v>70</v>
      </c>
      <c r="DX48" s="67">
        <f t="shared" si="190"/>
        <v>100</v>
      </c>
      <c r="DY48" s="17">
        <f>IF(details!BD48="","",details!BD48)</f>
        <v>100</v>
      </c>
      <c r="DZ48" s="54">
        <f t="shared" si="191"/>
        <v>200</v>
      </c>
      <c r="EA48" s="45">
        <f t="shared" si="192"/>
        <v>0</v>
      </c>
      <c r="EB48" s="45">
        <f t="shared" si="193"/>
        <v>0</v>
      </c>
      <c r="EC48" s="46">
        <f t="shared" si="194"/>
        <v>200</v>
      </c>
      <c r="ED48" s="45" t="str">
        <f t="shared" si="195"/>
        <v/>
      </c>
      <c r="EE48" s="45" t="str">
        <f t="shared" si="107"/>
        <v/>
      </c>
      <c r="EF48" s="45" t="str">
        <f t="shared" si="196"/>
        <v/>
      </c>
      <c r="EG48" s="17">
        <f>IF(details!BE48="","",details!BE48)</f>
        <v>6</v>
      </c>
      <c r="EH48" s="17">
        <f>IF(details!BF48="","",details!BF48)</f>
        <v>8</v>
      </c>
      <c r="EI48" s="67">
        <f t="shared" si="197"/>
        <v>14</v>
      </c>
      <c r="EJ48" s="17">
        <f>IF(details!BG48="","",details!BG48)</f>
        <v>4</v>
      </c>
      <c r="EK48" s="17">
        <f>IF(details!BH48="","",details!BH48)</f>
        <v>7</v>
      </c>
      <c r="EL48" s="67">
        <f t="shared" si="198"/>
        <v>11</v>
      </c>
      <c r="EM48" s="17">
        <f>IF(details!BI48="","",details!BI48)</f>
        <v>15</v>
      </c>
      <c r="EN48" s="17">
        <f>IF(details!BJ48="","",details!BJ48)</f>
        <v>10</v>
      </c>
      <c r="EO48" s="67">
        <f t="shared" si="199"/>
        <v>25</v>
      </c>
      <c r="EP48" s="67">
        <f t="shared" si="200"/>
        <v>25</v>
      </c>
      <c r="EQ48" s="67">
        <f t="shared" si="201"/>
        <v>25</v>
      </c>
      <c r="ER48" s="67">
        <f t="shared" si="202"/>
        <v>50</v>
      </c>
      <c r="ES48" s="17">
        <f>IF(details!BK48="","",details!BK48)</f>
        <v>24</v>
      </c>
      <c r="ET48" s="17">
        <f>IF(details!BL48="","",details!BL48)</f>
        <v>14</v>
      </c>
      <c r="EU48" s="67">
        <f t="shared" si="203"/>
        <v>38</v>
      </c>
      <c r="EV48" s="67">
        <f t="shared" si="204"/>
        <v>49</v>
      </c>
      <c r="EW48" s="67">
        <f t="shared" si="205"/>
        <v>39</v>
      </c>
      <c r="EX48" s="17">
        <f>IF(details!BM48="","",details!BM48)</f>
        <v>30</v>
      </c>
      <c r="EY48" s="17">
        <f>IF(details!BN48="","",details!BN48)</f>
        <v>70</v>
      </c>
      <c r="EZ48" s="67">
        <f t="shared" si="206"/>
        <v>100</v>
      </c>
      <c r="FA48" s="67">
        <f t="shared" si="207"/>
        <v>79</v>
      </c>
      <c r="FB48" s="67">
        <f t="shared" si="208"/>
        <v>109</v>
      </c>
      <c r="FC48" s="63">
        <f t="shared" si="209"/>
        <v>188</v>
      </c>
      <c r="FD48" s="45">
        <f t="shared" si="210"/>
        <v>0</v>
      </c>
      <c r="FE48" s="45">
        <f t="shared" si="211"/>
        <v>0</v>
      </c>
      <c r="FF48" s="46">
        <f t="shared" si="212"/>
        <v>200</v>
      </c>
      <c r="FG48" s="45" t="str">
        <f t="shared" si="213"/>
        <v/>
      </c>
      <c r="FH48" s="45" t="str">
        <f t="shared" si="109"/>
        <v>P</v>
      </c>
      <c r="FI48" s="45" t="str">
        <f t="shared" si="214"/>
        <v>A</v>
      </c>
      <c r="FJ48" s="17">
        <f>IF(details!BO48="","",details!BO48)</f>
        <v>10</v>
      </c>
      <c r="FK48" s="17">
        <f>IF(details!BP48="","",details!BP48)</f>
        <v>10</v>
      </c>
      <c r="FL48" s="17">
        <f>IF(details!BQ48="","",details!BQ48)</f>
        <v>10</v>
      </c>
      <c r="FM48" s="67">
        <f t="shared" si="215"/>
        <v>30</v>
      </c>
      <c r="FN48" s="17">
        <f>IF(details!BR48="","",details!BR48)</f>
        <v>33</v>
      </c>
      <c r="FO48" s="17">
        <f>IF(details!BS48="","",details!BS48)</f>
        <v>18</v>
      </c>
      <c r="FP48" s="71">
        <f t="shared" si="216"/>
        <v>51</v>
      </c>
      <c r="FQ48" s="67">
        <f t="shared" si="217"/>
        <v>63</v>
      </c>
      <c r="FR48" s="67">
        <f t="shared" si="218"/>
        <v>18</v>
      </c>
      <c r="FS48" s="17">
        <f>IF(details!BT48="","",details!BT48)</f>
        <v>60</v>
      </c>
      <c r="FT48" s="17">
        <f>IF(details!BU48="","",details!BU48)</f>
        <v>30</v>
      </c>
      <c r="FU48" s="71">
        <f t="shared" si="219"/>
        <v>90</v>
      </c>
      <c r="FV48" s="67">
        <f t="shared" si="220"/>
        <v>123</v>
      </c>
      <c r="FW48" s="67">
        <f t="shared" si="221"/>
        <v>48</v>
      </c>
      <c r="FX48" s="63">
        <f t="shared" si="222"/>
        <v>171</v>
      </c>
      <c r="FY48" s="45">
        <f t="shared" si="223"/>
        <v>0</v>
      </c>
      <c r="FZ48" s="45">
        <f t="shared" si="224"/>
        <v>0</v>
      </c>
      <c r="GA48" s="46">
        <f t="shared" si="290"/>
        <v>200</v>
      </c>
      <c r="GB48" s="45" t="str">
        <f t="shared" si="225"/>
        <v/>
      </c>
      <c r="GC48" s="45" t="str">
        <f t="shared" si="110"/>
        <v>P</v>
      </c>
      <c r="GD48" s="45" t="str">
        <f t="shared" si="226"/>
        <v>A</v>
      </c>
      <c r="GE48" s="17">
        <f>IF(details!BV48="","",details!BV48)</f>
        <v>24</v>
      </c>
      <c r="GF48" s="17">
        <f>IF(details!BW48="","",details!BW48)</f>
        <v>44</v>
      </c>
      <c r="GG48" s="17">
        <f>IF(details!BX48="","",details!BX48)</f>
        <v>30</v>
      </c>
      <c r="GH48" s="63">
        <f t="shared" si="227"/>
        <v>98</v>
      </c>
      <c r="GI48" s="45">
        <f t="shared" si="228"/>
        <v>0</v>
      </c>
      <c r="GJ48" s="46">
        <f t="shared" si="229"/>
        <v>100</v>
      </c>
      <c r="GK48" s="45" t="str">
        <f t="shared" si="230"/>
        <v/>
      </c>
      <c r="GL48" s="45" t="str">
        <f t="shared" si="111"/>
        <v>P</v>
      </c>
      <c r="GM48" s="45" t="str">
        <f t="shared" si="112"/>
        <v>A</v>
      </c>
      <c r="GN48" s="17">
        <f>IF(details!BY48="","",details!BY48)</f>
        <v>24</v>
      </c>
      <c r="GO48" s="17">
        <f>IF(details!BZ48="","",details!BZ48)</f>
        <v>28</v>
      </c>
      <c r="GP48" s="17">
        <f>IF(details!CA48="","",details!CA48)</f>
        <v>27</v>
      </c>
      <c r="GQ48" s="17">
        <f>IF(details!CB48="","",details!CB48)</f>
        <v>14</v>
      </c>
      <c r="GR48" s="63">
        <f t="shared" si="231"/>
        <v>93</v>
      </c>
      <c r="GS48" s="45">
        <f t="shared" si="232"/>
        <v>0</v>
      </c>
      <c r="GT48" s="46">
        <f t="shared" si="233"/>
        <v>100</v>
      </c>
      <c r="GU48" s="45" t="str">
        <f t="shared" si="234"/>
        <v/>
      </c>
      <c r="GV48" s="45" t="str">
        <f t="shared" si="113"/>
        <v>P</v>
      </c>
      <c r="GW48" s="45" t="str">
        <f t="shared" si="114"/>
        <v>A</v>
      </c>
      <c r="GX48" s="45" t="str">
        <f t="shared" si="294"/>
        <v/>
      </c>
      <c r="GY48" s="45" t="str">
        <f t="shared" si="295"/>
        <v/>
      </c>
      <c r="GZ48" s="45" t="str">
        <f t="shared" si="296"/>
        <v/>
      </c>
      <c r="HA48" s="45" t="str">
        <f t="shared" si="297"/>
        <v/>
      </c>
      <c r="HB48" s="45" t="str">
        <f t="shared" si="235"/>
        <v/>
      </c>
      <c r="HC48" s="45" t="str">
        <f t="shared" si="236"/>
        <v/>
      </c>
      <c r="HD48" s="45" t="str">
        <f t="shared" si="87"/>
        <v/>
      </c>
      <c r="HE48" s="45">
        <f t="shared" si="237"/>
        <v>0</v>
      </c>
      <c r="HF48" s="45">
        <f t="shared" si="238"/>
        <v>0</v>
      </c>
      <c r="HG48" s="45">
        <f t="shared" si="239"/>
        <v>0</v>
      </c>
      <c r="HH48" s="45">
        <f t="shared" si="240"/>
        <v>0</v>
      </c>
      <c r="HI48" s="45">
        <f t="shared" si="241"/>
        <v>0</v>
      </c>
      <c r="HJ48" s="45" t="str">
        <f t="shared" si="291"/>
        <v/>
      </c>
      <c r="HK48" s="17" t="str">
        <f t="shared" si="242"/>
        <v/>
      </c>
      <c r="HL48" s="359" t="str">
        <f t="shared" si="243"/>
        <v/>
      </c>
      <c r="HM48" s="72" t="str">
        <f t="shared" si="244"/>
        <v/>
      </c>
      <c r="HN48" s="60" t="str">
        <f>IF(details!DJ48="","",details!DJ48)</f>
        <v/>
      </c>
      <c r="HO48" s="73" t="str">
        <f>IF(details!DK48="","",details!DK48)</f>
        <v/>
      </c>
      <c r="HP48" s="60" t="str">
        <f>IF(details!DN48="","",details!DN48)</f>
        <v/>
      </c>
      <c r="HQ48" s="73" t="str">
        <f>IF(details!DO48="","",details!DO48)</f>
        <v/>
      </c>
      <c r="HR48" s="60" t="str">
        <f>IF(details!DR48="","",details!DR48)</f>
        <v/>
      </c>
      <c r="HS48" s="73" t="str">
        <f>IF(details!DS48="","",details!DS48)</f>
        <v/>
      </c>
      <c r="HT48" s="60" t="str">
        <f>IF(details!DV48="","",details!DV48)</f>
        <v/>
      </c>
      <c r="HU48" s="73" t="str">
        <f>IF(details!DW48="","",details!DW48)</f>
        <v/>
      </c>
      <c r="HV48" s="60" t="str">
        <f>IF(details!DZ48="","",details!DZ48)</f>
        <v/>
      </c>
      <c r="HW48" s="73" t="str">
        <f>IF(details!EA48="","",details!EA48)</f>
        <v/>
      </c>
      <c r="HX48" s="61" t="str">
        <f t="shared" si="245"/>
        <v/>
      </c>
      <c r="HY48" s="321">
        <f t="shared" si="246"/>
        <v>1.5</v>
      </c>
      <c r="HZ48" s="17" t="str">
        <f t="shared" si="247"/>
        <v/>
      </c>
      <c r="IA48" s="17" t="str">
        <f t="shared" si="248"/>
        <v/>
      </c>
      <c r="IB48" s="17" t="str">
        <f t="shared" si="298"/>
        <v/>
      </c>
      <c r="IC48" s="17" t="str">
        <f t="shared" si="249"/>
        <v/>
      </c>
      <c r="ID48" s="17" t="str">
        <f t="shared" si="250"/>
        <v/>
      </c>
      <c r="IE48" s="17" t="str">
        <f t="shared" si="299"/>
        <v/>
      </c>
      <c r="IF48" s="17" t="str">
        <f t="shared" si="251"/>
        <v/>
      </c>
      <c r="IG48" s="17" t="str">
        <f t="shared" si="304"/>
        <v/>
      </c>
      <c r="IH48" s="17" t="str">
        <f t="shared" si="304"/>
        <v/>
      </c>
      <c r="II48" s="17" t="str">
        <f t="shared" si="304"/>
        <v/>
      </c>
      <c r="IJ48" s="17" t="str">
        <f t="shared" si="304"/>
        <v/>
      </c>
      <c r="IK48" s="17" t="str">
        <f t="shared" si="304"/>
        <v/>
      </c>
      <c r="IL48" s="17" t="str">
        <f t="shared" si="252"/>
        <v/>
      </c>
      <c r="IM48" s="17" t="str">
        <f t="shared" si="300"/>
        <v/>
      </c>
      <c r="IN48" s="17" t="str">
        <f t="shared" si="253"/>
        <v/>
      </c>
      <c r="IO48" s="17" t="str">
        <f t="shared" si="254"/>
        <v/>
      </c>
      <c r="IP48" s="17" t="str">
        <f t="shared" si="301"/>
        <v/>
      </c>
      <c r="IQ48" s="17" t="str">
        <f t="shared" si="255"/>
        <v/>
      </c>
      <c r="IR48" s="17" t="str">
        <f t="shared" si="256"/>
        <v/>
      </c>
      <c r="IS48" s="17" t="str">
        <f t="shared" si="257"/>
        <v/>
      </c>
      <c r="IT48" s="17" t="str">
        <f t="shared" si="258"/>
        <v/>
      </c>
      <c r="IU48" s="17" t="str">
        <f t="shared" si="259"/>
        <v/>
      </c>
      <c r="IV48" s="17" t="str">
        <f t="shared" si="260"/>
        <v/>
      </c>
      <c r="IW48" s="17" t="str">
        <f t="shared" si="261"/>
        <v/>
      </c>
      <c r="IX48" s="17" t="str">
        <f t="shared" si="262"/>
        <v>A</v>
      </c>
      <c r="IY48" s="17" t="str">
        <f t="shared" si="263"/>
        <v>A</v>
      </c>
      <c r="IZ48" s="17" t="str">
        <f t="shared" si="264"/>
        <v>A</v>
      </c>
      <c r="JA48" s="17" t="str">
        <f t="shared" si="265"/>
        <v>A</v>
      </c>
      <c r="JB48" s="17" t="str">
        <f t="shared" si="266"/>
        <v xml:space="preserve">            </v>
      </c>
      <c r="JC48" s="17" t="str">
        <f t="shared" si="267"/>
        <v xml:space="preserve">            </v>
      </c>
      <c r="JD48" s="17" t="str">
        <f t="shared" si="268"/>
        <v/>
      </c>
      <c r="JE48" s="74"/>
      <c r="JF48" s="17" t="str">
        <f t="shared" si="269"/>
        <v xml:space="preserve">            </v>
      </c>
      <c r="JG48" s="17" t="str">
        <f>IF(OR(HK48="SUPPL.",HK48="RE-EXAM."),'result subject-wise'!AV48,HK48)</f>
        <v/>
      </c>
      <c r="JH48" s="26">
        <f>IF('result subject-wise'!AW48="",DQ48,'result subject-wise'!AW48)</f>
        <v>27.708333333333332</v>
      </c>
      <c r="JI48" s="53" t="str">
        <f t="shared" si="270"/>
        <v/>
      </c>
      <c r="JJ48" s="65"/>
      <c r="JM48" s="603" t="str">
        <f>'result aggregate'!X111</f>
        <v>SECOND DIVISION</v>
      </c>
      <c r="JN48" s="602">
        <f>'result aggregate'!Y111</f>
        <v>0</v>
      </c>
      <c r="JO48" s="602">
        <f>'result aggregate'!Z111</f>
        <v>0</v>
      </c>
      <c r="JP48" s="602">
        <f>'result aggregate'!AA111</f>
        <v>0</v>
      </c>
      <c r="JQ48" s="602">
        <f>'result aggregate'!AB111</f>
        <v>0</v>
      </c>
      <c r="JR48" s="602">
        <f>'result aggregate'!AC111</f>
        <v>0</v>
      </c>
      <c r="JS48" s="602">
        <f>'result aggregate'!AD111</f>
        <v>0</v>
      </c>
      <c r="JT48" s="602">
        <f>'result aggregate'!AE111</f>
        <v>0</v>
      </c>
      <c r="JU48" s="602">
        <f>'result aggregate'!AF111</f>
        <v>0</v>
      </c>
      <c r="JV48" s="602">
        <f>'result aggregate'!AG111</f>
        <v>0</v>
      </c>
      <c r="JW48" s="602">
        <f>'result aggregate'!AH111</f>
        <v>0</v>
      </c>
      <c r="JX48" s="602">
        <f>'result aggregate'!AI111</f>
        <v>0</v>
      </c>
      <c r="JY48" s="602">
        <f>'result aggregate'!AJ111</f>
        <v>0</v>
      </c>
      <c r="JZ48" s="594">
        <f>'result aggregate'!AK111</f>
        <v>0</v>
      </c>
      <c r="KA48" s="608"/>
    </row>
    <row r="49" spans="1:287" ht="16" customHeight="1">
      <c r="A49" s="2">
        <f>details!A49</f>
        <v>0</v>
      </c>
      <c r="B49" s="17" t="str">
        <f>IF(details!B49="","",details!B49)</f>
        <v/>
      </c>
      <c r="C49" s="17" t="str">
        <f>IF(details!C49="","",details!C49)</f>
        <v/>
      </c>
      <c r="D49" s="63" t="str">
        <f>IF(details!D49="","",details!D49)</f>
        <v/>
      </c>
      <c r="E49" s="17" t="str">
        <f>IF(details!E49="","",details!E49)</f>
        <v/>
      </c>
      <c r="F49" s="245" t="str">
        <f>IF(details!F49="","",details!F49)</f>
        <v/>
      </c>
      <c r="G49" s="19" t="str">
        <f>IF(details!G49="","",details!G49)</f>
        <v/>
      </c>
      <c r="H49" s="19" t="str">
        <f>IF(details!H49="","",details!H49)</f>
        <v/>
      </c>
      <c r="I49" s="19" t="str">
        <f>IF(details!I49="","",details!I49)</f>
        <v/>
      </c>
      <c r="J49" s="17" t="str">
        <f>IF(details!J49="","",details!J49)</f>
        <v/>
      </c>
      <c r="K49" s="17" t="str">
        <f>IF(details!K49="","",details!K49)</f>
        <v/>
      </c>
      <c r="L49" s="17" t="str">
        <f>IF(details!L49="","",details!L49)</f>
        <v/>
      </c>
      <c r="M49" s="67" t="str">
        <f t="shared" si="139"/>
        <v/>
      </c>
      <c r="N49" s="17" t="str">
        <f>IF(details!M49="","",details!M49)</f>
        <v/>
      </c>
      <c r="O49" s="17" t="str">
        <f>IF(details!N49="","",details!N49)</f>
        <v/>
      </c>
      <c r="P49" s="67" t="str">
        <f t="shared" si="140"/>
        <v/>
      </c>
      <c r="Q49" s="17" t="str">
        <f>IF(details!O49="","",details!O49)</f>
        <v/>
      </c>
      <c r="R49" s="54" t="str">
        <f t="shared" si="141"/>
        <v/>
      </c>
      <c r="S49" s="45">
        <f t="shared" si="142"/>
        <v>0</v>
      </c>
      <c r="T49" s="45">
        <f t="shared" si="143"/>
        <v>0</v>
      </c>
      <c r="U49" s="46" t="str">
        <f t="shared" si="144"/>
        <v/>
      </c>
      <c r="V49" s="45" t="str">
        <f t="shared" si="145"/>
        <v/>
      </c>
      <c r="W49" s="45" t="str">
        <f t="shared" si="89"/>
        <v/>
      </c>
      <c r="X49" s="45" t="str">
        <f t="shared" si="90"/>
        <v/>
      </c>
      <c r="Y49" s="17" t="str">
        <f>IF(details!P49="","",details!P49)</f>
        <v/>
      </c>
      <c r="Z49" s="17" t="str">
        <f>IF(details!Q49="","",details!Q49)</f>
        <v/>
      </c>
      <c r="AA49" s="17" t="str">
        <f>IF(details!R49="","",details!R49)</f>
        <v/>
      </c>
      <c r="AB49" s="67" t="str">
        <f t="shared" si="146"/>
        <v/>
      </c>
      <c r="AC49" s="17" t="str">
        <f>IF(details!S49="","",details!S49)</f>
        <v/>
      </c>
      <c r="AD49" s="17" t="str">
        <f>IF(details!T49="","",details!T49)</f>
        <v/>
      </c>
      <c r="AE49" s="67" t="str">
        <f t="shared" si="147"/>
        <v/>
      </c>
      <c r="AF49" s="17" t="str">
        <f>IF(details!U49="","",details!U49)</f>
        <v/>
      </c>
      <c r="AG49" s="54" t="str">
        <f t="shared" si="148"/>
        <v/>
      </c>
      <c r="AH49" s="45">
        <f t="shared" si="149"/>
        <v>0</v>
      </c>
      <c r="AI49" s="45">
        <f t="shared" si="150"/>
        <v>0</v>
      </c>
      <c r="AJ49" s="46" t="str">
        <f t="shared" si="151"/>
        <v/>
      </c>
      <c r="AK49" s="45" t="str">
        <f t="shared" si="152"/>
        <v/>
      </c>
      <c r="AL49" s="45" t="str">
        <f t="shared" si="91"/>
        <v/>
      </c>
      <c r="AM49" s="45" t="str">
        <f t="shared" si="92"/>
        <v/>
      </c>
      <c r="AN49" s="63" t="str">
        <f>IF(details!V49="","",details!V49)</f>
        <v/>
      </c>
      <c r="AO49" s="68" t="str">
        <f>IF(details!V49="","",details!V49)</f>
        <v/>
      </c>
      <c r="AP49" s="17" t="str">
        <f>IF(details!W49="","",details!W49)</f>
        <v/>
      </c>
      <c r="AQ49" s="17" t="str">
        <f>IF(details!X49="","",details!X49)</f>
        <v/>
      </c>
      <c r="AR49" s="17" t="str">
        <f>IF(details!Y49="","",details!Y49)</f>
        <v/>
      </c>
      <c r="AS49" s="67" t="str">
        <f t="shared" si="153"/>
        <v/>
      </c>
      <c r="AT49" s="17" t="str">
        <f>IF(details!Z49="","",details!Z49)</f>
        <v/>
      </c>
      <c r="AU49" s="17" t="str">
        <f>IF(details!AA49="","",details!AA49)</f>
        <v/>
      </c>
      <c r="AV49" s="67" t="str">
        <f t="shared" si="154"/>
        <v/>
      </c>
      <c r="AW49" s="17" t="str">
        <f>IF(details!AB49="","",details!AB49)</f>
        <v/>
      </c>
      <c r="AX49" s="54" t="str">
        <f t="shared" si="155"/>
        <v/>
      </c>
      <c r="AY49" s="45">
        <f t="shared" si="156"/>
        <v>0</v>
      </c>
      <c r="AZ49" s="45">
        <f t="shared" si="157"/>
        <v>0</v>
      </c>
      <c r="BA49" s="46" t="str">
        <f t="shared" si="158"/>
        <v/>
      </c>
      <c r="BB49" s="45" t="str">
        <f t="shared" si="159"/>
        <v/>
      </c>
      <c r="BC49" s="45" t="str">
        <f t="shared" si="93"/>
        <v/>
      </c>
      <c r="BD49" s="45" t="str">
        <f t="shared" si="160"/>
        <v/>
      </c>
      <c r="BE49" s="17" t="str">
        <f>IF(details!AC49="","",details!AC49)</f>
        <v/>
      </c>
      <c r="BF49" s="17" t="str">
        <f>IF(details!AD49="","",details!AD49)</f>
        <v/>
      </c>
      <c r="BG49" s="17" t="str">
        <f>IF(details!AE49="","",details!AE49)</f>
        <v/>
      </c>
      <c r="BH49" s="67" t="str">
        <f t="shared" si="161"/>
        <v/>
      </c>
      <c r="BI49" s="17" t="str">
        <f>IF(details!AF49="","",details!AF49)</f>
        <v/>
      </c>
      <c r="BJ49" s="17" t="str">
        <f>IF(details!AG49="","",details!AG49)</f>
        <v/>
      </c>
      <c r="BK49" s="67" t="str">
        <f t="shared" si="162"/>
        <v/>
      </c>
      <c r="BL49" s="17" t="str">
        <f>IF(details!AH49="","",details!AH49)</f>
        <v/>
      </c>
      <c r="BM49" s="54" t="str">
        <f t="shared" si="163"/>
        <v/>
      </c>
      <c r="BN49" s="45">
        <f t="shared" si="164"/>
        <v>0</v>
      </c>
      <c r="BO49" s="45">
        <f t="shared" si="165"/>
        <v>0</v>
      </c>
      <c r="BP49" s="46" t="str">
        <f t="shared" si="166"/>
        <v/>
      </c>
      <c r="BQ49" s="45" t="str">
        <f t="shared" si="167"/>
        <v/>
      </c>
      <c r="BR49" s="45" t="str">
        <f t="shared" si="94"/>
        <v/>
      </c>
      <c r="BS49" s="45" t="str">
        <f t="shared" si="168"/>
        <v/>
      </c>
      <c r="BT49" s="300" t="str">
        <f>IF(details!AI49="","",details!AI49)</f>
        <v/>
      </c>
      <c r="BU49" s="309" t="str">
        <f t="shared" si="169"/>
        <v xml:space="preserve"> SOCIAL SCIENCE</v>
      </c>
      <c r="BV49" s="17" t="str">
        <f>IF(details!AJ49="","",details!AJ49)</f>
        <v/>
      </c>
      <c r="BW49" s="17" t="str">
        <f>IF(details!AK49="","",details!AK49)</f>
        <v/>
      </c>
      <c r="BX49" s="17" t="str">
        <f>IF(details!AL49="","",details!AL49)</f>
        <v/>
      </c>
      <c r="BY49" s="178" t="str">
        <f t="shared" si="305"/>
        <v/>
      </c>
      <c r="BZ49" s="17" t="str">
        <f>IF(details!AM49="","",details!AM49)</f>
        <v/>
      </c>
      <c r="CA49" s="17" t="str">
        <f t="shared" si="171"/>
        <v/>
      </c>
      <c r="CB49" s="17" t="str">
        <f t="shared" si="306"/>
        <v/>
      </c>
      <c r="CC49" s="17">
        <f>IF(details!AN49="","",details!AN49)</f>
        <v>10</v>
      </c>
      <c r="CD49" s="17">
        <f>IF(details!AO49="","",details!AO49)</f>
        <v>10</v>
      </c>
      <c r="CE49" s="17">
        <f>IF(details!AP49="","",details!AP49)</f>
        <v>9</v>
      </c>
      <c r="CF49" s="67">
        <f t="shared" si="173"/>
        <v>29</v>
      </c>
      <c r="CG49" s="17">
        <f>IF(details!AQ49="","",details!AQ49)</f>
        <v>0.5</v>
      </c>
      <c r="CH49" s="17">
        <f>IF(details!AR49="","",details!AR49)</f>
        <v>70</v>
      </c>
      <c r="CI49" s="67">
        <f t="shared" si="174"/>
        <v>99.5</v>
      </c>
      <c r="CJ49" s="17">
        <f>IF(details!AS49="","",details!AS49)</f>
        <v>100</v>
      </c>
      <c r="CK49" s="54">
        <f t="shared" si="175"/>
        <v>199.5</v>
      </c>
      <c r="CL49" s="17">
        <f t="shared" si="176"/>
        <v>10</v>
      </c>
      <c r="CM49" s="17">
        <f t="shared" si="177"/>
        <v>10</v>
      </c>
      <c r="CN49" s="17">
        <f t="shared" si="178"/>
        <v>9</v>
      </c>
      <c r="CO49" s="67">
        <f t="shared" si="100"/>
        <v>0.5</v>
      </c>
      <c r="CP49" s="17">
        <f t="shared" si="282"/>
        <v>70</v>
      </c>
      <c r="CQ49" s="67">
        <f t="shared" si="283"/>
        <v>99.5</v>
      </c>
      <c r="CR49" s="17">
        <f t="shared" si="284"/>
        <v>100</v>
      </c>
      <c r="CS49" s="54">
        <f t="shared" si="285"/>
        <v>199.5</v>
      </c>
      <c r="CT49" s="45">
        <f t="shared" si="286"/>
        <v>0</v>
      </c>
      <c r="CU49" s="45">
        <f t="shared" si="292"/>
        <v>0</v>
      </c>
      <c r="CV49" s="46">
        <f t="shared" si="293"/>
        <v>200</v>
      </c>
      <c r="CW49" s="45" t="str">
        <f t="shared" si="287"/>
        <v/>
      </c>
      <c r="CX49" s="45" t="str">
        <f t="shared" si="103"/>
        <v/>
      </c>
      <c r="CY49" s="45" t="str">
        <f t="shared" si="179"/>
        <v/>
      </c>
      <c r="CZ49" s="17">
        <f>IF(details!AT49="","",details!AT49)</f>
        <v>5</v>
      </c>
      <c r="DA49" s="17">
        <f>IF(details!AU49="","",details!AU49)</f>
        <v>4</v>
      </c>
      <c r="DB49" s="17">
        <f>IF(details!AV49="","",details!AV49)</f>
        <v>8</v>
      </c>
      <c r="DC49" s="67">
        <f t="shared" si="180"/>
        <v>17</v>
      </c>
      <c r="DD49" s="17">
        <f>IF(details!AW49="","",details!AW49)</f>
        <v>1</v>
      </c>
      <c r="DE49" s="17">
        <f>IF(details!AX49="","",details!AX49)</f>
        <v>25</v>
      </c>
      <c r="DF49" s="67">
        <f t="shared" si="181"/>
        <v>43</v>
      </c>
      <c r="DG49" s="17">
        <f>IF(details!AY49="","",details!AY49)</f>
        <v>90</v>
      </c>
      <c r="DH49" s="54">
        <f t="shared" si="182"/>
        <v>133</v>
      </c>
      <c r="DI49" s="45">
        <f t="shared" si="183"/>
        <v>0</v>
      </c>
      <c r="DJ49" s="45">
        <f t="shared" si="184"/>
        <v>0</v>
      </c>
      <c r="DK49" s="46">
        <f t="shared" si="185"/>
        <v>200</v>
      </c>
      <c r="DL49" s="45" t="str">
        <f t="shared" si="186"/>
        <v/>
      </c>
      <c r="DM49" s="45" t="str">
        <f t="shared" si="104"/>
        <v/>
      </c>
      <c r="DN49" s="45" t="str">
        <f t="shared" si="105"/>
        <v/>
      </c>
      <c r="DO49" s="45">
        <f t="shared" si="288"/>
        <v>0</v>
      </c>
      <c r="DP49" s="69">
        <f t="shared" si="289"/>
        <v>332.5</v>
      </c>
      <c r="DQ49" s="70">
        <f t="shared" si="187"/>
        <v>27.708333333333332</v>
      </c>
      <c r="DR49" s="53" t="str">
        <f t="shared" si="188"/>
        <v/>
      </c>
      <c r="DS49" s="17">
        <f>IF(details!AZ49="","",details!AZ49)</f>
        <v>10</v>
      </c>
      <c r="DT49" s="17">
        <f>IF(details!BA49="","",details!BA49)</f>
        <v>10</v>
      </c>
      <c r="DU49" s="17">
        <f>IF(details!BB49="","",details!BB49)</f>
        <v>10</v>
      </c>
      <c r="DV49" s="67">
        <f t="shared" si="189"/>
        <v>30</v>
      </c>
      <c r="DW49" s="17">
        <f>IF(details!BC49="","",details!BC49)</f>
        <v>70</v>
      </c>
      <c r="DX49" s="67">
        <f t="shared" si="190"/>
        <v>100</v>
      </c>
      <c r="DY49" s="17">
        <f>IF(details!BD49="","",details!BD49)</f>
        <v>100</v>
      </c>
      <c r="DZ49" s="54">
        <f t="shared" si="191"/>
        <v>200</v>
      </c>
      <c r="EA49" s="45">
        <f t="shared" si="192"/>
        <v>0</v>
      </c>
      <c r="EB49" s="45">
        <f t="shared" si="193"/>
        <v>0</v>
      </c>
      <c r="EC49" s="46">
        <f t="shared" si="194"/>
        <v>200</v>
      </c>
      <c r="ED49" s="45" t="str">
        <f t="shared" si="195"/>
        <v/>
      </c>
      <c r="EE49" s="45" t="str">
        <f t="shared" si="107"/>
        <v/>
      </c>
      <c r="EF49" s="45" t="str">
        <f t="shared" si="196"/>
        <v/>
      </c>
      <c r="EG49" s="17">
        <f>IF(details!BE49="","",details!BE49)</f>
        <v>6</v>
      </c>
      <c r="EH49" s="17">
        <f>IF(details!BF49="","",details!BF49)</f>
        <v>8</v>
      </c>
      <c r="EI49" s="67">
        <f t="shared" si="197"/>
        <v>14</v>
      </c>
      <c r="EJ49" s="17">
        <f>IF(details!BG49="","",details!BG49)</f>
        <v>4</v>
      </c>
      <c r="EK49" s="17">
        <f>IF(details!BH49="","",details!BH49)</f>
        <v>7</v>
      </c>
      <c r="EL49" s="67">
        <f t="shared" si="198"/>
        <v>11</v>
      </c>
      <c r="EM49" s="17">
        <f>IF(details!BI49="","",details!BI49)</f>
        <v>15</v>
      </c>
      <c r="EN49" s="17">
        <f>IF(details!BJ49="","",details!BJ49)</f>
        <v>10</v>
      </c>
      <c r="EO49" s="67">
        <f t="shared" si="199"/>
        <v>25</v>
      </c>
      <c r="EP49" s="67">
        <f t="shared" si="200"/>
        <v>25</v>
      </c>
      <c r="EQ49" s="67">
        <f t="shared" si="201"/>
        <v>25</v>
      </c>
      <c r="ER49" s="67">
        <f t="shared" si="202"/>
        <v>50</v>
      </c>
      <c r="ES49" s="17">
        <f>IF(details!BK49="","",details!BK49)</f>
        <v>24</v>
      </c>
      <c r="ET49" s="17">
        <f>IF(details!BL49="","",details!BL49)</f>
        <v>14</v>
      </c>
      <c r="EU49" s="67">
        <f t="shared" si="203"/>
        <v>38</v>
      </c>
      <c r="EV49" s="67">
        <f t="shared" si="204"/>
        <v>49</v>
      </c>
      <c r="EW49" s="67">
        <f t="shared" si="205"/>
        <v>39</v>
      </c>
      <c r="EX49" s="17">
        <f>IF(details!BM49="","",details!BM49)</f>
        <v>30</v>
      </c>
      <c r="EY49" s="17">
        <f>IF(details!BN49="","",details!BN49)</f>
        <v>70</v>
      </c>
      <c r="EZ49" s="67">
        <f t="shared" si="206"/>
        <v>100</v>
      </c>
      <c r="FA49" s="67">
        <f t="shared" si="207"/>
        <v>79</v>
      </c>
      <c r="FB49" s="67">
        <f t="shared" si="208"/>
        <v>109</v>
      </c>
      <c r="FC49" s="63">
        <f t="shared" si="209"/>
        <v>188</v>
      </c>
      <c r="FD49" s="45">
        <f t="shared" si="210"/>
        <v>0</v>
      </c>
      <c r="FE49" s="45">
        <f t="shared" si="211"/>
        <v>0</v>
      </c>
      <c r="FF49" s="46">
        <f t="shared" si="212"/>
        <v>200</v>
      </c>
      <c r="FG49" s="45" t="str">
        <f t="shared" si="213"/>
        <v/>
      </c>
      <c r="FH49" s="45" t="str">
        <f t="shared" si="109"/>
        <v>P</v>
      </c>
      <c r="FI49" s="45" t="str">
        <f t="shared" si="214"/>
        <v>A</v>
      </c>
      <c r="FJ49" s="17">
        <f>IF(details!BO49="","",details!BO49)</f>
        <v>10</v>
      </c>
      <c r="FK49" s="17">
        <f>IF(details!BP49="","",details!BP49)</f>
        <v>10</v>
      </c>
      <c r="FL49" s="17">
        <f>IF(details!BQ49="","",details!BQ49)</f>
        <v>10</v>
      </c>
      <c r="FM49" s="67">
        <f t="shared" si="215"/>
        <v>30</v>
      </c>
      <c r="FN49" s="17">
        <f>IF(details!BR49="","",details!BR49)</f>
        <v>33</v>
      </c>
      <c r="FO49" s="17">
        <f>IF(details!BS49="","",details!BS49)</f>
        <v>18</v>
      </c>
      <c r="FP49" s="71">
        <f t="shared" si="216"/>
        <v>51</v>
      </c>
      <c r="FQ49" s="67">
        <f t="shared" si="217"/>
        <v>63</v>
      </c>
      <c r="FR49" s="67">
        <f t="shared" si="218"/>
        <v>18</v>
      </c>
      <c r="FS49" s="17">
        <f>IF(details!BT49="","",details!BT49)</f>
        <v>60</v>
      </c>
      <c r="FT49" s="17">
        <f>IF(details!BU49="","",details!BU49)</f>
        <v>30</v>
      </c>
      <c r="FU49" s="71">
        <f t="shared" si="219"/>
        <v>90</v>
      </c>
      <c r="FV49" s="67">
        <f t="shared" si="220"/>
        <v>123</v>
      </c>
      <c r="FW49" s="67">
        <f t="shared" si="221"/>
        <v>48</v>
      </c>
      <c r="FX49" s="63">
        <f t="shared" si="222"/>
        <v>171</v>
      </c>
      <c r="FY49" s="45">
        <f t="shared" si="223"/>
        <v>0</v>
      </c>
      <c r="FZ49" s="45">
        <f t="shared" si="224"/>
        <v>0</v>
      </c>
      <c r="GA49" s="46">
        <f t="shared" si="290"/>
        <v>200</v>
      </c>
      <c r="GB49" s="45" t="str">
        <f t="shared" si="225"/>
        <v/>
      </c>
      <c r="GC49" s="45" t="str">
        <f t="shared" si="110"/>
        <v>P</v>
      </c>
      <c r="GD49" s="45" t="str">
        <f t="shared" si="226"/>
        <v>A</v>
      </c>
      <c r="GE49" s="17">
        <f>IF(details!BV49="","",details!BV49)</f>
        <v>24</v>
      </c>
      <c r="GF49" s="17">
        <f>IF(details!BW49="","",details!BW49)</f>
        <v>44</v>
      </c>
      <c r="GG49" s="17">
        <f>IF(details!BX49="","",details!BX49)</f>
        <v>30</v>
      </c>
      <c r="GH49" s="63">
        <f t="shared" si="227"/>
        <v>98</v>
      </c>
      <c r="GI49" s="45">
        <f t="shared" si="228"/>
        <v>0</v>
      </c>
      <c r="GJ49" s="46">
        <f t="shared" si="229"/>
        <v>100</v>
      </c>
      <c r="GK49" s="45" t="str">
        <f t="shared" si="230"/>
        <v/>
      </c>
      <c r="GL49" s="45" t="str">
        <f t="shared" si="111"/>
        <v>P</v>
      </c>
      <c r="GM49" s="45" t="str">
        <f t="shared" si="112"/>
        <v>A</v>
      </c>
      <c r="GN49" s="17">
        <f>IF(details!BY49="","",details!BY49)</f>
        <v>24</v>
      </c>
      <c r="GO49" s="17">
        <f>IF(details!BZ49="","",details!BZ49)</f>
        <v>28</v>
      </c>
      <c r="GP49" s="17">
        <f>IF(details!CA49="","",details!CA49)</f>
        <v>27</v>
      </c>
      <c r="GQ49" s="17">
        <f>IF(details!CB49="","",details!CB49)</f>
        <v>14</v>
      </c>
      <c r="GR49" s="63">
        <f t="shared" si="231"/>
        <v>93</v>
      </c>
      <c r="GS49" s="45">
        <f t="shared" si="232"/>
        <v>0</v>
      </c>
      <c r="GT49" s="46">
        <f t="shared" si="233"/>
        <v>100</v>
      </c>
      <c r="GU49" s="45" t="str">
        <f t="shared" si="234"/>
        <v/>
      </c>
      <c r="GV49" s="45" t="str">
        <f t="shared" si="113"/>
        <v>P</v>
      </c>
      <c r="GW49" s="45" t="str">
        <f t="shared" si="114"/>
        <v>A</v>
      </c>
      <c r="GX49" s="45" t="str">
        <f t="shared" si="294"/>
        <v/>
      </c>
      <c r="GY49" s="45" t="str">
        <f t="shared" si="295"/>
        <v/>
      </c>
      <c r="GZ49" s="45" t="str">
        <f t="shared" si="296"/>
        <v/>
      </c>
      <c r="HA49" s="45" t="str">
        <f t="shared" si="297"/>
        <v/>
      </c>
      <c r="HB49" s="45" t="str">
        <f t="shared" si="235"/>
        <v/>
      </c>
      <c r="HC49" s="45" t="str">
        <f t="shared" si="236"/>
        <v/>
      </c>
      <c r="HD49" s="45" t="str">
        <f t="shared" si="87"/>
        <v/>
      </c>
      <c r="HE49" s="45">
        <f t="shared" si="237"/>
        <v>0</v>
      </c>
      <c r="HF49" s="45">
        <f t="shared" si="238"/>
        <v>0</v>
      </c>
      <c r="HG49" s="45">
        <f t="shared" si="239"/>
        <v>0</v>
      </c>
      <c r="HH49" s="45">
        <f t="shared" si="240"/>
        <v>0</v>
      </c>
      <c r="HI49" s="45">
        <f t="shared" si="241"/>
        <v>0</v>
      </c>
      <c r="HJ49" s="45" t="str">
        <f t="shared" si="291"/>
        <v/>
      </c>
      <c r="HK49" s="17" t="str">
        <f t="shared" si="242"/>
        <v/>
      </c>
      <c r="HL49" s="359" t="str">
        <f t="shared" si="243"/>
        <v/>
      </c>
      <c r="HM49" s="72" t="str">
        <f t="shared" si="244"/>
        <v/>
      </c>
      <c r="HN49" s="60" t="str">
        <f>IF(details!DJ49="","",details!DJ49)</f>
        <v/>
      </c>
      <c r="HO49" s="73" t="str">
        <f>IF(details!DK49="","",details!DK49)</f>
        <v/>
      </c>
      <c r="HP49" s="60" t="str">
        <f>IF(details!DN49="","",details!DN49)</f>
        <v/>
      </c>
      <c r="HQ49" s="73" t="str">
        <f>IF(details!DO49="","",details!DO49)</f>
        <v/>
      </c>
      <c r="HR49" s="60" t="str">
        <f>IF(details!DR49="","",details!DR49)</f>
        <v/>
      </c>
      <c r="HS49" s="73" t="str">
        <f>IF(details!DS49="","",details!DS49)</f>
        <v/>
      </c>
      <c r="HT49" s="60" t="str">
        <f>IF(details!DV49="","",details!DV49)</f>
        <v/>
      </c>
      <c r="HU49" s="73" t="str">
        <f>IF(details!DW49="","",details!DW49)</f>
        <v/>
      </c>
      <c r="HV49" s="60" t="str">
        <f>IF(details!DZ49="","",details!DZ49)</f>
        <v/>
      </c>
      <c r="HW49" s="73" t="str">
        <f>IF(details!EA49="","",details!EA49)</f>
        <v/>
      </c>
      <c r="HX49" s="61" t="str">
        <f t="shared" si="245"/>
        <v/>
      </c>
      <c r="HY49" s="321">
        <f t="shared" si="246"/>
        <v>1.5</v>
      </c>
      <c r="HZ49" s="17" t="str">
        <f t="shared" si="247"/>
        <v/>
      </c>
      <c r="IA49" s="17" t="str">
        <f t="shared" si="248"/>
        <v/>
      </c>
      <c r="IB49" s="17" t="str">
        <f t="shared" si="298"/>
        <v/>
      </c>
      <c r="IC49" s="17" t="str">
        <f t="shared" si="249"/>
        <v/>
      </c>
      <c r="ID49" s="17" t="str">
        <f t="shared" si="250"/>
        <v/>
      </c>
      <c r="IE49" s="17" t="str">
        <f t="shared" si="299"/>
        <v/>
      </c>
      <c r="IF49" s="17" t="str">
        <f t="shared" si="251"/>
        <v/>
      </c>
      <c r="IG49" s="17" t="str">
        <f t="shared" si="304"/>
        <v/>
      </c>
      <c r="IH49" s="17" t="str">
        <f t="shared" si="304"/>
        <v/>
      </c>
      <c r="II49" s="17" t="str">
        <f t="shared" si="304"/>
        <v/>
      </c>
      <c r="IJ49" s="17" t="str">
        <f t="shared" si="304"/>
        <v/>
      </c>
      <c r="IK49" s="17" t="str">
        <f t="shared" si="304"/>
        <v/>
      </c>
      <c r="IL49" s="17" t="str">
        <f t="shared" si="252"/>
        <v/>
      </c>
      <c r="IM49" s="17" t="str">
        <f t="shared" si="300"/>
        <v/>
      </c>
      <c r="IN49" s="17" t="str">
        <f t="shared" si="253"/>
        <v/>
      </c>
      <c r="IO49" s="17" t="str">
        <f t="shared" si="254"/>
        <v/>
      </c>
      <c r="IP49" s="17" t="str">
        <f t="shared" si="301"/>
        <v/>
      </c>
      <c r="IQ49" s="17" t="str">
        <f t="shared" si="255"/>
        <v/>
      </c>
      <c r="IR49" s="17" t="str">
        <f t="shared" si="256"/>
        <v/>
      </c>
      <c r="IS49" s="17" t="str">
        <f t="shared" si="257"/>
        <v/>
      </c>
      <c r="IT49" s="17" t="str">
        <f t="shared" si="258"/>
        <v/>
      </c>
      <c r="IU49" s="17" t="str">
        <f t="shared" si="259"/>
        <v/>
      </c>
      <c r="IV49" s="17" t="str">
        <f t="shared" si="260"/>
        <v/>
      </c>
      <c r="IW49" s="17" t="str">
        <f t="shared" si="261"/>
        <v/>
      </c>
      <c r="IX49" s="17" t="str">
        <f t="shared" si="262"/>
        <v>A</v>
      </c>
      <c r="IY49" s="17" t="str">
        <f t="shared" si="263"/>
        <v>A</v>
      </c>
      <c r="IZ49" s="17" t="str">
        <f t="shared" si="264"/>
        <v>A</v>
      </c>
      <c r="JA49" s="17" t="str">
        <f t="shared" si="265"/>
        <v>A</v>
      </c>
      <c r="JB49" s="17" t="str">
        <f t="shared" si="266"/>
        <v xml:space="preserve">            </v>
      </c>
      <c r="JC49" s="17" t="str">
        <f t="shared" si="267"/>
        <v xml:space="preserve">            </v>
      </c>
      <c r="JD49" s="17" t="str">
        <f t="shared" si="268"/>
        <v/>
      </c>
      <c r="JE49" s="74"/>
      <c r="JF49" s="17" t="str">
        <f t="shared" si="269"/>
        <v xml:space="preserve">            </v>
      </c>
      <c r="JG49" s="17" t="str">
        <f>IF(OR(HK49="SUPPL.",HK49="RE-EXAM."),'result subject-wise'!AV49,HK49)</f>
        <v/>
      </c>
      <c r="JH49" s="26">
        <f>IF('result subject-wise'!AW49="",DQ49,'result subject-wise'!AW49)</f>
        <v>27.708333333333332</v>
      </c>
      <c r="JI49" s="53" t="str">
        <f t="shared" si="270"/>
        <v/>
      </c>
      <c r="JJ49" s="65"/>
      <c r="JM49" s="603"/>
      <c r="JN49" s="602"/>
      <c r="JO49" s="602"/>
      <c r="JP49" s="602"/>
      <c r="JQ49" s="602"/>
      <c r="JR49" s="602"/>
      <c r="JS49" s="602"/>
      <c r="JT49" s="602"/>
      <c r="JU49" s="602"/>
      <c r="JV49" s="602"/>
      <c r="JW49" s="602"/>
      <c r="JX49" s="602"/>
      <c r="JY49" s="602"/>
      <c r="JZ49" s="594"/>
      <c r="KA49" s="608"/>
    </row>
    <row r="50" spans="1:287" ht="16" customHeight="1">
      <c r="A50" s="2">
        <f>details!A50</f>
        <v>0</v>
      </c>
      <c r="B50" s="17" t="str">
        <f>IF(details!B50="","",details!B50)</f>
        <v/>
      </c>
      <c r="C50" s="17" t="str">
        <f>IF(details!C50="","",details!C50)</f>
        <v/>
      </c>
      <c r="D50" s="63" t="str">
        <f>IF(details!D50="","",details!D50)</f>
        <v/>
      </c>
      <c r="E50" s="17" t="str">
        <f>IF(details!E50="","",details!E50)</f>
        <v/>
      </c>
      <c r="F50" s="245" t="str">
        <f>IF(details!F50="","",details!F50)</f>
        <v/>
      </c>
      <c r="G50" s="19" t="str">
        <f>IF(details!G50="","",details!G50)</f>
        <v/>
      </c>
      <c r="H50" s="19" t="str">
        <f>IF(details!H50="","",details!H50)</f>
        <v/>
      </c>
      <c r="I50" s="19" t="str">
        <f>IF(details!I50="","",details!I50)</f>
        <v/>
      </c>
      <c r="J50" s="17" t="str">
        <f>IF(details!J50="","",details!J50)</f>
        <v/>
      </c>
      <c r="K50" s="17" t="str">
        <f>IF(details!K50="","",details!K50)</f>
        <v/>
      </c>
      <c r="L50" s="17" t="str">
        <f>IF(details!L50="","",details!L50)</f>
        <v/>
      </c>
      <c r="M50" s="67" t="str">
        <f t="shared" si="139"/>
        <v/>
      </c>
      <c r="N50" s="17" t="str">
        <f>IF(details!M50="","",details!M50)</f>
        <v/>
      </c>
      <c r="O50" s="17" t="str">
        <f>IF(details!N50="","",details!N50)</f>
        <v/>
      </c>
      <c r="P50" s="67" t="str">
        <f t="shared" si="140"/>
        <v/>
      </c>
      <c r="Q50" s="17" t="str">
        <f>IF(details!O50="","",details!O50)</f>
        <v/>
      </c>
      <c r="R50" s="54" t="str">
        <f t="shared" si="141"/>
        <v/>
      </c>
      <c r="S50" s="45">
        <f t="shared" si="142"/>
        <v>0</v>
      </c>
      <c r="T50" s="45">
        <f t="shared" si="143"/>
        <v>0</v>
      </c>
      <c r="U50" s="46" t="str">
        <f t="shared" si="144"/>
        <v/>
      </c>
      <c r="V50" s="45" t="str">
        <f t="shared" si="145"/>
        <v/>
      </c>
      <c r="W50" s="45" t="str">
        <f t="shared" si="89"/>
        <v/>
      </c>
      <c r="X50" s="45" t="str">
        <f t="shared" si="90"/>
        <v/>
      </c>
      <c r="Y50" s="17" t="str">
        <f>IF(details!P50="","",details!P50)</f>
        <v/>
      </c>
      <c r="Z50" s="17" t="str">
        <f>IF(details!Q50="","",details!Q50)</f>
        <v/>
      </c>
      <c r="AA50" s="17" t="str">
        <f>IF(details!R50="","",details!R50)</f>
        <v/>
      </c>
      <c r="AB50" s="67" t="str">
        <f t="shared" si="146"/>
        <v/>
      </c>
      <c r="AC50" s="17" t="str">
        <f>IF(details!S50="","",details!S50)</f>
        <v/>
      </c>
      <c r="AD50" s="17" t="str">
        <f>IF(details!T50="","",details!T50)</f>
        <v/>
      </c>
      <c r="AE50" s="67" t="str">
        <f t="shared" si="147"/>
        <v/>
      </c>
      <c r="AF50" s="17" t="str">
        <f>IF(details!U50="","",details!U50)</f>
        <v/>
      </c>
      <c r="AG50" s="54" t="str">
        <f t="shared" si="148"/>
        <v/>
      </c>
      <c r="AH50" s="45">
        <f t="shared" si="149"/>
        <v>0</v>
      </c>
      <c r="AI50" s="45">
        <f t="shared" si="150"/>
        <v>0</v>
      </c>
      <c r="AJ50" s="46" t="str">
        <f t="shared" si="151"/>
        <v/>
      </c>
      <c r="AK50" s="45" t="str">
        <f t="shared" si="152"/>
        <v/>
      </c>
      <c r="AL50" s="45" t="str">
        <f t="shared" si="91"/>
        <v/>
      </c>
      <c r="AM50" s="45" t="str">
        <f t="shared" si="92"/>
        <v/>
      </c>
      <c r="AN50" s="63" t="str">
        <f>IF(details!V50="","",details!V50)</f>
        <v/>
      </c>
      <c r="AO50" s="68" t="str">
        <f>IF(details!V50="","",details!V50)</f>
        <v/>
      </c>
      <c r="AP50" s="17" t="str">
        <f>IF(details!W50="","",details!W50)</f>
        <v/>
      </c>
      <c r="AQ50" s="17" t="str">
        <f>IF(details!X50="","",details!X50)</f>
        <v/>
      </c>
      <c r="AR50" s="17" t="str">
        <f>IF(details!Y50="","",details!Y50)</f>
        <v/>
      </c>
      <c r="AS50" s="67" t="str">
        <f t="shared" si="153"/>
        <v/>
      </c>
      <c r="AT50" s="17" t="str">
        <f>IF(details!Z50="","",details!Z50)</f>
        <v/>
      </c>
      <c r="AU50" s="17" t="str">
        <f>IF(details!AA50="","",details!AA50)</f>
        <v/>
      </c>
      <c r="AV50" s="67" t="str">
        <f t="shared" si="154"/>
        <v/>
      </c>
      <c r="AW50" s="17" t="str">
        <f>IF(details!AB50="","",details!AB50)</f>
        <v/>
      </c>
      <c r="AX50" s="54" t="str">
        <f t="shared" si="155"/>
        <v/>
      </c>
      <c r="AY50" s="45">
        <f t="shared" si="156"/>
        <v>0</v>
      </c>
      <c r="AZ50" s="45">
        <f t="shared" si="157"/>
        <v>0</v>
      </c>
      <c r="BA50" s="46" t="str">
        <f t="shared" si="158"/>
        <v/>
      </c>
      <c r="BB50" s="45" t="str">
        <f t="shared" si="159"/>
        <v/>
      </c>
      <c r="BC50" s="45" t="str">
        <f t="shared" si="93"/>
        <v/>
      </c>
      <c r="BD50" s="45" t="str">
        <f t="shared" si="160"/>
        <v/>
      </c>
      <c r="BE50" s="17" t="str">
        <f>IF(details!AC50="","",details!AC50)</f>
        <v/>
      </c>
      <c r="BF50" s="17" t="str">
        <f>IF(details!AD50="","",details!AD50)</f>
        <v/>
      </c>
      <c r="BG50" s="17" t="str">
        <f>IF(details!AE50="","",details!AE50)</f>
        <v/>
      </c>
      <c r="BH50" s="67" t="str">
        <f t="shared" si="161"/>
        <v/>
      </c>
      <c r="BI50" s="17" t="str">
        <f>IF(details!AF50="","",details!AF50)</f>
        <v/>
      </c>
      <c r="BJ50" s="17" t="str">
        <f>IF(details!AG50="","",details!AG50)</f>
        <v/>
      </c>
      <c r="BK50" s="67" t="str">
        <f t="shared" si="162"/>
        <v/>
      </c>
      <c r="BL50" s="17" t="str">
        <f>IF(details!AH50="","",details!AH50)</f>
        <v/>
      </c>
      <c r="BM50" s="54" t="str">
        <f t="shared" si="163"/>
        <v/>
      </c>
      <c r="BN50" s="45">
        <f t="shared" si="164"/>
        <v>0</v>
      </c>
      <c r="BO50" s="45">
        <f t="shared" si="165"/>
        <v>0</v>
      </c>
      <c r="BP50" s="46" t="str">
        <f t="shared" si="166"/>
        <v/>
      </c>
      <c r="BQ50" s="45" t="str">
        <f t="shared" si="167"/>
        <v/>
      </c>
      <c r="BR50" s="45" t="str">
        <f t="shared" si="94"/>
        <v/>
      </c>
      <c r="BS50" s="45" t="str">
        <f t="shared" si="168"/>
        <v/>
      </c>
      <c r="BT50" s="300" t="str">
        <f>IF(details!AI50="","",details!AI50)</f>
        <v/>
      </c>
      <c r="BU50" s="309" t="str">
        <f t="shared" si="169"/>
        <v xml:space="preserve"> SOCIAL SCIENCE</v>
      </c>
      <c r="BV50" s="17" t="str">
        <f>IF(details!AJ50="","",details!AJ50)</f>
        <v/>
      </c>
      <c r="BW50" s="17" t="str">
        <f>IF(details!AK50="","",details!AK50)</f>
        <v/>
      </c>
      <c r="BX50" s="17" t="str">
        <f>IF(details!AL50="","",details!AL50)</f>
        <v/>
      </c>
      <c r="BY50" s="178" t="str">
        <f t="shared" si="305"/>
        <v/>
      </c>
      <c r="BZ50" s="17" t="str">
        <f>IF(details!AM50="","",details!AM50)</f>
        <v/>
      </c>
      <c r="CA50" s="17" t="str">
        <f t="shared" si="171"/>
        <v/>
      </c>
      <c r="CB50" s="17" t="str">
        <f t="shared" si="306"/>
        <v/>
      </c>
      <c r="CC50" s="17">
        <f>IF(details!AN50="","",details!AN50)</f>
        <v>10</v>
      </c>
      <c r="CD50" s="17">
        <f>IF(details!AO50="","",details!AO50)</f>
        <v>10</v>
      </c>
      <c r="CE50" s="17">
        <f>IF(details!AP50="","",details!AP50)</f>
        <v>9</v>
      </c>
      <c r="CF50" s="67">
        <f t="shared" si="173"/>
        <v>29</v>
      </c>
      <c r="CG50" s="17">
        <f>IF(details!AQ50="","",details!AQ50)</f>
        <v>0.5</v>
      </c>
      <c r="CH50" s="17">
        <f>IF(details!AR50="","",details!AR50)</f>
        <v>70</v>
      </c>
      <c r="CI50" s="67">
        <f t="shared" si="174"/>
        <v>99.5</v>
      </c>
      <c r="CJ50" s="17">
        <f>IF(details!AS50="","",details!AS50)</f>
        <v>100</v>
      </c>
      <c r="CK50" s="54">
        <f t="shared" si="175"/>
        <v>199.5</v>
      </c>
      <c r="CL50" s="17">
        <f t="shared" si="176"/>
        <v>10</v>
      </c>
      <c r="CM50" s="17">
        <f t="shared" si="177"/>
        <v>10</v>
      </c>
      <c r="CN50" s="17">
        <f t="shared" si="178"/>
        <v>9</v>
      </c>
      <c r="CO50" s="67">
        <f t="shared" si="100"/>
        <v>0.5</v>
      </c>
      <c r="CP50" s="17">
        <f t="shared" si="282"/>
        <v>70</v>
      </c>
      <c r="CQ50" s="67">
        <f t="shared" si="283"/>
        <v>99.5</v>
      </c>
      <c r="CR50" s="17">
        <f t="shared" si="284"/>
        <v>100</v>
      </c>
      <c r="CS50" s="54">
        <f t="shared" si="285"/>
        <v>199.5</v>
      </c>
      <c r="CT50" s="45">
        <f t="shared" si="286"/>
        <v>0</v>
      </c>
      <c r="CU50" s="45">
        <f t="shared" si="292"/>
        <v>0</v>
      </c>
      <c r="CV50" s="46">
        <f t="shared" si="293"/>
        <v>200</v>
      </c>
      <c r="CW50" s="45" t="str">
        <f t="shared" si="287"/>
        <v/>
      </c>
      <c r="CX50" s="45" t="str">
        <f t="shared" si="103"/>
        <v/>
      </c>
      <c r="CY50" s="45" t="str">
        <f t="shared" si="179"/>
        <v/>
      </c>
      <c r="CZ50" s="17">
        <f>IF(details!AT50="","",details!AT50)</f>
        <v>5</v>
      </c>
      <c r="DA50" s="17">
        <f>IF(details!AU50="","",details!AU50)</f>
        <v>4</v>
      </c>
      <c r="DB50" s="17">
        <f>IF(details!AV50="","",details!AV50)</f>
        <v>8</v>
      </c>
      <c r="DC50" s="67">
        <f t="shared" si="180"/>
        <v>17</v>
      </c>
      <c r="DD50" s="17">
        <f>IF(details!AW50="","",details!AW50)</f>
        <v>1</v>
      </c>
      <c r="DE50" s="17">
        <f>IF(details!AX50="","",details!AX50)</f>
        <v>25</v>
      </c>
      <c r="DF50" s="67">
        <f t="shared" si="181"/>
        <v>43</v>
      </c>
      <c r="DG50" s="17">
        <f>IF(details!AY50="","",details!AY50)</f>
        <v>90</v>
      </c>
      <c r="DH50" s="54">
        <f t="shared" si="182"/>
        <v>133</v>
      </c>
      <c r="DI50" s="45">
        <f t="shared" si="183"/>
        <v>0</v>
      </c>
      <c r="DJ50" s="45">
        <f t="shared" si="184"/>
        <v>0</v>
      </c>
      <c r="DK50" s="46">
        <f t="shared" si="185"/>
        <v>200</v>
      </c>
      <c r="DL50" s="45" t="str">
        <f t="shared" si="186"/>
        <v/>
      </c>
      <c r="DM50" s="45" t="str">
        <f t="shared" si="104"/>
        <v/>
      </c>
      <c r="DN50" s="45" t="str">
        <f t="shared" si="105"/>
        <v/>
      </c>
      <c r="DO50" s="45">
        <f t="shared" si="288"/>
        <v>0</v>
      </c>
      <c r="DP50" s="69">
        <f t="shared" si="289"/>
        <v>332.5</v>
      </c>
      <c r="DQ50" s="70">
        <f t="shared" si="187"/>
        <v>27.708333333333332</v>
      </c>
      <c r="DR50" s="53" t="str">
        <f t="shared" si="188"/>
        <v/>
      </c>
      <c r="DS50" s="17">
        <f>IF(details!AZ50="","",details!AZ50)</f>
        <v>10</v>
      </c>
      <c r="DT50" s="17">
        <f>IF(details!BA50="","",details!BA50)</f>
        <v>10</v>
      </c>
      <c r="DU50" s="17">
        <f>IF(details!BB50="","",details!BB50)</f>
        <v>10</v>
      </c>
      <c r="DV50" s="67">
        <f t="shared" si="189"/>
        <v>30</v>
      </c>
      <c r="DW50" s="17">
        <f>IF(details!BC50="","",details!BC50)</f>
        <v>70</v>
      </c>
      <c r="DX50" s="67">
        <f t="shared" si="190"/>
        <v>100</v>
      </c>
      <c r="DY50" s="17">
        <f>IF(details!BD50="","",details!BD50)</f>
        <v>100</v>
      </c>
      <c r="DZ50" s="54">
        <f t="shared" si="191"/>
        <v>200</v>
      </c>
      <c r="EA50" s="45">
        <f t="shared" si="192"/>
        <v>0</v>
      </c>
      <c r="EB50" s="45">
        <f t="shared" si="193"/>
        <v>0</v>
      </c>
      <c r="EC50" s="46">
        <f t="shared" si="194"/>
        <v>200</v>
      </c>
      <c r="ED50" s="45" t="str">
        <f t="shared" si="195"/>
        <v/>
      </c>
      <c r="EE50" s="45" t="str">
        <f t="shared" si="107"/>
        <v/>
      </c>
      <c r="EF50" s="45" t="str">
        <f t="shared" si="196"/>
        <v/>
      </c>
      <c r="EG50" s="17">
        <f>IF(details!BE50="","",details!BE50)</f>
        <v>6</v>
      </c>
      <c r="EH50" s="17">
        <f>IF(details!BF50="","",details!BF50)</f>
        <v>8</v>
      </c>
      <c r="EI50" s="67">
        <f t="shared" si="197"/>
        <v>14</v>
      </c>
      <c r="EJ50" s="17">
        <f>IF(details!BG50="","",details!BG50)</f>
        <v>4</v>
      </c>
      <c r="EK50" s="17">
        <f>IF(details!BH50="","",details!BH50)</f>
        <v>7</v>
      </c>
      <c r="EL50" s="67">
        <f t="shared" si="198"/>
        <v>11</v>
      </c>
      <c r="EM50" s="17">
        <f>IF(details!BI50="","",details!BI50)</f>
        <v>15</v>
      </c>
      <c r="EN50" s="17">
        <f>IF(details!BJ50="","",details!BJ50)</f>
        <v>10</v>
      </c>
      <c r="EO50" s="67">
        <f t="shared" si="199"/>
        <v>25</v>
      </c>
      <c r="EP50" s="67">
        <f t="shared" si="200"/>
        <v>25</v>
      </c>
      <c r="EQ50" s="67">
        <f t="shared" si="201"/>
        <v>25</v>
      </c>
      <c r="ER50" s="67">
        <f t="shared" si="202"/>
        <v>50</v>
      </c>
      <c r="ES50" s="17">
        <f>IF(details!BK50="","",details!BK50)</f>
        <v>24</v>
      </c>
      <c r="ET50" s="17">
        <f>IF(details!BL50="","",details!BL50)</f>
        <v>14</v>
      </c>
      <c r="EU50" s="67">
        <f t="shared" si="203"/>
        <v>38</v>
      </c>
      <c r="EV50" s="67">
        <f t="shared" si="204"/>
        <v>49</v>
      </c>
      <c r="EW50" s="67">
        <f t="shared" si="205"/>
        <v>39</v>
      </c>
      <c r="EX50" s="17">
        <f>IF(details!BM50="","",details!BM50)</f>
        <v>30</v>
      </c>
      <c r="EY50" s="17">
        <f>IF(details!BN50="","",details!BN50)</f>
        <v>70</v>
      </c>
      <c r="EZ50" s="67">
        <f t="shared" si="206"/>
        <v>100</v>
      </c>
      <c r="FA50" s="67">
        <f t="shared" si="207"/>
        <v>79</v>
      </c>
      <c r="FB50" s="67">
        <f t="shared" si="208"/>
        <v>109</v>
      </c>
      <c r="FC50" s="63">
        <f t="shared" si="209"/>
        <v>188</v>
      </c>
      <c r="FD50" s="45">
        <f t="shared" si="210"/>
        <v>0</v>
      </c>
      <c r="FE50" s="45">
        <f t="shared" si="211"/>
        <v>0</v>
      </c>
      <c r="FF50" s="46">
        <f t="shared" si="212"/>
        <v>200</v>
      </c>
      <c r="FG50" s="45" t="str">
        <f t="shared" si="213"/>
        <v/>
      </c>
      <c r="FH50" s="45" t="str">
        <f t="shared" si="109"/>
        <v>P</v>
      </c>
      <c r="FI50" s="45" t="str">
        <f t="shared" si="214"/>
        <v>A</v>
      </c>
      <c r="FJ50" s="17">
        <f>IF(details!BO50="","",details!BO50)</f>
        <v>10</v>
      </c>
      <c r="FK50" s="17">
        <f>IF(details!BP50="","",details!BP50)</f>
        <v>10</v>
      </c>
      <c r="FL50" s="17">
        <f>IF(details!BQ50="","",details!BQ50)</f>
        <v>10</v>
      </c>
      <c r="FM50" s="67">
        <f t="shared" si="215"/>
        <v>30</v>
      </c>
      <c r="FN50" s="17">
        <f>IF(details!BR50="","",details!BR50)</f>
        <v>33</v>
      </c>
      <c r="FO50" s="17">
        <f>IF(details!BS50="","",details!BS50)</f>
        <v>18</v>
      </c>
      <c r="FP50" s="71">
        <f t="shared" si="216"/>
        <v>51</v>
      </c>
      <c r="FQ50" s="67">
        <f t="shared" si="217"/>
        <v>63</v>
      </c>
      <c r="FR50" s="67">
        <f t="shared" si="218"/>
        <v>18</v>
      </c>
      <c r="FS50" s="17">
        <f>IF(details!BT50="","",details!BT50)</f>
        <v>60</v>
      </c>
      <c r="FT50" s="17">
        <f>IF(details!BU50="","",details!BU50)</f>
        <v>30</v>
      </c>
      <c r="FU50" s="71">
        <f t="shared" si="219"/>
        <v>90</v>
      </c>
      <c r="FV50" s="67">
        <f t="shared" si="220"/>
        <v>123</v>
      </c>
      <c r="FW50" s="67">
        <f t="shared" si="221"/>
        <v>48</v>
      </c>
      <c r="FX50" s="63">
        <f t="shared" si="222"/>
        <v>171</v>
      </c>
      <c r="FY50" s="45">
        <f t="shared" si="223"/>
        <v>0</v>
      </c>
      <c r="FZ50" s="45">
        <f t="shared" si="224"/>
        <v>0</v>
      </c>
      <c r="GA50" s="46">
        <f t="shared" si="290"/>
        <v>200</v>
      </c>
      <c r="GB50" s="45" t="str">
        <f t="shared" si="225"/>
        <v/>
      </c>
      <c r="GC50" s="45" t="str">
        <f t="shared" si="110"/>
        <v>P</v>
      </c>
      <c r="GD50" s="45" t="str">
        <f t="shared" si="226"/>
        <v>A</v>
      </c>
      <c r="GE50" s="17">
        <f>IF(details!BV50="","",details!BV50)</f>
        <v>24</v>
      </c>
      <c r="GF50" s="17">
        <f>IF(details!BW50="","",details!BW50)</f>
        <v>44</v>
      </c>
      <c r="GG50" s="17">
        <f>IF(details!BX50="","",details!BX50)</f>
        <v>30</v>
      </c>
      <c r="GH50" s="63">
        <f t="shared" si="227"/>
        <v>98</v>
      </c>
      <c r="GI50" s="45">
        <f t="shared" si="228"/>
        <v>0</v>
      </c>
      <c r="GJ50" s="46">
        <f t="shared" si="229"/>
        <v>100</v>
      </c>
      <c r="GK50" s="45" t="str">
        <f t="shared" si="230"/>
        <v/>
      </c>
      <c r="GL50" s="45" t="str">
        <f t="shared" si="111"/>
        <v>P</v>
      </c>
      <c r="GM50" s="45" t="str">
        <f t="shared" si="112"/>
        <v>A</v>
      </c>
      <c r="GN50" s="17">
        <f>IF(details!BY50="","",details!BY50)</f>
        <v>24</v>
      </c>
      <c r="GO50" s="17">
        <f>IF(details!BZ50="","",details!BZ50)</f>
        <v>28</v>
      </c>
      <c r="GP50" s="17">
        <f>IF(details!CA50="","",details!CA50)</f>
        <v>27</v>
      </c>
      <c r="GQ50" s="17">
        <f>IF(details!CB50="","",details!CB50)</f>
        <v>14</v>
      </c>
      <c r="GR50" s="63">
        <f t="shared" si="231"/>
        <v>93</v>
      </c>
      <c r="GS50" s="45">
        <f t="shared" si="232"/>
        <v>0</v>
      </c>
      <c r="GT50" s="46">
        <f t="shared" si="233"/>
        <v>100</v>
      </c>
      <c r="GU50" s="45" t="str">
        <f t="shared" si="234"/>
        <v/>
      </c>
      <c r="GV50" s="45" t="str">
        <f t="shared" si="113"/>
        <v>P</v>
      </c>
      <c r="GW50" s="45" t="str">
        <f t="shared" si="114"/>
        <v>A</v>
      </c>
      <c r="GX50" s="45" t="str">
        <f t="shared" si="294"/>
        <v/>
      </c>
      <c r="GY50" s="45" t="str">
        <f t="shared" si="295"/>
        <v/>
      </c>
      <c r="GZ50" s="45" t="str">
        <f t="shared" si="296"/>
        <v/>
      </c>
      <c r="HA50" s="45" t="str">
        <f t="shared" si="297"/>
        <v/>
      </c>
      <c r="HB50" s="45" t="str">
        <f t="shared" si="235"/>
        <v/>
      </c>
      <c r="HC50" s="45" t="str">
        <f t="shared" si="236"/>
        <v/>
      </c>
      <c r="HD50" s="45" t="str">
        <f t="shared" si="87"/>
        <v/>
      </c>
      <c r="HE50" s="45">
        <f t="shared" si="237"/>
        <v>0</v>
      </c>
      <c r="HF50" s="45">
        <f t="shared" si="238"/>
        <v>0</v>
      </c>
      <c r="HG50" s="45">
        <f t="shared" si="239"/>
        <v>0</v>
      </c>
      <c r="HH50" s="45">
        <f t="shared" si="240"/>
        <v>0</v>
      </c>
      <c r="HI50" s="45">
        <f t="shared" si="241"/>
        <v>0</v>
      </c>
      <c r="HJ50" s="45" t="str">
        <f t="shared" si="291"/>
        <v/>
      </c>
      <c r="HK50" s="17" t="str">
        <f t="shared" si="242"/>
        <v/>
      </c>
      <c r="HL50" s="359" t="str">
        <f t="shared" si="243"/>
        <v/>
      </c>
      <c r="HM50" s="72" t="str">
        <f t="shared" si="244"/>
        <v/>
      </c>
      <c r="HN50" s="60" t="str">
        <f>IF(details!DJ50="","",details!DJ50)</f>
        <v/>
      </c>
      <c r="HO50" s="73" t="str">
        <f>IF(details!DK50="","",details!DK50)</f>
        <v/>
      </c>
      <c r="HP50" s="60" t="str">
        <f>IF(details!DN50="","",details!DN50)</f>
        <v/>
      </c>
      <c r="HQ50" s="73" t="str">
        <f>IF(details!DO50="","",details!DO50)</f>
        <v/>
      </c>
      <c r="HR50" s="60" t="str">
        <f>IF(details!DR50="","",details!DR50)</f>
        <v/>
      </c>
      <c r="HS50" s="73" t="str">
        <f>IF(details!DS50="","",details!DS50)</f>
        <v/>
      </c>
      <c r="HT50" s="60" t="str">
        <f>IF(details!DV50="","",details!DV50)</f>
        <v/>
      </c>
      <c r="HU50" s="73" t="str">
        <f>IF(details!DW50="","",details!DW50)</f>
        <v/>
      </c>
      <c r="HV50" s="60" t="str">
        <f>IF(details!DZ50="","",details!DZ50)</f>
        <v/>
      </c>
      <c r="HW50" s="73" t="str">
        <f>IF(details!EA50="","",details!EA50)</f>
        <v/>
      </c>
      <c r="HX50" s="61" t="str">
        <f t="shared" si="245"/>
        <v/>
      </c>
      <c r="HY50" s="321">
        <f t="shared" si="246"/>
        <v>1.5</v>
      </c>
      <c r="HZ50" s="17" t="str">
        <f t="shared" si="247"/>
        <v/>
      </c>
      <c r="IA50" s="17" t="str">
        <f t="shared" si="248"/>
        <v/>
      </c>
      <c r="IB50" s="17" t="str">
        <f t="shared" si="298"/>
        <v/>
      </c>
      <c r="IC50" s="17" t="str">
        <f t="shared" si="249"/>
        <v/>
      </c>
      <c r="ID50" s="17" t="str">
        <f t="shared" si="250"/>
        <v/>
      </c>
      <c r="IE50" s="17" t="str">
        <f t="shared" si="299"/>
        <v/>
      </c>
      <c r="IF50" s="17" t="str">
        <f t="shared" si="251"/>
        <v/>
      </c>
      <c r="IG50" s="17" t="str">
        <f t="shared" si="304"/>
        <v/>
      </c>
      <c r="IH50" s="17" t="str">
        <f t="shared" si="304"/>
        <v/>
      </c>
      <c r="II50" s="17" t="str">
        <f t="shared" si="304"/>
        <v/>
      </c>
      <c r="IJ50" s="17" t="str">
        <f t="shared" si="304"/>
        <v/>
      </c>
      <c r="IK50" s="17" t="str">
        <f t="shared" si="304"/>
        <v/>
      </c>
      <c r="IL50" s="17" t="str">
        <f t="shared" si="252"/>
        <v/>
      </c>
      <c r="IM50" s="17" t="str">
        <f t="shared" si="300"/>
        <v/>
      </c>
      <c r="IN50" s="17" t="str">
        <f t="shared" si="253"/>
        <v/>
      </c>
      <c r="IO50" s="17" t="str">
        <f t="shared" si="254"/>
        <v/>
      </c>
      <c r="IP50" s="17" t="str">
        <f t="shared" si="301"/>
        <v/>
      </c>
      <c r="IQ50" s="17" t="str">
        <f t="shared" si="255"/>
        <v/>
      </c>
      <c r="IR50" s="17" t="str">
        <f t="shared" si="256"/>
        <v/>
      </c>
      <c r="IS50" s="17" t="str">
        <f t="shared" si="257"/>
        <v/>
      </c>
      <c r="IT50" s="17" t="str">
        <f t="shared" si="258"/>
        <v/>
      </c>
      <c r="IU50" s="17" t="str">
        <f t="shared" si="259"/>
        <v/>
      </c>
      <c r="IV50" s="17" t="str">
        <f t="shared" si="260"/>
        <v/>
      </c>
      <c r="IW50" s="17" t="str">
        <f t="shared" si="261"/>
        <v/>
      </c>
      <c r="IX50" s="17" t="str">
        <f t="shared" si="262"/>
        <v>A</v>
      </c>
      <c r="IY50" s="17" t="str">
        <f t="shared" si="263"/>
        <v>A</v>
      </c>
      <c r="IZ50" s="17" t="str">
        <f t="shared" si="264"/>
        <v>A</v>
      </c>
      <c r="JA50" s="17" t="str">
        <f t="shared" si="265"/>
        <v>A</v>
      </c>
      <c r="JB50" s="17" t="str">
        <f t="shared" si="266"/>
        <v xml:space="preserve">            </v>
      </c>
      <c r="JC50" s="17" t="str">
        <f t="shared" si="267"/>
        <v xml:space="preserve">            </v>
      </c>
      <c r="JD50" s="17" t="str">
        <f t="shared" si="268"/>
        <v/>
      </c>
      <c r="JE50" s="74"/>
      <c r="JF50" s="17" t="str">
        <f t="shared" si="269"/>
        <v xml:space="preserve">            </v>
      </c>
      <c r="JG50" s="17" t="str">
        <f>IF(OR(HK50="SUPPL.",HK50="RE-EXAM."),'result subject-wise'!AV50,HK50)</f>
        <v/>
      </c>
      <c r="JH50" s="26">
        <f>IF('result subject-wise'!AW50="",DQ50,'result subject-wise'!AW50)</f>
        <v>27.708333333333332</v>
      </c>
      <c r="JI50" s="53" t="str">
        <f t="shared" si="270"/>
        <v/>
      </c>
      <c r="JJ50" s="65"/>
      <c r="JM50" s="603" t="str">
        <f>'result aggregate'!X112</f>
        <v>THIRD DIVISION</v>
      </c>
      <c r="JN50" s="602">
        <f>'result aggregate'!Y112</f>
        <v>0</v>
      </c>
      <c r="JO50" s="602">
        <f>'result aggregate'!Z112</f>
        <v>0</v>
      </c>
      <c r="JP50" s="602">
        <f>'result aggregate'!AA112</f>
        <v>0</v>
      </c>
      <c r="JQ50" s="602">
        <f>'result aggregate'!AB112</f>
        <v>0</v>
      </c>
      <c r="JR50" s="602">
        <f>'result aggregate'!AC112</f>
        <v>0</v>
      </c>
      <c r="JS50" s="602">
        <f>'result aggregate'!AD112</f>
        <v>0</v>
      </c>
      <c r="JT50" s="602">
        <f>'result aggregate'!AE112</f>
        <v>0</v>
      </c>
      <c r="JU50" s="602">
        <f>'result aggregate'!AF112</f>
        <v>0</v>
      </c>
      <c r="JV50" s="602">
        <f>'result aggregate'!AG112</f>
        <v>0</v>
      </c>
      <c r="JW50" s="602">
        <f>'result aggregate'!AH112</f>
        <v>0</v>
      </c>
      <c r="JX50" s="602">
        <f>'result aggregate'!AI112</f>
        <v>0</v>
      </c>
      <c r="JY50" s="602">
        <f>'result aggregate'!AJ112</f>
        <v>0</v>
      </c>
      <c r="JZ50" s="594">
        <f>'result aggregate'!AK112</f>
        <v>0</v>
      </c>
      <c r="KA50" s="608"/>
    </row>
    <row r="51" spans="1:287" ht="16" customHeight="1">
      <c r="A51" s="2">
        <f>details!A51</f>
        <v>0</v>
      </c>
      <c r="B51" s="17" t="str">
        <f>IF(details!B51="","",details!B51)</f>
        <v/>
      </c>
      <c r="C51" s="17" t="str">
        <f>IF(details!C51="","",details!C51)</f>
        <v/>
      </c>
      <c r="D51" s="63" t="str">
        <f>IF(details!D51="","",details!D51)</f>
        <v/>
      </c>
      <c r="E51" s="17" t="str">
        <f>IF(details!E51="","",details!E51)</f>
        <v/>
      </c>
      <c r="F51" s="245" t="str">
        <f>IF(details!F51="","",details!F51)</f>
        <v/>
      </c>
      <c r="G51" s="19" t="str">
        <f>IF(details!G51="","",details!G51)</f>
        <v/>
      </c>
      <c r="H51" s="19" t="str">
        <f>IF(details!H51="","",details!H51)</f>
        <v/>
      </c>
      <c r="I51" s="19" t="str">
        <f>IF(details!I51="","",details!I51)</f>
        <v/>
      </c>
      <c r="J51" s="17" t="str">
        <f>IF(details!J51="","",details!J51)</f>
        <v/>
      </c>
      <c r="K51" s="17" t="str">
        <f>IF(details!K51="","",details!K51)</f>
        <v/>
      </c>
      <c r="L51" s="17" t="str">
        <f>IF(details!L51="","",details!L51)</f>
        <v/>
      </c>
      <c r="M51" s="67" t="str">
        <f t="shared" si="139"/>
        <v/>
      </c>
      <c r="N51" s="17" t="str">
        <f>IF(details!M51="","",details!M51)</f>
        <v/>
      </c>
      <c r="O51" s="17" t="str">
        <f>IF(details!N51="","",details!N51)</f>
        <v/>
      </c>
      <c r="P51" s="67" t="str">
        <f t="shared" si="140"/>
        <v/>
      </c>
      <c r="Q51" s="17" t="str">
        <f>IF(details!O51="","",details!O51)</f>
        <v/>
      </c>
      <c r="R51" s="54" t="str">
        <f t="shared" si="141"/>
        <v/>
      </c>
      <c r="S51" s="45">
        <f t="shared" si="142"/>
        <v>0</v>
      </c>
      <c r="T51" s="45">
        <f t="shared" si="143"/>
        <v>0</v>
      </c>
      <c r="U51" s="46" t="str">
        <f t="shared" si="144"/>
        <v/>
      </c>
      <c r="V51" s="45" t="str">
        <f t="shared" si="145"/>
        <v/>
      </c>
      <c r="W51" s="45" t="str">
        <f t="shared" si="89"/>
        <v/>
      </c>
      <c r="X51" s="45" t="str">
        <f t="shared" si="90"/>
        <v/>
      </c>
      <c r="Y51" s="17" t="str">
        <f>IF(details!P51="","",details!P51)</f>
        <v/>
      </c>
      <c r="Z51" s="17" t="str">
        <f>IF(details!Q51="","",details!Q51)</f>
        <v/>
      </c>
      <c r="AA51" s="17" t="str">
        <f>IF(details!R51="","",details!R51)</f>
        <v/>
      </c>
      <c r="AB51" s="67" t="str">
        <f t="shared" si="146"/>
        <v/>
      </c>
      <c r="AC51" s="17" t="str">
        <f>IF(details!S51="","",details!S51)</f>
        <v/>
      </c>
      <c r="AD51" s="17" t="str">
        <f>IF(details!T51="","",details!T51)</f>
        <v/>
      </c>
      <c r="AE51" s="67" t="str">
        <f t="shared" si="147"/>
        <v/>
      </c>
      <c r="AF51" s="17" t="str">
        <f>IF(details!U51="","",details!U51)</f>
        <v/>
      </c>
      <c r="AG51" s="54" t="str">
        <f t="shared" si="148"/>
        <v/>
      </c>
      <c r="AH51" s="45">
        <f t="shared" si="149"/>
        <v>0</v>
      </c>
      <c r="AI51" s="45">
        <f t="shared" si="150"/>
        <v>0</v>
      </c>
      <c r="AJ51" s="46" t="str">
        <f t="shared" si="151"/>
        <v/>
      </c>
      <c r="AK51" s="45" t="str">
        <f t="shared" si="152"/>
        <v/>
      </c>
      <c r="AL51" s="45" t="str">
        <f t="shared" si="91"/>
        <v/>
      </c>
      <c r="AM51" s="45" t="str">
        <f t="shared" si="92"/>
        <v/>
      </c>
      <c r="AN51" s="63" t="str">
        <f>IF(details!V51="","",details!V51)</f>
        <v/>
      </c>
      <c r="AO51" s="68" t="str">
        <f>IF(details!V51="","",details!V51)</f>
        <v/>
      </c>
      <c r="AP51" s="17" t="str">
        <f>IF(details!W51="","",details!W51)</f>
        <v/>
      </c>
      <c r="AQ51" s="17" t="str">
        <f>IF(details!X51="","",details!X51)</f>
        <v/>
      </c>
      <c r="AR51" s="17" t="str">
        <f>IF(details!Y51="","",details!Y51)</f>
        <v/>
      </c>
      <c r="AS51" s="67" t="str">
        <f t="shared" si="153"/>
        <v/>
      </c>
      <c r="AT51" s="17" t="str">
        <f>IF(details!Z51="","",details!Z51)</f>
        <v/>
      </c>
      <c r="AU51" s="17" t="str">
        <f>IF(details!AA51="","",details!AA51)</f>
        <v/>
      </c>
      <c r="AV51" s="67" t="str">
        <f t="shared" si="154"/>
        <v/>
      </c>
      <c r="AW51" s="17" t="str">
        <f>IF(details!AB51="","",details!AB51)</f>
        <v/>
      </c>
      <c r="AX51" s="54" t="str">
        <f t="shared" si="155"/>
        <v/>
      </c>
      <c r="AY51" s="45">
        <f t="shared" si="156"/>
        <v>0</v>
      </c>
      <c r="AZ51" s="45">
        <f t="shared" si="157"/>
        <v>0</v>
      </c>
      <c r="BA51" s="46" t="str">
        <f t="shared" si="158"/>
        <v/>
      </c>
      <c r="BB51" s="45" t="str">
        <f t="shared" si="159"/>
        <v/>
      </c>
      <c r="BC51" s="45" t="str">
        <f t="shared" si="93"/>
        <v/>
      </c>
      <c r="BD51" s="45" t="str">
        <f t="shared" si="160"/>
        <v/>
      </c>
      <c r="BE51" s="17" t="str">
        <f>IF(details!AC51="","",details!AC51)</f>
        <v/>
      </c>
      <c r="BF51" s="17" t="str">
        <f>IF(details!AD51="","",details!AD51)</f>
        <v/>
      </c>
      <c r="BG51" s="17" t="str">
        <f>IF(details!AE51="","",details!AE51)</f>
        <v/>
      </c>
      <c r="BH51" s="67" t="str">
        <f t="shared" si="161"/>
        <v/>
      </c>
      <c r="BI51" s="17" t="str">
        <f>IF(details!AF51="","",details!AF51)</f>
        <v/>
      </c>
      <c r="BJ51" s="17" t="str">
        <f>IF(details!AG51="","",details!AG51)</f>
        <v/>
      </c>
      <c r="BK51" s="67" t="str">
        <f t="shared" si="162"/>
        <v/>
      </c>
      <c r="BL51" s="17" t="str">
        <f>IF(details!AH51="","",details!AH51)</f>
        <v/>
      </c>
      <c r="BM51" s="54" t="str">
        <f t="shared" si="163"/>
        <v/>
      </c>
      <c r="BN51" s="45">
        <f t="shared" si="164"/>
        <v>0</v>
      </c>
      <c r="BO51" s="45">
        <f t="shared" si="165"/>
        <v>0</v>
      </c>
      <c r="BP51" s="46" t="str">
        <f t="shared" si="166"/>
        <v/>
      </c>
      <c r="BQ51" s="45" t="str">
        <f t="shared" si="167"/>
        <v/>
      </c>
      <c r="BR51" s="45" t="str">
        <f t="shared" si="94"/>
        <v/>
      </c>
      <c r="BS51" s="45" t="str">
        <f t="shared" si="168"/>
        <v/>
      </c>
      <c r="BT51" s="300" t="str">
        <f>IF(details!AI51="","",details!AI51)</f>
        <v/>
      </c>
      <c r="BU51" s="309" t="str">
        <f t="shared" si="169"/>
        <v xml:space="preserve"> SOCIAL SCIENCE</v>
      </c>
      <c r="BV51" s="17" t="str">
        <f>IF(details!AJ51="","",details!AJ51)</f>
        <v/>
      </c>
      <c r="BW51" s="17" t="str">
        <f>IF(details!AK51="","",details!AK51)</f>
        <v/>
      </c>
      <c r="BX51" s="17" t="str">
        <f>IF(details!AL51="","",details!AL51)</f>
        <v/>
      </c>
      <c r="BY51" s="178" t="str">
        <f t="shared" si="305"/>
        <v/>
      </c>
      <c r="BZ51" s="17" t="str">
        <f>IF(details!AM51="","",details!AM51)</f>
        <v/>
      </c>
      <c r="CA51" s="17" t="str">
        <f t="shared" si="171"/>
        <v/>
      </c>
      <c r="CB51" s="17" t="str">
        <f t="shared" si="306"/>
        <v/>
      </c>
      <c r="CC51" s="17">
        <f>IF(details!AN51="","",details!AN51)</f>
        <v>10</v>
      </c>
      <c r="CD51" s="17">
        <f>IF(details!AO51="","",details!AO51)</f>
        <v>10</v>
      </c>
      <c r="CE51" s="17">
        <f>IF(details!AP51="","",details!AP51)</f>
        <v>9</v>
      </c>
      <c r="CF51" s="67">
        <f t="shared" si="173"/>
        <v>29</v>
      </c>
      <c r="CG51" s="17">
        <f>IF(details!AQ51="","",details!AQ51)</f>
        <v>0.5</v>
      </c>
      <c r="CH51" s="17">
        <f>IF(details!AR51="","",details!AR51)</f>
        <v>70</v>
      </c>
      <c r="CI51" s="67">
        <f t="shared" si="174"/>
        <v>99.5</v>
      </c>
      <c r="CJ51" s="17">
        <f>IF(details!AS51="","",details!AS51)</f>
        <v>100</v>
      </c>
      <c r="CK51" s="54">
        <f t="shared" si="175"/>
        <v>199.5</v>
      </c>
      <c r="CL51" s="17">
        <f t="shared" si="176"/>
        <v>10</v>
      </c>
      <c r="CM51" s="17">
        <f t="shared" si="177"/>
        <v>10</v>
      </c>
      <c r="CN51" s="17">
        <f t="shared" si="178"/>
        <v>9</v>
      </c>
      <c r="CO51" s="67">
        <f t="shared" si="100"/>
        <v>0.5</v>
      </c>
      <c r="CP51" s="17">
        <f t="shared" si="282"/>
        <v>70</v>
      </c>
      <c r="CQ51" s="67">
        <f t="shared" si="283"/>
        <v>99.5</v>
      </c>
      <c r="CR51" s="17">
        <f t="shared" si="284"/>
        <v>100</v>
      </c>
      <c r="CS51" s="54">
        <f t="shared" si="285"/>
        <v>199.5</v>
      </c>
      <c r="CT51" s="45">
        <f t="shared" si="286"/>
        <v>0</v>
      </c>
      <c r="CU51" s="45">
        <f t="shared" si="292"/>
        <v>0</v>
      </c>
      <c r="CV51" s="46">
        <f t="shared" si="293"/>
        <v>200</v>
      </c>
      <c r="CW51" s="45" t="str">
        <f t="shared" si="287"/>
        <v/>
      </c>
      <c r="CX51" s="45" t="str">
        <f t="shared" si="103"/>
        <v/>
      </c>
      <c r="CY51" s="45" t="str">
        <f t="shared" si="179"/>
        <v/>
      </c>
      <c r="CZ51" s="17">
        <f>IF(details!AT51="","",details!AT51)</f>
        <v>5</v>
      </c>
      <c r="DA51" s="17">
        <f>IF(details!AU51="","",details!AU51)</f>
        <v>4</v>
      </c>
      <c r="DB51" s="17">
        <f>IF(details!AV51="","",details!AV51)</f>
        <v>8</v>
      </c>
      <c r="DC51" s="67">
        <f t="shared" si="180"/>
        <v>17</v>
      </c>
      <c r="DD51" s="17">
        <f>IF(details!AW51="","",details!AW51)</f>
        <v>1</v>
      </c>
      <c r="DE51" s="17">
        <f>IF(details!AX51="","",details!AX51)</f>
        <v>25</v>
      </c>
      <c r="DF51" s="67">
        <f t="shared" si="181"/>
        <v>43</v>
      </c>
      <c r="DG51" s="17">
        <f>IF(details!AY51="","",details!AY51)</f>
        <v>90</v>
      </c>
      <c r="DH51" s="54">
        <f t="shared" si="182"/>
        <v>133</v>
      </c>
      <c r="DI51" s="45">
        <f t="shared" si="183"/>
        <v>0</v>
      </c>
      <c r="DJ51" s="45">
        <f t="shared" si="184"/>
        <v>0</v>
      </c>
      <c r="DK51" s="46">
        <f t="shared" si="185"/>
        <v>200</v>
      </c>
      <c r="DL51" s="45" t="str">
        <f t="shared" si="186"/>
        <v/>
      </c>
      <c r="DM51" s="45" t="str">
        <f t="shared" si="104"/>
        <v/>
      </c>
      <c r="DN51" s="45" t="str">
        <f t="shared" si="105"/>
        <v/>
      </c>
      <c r="DO51" s="45">
        <f t="shared" si="288"/>
        <v>0</v>
      </c>
      <c r="DP51" s="69">
        <f t="shared" si="289"/>
        <v>332.5</v>
      </c>
      <c r="DQ51" s="70">
        <f t="shared" si="187"/>
        <v>27.708333333333332</v>
      </c>
      <c r="DR51" s="53" t="str">
        <f t="shared" si="188"/>
        <v/>
      </c>
      <c r="DS51" s="17">
        <f>IF(details!AZ51="","",details!AZ51)</f>
        <v>10</v>
      </c>
      <c r="DT51" s="17">
        <f>IF(details!BA51="","",details!BA51)</f>
        <v>10</v>
      </c>
      <c r="DU51" s="17">
        <f>IF(details!BB51="","",details!BB51)</f>
        <v>10</v>
      </c>
      <c r="DV51" s="67">
        <f t="shared" si="189"/>
        <v>30</v>
      </c>
      <c r="DW51" s="17">
        <f>IF(details!BC51="","",details!BC51)</f>
        <v>70</v>
      </c>
      <c r="DX51" s="67">
        <f t="shared" si="190"/>
        <v>100</v>
      </c>
      <c r="DY51" s="17">
        <f>IF(details!BD51="","",details!BD51)</f>
        <v>100</v>
      </c>
      <c r="DZ51" s="54">
        <f t="shared" si="191"/>
        <v>200</v>
      </c>
      <c r="EA51" s="45">
        <f t="shared" si="192"/>
        <v>0</v>
      </c>
      <c r="EB51" s="45">
        <f t="shared" si="193"/>
        <v>0</v>
      </c>
      <c r="EC51" s="46">
        <f t="shared" si="194"/>
        <v>200</v>
      </c>
      <c r="ED51" s="45" t="str">
        <f t="shared" si="195"/>
        <v/>
      </c>
      <c r="EE51" s="45" t="str">
        <f t="shared" si="107"/>
        <v/>
      </c>
      <c r="EF51" s="45" t="str">
        <f t="shared" si="196"/>
        <v/>
      </c>
      <c r="EG51" s="17">
        <f>IF(details!BE51="","",details!BE51)</f>
        <v>6</v>
      </c>
      <c r="EH51" s="17">
        <f>IF(details!BF51="","",details!BF51)</f>
        <v>8</v>
      </c>
      <c r="EI51" s="67">
        <f t="shared" si="197"/>
        <v>14</v>
      </c>
      <c r="EJ51" s="17">
        <f>IF(details!BG51="","",details!BG51)</f>
        <v>4</v>
      </c>
      <c r="EK51" s="17">
        <f>IF(details!BH51="","",details!BH51)</f>
        <v>7</v>
      </c>
      <c r="EL51" s="67">
        <f t="shared" si="198"/>
        <v>11</v>
      </c>
      <c r="EM51" s="17">
        <f>IF(details!BI51="","",details!BI51)</f>
        <v>15</v>
      </c>
      <c r="EN51" s="17">
        <f>IF(details!BJ51="","",details!BJ51)</f>
        <v>10</v>
      </c>
      <c r="EO51" s="67">
        <f t="shared" si="199"/>
        <v>25</v>
      </c>
      <c r="EP51" s="67">
        <f t="shared" si="200"/>
        <v>25</v>
      </c>
      <c r="EQ51" s="67">
        <f t="shared" si="201"/>
        <v>25</v>
      </c>
      <c r="ER51" s="67">
        <f t="shared" si="202"/>
        <v>50</v>
      </c>
      <c r="ES51" s="17">
        <f>IF(details!BK51="","",details!BK51)</f>
        <v>24</v>
      </c>
      <c r="ET51" s="17">
        <f>IF(details!BL51="","",details!BL51)</f>
        <v>14</v>
      </c>
      <c r="EU51" s="67">
        <f t="shared" si="203"/>
        <v>38</v>
      </c>
      <c r="EV51" s="67">
        <f t="shared" si="204"/>
        <v>49</v>
      </c>
      <c r="EW51" s="67">
        <f t="shared" si="205"/>
        <v>39</v>
      </c>
      <c r="EX51" s="17">
        <f>IF(details!BM51="","",details!BM51)</f>
        <v>30</v>
      </c>
      <c r="EY51" s="17">
        <f>IF(details!BN51="","",details!BN51)</f>
        <v>70</v>
      </c>
      <c r="EZ51" s="67">
        <f t="shared" si="206"/>
        <v>100</v>
      </c>
      <c r="FA51" s="67">
        <f t="shared" si="207"/>
        <v>79</v>
      </c>
      <c r="FB51" s="67">
        <f t="shared" si="208"/>
        <v>109</v>
      </c>
      <c r="FC51" s="63">
        <f t="shared" si="209"/>
        <v>188</v>
      </c>
      <c r="FD51" s="45">
        <f t="shared" si="210"/>
        <v>0</v>
      </c>
      <c r="FE51" s="45">
        <f t="shared" si="211"/>
        <v>0</v>
      </c>
      <c r="FF51" s="46">
        <f t="shared" si="212"/>
        <v>200</v>
      </c>
      <c r="FG51" s="45" t="str">
        <f t="shared" si="213"/>
        <v/>
      </c>
      <c r="FH51" s="45" t="str">
        <f t="shared" si="109"/>
        <v>P</v>
      </c>
      <c r="FI51" s="45" t="str">
        <f t="shared" si="214"/>
        <v>A</v>
      </c>
      <c r="FJ51" s="17">
        <f>IF(details!BO51="","",details!BO51)</f>
        <v>10</v>
      </c>
      <c r="FK51" s="17">
        <f>IF(details!BP51="","",details!BP51)</f>
        <v>10</v>
      </c>
      <c r="FL51" s="17">
        <f>IF(details!BQ51="","",details!BQ51)</f>
        <v>10</v>
      </c>
      <c r="FM51" s="67">
        <f t="shared" si="215"/>
        <v>30</v>
      </c>
      <c r="FN51" s="17">
        <f>IF(details!BR51="","",details!BR51)</f>
        <v>33</v>
      </c>
      <c r="FO51" s="17">
        <f>IF(details!BS51="","",details!BS51)</f>
        <v>18</v>
      </c>
      <c r="FP51" s="71">
        <f t="shared" si="216"/>
        <v>51</v>
      </c>
      <c r="FQ51" s="67">
        <f t="shared" si="217"/>
        <v>63</v>
      </c>
      <c r="FR51" s="67">
        <f t="shared" si="218"/>
        <v>18</v>
      </c>
      <c r="FS51" s="17">
        <f>IF(details!BT51="","",details!BT51)</f>
        <v>60</v>
      </c>
      <c r="FT51" s="17">
        <f>IF(details!BU51="","",details!BU51)</f>
        <v>30</v>
      </c>
      <c r="FU51" s="71">
        <f t="shared" si="219"/>
        <v>90</v>
      </c>
      <c r="FV51" s="67">
        <f t="shared" si="220"/>
        <v>123</v>
      </c>
      <c r="FW51" s="67">
        <f t="shared" si="221"/>
        <v>48</v>
      </c>
      <c r="FX51" s="63">
        <f t="shared" si="222"/>
        <v>171</v>
      </c>
      <c r="FY51" s="45">
        <f t="shared" si="223"/>
        <v>0</v>
      </c>
      <c r="FZ51" s="45">
        <f t="shared" si="224"/>
        <v>0</v>
      </c>
      <c r="GA51" s="46">
        <f t="shared" si="290"/>
        <v>200</v>
      </c>
      <c r="GB51" s="45" t="str">
        <f t="shared" si="225"/>
        <v/>
      </c>
      <c r="GC51" s="45" t="str">
        <f t="shared" si="110"/>
        <v>P</v>
      </c>
      <c r="GD51" s="45" t="str">
        <f t="shared" si="226"/>
        <v>A</v>
      </c>
      <c r="GE51" s="17">
        <f>IF(details!BV51="","",details!BV51)</f>
        <v>24</v>
      </c>
      <c r="GF51" s="17">
        <f>IF(details!BW51="","",details!BW51)</f>
        <v>44</v>
      </c>
      <c r="GG51" s="17">
        <f>IF(details!BX51="","",details!BX51)</f>
        <v>30</v>
      </c>
      <c r="GH51" s="63">
        <f t="shared" si="227"/>
        <v>98</v>
      </c>
      <c r="GI51" s="45">
        <f t="shared" si="228"/>
        <v>0</v>
      </c>
      <c r="GJ51" s="46">
        <f t="shared" si="229"/>
        <v>100</v>
      </c>
      <c r="GK51" s="45" t="str">
        <f t="shared" si="230"/>
        <v/>
      </c>
      <c r="GL51" s="45" t="str">
        <f t="shared" si="111"/>
        <v>P</v>
      </c>
      <c r="GM51" s="45" t="str">
        <f t="shared" si="112"/>
        <v>A</v>
      </c>
      <c r="GN51" s="17">
        <f>IF(details!BY51="","",details!BY51)</f>
        <v>24</v>
      </c>
      <c r="GO51" s="17">
        <f>IF(details!BZ51="","",details!BZ51)</f>
        <v>28</v>
      </c>
      <c r="GP51" s="17">
        <f>IF(details!CA51="","",details!CA51)</f>
        <v>27</v>
      </c>
      <c r="GQ51" s="17">
        <f>IF(details!CB51="","",details!CB51)</f>
        <v>14</v>
      </c>
      <c r="GR51" s="63">
        <f t="shared" si="231"/>
        <v>93</v>
      </c>
      <c r="GS51" s="45">
        <f t="shared" si="232"/>
        <v>0</v>
      </c>
      <c r="GT51" s="46">
        <f t="shared" si="233"/>
        <v>100</v>
      </c>
      <c r="GU51" s="45" t="str">
        <f t="shared" si="234"/>
        <v/>
      </c>
      <c r="GV51" s="45" t="str">
        <f t="shared" si="113"/>
        <v>P</v>
      </c>
      <c r="GW51" s="45" t="str">
        <f t="shared" si="114"/>
        <v>A</v>
      </c>
      <c r="GX51" s="45" t="str">
        <f t="shared" si="294"/>
        <v/>
      </c>
      <c r="GY51" s="45" t="str">
        <f t="shared" si="295"/>
        <v/>
      </c>
      <c r="GZ51" s="45" t="str">
        <f t="shared" si="296"/>
        <v/>
      </c>
      <c r="HA51" s="45" t="str">
        <f t="shared" si="297"/>
        <v/>
      </c>
      <c r="HB51" s="45" t="str">
        <f t="shared" si="235"/>
        <v/>
      </c>
      <c r="HC51" s="45" t="str">
        <f t="shared" si="236"/>
        <v/>
      </c>
      <c r="HD51" s="45" t="str">
        <f t="shared" si="87"/>
        <v/>
      </c>
      <c r="HE51" s="45">
        <f t="shared" si="237"/>
        <v>0</v>
      </c>
      <c r="HF51" s="45">
        <f t="shared" si="238"/>
        <v>0</v>
      </c>
      <c r="HG51" s="45">
        <f t="shared" si="239"/>
        <v>0</v>
      </c>
      <c r="HH51" s="45">
        <f t="shared" si="240"/>
        <v>0</v>
      </c>
      <c r="HI51" s="45">
        <f t="shared" si="241"/>
        <v>0</v>
      </c>
      <c r="HJ51" s="45" t="str">
        <f t="shared" si="291"/>
        <v/>
      </c>
      <c r="HK51" s="17" t="str">
        <f t="shared" si="242"/>
        <v/>
      </c>
      <c r="HL51" s="359" t="str">
        <f t="shared" si="243"/>
        <v/>
      </c>
      <c r="HM51" s="72" t="str">
        <f t="shared" si="244"/>
        <v/>
      </c>
      <c r="HN51" s="60" t="str">
        <f>IF(details!DJ51="","",details!DJ51)</f>
        <v/>
      </c>
      <c r="HO51" s="73" t="str">
        <f>IF(details!DK51="","",details!DK51)</f>
        <v/>
      </c>
      <c r="HP51" s="60" t="str">
        <f>IF(details!DN51="","",details!DN51)</f>
        <v/>
      </c>
      <c r="HQ51" s="73" t="str">
        <f>IF(details!DO51="","",details!DO51)</f>
        <v/>
      </c>
      <c r="HR51" s="60" t="str">
        <f>IF(details!DR51="","",details!DR51)</f>
        <v/>
      </c>
      <c r="HS51" s="73" t="str">
        <f>IF(details!DS51="","",details!DS51)</f>
        <v/>
      </c>
      <c r="HT51" s="60" t="str">
        <f>IF(details!DV51="","",details!DV51)</f>
        <v/>
      </c>
      <c r="HU51" s="73" t="str">
        <f>IF(details!DW51="","",details!DW51)</f>
        <v/>
      </c>
      <c r="HV51" s="60" t="str">
        <f>IF(details!DZ51="","",details!DZ51)</f>
        <v/>
      </c>
      <c r="HW51" s="73" t="str">
        <f>IF(details!EA51="","",details!EA51)</f>
        <v/>
      </c>
      <c r="HX51" s="61" t="str">
        <f t="shared" si="245"/>
        <v/>
      </c>
      <c r="HY51" s="321">
        <f t="shared" si="246"/>
        <v>1.5</v>
      </c>
      <c r="HZ51" s="17" t="str">
        <f t="shared" si="247"/>
        <v/>
      </c>
      <c r="IA51" s="17" t="str">
        <f t="shared" si="248"/>
        <v/>
      </c>
      <c r="IB51" s="17" t="str">
        <f t="shared" si="298"/>
        <v/>
      </c>
      <c r="IC51" s="17" t="str">
        <f t="shared" si="249"/>
        <v/>
      </c>
      <c r="ID51" s="17" t="str">
        <f t="shared" si="250"/>
        <v/>
      </c>
      <c r="IE51" s="17" t="str">
        <f t="shared" si="299"/>
        <v/>
      </c>
      <c r="IF51" s="17" t="str">
        <f t="shared" si="251"/>
        <v/>
      </c>
      <c r="IG51" s="17" t="str">
        <f t="shared" si="304"/>
        <v/>
      </c>
      <c r="IH51" s="17" t="str">
        <f t="shared" si="304"/>
        <v/>
      </c>
      <c r="II51" s="17" t="str">
        <f t="shared" si="304"/>
        <v/>
      </c>
      <c r="IJ51" s="17" t="str">
        <f t="shared" si="304"/>
        <v/>
      </c>
      <c r="IK51" s="17" t="str">
        <f t="shared" si="304"/>
        <v/>
      </c>
      <c r="IL51" s="17" t="str">
        <f t="shared" si="252"/>
        <v/>
      </c>
      <c r="IM51" s="17" t="str">
        <f t="shared" si="300"/>
        <v/>
      </c>
      <c r="IN51" s="17" t="str">
        <f t="shared" si="253"/>
        <v/>
      </c>
      <c r="IO51" s="17" t="str">
        <f t="shared" si="254"/>
        <v/>
      </c>
      <c r="IP51" s="17" t="str">
        <f t="shared" si="301"/>
        <v/>
      </c>
      <c r="IQ51" s="17" t="str">
        <f t="shared" si="255"/>
        <v/>
      </c>
      <c r="IR51" s="17" t="str">
        <f t="shared" si="256"/>
        <v/>
      </c>
      <c r="IS51" s="17" t="str">
        <f t="shared" si="257"/>
        <v/>
      </c>
      <c r="IT51" s="17" t="str">
        <f t="shared" si="258"/>
        <v/>
      </c>
      <c r="IU51" s="17" t="str">
        <f t="shared" si="259"/>
        <v/>
      </c>
      <c r="IV51" s="17" t="str">
        <f t="shared" si="260"/>
        <v/>
      </c>
      <c r="IW51" s="17" t="str">
        <f t="shared" si="261"/>
        <v/>
      </c>
      <c r="IX51" s="17" t="str">
        <f t="shared" si="262"/>
        <v>A</v>
      </c>
      <c r="IY51" s="17" t="str">
        <f t="shared" si="263"/>
        <v>A</v>
      </c>
      <c r="IZ51" s="17" t="str">
        <f t="shared" si="264"/>
        <v>A</v>
      </c>
      <c r="JA51" s="17" t="str">
        <f t="shared" si="265"/>
        <v>A</v>
      </c>
      <c r="JB51" s="17" t="str">
        <f t="shared" si="266"/>
        <v xml:space="preserve">            </v>
      </c>
      <c r="JC51" s="17" t="str">
        <f t="shared" si="267"/>
        <v xml:space="preserve">            </v>
      </c>
      <c r="JD51" s="17" t="str">
        <f t="shared" si="268"/>
        <v/>
      </c>
      <c r="JE51" s="74"/>
      <c r="JF51" s="17" t="str">
        <f t="shared" si="269"/>
        <v xml:space="preserve">            </v>
      </c>
      <c r="JG51" s="17" t="str">
        <f>IF(OR(HK51="SUPPL.",HK51="RE-EXAM."),'result subject-wise'!AV51,HK51)</f>
        <v/>
      </c>
      <c r="JH51" s="26">
        <f>IF('result subject-wise'!AW51="",DQ51,'result subject-wise'!AW51)</f>
        <v>27.708333333333332</v>
      </c>
      <c r="JI51" s="53" t="str">
        <f t="shared" si="270"/>
        <v/>
      </c>
      <c r="JJ51" s="65"/>
      <c r="JM51" s="603"/>
      <c r="JN51" s="602"/>
      <c r="JO51" s="602"/>
      <c r="JP51" s="602"/>
      <c r="JQ51" s="602"/>
      <c r="JR51" s="602"/>
      <c r="JS51" s="602"/>
      <c r="JT51" s="602"/>
      <c r="JU51" s="602"/>
      <c r="JV51" s="602"/>
      <c r="JW51" s="602"/>
      <c r="JX51" s="602"/>
      <c r="JY51" s="602"/>
      <c r="JZ51" s="594"/>
      <c r="KA51" s="608"/>
    </row>
    <row r="52" spans="1:287" ht="16" customHeight="1">
      <c r="A52" s="2">
        <f>details!A52</f>
        <v>0</v>
      </c>
      <c r="B52" s="17" t="str">
        <f>IF(details!B52="","",details!B52)</f>
        <v/>
      </c>
      <c r="C52" s="17" t="str">
        <f>IF(details!C52="","",details!C52)</f>
        <v/>
      </c>
      <c r="D52" s="63" t="str">
        <f>IF(details!D52="","",details!D52)</f>
        <v/>
      </c>
      <c r="E52" s="17" t="str">
        <f>IF(details!E52="","",details!E52)</f>
        <v/>
      </c>
      <c r="F52" s="245" t="str">
        <f>IF(details!F52="","",details!F52)</f>
        <v/>
      </c>
      <c r="G52" s="19" t="str">
        <f>IF(details!G52="","",details!G52)</f>
        <v/>
      </c>
      <c r="H52" s="19" t="str">
        <f>IF(details!H52="","",details!H52)</f>
        <v/>
      </c>
      <c r="I52" s="19" t="str">
        <f>IF(details!I52="","",details!I52)</f>
        <v/>
      </c>
      <c r="J52" s="17" t="str">
        <f>IF(details!J52="","",details!J52)</f>
        <v/>
      </c>
      <c r="K52" s="17" t="str">
        <f>IF(details!K52="","",details!K52)</f>
        <v/>
      </c>
      <c r="L52" s="17" t="str">
        <f>IF(details!L52="","",details!L52)</f>
        <v/>
      </c>
      <c r="M52" s="67" t="str">
        <f t="shared" si="139"/>
        <v/>
      </c>
      <c r="N52" s="17" t="str">
        <f>IF(details!M52="","",details!M52)</f>
        <v/>
      </c>
      <c r="O52" s="17" t="str">
        <f>IF(details!N52="","",details!N52)</f>
        <v/>
      </c>
      <c r="P52" s="67" t="str">
        <f t="shared" si="140"/>
        <v/>
      </c>
      <c r="Q52" s="17" t="str">
        <f>IF(details!O52="","",details!O52)</f>
        <v/>
      </c>
      <c r="R52" s="54" t="str">
        <f t="shared" si="141"/>
        <v/>
      </c>
      <c r="S52" s="45">
        <f t="shared" si="142"/>
        <v>0</v>
      </c>
      <c r="T52" s="45">
        <f t="shared" si="143"/>
        <v>0</v>
      </c>
      <c r="U52" s="46" t="str">
        <f t="shared" si="144"/>
        <v/>
      </c>
      <c r="V52" s="45" t="str">
        <f t="shared" si="145"/>
        <v/>
      </c>
      <c r="W52" s="45" t="str">
        <f t="shared" si="89"/>
        <v/>
      </c>
      <c r="X52" s="45" t="str">
        <f t="shared" si="90"/>
        <v/>
      </c>
      <c r="Y52" s="17" t="str">
        <f>IF(details!P52="","",details!P52)</f>
        <v/>
      </c>
      <c r="Z52" s="17" t="str">
        <f>IF(details!Q52="","",details!Q52)</f>
        <v/>
      </c>
      <c r="AA52" s="17" t="str">
        <f>IF(details!R52="","",details!R52)</f>
        <v/>
      </c>
      <c r="AB52" s="67" t="str">
        <f t="shared" si="146"/>
        <v/>
      </c>
      <c r="AC52" s="17" t="str">
        <f>IF(details!S52="","",details!S52)</f>
        <v/>
      </c>
      <c r="AD52" s="17" t="str">
        <f>IF(details!T52="","",details!T52)</f>
        <v/>
      </c>
      <c r="AE52" s="67" t="str">
        <f t="shared" si="147"/>
        <v/>
      </c>
      <c r="AF52" s="17" t="str">
        <f>IF(details!U52="","",details!U52)</f>
        <v/>
      </c>
      <c r="AG52" s="54" t="str">
        <f t="shared" si="148"/>
        <v/>
      </c>
      <c r="AH52" s="45">
        <f t="shared" si="149"/>
        <v>0</v>
      </c>
      <c r="AI52" s="45">
        <f t="shared" si="150"/>
        <v>0</v>
      </c>
      <c r="AJ52" s="46" t="str">
        <f t="shared" si="151"/>
        <v/>
      </c>
      <c r="AK52" s="45" t="str">
        <f t="shared" si="152"/>
        <v/>
      </c>
      <c r="AL52" s="45" t="str">
        <f t="shared" si="91"/>
        <v/>
      </c>
      <c r="AM52" s="45" t="str">
        <f t="shared" si="92"/>
        <v/>
      </c>
      <c r="AN52" s="63" t="str">
        <f>IF(details!V52="","",details!V52)</f>
        <v/>
      </c>
      <c r="AO52" s="68" t="str">
        <f>IF(details!V52="","",details!V52)</f>
        <v/>
      </c>
      <c r="AP52" s="17" t="str">
        <f>IF(details!W52="","",details!W52)</f>
        <v/>
      </c>
      <c r="AQ52" s="17" t="str">
        <f>IF(details!X52="","",details!X52)</f>
        <v/>
      </c>
      <c r="AR52" s="17" t="str">
        <f>IF(details!Y52="","",details!Y52)</f>
        <v/>
      </c>
      <c r="AS52" s="67" t="str">
        <f t="shared" si="153"/>
        <v/>
      </c>
      <c r="AT52" s="17" t="str">
        <f>IF(details!Z52="","",details!Z52)</f>
        <v/>
      </c>
      <c r="AU52" s="17" t="str">
        <f>IF(details!AA52="","",details!AA52)</f>
        <v/>
      </c>
      <c r="AV52" s="67" t="str">
        <f t="shared" si="154"/>
        <v/>
      </c>
      <c r="AW52" s="17" t="str">
        <f>IF(details!AB52="","",details!AB52)</f>
        <v/>
      </c>
      <c r="AX52" s="54" t="str">
        <f t="shared" si="155"/>
        <v/>
      </c>
      <c r="AY52" s="45">
        <f t="shared" si="156"/>
        <v>0</v>
      </c>
      <c r="AZ52" s="45">
        <f t="shared" si="157"/>
        <v>0</v>
      </c>
      <c r="BA52" s="46" t="str">
        <f t="shared" si="158"/>
        <v/>
      </c>
      <c r="BB52" s="45" t="str">
        <f t="shared" si="159"/>
        <v/>
      </c>
      <c r="BC52" s="45" t="str">
        <f t="shared" si="93"/>
        <v/>
      </c>
      <c r="BD52" s="45" t="str">
        <f t="shared" si="160"/>
        <v/>
      </c>
      <c r="BE52" s="17" t="str">
        <f>IF(details!AC52="","",details!AC52)</f>
        <v/>
      </c>
      <c r="BF52" s="17" t="str">
        <f>IF(details!AD52="","",details!AD52)</f>
        <v/>
      </c>
      <c r="BG52" s="17" t="str">
        <f>IF(details!AE52="","",details!AE52)</f>
        <v/>
      </c>
      <c r="BH52" s="67" t="str">
        <f t="shared" si="161"/>
        <v/>
      </c>
      <c r="BI52" s="17" t="str">
        <f>IF(details!AF52="","",details!AF52)</f>
        <v/>
      </c>
      <c r="BJ52" s="17" t="str">
        <f>IF(details!AG52="","",details!AG52)</f>
        <v/>
      </c>
      <c r="BK52" s="67" t="str">
        <f t="shared" si="162"/>
        <v/>
      </c>
      <c r="BL52" s="17" t="str">
        <f>IF(details!AH52="","",details!AH52)</f>
        <v/>
      </c>
      <c r="BM52" s="54" t="str">
        <f t="shared" si="163"/>
        <v/>
      </c>
      <c r="BN52" s="45">
        <f t="shared" si="164"/>
        <v>0</v>
      </c>
      <c r="BO52" s="45">
        <f t="shared" si="165"/>
        <v>0</v>
      </c>
      <c r="BP52" s="46" t="str">
        <f t="shared" si="166"/>
        <v/>
      </c>
      <c r="BQ52" s="45" t="str">
        <f t="shared" si="167"/>
        <v/>
      </c>
      <c r="BR52" s="45" t="str">
        <f t="shared" si="94"/>
        <v/>
      </c>
      <c r="BS52" s="45" t="str">
        <f t="shared" si="168"/>
        <v/>
      </c>
      <c r="BT52" s="300" t="str">
        <f>IF(details!AI52="","",details!AI52)</f>
        <v/>
      </c>
      <c r="BU52" s="309" t="str">
        <f t="shared" si="169"/>
        <v xml:space="preserve"> SOCIAL SCIENCE</v>
      </c>
      <c r="BV52" s="17" t="str">
        <f>IF(details!AJ52="","",details!AJ52)</f>
        <v/>
      </c>
      <c r="BW52" s="17" t="str">
        <f>IF(details!AK52="","",details!AK52)</f>
        <v/>
      </c>
      <c r="BX52" s="17" t="str">
        <f>IF(details!AL52="","",details!AL52)</f>
        <v/>
      </c>
      <c r="BY52" s="178" t="str">
        <f t="shared" si="305"/>
        <v/>
      </c>
      <c r="BZ52" s="17" t="str">
        <f>IF(details!AM52="","",details!AM52)</f>
        <v/>
      </c>
      <c r="CA52" s="17" t="str">
        <f t="shared" si="171"/>
        <v/>
      </c>
      <c r="CB52" s="17" t="str">
        <f t="shared" si="306"/>
        <v/>
      </c>
      <c r="CC52" s="17">
        <f>IF(details!AN52="","",details!AN52)</f>
        <v>10</v>
      </c>
      <c r="CD52" s="17">
        <f>IF(details!AO52="","",details!AO52)</f>
        <v>10</v>
      </c>
      <c r="CE52" s="17">
        <f>IF(details!AP52="","",details!AP52)</f>
        <v>9</v>
      </c>
      <c r="CF52" s="67">
        <f t="shared" si="173"/>
        <v>29</v>
      </c>
      <c r="CG52" s="17">
        <f>IF(details!AQ52="","",details!AQ52)</f>
        <v>0.5</v>
      </c>
      <c r="CH52" s="17">
        <f>IF(details!AR52="","",details!AR52)</f>
        <v>70</v>
      </c>
      <c r="CI52" s="67">
        <f t="shared" si="174"/>
        <v>99.5</v>
      </c>
      <c r="CJ52" s="17">
        <f>IF(details!AS52="","",details!AS52)</f>
        <v>100</v>
      </c>
      <c r="CK52" s="54">
        <f t="shared" si="175"/>
        <v>199.5</v>
      </c>
      <c r="CL52" s="17">
        <f t="shared" si="176"/>
        <v>10</v>
      </c>
      <c r="CM52" s="17">
        <f t="shared" si="177"/>
        <v>10</v>
      </c>
      <c r="CN52" s="17">
        <f t="shared" si="178"/>
        <v>9</v>
      </c>
      <c r="CO52" s="67">
        <f t="shared" si="100"/>
        <v>0.5</v>
      </c>
      <c r="CP52" s="17">
        <f t="shared" si="282"/>
        <v>70</v>
      </c>
      <c r="CQ52" s="67">
        <f t="shared" si="283"/>
        <v>99.5</v>
      </c>
      <c r="CR52" s="17">
        <f t="shared" si="284"/>
        <v>100</v>
      </c>
      <c r="CS52" s="54">
        <f t="shared" si="285"/>
        <v>199.5</v>
      </c>
      <c r="CT52" s="45">
        <f t="shared" si="286"/>
        <v>0</v>
      </c>
      <c r="CU52" s="45">
        <f t="shared" si="292"/>
        <v>0</v>
      </c>
      <c r="CV52" s="46">
        <f t="shared" si="293"/>
        <v>200</v>
      </c>
      <c r="CW52" s="45" t="str">
        <f t="shared" si="287"/>
        <v/>
      </c>
      <c r="CX52" s="45" t="str">
        <f t="shared" si="103"/>
        <v/>
      </c>
      <c r="CY52" s="45" t="str">
        <f t="shared" si="179"/>
        <v/>
      </c>
      <c r="CZ52" s="17">
        <f>IF(details!AT52="","",details!AT52)</f>
        <v>5</v>
      </c>
      <c r="DA52" s="17">
        <f>IF(details!AU52="","",details!AU52)</f>
        <v>4</v>
      </c>
      <c r="DB52" s="17">
        <f>IF(details!AV52="","",details!AV52)</f>
        <v>8</v>
      </c>
      <c r="DC52" s="67">
        <f t="shared" si="180"/>
        <v>17</v>
      </c>
      <c r="DD52" s="17">
        <f>IF(details!AW52="","",details!AW52)</f>
        <v>1</v>
      </c>
      <c r="DE52" s="17">
        <f>IF(details!AX52="","",details!AX52)</f>
        <v>25</v>
      </c>
      <c r="DF52" s="67">
        <f t="shared" si="181"/>
        <v>43</v>
      </c>
      <c r="DG52" s="17">
        <f>IF(details!AY52="","",details!AY52)</f>
        <v>90</v>
      </c>
      <c r="DH52" s="54">
        <f t="shared" si="182"/>
        <v>133</v>
      </c>
      <c r="DI52" s="45">
        <f t="shared" si="183"/>
        <v>0</v>
      </c>
      <c r="DJ52" s="45">
        <f t="shared" si="184"/>
        <v>0</v>
      </c>
      <c r="DK52" s="46">
        <f t="shared" si="185"/>
        <v>200</v>
      </c>
      <c r="DL52" s="45" t="str">
        <f t="shared" si="186"/>
        <v/>
      </c>
      <c r="DM52" s="45" t="str">
        <f t="shared" si="104"/>
        <v/>
      </c>
      <c r="DN52" s="45" t="str">
        <f t="shared" si="105"/>
        <v/>
      </c>
      <c r="DO52" s="45">
        <f t="shared" si="288"/>
        <v>0</v>
      </c>
      <c r="DP52" s="69">
        <f t="shared" si="289"/>
        <v>332.5</v>
      </c>
      <c r="DQ52" s="70">
        <f t="shared" si="187"/>
        <v>27.708333333333332</v>
      </c>
      <c r="DR52" s="53" t="str">
        <f t="shared" si="188"/>
        <v/>
      </c>
      <c r="DS52" s="17">
        <f>IF(details!AZ52="","",details!AZ52)</f>
        <v>10</v>
      </c>
      <c r="DT52" s="17">
        <f>IF(details!BA52="","",details!BA52)</f>
        <v>10</v>
      </c>
      <c r="DU52" s="17">
        <f>IF(details!BB52="","",details!BB52)</f>
        <v>10</v>
      </c>
      <c r="DV52" s="67">
        <f t="shared" si="189"/>
        <v>30</v>
      </c>
      <c r="DW52" s="17">
        <f>IF(details!BC52="","",details!BC52)</f>
        <v>70</v>
      </c>
      <c r="DX52" s="67">
        <f t="shared" si="190"/>
        <v>100</v>
      </c>
      <c r="DY52" s="17">
        <f>IF(details!BD52="","",details!BD52)</f>
        <v>100</v>
      </c>
      <c r="DZ52" s="54">
        <f t="shared" si="191"/>
        <v>200</v>
      </c>
      <c r="EA52" s="45">
        <f t="shared" si="192"/>
        <v>0</v>
      </c>
      <c r="EB52" s="45">
        <f t="shared" si="193"/>
        <v>0</v>
      </c>
      <c r="EC52" s="46">
        <f t="shared" si="194"/>
        <v>200</v>
      </c>
      <c r="ED52" s="45" t="str">
        <f t="shared" si="195"/>
        <v/>
      </c>
      <c r="EE52" s="45" t="str">
        <f t="shared" si="107"/>
        <v/>
      </c>
      <c r="EF52" s="45" t="str">
        <f t="shared" si="196"/>
        <v/>
      </c>
      <c r="EG52" s="17">
        <f>IF(details!BE52="","",details!BE52)</f>
        <v>6</v>
      </c>
      <c r="EH52" s="17">
        <f>IF(details!BF52="","",details!BF52)</f>
        <v>8</v>
      </c>
      <c r="EI52" s="67">
        <f t="shared" si="197"/>
        <v>14</v>
      </c>
      <c r="EJ52" s="17">
        <f>IF(details!BG52="","",details!BG52)</f>
        <v>4</v>
      </c>
      <c r="EK52" s="17">
        <f>IF(details!BH52="","",details!BH52)</f>
        <v>7</v>
      </c>
      <c r="EL52" s="67">
        <f t="shared" si="198"/>
        <v>11</v>
      </c>
      <c r="EM52" s="17">
        <f>IF(details!BI52="","",details!BI52)</f>
        <v>15</v>
      </c>
      <c r="EN52" s="17">
        <f>IF(details!BJ52="","",details!BJ52)</f>
        <v>10</v>
      </c>
      <c r="EO52" s="67">
        <f t="shared" si="199"/>
        <v>25</v>
      </c>
      <c r="EP52" s="67">
        <f t="shared" si="200"/>
        <v>25</v>
      </c>
      <c r="EQ52" s="67">
        <f t="shared" si="201"/>
        <v>25</v>
      </c>
      <c r="ER52" s="67">
        <f t="shared" si="202"/>
        <v>50</v>
      </c>
      <c r="ES52" s="17">
        <f>IF(details!BK52="","",details!BK52)</f>
        <v>24</v>
      </c>
      <c r="ET52" s="17">
        <f>IF(details!BL52="","",details!BL52)</f>
        <v>14</v>
      </c>
      <c r="EU52" s="67">
        <f t="shared" si="203"/>
        <v>38</v>
      </c>
      <c r="EV52" s="67">
        <f t="shared" si="204"/>
        <v>49</v>
      </c>
      <c r="EW52" s="67">
        <f t="shared" si="205"/>
        <v>39</v>
      </c>
      <c r="EX52" s="17">
        <f>IF(details!BM52="","",details!BM52)</f>
        <v>30</v>
      </c>
      <c r="EY52" s="17">
        <f>IF(details!BN52="","",details!BN52)</f>
        <v>70</v>
      </c>
      <c r="EZ52" s="67">
        <f t="shared" si="206"/>
        <v>100</v>
      </c>
      <c r="FA52" s="67">
        <f t="shared" si="207"/>
        <v>79</v>
      </c>
      <c r="FB52" s="67">
        <f t="shared" si="208"/>
        <v>109</v>
      </c>
      <c r="FC52" s="63">
        <f t="shared" si="209"/>
        <v>188</v>
      </c>
      <c r="FD52" s="45">
        <f t="shared" si="210"/>
        <v>0</v>
      </c>
      <c r="FE52" s="45">
        <f t="shared" si="211"/>
        <v>0</v>
      </c>
      <c r="FF52" s="46">
        <f t="shared" si="212"/>
        <v>200</v>
      </c>
      <c r="FG52" s="45" t="str">
        <f t="shared" si="213"/>
        <v/>
      </c>
      <c r="FH52" s="45" t="str">
        <f t="shared" si="109"/>
        <v>P</v>
      </c>
      <c r="FI52" s="45" t="str">
        <f t="shared" si="214"/>
        <v>A</v>
      </c>
      <c r="FJ52" s="17">
        <f>IF(details!BO52="","",details!BO52)</f>
        <v>10</v>
      </c>
      <c r="FK52" s="17">
        <f>IF(details!BP52="","",details!BP52)</f>
        <v>10</v>
      </c>
      <c r="FL52" s="17">
        <f>IF(details!BQ52="","",details!BQ52)</f>
        <v>10</v>
      </c>
      <c r="FM52" s="67">
        <f t="shared" si="215"/>
        <v>30</v>
      </c>
      <c r="FN52" s="17">
        <f>IF(details!BR52="","",details!BR52)</f>
        <v>33</v>
      </c>
      <c r="FO52" s="17">
        <f>IF(details!BS52="","",details!BS52)</f>
        <v>18</v>
      </c>
      <c r="FP52" s="71">
        <f t="shared" si="216"/>
        <v>51</v>
      </c>
      <c r="FQ52" s="67">
        <f t="shared" si="217"/>
        <v>63</v>
      </c>
      <c r="FR52" s="67">
        <f t="shared" si="218"/>
        <v>18</v>
      </c>
      <c r="FS52" s="17">
        <f>IF(details!BT52="","",details!BT52)</f>
        <v>60</v>
      </c>
      <c r="FT52" s="17">
        <f>IF(details!BU52="","",details!BU52)</f>
        <v>30</v>
      </c>
      <c r="FU52" s="71">
        <f t="shared" si="219"/>
        <v>90</v>
      </c>
      <c r="FV52" s="67">
        <f t="shared" si="220"/>
        <v>123</v>
      </c>
      <c r="FW52" s="67">
        <f t="shared" si="221"/>
        <v>48</v>
      </c>
      <c r="FX52" s="63">
        <f t="shared" si="222"/>
        <v>171</v>
      </c>
      <c r="FY52" s="45">
        <f t="shared" si="223"/>
        <v>0</v>
      </c>
      <c r="FZ52" s="45">
        <f t="shared" si="224"/>
        <v>0</v>
      </c>
      <c r="GA52" s="46">
        <f t="shared" si="290"/>
        <v>200</v>
      </c>
      <c r="GB52" s="45" t="str">
        <f t="shared" si="225"/>
        <v/>
      </c>
      <c r="GC52" s="45" t="str">
        <f t="shared" si="110"/>
        <v>P</v>
      </c>
      <c r="GD52" s="45" t="str">
        <f t="shared" si="226"/>
        <v>A</v>
      </c>
      <c r="GE52" s="17">
        <f>IF(details!BV52="","",details!BV52)</f>
        <v>24</v>
      </c>
      <c r="GF52" s="17">
        <f>IF(details!BW52="","",details!BW52)</f>
        <v>44</v>
      </c>
      <c r="GG52" s="17">
        <f>IF(details!BX52="","",details!BX52)</f>
        <v>30</v>
      </c>
      <c r="GH52" s="63">
        <f t="shared" si="227"/>
        <v>98</v>
      </c>
      <c r="GI52" s="45">
        <f t="shared" si="228"/>
        <v>0</v>
      </c>
      <c r="GJ52" s="46">
        <f t="shared" si="229"/>
        <v>100</v>
      </c>
      <c r="GK52" s="45" t="str">
        <f t="shared" si="230"/>
        <v/>
      </c>
      <c r="GL52" s="45" t="str">
        <f t="shared" si="111"/>
        <v>P</v>
      </c>
      <c r="GM52" s="45" t="str">
        <f t="shared" si="112"/>
        <v>A</v>
      </c>
      <c r="GN52" s="17">
        <f>IF(details!BY52="","",details!BY52)</f>
        <v>24</v>
      </c>
      <c r="GO52" s="17">
        <f>IF(details!BZ52="","",details!BZ52)</f>
        <v>28</v>
      </c>
      <c r="GP52" s="17">
        <f>IF(details!CA52="","",details!CA52)</f>
        <v>27</v>
      </c>
      <c r="GQ52" s="17">
        <f>IF(details!CB52="","",details!CB52)</f>
        <v>14</v>
      </c>
      <c r="GR52" s="63">
        <f t="shared" si="231"/>
        <v>93</v>
      </c>
      <c r="GS52" s="45">
        <f t="shared" si="232"/>
        <v>0</v>
      </c>
      <c r="GT52" s="46">
        <f t="shared" si="233"/>
        <v>100</v>
      </c>
      <c r="GU52" s="45" t="str">
        <f t="shared" si="234"/>
        <v/>
      </c>
      <c r="GV52" s="45" t="str">
        <f t="shared" si="113"/>
        <v>P</v>
      </c>
      <c r="GW52" s="45" t="str">
        <f t="shared" si="114"/>
        <v>A</v>
      </c>
      <c r="GX52" s="45" t="str">
        <f t="shared" si="294"/>
        <v/>
      </c>
      <c r="GY52" s="45" t="str">
        <f t="shared" si="295"/>
        <v/>
      </c>
      <c r="GZ52" s="45" t="str">
        <f t="shared" si="296"/>
        <v/>
      </c>
      <c r="HA52" s="45" t="str">
        <f t="shared" si="297"/>
        <v/>
      </c>
      <c r="HB52" s="45" t="str">
        <f t="shared" si="235"/>
        <v/>
      </c>
      <c r="HC52" s="45" t="str">
        <f t="shared" si="236"/>
        <v/>
      </c>
      <c r="HD52" s="45" t="str">
        <f t="shared" si="87"/>
        <v/>
      </c>
      <c r="HE52" s="45">
        <f t="shared" si="237"/>
        <v>0</v>
      </c>
      <c r="HF52" s="45">
        <f t="shared" si="238"/>
        <v>0</v>
      </c>
      <c r="HG52" s="45">
        <f t="shared" si="239"/>
        <v>0</v>
      </c>
      <c r="HH52" s="45">
        <f t="shared" si="240"/>
        <v>0</v>
      </c>
      <c r="HI52" s="45">
        <f t="shared" si="241"/>
        <v>0</v>
      </c>
      <c r="HJ52" s="45" t="str">
        <f t="shared" si="291"/>
        <v/>
      </c>
      <c r="HK52" s="17" t="str">
        <f t="shared" si="242"/>
        <v/>
      </c>
      <c r="HL52" s="359" t="str">
        <f t="shared" si="243"/>
        <v/>
      </c>
      <c r="HM52" s="72" t="str">
        <f t="shared" si="244"/>
        <v/>
      </c>
      <c r="HN52" s="60" t="str">
        <f>IF(details!DJ52="","",details!DJ52)</f>
        <v/>
      </c>
      <c r="HO52" s="73" t="str">
        <f>IF(details!DK52="","",details!DK52)</f>
        <v/>
      </c>
      <c r="HP52" s="60" t="str">
        <f>IF(details!DN52="","",details!DN52)</f>
        <v/>
      </c>
      <c r="HQ52" s="73" t="str">
        <f>IF(details!DO52="","",details!DO52)</f>
        <v/>
      </c>
      <c r="HR52" s="60" t="str">
        <f>IF(details!DR52="","",details!DR52)</f>
        <v/>
      </c>
      <c r="HS52" s="73" t="str">
        <f>IF(details!DS52="","",details!DS52)</f>
        <v/>
      </c>
      <c r="HT52" s="60" t="str">
        <f>IF(details!DV52="","",details!DV52)</f>
        <v/>
      </c>
      <c r="HU52" s="73" t="str">
        <f>IF(details!DW52="","",details!DW52)</f>
        <v/>
      </c>
      <c r="HV52" s="60" t="str">
        <f>IF(details!DZ52="","",details!DZ52)</f>
        <v/>
      </c>
      <c r="HW52" s="73" t="str">
        <f>IF(details!EA52="","",details!EA52)</f>
        <v/>
      </c>
      <c r="HX52" s="61" t="str">
        <f t="shared" si="245"/>
        <v/>
      </c>
      <c r="HY52" s="321">
        <f t="shared" si="246"/>
        <v>1.5</v>
      </c>
      <c r="HZ52" s="17" t="str">
        <f t="shared" si="247"/>
        <v/>
      </c>
      <c r="IA52" s="17" t="str">
        <f t="shared" si="248"/>
        <v/>
      </c>
      <c r="IB52" s="17" t="str">
        <f t="shared" si="298"/>
        <v/>
      </c>
      <c r="IC52" s="17" t="str">
        <f t="shared" si="249"/>
        <v/>
      </c>
      <c r="ID52" s="17" t="str">
        <f t="shared" si="250"/>
        <v/>
      </c>
      <c r="IE52" s="17" t="str">
        <f t="shared" si="299"/>
        <v/>
      </c>
      <c r="IF52" s="17" t="str">
        <f t="shared" si="251"/>
        <v/>
      </c>
      <c r="IG52" s="17" t="str">
        <f t="shared" si="304"/>
        <v/>
      </c>
      <c r="IH52" s="17" t="str">
        <f t="shared" si="304"/>
        <v/>
      </c>
      <c r="II52" s="17" t="str">
        <f t="shared" si="304"/>
        <v/>
      </c>
      <c r="IJ52" s="17" t="str">
        <f t="shared" si="304"/>
        <v/>
      </c>
      <c r="IK52" s="17" t="str">
        <f t="shared" si="304"/>
        <v/>
      </c>
      <c r="IL52" s="17" t="str">
        <f t="shared" si="252"/>
        <v/>
      </c>
      <c r="IM52" s="17" t="str">
        <f t="shared" si="300"/>
        <v/>
      </c>
      <c r="IN52" s="17" t="str">
        <f t="shared" si="253"/>
        <v/>
      </c>
      <c r="IO52" s="17" t="str">
        <f t="shared" si="254"/>
        <v/>
      </c>
      <c r="IP52" s="17" t="str">
        <f t="shared" si="301"/>
        <v/>
      </c>
      <c r="IQ52" s="17" t="str">
        <f t="shared" si="255"/>
        <v/>
      </c>
      <c r="IR52" s="17" t="str">
        <f t="shared" si="256"/>
        <v/>
      </c>
      <c r="IS52" s="17" t="str">
        <f t="shared" si="257"/>
        <v/>
      </c>
      <c r="IT52" s="17" t="str">
        <f t="shared" si="258"/>
        <v/>
      </c>
      <c r="IU52" s="17" t="str">
        <f t="shared" si="259"/>
        <v/>
      </c>
      <c r="IV52" s="17" t="str">
        <f t="shared" si="260"/>
        <v/>
      </c>
      <c r="IW52" s="17" t="str">
        <f t="shared" si="261"/>
        <v/>
      </c>
      <c r="IX52" s="17" t="str">
        <f t="shared" si="262"/>
        <v>A</v>
      </c>
      <c r="IY52" s="17" t="str">
        <f t="shared" si="263"/>
        <v>A</v>
      </c>
      <c r="IZ52" s="17" t="str">
        <f t="shared" si="264"/>
        <v>A</v>
      </c>
      <c r="JA52" s="17" t="str">
        <f t="shared" si="265"/>
        <v>A</v>
      </c>
      <c r="JB52" s="17" t="str">
        <f t="shared" si="266"/>
        <v xml:space="preserve">            </v>
      </c>
      <c r="JC52" s="17" t="str">
        <f t="shared" si="267"/>
        <v xml:space="preserve">            </v>
      </c>
      <c r="JD52" s="17" t="str">
        <f t="shared" si="268"/>
        <v/>
      </c>
      <c r="JE52" s="74"/>
      <c r="JF52" s="17" t="str">
        <f t="shared" si="269"/>
        <v xml:space="preserve">            </v>
      </c>
      <c r="JG52" s="17" t="str">
        <f>IF(OR(HK52="SUPPL.",HK52="RE-EXAM."),'result subject-wise'!AV52,HK52)</f>
        <v/>
      </c>
      <c r="JH52" s="26">
        <f>IF('result subject-wise'!AW52="",DQ52,'result subject-wise'!AW52)</f>
        <v>27.708333333333332</v>
      </c>
      <c r="JI52" s="53" t="str">
        <f t="shared" si="270"/>
        <v/>
      </c>
      <c r="JJ52" s="65"/>
      <c r="JM52" s="603" t="str">
        <f>'result aggregate'!X113</f>
        <v>TOTAL PASSED</v>
      </c>
      <c r="JN52" s="602">
        <f>'result aggregate'!Y113</f>
        <v>0</v>
      </c>
      <c r="JO52" s="602">
        <f>'result aggregate'!Z113</f>
        <v>4</v>
      </c>
      <c r="JP52" s="602">
        <f>'result aggregate'!AA113</f>
        <v>0</v>
      </c>
      <c r="JQ52" s="602">
        <f>'result aggregate'!AB113</f>
        <v>1</v>
      </c>
      <c r="JR52" s="602">
        <f>'result aggregate'!AC113</f>
        <v>0</v>
      </c>
      <c r="JS52" s="602">
        <f>'result aggregate'!AD113</f>
        <v>3</v>
      </c>
      <c r="JT52" s="602">
        <f>'result aggregate'!AE113</f>
        <v>0</v>
      </c>
      <c r="JU52" s="602">
        <f>'result aggregate'!AF113</f>
        <v>2</v>
      </c>
      <c r="JV52" s="602">
        <f>'result aggregate'!AG113</f>
        <v>0</v>
      </c>
      <c r="JW52" s="602">
        <f>'result aggregate'!AH113</f>
        <v>0</v>
      </c>
      <c r="JX52" s="602">
        <f>'result aggregate'!AI113</f>
        <v>0</v>
      </c>
      <c r="JY52" s="602">
        <f>'result aggregate'!AJ113</f>
        <v>0</v>
      </c>
      <c r="JZ52" s="594">
        <f>'result aggregate'!AK113</f>
        <v>10</v>
      </c>
      <c r="KA52" s="608"/>
    </row>
    <row r="53" spans="1:287" ht="16" customHeight="1">
      <c r="A53" s="2">
        <f>details!A53</f>
        <v>0</v>
      </c>
      <c r="B53" s="17" t="str">
        <f>IF(details!B53="","",details!B53)</f>
        <v/>
      </c>
      <c r="C53" s="17" t="str">
        <f>IF(details!C53="","",details!C53)</f>
        <v/>
      </c>
      <c r="D53" s="63" t="str">
        <f>IF(details!D53="","",details!D53)</f>
        <v/>
      </c>
      <c r="E53" s="17" t="str">
        <f>IF(details!E53="","",details!E53)</f>
        <v/>
      </c>
      <c r="F53" s="245" t="str">
        <f>IF(details!F53="","",details!F53)</f>
        <v/>
      </c>
      <c r="G53" s="19" t="str">
        <f>IF(details!G53="","",details!G53)</f>
        <v/>
      </c>
      <c r="H53" s="19" t="str">
        <f>IF(details!H53="","",details!H53)</f>
        <v/>
      </c>
      <c r="I53" s="19" t="str">
        <f>IF(details!I53="","",details!I53)</f>
        <v/>
      </c>
      <c r="J53" s="17" t="str">
        <f>IF(details!J53="","",details!J53)</f>
        <v/>
      </c>
      <c r="K53" s="17" t="str">
        <f>IF(details!K53="","",details!K53)</f>
        <v/>
      </c>
      <c r="L53" s="17" t="str">
        <f>IF(details!L53="","",details!L53)</f>
        <v/>
      </c>
      <c r="M53" s="67" t="str">
        <f t="shared" si="139"/>
        <v/>
      </c>
      <c r="N53" s="17" t="str">
        <f>IF(details!M53="","",details!M53)</f>
        <v/>
      </c>
      <c r="O53" s="17" t="str">
        <f>IF(details!N53="","",details!N53)</f>
        <v/>
      </c>
      <c r="P53" s="67" t="str">
        <f t="shared" si="140"/>
        <v/>
      </c>
      <c r="Q53" s="17" t="str">
        <f>IF(details!O53="","",details!O53)</f>
        <v/>
      </c>
      <c r="R53" s="54" t="str">
        <f t="shared" si="141"/>
        <v/>
      </c>
      <c r="S53" s="45">
        <f t="shared" si="142"/>
        <v>0</v>
      </c>
      <c r="T53" s="45">
        <f t="shared" si="143"/>
        <v>0</v>
      </c>
      <c r="U53" s="46" t="str">
        <f t="shared" si="144"/>
        <v/>
      </c>
      <c r="V53" s="45" t="str">
        <f t="shared" si="145"/>
        <v/>
      </c>
      <c r="W53" s="45" t="str">
        <f t="shared" si="89"/>
        <v/>
      </c>
      <c r="X53" s="45" t="str">
        <f t="shared" si="90"/>
        <v/>
      </c>
      <c r="Y53" s="17" t="str">
        <f>IF(details!P53="","",details!P53)</f>
        <v/>
      </c>
      <c r="Z53" s="17" t="str">
        <f>IF(details!Q53="","",details!Q53)</f>
        <v/>
      </c>
      <c r="AA53" s="17" t="str">
        <f>IF(details!R53="","",details!R53)</f>
        <v/>
      </c>
      <c r="AB53" s="67" t="str">
        <f t="shared" si="146"/>
        <v/>
      </c>
      <c r="AC53" s="17" t="str">
        <f>IF(details!S53="","",details!S53)</f>
        <v/>
      </c>
      <c r="AD53" s="17" t="str">
        <f>IF(details!T53="","",details!T53)</f>
        <v/>
      </c>
      <c r="AE53" s="67" t="str">
        <f t="shared" si="147"/>
        <v/>
      </c>
      <c r="AF53" s="17" t="str">
        <f>IF(details!U53="","",details!U53)</f>
        <v/>
      </c>
      <c r="AG53" s="54" t="str">
        <f t="shared" si="148"/>
        <v/>
      </c>
      <c r="AH53" s="45">
        <f t="shared" si="149"/>
        <v>0</v>
      </c>
      <c r="AI53" s="45">
        <f t="shared" si="150"/>
        <v>0</v>
      </c>
      <c r="AJ53" s="46" t="str">
        <f t="shared" si="151"/>
        <v/>
      </c>
      <c r="AK53" s="45" t="str">
        <f t="shared" si="152"/>
        <v/>
      </c>
      <c r="AL53" s="45" t="str">
        <f t="shared" si="91"/>
        <v/>
      </c>
      <c r="AM53" s="45" t="str">
        <f t="shared" si="92"/>
        <v/>
      </c>
      <c r="AN53" s="63" t="str">
        <f>IF(details!V53="","",details!V53)</f>
        <v/>
      </c>
      <c r="AO53" s="68" t="str">
        <f>IF(details!V53="","",details!V53)</f>
        <v/>
      </c>
      <c r="AP53" s="17" t="str">
        <f>IF(details!W53="","",details!W53)</f>
        <v/>
      </c>
      <c r="AQ53" s="17" t="str">
        <f>IF(details!X53="","",details!X53)</f>
        <v/>
      </c>
      <c r="AR53" s="17" t="str">
        <f>IF(details!Y53="","",details!Y53)</f>
        <v/>
      </c>
      <c r="AS53" s="67" t="str">
        <f t="shared" si="153"/>
        <v/>
      </c>
      <c r="AT53" s="17" t="str">
        <f>IF(details!Z53="","",details!Z53)</f>
        <v/>
      </c>
      <c r="AU53" s="17" t="str">
        <f>IF(details!AA53="","",details!AA53)</f>
        <v/>
      </c>
      <c r="AV53" s="67" t="str">
        <f t="shared" si="154"/>
        <v/>
      </c>
      <c r="AW53" s="17" t="str">
        <f>IF(details!AB53="","",details!AB53)</f>
        <v/>
      </c>
      <c r="AX53" s="54" t="str">
        <f t="shared" si="155"/>
        <v/>
      </c>
      <c r="AY53" s="45">
        <f t="shared" si="156"/>
        <v>0</v>
      </c>
      <c r="AZ53" s="45">
        <f t="shared" si="157"/>
        <v>0</v>
      </c>
      <c r="BA53" s="46" t="str">
        <f t="shared" si="158"/>
        <v/>
      </c>
      <c r="BB53" s="45" t="str">
        <f t="shared" si="159"/>
        <v/>
      </c>
      <c r="BC53" s="45" t="str">
        <f t="shared" si="93"/>
        <v/>
      </c>
      <c r="BD53" s="45" t="str">
        <f t="shared" si="160"/>
        <v/>
      </c>
      <c r="BE53" s="17" t="str">
        <f>IF(details!AC53="","",details!AC53)</f>
        <v/>
      </c>
      <c r="BF53" s="17" t="str">
        <f>IF(details!AD53="","",details!AD53)</f>
        <v/>
      </c>
      <c r="BG53" s="17" t="str">
        <f>IF(details!AE53="","",details!AE53)</f>
        <v/>
      </c>
      <c r="BH53" s="67" t="str">
        <f t="shared" si="161"/>
        <v/>
      </c>
      <c r="BI53" s="17" t="str">
        <f>IF(details!AF53="","",details!AF53)</f>
        <v/>
      </c>
      <c r="BJ53" s="17" t="str">
        <f>IF(details!AG53="","",details!AG53)</f>
        <v/>
      </c>
      <c r="BK53" s="67" t="str">
        <f t="shared" si="162"/>
        <v/>
      </c>
      <c r="BL53" s="17" t="str">
        <f>IF(details!AH53="","",details!AH53)</f>
        <v/>
      </c>
      <c r="BM53" s="54" t="str">
        <f t="shared" si="163"/>
        <v/>
      </c>
      <c r="BN53" s="45">
        <f t="shared" si="164"/>
        <v>0</v>
      </c>
      <c r="BO53" s="45">
        <f t="shared" si="165"/>
        <v>0</v>
      </c>
      <c r="BP53" s="46" t="str">
        <f t="shared" si="166"/>
        <v/>
      </c>
      <c r="BQ53" s="45" t="str">
        <f t="shared" si="167"/>
        <v/>
      </c>
      <c r="BR53" s="45" t="str">
        <f t="shared" si="94"/>
        <v/>
      </c>
      <c r="BS53" s="45" t="str">
        <f t="shared" si="168"/>
        <v/>
      </c>
      <c r="BT53" s="300" t="str">
        <f>IF(details!AI53="","",details!AI53)</f>
        <v/>
      </c>
      <c r="BU53" s="309" t="str">
        <f t="shared" si="169"/>
        <v xml:space="preserve"> SOCIAL SCIENCE</v>
      </c>
      <c r="BV53" s="17" t="str">
        <f>IF(details!AJ53="","",details!AJ53)</f>
        <v/>
      </c>
      <c r="BW53" s="17" t="str">
        <f>IF(details!AK53="","",details!AK53)</f>
        <v/>
      </c>
      <c r="BX53" s="17" t="str">
        <f>IF(details!AL53="","",details!AL53)</f>
        <v/>
      </c>
      <c r="BY53" s="178" t="str">
        <f t="shared" si="305"/>
        <v/>
      </c>
      <c r="BZ53" s="17" t="str">
        <f>IF(details!AM53="","",details!AM53)</f>
        <v/>
      </c>
      <c r="CA53" s="17" t="str">
        <f t="shared" si="171"/>
        <v/>
      </c>
      <c r="CB53" s="17" t="str">
        <f t="shared" si="306"/>
        <v/>
      </c>
      <c r="CC53" s="17">
        <f>IF(details!AN53="","",details!AN53)</f>
        <v>10</v>
      </c>
      <c r="CD53" s="17">
        <f>IF(details!AO53="","",details!AO53)</f>
        <v>10</v>
      </c>
      <c r="CE53" s="17">
        <f>IF(details!AP53="","",details!AP53)</f>
        <v>9</v>
      </c>
      <c r="CF53" s="67">
        <f t="shared" si="173"/>
        <v>29</v>
      </c>
      <c r="CG53" s="17">
        <f>IF(details!AQ53="","",details!AQ53)</f>
        <v>0.5</v>
      </c>
      <c r="CH53" s="17">
        <f>IF(details!AR53="","",details!AR53)</f>
        <v>70</v>
      </c>
      <c r="CI53" s="67">
        <f t="shared" si="174"/>
        <v>99.5</v>
      </c>
      <c r="CJ53" s="17">
        <f>IF(details!AS53="","",details!AS53)</f>
        <v>100</v>
      </c>
      <c r="CK53" s="54">
        <f t="shared" si="175"/>
        <v>199.5</v>
      </c>
      <c r="CL53" s="17">
        <f t="shared" si="176"/>
        <v>10</v>
      </c>
      <c r="CM53" s="17">
        <f t="shared" si="177"/>
        <v>10</v>
      </c>
      <c r="CN53" s="17">
        <f t="shared" si="178"/>
        <v>9</v>
      </c>
      <c r="CO53" s="67">
        <f t="shared" si="100"/>
        <v>0.5</v>
      </c>
      <c r="CP53" s="17">
        <f t="shared" si="282"/>
        <v>70</v>
      </c>
      <c r="CQ53" s="67">
        <f t="shared" si="283"/>
        <v>99.5</v>
      </c>
      <c r="CR53" s="17">
        <f t="shared" si="284"/>
        <v>100</v>
      </c>
      <c r="CS53" s="54">
        <f t="shared" si="285"/>
        <v>199.5</v>
      </c>
      <c r="CT53" s="45">
        <f t="shared" si="286"/>
        <v>0</v>
      </c>
      <c r="CU53" s="45">
        <f t="shared" si="292"/>
        <v>0</v>
      </c>
      <c r="CV53" s="46">
        <f t="shared" si="293"/>
        <v>200</v>
      </c>
      <c r="CW53" s="45" t="str">
        <f t="shared" si="287"/>
        <v/>
      </c>
      <c r="CX53" s="45" t="str">
        <f t="shared" si="103"/>
        <v/>
      </c>
      <c r="CY53" s="45" t="str">
        <f t="shared" si="179"/>
        <v/>
      </c>
      <c r="CZ53" s="17">
        <f>IF(details!AT53="","",details!AT53)</f>
        <v>5</v>
      </c>
      <c r="DA53" s="17">
        <f>IF(details!AU53="","",details!AU53)</f>
        <v>4</v>
      </c>
      <c r="DB53" s="17">
        <f>IF(details!AV53="","",details!AV53)</f>
        <v>8</v>
      </c>
      <c r="DC53" s="67">
        <f t="shared" si="180"/>
        <v>17</v>
      </c>
      <c r="DD53" s="17">
        <f>IF(details!AW53="","",details!AW53)</f>
        <v>1</v>
      </c>
      <c r="DE53" s="17">
        <f>IF(details!AX53="","",details!AX53)</f>
        <v>25</v>
      </c>
      <c r="DF53" s="67">
        <f t="shared" si="181"/>
        <v>43</v>
      </c>
      <c r="DG53" s="17">
        <f>IF(details!AY53="","",details!AY53)</f>
        <v>90</v>
      </c>
      <c r="DH53" s="54">
        <f t="shared" si="182"/>
        <v>133</v>
      </c>
      <c r="DI53" s="45">
        <f t="shared" si="183"/>
        <v>0</v>
      </c>
      <c r="DJ53" s="45">
        <f t="shared" si="184"/>
        <v>0</v>
      </c>
      <c r="DK53" s="46">
        <f t="shared" si="185"/>
        <v>200</v>
      </c>
      <c r="DL53" s="45" t="str">
        <f t="shared" si="186"/>
        <v/>
      </c>
      <c r="DM53" s="45" t="str">
        <f t="shared" si="104"/>
        <v/>
      </c>
      <c r="DN53" s="45" t="str">
        <f t="shared" si="105"/>
        <v/>
      </c>
      <c r="DO53" s="45">
        <f t="shared" si="288"/>
        <v>0</v>
      </c>
      <c r="DP53" s="69">
        <f t="shared" si="289"/>
        <v>332.5</v>
      </c>
      <c r="DQ53" s="70">
        <f t="shared" si="187"/>
        <v>27.708333333333332</v>
      </c>
      <c r="DR53" s="53" t="str">
        <f t="shared" si="188"/>
        <v/>
      </c>
      <c r="DS53" s="17">
        <f>IF(details!AZ53="","",details!AZ53)</f>
        <v>10</v>
      </c>
      <c r="DT53" s="17">
        <f>IF(details!BA53="","",details!BA53)</f>
        <v>10</v>
      </c>
      <c r="DU53" s="17">
        <f>IF(details!BB53="","",details!BB53)</f>
        <v>10</v>
      </c>
      <c r="DV53" s="67">
        <f t="shared" si="189"/>
        <v>30</v>
      </c>
      <c r="DW53" s="17">
        <f>IF(details!BC53="","",details!BC53)</f>
        <v>70</v>
      </c>
      <c r="DX53" s="67">
        <f t="shared" si="190"/>
        <v>100</v>
      </c>
      <c r="DY53" s="17">
        <f>IF(details!BD53="","",details!BD53)</f>
        <v>100</v>
      </c>
      <c r="DZ53" s="54">
        <f t="shared" si="191"/>
        <v>200</v>
      </c>
      <c r="EA53" s="45">
        <f t="shared" si="192"/>
        <v>0</v>
      </c>
      <c r="EB53" s="45">
        <f t="shared" si="193"/>
        <v>0</v>
      </c>
      <c r="EC53" s="46">
        <f t="shared" si="194"/>
        <v>200</v>
      </c>
      <c r="ED53" s="45" t="str">
        <f t="shared" si="195"/>
        <v/>
      </c>
      <c r="EE53" s="45" t="str">
        <f t="shared" si="107"/>
        <v/>
      </c>
      <c r="EF53" s="45" t="str">
        <f t="shared" si="196"/>
        <v/>
      </c>
      <c r="EG53" s="17">
        <f>IF(details!BE53="","",details!BE53)</f>
        <v>6</v>
      </c>
      <c r="EH53" s="17">
        <f>IF(details!BF53="","",details!BF53)</f>
        <v>8</v>
      </c>
      <c r="EI53" s="67">
        <f t="shared" si="197"/>
        <v>14</v>
      </c>
      <c r="EJ53" s="17">
        <f>IF(details!BG53="","",details!BG53)</f>
        <v>4</v>
      </c>
      <c r="EK53" s="17">
        <f>IF(details!BH53="","",details!BH53)</f>
        <v>7</v>
      </c>
      <c r="EL53" s="67">
        <f t="shared" si="198"/>
        <v>11</v>
      </c>
      <c r="EM53" s="17">
        <f>IF(details!BI53="","",details!BI53)</f>
        <v>15</v>
      </c>
      <c r="EN53" s="17">
        <f>IF(details!BJ53="","",details!BJ53)</f>
        <v>10</v>
      </c>
      <c r="EO53" s="67">
        <f t="shared" si="199"/>
        <v>25</v>
      </c>
      <c r="EP53" s="67">
        <f t="shared" si="200"/>
        <v>25</v>
      </c>
      <c r="EQ53" s="67">
        <f t="shared" si="201"/>
        <v>25</v>
      </c>
      <c r="ER53" s="67">
        <f t="shared" si="202"/>
        <v>50</v>
      </c>
      <c r="ES53" s="17">
        <f>IF(details!BK53="","",details!BK53)</f>
        <v>24</v>
      </c>
      <c r="ET53" s="17">
        <f>IF(details!BL53="","",details!BL53)</f>
        <v>14</v>
      </c>
      <c r="EU53" s="67">
        <f t="shared" si="203"/>
        <v>38</v>
      </c>
      <c r="EV53" s="67">
        <f t="shared" si="204"/>
        <v>49</v>
      </c>
      <c r="EW53" s="67">
        <f t="shared" si="205"/>
        <v>39</v>
      </c>
      <c r="EX53" s="17">
        <f>IF(details!BM53="","",details!BM53)</f>
        <v>30</v>
      </c>
      <c r="EY53" s="17">
        <f>IF(details!BN53="","",details!BN53)</f>
        <v>70</v>
      </c>
      <c r="EZ53" s="67">
        <f t="shared" si="206"/>
        <v>100</v>
      </c>
      <c r="FA53" s="67">
        <f t="shared" si="207"/>
        <v>79</v>
      </c>
      <c r="FB53" s="67">
        <f t="shared" si="208"/>
        <v>109</v>
      </c>
      <c r="FC53" s="63">
        <f t="shared" si="209"/>
        <v>188</v>
      </c>
      <c r="FD53" s="45">
        <f t="shared" si="210"/>
        <v>0</v>
      </c>
      <c r="FE53" s="45">
        <f t="shared" si="211"/>
        <v>0</v>
      </c>
      <c r="FF53" s="46">
        <f t="shared" si="212"/>
        <v>200</v>
      </c>
      <c r="FG53" s="45" t="str">
        <f t="shared" si="213"/>
        <v/>
      </c>
      <c r="FH53" s="45" t="str">
        <f t="shared" si="109"/>
        <v>P</v>
      </c>
      <c r="FI53" s="45" t="str">
        <f t="shared" si="214"/>
        <v>A</v>
      </c>
      <c r="FJ53" s="17">
        <f>IF(details!BO53="","",details!BO53)</f>
        <v>10</v>
      </c>
      <c r="FK53" s="17">
        <f>IF(details!BP53="","",details!BP53)</f>
        <v>10</v>
      </c>
      <c r="FL53" s="17">
        <f>IF(details!BQ53="","",details!BQ53)</f>
        <v>10</v>
      </c>
      <c r="FM53" s="67">
        <f t="shared" si="215"/>
        <v>30</v>
      </c>
      <c r="FN53" s="17">
        <f>IF(details!BR53="","",details!BR53)</f>
        <v>33</v>
      </c>
      <c r="FO53" s="17">
        <f>IF(details!BS53="","",details!BS53)</f>
        <v>18</v>
      </c>
      <c r="FP53" s="71">
        <f t="shared" si="216"/>
        <v>51</v>
      </c>
      <c r="FQ53" s="67">
        <f t="shared" si="217"/>
        <v>63</v>
      </c>
      <c r="FR53" s="67">
        <f t="shared" si="218"/>
        <v>18</v>
      </c>
      <c r="FS53" s="17">
        <f>IF(details!BT53="","",details!BT53)</f>
        <v>60</v>
      </c>
      <c r="FT53" s="17">
        <f>IF(details!BU53="","",details!BU53)</f>
        <v>30</v>
      </c>
      <c r="FU53" s="71">
        <f t="shared" si="219"/>
        <v>90</v>
      </c>
      <c r="FV53" s="67">
        <f t="shared" si="220"/>
        <v>123</v>
      </c>
      <c r="FW53" s="67">
        <f t="shared" si="221"/>
        <v>48</v>
      </c>
      <c r="FX53" s="63">
        <f t="shared" si="222"/>
        <v>171</v>
      </c>
      <c r="FY53" s="45">
        <f t="shared" si="223"/>
        <v>0</v>
      </c>
      <c r="FZ53" s="45">
        <f t="shared" si="224"/>
        <v>0</v>
      </c>
      <c r="GA53" s="46">
        <f t="shared" si="290"/>
        <v>200</v>
      </c>
      <c r="GB53" s="45" t="str">
        <f t="shared" si="225"/>
        <v/>
      </c>
      <c r="GC53" s="45" t="str">
        <f t="shared" si="110"/>
        <v>P</v>
      </c>
      <c r="GD53" s="45" t="str">
        <f t="shared" si="226"/>
        <v>A</v>
      </c>
      <c r="GE53" s="17">
        <f>IF(details!BV53="","",details!BV53)</f>
        <v>24</v>
      </c>
      <c r="GF53" s="17">
        <f>IF(details!BW53="","",details!BW53)</f>
        <v>44</v>
      </c>
      <c r="GG53" s="17">
        <f>IF(details!BX53="","",details!BX53)</f>
        <v>30</v>
      </c>
      <c r="GH53" s="63">
        <f t="shared" si="227"/>
        <v>98</v>
      </c>
      <c r="GI53" s="45">
        <f t="shared" si="228"/>
        <v>0</v>
      </c>
      <c r="GJ53" s="46">
        <f t="shared" si="229"/>
        <v>100</v>
      </c>
      <c r="GK53" s="45" t="str">
        <f t="shared" si="230"/>
        <v/>
      </c>
      <c r="GL53" s="45" t="str">
        <f t="shared" si="111"/>
        <v>P</v>
      </c>
      <c r="GM53" s="45" t="str">
        <f t="shared" si="112"/>
        <v>A</v>
      </c>
      <c r="GN53" s="17">
        <f>IF(details!BY53="","",details!BY53)</f>
        <v>24</v>
      </c>
      <c r="GO53" s="17">
        <f>IF(details!BZ53="","",details!BZ53)</f>
        <v>28</v>
      </c>
      <c r="GP53" s="17">
        <f>IF(details!CA53="","",details!CA53)</f>
        <v>27</v>
      </c>
      <c r="GQ53" s="17">
        <f>IF(details!CB53="","",details!CB53)</f>
        <v>14</v>
      </c>
      <c r="GR53" s="63">
        <f t="shared" si="231"/>
        <v>93</v>
      </c>
      <c r="GS53" s="45">
        <f t="shared" si="232"/>
        <v>0</v>
      </c>
      <c r="GT53" s="46">
        <f t="shared" si="233"/>
        <v>100</v>
      </c>
      <c r="GU53" s="45" t="str">
        <f t="shared" si="234"/>
        <v/>
      </c>
      <c r="GV53" s="45" t="str">
        <f t="shared" si="113"/>
        <v>P</v>
      </c>
      <c r="GW53" s="45" t="str">
        <f t="shared" si="114"/>
        <v>A</v>
      </c>
      <c r="GX53" s="45" t="str">
        <f t="shared" si="294"/>
        <v/>
      </c>
      <c r="GY53" s="45" t="str">
        <f t="shared" si="295"/>
        <v/>
      </c>
      <c r="GZ53" s="45" t="str">
        <f t="shared" si="296"/>
        <v/>
      </c>
      <c r="HA53" s="45" t="str">
        <f t="shared" si="297"/>
        <v/>
      </c>
      <c r="HB53" s="45" t="str">
        <f t="shared" si="235"/>
        <v/>
      </c>
      <c r="HC53" s="45" t="str">
        <f t="shared" si="236"/>
        <v/>
      </c>
      <c r="HD53" s="45" t="str">
        <f t="shared" si="87"/>
        <v/>
      </c>
      <c r="HE53" s="45">
        <f t="shared" si="237"/>
        <v>0</v>
      </c>
      <c r="HF53" s="45">
        <f t="shared" si="238"/>
        <v>0</v>
      </c>
      <c r="HG53" s="45">
        <f t="shared" si="239"/>
        <v>0</v>
      </c>
      <c r="HH53" s="45">
        <f t="shared" si="240"/>
        <v>0</v>
      </c>
      <c r="HI53" s="45">
        <f t="shared" si="241"/>
        <v>0</v>
      </c>
      <c r="HJ53" s="45" t="str">
        <f t="shared" si="291"/>
        <v/>
      </c>
      <c r="HK53" s="17" t="str">
        <f t="shared" si="242"/>
        <v/>
      </c>
      <c r="HL53" s="359" t="str">
        <f t="shared" si="243"/>
        <v/>
      </c>
      <c r="HM53" s="72" t="str">
        <f t="shared" si="244"/>
        <v/>
      </c>
      <c r="HN53" s="60" t="str">
        <f>IF(details!DJ53="","",details!DJ53)</f>
        <v/>
      </c>
      <c r="HO53" s="73" t="str">
        <f>IF(details!DK53="","",details!DK53)</f>
        <v/>
      </c>
      <c r="HP53" s="60" t="str">
        <f>IF(details!DN53="","",details!DN53)</f>
        <v/>
      </c>
      <c r="HQ53" s="73" t="str">
        <f>IF(details!DO53="","",details!DO53)</f>
        <v/>
      </c>
      <c r="HR53" s="60" t="str">
        <f>IF(details!DR53="","",details!DR53)</f>
        <v/>
      </c>
      <c r="HS53" s="73" t="str">
        <f>IF(details!DS53="","",details!DS53)</f>
        <v/>
      </c>
      <c r="HT53" s="60" t="str">
        <f>IF(details!DV53="","",details!DV53)</f>
        <v/>
      </c>
      <c r="HU53" s="73" t="str">
        <f>IF(details!DW53="","",details!DW53)</f>
        <v/>
      </c>
      <c r="HV53" s="60" t="str">
        <f>IF(details!DZ53="","",details!DZ53)</f>
        <v/>
      </c>
      <c r="HW53" s="73" t="str">
        <f>IF(details!EA53="","",details!EA53)</f>
        <v/>
      </c>
      <c r="HX53" s="61" t="str">
        <f t="shared" si="245"/>
        <v/>
      </c>
      <c r="HY53" s="321">
        <f t="shared" si="246"/>
        <v>1.5</v>
      </c>
      <c r="HZ53" s="17" t="str">
        <f t="shared" si="247"/>
        <v/>
      </c>
      <c r="IA53" s="17" t="str">
        <f t="shared" si="248"/>
        <v/>
      </c>
      <c r="IB53" s="17" t="str">
        <f t="shared" si="298"/>
        <v/>
      </c>
      <c r="IC53" s="17" t="str">
        <f t="shared" si="249"/>
        <v/>
      </c>
      <c r="ID53" s="17" t="str">
        <f t="shared" si="250"/>
        <v/>
      </c>
      <c r="IE53" s="17" t="str">
        <f t="shared" si="299"/>
        <v/>
      </c>
      <c r="IF53" s="17" t="str">
        <f t="shared" si="251"/>
        <v/>
      </c>
      <c r="IG53" s="17" t="str">
        <f t="shared" si="304"/>
        <v/>
      </c>
      <c r="IH53" s="17" t="str">
        <f t="shared" si="304"/>
        <v/>
      </c>
      <c r="II53" s="17" t="str">
        <f t="shared" si="304"/>
        <v/>
      </c>
      <c r="IJ53" s="17" t="str">
        <f t="shared" si="304"/>
        <v/>
      </c>
      <c r="IK53" s="17" t="str">
        <f t="shared" si="304"/>
        <v/>
      </c>
      <c r="IL53" s="17" t="str">
        <f t="shared" si="252"/>
        <v/>
      </c>
      <c r="IM53" s="17" t="str">
        <f t="shared" si="300"/>
        <v/>
      </c>
      <c r="IN53" s="17" t="str">
        <f t="shared" si="253"/>
        <v/>
      </c>
      <c r="IO53" s="17" t="str">
        <f t="shared" si="254"/>
        <v/>
      </c>
      <c r="IP53" s="17" t="str">
        <f t="shared" si="301"/>
        <v/>
      </c>
      <c r="IQ53" s="17" t="str">
        <f t="shared" si="255"/>
        <v/>
      </c>
      <c r="IR53" s="17" t="str">
        <f t="shared" si="256"/>
        <v/>
      </c>
      <c r="IS53" s="17" t="str">
        <f t="shared" si="257"/>
        <v/>
      </c>
      <c r="IT53" s="17" t="str">
        <f t="shared" si="258"/>
        <v/>
      </c>
      <c r="IU53" s="17" t="str">
        <f t="shared" si="259"/>
        <v/>
      </c>
      <c r="IV53" s="17" t="str">
        <f t="shared" si="260"/>
        <v/>
      </c>
      <c r="IW53" s="17" t="str">
        <f t="shared" si="261"/>
        <v/>
      </c>
      <c r="IX53" s="17" t="str">
        <f t="shared" si="262"/>
        <v>A</v>
      </c>
      <c r="IY53" s="17" t="str">
        <f t="shared" si="263"/>
        <v>A</v>
      </c>
      <c r="IZ53" s="17" t="str">
        <f t="shared" si="264"/>
        <v>A</v>
      </c>
      <c r="JA53" s="17" t="str">
        <f t="shared" si="265"/>
        <v>A</v>
      </c>
      <c r="JB53" s="17" t="str">
        <f t="shared" si="266"/>
        <v xml:space="preserve">            </v>
      </c>
      <c r="JC53" s="17" t="str">
        <f t="shared" si="267"/>
        <v xml:space="preserve">            </v>
      </c>
      <c r="JD53" s="17" t="str">
        <f t="shared" si="268"/>
        <v/>
      </c>
      <c r="JE53" s="74"/>
      <c r="JF53" s="17" t="str">
        <f t="shared" si="269"/>
        <v xml:space="preserve">            </v>
      </c>
      <c r="JG53" s="17" t="str">
        <f>IF(OR(HK53="SUPPL.",HK53="RE-EXAM."),'result subject-wise'!AV53,HK53)</f>
        <v/>
      </c>
      <c r="JH53" s="26">
        <f>IF('result subject-wise'!AW53="",DQ53,'result subject-wise'!AW53)</f>
        <v>27.708333333333332</v>
      </c>
      <c r="JI53" s="53" t="str">
        <f t="shared" si="270"/>
        <v/>
      </c>
      <c r="JJ53" s="65"/>
      <c r="JM53" s="603"/>
      <c r="JN53" s="602"/>
      <c r="JO53" s="602"/>
      <c r="JP53" s="602"/>
      <c r="JQ53" s="602"/>
      <c r="JR53" s="602"/>
      <c r="JS53" s="602"/>
      <c r="JT53" s="602"/>
      <c r="JU53" s="602"/>
      <c r="JV53" s="602"/>
      <c r="JW53" s="602"/>
      <c r="JX53" s="602"/>
      <c r="JY53" s="602"/>
      <c r="JZ53" s="594"/>
      <c r="KA53" s="608"/>
    </row>
    <row r="54" spans="1:287" ht="16" customHeight="1">
      <c r="A54" s="2">
        <f>details!A54</f>
        <v>0</v>
      </c>
      <c r="B54" s="17" t="str">
        <f>IF(details!B54="","",details!B54)</f>
        <v/>
      </c>
      <c r="C54" s="17" t="str">
        <f>IF(details!C54="","",details!C54)</f>
        <v/>
      </c>
      <c r="D54" s="63" t="str">
        <f>IF(details!D54="","",details!D54)</f>
        <v/>
      </c>
      <c r="E54" s="17" t="str">
        <f>IF(details!E54="","",details!E54)</f>
        <v/>
      </c>
      <c r="F54" s="245" t="str">
        <f>IF(details!F54="","",details!F54)</f>
        <v/>
      </c>
      <c r="G54" s="19" t="str">
        <f>IF(details!G54="","",details!G54)</f>
        <v/>
      </c>
      <c r="H54" s="19" t="str">
        <f>IF(details!H54="","",details!H54)</f>
        <v/>
      </c>
      <c r="I54" s="19" t="str">
        <f>IF(details!I54="","",details!I54)</f>
        <v/>
      </c>
      <c r="J54" s="17" t="str">
        <f>IF(details!J54="","",details!J54)</f>
        <v/>
      </c>
      <c r="K54" s="17" t="str">
        <f>IF(details!K54="","",details!K54)</f>
        <v/>
      </c>
      <c r="L54" s="17" t="str">
        <f>IF(details!L54="","",details!L54)</f>
        <v/>
      </c>
      <c r="M54" s="67" t="str">
        <f t="shared" si="139"/>
        <v/>
      </c>
      <c r="N54" s="17" t="str">
        <f>IF(details!M54="","",details!M54)</f>
        <v/>
      </c>
      <c r="O54" s="17" t="str">
        <f>IF(details!N54="","",details!N54)</f>
        <v/>
      </c>
      <c r="P54" s="67" t="str">
        <f t="shared" si="140"/>
        <v/>
      </c>
      <c r="Q54" s="17" t="str">
        <f>IF(details!O54="","",details!O54)</f>
        <v/>
      </c>
      <c r="R54" s="54" t="str">
        <f t="shared" si="141"/>
        <v/>
      </c>
      <c r="S54" s="45">
        <f t="shared" si="142"/>
        <v>0</v>
      </c>
      <c r="T54" s="45">
        <f t="shared" si="143"/>
        <v>0</v>
      </c>
      <c r="U54" s="46" t="str">
        <f t="shared" si="144"/>
        <v/>
      </c>
      <c r="V54" s="45" t="str">
        <f t="shared" si="145"/>
        <v/>
      </c>
      <c r="W54" s="45" t="str">
        <f t="shared" si="89"/>
        <v/>
      </c>
      <c r="X54" s="45" t="str">
        <f t="shared" si="90"/>
        <v/>
      </c>
      <c r="Y54" s="17" t="str">
        <f>IF(details!P54="","",details!P54)</f>
        <v/>
      </c>
      <c r="Z54" s="17" t="str">
        <f>IF(details!Q54="","",details!Q54)</f>
        <v/>
      </c>
      <c r="AA54" s="17" t="str">
        <f>IF(details!R54="","",details!R54)</f>
        <v/>
      </c>
      <c r="AB54" s="67" t="str">
        <f t="shared" si="146"/>
        <v/>
      </c>
      <c r="AC54" s="17" t="str">
        <f>IF(details!S54="","",details!S54)</f>
        <v/>
      </c>
      <c r="AD54" s="17" t="str">
        <f>IF(details!T54="","",details!T54)</f>
        <v/>
      </c>
      <c r="AE54" s="67" t="str">
        <f t="shared" si="147"/>
        <v/>
      </c>
      <c r="AF54" s="17" t="str">
        <f>IF(details!U54="","",details!U54)</f>
        <v/>
      </c>
      <c r="AG54" s="54" t="str">
        <f t="shared" si="148"/>
        <v/>
      </c>
      <c r="AH54" s="45">
        <f t="shared" si="149"/>
        <v>0</v>
      </c>
      <c r="AI54" s="45">
        <f t="shared" si="150"/>
        <v>0</v>
      </c>
      <c r="AJ54" s="46" t="str">
        <f t="shared" si="151"/>
        <v/>
      </c>
      <c r="AK54" s="45" t="str">
        <f t="shared" si="152"/>
        <v/>
      </c>
      <c r="AL54" s="45" t="str">
        <f t="shared" si="91"/>
        <v/>
      </c>
      <c r="AM54" s="45" t="str">
        <f t="shared" si="92"/>
        <v/>
      </c>
      <c r="AN54" s="63" t="str">
        <f>IF(details!V54="","",details!V54)</f>
        <v/>
      </c>
      <c r="AO54" s="68" t="str">
        <f>IF(details!V54="","",details!V54)</f>
        <v/>
      </c>
      <c r="AP54" s="17" t="str">
        <f>IF(details!W54="","",details!W54)</f>
        <v/>
      </c>
      <c r="AQ54" s="17" t="str">
        <f>IF(details!X54="","",details!X54)</f>
        <v/>
      </c>
      <c r="AR54" s="17" t="str">
        <f>IF(details!Y54="","",details!Y54)</f>
        <v/>
      </c>
      <c r="AS54" s="67" t="str">
        <f t="shared" si="153"/>
        <v/>
      </c>
      <c r="AT54" s="17" t="str">
        <f>IF(details!Z54="","",details!Z54)</f>
        <v/>
      </c>
      <c r="AU54" s="17" t="str">
        <f>IF(details!AA54="","",details!AA54)</f>
        <v/>
      </c>
      <c r="AV54" s="67" t="str">
        <f t="shared" si="154"/>
        <v/>
      </c>
      <c r="AW54" s="17" t="str">
        <f>IF(details!AB54="","",details!AB54)</f>
        <v/>
      </c>
      <c r="AX54" s="54" t="str">
        <f t="shared" si="155"/>
        <v/>
      </c>
      <c r="AY54" s="45">
        <f t="shared" si="156"/>
        <v>0</v>
      </c>
      <c r="AZ54" s="45">
        <f t="shared" si="157"/>
        <v>0</v>
      </c>
      <c r="BA54" s="46" t="str">
        <f t="shared" si="158"/>
        <v/>
      </c>
      <c r="BB54" s="45" t="str">
        <f t="shared" si="159"/>
        <v/>
      </c>
      <c r="BC54" s="45" t="str">
        <f t="shared" si="93"/>
        <v/>
      </c>
      <c r="BD54" s="45" t="str">
        <f t="shared" si="160"/>
        <v/>
      </c>
      <c r="BE54" s="17" t="str">
        <f>IF(details!AC54="","",details!AC54)</f>
        <v/>
      </c>
      <c r="BF54" s="17" t="str">
        <f>IF(details!AD54="","",details!AD54)</f>
        <v/>
      </c>
      <c r="BG54" s="17" t="str">
        <f>IF(details!AE54="","",details!AE54)</f>
        <v/>
      </c>
      <c r="BH54" s="67" t="str">
        <f t="shared" si="161"/>
        <v/>
      </c>
      <c r="BI54" s="17" t="str">
        <f>IF(details!AF54="","",details!AF54)</f>
        <v/>
      </c>
      <c r="BJ54" s="17" t="str">
        <f>IF(details!AG54="","",details!AG54)</f>
        <v/>
      </c>
      <c r="BK54" s="67" t="str">
        <f t="shared" si="162"/>
        <v/>
      </c>
      <c r="BL54" s="17" t="str">
        <f>IF(details!AH54="","",details!AH54)</f>
        <v/>
      </c>
      <c r="BM54" s="54" t="str">
        <f t="shared" si="163"/>
        <v/>
      </c>
      <c r="BN54" s="45">
        <f t="shared" si="164"/>
        <v>0</v>
      </c>
      <c r="BO54" s="45">
        <f t="shared" si="165"/>
        <v>0</v>
      </c>
      <c r="BP54" s="46" t="str">
        <f t="shared" si="166"/>
        <v/>
      </c>
      <c r="BQ54" s="45" t="str">
        <f t="shared" si="167"/>
        <v/>
      </c>
      <c r="BR54" s="45" t="str">
        <f t="shared" si="94"/>
        <v/>
      </c>
      <c r="BS54" s="45" t="str">
        <f t="shared" si="168"/>
        <v/>
      </c>
      <c r="BT54" s="300" t="str">
        <f>IF(details!AI54="","",details!AI54)</f>
        <v/>
      </c>
      <c r="BU54" s="309" t="str">
        <f t="shared" si="169"/>
        <v xml:space="preserve"> SOCIAL SCIENCE</v>
      </c>
      <c r="BV54" s="17" t="str">
        <f>IF(details!AJ54="","",details!AJ54)</f>
        <v/>
      </c>
      <c r="BW54" s="17" t="str">
        <f>IF(details!AK54="","",details!AK54)</f>
        <v/>
      </c>
      <c r="BX54" s="17" t="str">
        <f>IF(details!AL54="","",details!AL54)</f>
        <v/>
      </c>
      <c r="BY54" s="178" t="str">
        <f t="shared" si="305"/>
        <v/>
      </c>
      <c r="BZ54" s="17" t="str">
        <f>IF(details!AM54="","",details!AM54)</f>
        <v/>
      </c>
      <c r="CA54" s="17" t="str">
        <f t="shared" si="171"/>
        <v/>
      </c>
      <c r="CB54" s="17" t="str">
        <f t="shared" si="306"/>
        <v/>
      </c>
      <c r="CC54" s="17">
        <f>IF(details!AN54="","",details!AN54)</f>
        <v>10</v>
      </c>
      <c r="CD54" s="17">
        <f>IF(details!AO54="","",details!AO54)</f>
        <v>10</v>
      </c>
      <c r="CE54" s="17">
        <f>IF(details!AP54="","",details!AP54)</f>
        <v>9</v>
      </c>
      <c r="CF54" s="67">
        <f t="shared" si="173"/>
        <v>29</v>
      </c>
      <c r="CG54" s="17">
        <f>IF(details!AQ54="","",details!AQ54)</f>
        <v>0.5</v>
      </c>
      <c r="CH54" s="17">
        <f>IF(details!AR54="","",details!AR54)</f>
        <v>70</v>
      </c>
      <c r="CI54" s="67">
        <f t="shared" si="174"/>
        <v>99.5</v>
      </c>
      <c r="CJ54" s="17">
        <f>IF(details!AS54="","",details!AS54)</f>
        <v>100</v>
      </c>
      <c r="CK54" s="54">
        <f t="shared" si="175"/>
        <v>199.5</v>
      </c>
      <c r="CL54" s="17">
        <f t="shared" si="176"/>
        <v>10</v>
      </c>
      <c r="CM54" s="17">
        <f t="shared" si="177"/>
        <v>10</v>
      </c>
      <c r="CN54" s="17">
        <f t="shared" si="178"/>
        <v>9</v>
      </c>
      <c r="CO54" s="67">
        <f t="shared" si="100"/>
        <v>0.5</v>
      </c>
      <c r="CP54" s="17">
        <f t="shared" si="282"/>
        <v>70</v>
      </c>
      <c r="CQ54" s="67">
        <f t="shared" si="283"/>
        <v>99.5</v>
      </c>
      <c r="CR54" s="17">
        <f t="shared" si="284"/>
        <v>100</v>
      </c>
      <c r="CS54" s="54">
        <f t="shared" si="285"/>
        <v>199.5</v>
      </c>
      <c r="CT54" s="45">
        <f t="shared" si="286"/>
        <v>0</v>
      </c>
      <c r="CU54" s="45">
        <f t="shared" si="292"/>
        <v>0</v>
      </c>
      <c r="CV54" s="46">
        <f t="shared" si="293"/>
        <v>200</v>
      </c>
      <c r="CW54" s="45" t="str">
        <f t="shared" si="287"/>
        <v/>
      </c>
      <c r="CX54" s="45" t="str">
        <f t="shared" si="103"/>
        <v/>
      </c>
      <c r="CY54" s="45" t="str">
        <f t="shared" si="179"/>
        <v/>
      </c>
      <c r="CZ54" s="17">
        <f>IF(details!AT54="","",details!AT54)</f>
        <v>5</v>
      </c>
      <c r="DA54" s="17">
        <f>IF(details!AU54="","",details!AU54)</f>
        <v>4</v>
      </c>
      <c r="DB54" s="17">
        <f>IF(details!AV54="","",details!AV54)</f>
        <v>8</v>
      </c>
      <c r="DC54" s="67">
        <f t="shared" si="180"/>
        <v>17</v>
      </c>
      <c r="DD54" s="17">
        <f>IF(details!AW54="","",details!AW54)</f>
        <v>1</v>
      </c>
      <c r="DE54" s="17">
        <f>IF(details!AX54="","",details!AX54)</f>
        <v>25</v>
      </c>
      <c r="DF54" s="67">
        <f t="shared" si="181"/>
        <v>43</v>
      </c>
      <c r="DG54" s="17">
        <f>IF(details!AY54="","",details!AY54)</f>
        <v>90</v>
      </c>
      <c r="DH54" s="54">
        <f t="shared" si="182"/>
        <v>133</v>
      </c>
      <c r="DI54" s="45">
        <f t="shared" si="183"/>
        <v>0</v>
      </c>
      <c r="DJ54" s="45">
        <f t="shared" si="184"/>
        <v>0</v>
      </c>
      <c r="DK54" s="46">
        <f t="shared" si="185"/>
        <v>200</v>
      </c>
      <c r="DL54" s="45" t="str">
        <f t="shared" si="186"/>
        <v/>
      </c>
      <c r="DM54" s="45" t="str">
        <f t="shared" si="104"/>
        <v/>
      </c>
      <c r="DN54" s="45" t="str">
        <f t="shared" si="105"/>
        <v/>
      </c>
      <c r="DO54" s="45">
        <f t="shared" si="288"/>
        <v>0</v>
      </c>
      <c r="DP54" s="69">
        <f t="shared" si="289"/>
        <v>332.5</v>
      </c>
      <c r="DQ54" s="70">
        <f t="shared" si="187"/>
        <v>27.708333333333332</v>
      </c>
      <c r="DR54" s="53" t="str">
        <f t="shared" si="188"/>
        <v/>
      </c>
      <c r="DS54" s="17">
        <f>IF(details!AZ54="","",details!AZ54)</f>
        <v>10</v>
      </c>
      <c r="DT54" s="17">
        <f>IF(details!BA54="","",details!BA54)</f>
        <v>10</v>
      </c>
      <c r="DU54" s="17">
        <f>IF(details!BB54="","",details!BB54)</f>
        <v>10</v>
      </c>
      <c r="DV54" s="67">
        <f t="shared" si="189"/>
        <v>30</v>
      </c>
      <c r="DW54" s="17">
        <f>IF(details!BC54="","",details!BC54)</f>
        <v>70</v>
      </c>
      <c r="DX54" s="67">
        <f t="shared" si="190"/>
        <v>100</v>
      </c>
      <c r="DY54" s="17">
        <f>IF(details!BD54="","",details!BD54)</f>
        <v>100</v>
      </c>
      <c r="DZ54" s="54">
        <f t="shared" si="191"/>
        <v>200</v>
      </c>
      <c r="EA54" s="45">
        <f t="shared" si="192"/>
        <v>0</v>
      </c>
      <c r="EB54" s="45">
        <f t="shared" si="193"/>
        <v>0</v>
      </c>
      <c r="EC54" s="46">
        <f t="shared" si="194"/>
        <v>200</v>
      </c>
      <c r="ED54" s="45" t="str">
        <f t="shared" si="195"/>
        <v/>
      </c>
      <c r="EE54" s="45" t="str">
        <f t="shared" si="107"/>
        <v/>
      </c>
      <c r="EF54" s="45" t="str">
        <f t="shared" si="196"/>
        <v/>
      </c>
      <c r="EG54" s="17">
        <f>IF(details!BE54="","",details!BE54)</f>
        <v>6</v>
      </c>
      <c r="EH54" s="17">
        <f>IF(details!BF54="","",details!BF54)</f>
        <v>8</v>
      </c>
      <c r="EI54" s="67">
        <f t="shared" si="197"/>
        <v>14</v>
      </c>
      <c r="EJ54" s="17">
        <f>IF(details!BG54="","",details!BG54)</f>
        <v>4</v>
      </c>
      <c r="EK54" s="17">
        <f>IF(details!BH54="","",details!BH54)</f>
        <v>7</v>
      </c>
      <c r="EL54" s="67">
        <f t="shared" si="198"/>
        <v>11</v>
      </c>
      <c r="EM54" s="17">
        <f>IF(details!BI54="","",details!BI54)</f>
        <v>15</v>
      </c>
      <c r="EN54" s="17">
        <f>IF(details!BJ54="","",details!BJ54)</f>
        <v>10</v>
      </c>
      <c r="EO54" s="67">
        <f t="shared" si="199"/>
        <v>25</v>
      </c>
      <c r="EP54" s="67">
        <f t="shared" si="200"/>
        <v>25</v>
      </c>
      <c r="EQ54" s="67">
        <f t="shared" si="201"/>
        <v>25</v>
      </c>
      <c r="ER54" s="67">
        <f t="shared" si="202"/>
        <v>50</v>
      </c>
      <c r="ES54" s="17">
        <f>IF(details!BK54="","",details!BK54)</f>
        <v>24</v>
      </c>
      <c r="ET54" s="17">
        <f>IF(details!BL54="","",details!BL54)</f>
        <v>14</v>
      </c>
      <c r="EU54" s="67">
        <f t="shared" si="203"/>
        <v>38</v>
      </c>
      <c r="EV54" s="67">
        <f t="shared" si="204"/>
        <v>49</v>
      </c>
      <c r="EW54" s="67">
        <f t="shared" si="205"/>
        <v>39</v>
      </c>
      <c r="EX54" s="17">
        <f>IF(details!BM54="","",details!BM54)</f>
        <v>30</v>
      </c>
      <c r="EY54" s="17">
        <f>IF(details!BN54="","",details!BN54)</f>
        <v>70</v>
      </c>
      <c r="EZ54" s="67">
        <f t="shared" si="206"/>
        <v>100</v>
      </c>
      <c r="FA54" s="67">
        <f t="shared" si="207"/>
        <v>79</v>
      </c>
      <c r="FB54" s="67">
        <f t="shared" si="208"/>
        <v>109</v>
      </c>
      <c r="FC54" s="63">
        <f t="shared" si="209"/>
        <v>188</v>
      </c>
      <c r="FD54" s="45">
        <f t="shared" si="210"/>
        <v>0</v>
      </c>
      <c r="FE54" s="45">
        <f t="shared" si="211"/>
        <v>0</v>
      </c>
      <c r="FF54" s="46">
        <f t="shared" si="212"/>
        <v>200</v>
      </c>
      <c r="FG54" s="45" t="str">
        <f t="shared" si="213"/>
        <v/>
      </c>
      <c r="FH54" s="45" t="str">
        <f t="shared" si="109"/>
        <v>P</v>
      </c>
      <c r="FI54" s="45" t="str">
        <f t="shared" si="214"/>
        <v>A</v>
      </c>
      <c r="FJ54" s="17">
        <f>IF(details!BO54="","",details!BO54)</f>
        <v>10</v>
      </c>
      <c r="FK54" s="17">
        <f>IF(details!BP54="","",details!BP54)</f>
        <v>10</v>
      </c>
      <c r="FL54" s="17">
        <f>IF(details!BQ54="","",details!BQ54)</f>
        <v>10</v>
      </c>
      <c r="FM54" s="67">
        <f t="shared" si="215"/>
        <v>30</v>
      </c>
      <c r="FN54" s="17">
        <f>IF(details!BR54="","",details!BR54)</f>
        <v>33</v>
      </c>
      <c r="FO54" s="17">
        <f>IF(details!BS54="","",details!BS54)</f>
        <v>18</v>
      </c>
      <c r="FP54" s="71">
        <f t="shared" si="216"/>
        <v>51</v>
      </c>
      <c r="FQ54" s="67">
        <f t="shared" si="217"/>
        <v>63</v>
      </c>
      <c r="FR54" s="67">
        <f t="shared" si="218"/>
        <v>18</v>
      </c>
      <c r="FS54" s="17">
        <f>IF(details!BT54="","",details!BT54)</f>
        <v>60</v>
      </c>
      <c r="FT54" s="17">
        <f>IF(details!BU54="","",details!BU54)</f>
        <v>30</v>
      </c>
      <c r="FU54" s="71">
        <f t="shared" si="219"/>
        <v>90</v>
      </c>
      <c r="FV54" s="67">
        <f t="shared" si="220"/>
        <v>123</v>
      </c>
      <c r="FW54" s="67">
        <f t="shared" si="221"/>
        <v>48</v>
      </c>
      <c r="FX54" s="63">
        <f t="shared" si="222"/>
        <v>171</v>
      </c>
      <c r="FY54" s="45">
        <f t="shared" si="223"/>
        <v>0</v>
      </c>
      <c r="FZ54" s="45">
        <f t="shared" si="224"/>
        <v>0</v>
      </c>
      <c r="GA54" s="46">
        <f t="shared" si="290"/>
        <v>200</v>
      </c>
      <c r="GB54" s="45" t="str">
        <f t="shared" si="225"/>
        <v/>
      </c>
      <c r="GC54" s="45" t="str">
        <f t="shared" si="110"/>
        <v>P</v>
      </c>
      <c r="GD54" s="45" t="str">
        <f t="shared" si="226"/>
        <v>A</v>
      </c>
      <c r="GE54" s="17">
        <f>IF(details!BV54="","",details!BV54)</f>
        <v>24</v>
      </c>
      <c r="GF54" s="17">
        <f>IF(details!BW54="","",details!BW54)</f>
        <v>44</v>
      </c>
      <c r="GG54" s="17">
        <f>IF(details!BX54="","",details!BX54)</f>
        <v>30</v>
      </c>
      <c r="GH54" s="63">
        <f t="shared" si="227"/>
        <v>98</v>
      </c>
      <c r="GI54" s="45">
        <f t="shared" si="228"/>
        <v>0</v>
      </c>
      <c r="GJ54" s="46">
        <f t="shared" si="229"/>
        <v>100</v>
      </c>
      <c r="GK54" s="45" t="str">
        <f t="shared" si="230"/>
        <v/>
      </c>
      <c r="GL54" s="45" t="str">
        <f t="shared" si="111"/>
        <v>P</v>
      </c>
      <c r="GM54" s="45" t="str">
        <f t="shared" si="112"/>
        <v>A</v>
      </c>
      <c r="GN54" s="17">
        <f>IF(details!BY54="","",details!BY54)</f>
        <v>24</v>
      </c>
      <c r="GO54" s="17">
        <f>IF(details!BZ54="","",details!BZ54)</f>
        <v>28</v>
      </c>
      <c r="GP54" s="17">
        <f>IF(details!CA54="","",details!CA54)</f>
        <v>27</v>
      </c>
      <c r="GQ54" s="17">
        <f>IF(details!CB54="","",details!CB54)</f>
        <v>14</v>
      </c>
      <c r="GR54" s="63">
        <f t="shared" si="231"/>
        <v>93</v>
      </c>
      <c r="GS54" s="45">
        <f t="shared" si="232"/>
        <v>0</v>
      </c>
      <c r="GT54" s="46">
        <f t="shared" si="233"/>
        <v>100</v>
      </c>
      <c r="GU54" s="45" t="str">
        <f t="shared" si="234"/>
        <v/>
      </c>
      <c r="GV54" s="45" t="str">
        <f t="shared" si="113"/>
        <v>P</v>
      </c>
      <c r="GW54" s="45" t="str">
        <f t="shared" si="114"/>
        <v>A</v>
      </c>
      <c r="GX54" s="45" t="str">
        <f t="shared" si="294"/>
        <v/>
      </c>
      <c r="GY54" s="45" t="str">
        <f t="shared" si="295"/>
        <v/>
      </c>
      <c r="GZ54" s="45" t="str">
        <f t="shared" si="296"/>
        <v/>
      </c>
      <c r="HA54" s="45" t="str">
        <f t="shared" si="297"/>
        <v/>
      </c>
      <c r="HB54" s="45" t="str">
        <f t="shared" si="235"/>
        <v/>
      </c>
      <c r="HC54" s="45" t="str">
        <f t="shared" si="236"/>
        <v/>
      </c>
      <c r="HD54" s="45" t="str">
        <f t="shared" si="87"/>
        <v/>
      </c>
      <c r="HE54" s="45">
        <f t="shared" si="237"/>
        <v>0</v>
      </c>
      <c r="HF54" s="45">
        <f t="shared" si="238"/>
        <v>0</v>
      </c>
      <c r="HG54" s="45">
        <f t="shared" si="239"/>
        <v>0</v>
      </c>
      <c r="HH54" s="45">
        <f t="shared" si="240"/>
        <v>0</v>
      </c>
      <c r="HI54" s="45">
        <f t="shared" si="241"/>
        <v>0</v>
      </c>
      <c r="HJ54" s="45" t="str">
        <f t="shared" si="291"/>
        <v/>
      </c>
      <c r="HK54" s="17" t="str">
        <f t="shared" si="242"/>
        <v/>
      </c>
      <c r="HL54" s="359" t="str">
        <f t="shared" si="243"/>
        <v/>
      </c>
      <c r="HM54" s="72" t="str">
        <f t="shared" si="244"/>
        <v/>
      </c>
      <c r="HN54" s="60" t="str">
        <f>IF(details!DJ54="","",details!DJ54)</f>
        <v/>
      </c>
      <c r="HO54" s="73" t="str">
        <f>IF(details!DK54="","",details!DK54)</f>
        <v/>
      </c>
      <c r="HP54" s="60" t="str">
        <f>IF(details!DN54="","",details!DN54)</f>
        <v/>
      </c>
      <c r="HQ54" s="73" t="str">
        <f>IF(details!DO54="","",details!DO54)</f>
        <v/>
      </c>
      <c r="HR54" s="60" t="str">
        <f>IF(details!DR54="","",details!DR54)</f>
        <v/>
      </c>
      <c r="HS54" s="73" t="str">
        <f>IF(details!DS54="","",details!DS54)</f>
        <v/>
      </c>
      <c r="HT54" s="60" t="str">
        <f>IF(details!DV54="","",details!DV54)</f>
        <v/>
      </c>
      <c r="HU54" s="73" t="str">
        <f>IF(details!DW54="","",details!DW54)</f>
        <v/>
      </c>
      <c r="HV54" s="60" t="str">
        <f>IF(details!DZ54="","",details!DZ54)</f>
        <v/>
      </c>
      <c r="HW54" s="73" t="str">
        <f>IF(details!EA54="","",details!EA54)</f>
        <v/>
      </c>
      <c r="HX54" s="61" t="str">
        <f t="shared" si="245"/>
        <v/>
      </c>
      <c r="HY54" s="321">
        <f t="shared" si="246"/>
        <v>1.5</v>
      </c>
      <c r="HZ54" s="17" t="str">
        <f t="shared" si="247"/>
        <v/>
      </c>
      <c r="IA54" s="17" t="str">
        <f t="shared" si="248"/>
        <v/>
      </c>
      <c r="IB54" s="17" t="str">
        <f t="shared" si="298"/>
        <v/>
      </c>
      <c r="IC54" s="17" t="str">
        <f t="shared" si="249"/>
        <v/>
      </c>
      <c r="ID54" s="17" t="str">
        <f t="shared" si="250"/>
        <v/>
      </c>
      <c r="IE54" s="17" t="str">
        <f t="shared" si="299"/>
        <v/>
      </c>
      <c r="IF54" s="17" t="str">
        <f t="shared" si="251"/>
        <v/>
      </c>
      <c r="IG54" s="17" t="str">
        <f t="shared" si="304"/>
        <v/>
      </c>
      <c r="IH54" s="17" t="str">
        <f t="shared" si="304"/>
        <v/>
      </c>
      <c r="II54" s="17" t="str">
        <f t="shared" si="304"/>
        <v/>
      </c>
      <c r="IJ54" s="17" t="str">
        <f t="shared" si="304"/>
        <v/>
      </c>
      <c r="IK54" s="17" t="str">
        <f t="shared" si="304"/>
        <v/>
      </c>
      <c r="IL54" s="17" t="str">
        <f t="shared" si="252"/>
        <v/>
      </c>
      <c r="IM54" s="17" t="str">
        <f t="shared" si="300"/>
        <v/>
      </c>
      <c r="IN54" s="17" t="str">
        <f t="shared" si="253"/>
        <v/>
      </c>
      <c r="IO54" s="17" t="str">
        <f t="shared" si="254"/>
        <v/>
      </c>
      <c r="IP54" s="17" t="str">
        <f t="shared" si="301"/>
        <v/>
      </c>
      <c r="IQ54" s="17" t="str">
        <f t="shared" si="255"/>
        <v/>
      </c>
      <c r="IR54" s="17" t="str">
        <f t="shared" si="256"/>
        <v/>
      </c>
      <c r="IS54" s="17" t="str">
        <f t="shared" si="257"/>
        <v/>
      </c>
      <c r="IT54" s="17" t="str">
        <f t="shared" si="258"/>
        <v/>
      </c>
      <c r="IU54" s="17" t="str">
        <f t="shared" si="259"/>
        <v/>
      </c>
      <c r="IV54" s="17" t="str">
        <f t="shared" si="260"/>
        <v/>
      </c>
      <c r="IW54" s="17" t="str">
        <f t="shared" si="261"/>
        <v/>
      </c>
      <c r="IX54" s="17" t="str">
        <f t="shared" si="262"/>
        <v>A</v>
      </c>
      <c r="IY54" s="17" t="str">
        <f t="shared" si="263"/>
        <v>A</v>
      </c>
      <c r="IZ54" s="17" t="str">
        <f t="shared" si="264"/>
        <v>A</v>
      </c>
      <c r="JA54" s="17" t="str">
        <f t="shared" si="265"/>
        <v>A</v>
      </c>
      <c r="JB54" s="17" t="str">
        <f t="shared" si="266"/>
        <v xml:space="preserve">            </v>
      </c>
      <c r="JC54" s="17" t="str">
        <f t="shared" si="267"/>
        <v xml:space="preserve">            </v>
      </c>
      <c r="JD54" s="17" t="str">
        <f t="shared" si="268"/>
        <v/>
      </c>
      <c r="JE54" s="74"/>
      <c r="JF54" s="17" t="str">
        <f t="shared" si="269"/>
        <v xml:space="preserve">            </v>
      </c>
      <c r="JG54" s="17" t="str">
        <f>IF(OR(HK54="SUPPL.",HK54="RE-EXAM."),'result subject-wise'!AV54,HK54)</f>
        <v/>
      </c>
      <c r="JH54" s="26">
        <f>IF('result subject-wise'!AW54="",DQ54,'result subject-wise'!AW54)</f>
        <v>27.708333333333332</v>
      </c>
      <c r="JI54" s="53" t="str">
        <f t="shared" si="270"/>
        <v/>
      </c>
      <c r="JJ54" s="65"/>
      <c r="JM54" s="603" t="str">
        <f>'result aggregate'!X115</f>
        <v>FAILED</v>
      </c>
      <c r="JN54" s="602">
        <f>'result aggregate'!Y115</f>
        <v>0</v>
      </c>
      <c r="JO54" s="602">
        <f>'result aggregate'!Z115</f>
        <v>0</v>
      </c>
      <c r="JP54" s="602">
        <f>'result aggregate'!AA115</f>
        <v>0</v>
      </c>
      <c r="JQ54" s="602">
        <f>'result aggregate'!AB115</f>
        <v>0</v>
      </c>
      <c r="JR54" s="602">
        <f>'result aggregate'!AC115</f>
        <v>0</v>
      </c>
      <c r="JS54" s="602">
        <f>'result aggregate'!AD115</f>
        <v>0</v>
      </c>
      <c r="JT54" s="602">
        <f>'result aggregate'!AE115</f>
        <v>0</v>
      </c>
      <c r="JU54" s="602">
        <f>'result aggregate'!AF115</f>
        <v>0</v>
      </c>
      <c r="JV54" s="602">
        <f>'result aggregate'!AG115</f>
        <v>0</v>
      </c>
      <c r="JW54" s="602">
        <f>'result aggregate'!AH115</f>
        <v>0</v>
      </c>
      <c r="JX54" s="602">
        <f>'result aggregate'!AI115</f>
        <v>0</v>
      </c>
      <c r="JY54" s="602">
        <f>'result aggregate'!AJ115</f>
        <v>0</v>
      </c>
      <c r="JZ54" s="594">
        <f>'result aggregate'!AK115</f>
        <v>0</v>
      </c>
      <c r="KA54" s="608"/>
    </row>
    <row r="55" spans="1:287" ht="16" customHeight="1">
      <c r="A55" s="2">
        <f>details!A55</f>
        <v>0</v>
      </c>
      <c r="B55" s="17" t="str">
        <f>IF(details!B55="","",details!B55)</f>
        <v/>
      </c>
      <c r="C55" s="17" t="str">
        <f>IF(details!C55="","",details!C55)</f>
        <v/>
      </c>
      <c r="D55" s="63" t="str">
        <f>IF(details!D55="","",details!D55)</f>
        <v/>
      </c>
      <c r="E55" s="17" t="str">
        <f>IF(details!E55="","",details!E55)</f>
        <v/>
      </c>
      <c r="F55" s="245" t="str">
        <f>IF(details!F55="","",details!F55)</f>
        <v/>
      </c>
      <c r="G55" s="19" t="str">
        <f>IF(details!G55="","",details!G55)</f>
        <v/>
      </c>
      <c r="H55" s="19" t="str">
        <f>IF(details!H55="","",details!H55)</f>
        <v/>
      </c>
      <c r="I55" s="19" t="str">
        <f>IF(details!I55="","",details!I55)</f>
        <v/>
      </c>
      <c r="J55" s="17" t="str">
        <f>IF(details!J55="","",details!J55)</f>
        <v/>
      </c>
      <c r="K55" s="17" t="str">
        <f>IF(details!K55="","",details!K55)</f>
        <v/>
      </c>
      <c r="L55" s="17" t="str">
        <f>IF(details!L55="","",details!L55)</f>
        <v/>
      </c>
      <c r="M55" s="67" t="str">
        <f t="shared" si="139"/>
        <v/>
      </c>
      <c r="N55" s="17" t="str">
        <f>IF(details!M55="","",details!M55)</f>
        <v/>
      </c>
      <c r="O55" s="17" t="str">
        <f>IF(details!N55="","",details!N55)</f>
        <v/>
      </c>
      <c r="P55" s="67" t="str">
        <f t="shared" si="140"/>
        <v/>
      </c>
      <c r="Q55" s="17" t="str">
        <f>IF(details!O55="","",details!O55)</f>
        <v/>
      </c>
      <c r="R55" s="54" t="str">
        <f t="shared" si="141"/>
        <v/>
      </c>
      <c r="S55" s="45">
        <f t="shared" si="142"/>
        <v>0</v>
      </c>
      <c r="T55" s="45">
        <f t="shared" si="143"/>
        <v>0</v>
      </c>
      <c r="U55" s="46" t="str">
        <f t="shared" si="144"/>
        <v/>
      </c>
      <c r="V55" s="45" t="str">
        <f t="shared" si="145"/>
        <v/>
      </c>
      <c r="W55" s="45" t="str">
        <f t="shared" si="89"/>
        <v/>
      </c>
      <c r="X55" s="45" t="str">
        <f t="shared" si="90"/>
        <v/>
      </c>
      <c r="Y55" s="17" t="str">
        <f>IF(details!P55="","",details!P55)</f>
        <v/>
      </c>
      <c r="Z55" s="17" t="str">
        <f>IF(details!Q55="","",details!Q55)</f>
        <v/>
      </c>
      <c r="AA55" s="17" t="str">
        <f>IF(details!R55="","",details!R55)</f>
        <v/>
      </c>
      <c r="AB55" s="67" t="str">
        <f t="shared" si="146"/>
        <v/>
      </c>
      <c r="AC55" s="17" t="str">
        <f>IF(details!S55="","",details!S55)</f>
        <v/>
      </c>
      <c r="AD55" s="17" t="str">
        <f>IF(details!T55="","",details!T55)</f>
        <v/>
      </c>
      <c r="AE55" s="67" t="str">
        <f t="shared" si="147"/>
        <v/>
      </c>
      <c r="AF55" s="17" t="str">
        <f>IF(details!U55="","",details!U55)</f>
        <v/>
      </c>
      <c r="AG55" s="54" t="str">
        <f t="shared" si="148"/>
        <v/>
      </c>
      <c r="AH55" s="45">
        <f t="shared" si="149"/>
        <v>0</v>
      </c>
      <c r="AI55" s="45">
        <f t="shared" si="150"/>
        <v>0</v>
      </c>
      <c r="AJ55" s="46" t="str">
        <f t="shared" si="151"/>
        <v/>
      </c>
      <c r="AK55" s="45" t="str">
        <f t="shared" si="152"/>
        <v/>
      </c>
      <c r="AL55" s="45" t="str">
        <f t="shared" si="91"/>
        <v/>
      </c>
      <c r="AM55" s="45" t="str">
        <f t="shared" si="92"/>
        <v/>
      </c>
      <c r="AN55" s="63" t="str">
        <f>IF(details!V55="","",details!V55)</f>
        <v/>
      </c>
      <c r="AO55" s="68" t="str">
        <f>IF(details!V55="","",details!V55)</f>
        <v/>
      </c>
      <c r="AP55" s="17" t="str">
        <f>IF(details!W55="","",details!W55)</f>
        <v/>
      </c>
      <c r="AQ55" s="17" t="str">
        <f>IF(details!X55="","",details!X55)</f>
        <v/>
      </c>
      <c r="AR55" s="17" t="str">
        <f>IF(details!Y55="","",details!Y55)</f>
        <v/>
      </c>
      <c r="AS55" s="67" t="str">
        <f t="shared" si="153"/>
        <v/>
      </c>
      <c r="AT55" s="17" t="str">
        <f>IF(details!Z55="","",details!Z55)</f>
        <v/>
      </c>
      <c r="AU55" s="17" t="str">
        <f>IF(details!AA55="","",details!AA55)</f>
        <v/>
      </c>
      <c r="AV55" s="67" t="str">
        <f t="shared" si="154"/>
        <v/>
      </c>
      <c r="AW55" s="17" t="str">
        <f>IF(details!AB55="","",details!AB55)</f>
        <v/>
      </c>
      <c r="AX55" s="54" t="str">
        <f t="shared" si="155"/>
        <v/>
      </c>
      <c r="AY55" s="45">
        <f t="shared" si="156"/>
        <v>0</v>
      </c>
      <c r="AZ55" s="45">
        <f t="shared" si="157"/>
        <v>0</v>
      </c>
      <c r="BA55" s="46" t="str">
        <f t="shared" si="158"/>
        <v/>
      </c>
      <c r="BB55" s="45" t="str">
        <f t="shared" si="159"/>
        <v/>
      </c>
      <c r="BC55" s="45" t="str">
        <f t="shared" si="93"/>
        <v/>
      </c>
      <c r="BD55" s="45" t="str">
        <f t="shared" si="160"/>
        <v/>
      </c>
      <c r="BE55" s="17" t="str">
        <f>IF(details!AC55="","",details!AC55)</f>
        <v/>
      </c>
      <c r="BF55" s="17" t="str">
        <f>IF(details!AD55="","",details!AD55)</f>
        <v/>
      </c>
      <c r="BG55" s="17" t="str">
        <f>IF(details!AE55="","",details!AE55)</f>
        <v/>
      </c>
      <c r="BH55" s="67" t="str">
        <f t="shared" si="161"/>
        <v/>
      </c>
      <c r="BI55" s="17" t="str">
        <f>IF(details!AF55="","",details!AF55)</f>
        <v/>
      </c>
      <c r="BJ55" s="17" t="str">
        <f>IF(details!AG55="","",details!AG55)</f>
        <v/>
      </c>
      <c r="BK55" s="67" t="str">
        <f t="shared" si="162"/>
        <v/>
      </c>
      <c r="BL55" s="17" t="str">
        <f>IF(details!AH55="","",details!AH55)</f>
        <v/>
      </c>
      <c r="BM55" s="54" t="str">
        <f t="shared" si="163"/>
        <v/>
      </c>
      <c r="BN55" s="45">
        <f t="shared" si="164"/>
        <v>0</v>
      </c>
      <c r="BO55" s="45">
        <f t="shared" si="165"/>
        <v>0</v>
      </c>
      <c r="BP55" s="46" t="str">
        <f t="shared" si="166"/>
        <v/>
      </c>
      <c r="BQ55" s="45" t="str">
        <f t="shared" si="167"/>
        <v/>
      </c>
      <c r="BR55" s="45" t="str">
        <f t="shared" si="94"/>
        <v/>
      </c>
      <c r="BS55" s="45" t="str">
        <f t="shared" si="168"/>
        <v/>
      </c>
      <c r="BT55" s="300" t="str">
        <f>IF(details!AI55="","",details!AI55)</f>
        <v/>
      </c>
      <c r="BU55" s="309" t="str">
        <f t="shared" si="169"/>
        <v xml:space="preserve"> SOCIAL SCIENCE</v>
      </c>
      <c r="BV55" s="17" t="str">
        <f>IF(details!AJ55="","",details!AJ55)</f>
        <v/>
      </c>
      <c r="BW55" s="17" t="str">
        <f>IF(details!AK55="","",details!AK55)</f>
        <v/>
      </c>
      <c r="BX55" s="17" t="str">
        <f>IF(details!AL55="","",details!AL55)</f>
        <v/>
      </c>
      <c r="BY55" s="178" t="str">
        <f t="shared" si="305"/>
        <v/>
      </c>
      <c r="BZ55" s="17" t="str">
        <f>IF(details!AM55="","",details!AM55)</f>
        <v/>
      </c>
      <c r="CA55" s="17" t="str">
        <f t="shared" si="171"/>
        <v/>
      </c>
      <c r="CB55" s="17" t="str">
        <f t="shared" si="306"/>
        <v/>
      </c>
      <c r="CC55" s="17">
        <f>IF(details!AN55="","",details!AN55)</f>
        <v>10</v>
      </c>
      <c r="CD55" s="17">
        <f>IF(details!AO55="","",details!AO55)</f>
        <v>10</v>
      </c>
      <c r="CE55" s="17">
        <f>IF(details!AP55="","",details!AP55)</f>
        <v>9</v>
      </c>
      <c r="CF55" s="67">
        <f t="shared" si="173"/>
        <v>29</v>
      </c>
      <c r="CG55" s="17">
        <f>IF(details!AQ55="","",details!AQ55)</f>
        <v>0.5</v>
      </c>
      <c r="CH55" s="17">
        <f>IF(details!AR55="","",details!AR55)</f>
        <v>70</v>
      </c>
      <c r="CI55" s="67">
        <f t="shared" si="174"/>
        <v>99.5</v>
      </c>
      <c r="CJ55" s="17">
        <f>IF(details!AS55="","",details!AS55)</f>
        <v>100</v>
      </c>
      <c r="CK55" s="54">
        <f t="shared" si="175"/>
        <v>199.5</v>
      </c>
      <c r="CL55" s="17">
        <f t="shared" si="176"/>
        <v>10</v>
      </c>
      <c r="CM55" s="17">
        <f t="shared" si="177"/>
        <v>10</v>
      </c>
      <c r="CN55" s="17">
        <f t="shared" si="178"/>
        <v>9</v>
      </c>
      <c r="CO55" s="67">
        <f t="shared" si="100"/>
        <v>0.5</v>
      </c>
      <c r="CP55" s="17">
        <f t="shared" si="282"/>
        <v>70</v>
      </c>
      <c r="CQ55" s="67">
        <f t="shared" si="283"/>
        <v>99.5</v>
      </c>
      <c r="CR55" s="17">
        <f t="shared" si="284"/>
        <v>100</v>
      </c>
      <c r="CS55" s="54">
        <f t="shared" si="285"/>
        <v>199.5</v>
      </c>
      <c r="CT55" s="45">
        <f t="shared" si="286"/>
        <v>0</v>
      </c>
      <c r="CU55" s="45">
        <f t="shared" si="292"/>
        <v>0</v>
      </c>
      <c r="CV55" s="46">
        <f t="shared" si="293"/>
        <v>200</v>
      </c>
      <c r="CW55" s="45" t="str">
        <f t="shared" si="287"/>
        <v/>
      </c>
      <c r="CX55" s="45" t="str">
        <f t="shared" si="103"/>
        <v/>
      </c>
      <c r="CY55" s="45" t="str">
        <f t="shared" si="179"/>
        <v/>
      </c>
      <c r="CZ55" s="17">
        <f>IF(details!AT55="","",details!AT55)</f>
        <v>5</v>
      </c>
      <c r="DA55" s="17">
        <f>IF(details!AU55="","",details!AU55)</f>
        <v>4</v>
      </c>
      <c r="DB55" s="17">
        <f>IF(details!AV55="","",details!AV55)</f>
        <v>8</v>
      </c>
      <c r="DC55" s="67">
        <f t="shared" si="180"/>
        <v>17</v>
      </c>
      <c r="DD55" s="17">
        <f>IF(details!AW55="","",details!AW55)</f>
        <v>1</v>
      </c>
      <c r="DE55" s="17">
        <f>IF(details!AX55="","",details!AX55)</f>
        <v>25</v>
      </c>
      <c r="DF55" s="67">
        <f t="shared" si="181"/>
        <v>43</v>
      </c>
      <c r="DG55" s="17">
        <f>IF(details!AY55="","",details!AY55)</f>
        <v>90</v>
      </c>
      <c r="DH55" s="54">
        <f t="shared" si="182"/>
        <v>133</v>
      </c>
      <c r="DI55" s="45">
        <f t="shared" si="183"/>
        <v>0</v>
      </c>
      <c r="DJ55" s="45">
        <f t="shared" si="184"/>
        <v>0</v>
      </c>
      <c r="DK55" s="46">
        <f t="shared" si="185"/>
        <v>200</v>
      </c>
      <c r="DL55" s="45" t="str">
        <f t="shared" si="186"/>
        <v/>
      </c>
      <c r="DM55" s="45" t="str">
        <f t="shared" si="104"/>
        <v/>
      </c>
      <c r="DN55" s="45" t="str">
        <f t="shared" si="105"/>
        <v/>
      </c>
      <c r="DO55" s="45">
        <f t="shared" si="288"/>
        <v>0</v>
      </c>
      <c r="DP55" s="69">
        <f t="shared" si="289"/>
        <v>332.5</v>
      </c>
      <c r="DQ55" s="70">
        <f t="shared" si="187"/>
        <v>27.708333333333332</v>
      </c>
      <c r="DR55" s="53" t="str">
        <f t="shared" si="188"/>
        <v/>
      </c>
      <c r="DS55" s="17">
        <f>IF(details!AZ55="","",details!AZ55)</f>
        <v>10</v>
      </c>
      <c r="DT55" s="17">
        <f>IF(details!BA55="","",details!BA55)</f>
        <v>10</v>
      </c>
      <c r="DU55" s="17">
        <f>IF(details!BB55="","",details!BB55)</f>
        <v>10</v>
      </c>
      <c r="DV55" s="67">
        <f t="shared" si="189"/>
        <v>30</v>
      </c>
      <c r="DW55" s="17">
        <f>IF(details!BC55="","",details!BC55)</f>
        <v>70</v>
      </c>
      <c r="DX55" s="67">
        <f t="shared" si="190"/>
        <v>100</v>
      </c>
      <c r="DY55" s="17">
        <f>IF(details!BD55="","",details!BD55)</f>
        <v>100</v>
      </c>
      <c r="DZ55" s="54">
        <f t="shared" si="191"/>
        <v>200</v>
      </c>
      <c r="EA55" s="45">
        <f t="shared" si="192"/>
        <v>0</v>
      </c>
      <c r="EB55" s="45">
        <f t="shared" si="193"/>
        <v>0</v>
      </c>
      <c r="EC55" s="46">
        <f t="shared" si="194"/>
        <v>200</v>
      </c>
      <c r="ED55" s="45" t="str">
        <f t="shared" si="195"/>
        <v/>
      </c>
      <c r="EE55" s="45" t="str">
        <f t="shared" si="107"/>
        <v/>
      </c>
      <c r="EF55" s="45" t="str">
        <f t="shared" si="196"/>
        <v/>
      </c>
      <c r="EG55" s="17">
        <f>IF(details!BE55="","",details!BE55)</f>
        <v>6</v>
      </c>
      <c r="EH55" s="17">
        <f>IF(details!BF55="","",details!BF55)</f>
        <v>8</v>
      </c>
      <c r="EI55" s="67">
        <f t="shared" si="197"/>
        <v>14</v>
      </c>
      <c r="EJ55" s="17">
        <f>IF(details!BG55="","",details!BG55)</f>
        <v>4</v>
      </c>
      <c r="EK55" s="17">
        <f>IF(details!BH55="","",details!BH55)</f>
        <v>7</v>
      </c>
      <c r="EL55" s="67">
        <f t="shared" si="198"/>
        <v>11</v>
      </c>
      <c r="EM55" s="17">
        <f>IF(details!BI55="","",details!BI55)</f>
        <v>15</v>
      </c>
      <c r="EN55" s="17">
        <f>IF(details!BJ55="","",details!BJ55)</f>
        <v>10</v>
      </c>
      <c r="EO55" s="67">
        <f t="shared" si="199"/>
        <v>25</v>
      </c>
      <c r="EP55" s="67">
        <f t="shared" si="200"/>
        <v>25</v>
      </c>
      <c r="EQ55" s="67">
        <f t="shared" si="201"/>
        <v>25</v>
      </c>
      <c r="ER55" s="67">
        <f t="shared" si="202"/>
        <v>50</v>
      </c>
      <c r="ES55" s="17">
        <f>IF(details!BK55="","",details!BK55)</f>
        <v>24</v>
      </c>
      <c r="ET55" s="17">
        <f>IF(details!BL55="","",details!BL55)</f>
        <v>14</v>
      </c>
      <c r="EU55" s="67">
        <f t="shared" si="203"/>
        <v>38</v>
      </c>
      <c r="EV55" s="67">
        <f t="shared" si="204"/>
        <v>49</v>
      </c>
      <c r="EW55" s="67">
        <f t="shared" si="205"/>
        <v>39</v>
      </c>
      <c r="EX55" s="17">
        <f>IF(details!BM55="","",details!BM55)</f>
        <v>30</v>
      </c>
      <c r="EY55" s="17">
        <f>IF(details!BN55="","",details!BN55)</f>
        <v>70</v>
      </c>
      <c r="EZ55" s="67">
        <f t="shared" si="206"/>
        <v>100</v>
      </c>
      <c r="FA55" s="67">
        <f t="shared" si="207"/>
        <v>79</v>
      </c>
      <c r="FB55" s="67">
        <f t="shared" si="208"/>
        <v>109</v>
      </c>
      <c r="FC55" s="63">
        <f t="shared" si="209"/>
        <v>188</v>
      </c>
      <c r="FD55" s="45">
        <f t="shared" si="210"/>
        <v>0</v>
      </c>
      <c r="FE55" s="45">
        <f t="shared" si="211"/>
        <v>0</v>
      </c>
      <c r="FF55" s="46">
        <f t="shared" si="212"/>
        <v>200</v>
      </c>
      <c r="FG55" s="45" t="str">
        <f t="shared" si="213"/>
        <v/>
      </c>
      <c r="FH55" s="45" t="str">
        <f t="shared" si="109"/>
        <v>P</v>
      </c>
      <c r="FI55" s="45" t="str">
        <f t="shared" si="214"/>
        <v>A</v>
      </c>
      <c r="FJ55" s="17">
        <f>IF(details!BO55="","",details!BO55)</f>
        <v>10</v>
      </c>
      <c r="FK55" s="17">
        <f>IF(details!BP55="","",details!BP55)</f>
        <v>10</v>
      </c>
      <c r="FL55" s="17">
        <f>IF(details!BQ55="","",details!BQ55)</f>
        <v>10</v>
      </c>
      <c r="FM55" s="67">
        <f t="shared" si="215"/>
        <v>30</v>
      </c>
      <c r="FN55" s="17">
        <f>IF(details!BR55="","",details!BR55)</f>
        <v>33</v>
      </c>
      <c r="FO55" s="17">
        <f>IF(details!BS55="","",details!BS55)</f>
        <v>18</v>
      </c>
      <c r="FP55" s="71">
        <f t="shared" si="216"/>
        <v>51</v>
      </c>
      <c r="FQ55" s="67">
        <f t="shared" si="217"/>
        <v>63</v>
      </c>
      <c r="FR55" s="67">
        <f t="shared" si="218"/>
        <v>18</v>
      </c>
      <c r="FS55" s="17">
        <f>IF(details!BT55="","",details!BT55)</f>
        <v>60</v>
      </c>
      <c r="FT55" s="17">
        <f>IF(details!BU55="","",details!BU55)</f>
        <v>30</v>
      </c>
      <c r="FU55" s="71">
        <f t="shared" si="219"/>
        <v>90</v>
      </c>
      <c r="FV55" s="67">
        <f t="shared" si="220"/>
        <v>123</v>
      </c>
      <c r="FW55" s="67">
        <f t="shared" si="221"/>
        <v>48</v>
      </c>
      <c r="FX55" s="63">
        <f t="shared" si="222"/>
        <v>171</v>
      </c>
      <c r="FY55" s="45">
        <f t="shared" si="223"/>
        <v>0</v>
      </c>
      <c r="FZ55" s="45">
        <f t="shared" si="224"/>
        <v>0</v>
      </c>
      <c r="GA55" s="46">
        <f t="shared" si="290"/>
        <v>200</v>
      </c>
      <c r="GB55" s="45" t="str">
        <f t="shared" si="225"/>
        <v/>
      </c>
      <c r="GC55" s="45" t="str">
        <f t="shared" si="110"/>
        <v>P</v>
      </c>
      <c r="GD55" s="45" t="str">
        <f t="shared" si="226"/>
        <v>A</v>
      </c>
      <c r="GE55" s="17">
        <f>IF(details!BV55="","",details!BV55)</f>
        <v>24</v>
      </c>
      <c r="GF55" s="17">
        <f>IF(details!BW55="","",details!BW55)</f>
        <v>44</v>
      </c>
      <c r="GG55" s="17">
        <f>IF(details!BX55="","",details!BX55)</f>
        <v>30</v>
      </c>
      <c r="GH55" s="63">
        <f t="shared" si="227"/>
        <v>98</v>
      </c>
      <c r="GI55" s="45">
        <f t="shared" si="228"/>
        <v>0</v>
      </c>
      <c r="GJ55" s="46">
        <f t="shared" si="229"/>
        <v>100</v>
      </c>
      <c r="GK55" s="45" t="str">
        <f t="shared" si="230"/>
        <v/>
      </c>
      <c r="GL55" s="45" t="str">
        <f t="shared" si="111"/>
        <v>P</v>
      </c>
      <c r="GM55" s="45" t="str">
        <f t="shared" si="112"/>
        <v>A</v>
      </c>
      <c r="GN55" s="17">
        <f>IF(details!BY55="","",details!BY55)</f>
        <v>24</v>
      </c>
      <c r="GO55" s="17">
        <f>IF(details!BZ55="","",details!BZ55)</f>
        <v>28</v>
      </c>
      <c r="GP55" s="17">
        <f>IF(details!CA55="","",details!CA55)</f>
        <v>27</v>
      </c>
      <c r="GQ55" s="17">
        <f>IF(details!CB55="","",details!CB55)</f>
        <v>14</v>
      </c>
      <c r="GR55" s="63">
        <f t="shared" si="231"/>
        <v>93</v>
      </c>
      <c r="GS55" s="45">
        <f t="shared" si="232"/>
        <v>0</v>
      </c>
      <c r="GT55" s="46">
        <f t="shared" si="233"/>
        <v>100</v>
      </c>
      <c r="GU55" s="45" t="str">
        <f t="shared" si="234"/>
        <v/>
      </c>
      <c r="GV55" s="45" t="str">
        <f t="shared" si="113"/>
        <v>P</v>
      </c>
      <c r="GW55" s="45" t="str">
        <f t="shared" si="114"/>
        <v>A</v>
      </c>
      <c r="GX55" s="45" t="str">
        <f t="shared" si="294"/>
        <v/>
      </c>
      <c r="GY55" s="45" t="str">
        <f t="shared" si="295"/>
        <v/>
      </c>
      <c r="GZ55" s="45" t="str">
        <f t="shared" si="296"/>
        <v/>
      </c>
      <c r="HA55" s="45" t="str">
        <f t="shared" si="297"/>
        <v/>
      </c>
      <c r="HB55" s="45" t="str">
        <f t="shared" si="235"/>
        <v/>
      </c>
      <c r="HC55" s="45" t="str">
        <f t="shared" si="236"/>
        <v/>
      </c>
      <c r="HD55" s="45" t="str">
        <f t="shared" si="87"/>
        <v/>
      </c>
      <c r="HE55" s="45">
        <f t="shared" si="237"/>
        <v>0</v>
      </c>
      <c r="HF55" s="45">
        <f t="shared" si="238"/>
        <v>0</v>
      </c>
      <c r="HG55" s="45">
        <f t="shared" si="239"/>
        <v>0</v>
      </c>
      <c r="HH55" s="45">
        <f t="shared" si="240"/>
        <v>0</v>
      </c>
      <c r="HI55" s="45">
        <f t="shared" si="241"/>
        <v>0</v>
      </c>
      <c r="HJ55" s="45" t="str">
        <f t="shared" si="291"/>
        <v/>
      </c>
      <c r="HK55" s="17" t="str">
        <f t="shared" si="242"/>
        <v/>
      </c>
      <c r="HL55" s="359" t="str">
        <f t="shared" si="243"/>
        <v/>
      </c>
      <c r="HM55" s="72" t="str">
        <f t="shared" si="244"/>
        <v/>
      </c>
      <c r="HN55" s="60" t="str">
        <f>IF(details!DJ55="","",details!DJ55)</f>
        <v/>
      </c>
      <c r="HO55" s="73" t="str">
        <f>IF(details!DK55="","",details!DK55)</f>
        <v/>
      </c>
      <c r="HP55" s="60" t="str">
        <f>IF(details!DN55="","",details!DN55)</f>
        <v/>
      </c>
      <c r="HQ55" s="73" t="str">
        <f>IF(details!DO55="","",details!DO55)</f>
        <v/>
      </c>
      <c r="HR55" s="60" t="str">
        <f>IF(details!DR55="","",details!DR55)</f>
        <v/>
      </c>
      <c r="HS55" s="73" t="str">
        <f>IF(details!DS55="","",details!DS55)</f>
        <v/>
      </c>
      <c r="HT55" s="60" t="str">
        <f>IF(details!DV55="","",details!DV55)</f>
        <v/>
      </c>
      <c r="HU55" s="73" t="str">
        <f>IF(details!DW55="","",details!DW55)</f>
        <v/>
      </c>
      <c r="HV55" s="60" t="str">
        <f>IF(details!DZ55="","",details!DZ55)</f>
        <v/>
      </c>
      <c r="HW55" s="73" t="str">
        <f>IF(details!EA55="","",details!EA55)</f>
        <v/>
      </c>
      <c r="HX55" s="61" t="str">
        <f t="shared" si="245"/>
        <v/>
      </c>
      <c r="HY55" s="321">
        <f t="shared" si="246"/>
        <v>1.5</v>
      </c>
      <c r="HZ55" s="17" t="str">
        <f t="shared" si="247"/>
        <v/>
      </c>
      <c r="IA55" s="17" t="str">
        <f t="shared" si="248"/>
        <v/>
      </c>
      <c r="IB55" s="17" t="str">
        <f t="shared" si="298"/>
        <v/>
      </c>
      <c r="IC55" s="17" t="str">
        <f t="shared" si="249"/>
        <v/>
      </c>
      <c r="ID55" s="17" t="str">
        <f t="shared" si="250"/>
        <v/>
      </c>
      <c r="IE55" s="17" t="str">
        <f t="shared" si="299"/>
        <v/>
      </c>
      <c r="IF55" s="17" t="str">
        <f t="shared" si="251"/>
        <v/>
      </c>
      <c r="IG55" s="17" t="str">
        <f t="shared" si="304"/>
        <v/>
      </c>
      <c r="IH55" s="17" t="str">
        <f t="shared" si="304"/>
        <v/>
      </c>
      <c r="II55" s="17" t="str">
        <f t="shared" si="304"/>
        <v/>
      </c>
      <c r="IJ55" s="17" t="str">
        <f t="shared" si="304"/>
        <v/>
      </c>
      <c r="IK55" s="17" t="str">
        <f t="shared" si="304"/>
        <v/>
      </c>
      <c r="IL55" s="17" t="str">
        <f t="shared" si="252"/>
        <v/>
      </c>
      <c r="IM55" s="17" t="str">
        <f t="shared" si="300"/>
        <v/>
      </c>
      <c r="IN55" s="17" t="str">
        <f t="shared" si="253"/>
        <v/>
      </c>
      <c r="IO55" s="17" t="str">
        <f t="shared" si="254"/>
        <v/>
      </c>
      <c r="IP55" s="17" t="str">
        <f t="shared" si="301"/>
        <v/>
      </c>
      <c r="IQ55" s="17" t="str">
        <f t="shared" si="255"/>
        <v/>
      </c>
      <c r="IR55" s="17" t="str">
        <f t="shared" si="256"/>
        <v/>
      </c>
      <c r="IS55" s="17" t="str">
        <f t="shared" si="257"/>
        <v/>
      </c>
      <c r="IT55" s="17" t="str">
        <f t="shared" si="258"/>
        <v/>
      </c>
      <c r="IU55" s="17" t="str">
        <f t="shared" si="259"/>
        <v/>
      </c>
      <c r="IV55" s="17" t="str">
        <f t="shared" si="260"/>
        <v/>
      </c>
      <c r="IW55" s="17" t="str">
        <f t="shared" si="261"/>
        <v/>
      </c>
      <c r="IX55" s="17" t="str">
        <f t="shared" si="262"/>
        <v>A</v>
      </c>
      <c r="IY55" s="17" t="str">
        <f t="shared" si="263"/>
        <v>A</v>
      </c>
      <c r="IZ55" s="17" t="str">
        <f t="shared" si="264"/>
        <v>A</v>
      </c>
      <c r="JA55" s="17" t="str">
        <f t="shared" si="265"/>
        <v>A</v>
      </c>
      <c r="JB55" s="17" t="str">
        <f t="shared" si="266"/>
        <v xml:space="preserve">            </v>
      </c>
      <c r="JC55" s="17" t="str">
        <f t="shared" si="267"/>
        <v xml:space="preserve">            </v>
      </c>
      <c r="JD55" s="17" t="str">
        <f t="shared" si="268"/>
        <v/>
      </c>
      <c r="JE55" s="74"/>
      <c r="JF55" s="17" t="str">
        <f t="shared" si="269"/>
        <v xml:space="preserve">            </v>
      </c>
      <c r="JG55" s="17" t="str">
        <f>IF(OR(HK55="SUPPL.",HK55="RE-EXAM."),'result subject-wise'!AV55,HK55)</f>
        <v/>
      </c>
      <c r="JH55" s="26">
        <f>IF('result subject-wise'!AW55="",DQ55,'result subject-wise'!AW55)</f>
        <v>27.708333333333332</v>
      </c>
      <c r="JI55" s="53" t="str">
        <f t="shared" si="270"/>
        <v/>
      </c>
      <c r="JJ55" s="65"/>
      <c r="JM55" s="603"/>
      <c r="JN55" s="602"/>
      <c r="JO55" s="602"/>
      <c r="JP55" s="602"/>
      <c r="JQ55" s="602"/>
      <c r="JR55" s="602"/>
      <c r="JS55" s="602"/>
      <c r="JT55" s="602"/>
      <c r="JU55" s="602"/>
      <c r="JV55" s="602"/>
      <c r="JW55" s="602"/>
      <c r="JX55" s="602"/>
      <c r="JY55" s="602"/>
      <c r="JZ55" s="594"/>
      <c r="KA55" s="608"/>
    </row>
    <row r="56" spans="1:287" ht="16" customHeight="1">
      <c r="A56" s="2">
        <f>details!A56</f>
        <v>0</v>
      </c>
      <c r="B56" s="17" t="str">
        <f>IF(details!B56="","",details!B56)</f>
        <v/>
      </c>
      <c r="C56" s="17" t="str">
        <f>IF(details!C56="","",details!C56)</f>
        <v/>
      </c>
      <c r="D56" s="63" t="str">
        <f>IF(details!D56="","",details!D56)</f>
        <v/>
      </c>
      <c r="E56" s="17" t="str">
        <f>IF(details!E56="","",details!E56)</f>
        <v/>
      </c>
      <c r="F56" s="245" t="str">
        <f>IF(details!F56="","",details!F56)</f>
        <v/>
      </c>
      <c r="G56" s="19" t="str">
        <f>IF(details!G56="","",details!G56)</f>
        <v/>
      </c>
      <c r="H56" s="19" t="str">
        <f>IF(details!H56="","",details!H56)</f>
        <v/>
      </c>
      <c r="I56" s="19" t="str">
        <f>IF(details!I56="","",details!I56)</f>
        <v/>
      </c>
      <c r="J56" s="17" t="str">
        <f>IF(details!J56="","",details!J56)</f>
        <v/>
      </c>
      <c r="K56" s="17" t="str">
        <f>IF(details!K56="","",details!K56)</f>
        <v/>
      </c>
      <c r="L56" s="17" t="str">
        <f>IF(details!L56="","",details!L56)</f>
        <v/>
      </c>
      <c r="M56" s="67" t="str">
        <f t="shared" si="139"/>
        <v/>
      </c>
      <c r="N56" s="17" t="str">
        <f>IF(details!M56="","",details!M56)</f>
        <v/>
      </c>
      <c r="O56" s="17" t="str">
        <f>IF(details!N56="","",details!N56)</f>
        <v/>
      </c>
      <c r="P56" s="67" t="str">
        <f t="shared" si="140"/>
        <v/>
      </c>
      <c r="Q56" s="17" t="str">
        <f>IF(details!O56="","",details!O56)</f>
        <v/>
      </c>
      <c r="R56" s="54" t="str">
        <f t="shared" si="141"/>
        <v/>
      </c>
      <c r="S56" s="45">
        <f t="shared" si="142"/>
        <v>0</v>
      </c>
      <c r="T56" s="45">
        <f t="shared" si="143"/>
        <v>0</v>
      </c>
      <c r="U56" s="46" t="str">
        <f t="shared" si="144"/>
        <v/>
      </c>
      <c r="V56" s="45" t="str">
        <f t="shared" si="145"/>
        <v/>
      </c>
      <c r="W56" s="45" t="str">
        <f t="shared" si="89"/>
        <v/>
      </c>
      <c r="X56" s="45" t="str">
        <f t="shared" si="90"/>
        <v/>
      </c>
      <c r="Y56" s="17" t="str">
        <f>IF(details!P56="","",details!P56)</f>
        <v/>
      </c>
      <c r="Z56" s="17" t="str">
        <f>IF(details!Q56="","",details!Q56)</f>
        <v/>
      </c>
      <c r="AA56" s="17" t="str">
        <f>IF(details!R56="","",details!R56)</f>
        <v/>
      </c>
      <c r="AB56" s="67" t="str">
        <f t="shared" si="146"/>
        <v/>
      </c>
      <c r="AC56" s="17" t="str">
        <f>IF(details!S56="","",details!S56)</f>
        <v/>
      </c>
      <c r="AD56" s="17" t="str">
        <f>IF(details!T56="","",details!T56)</f>
        <v/>
      </c>
      <c r="AE56" s="67" t="str">
        <f t="shared" si="147"/>
        <v/>
      </c>
      <c r="AF56" s="17" t="str">
        <f>IF(details!U56="","",details!U56)</f>
        <v/>
      </c>
      <c r="AG56" s="54" t="str">
        <f t="shared" si="148"/>
        <v/>
      </c>
      <c r="AH56" s="45">
        <f t="shared" si="149"/>
        <v>0</v>
      </c>
      <c r="AI56" s="45">
        <f t="shared" si="150"/>
        <v>0</v>
      </c>
      <c r="AJ56" s="46" t="str">
        <f t="shared" si="151"/>
        <v/>
      </c>
      <c r="AK56" s="45" t="str">
        <f t="shared" si="152"/>
        <v/>
      </c>
      <c r="AL56" s="45" t="str">
        <f t="shared" si="91"/>
        <v/>
      </c>
      <c r="AM56" s="45" t="str">
        <f t="shared" si="92"/>
        <v/>
      </c>
      <c r="AN56" s="63" t="str">
        <f>IF(details!V56="","",details!V56)</f>
        <v/>
      </c>
      <c r="AO56" s="68" t="str">
        <f>IF(details!V56="","",details!V56)</f>
        <v/>
      </c>
      <c r="AP56" s="17" t="str">
        <f>IF(details!W56="","",details!W56)</f>
        <v/>
      </c>
      <c r="AQ56" s="17" t="str">
        <f>IF(details!X56="","",details!X56)</f>
        <v/>
      </c>
      <c r="AR56" s="17" t="str">
        <f>IF(details!Y56="","",details!Y56)</f>
        <v/>
      </c>
      <c r="AS56" s="67" t="str">
        <f t="shared" si="153"/>
        <v/>
      </c>
      <c r="AT56" s="17" t="str">
        <f>IF(details!Z56="","",details!Z56)</f>
        <v/>
      </c>
      <c r="AU56" s="17" t="str">
        <f>IF(details!AA56="","",details!AA56)</f>
        <v/>
      </c>
      <c r="AV56" s="67" t="str">
        <f t="shared" si="154"/>
        <v/>
      </c>
      <c r="AW56" s="17" t="str">
        <f>IF(details!AB56="","",details!AB56)</f>
        <v/>
      </c>
      <c r="AX56" s="54" t="str">
        <f t="shared" si="155"/>
        <v/>
      </c>
      <c r="AY56" s="45">
        <f t="shared" si="156"/>
        <v>0</v>
      </c>
      <c r="AZ56" s="45">
        <f t="shared" si="157"/>
        <v>0</v>
      </c>
      <c r="BA56" s="46" t="str">
        <f t="shared" si="158"/>
        <v/>
      </c>
      <c r="BB56" s="45" t="str">
        <f t="shared" si="159"/>
        <v/>
      </c>
      <c r="BC56" s="45" t="str">
        <f t="shared" si="93"/>
        <v/>
      </c>
      <c r="BD56" s="45" t="str">
        <f t="shared" si="160"/>
        <v/>
      </c>
      <c r="BE56" s="17" t="str">
        <f>IF(details!AC56="","",details!AC56)</f>
        <v/>
      </c>
      <c r="BF56" s="17" t="str">
        <f>IF(details!AD56="","",details!AD56)</f>
        <v/>
      </c>
      <c r="BG56" s="17" t="str">
        <f>IF(details!AE56="","",details!AE56)</f>
        <v/>
      </c>
      <c r="BH56" s="67" t="str">
        <f t="shared" si="161"/>
        <v/>
      </c>
      <c r="BI56" s="17" t="str">
        <f>IF(details!AF56="","",details!AF56)</f>
        <v/>
      </c>
      <c r="BJ56" s="17" t="str">
        <f>IF(details!AG56="","",details!AG56)</f>
        <v/>
      </c>
      <c r="BK56" s="67" t="str">
        <f t="shared" si="162"/>
        <v/>
      </c>
      <c r="BL56" s="17" t="str">
        <f>IF(details!AH56="","",details!AH56)</f>
        <v/>
      </c>
      <c r="BM56" s="54" t="str">
        <f t="shared" si="163"/>
        <v/>
      </c>
      <c r="BN56" s="45">
        <f t="shared" si="164"/>
        <v>0</v>
      </c>
      <c r="BO56" s="45">
        <f t="shared" si="165"/>
        <v>0</v>
      </c>
      <c r="BP56" s="46" t="str">
        <f t="shared" si="166"/>
        <v/>
      </c>
      <c r="BQ56" s="45" t="str">
        <f t="shared" si="167"/>
        <v/>
      </c>
      <c r="BR56" s="45" t="str">
        <f t="shared" si="94"/>
        <v/>
      </c>
      <c r="BS56" s="45" t="str">
        <f t="shared" si="168"/>
        <v/>
      </c>
      <c r="BT56" s="300" t="str">
        <f>IF(details!AI56="","",details!AI56)</f>
        <v/>
      </c>
      <c r="BU56" s="309" t="str">
        <f t="shared" si="169"/>
        <v xml:space="preserve"> SOCIAL SCIENCE</v>
      </c>
      <c r="BV56" s="17" t="str">
        <f>IF(details!AJ56="","",details!AJ56)</f>
        <v/>
      </c>
      <c r="BW56" s="17" t="str">
        <f>IF(details!AK56="","",details!AK56)</f>
        <v/>
      </c>
      <c r="BX56" s="17" t="str">
        <f>IF(details!AL56="","",details!AL56)</f>
        <v/>
      </c>
      <c r="BY56" s="178" t="str">
        <f>IF(AND(BV56="",BX56="",BZ56=""),"",SUM(BV56:BX56))</f>
        <v/>
      </c>
      <c r="BZ56" s="17" t="str">
        <f>IF(details!AM56="","",details!AM56)</f>
        <v/>
      </c>
      <c r="CA56" s="17" t="str">
        <f t="shared" si="171"/>
        <v/>
      </c>
      <c r="CB56" s="17" t="str">
        <f>IF(CA56="P",(BY56+BZ56),"")</f>
        <v/>
      </c>
      <c r="CC56" s="17">
        <f>IF(details!AN56="","",details!AN56)</f>
        <v>10</v>
      </c>
      <c r="CD56" s="17">
        <f>IF(details!AO56="","",details!AO56)</f>
        <v>10</v>
      </c>
      <c r="CE56" s="17">
        <f>IF(details!AP56="","",details!AP56)</f>
        <v>9</v>
      </c>
      <c r="CF56" s="67">
        <f t="shared" si="173"/>
        <v>29</v>
      </c>
      <c r="CG56" s="17">
        <f>IF(details!AQ56="","",details!AQ56)</f>
        <v>0.5</v>
      </c>
      <c r="CH56" s="17">
        <f>IF(details!AR56="","",details!AR56)</f>
        <v>70</v>
      </c>
      <c r="CI56" s="67">
        <f t="shared" si="174"/>
        <v>99.5</v>
      </c>
      <c r="CJ56" s="17">
        <f>IF(details!AS56="","",details!AS56)</f>
        <v>100</v>
      </c>
      <c r="CK56" s="54">
        <f t="shared" si="175"/>
        <v>199.5</v>
      </c>
      <c r="CL56" s="17">
        <f t="shared" si="176"/>
        <v>10</v>
      </c>
      <c r="CM56" s="17">
        <f t="shared" si="177"/>
        <v>10</v>
      </c>
      <c r="CN56" s="17">
        <f t="shared" si="178"/>
        <v>9</v>
      </c>
      <c r="CO56" s="67">
        <f t="shared" si="100"/>
        <v>0.5</v>
      </c>
      <c r="CP56" s="17">
        <f t="shared" si="282"/>
        <v>70</v>
      </c>
      <c r="CQ56" s="67">
        <f t="shared" si="283"/>
        <v>99.5</v>
      </c>
      <c r="CR56" s="17">
        <f t="shared" si="284"/>
        <v>100</v>
      </c>
      <c r="CS56" s="54">
        <f t="shared" si="285"/>
        <v>199.5</v>
      </c>
      <c r="CT56" s="45">
        <f t="shared" si="286"/>
        <v>0</v>
      </c>
      <c r="CU56" s="45">
        <f t="shared" si="292"/>
        <v>0</v>
      </c>
      <c r="CV56" s="46">
        <f t="shared" si="293"/>
        <v>200</v>
      </c>
      <c r="CW56" s="45" t="str">
        <f t="shared" si="287"/>
        <v/>
      </c>
      <c r="CX56" s="45" t="str">
        <f t="shared" si="103"/>
        <v/>
      </c>
      <c r="CY56" s="45" t="str">
        <f t="shared" si="179"/>
        <v/>
      </c>
      <c r="CZ56" s="17">
        <f>IF(details!AT56="","",details!AT56)</f>
        <v>5</v>
      </c>
      <c r="DA56" s="17">
        <f>IF(details!AU56="","",details!AU56)</f>
        <v>4</v>
      </c>
      <c r="DB56" s="17">
        <f>IF(details!AV56="","",details!AV56)</f>
        <v>8</v>
      </c>
      <c r="DC56" s="67">
        <f t="shared" si="180"/>
        <v>17</v>
      </c>
      <c r="DD56" s="17">
        <f>IF(details!AW56="","",details!AW56)</f>
        <v>1</v>
      </c>
      <c r="DE56" s="17">
        <f>IF(details!AX56="","",details!AX56)</f>
        <v>25</v>
      </c>
      <c r="DF56" s="67">
        <f t="shared" si="181"/>
        <v>43</v>
      </c>
      <c r="DG56" s="17">
        <f>IF(details!AY56="","",details!AY56)</f>
        <v>90</v>
      </c>
      <c r="DH56" s="54">
        <f t="shared" si="182"/>
        <v>133</v>
      </c>
      <c r="DI56" s="45">
        <f t="shared" si="183"/>
        <v>0</v>
      </c>
      <c r="DJ56" s="45">
        <f t="shared" si="184"/>
        <v>0</v>
      </c>
      <c r="DK56" s="46">
        <f t="shared" si="185"/>
        <v>200</v>
      </c>
      <c r="DL56" s="45" t="str">
        <f t="shared" si="186"/>
        <v/>
      </c>
      <c r="DM56" s="45" t="str">
        <f t="shared" si="104"/>
        <v/>
      </c>
      <c r="DN56" s="45" t="str">
        <f t="shared" si="105"/>
        <v/>
      </c>
      <c r="DO56" s="45">
        <f t="shared" si="288"/>
        <v>0</v>
      </c>
      <c r="DP56" s="69">
        <f t="shared" si="289"/>
        <v>332.5</v>
      </c>
      <c r="DQ56" s="70">
        <f t="shared" si="187"/>
        <v>27.708333333333332</v>
      </c>
      <c r="DR56" s="53" t="str">
        <f t="shared" si="188"/>
        <v/>
      </c>
      <c r="DS56" s="17">
        <f>IF(details!AZ56="","",details!AZ56)</f>
        <v>10</v>
      </c>
      <c r="DT56" s="17">
        <f>IF(details!BA56="","",details!BA56)</f>
        <v>10</v>
      </c>
      <c r="DU56" s="17">
        <f>IF(details!BB56="","",details!BB56)</f>
        <v>10</v>
      </c>
      <c r="DV56" s="67">
        <f t="shared" si="189"/>
        <v>30</v>
      </c>
      <c r="DW56" s="17">
        <f>IF(details!BC56="","",details!BC56)</f>
        <v>70</v>
      </c>
      <c r="DX56" s="67">
        <f t="shared" si="190"/>
        <v>100</v>
      </c>
      <c r="DY56" s="17">
        <f>IF(details!BD56="","",details!BD56)</f>
        <v>100</v>
      </c>
      <c r="DZ56" s="54">
        <f t="shared" si="191"/>
        <v>200</v>
      </c>
      <c r="EA56" s="45">
        <f t="shared" si="192"/>
        <v>0</v>
      </c>
      <c r="EB56" s="45">
        <f t="shared" si="193"/>
        <v>0</v>
      </c>
      <c r="EC56" s="46">
        <f t="shared" si="194"/>
        <v>200</v>
      </c>
      <c r="ED56" s="45" t="str">
        <f t="shared" si="195"/>
        <v/>
      </c>
      <c r="EE56" s="45" t="str">
        <f t="shared" si="107"/>
        <v/>
      </c>
      <c r="EF56" s="45" t="str">
        <f t="shared" si="196"/>
        <v/>
      </c>
      <c r="EG56" s="17">
        <f>IF(details!BE56="","",details!BE56)</f>
        <v>6</v>
      </c>
      <c r="EH56" s="17">
        <f>IF(details!BF56="","",details!BF56)</f>
        <v>8</v>
      </c>
      <c r="EI56" s="67">
        <f t="shared" si="197"/>
        <v>14</v>
      </c>
      <c r="EJ56" s="17">
        <f>IF(details!BG56="","",details!BG56)</f>
        <v>4</v>
      </c>
      <c r="EK56" s="17">
        <f>IF(details!BH56="","",details!BH56)</f>
        <v>7</v>
      </c>
      <c r="EL56" s="67">
        <f t="shared" si="198"/>
        <v>11</v>
      </c>
      <c r="EM56" s="17">
        <f>IF(details!BI56="","",details!BI56)</f>
        <v>15</v>
      </c>
      <c r="EN56" s="17">
        <f>IF(details!BJ56="","",details!BJ56)</f>
        <v>10</v>
      </c>
      <c r="EO56" s="67">
        <f t="shared" si="199"/>
        <v>25</v>
      </c>
      <c r="EP56" s="67">
        <f t="shared" si="200"/>
        <v>25</v>
      </c>
      <c r="EQ56" s="67">
        <f t="shared" si="201"/>
        <v>25</v>
      </c>
      <c r="ER56" s="67">
        <f t="shared" si="202"/>
        <v>50</v>
      </c>
      <c r="ES56" s="17">
        <f>IF(details!BK56="","",details!BK56)</f>
        <v>24</v>
      </c>
      <c r="ET56" s="17">
        <f>IF(details!BL56="","",details!BL56)</f>
        <v>14</v>
      </c>
      <c r="EU56" s="67">
        <f t="shared" si="203"/>
        <v>38</v>
      </c>
      <c r="EV56" s="67">
        <f t="shared" si="204"/>
        <v>49</v>
      </c>
      <c r="EW56" s="67">
        <f t="shared" si="205"/>
        <v>39</v>
      </c>
      <c r="EX56" s="17">
        <f>IF(details!BM56="","",details!BM56)</f>
        <v>30</v>
      </c>
      <c r="EY56" s="17">
        <f>IF(details!BN56="","",details!BN56)</f>
        <v>70</v>
      </c>
      <c r="EZ56" s="67">
        <f t="shared" si="206"/>
        <v>100</v>
      </c>
      <c r="FA56" s="67">
        <f t="shared" si="207"/>
        <v>79</v>
      </c>
      <c r="FB56" s="67">
        <f t="shared" si="208"/>
        <v>109</v>
      </c>
      <c r="FC56" s="63">
        <f t="shared" si="209"/>
        <v>188</v>
      </c>
      <c r="FD56" s="45">
        <f t="shared" si="210"/>
        <v>0</v>
      </c>
      <c r="FE56" s="45">
        <f t="shared" si="211"/>
        <v>0</v>
      </c>
      <c r="FF56" s="46">
        <f t="shared" si="212"/>
        <v>200</v>
      </c>
      <c r="FG56" s="45" t="str">
        <f t="shared" si="213"/>
        <v/>
      </c>
      <c r="FH56" s="45" t="str">
        <f t="shared" si="109"/>
        <v>P</v>
      </c>
      <c r="FI56" s="45" t="str">
        <f t="shared" si="214"/>
        <v>A</v>
      </c>
      <c r="FJ56" s="17">
        <f>IF(details!BO56="","",details!BO56)</f>
        <v>10</v>
      </c>
      <c r="FK56" s="17">
        <f>IF(details!BP56="","",details!BP56)</f>
        <v>10</v>
      </c>
      <c r="FL56" s="17">
        <f>IF(details!BQ56="","",details!BQ56)</f>
        <v>10</v>
      </c>
      <c r="FM56" s="67">
        <f t="shared" si="215"/>
        <v>30</v>
      </c>
      <c r="FN56" s="17">
        <f>IF(details!BR56="","",details!BR56)</f>
        <v>33</v>
      </c>
      <c r="FO56" s="17">
        <f>IF(details!BS56="","",details!BS56)</f>
        <v>18</v>
      </c>
      <c r="FP56" s="71">
        <f t="shared" si="216"/>
        <v>51</v>
      </c>
      <c r="FQ56" s="67">
        <f t="shared" si="217"/>
        <v>63</v>
      </c>
      <c r="FR56" s="67">
        <f t="shared" si="218"/>
        <v>18</v>
      </c>
      <c r="FS56" s="17">
        <f>IF(details!BT56="","",details!BT56)</f>
        <v>60</v>
      </c>
      <c r="FT56" s="17">
        <f>IF(details!BU56="","",details!BU56)</f>
        <v>30</v>
      </c>
      <c r="FU56" s="71">
        <f t="shared" si="219"/>
        <v>90</v>
      </c>
      <c r="FV56" s="67">
        <f t="shared" si="220"/>
        <v>123</v>
      </c>
      <c r="FW56" s="67">
        <f t="shared" si="221"/>
        <v>48</v>
      </c>
      <c r="FX56" s="63">
        <f t="shared" si="222"/>
        <v>171</v>
      </c>
      <c r="FY56" s="45">
        <f t="shared" si="223"/>
        <v>0</v>
      </c>
      <c r="FZ56" s="45">
        <f t="shared" si="224"/>
        <v>0</v>
      </c>
      <c r="GA56" s="46">
        <f t="shared" si="290"/>
        <v>200</v>
      </c>
      <c r="GB56" s="45" t="str">
        <f t="shared" si="225"/>
        <v/>
      </c>
      <c r="GC56" s="45" t="str">
        <f t="shared" si="110"/>
        <v>P</v>
      </c>
      <c r="GD56" s="45" t="str">
        <f t="shared" si="226"/>
        <v>A</v>
      </c>
      <c r="GE56" s="17">
        <f>IF(details!BV56="","",details!BV56)</f>
        <v>24</v>
      </c>
      <c r="GF56" s="17">
        <f>IF(details!BW56="","",details!BW56)</f>
        <v>44</v>
      </c>
      <c r="GG56" s="17">
        <f>IF(details!BX56="","",details!BX56)</f>
        <v>30</v>
      </c>
      <c r="GH56" s="63">
        <f t="shared" si="227"/>
        <v>98</v>
      </c>
      <c r="GI56" s="45">
        <f t="shared" si="228"/>
        <v>0</v>
      </c>
      <c r="GJ56" s="46">
        <f t="shared" si="229"/>
        <v>100</v>
      </c>
      <c r="GK56" s="45" t="str">
        <f t="shared" si="230"/>
        <v/>
      </c>
      <c r="GL56" s="45" t="str">
        <f t="shared" si="111"/>
        <v>P</v>
      </c>
      <c r="GM56" s="45" t="str">
        <f t="shared" si="112"/>
        <v>A</v>
      </c>
      <c r="GN56" s="17">
        <f>IF(details!BY56="","",details!BY56)</f>
        <v>24</v>
      </c>
      <c r="GO56" s="17">
        <f>IF(details!BZ56="","",details!BZ56)</f>
        <v>28</v>
      </c>
      <c r="GP56" s="17">
        <f>IF(details!CA56="","",details!CA56)</f>
        <v>27</v>
      </c>
      <c r="GQ56" s="17">
        <f>IF(details!CB56="","",details!CB56)</f>
        <v>14</v>
      </c>
      <c r="GR56" s="63">
        <f t="shared" si="231"/>
        <v>93</v>
      </c>
      <c r="GS56" s="45">
        <f t="shared" si="232"/>
        <v>0</v>
      </c>
      <c r="GT56" s="46">
        <f t="shared" si="233"/>
        <v>100</v>
      </c>
      <c r="GU56" s="45" t="str">
        <f t="shared" si="234"/>
        <v/>
      </c>
      <c r="GV56" s="45" t="str">
        <f t="shared" si="113"/>
        <v>P</v>
      </c>
      <c r="GW56" s="45" t="str">
        <f t="shared" si="114"/>
        <v>A</v>
      </c>
      <c r="GX56" s="45" t="str">
        <f t="shared" si="294"/>
        <v/>
      </c>
      <c r="GY56" s="45" t="str">
        <f t="shared" si="295"/>
        <v/>
      </c>
      <c r="GZ56" s="45" t="str">
        <f t="shared" si="296"/>
        <v/>
      </c>
      <c r="HA56" s="45" t="str">
        <f t="shared" si="297"/>
        <v/>
      </c>
      <c r="HB56" s="45" t="str">
        <f t="shared" si="235"/>
        <v/>
      </c>
      <c r="HC56" s="45" t="str">
        <f t="shared" si="236"/>
        <v/>
      </c>
      <c r="HD56" s="45" t="str">
        <f t="shared" si="87"/>
        <v/>
      </c>
      <c r="HE56" s="45">
        <f t="shared" si="237"/>
        <v>0</v>
      </c>
      <c r="HF56" s="45">
        <f t="shared" si="238"/>
        <v>0</v>
      </c>
      <c r="HG56" s="45">
        <f t="shared" si="239"/>
        <v>0</v>
      </c>
      <c r="HH56" s="45">
        <f t="shared" si="240"/>
        <v>0</v>
      </c>
      <c r="HI56" s="45">
        <f t="shared" si="241"/>
        <v>0</v>
      </c>
      <c r="HJ56" s="45" t="str">
        <f t="shared" si="291"/>
        <v/>
      </c>
      <c r="HK56" s="17" t="str">
        <f t="shared" si="242"/>
        <v/>
      </c>
      <c r="HL56" s="359" t="str">
        <f t="shared" si="243"/>
        <v/>
      </c>
      <c r="HM56" s="72" t="str">
        <f t="shared" si="244"/>
        <v/>
      </c>
      <c r="HN56" s="60" t="str">
        <f>IF(details!DJ56="","",details!DJ56)</f>
        <v/>
      </c>
      <c r="HO56" s="73" t="str">
        <f>IF(details!DK56="","",details!DK56)</f>
        <v/>
      </c>
      <c r="HP56" s="60" t="str">
        <f>IF(details!DN56="","",details!DN56)</f>
        <v/>
      </c>
      <c r="HQ56" s="73" t="str">
        <f>IF(details!DO56="","",details!DO56)</f>
        <v/>
      </c>
      <c r="HR56" s="60" t="str">
        <f>IF(details!DR56="","",details!DR56)</f>
        <v/>
      </c>
      <c r="HS56" s="73" t="str">
        <f>IF(details!DS56="","",details!DS56)</f>
        <v/>
      </c>
      <c r="HT56" s="60" t="str">
        <f>IF(details!DV56="","",details!DV56)</f>
        <v/>
      </c>
      <c r="HU56" s="73" t="str">
        <f>IF(details!DW56="","",details!DW56)</f>
        <v/>
      </c>
      <c r="HV56" s="60" t="str">
        <f>IF(details!DZ56="","",details!DZ56)</f>
        <v/>
      </c>
      <c r="HW56" s="73" t="str">
        <f>IF(details!EA56="","",details!EA56)</f>
        <v/>
      </c>
      <c r="HX56" s="61" t="str">
        <f t="shared" si="245"/>
        <v/>
      </c>
      <c r="HY56" s="321">
        <f t="shared" si="246"/>
        <v>1.5</v>
      </c>
      <c r="HZ56" s="17" t="str">
        <f t="shared" si="247"/>
        <v/>
      </c>
      <c r="IA56" s="17" t="str">
        <f t="shared" si="248"/>
        <v/>
      </c>
      <c r="IB56" s="17" t="str">
        <f t="shared" si="298"/>
        <v/>
      </c>
      <c r="IC56" s="17" t="str">
        <f t="shared" si="249"/>
        <v/>
      </c>
      <c r="ID56" s="17" t="str">
        <f t="shared" si="250"/>
        <v/>
      </c>
      <c r="IE56" s="17" t="str">
        <f t="shared" si="299"/>
        <v/>
      </c>
      <c r="IF56" s="17" t="str">
        <f t="shared" si="251"/>
        <v/>
      </c>
      <c r="IG56" s="17" t="str">
        <f t="shared" si="304"/>
        <v/>
      </c>
      <c r="IH56" s="17" t="str">
        <f t="shared" si="304"/>
        <v/>
      </c>
      <c r="II56" s="17" t="str">
        <f t="shared" si="304"/>
        <v/>
      </c>
      <c r="IJ56" s="17" t="str">
        <f t="shared" si="304"/>
        <v/>
      </c>
      <c r="IK56" s="17" t="str">
        <f t="shared" si="304"/>
        <v/>
      </c>
      <c r="IL56" s="17" t="str">
        <f t="shared" si="252"/>
        <v/>
      </c>
      <c r="IM56" s="17" t="str">
        <f t="shared" si="300"/>
        <v/>
      </c>
      <c r="IN56" s="17" t="str">
        <f t="shared" si="253"/>
        <v/>
      </c>
      <c r="IO56" s="17" t="str">
        <f t="shared" si="254"/>
        <v/>
      </c>
      <c r="IP56" s="17" t="str">
        <f t="shared" si="301"/>
        <v/>
      </c>
      <c r="IQ56" s="17" t="str">
        <f t="shared" si="255"/>
        <v/>
      </c>
      <c r="IR56" s="17" t="str">
        <f t="shared" si="256"/>
        <v/>
      </c>
      <c r="IS56" s="17" t="str">
        <f t="shared" si="257"/>
        <v/>
      </c>
      <c r="IT56" s="17" t="str">
        <f t="shared" si="258"/>
        <v/>
      </c>
      <c r="IU56" s="17" t="str">
        <f t="shared" si="259"/>
        <v/>
      </c>
      <c r="IV56" s="17" t="str">
        <f t="shared" si="260"/>
        <v/>
      </c>
      <c r="IW56" s="17" t="str">
        <f t="shared" si="261"/>
        <v/>
      </c>
      <c r="IX56" s="17" t="str">
        <f t="shared" si="262"/>
        <v>A</v>
      </c>
      <c r="IY56" s="17" t="str">
        <f t="shared" si="263"/>
        <v>A</v>
      </c>
      <c r="IZ56" s="17" t="str">
        <f t="shared" si="264"/>
        <v>A</v>
      </c>
      <c r="JA56" s="17" t="str">
        <f t="shared" si="265"/>
        <v>A</v>
      </c>
      <c r="JB56" s="17" t="str">
        <f t="shared" si="266"/>
        <v xml:space="preserve">            </v>
      </c>
      <c r="JC56" s="17" t="str">
        <f t="shared" si="267"/>
        <v xml:space="preserve">            </v>
      </c>
      <c r="JD56" s="17" t="str">
        <f t="shared" si="268"/>
        <v/>
      </c>
      <c r="JE56" s="74"/>
      <c r="JF56" s="17" t="str">
        <f t="shared" si="269"/>
        <v xml:space="preserve">            </v>
      </c>
      <c r="JG56" s="17" t="str">
        <f>IF(OR(HK56="SUPPL.",HK56="RE-EXAM."),'result subject-wise'!AV56,HK56)</f>
        <v/>
      </c>
      <c r="JH56" s="26">
        <f>IF('result subject-wise'!AW56="",DQ56,'result subject-wise'!AW56)</f>
        <v>27.708333333333332</v>
      </c>
      <c r="JI56" s="53" t="str">
        <f t="shared" si="270"/>
        <v/>
      </c>
      <c r="JJ56" s="65"/>
      <c r="JM56" s="603" t="str">
        <f>'result aggregate'!X116</f>
        <v>TOTAL APPEARED</v>
      </c>
      <c r="JN56" s="602">
        <f>'result aggregate'!Y116</f>
        <v>0</v>
      </c>
      <c r="JO56" s="602">
        <f>'result aggregate'!Z116</f>
        <v>4</v>
      </c>
      <c r="JP56" s="602">
        <f>'result aggregate'!AA116</f>
        <v>0</v>
      </c>
      <c r="JQ56" s="602">
        <f>'result aggregate'!AB116</f>
        <v>1</v>
      </c>
      <c r="JR56" s="602">
        <f>'result aggregate'!AC116</f>
        <v>0</v>
      </c>
      <c r="JS56" s="602">
        <f>'result aggregate'!AD116</f>
        <v>3</v>
      </c>
      <c r="JT56" s="602">
        <f>'result aggregate'!AE116</f>
        <v>0</v>
      </c>
      <c r="JU56" s="602">
        <f>'result aggregate'!AF116</f>
        <v>2</v>
      </c>
      <c r="JV56" s="602">
        <f>'result aggregate'!AG116</f>
        <v>0</v>
      </c>
      <c r="JW56" s="602">
        <f>'result aggregate'!AH116</f>
        <v>0</v>
      </c>
      <c r="JX56" s="602">
        <f>'result aggregate'!AI116</f>
        <v>0</v>
      </c>
      <c r="JY56" s="602">
        <f>'result aggregate'!AJ116</f>
        <v>0</v>
      </c>
      <c r="JZ56" s="594">
        <f>'result aggregate'!AK116</f>
        <v>10</v>
      </c>
      <c r="KA56" s="608"/>
    </row>
    <row r="57" spans="1:287" ht="16" customHeight="1">
      <c r="A57" s="2">
        <f>details!A57</f>
        <v>0</v>
      </c>
      <c r="B57" s="17" t="str">
        <f>IF(details!B57="","",details!B57)</f>
        <v/>
      </c>
      <c r="C57" s="17" t="str">
        <f>IF(details!C57="","",details!C57)</f>
        <v/>
      </c>
      <c r="D57" s="63" t="str">
        <f>IF(details!D57="","",details!D57)</f>
        <v/>
      </c>
      <c r="E57" s="17" t="str">
        <f>IF(details!E57="","",details!E57)</f>
        <v/>
      </c>
      <c r="F57" s="245" t="str">
        <f>IF(details!F57="","",details!F57)</f>
        <v/>
      </c>
      <c r="G57" s="19" t="str">
        <f>IF(details!G57="","",details!G57)</f>
        <v/>
      </c>
      <c r="H57" s="19" t="str">
        <f>IF(details!H57="","",details!H57)</f>
        <v/>
      </c>
      <c r="I57" s="19" t="str">
        <f>IF(details!I57="","",details!I57)</f>
        <v/>
      </c>
      <c r="J57" s="17" t="str">
        <f>IF(details!J57="","",details!J57)</f>
        <v/>
      </c>
      <c r="K57" s="17" t="str">
        <f>IF(details!K57="","",details!K57)</f>
        <v/>
      </c>
      <c r="L57" s="17" t="str">
        <f>IF(details!L57="","",details!L57)</f>
        <v/>
      </c>
      <c r="M57" s="67" t="str">
        <f t="shared" si="139"/>
        <v/>
      </c>
      <c r="N57" s="17" t="str">
        <f>IF(details!M57="","",details!M57)</f>
        <v/>
      </c>
      <c r="O57" s="17" t="str">
        <f>IF(details!N57="","",details!N57)</f>
        <v/>
      </c>
      <c r="P57" s="67" t="str">
        <f t="shared" si="140"/>
        <v/>
      </c>
      <c r="Q57" s="17" t="str">
        <f>IF(details!O57="","",details!O57)</f>
        <v/>
      </c>
      <c r="R57" s="54" t="str">
        <f t="shared" si="141"/>
        <v/>
      </c>
      <c r="S57" s="45">
        <f t="shared" si="142"/>
        <v>0</v>
      </c>
      <c r="T57" s="45">
        <f t="shared" si="143"/>
        <v>0</v>
      </c>
      <c r="U57" s="46" t="str">
        <f t="shared" si="144"/>
        <v/>
      </c>
      <c r="V57" s="45" t="str">
        <f t="shared" si="145"/>
        <v/>
      </c>
      <c r="W57" s="45" t="str">
        <f t="shared" si="89"/>
        <v/>
      </c>
      <c r="X57" s="45" t="str">
        <f t="shared" si="90"/>
        <v/>
      </c>
      <c r="Y57" s="17" t="str">
        <f>IF(details!P57="","",details!P57)</f>
        <v/>
      </c>
      <c r="Z57" s="17" t="str">
        <f>IF(details!Q57="","",details!Q57)</f>
        <v/>
      </c>
      <c r="AA57" s="17" t="str">
        <f>IF(details!R57="","",details!R57)</f>
        <v/>
      </c>
      <c r="AB57" s="67" t="str">
        <f t="shared" si="146"/>
        <v/>
      </c>
      <c r="AC57" s="17" t="str">
        <f>IF(details!S57="","",details!S57)</f>
        <v/>
      </c>
      <c r="AD57" s="17" t="str">
        <f>IF(details!T57="","",details!T57)</f>
        <v/>
      </c>
      <c r="AE57" s="67" t="str">
        <f t="shared" si="147"/>
        <v/>
      </c>
      <c r="AF57" s="17" t="str">
        <f>IF(details!U57="","",details!U57)</f>
        <v/>
      </c>
      <c r="AG57" s="54" t="str">
        <f t="shared" si="148"/>
        <v/>
      </c>
      <c r="AH57" s="45">
        <f t="shared" si="149"/>
        <v>0</v>
      </c>
      <c r="AI57" s="45">
        <f t="shared" si="150"/>
        <v>0</v>
      </c>
      <c r="AJ57" s="46" t="str">
        <f t="shared" si="151"/>
        <v/>
      </c>
      <c r="AK57" s="45" t="str">
        <f t="shared" si="152"/>
        <v/>
      </c>
      <c r="AL57" s="45" t="str">
        <f t="shared" si="91"/>
        <v/>
      </c>
      <c r="AM57" s="45" t="str">
        <f t="shared" si="92"/>
        <v/>
      </c>
      <c r="AN57" s="63" t="str">
        <f>IF(details!V57="","",details!V57)</f>
        <v/>
      </c>
      <c r="AO57" s="68" t="str">
        <f>IF(details!V57="","",details!V57)</f>
        <v/>
      </c>
      <c r="AP57" s="17" t="str">
        <f>IF(details!W57="","",details!W57)</f>
        <v/>
      </c>
      <c r="AQ57" s="17" t="str">
        <f>IF(details!X57="","",details!X57)</f>
        <v/>
      </c>
      <c r="AR57" s="17" t="str">
        <f>IF(details!Y57="","",details!Y57)</f>
        <v/>
      </c>
      <c r="AS57" s="67" t="str">
        <f t="shared" si="153"/>
        <v/>
      </c>
      <c r="AT57" s="17" t="str">
        <f>IF(details!Z57="","",details!Z57)</f>
        <v/>
      </c>
      <c r="AU57" s="17" t="str">
        <f>IF(details!AA57="","",details!AA57)</f>
        <v/>
      </c>
      <c r="AV57" s="67" t="str">
        <f t="shared" si="154"/>
        <v/>
      </c>
      <c r="AW57" s="17" t="str">
        <f>IF(details!AB57="","",details!AB57)</f>
        <v/>
      </c>
      <c r="AX57" s="54" t="str">
        <f t="shared" si="155"/>
        <v/>
      </c>
      <c r="AY57" s="45">
        <f t="shared" si="156"/>
        <v>0</v>
      </c>
      <c r="AZ57" s="45">
        <f t="shared" si="157"/>
        <v>0</v>
      </c>
      <c r="BA57" s="46" t="str">
        <f t="shared" si="158"/>
        <v/>
      </c>
      <c r="BB57" s="45" t="str">
        <f t="shared" si="159"/>
        <v/>
      </c>
      <c r="BC57" s="45" t="str">
        <f t="shared" si="93"/>
        <v/>
      </c>
      <c r="BD57" s="45" t="str">
        <f t="shared" si="160"/>
        <v/>
      </c>
      <c r="BE57" s="17" t="str">
        <f>IF(details!AC57="","",details!AC57)</f>
        <v/>
      </c>
      <c r="BF57" s="17" t="str">
        <f>IF(details!AD57="","",details!AD57)</f>
        <v/>
      </c>
      <c r="BG57" s="17" t="str">
        <f>IF(details!AE57="","",details!AE57)</f>
        <v/>
      </c>
      <c r="BH57" s="67" t="str">
        <f t="shared" si="161"/>
        <v/>
      </c>
      <c r="BI57" s="17" t="str">
        <f>IF(details!AF57="","",details!AF57)</f>
        <v/>
      </c>
      <c r="BJ57" s="17" t="str">
        <f>IF(details!AG57="","",details!AG57)</f>
        <v/>
      </c>
      <c r="BK57" s="67" t="str">
        <f t="shared" si="162"/>
        <v/>
      </c>
      <c r="BL57" s="17" t="str">
        <f>IF(details!AH57="","",details!AH57)</f>
        <v/>
      </c>
      <c r="BM57" s="54" t="str">
        <f t="shared" si="163"/>
        <v/>
      </c>
      <c r="BN57" s="45">
        <f t="shared" si="164"/>
        <v>0</v>
      </c>
      <c r="BO57" s="45">
        <f t="shared" si="165"/>
        <v>0</v>
      </c>
      <c r="BP57" s="46" t="str">
        <f t="shared" si="166"/>
        <v/>
      </c>
      <c r="BQ57" s="45" t="str">
        <f t="shared" si="167"/>
        <v/>
      </c>
      <c r="BR57" s="45" t="str">
        <f t="shared" si="94"/>
        <v/>
      </c>
      <c r="BS57" s="45" t="str">
        <f t="shared" si="168"/>
        <v/>
      </c>
      <c r="BT57" s="300" t="str">
        <f>IF(details!AI57="","",details!AI57)</f>
        <v/>
      </c>
      <c r="BU57" s="309" t="str">
        <f t="shared" si="169"/>
        <v xml:space="preserve"> SOCIAL SCIENCE</v>
      </c>
      <c r="BV57" s="17" t="str">
        <f>IF(details!AJ57="","",details!AJ57)</f>
        <v/>
      </c>
      <c r="BW57" s="17" t="str">
        <f>IF(details!AK57="","",details!AK57)</f>
        <v/>
      </c>
      <c r="BX57" s="17" t="str">
        <f>IF(details!AL57="","",details!AL57)</f>
        <v/>
      </c>
      <c r="BY57" s="178" t="str">
        <f t="shared" ref="BY57:BY71" si="307">IF(AND(BV57="",BX57="",BZ57=""),"",SUM(BV57:BX57))</f>
        <v/>
      </c>
      <c r="BZ57" s="17" t="str">
        <f>IF(details!AM57="","",details!AM57)</f>
        <v/>
      </c>
      <c r="CA57" s="17" t="str">
        <f t="shared" si="171"/>
        <v/>
      </c>
      <c r="CB57" s="17" t="str">
        <f t="shared" ref="CB57:CB71" si="308">IF(CA57="P",(BY57+BZ57),"")</f>
        <v/>
      </c>
      <c r="CC57" s="17">
        <f>IF(details!AN57="","",details!AN57)</f>
        <v>10</v>
      </c>
      <c r="CD57" s="17">
        <f>IF(details!AO57="","",details!AO57)</f>
        <v>10</v>
      </c>
      <c r="CE57" s="17">
        <f>IF(details!AP57="","",details!AP57)</f>
        <v>9</v>
      </c>
      <c r="CF57" s="67">
        <f t="shared" si="173"/>
        <v>29</v>
      </c>
      <c r="CG57" s="17">
        <f>IF(details!AQ57="","",details!AQ57)</f>
        <v>0.5</v>
      </c>
      <c r="CH57" s="17">
        <f>IF(details!AR57="","",details!AR57)</f>
        <v>70</v>
      </c>
      <c r="CI57" s="67">
        <f t="shared" si="174"/>
        <v>99.5</v>
      </c>
      <c r="CJ57" s="17">
        <f>IF(details!AS57="","",details!AS57)</f>
        <v>100</v>
      </c>
      <c r="CK57" s="54">
        <f t="shared" si="175"/>
        <v>199.5</v>
      </c>
      <c r="CL57" s="17">
        <f t="shared" si="176"/>
        <v>10</v>
      </c>
      <c r="CM57" s="17">
        <f t="shared" si="177"/>
        <v>10</v>
      </c>
      <c r="CN57" s="17">
        <f t="shared" si="178"/>
        <v>9</v>
      </c>
      <c r="CO57" s="67">
        <f t="shared" si="100"/>
        <v>0.5</v>
      </c>
      <c r="CP57" s="17">
        <f t="shared" si="282"/>
        <v>70</v>
      </c>
      <c r="CQ57" s="67">
        <f t="shared" si="283"/>
        <v>99.5</v>
      </c>
      <c r="CR57" s="17">
        <f t="shared" si="284"/>
        <v>100</v>
      </c>
      <c r="CS57" s="54">
        <f t="shared" si="285"/>
        <v>199.5</v>
      </c>
      <c r="CT57" s="45">
        <f t="shared" si="286"/>
        <v>0</v>
      </c>
      <c r="CU57" s="45">
        <f t="shared" si="292"/>
        <v>0</v>
      </c>
      <c r="CV57" s="46">
        <f t="shared" si="293"/>
        <v>200</v>
      </c>
      <c r="CW57" s="45" t="str">
        <f t="shared" si="287"/>
        <v/>
      </c>
      <c r="CX57" s="45" t="str">
        <f t="shared" si="103"/>
        <v/>
      </c>
      <c r="CY57" s="45" t="str">
        <f t="shared" si="179"/>
        <v/>
      </c>
      <c r="CZ57" s="17">
        <f>IF(details!AT57="","",details!AT57)</f>
        <v>5</v>
      </c>
      <c r="DA57" s="17">
        <f>IF(details!AU57="","",details!AU57)</f>
        <v>4</v>
      </c>
      <c r="DB57" s="17">
        <f>IF(details!AV57="","",details!AV57)</f>
        <v>8</v>
      </c>
      <c r="DC57" s="67">
        <f t="shared" si="180"/>
        <v>17</v>
      </c>
      <c r="DD57" s="17">
        <f>IF(details!AW57="","",details!AW57)</f>
        <v>1</v>
      </c>
      <c r="DE57" s="17">
        <f>IF(details!AX57="","",details!AX57)</f>
        <v>25</v>
      </c>
      <c r="DF57" s="67">
        <f t="shared" si="181"/>
        <v>43</v>
      </c>
      <c r="DG57" s="17">
        <f>IF(details!AY57="","",details!AY57)</f>
        <v>90</v>
      </c>
      <c r="DH57" s="54">
        <f t="shared" si="182"/>
        <v>133</v>
      </c>
      <c r="DI57" s="45">
        <f t="shared" si="183"/>
        <v>0</v>
      </c>
      <c r="DJ57" s="45">
        <f t="shared" si="184"/>
        <v>0</v>
      </c>
      <c r="DK57" s="46">
        <f t="shared" si="185"/>
        <v>200</v>
      </c>
      <c r="DL57" s="45" t="str">
        <f t="shared" si="186"/>
        <v/>
      </c>
      <c r="DM57" s="45" t="str">
        <f t="shared" si="104"/>
        <v/>
      </c>
      <c r="DN57" s="45" t="str">
        <f t="shared" si="105"/>
        <v/>
      </c>
      <c r="DO57" s="45">
        <f t="shared" si="288"/>
        <v>0</v>
      </c>
      <c r="DP57" s="69">
        <f t="shared" si="289"/>
        <v>332.5</v>
      </c>
      <c r="DQ57" s="70">
        <f t="shared" si="187"/>
        <v>27.708333333333332</v>
      </c>
      <c r="DR57" s="53" t="str">
        <f t="shared" si="188"/>
        <v/>
      </c>
      <c r="DS57" s="17">
        <f>IF(details!AZ57="","",details!AZ57)</f>
        <v>10</v>
      </c>
      <c r="DT57" s="17">
        <f>IF(details!BA57="","",details!BA57)</f>
        <v>10</v>
      </c>
      <c r="DU57" s="17">
        <f>IF(details!BB57="","",details!BB57)</f>
        <v>10</v>
      </c>
      <c r="DV57" s="67">
        <f t="shared" si="189"/>
        <v>30</v>
      </c>
      <c r="DW57" s="17">
        <f>IF(details!BC57="","",details!BC57)</f>
        <v>70</v>
      </c>
      <c r="DX57" s="67">
        <f t="shared" si="190"/>
        <v>100</v>
      </c>
      <c r="DY57" s="17">
        <f>IF(details!BD57="","",details!BD57)</f>
        <v>100</v>
      </c>
      <c r="DZ57" s="54">
        <f t="shared" si="191"/>
        <v>200</v>
      </c>
      <c r="EA57" s="45">
        <f t="shared" si="192"/>
        <v>0</v>
      </c>
      <c r="EB57" s="45">
        <f t="shared" si="193"/>
        <v>0</v>
      </c>
      <c r="EC57" s="46">
        <f t="shared" si="194"/>
        <v>200</v>
      </c>
      <c r="ED57" s="45" t="str">
        <f t="shared" si="195"/>
        <v/>
      </c>
      <c r="EE57" s="45" t="str">
        <f t="shared" si="107"/>
        <v/>
      </c>
      <c r="EF57" s="45" t="str">
        <f t="shared" si="196"/>
        <v/>
      </c>
      <c r="EG57" s="17">
        <f>IF(details!BE57="","",details!BE57)</f>
        <v>6</v>
      </c>
      <c r="EH57" s="17">
        <f>IF(details!BF57="","",details!BF57)</f>
        <v>8</v>
      </c>
      <c r="EI57" s="67">
        <f t="shared" si="197"/>
        <v>14</v>
      </c>
      <c r="EJ57" s="17">
        <f>IF(details!BG57="","",details!BG57)</f>
        <v>4</v>
      </c>
      <c r="EK57" s="17">
        <f>IF(details!BH57="","",details!BH57)</f>
        <v>7</v>
      </c>
      <c r="EL57" s="67">
        <f t="shared" si="198"/>
        <v>11</v>
      </c>
      <c r="EM57" s="17">
        <f>IF(details!BI57="","",details!BI57)</f>
        <v>15</v>
      </c>
      <c r="EN57" s="17">
        <f>IF(details!BJ57="","",details!BJ57)</f>
        <v>10</v>
      </c>
      <c r="EO57" s="67">
        <f t="shared" si="199"/>
        <v>25</v>
      </c>
      <c r="EP57" s="67">
        <f t="shared" si="200"/>
        <v>25</v>
      </c>
      <c r="EQ57" s="67">
        <f t="shared" si="201"/>
        <v>25</v>
      </c>
      <c r="ER57" s="67">
        <f t="shared" si="202"/>
        <v>50</v>
      </c>
      <c r="ES57" s="17">
        <f>IF(details!BK57="","",details!BK57)</f>
        <v>24</v>
      </c>
      <c r="ET57" s="17">
        <f>IF(details!BL57="","",details!BL57)</f>
        <v>14</v>
      </c>
      <c r="EU57" s="67">
        <f t="shared" si="203"/>
        <v>38</v>
      </c>
      <c r="EV57" s="67">
        <f t="shared" si="204"/>
        <v>49</v>
      </c>
      <c r="EW57" s="67">
        <f t="shared" si="205"/>
        <v>39</v>
      </c>
      <c r="EX57" s="17">
        <f>IF(details!BM57="","",details!BM57)</f>
        <v>30</v>
      </c>
      <c r="EY57" s="17">
        <f>IF(details!BN57="","",details!BN57)</f>
        <v>70</v>
      </c>
      <c r="EZ57" s="67">
        <f t="shared" si="206"/>
        <v>100</v>
      </c>
      <c r="FA57" s="67">
        <f t="shared" si="207"/>
        <v>79</v>
      </c>
      <c r="FB57" s="67">
        <f t="shared" si="208"/>
        <v>109</v>
      </c>
      <c r="FC57" s="63">
        <f t="shared" si="209"/>
        <v>188</v>
      </c>
      <c r="FD57" s="45">
        <f t="shared" si="210"/>
        <v>0</v>
      </c>
      <c r="FE57" s="45">
        <f t="shared" si="211"/>
        <v>0</v>
      </c>
      <c r="FF57" s="46">
        <f t="shared" si="212"/>
        <v>200</v>
      </c>
      <c r="FG57" s="45" t="str">
        <f t="shared" si="213"/>
        <v/>
      </c>
      <c r="FH57" s="45" t="str">
        <f t="shared" si="109"/>
        <v>P</v>
      </c>
      <c r="FI57" s="45" t="str">
        <f t="shared" si="214"/>
        <v>A</v>
      </c>
      <c r="FJ57" s="17">
        <f>IF(details!BO57="","",details!BO57)</f>
        <v>10</v>
      </c>
      <c r="FK57" s="17">
        <f>IF(details!BP57="","",details!BP57)</f>
        <v>10</v>
      </c>
      <c r="FL57" s="17">
        <f>IF(details!BQ57="","",details!BQ57)</f>
        <v>10</v>
      </c>
      <c r="FM57" s="67">
        <f t="shared" si="215"/>
        <v>30</v>
      </c>
      <c r="FN57" s="17">
        <f>IF(details!BR57="","",details!BR57)</f>
        <v>33</v>
      </c>
      <c r="FO57" s="17">
        <f>IF(details!BS57="","",details!BS57)</f>
        <v>18</v>
      </c>
      <c r="FP57" s="71">
        <f t="shared" si="216"/>
        <v>51</v>
      </c>
      <c r="FQ57" s="67">
        <f t="shared" si="217"/>
        <v>63</v>
      </c>
      <c r="FR57" s="67">
        <f t="shared" si="218"/>
        <v>18</v>
      </c>
      <c r="FS57" s="17">
        <f>IF(details!BT57="","",details!BT57)</f>
        <v>60</v>
      </c>
      <c r="FT57" s="17">
        <f>IF(details!BU57="","",details!BU57)</f>
        <v>30</v>
      </c>
      <c r="FU57" s="71">
        <f t="shared" si="219"/>
        <v>90</v>
      </c>
      <c r="FV57" s="67">
        <f t="shared" si="220"/>
        <v>123</v>
      </c>
      <c r="FW57" s="67">
        <f t="shared" si="221"/>
        <v>48</v>
      </c>
      <c r="FX57" s="63">
        <f t="shared" si="222"/>
        <v>171</v>
      </c>
      <c r="FY57" s="45">
        <f t="shared" si="223"/>
        <v>0</v>
      </c>
      <c r="FZ57" s="45">
        <f t="shared" si="224"/>
        <v>0</v>
      </c>
      <c r="GA57" s="46">
        <f t="shared" si="290"/>
        <v>200</v>
      </c>
      <c r="GB57" s="45" t="str">
        <f t="shared" si="225"/>
        <v/>
      </c>
      <c r="GC57" s="45" t="str">
        <f t="shared" si="110"/>
        <v>P</v>
      </c>
      <c r="GD57" s="45" t="str">
        <f t="shared" si="226"/>
        <v>A</v>
      </c>
      <c r="GE57" s="17">
        <f>IF(details!BV57="","",details!BV57)</f>
        <v>24</v>
      </c>
      <c r="GF57" s="17">
        <f>IF(details!BW57="","",details!BW57)</f>
        <v>44</v>
      </c>
      <c r="GG57" s="17">
        <f>IF(details!BX57="","",details!BX57)</f>
        <v>30</v>
      </c>
      <c r="GH57" s="63">
        <f t="shared" si="227"/>
        <v>98</v>
      </c>
      <c r="GI57" s="45">
        <f t="shared" si="228"/>
        <v>0</v>
      </c>
      <c r="GJ57" s="46">
        <f t="shared" si="229"/>
        <v>100</v>
      </c>
      <c r="GK57" s="45" t="str">
        <f t="shared" si="230"/>
        <v/>
      </c>
      <c r="GL57" s="45" t="str">
        <f t="shared" si="111"/>
        <v>P</v>
      </c>
      <c r="GM57" s="45" t="str">
        <f t="shared" si="112"/>
        <v>A</v>
      </c>
      <c r="GN57" s="17">
        <f>IF(details!BY57="","",details!BY57)</f>
        <v>24</v>
      </c>
      <c r="GO57" s="17">
        <f>IF(details!BZ57="","",details!BZ57)</f>
        <v>28</v>
      </c>
      <c r="GP57" s="17">
        <f>IF(details!CA57="","",details!CA57)</f>
        <v>27</v>
      </c>
      <c r="GQ57" s="17">
        <f>IF(details!CB57="","",details!CB57)</f>
        <v>14</v>
      </c>
      <c r="GR57" s="63">
        <f t="shared" si="231"/>
        <v>93</v>
      </c>
      <c r="GS57" s="45">
        <f t="shared" si="232"/>
        <v>0</v>
      </c>
      <c r="GT57" s="46">
        <f t="shared" si="233"/>
        <v>100</v>
      </c>
      <c r="GU57" s="45" t="str">
        <f t="shared" si="234"/>
        <v/>
      </c>
      <c r="GV57" s="45" t="str">
        <f t="shared" si="113"/>
        <v>P</v>
      </c>
      <c r="GW57" s="45" t="str">
        <f t="shared" si="114"/>
        <v>A</v>
      </c>
      <c r="GX57" s="45" t="str">
        <f t="shared" si="294"/>
        <v/>
      </c>
      <c r="GY57" s="45" t="str">
        <f t="shared" si="295"/>
        <v/>
      </c>
      <c r="GZ57" s="45" t="str">
        <f t="shared" si="296"/>
        <v/>
      </c>
      <c r="HA57" s="45" t="str">
        <f t="shared" si="297"/>
        <v/>
      </c>
      <c r="HB57" s="45" t="str">
        <f t="shared" si="235"/>
        <v/>
      </c>
      <c r="HC57" s="45" t="str">
        <f t="shared" si="236"/>
        <v/>
      </c>
      <c r="HD57" s="45" t="str">
        <f t="shared" si="87"/>
        <v/>
      </c>
      <c r="HE57" s="45">
        <f t="shared" si="237"/>
        <v>0</v>
      </c>
      <c r="HF57" s="45">
        <f t="shared" si="238"/>
        <v>0</v>
      </c>
      <c r="HG57" s="45">
        <f t="shared" si="239"/>
        <v>0</v>
      </c>
      <c r="HH57" s="45">
        <f t="shared" si="240"/>
        <v>0</v>
      </c>
      <c r="HI57" s="45">
        <f t="shared" si="241"/>
        <v>0</v>
      </c>
      <c r="HJ57" s="45" t="str">
        <f t="shared" si="291"/>
        <v/>
      </c>
      <c r="HK57" s="17" t="str">
        <f t="shared" si="242"/>
        <v/>
      </c>
      <c r="HL57" s="359" t="str">
        <f t="shared" si="243"/>
        <v/>
      </c>
      <c r="HM57" s="72" t="str">
        <f t="shared" si="244"/>
        <v/>
      </c>
      <c r="HN57" s="60" t="str">
        <f>IF(details!DJ57="","",details!DJ57)</f>
        <v/>
      </c>
      <c r="HO57" s="73" t="str">
        <f>IF(details!DK57="","",details!DK57)</f>
        <v/>
      </c>
      <c r="HP57" s="60" t="str">
        <f>IF(details!DN57="","",details!DN57)</f>
        <v/>
      </c>
      <c r="HQ57" s="73" t="str">
        <f>IF(details!DO57="","",details!DO57)</f>
        <v/>
      </c>
      <c r="HR57" s="60" t="str">
        <f>IF(details!DR57="","",details!DR57)</f>
        <v/>
      </c>
      <c r="HS57" s="73" t="str">
        <f>IF(details!DS57="","",details!DS57)</f>
        <v/>
      </c>
      <c r="HT57" s="60" t="str">
        <f>IF(details!DV57="","",details!DV57)</f>
        <v/>
      </c>
      <c r="HU57" s="73" t="str">
        <f>IF(details!DW57="","",details!DW57)</f>
        <v/>
      </c>
      <c r="HV57" s="60" t="str">
        <f>IF(details!DZ57="","",details!DZ57)</f>
        <v/>
      </c>
      <c r="HW57" s="73" t="str">
        <f>IF(details!EA57="","",details!EA57)</f>
        <v/>
      </c>
      <c r="HX57" s="61" t="str">
        <f t="shared" si="245"/>
        <v/>
      </c>
      <c r="HY57" s="321">
        <f t="shared" si="246"/>
        <v>1.5</v>
      </c>
      <c r="HZ57" s="17" t="str">
        <f t="shared" si="247"/>
        <v/>
      </c>
      <c r="IA57" s="17" t="str">
        <f t="shared" si="248"/>
        <v/>
      </c>
      <c r="IB57" s="17" t="str">
        <f t="shared" si="298"/>
        <v/>
      </c>
      <c r="IC57" s="17" t="str">
        <f t="shared" si="249"/>
        <v/>
      </c>
      <c r="ID57" s="17" t="str">
        <f t="shared" si="250"/>
        <v/>
      </c>
      <c r="IE57" s="17" t="str">
        <f t="shared" si="299"/>
        <v/>
      </c>
      <c r="IF57" s="17" t="str">
        <f t="shared" si="251"/>
        <v/>
      </c>
      <c r="IG57" s="17" t="str">
        <f t="shared" ref="IG57:IK66" si="309">IF($AO57=IG$5,$IF57,"")</f>
        <v/>
      </c>
      <c r="IH57" s="17" t="str">
        <f t="shared" si="309"/>
        <v/>
      </c>
      <c r="II57" s="17" t="str">
        <f t="shared" si="309"/>
        <v/>
      </c>
      <c r="IJ57" s="17" t="str">
        <f t="shared" si="309"/>
        <v/>
      </c>
      <c r="IK57" s="17" t="str">
        <f t="shared" si="309"/>
        <v/>
      </c>
      <c r="IL57" s="17" t="str">
        <f t="shared" si="252"/>
        <v/>
      </c>
      <c r="IM57" s="17" t="str">
        <f t="shared" si="300"/>
        <v/>
      </c>
      <c r="IN57" s="17" t="str">
        <f t="shared" si="253"/>
        <v/>
      </c>
      <c r="IO57" s="17" t="str">
        <f t="shared" si="254"/>
        <v/>
      </c>
      <c r="IP57" s="17" t="str">
        <f t="shared" si="301"/>
        <v/>
      </c>
      <c r="IQ57" s="17" t="str">
        <f t="shared" si="255"/>
        <v/>
      </c>
      <c r="IR57" s="17" t="str">
        <f t="shared" si="256"/>
        <v/>
      </c>
      <c r="IS57" s="17" t="str">
        <f t="shared" si="257"/>
        <v/>
      </c>
      <c r="IT57" s="17" t="str">
        <f t="shared" si="258"/>
        <v/>
      </c>
      <c r="IU57" s="17" t="str">
        <f t="shared" si="259"/>
        <v/>
      </c>
      <c r="IV57" s="17" t="str">
        <f t="shared" si="260"/>
        <v/>
      </c>
      <c r="IW57" s="17" t="str">
        <f t="shared" si="261"/>
        <v/>
      </c>
      <c r="IX57" s="17" t="str">
        <f t="shared" si="262"/>
        <v>A</v>
      </c>
      <c r="IY57" s="17" t="str">
        <f t="shared" si="263"/>
        <v>A</v>
      </c>
      <c r="IZ57" s="17" t="str">
        <f t="shared" si="264"/>
        <v>A</v>
      </c>
      <c r="JA57" s="17" t="str">
        <f t="shared" si="265"/>
        <v>A</v>
      </c>
      <c r="JB57" s="17" t="str">
        <f t="shared" si="266"/>
        <v xml:space="preserve">            </v>
      </c>
      <c r="JC57" s="17" t="str">
        <f t="shared" si="267"/>
        <v xml:space="preserve">            </v>
      </c>
      <c r="JD57" s="17" t="str">
        <f t="shared" si="268"/>
        <v/>
      </c>
      <c r="JE57" s="74"/>
      <c r="JF57" s="17" t="str">
        <f t="shared" si="269"/>
        <v xml:space="preserve">            </v>
      </c>
      <c r="JG57" s="17" t="str">
        <f>IF(OR(HK57="SUPPL.",HK57="RE-EXAM."),'result subject-wise'!AV57,HK57)</f>
        <v/>
      </c>
      <c r="JH57" s="26">
        <f>IF('result subject-wise'!AW57="",DQ57,'result subject-wise'!AW57)</f>
        <v>27.708333333333332</v>
      </c>
      <c r="JI57" s="53" t="str">
        <f t="shared" si="270"/>
        <v/>
      </c>
      <c r="JJ57" s="65"/>
      <c r="JM57" s="603"/>
      <c r="JN57" s="602"/>
      <c r="JO57" s="602"/>
      <c r="JP57" s="602"/>
      <c r="JQ57" s="602"/>
      <c r="JR57" s="602"/>
      <c r="JS57" s="602"/>
      <c r="JT57" s="602"/>
      <c r="JU57" s="602"/>
      <c r="JV57" s="602"/>
      <c r="JW57" s="602"/>
      <c r="JX57" s="602"/>
      <c r="JY57" s="602"/>
      <c r="JZ57" s="594"/>
      <c r="KA57" s="608"/>
    </row>
    <row r="58" spans="1:287" ht="16" customHeight="1">
      <c r="A58" s="2">
        <f>details!A58</f>
        <v>0</v>
      </c>
      <c r="B58" s="17" t="str">
        <f>IF(details!B58="","",details!B58)</f>
        <v/>
      </c>
      <c r="C58" s="17" t="str">
        <f>IF(details!C58="","",details!C58)</f>
        <v/>
      </c>
      <c r="D58" s="63" t="str">
        <f>IF(details!D58="","",details!D58)</f>
        <v/>
      </c>
      <c r="E58" s="17" t="str">
        <f>IF(details!E58="","",details!E58)</f>
        <v/>
      </c>
      <c r="F58" s="245" t="str">
        <f>IF(details!F58="","",details!F58)</f>
        <v/>
      </c>
      <c r="G58" s="19" t="str">
        <f>IF(details!G58="","",details!G58)</f>
        <v/>
      </c>
      <c r="H58" s="19" t="str">
        <f>IF(details!H58="","",details!H58)</f>
        <v/>
      </c>
      <c r="I58" s="19" t="str">
        <f>IF(details!I58="","",details!I58)</f>
        <v/>
      </c>
      <c r="J58" s="17" t="str">
        <f>IF(details!J58="","",details!J58)</f>
        <v/>
      </c>
      <c r="K58" s="17" t="str">
        <f>IF(details!K58="","",details!K58)</f>
        <v/>
      </c>
      <c r="L58" s="17" t="str">
        <f>IF(details!L58="","",details!L58)</f>
        <v/>
      </c>
      <c r="M58" s="67" t="str">
        <f t="shared" si="139"/>
        <v/>
      </c>
      <c r="N58" s="17" t="str">
        <f>IF(details!M58="","",details!M58)</f>
        <v/>
      </c>
      <c r="O58" s="17" t="str">
        <f>IF(details!N58="","",details!N58)</f>
        <v/>
      </c>
      <c r="P58" s="67" t="str">
        <f t="shared" si="140"/>
        <v/>
      </c>
      <c r="Q58" s="17" t="str">
        <f>IF(details!O58="","",details!O58)</f>
        <v/>
      </c>
      <c r="R58" s="54" t="str">
        <f t="shared" si="141"/>
        <v/>
      </c>
      <c r="S58" s="45">
        <f t="shared" si="142"/>
        <v>0</v>
      </c>
      <c r="T58" s="45">
        <f t="shared" si="143"/>
        <v>0</v>
      </c>
      <c r="U58" s="46" t="str">
        <f t="shared" si="144"/>
        <v/>
      </c>
      <c r="V58" s="45" t="str">
        <f t="shared" si="145"/>
        <v/>
      </c>
      <c r="W58" s="45" t="str">
        <f t="shared" si="89"/>
        <v/>
      </c>
      <c r="X58" s="45" t="str">
        <f t="shared" si="90"/>
        <v/>
      </c>
      <c r="Y58" s="17" t="str">
        <f>IF(details!P58="","",details!P58)</f>
        <v/>
      </c>
      <c r="Z58" s="17" t="str">
        <f>IF(details!Q58="","",details!Q58)</f>
        <v/>
      </c>
      <c r="AA58" s="17" t="str">
        <f>IF(details!R58="","",details!R58)</f>
        <v/>
      </c>
      <c r="AB58" s="67" t="str">
        <f t="shared" si="146"/>
        <v/>
      </c>
      <c r="AC58" s="17" t="str">
        <f>IF(details!S58="","",details!S58)</f>
        <v/>
      </c>
      <c r="AD58" s="17" t="str">
        <f>IF(details!T58="","",details!T58)</f>
        <v/>
      </c>
      <c r="AE58" s="67" t="str">
        <f t="shared" si="147"/>
        <v/>
      </c>
      <c r="AF58" s="17" t="str">
        <f>IF(details!U58="","",details!U58)</f>
        <v/>
      </c>
      <c r="AG58" s="54" t="str">
        <f t="shared" si="148"/>
        <v/>
      </c>
      <c r="AH58" s="45">
        <f t="shared" si="149"/>
        <v>0</v>
      </c>
      <c r="AI58" s="45">
        <f t="shared" si="150"/>
        <v>0</v>
      </c>
      <c r="AJ58" s="46" t="str">
        <f t="shared" si="151"/>
        <v/>
      </c>
      <c r="AK58" s="45" t="str">
        <f t="shared" si="152"/>
        <v/>
      </c>
      <c r="AL58" s="45" t="str">
        <f t="shared" si="91"/>
        <v/>
      </c>
      <c r="AM58" s="45" t="str">
        <f t="shared" si="92"/>
        <v/>
      </c>
      <c r="AN58" s="63" t="str">
        <f>IF(details!V58="","",details!V58)</f>
        <v/>
      </c>
      <c r="AO58" s="68" t="str">
        <f>IF(details!V58="","",details!V58)</f>
        <v/>
      </c>
      <c r="AP58" s="17" t="str">
        <f>IF(details!W58="","",details!W58)</f>
        <v/>
      </c>
      <c r="AQ58" s="17" t="str">
        <f>IF(details!X58="","",details!X58)</f>
        <v/>
      </c>
      <c r="AR58" s="17" t="str">
        <f>IF(details!Y58="","",details!Y58)</f>
        <v/>
      </c>
      <c r="AS58" s="67" t="str">
        <f t="shared" si="153"/>
        <v/>
      </c>
      <c r="AT58" s="17" t="str">
        <f>IF(details!Z58="","",details!Z58)</f>
        <v/>
      </c>
      <c r="AU58" s="17" t="str">
        <f>IF(details!AA58="","",details!AA58)</f>
        <v/>
      </c>
      <c r="AV58" s="67" t="str">
        <f t="shared" si="154"/>
        <v/>
      </c>
      <c r="AW58" s="17" t="str">
        <f>IF(details!AB58="","",details!AB58)</f>
        <v/>
      </c>
      <c r="AX58" s="54" t="str">
        <f t="shared" si="155"/>
        <v/>
      </c>
      <c r="AY58" s="45">
        <f t="shared" si="156"/>
        <v>0</v>
      </c>
      <c r="AZ58" s="45">
        <f t="shared" si="157"/>
        <v>0</v>
      </c>
      <c r="BA58" s="46" t="str">
        <f t="shared" si="158"/>
        <v/>
      </c>
      <c r="BB58" s="45" t="str">
        <f t="shared" si="159"/>
        <v/>
      </c>
      <c r="BC58" s="45" t="str">
        <f t="shared" si="93"/>
        <v/>
      </c>
      <c r="BD58" s="45" t="str">
        <f t="shared" si="160"/>
        <v/>
      </c>
      <c r="BE58" s="17" t="str">
        <f>IF(details!AC58="","",details!AC58)</f>
        <v/>
      </c>
      <c r="BF58" s="17" t="str">
        <f>IF(details!AD58="","",details!AD58)</f>
        <v/>
      </c>
      <c r="BG58" s="17" t="str">
        <f>IF(details!AE58="","",details!AE58)</f>
        <v/>
      </c>
      <c r="BH58" s="67" t="str">
        <f t="shared" si="161"/>
        <v/>
      </c>
      <c r="BI58" s="17" t="str">
        <f>IF(details!AF58="","",details!AF58)</f>
        <v/>
      </c>
      <c r="BJ58" s="17" t="str">
        <f>IF(details!AG58="","",details!AG58)</f>
        <v/>
      </c>
      <c r="BK58" s="67" t="str">
        <f t="shared" si="162"/>
        <v/>
      </c>
      <c r="BL58" s="17" t="str">
        <f>IF(details!AH58="","",details!AH58)</f>
        <v/>
      </c>
      <c r="BM58" s="54" t="str">
        <f t="shared" si="163"/>
        <v/>
      </c>
      <c r="BN58" s="45">
        <f t="shared" si="164"/>
        <v>0</v>
      </c>
      <c r="BO58" s="45">
        <f t="shared" si="165"/>
        <v>0</v>
      </c>
      <c r="BP58" s="46" t="str">
        <f t="shared" si="166"/>
        <v/>
      </c>
      <c r="BQ58" s="45" t="str">
        <f t="shared" si="167"/>
        <v/>
      </c>
      <c r="BR58" s="45" t="str">
        <f t="shared" si="94"/>
        <v/>
      </c>
      <c r="BS58" s="45" t="str">
        <f t="shared" si="168"/>
        <v/>
      </c>
      <c r="BT58" s="300" t="str">
        <f>IF(details!AI58="","",details!AI58)</f>
        <v/>
      </c>
      <c r="BU58" s="309" t="str">
        <f t="shared" si="169"/>
        <v xml:space="preserve"> SOCIAL SCIENCE</v>
      </c>
      <c r="BV58" s="17" t="str">
        <f>IF(details!AJ58="","",details!AJ58)</f>
        <v/>
      </c>
      <c r="BW58" s="17" t="str">
        <f>IF(details!AK58="","",details!AK58)</f>
        <v/>
      </c>
      <c r="BX58" s="17" t="str">
        <f>IF(details!AL58="","",details!AL58)</f>
        <v/>
      </c>
      <c r="BY58" s="178" t="str">
        <f t="shared" si="307"/>
        <v/>
      </c>
      <c r="BZ58" s="17" t="str">
        <f>IF(details!AM58="","",details!AM58)</f>
        <v/>
      </c>
      <c r="CA58" s="17" t="str">
        <f t="shared" si="171"/>
        <v/>
      </c>
      <c r="CB58" s="17" t="str">
        <f t="shared" si="308"/>
        <v/>
      </c>
      <c r="CC58" s="17">
        <f>IF(details!AN58="","",details!AN58)</f>
        <v>10</v>
      </c>
      <c r="CD58" s="17">
        <f>IF(details!AO58="","",details!AO58)</f>
        <v>10</v>
      </c>
      <c r="CE58" s="17">
        <f>IF(details!AP58="","",details!AP58)</f>
        <v>9</v>
      </c>
      <c r="CF58" s="67">
        <f t="shared" si="173"/>
        <v>29</v>
      </c>
      <c r="CG58" s="17">
        <f>IF(details!AQ58="","",details!AQ58)</f>
        <v>0.5</v>
      </c>
      <c r="CH58" s="17">
        <f>IF(details!AR58="","",details!AR58)</f>
        <v>70</v>
      </c>
      <c r="CI58" s="67">
        <f t="shared" si="174"/>
        <v>99.5</v>
      </c>
      <c r="CJ58" s="17">
        <f>IF(details!AS58="","",details!AS58)</f>
        <v>100</v>
      </c>
      <c r="CK58" s="54">
        <f t="shared" si="175"/>
        <v>199.5</v>
      </c>
      <c r="CL58" s="17">
        <f t="shared" si="176"/>
        <v>10</v>
      </c>
      <c r="CM58" s="17">
        <f t="shared" si="177"/>
        <v>10</v>
      </c>
      <c r="CN58" s="17">
        <f t="shared" si="178"/>
        <v>9</v>
      </c>
      <c r="CO58" s="67">
        <f t="shared" si="100"/>
        <v>0.5</v>
      </c>
      <c r="CP58" s="17">
        <f t="shared" si="282"/>
        <v>70</v>
      </c>
      <c r="CQ58" s="67">
        <f t="shared" si="283"/>
        <v>99.5</v>
      </c>
      <c r="CR58" s="17">
        <f t="shared" si="284"/>
        <v>100</v>
      </c>
      <c r="CS58" s="54">
        <f t="shared" si="285"/>
        <v>199.5</v>
      </c>
      <c r="CT58" s="45">
        <f t="shared" si="286"/>
        <v>0</v>
      </c>
      <c r="CU58" s="45">
        <f t="shared" si="292"/>
        <v>0</v>
      </c>
      <c r="CV58" s="46">
        <f t="shared" si="293"/>
        <v>200</v>
      </c>
      <c r="CW58" s="45" t="str">
        <f t="shared" si="287"/>
        <v/>
      </c>
      <c r="CX58" s="45" t="str">
        <f t="shared" si="103"/>
        <v/>
      </c>
      <c r="CY58" s="45" t="str">
        <f t="shared" si="179"/>
        <v/>
      </c>
      <c r="CZ58" s="17">
        <f>IF(details!AT58="","",details!AT58)</f>
        <v>5</v>
      </c>
      <c r="DA58" s="17">
        <f>IF(details!AU58="","",details!AU58)</f>
        <v>4</v>
      </c>
      <c r="DB58" s="17">
        <f>IF(details!AV58="","",details!AV58)</f>
        <v>8</v>
      </c>
      <c r="DC58" s="67">
        <f t="shared" si="180"/>
        <v>17</v>
      </c>
      <c r="DD58" s="17">
        <f>IF(details!AW58="","",details!AW58)</f>
        <v>1</v>
      </c>
      <c r="DE58" s="17">
        <f>IF(details!AX58="","",details!AX58)</f>
        <v>25</v>
      </c>
      <c r="DF58" s="67">
        <f t="shared" si="181"/>
        <v>43</v>
      </c>
      <c r="DG58" s="17">
        <f>IF(details!AY58="","",details!AY58)</f>
        <v>90</v>
      </c>
      <c r="DH58" s="54">
        <f t="shared" si="182"/>
        <v>133</v>
      </c>
      <c r="DI58" s="45">
        <f t="shared" si="183"/>
        <v>0</v>
      </c>
      <c r="DJ58" s="45">
        <f t="shared" si="184"/>
        <v>0</v>
      </c>
      <c r="DK58" s="46">
        <f t="shared" si="185"/>
        <v>200</v>
      </c>
      <c r="DL58" s="45" t="str">
        <f t="shared" si="186"/>
        <v/>
      </c>
      <c r="DM58" s="45" t="str">
        <f t="shared" si="104"/>
        <v/>
      </c>
      <c r="DN58" s="45" t="str">
        <f t="shared" si="105"/>
        <v/>
      </c>
      <c r="DO58" s="45">
        <f t="shared" si="288"/>
        <v>0</v>
      </c>
      <c r="DP58" s="69">
        <f t="shared" si="289"/>
        <v>332.5</v>
      </c>
      <c r="DQ58" s="70">
        <f t="shared" si="187"/>
        <v>27.708333333333332</v>
      </c>
      <c r="DR58" s="53" t="str">
        <f t="shared" si="188"/>
        <v/>
      </c>
      <c r="DS58" s="17">
        <f>IF(details!AZ58="","",details!AZ58)</f>
        <v>10</v>
      </c>
      <c r="DT58" s="17">
        <f>IF(details!BA58="","",details!BA58)</f>
        <v>10</v>
      </c>
      <c r="DU58" s="17">
        <f>IF(details!BB58="","",details!BB58)</f>
        <v>10</v>
      </c>
      <c r="DV58" s="67">
        <f t="shared" si="189"/>
        <v>30</v>
      </c>
      <c r="DW58" s="17">
        <f>IF(details!BC58="","",details!BC58)</f>
        <v>70</v>
      </c>
      <c r="DX58" s="67">
        <f t="shared" si="190"/>
        <v>100</v>
      </c>
      <c r="DY58" s="17">
        <f>IF(details!BD58="","",details!BD58)</f>
        <v>100</v>
      </c>
      <c r="DZ58" s="54">
        <f t="shared" si="191"/>
        <v>200</v>
      </c>
      <c r="EA58" s="45">
        <f t="shared" si="192"/>
        <v>0</v>
      </c>
      <c r="EB58" s="45">
        <f t="shared" si="193"/>
        <v>0</v>
      </c>
      <c r="EC58" s="46">
        <f t="shared" si="194"/>
        <v>200</v>
      </c>
      <c r="ED58" s="45" t="str">
        <f t="shared" si="195"/>
        <v/>
      </c>
      <c r="EE58" s="45" t="str">
        <f t="shared" si="107"/>
        <v/>
      </c>
      <c r="EF58" s="45" t="str">
        <f t="shared" si="196"/>
        <v/>
      </c>
      <c r="EG58" s="17">
        <f>IF(details!BE58="","",details!BE58)</f>
        <v>6</v>
      </c>
      <c r="EH58" s="17">
        <f>IF(details!BF58="","",details!BF58)</f>
        <v>8</v>
      </c>
      <c r="EI58" s="67">
        <f t="shared" si="197"/>
        <v>14</v>
      </c>
      <c r="EJ58" s="17">
        <f>IF(details!BG58="","",details!BG58)</f>
        <v>4</v>
      </c>
      <c r="EK58" s="17">
        <f>IF(details!BH58="","",details!BH58)</f>
        <v>7</v>
      </c>
      <c r="EL58" s="67">
        <f t="shared" si="198"/>
        <v>11</v>
      </c>
      <c r="EM58" s="17">
        <f>IF(details!BI58="","",details!BI58)</f>
        <v>15</v>
      </c>
      <c r="EN58" s="17">
        <f>IF(details!BJ58="","",details!BJ58)</f>
        <v>10</v>
      </c>
      <c r="EO58" s="67">
        <f t="shared" si="199"/>
        <v>25</v>
      </c>
      <c r="EP58" s="67">
        <f t="shared" si="200"/>
        <v>25</v>
      </c>
      <c r="EQ58" s="67">
        <f t="shared" si="201"/>
        <v>25</v>
      </c>
      <c r="ER58" s="67">
        <f t="shared" si="202"/>
        <v>50</v>
      </c>
      <c r="ES58" s="17">
        <f>IF(details!BK58="","",details!BK58)</f>
        <v>24</v>
      </c>
      <c r="ET58" s="17">
        <f>IF(details!BL58="","",details!BL58)</f>
        <v>14</v>
      </c>
      <c r="EU58" s="67">
        <f t="shared" si="203"/>
        <v>38</v>
      </c>
      <c r="EV58" s="67">
        <f t="shared" si="204"/>
        <v>49</v>
      </c>
      <c r="EW58" s="67">
        <f t="shared" si="205"/>
        <v>39</v>
      </c>
      <c r="EX58" s="17">
        <f>IF(details!BM58="","",details!BM58)</f>
        <v>30</v>
      </c>
      <c r="EY58" s="17">
        <f>IF(details!BN58="","",details!BN58)</f>
        <v>70</v>
      </c>
      <c r="EZ58" s="67">
        <f t="shared" si="206"/>
        <v>100</v>
      </c>
      <c r="FA58" s="67">
        <f t="shared" si="207"/>
        <v>79</v>
      </c>
      <c r="FB58" s="67">
        <f t="shared" si="208"/>
        <v>109</v>
      </c>
      <c r="FC58" s="63">
        <f t="shared" si="209"/>
        <v>188</v>
      </c>
      <c r="FD58" s="45">
        <f t="shared" si="210"/>
        <v>0</v>
      </c>
      <c r="FE58" s="45">
        <f t="shared" si="211"/>
        <v>0</v>
      </c>
      <c r="FF58" s="46">
        <f t="shared" si="212"/>
        <v>200</v>
      </c>
      <c r="FG58" s="45" t="str">
        <f t="shared" si="213"/>
        <v/>
      </c>
      <c r="FH58" s="45" t="str">
        <f t="shared" si="109"/>
        <v>P</v>
      </c>
      <c r="FI58" s="45" t="str">
        <f t="shared" si="214"/>
        <v>A</v>
      </c>
      <c r="FJ58" s="17">
        <f>IF(details!BO58="","",details!BO58)</f>
        <v>10</v>
      </c>
      <c r="FK58" s="17">
        <f>IF(details!BP58="","",details!BP58)</f>
        <v>10</v>
      </c>
      <c r="FL58" s="17">
        <f>IF(details!BQ58="","",details!BQ58)</f>
        <v>10</v>
      </c>
      <c r="FM58" s="67">
        <f t="shared" si="215"/>
        <v>30</v>
      </c>
      <c r="FN58" s="17">
        <f>IF(details!BR58="","",details!BR58)</f>
        <v>33</v>
      </c>
      <c r="FO58" s="17">
        <f>IF(details!BS58="","",details!BS58)</f>
        <v>18</v>
      </c>
      <c r="FP58" s="71">
        <f t="shared" si="216"/>
        <v>51</v>
      </c>
      <c r="FQ58" s="67">
        <f t="shared" si="217"/>
        <v>63</v>
      </c>
      <c r="FR58" s="67">
        <f t="shared" si="218"/>
        <v>18</v>
      </c>
      <c r="FS58" s="17">
        <f>IF(details!BT58="","",details!BT58)</f>
        <v>60</v>
      </c>
      <c r="FT58" s="17">
        <f>IF(details!BU58="","",details!BU58)</f>
        <v>30</v>
      </c>
      <c r="FU58" s="71">
        <f t="shared" si="219"/>
        <v>90</v>
      </c>
      <c r="FV58" s="67">
        <f t="shared" si="220"/>
        <v>123</v>
      </c>
      <c r="FW58" s="67">
        <f t="shared" si="221"/>
        <v>48</v>
      </c>
      <c r="FX58" s="63">
        <f t="shared" si="222"/>
        <v>171</v>
      </c>
      <c r="FY58" s="45">
        <f t="shared" si="223"/>
        <v>0</v>
      </c>
      <c r="FZ58" s="45">
        <f t="shared" si="224"/>
        <v>0</v>
      </c>
      <c r="GA58" s="46">
        <f t="shared" si="290"/>
        <v>200</v>
      </c>
      <c r="GB58" s="45" t="str">
        <f t="shared" si="225"/>
        <v/>
      </c>
      <c r="GC58" s="45" t="str">
        <f t="shared" si="110"/>
        <v>P</v>
      </c>
      <c r="GD58" s="45" t="str">
        <f t="shared" si="226"/>
        <v>A</v>
      </c>
      <c r="GE58" s="17">
        <f>IF(details!BV58="","",details!BV58)</f>
        <v>24</v>
      </c>
      <c r="GF58" s="17">
        <f>IF(details!BW58="","",details!BW58)</f>
        <v>44</v>
      </c>
      <c r="GG58" s="17">
        <f>IF(details!BX58="","",details!BX58)</f>
        <v>30</v>
      </c>
      <c r="GH58" s="63">
        <f t="shared" si="227"/>
        <v>98</v>
      </c>
      <c r="GI58" s="45">
        <f t="shared" si="228"/>
        <v>0</v>
      </c>
      <c r="GJ58" s="46">
        <f t="shared" si="229"/>
        <v>100</v>
      </c>
      <c r="GK58" s="45" t="str">
        <f t="shared" si="230"/>
        <v/>
      </c>
      <c r="GL58" s="45" t="str">
        <f t="shared" si="111"/>
        <v>P</v>
      </c>
      <c r="GM58" s="45" t="str">
        <f t="shared" si="112"/>
        <v>A</v>
      </c>
      <c r="GN58" s="17">
        <f>IF(details!BY58="","",details!BY58)</f>
        <v>24</v>
      </c>
      <c r="GO58" s="17">
        <f>IF(details!BZ58="","",details!BZ58)</f>
        <v>28</v>
      </c>
      <c r="GP58" s="17">
        <f>IF(details!CA58="","",details!CA58)</f>
        <v>27</v>
      </c>
      <c r="GQ58" s="17">
        <f>IF(details!CB58="","",details!CB58)</f>
        <v>14</v>
      </c>
      <c r="GR58" s="63">
        <f t="shared" si="231"/>
        <v>93</v>
      </c>
      <c r="GS58" s="45">
        <f t="shared" si="232"/>
        <v>0</v>
      </c>
      <c r="GT58" s="46">
        <f t="shared" si="233"/>
        <v>100</v>
      </c>
      <c r="GU58" s="45" t="str">
        <f t="shared" si="234"/>
        <v/>
      </c>
      <c r="GV58" s="45" t="str">
        <f t="shared" si="113"/>
        <v>P</v>
      </c>
      <c r="GW58" s="45" t="str">
        <f t="shared" si="114"/>
        <v>A</v>
      </c>
      <c r="GX58" s="45" t="str">
        <f t="shared" si="294"/>
        <v/>
      </c>
      <c r="GY58" s="45" t="str">
        <f t="shared" si="295"/>
        <v/>
      </c>
      <c r="GZ58" s="45" t="str">
        <f t="shared" si="296"/>
        <v/>
      </c>
      <c r="HA58" s="45" t="str">
        <f t="shared" si="297"/>
        <v/>
      </c>
      <c r="HB58" s="45" t="str">
        <f t="shared" si="235"/>
        <v/>
      </c>
      <c r="HC58" s="45" t="str">
        <f t="shared" si="236"/>
        <v/>
      </c>
      <c r="HD58" s="45" t="str">
        <f t="shared" si="87"/>
        <v/>
      </c>
      <c r="HE58" s="45">
        <f t="shared" si="237"/>
        <v>0</v>
      </c>
      <c r="HF58" s="45">
        <f t="shared" si="238"/>
        <v>0</v>
      </c>
      <c r="HG58" s="45">
        <f t="shared" si="239"/>
        <v>0</v>
      </c>
      <c r="HH58" s="45">
        <f t="shared" si="240"/>
        <v>0</v>
      </c>
      <c r="HI58" s="45">
        <f t="shared" si="241"/>
        <v>0</v>
      </c>
      <c r="HJ58" s="45" t="str">
        <f t="shared" si="291"/>
        <v/>
      </c>
      <c r="HK58" s="17" t="str">
        <f t="shared" si="242"/>
        <v/>
      </c>
      <c r="HL58" s="359" t="str">
        <f t="shared" si="243"/>
        <v/>
      </c>
      <c r="HM58" s="72" t="str">
        <f t="shared" si="244"/>
        <v/>
      </c>
      <c r="HN58" s="60" t="str">
        <f>IF(details!DJ58="","",details!DJ58)</f>
        <v/>
      </c>
      <c r="HO58" s="73" t="str">
        <f>IF(details!DK58="","",details!DK58)</f>
        <v/>
      </c>
      <c r="HP58" s="60" t="str">
        <f>IF(details!DN58="","",details!DN58)</f>
        <v/>
      </c>
      <c r="HQ58" s="73" t="str">
        <f>IF(details!DO58="","",details!DO58)</f>
        <v/>
      </c>
      <c r="HR58" s="60" t="str">
        <f>IF(details!DR58="","",details!DR58)</f>
        <v/>
      </c>
      <c r="HS58" s="73" t="str">
        <f>IF(details!DS58="","",details!DS58)</f>
        <v/>
      </c>
      <c r="HT58" s="60" t="str">
        <f>IF(details!DV58="","",details!DV58)</f>
        <v/>
      </c>
      <c r="HU58" s="73" t="str">
        <f>IF(details!DW58="","",details!DW58)</f>
        <v/>
      </c>
      <c r="HV58" s="60" t="str">
        <f>IF(details!DZ58="","",details!DZ58)</f>
        <v/>
      </c>
      <c r="HW58" s="73" t="str">
        <f>IF(details!EA58="","",details!EA58)</f>
        <v/>
      </c>
      <c r="HX58" s="61" t="str">
        <f t="shared" si="245"/>
        <v/>
      </c>
      <c r="HY58" s="321">
        <f t="shared" si="246"/>
        <v>1.5</v>
      </c>
      <c r="HZ58" s="17" t="str">
        <f t="shared" si="247"/>
        <v/>
      </c>
      <c r="IA58" s="17" t="str">
        <f t="shared" si="248"/>
        <v/>
      </c>
      <c r="IB58" s="17" t="str">
        <f t="shared" si="298"/>
        <v/>
      </c>
      <c r="IC58" s="17" t="str">
        <f t="shared" si="249"/>
        <v/>
      </c>
      <c r="ID58" s="17" t="str">
        <f t="shared" si="250"/>
        <v/>
      </c>
      <c r="IE58" s="17" t="str">
        <f t="shared" si="299"/>
        <v/>
      </c>
      <c r="IF58" s="17" t="str">
        <f t="shared" si="251"/>
        <v/>
      </c>
      <c r="IG58" s="17" t="str">
        <f t="shared" si="309"/>
        <v/>
      </c>
      <c r="IH58" s="17" t="str">
        <f t="shared" si="309"/>
        <v/>
      </c>
      <c r="II58" s="17" t="str">
        <f t="shared" si="309"/>
        <v/>
      </c>
      <c r="IJ58" s="17" t="str">
        <f t="shared" si="309"/>
        <v/>
      </c>
      <c r="IK58" s="17" t="str">
        <f t="shared" si="309"/>
        <v/>
      </c>
      <c r="IL58" s="17" t="str">
        <f t="shared" si="252"/>
        <v/>
      </c>
      <c r="IM58" s="17" t="str">
        <f t="shared" si="300"/>
        <v/>
      </c>
      <c r="IN58" s="17" t="str">
        <f t="shared" si="253"/>
        <v/>
      </c>
      <c r="IO58" s="17" t="str">
        <f t="shared" si="254"/>
        <v/>
      </c>
      <c r="IP58" s="17" t="str">
        <f t="shared" si="301"/>
        <v/>
      </c>
      <c r="IQ58" s="17" t="str">
        <f t="shared" si="255"/>
        <v/>
      </c>
      <c r="IR58" s="17" t="str">
        <f t="shared" si="256"/>
        <v/>
      </c>
      <c r="IS58" s="17" t="str">
        <f t="shared" si="257"/>
        <v/>
      </c>
      <c r="IT58" s="17" t="str">
        <f t="shared" si="258"/>
        <v/>
      </c>
      <c r="IU58" s="17" t="str">
        <f t="shared" si="259"/>
        <v/>
      </c>
      <c r="IV58" s="17" t="str">
        <f t="shared" si="260"/>
        <v/>
      </c>
      <c r="IW58" s="17" t="str">
        <f t="shared" si="261"/>
        <v/>
      </c>
      <c r="IX58" s="17" t="str">
        <f t="shared" si="262"/>
        <v>A</v>
      </c>
      <c r="IY58" s="17" t="str">
        <f t="shared" si="263"/>
        <v>A</v>
      </c>
      <c r="IZ58" s="17" t="str">
        <f t="shared" si="264"/>
        <v>A</v>
      </c>
      <c r="JA58" s="17" t="str">
        <f t="shared" si="265"/>
        <v>A</v>
      </c>
      <c r="JB58" s="17" t="str">
        <f t="shared" si="266"/>
        <v xml:space="preserve">            </v>
      </c>
      <c r="JC58" s="17" t="str">
        <f t="shared" si="267"/>
        <v xml:space="preserve">            </v>
      </c>
      <c r="JD58" s="17" t="str">
        <f t="shared" si="268"/>
        <v/>
      </c>
      <c r="JE58" s="74"/>
      <c r="JF58" s="17" t="str">
        <f t="shared" si="269"/>
        <v xml:space="preserve">            </v>
      </c>
      <c r="JG58" s="17" t="str">
        <f>IF(OR(HK58="SUPPL.",HK58="RE-EXAM."),'result subject-wise'!AV58,HK58)</f>
        <v/>
      </c>
      <c r="JH58" s="26">
        <f>IF('result subject-wise'!AW58="",DQ58,'result subject-wise'!AW58)</f>
        <v>27.708333333333332</v>
      </c>
      <c r="JI58" s="53" t="str">
        <f t="shared" si="270"/>
        <v/>
      </c>
      <c r="JJ58" s="65"/>
      <c r="JM58" s="603" t="str">
        <f>'result aggregate'!X117</f>
        <v>PASS PERCENTAGE</v>
      </c>
      <c r="JN58" s="602" t="str">
        <f>'result aggregate'!Y117</f>
        <v/>
      </c>
      <c r="JO58" s="606">
        <f>'result aggregate'!Z117</f>
        <v>100</v>
      </c>
      <c r="JP58" s="606" t="str">
        <f>'result aggregate'!AA117</f>
        <v/>
      </c>
      <c r="JQ58" s="606">
        <f>'result aggregate'!AB117</f>
        <v>100</v>
      </c>
      <c r="JR58" s="606" t="str">
        <f>'result aggregate'!AC117</f>
        <v/>
      </c>
      <c r="JS58" s="606">
        <f>'result aggregate'!AD117</f>
        <v>100</v>
      </c>
      <c r="JT58" s="606" t="str">
        <f>'result aggregate'!AE117</f>
        <v/>
      </c>
      <c r="JU58" s="606">
        <f>'result aggregate'!AF117</f>
        <v>100</v>
      </c>
      <c r="JV58" s="606" t="str">
        <f>'result aggregate'!AG117</f>
        <v/>
      </c>
      <c r="JW58" s="606" t="str">
        <f>'result aggregate'!AH117</f>
        <v/>
      </c>
      <c r="JX58" s="606" t="str">
        <f>'result aggregate'!AI117</f>
        <v/>
      </c>
      <c r="JY58" s="606" t="str">
        <f>'result aggregate'!AJ117</f>
        <v/>
      </c>
      <c r="JZ58" s="629">
        <f>'result aggregate'!AK117</f>
        <v>100</v>
      </c>
      <c r="KA58" s="630"/>
    </row>
    <row r="59" spans="1:287" ht="16" customHeight="1">
      <c r="A59" s="2">
        <f>details!A59</f>
        <v>0</v>
      </c>
      <c r="B59" s="17" t="str">
        <f>IF(details!B59="","",details!B59)</f>
        <v/>
      </c>
      <c r="C59" s="17" t="str">
        <f>IF(details!C59="","",details!C59)</f>
        <v/>
      </c>
      <c r="D59" s="63" t="str">
        <f>IF(details!D59="","",details!D59)</f>
        <v/>
      </c>
      <c r="E59" s="17" t="str">
        <f>IF(details!E59="","",details!E59)</f>
        <v/>
      </c>
      <c r="F59" s="245" t="str">
        <f>IF(details!F59="","",details!F59)</f>
        <v/>
      </c>
      <c r="G59" s="19" t="str">
        <f>IF(details!G59="","",details!G59)</f>
        <v/>
      </c>
      <c r="H59" s="19" t="str">
        <f>IF(details!H59="","",details!H59)</f>
        <v/>
      </c>
      <c r="I59" s="19" t="str">
        <f>IF(details!I59="","",details!I59)</f>
        <v/>
      </c>
      <c r="J59" s="17" t="str">
        <f>IF(details!J59="","",details!J59)</f>
        <v/>
      </c>
      <c r="K59" s="17" t="str">
        <f>IF(details!K59="","",details!K59)</f>
        <v/>
      </c>
      <c r="L59" s="17" t="str">
        <f>IF(details!L59="","",details!L59)</f>
        <v/>
      </c>
      <c r="M59" s="67" t="str">
        <f t="shared" si="139"/>
        <v/>
      </c>
      <c r="N59" s="17" t="str">
        <f>IF(details!M59="","",details!M59)</f>
        <v/>
      </c>
      <c r="O59" s="17" t="str">
        <f>IF(details!N59="","",details!N59)</f>
        <v/>
      </c>
      <c r="P59" s="67" t="str">
        <f t="shared" si="140"/>
        <v/>
      </c>
      <c r="Q59" s="17" t="str">
        <f>IF(details!O59="","",details!O59)</f>
        <v/>
      </c>
      <c r="R59" s="54" t="str">
        <f t="shared" si="141"/>
        <v/>
      </c>
      <c r="S59" s="45">
        <f t="shared" si="142"/>
        <v>0</v>
      </c>
      <c r="T59" s="45">
        <f t="shared" si="143"/>
        <v>0</v>
      </c>
      <c r="U59" s="46" t="str">
        <f t="shared" si="144"/>
        <v/>
      </c>
      <c r="V59" s="45" t="str">
        <f t="shared" si="145"/>
        <v/>
      </c>
      <c r="W59" s="45" t="str">
        <f t="shared" si="89"/>
        <v/>
      </c>
      <c r="X59" s="45" t="str">
        <f t="shared" si="90"/>
        <v/>
      </c>
      <c r="Y59" s="17" t="str">
        <f>IF(details!P59="","",details!P59)</f>
        <v/>
      </c>
      <c r="Z59" s="17" t="str">
        <f>IF(details!Q59="","",details!Q59)</f>
        <v/>
      </c>
      <c r="AA59" s="17" t="str">
        <f>IF(details!R59="","",details!R59)</f>
        <v/>
      </c>
      <c r="AB59" s="67" t="str">
        <f t="shared" si="146"/>
        <v/>
      </c>
      <c r="AC59" s="17" t="str">
        <f>IF(details!S59="","",details!S59)</f>
        <v/>
      </c>
      <c r="AD59" s="17" t="str">
        <f>IF(details!T59="","",details!T59)</f>
        <v/>
      </c>
      <c r="AE59" s="67" t="str">
        <f t="shared" si="147"/>
        <v/>
      </c>
      <c r="AF59" s="17" t="str">
        <f>IF(details!U59="","",details!U59)</f>
        <v/>
      </c>
      <c r="AG59" s="54" t="str">
        <f t="shared" si="148"/>
        <v/>
      </c>
      <c r="AH59" s="45">
        <f t="shared" si="149"/>
        <v>0</v>
      </c>
      <c r="AI59" s="45">
        <f t="shared" si="150"/>
        <v>0</v>
      </c>
      <c r="AJ59" s="46" t="str">
        <f t="shared" si="151"/>
        <v/>
      </c>
      <c r="AK59" s="45" t="str">
        <f t="shared" si="152"/>
        <v/>
      </c>
      <c r="AL59" s="45" t="str">
        <f t="shared" si="91"/>
        <v/>
      </c>
      <c r="AM59" s="45" t="str">
        <f t="shared" si="92"/>
        <v/>
      </c>
      <c r="AN59" s="63" t="str">
        <f>IF(details!V59="","",details!V59)</f>
        <v/>
      </c>
      <c r="AO59" s="68" t="str">
        <f>IF(details!V59="","",details!V59)</f>
        <v/>
      </c>
      <c r="AP59" s="17" t="str">
        <f>IF(details!W59="","",details!W59)</f>
        <v/>
      </c>
      <c r="AQ59" s="17" t="str">
        <f>IF(details!X59="","",details!X59)</f>
        <v/>
      </c>
      <c r="AR59" s="17" t="str">
        <f>IF(details!Y59="","",details!Y59)</f>
        <v/>
      </c>
      <c r="AS59" s="67" t="str">
        <f t="shared" si="153"/>
        <v/>
      </c>
      <c r="AT59" s="17" t="str">
        <f>IF(details!Z59="","",details!Z59)</f>
        <v/>
      </c>
      <c r="AU59" s="17" t="str">
        <f>IF(details!AA59="","",details!AA59)</f>
        <v/>
      </c>
      <c r="AV59" s="67" t="str">
        <f t="shared" si="154"/>
        <v/>
      </c>
      <c r="AW59" s="17" t="str">
        <f>IF(details!AB59="","",details!AB59)</f>
        <v/>
      </c>
      <c r="AX59" s="54" t="str">
        <f t="shared" si="155"/>
        <v/>
      </c>
      <c r="AY59" s="45">
        <f t="shared" si="156"/>
        <v>0</v>
      </c>
      <c r="AZ59" s="45">
        <f t="shared" si="157"/>
        <v>0</v>
      </c>
      <c r="BA59" s="46" t="str">
        <f t="shared" si="158"/>
        <v/>
      </c>
      <c r="BB59" s="45" t="str">
        <f t="shared" si="159"/>
        <v/>
      </c>
      <c r="BC59" s="45" t="str">
        <f t="shared" si="93"/>
        <v/>
      </c>
      <c r="BD59" s="45" t="str">
        <f t="shared" si="160"/>
        <v/>
      </c>
      <c r="BE59" s="17" t="str">
        <f>IF(details!AC59="","",details!AC59)</f>
        <v/>
      </c>
      <c r="BF59" s="17" t="str">
        <f>IF(details!AD59="","",details!AD59)</f>
        <v/>
      </c>
      <c r="BG59" s="17" t="str">
        <f>IF(details!AE59="","",details!AE59)</f>
        <v/>
      </c>
      <c r="BH59" s="67" t="str">
        <f t="shared" si="161"/>
        <v/>
      </c>
      <c r="BI59" s="17" t="str">
        <f>IF(details!AF59="","",details!AF59)</f>
        <v/>
      </c>
      <c r="BJ59" s="17" t="str">
        <f>IF(details!AG59="","",details!AG59)</f>
        <v/>
      </c>
      <c r="BK59" s="67" t="str">
        <f t="shared" si="162"/>
        <v/>
      </c>
      <c r="BL59" s="17" t="str">
        <f>IF(details!AH59="","",details!AH59)</f>
        <v/>
      </c>
      <c r="BM59" s="54" t="str">
        <f t="shared" si="163"/>
        <v/>
      </c>
      <c r="BN59" s="45">
        <f t="shared" si="164"/>
        <v>0</v>
      </c>
      <c r="BO59" s="45">
        <f t="shared" si="165"/>
        <v>0</v>
      </c>
      <c r="BP59" s="46" t="str">
        <f t="shared" si="166"/>
        <v/>
      </c>
      <c r="BQ59" s="45" t="str">
        <f t="shared" si="167"/>
        <v/>
      </c>
      <c r="BR59" s="45" t="str">
        <f t="shared" si="94"/>
        <v/>
      </c>
      <c r="BS59" s="45" t="str">
        <f t="shared" si="168"/>
        <v/>
      </c>
      <c r="BT59" s="300" t="str">
        <f>IF(details!AI59="","",details!AI59)</f>
        <v/>
      </c>
      <c r="BU59" s="309" t="str">
        <f t="shared" si="169"/>
        <v xml:space="preserve"> SOCIAL SCIENCE</v>
      </c>
      <c r="BV59" s="17" t="str">
        <f>IF(details!AJ59="","",details!AJ59)</f>
        <v/>
      </c>
      <c r="BW59" s="17" t="str">
        <f>IF(details!AK59="","",details!AK59)</f>
        <v/>
      </c>
      <c r="BX59" s="17" t="str">
        <f>IF(details!AL59="","",details!AL59)</f>
        <v/>
      </c>
      <c r="BY59" s="178" t="str">
        <f t="shared" si="307"/>
        <v/>
      </c>
      <c r="BZ59" s="17" t="str">
        <f>IF(details!AM59="","",details!AM59)</f>
        <v/>
      </c>
      <c r="CA59" s="17" t="str">
        <f t="shared" si="171"/>
        <v/>
      </c>
      <c r="CB59" s="17" t="str">
        <f t="shared" si="308"/>
        <v/>
      </c>
      <c r="CC59" s="17">
        <f>IF(details!AN59="","",details!AN59)</f>
        <v>10</v>
      </c>
      <c r="CD59" s="17">
        <f>IF(details!AO59="","",details!AO59)</f>
        <v>10</v>
      </c>
      <c r="CE59" s="17">
        <f>IF(details!AP59="","",details!AP59)</f>
        <v>9</v>
      </c>
      <c r="CF59" s="67">
        <f t="shared" si="173"/>
        <v>29</v>
      </c>
      <c r="CG59" s="17">
        <f>IF(details!AQ59="","",details!AQ59)</f>
        <v>0.5</v>
      </c>
      <c r="CH59" s="17">
        <f>IF(details!AR59="","",details!AR59)</f>
        <v>70</v>
      </c>
      <c r="CI59" s="67">
        <f t="shared" si="174"/>
        <v>99.5</v>
      </c>
      <c r="CJ59" s="17">
        <f>IF(details!AS59="","",details!AS59)</f>
        <v>100</v>
      </c>
      <c r="CK59" s="54">
        <f t="shared" si="175"/>
        <v>199.5</v>
      </c>
      <c r="CL59" s="17">
        <f t="shared" si="176"/>
        <v>10</v>
      </c>
      <c r="CM59" s="17">
        <f t="shared" si="177"/>
        <v>10</v>
      </c>
      <c r="CN59" s="17">
        <f t="shared" si="178"/>
        <v>9</v>
      </c>
      <c r="CO59" s="67">
        <f t="shared" si="100"/>
        <v>0.5</v>
      </c>
      <c r="CP59" s="17">
        <f t="shared" si="282"/>
        <v>70</v>
      </c>
      <c r="CQ59" s="67">
        <f t="shared" si="283"/>
        <v>99.5</v>
      </c>
      <c r="CR59" s="17">
        <f t="shared" si="284"/>
        <v>100</v>
      </c>
      <c r="CS59" s="54">
        <f t="shared" si="285"/>
        <v>199.5</v>
      </c>
      <c r="CT59" s="45">
        <f t="shared" si="286"/>
        <v>0</v>
      </c>
      <c r="CU59" s="45">
        <f t="shared" si="292"/>
        <v>0</v>
      </c>
      <c r="CV59" s="46">
        <f t="shared" si="293"/>
        <v>200</v>
      </c>
      <c r="CW59" s="45" t="str">
        <f t="shared" si="287"/>
        <v/>
      </c>
      <c r="CX59" s="45" t="str">
        <f t="shared" si="103"/>
        <v/>
      </c>
      <c r="CY59" s="45" t="str">
        <f t="shared" si="179"/>
        <v/>
      </c>
      <c r="CZ59" s="17">
        <f>IF(details!AT59="","",details!AT59)</f>
        <v>5</v>
      </c>
      <c r="DA59" s="17">
        <f>IF(details!AU59="","",details!AU59)</f>
        <v>4</v>
      </c>
      <c r="DB59" s="17">
        <f>IF(details!AV59="","",details!AV59)</f>
        <v>8</v>
      </c>
      <c r="DC59" s="67">
        <f t="shared" si="180"/>
        <v>17</v>
      </c>
      <c r="DD59" s="17">
        <f>IF(details!AW59="","",details!AW59)</f>
        <v>1</v>
      </c>
      <c r="DE59" s="17">
        <f>IF(details!AX59="","",details!AX59)</f>
        <v>25</v>
      </c>
      <c r="DF59" s="67">
        <f t="shared" si="181"/>
        <v>43</v>
      </c>
      <c r="DG59" s="17">
        <f>IF(details!AY59="","",details!AY59)</f>
        <v>90</v>
      </c>
      <c r="DH59" s="54">
        <f t="shared" si="182"/>
        <v>133</v>
      </c>
      <c r="DI59" s="45">
        <f t="shared" si="183"/>
        <v>0</v>
      </c>
      <c r="DJ59" s="45">
        <f t="shared" si="184"/>
        <v>0</v>
      </c>
      <c r="DK59" s="46">
        <f t="shared" si="185"/>
        <v>200</v>
      </c>
      <c r="DL59" s="45" t="str">
        <f t="shared" si="186"/>
        <v/>
      </c>
      <c r="DM59" s="45" t="str">
        <f t="shared" si="104"/>
        <v/>
      </c>
      <c r="DN59" s="45" t="str">
        <f t="shared" si="105"/>
        <v/>
      </c>
      <c r="DO59" s="45">
        <f t="shared" si="288"/>
        <v>0</v>
      </c>
      <c r="DP59" s="69">
        <f t="shared" si="289"/>
        <v>332.5</v>
      </c>
      <c r="DQ59" s="70">
        <f t="shared" si="187"/>
        <v>27.708333333333332</v>
      </c>
      <c r="DR59" s="53" t="str">
        <f t="shared" si="188"/>
        <v/>
      </c>
      <c r="DS59" s="17">
        <f>IF(details!AZ59="","",details!AZ59)</f>
        <v>10</v>
      </c>
      <c r="DT59" s="17">
        <f>IF(details!BA59="","",details!BA59)</f>
        <v>10</v>
      </c>
      <c r="DU59" s="17">
        <f>IF(details!BB59="","",details!BB59)</f>
        <v>10</v>
      </c>
      <c r="DV59" s="67">
        <f t="shared" si="189"/>
        <v>30</v>
      </c>
      <c r="DW59" s="17">
        <f>IF(details!BC59="","",details!BC59)</f>
        <v>70</v>
      </c>
      <c r="DX59" s="67">
        <f t="shared" si="190"/>
        <v>100</v>
      </c>
      <c r="DY59" s="17">
        <f>IF(details!BD59="","",details!BD59)</f>
        <v>100</v>
      </c>
      <c r="DZ59" s="54">
        <f t="shared" si="191"/>
        <v>200</v>
      </c>
      <c r="EA59" s="45">
        <f t="shared" si="192"/>
        <v>0</v>
      </c>
      <c r="EB59" s="45">
        <f t="shared" si="193"/>
        <v>0</v>
      </c>
      <c r="EC59" s="46">
        <f t="shared" si="194"/>
        <v>200</v>
      </c>
      <c r="ED59" s="45" t="str">
        <f t="shared" si="195"/>
        <v/>
      </c>
      <c r="EE59" s="45" t="str">
        <f t="shared" si="107"/>
        <v/>
      </c>
      <c r="EF59" s="45" t="str">
        <f t="shared" si="196"/>
        <v/>
      </c>
      <c r="EG59" s="17">
        <f>IF(details!BE59="","",details!BE59)</f>
        <v>6</v>
      </c>
      <c r="EH59" s="17">
        <f>IF(details!BF59="","",details!BF59)</f>
        <v>8</v>
      </c>
      <c r="EI59" s="67">
        <f t="shared" si="197"/>
        <v>14</v>
      </c>
      <c r="EJ59" s="17">
        <f>IF(details!BG59="","",details!BG59)</f>
        <v>4</v>
      </c>
      <c r="EK59" s="17">
        <f>IF(details!BH59="","",details!BH59)</f>
        <v>7</v>
      </c>
      <c r="EL59" s="67">
        <f t="shared" si="198"/>
        <v>11</v>
      </c>
      <c r="EM59" s="17">
        <f>IF(details!BI59="","",details!BI59)</f>
        <v>15</v>
      </c>
      <c r="EN59" s="17">
        <f>IF(details!BJ59="","",details!BJ59)</f>
        <v>10</v>
      </c>
      <c r="EO59" s="67">
        <f t="shared" si="199"/>
        <v>25</v>
      </c>
      <c r="EP59" s="67">
        <f t="shared" si="200"/>
        <v>25</v>
      </c>
      <c r="EQ59" s="67">
        <f t="shared" si="201"/>
        <v>25</v>
      </c>
      <c r="ER59" s="67">
        <f t="shared" si="202"/>
        <v>50</v>
      </c>
      <c r="ES59" s="17">
        <f>IF(details!BK59="","",details!BK59)</f>
        <v>24</v>
      </c>
      <c r="ET59" s="17">
        <f>IF(details!BL59="","",details!BL59)</f>
        <v>14</v>
      </c>
      <c r="EU59" s="67">
        <f t="shared" si="203"/>
        <v>38</v>
      </c>
      <c r="EV59" s="67">
        <f t="shared" si="204"/>
        <v>49</v>
      </c>
      <c r="EW59" s="67">
        <f t="shared" si="205"/>
        <v>39</v>
      </c>
      <c r="EX59" s="17">
        <f>IF(details!BM59="","",details!BM59)</f>
        <v>30</v>
      </c>
      <c r="EY59" s="17">
        <f>IF(details!BN59="","",details!BN59)</f>
        <v>70</v>
      </c>
      <c r="EZ59" s="67">
        <f t="shared" si="206"/>
        <v>100</v>
      </c>
      <c r="FA59" s="67">
        <f t="shared" si="207"/>
        <v>79</v>
      </c>
      <c r="FB59" s="67">
        <f t="shared" si="208"/>
        <v>109</v>
      </c>
      <c r="FC59" s="63">
        <f t="shared" si="209"/>
        <v>188</v>
      </c>
      <c r="FD59" s="45">
        <f t="shared" si="210"/>
        <v>0</v>
      </c>
      <c r="FE59" s="45">
        <f t="shared" si="211"/>
        <v>0</v>
      </c>
      <c r="FF59" s="46">
        <f t="shared" si="212"/>
        <v>200</v>
      </c>
      <c r="FG59" s="45" t="str">
        <f t="shared" si="213"/>
        <v/>
      </c>
      <c r="FH59" s="45" t="str">
        <f t="shared" si="109"/>
        <v>P</v>
      </c>
      <c r="FI59" s="45" t="str">
        <f t="shared" si="214"/>
        <v>A</v>
      </c>
      <c r="FJ59" s="17">
        <f>IF(details!BO59="","",details!BO59)</f>
        <v>10</v>
      </c>
      <c r="FK59" s="17">
        <f>IF(details!BP59="","",details!BP59)</f>
        <v>10</v>
      </c>
      <c r="FL59" s="17">
        <f>IF(details!BQ59="","",details!BQ59)</f>
        <v>10</v>
      </c>
      <c r="FM59" s="67">
        <f t="shared" si="215"/>
        <v>30</v>
      </c>
      <c r="FN59" s="17">
        <f>IF(details!BR59="","",details!BR59)</f>
        <v>33</v>
      </c>
      <c r="FO59" s="17">
        <f>IF(details!BS59="","",details!BS59)</f>
        <v>18</v>
      </c>
      <c r="FP59" s="71">
        <f t="shared" si="216"/>
        <v>51</v>
      </c>
      <c r="FQ59" s="67">
        <f t="shared" si="217"/>
        <v>63</v>
      </c>
      <c r="FR59" s="67">
        <f t="shared" si="218"/>
        <v>18</v>
      </c>
      <c r="FS59" s="17">
        <f>IF(details!BT59="","",details!BT59)</f>
        <v>60</v>
      </c>
      <c r="FT59" s="17">
        <f>IF(details!BU59="","",details!BU59)</f>
        <v>30</v>
      </c>
      <c r="FU59" s="71">
        <f t="shared" si="219"/>
        <v>90</v>
      </c>
      <c r="FV59" s="67">
        <f t="shared" si="220"/>
        <v>123</v>
      </c>
      <c r="FW59" s="67">
        <f t="shared" si="221"/>
        <v>48</v>
      </c>
      <c r="FX59" s="63">
        <f t="shared" si="222"/>
        <v>171</v>
      </c>
      <c r="FY59" s="45">
        <f t="shared" si="223"/>
        <v>0</v>
      </c>
      <c r="FZ59" s="45">
        <f t="shared" si="224"/>
        <v>0</v>
      </c>
      <c r="GA59" s="46">
        <f t="shared" si="290"/>
        <v>200</v>
      </c>
      <c r="GB59" s="45" t="str">
        <f t="shared" si="225"/>
        <v/>
      </c>
      <c r="GC59" s="45" t="str">
        <f t="shared" si="110"/>
        <v>P</v>
      </c>
      <c r="GD59" s="45" t="str">
        <f t="shared" si="226"/>
        <v>A</v>
      </c>
      <c r="GE59" s="17">
        <f>IF(details!BV59="","",details!BV59)</f>
        <v>24</v>
      </c>
      <c r="GF59" s="17">
        <f>IF(details!BW59="","",details!BW59)</f>
        <v>44</v>
      </c>
      <c r="GG59" s="17">
        <f>IF(details!BX59="","",details!BX59)</f>
        <v>30</v>
      </c>
      <c r="GH59" s="63">
        <f t="shared" si="227"/>
        <v>98</v>
      </c>
      <c r="GI59" s="45">
        <f t="shared" si="228"/>
        <v>0</v>
      </c>
      <c r="GJ59" s="46">
        <f t="shared" si="229"/>
        <v>100</v>
      </c>
      <c r="GK59" s="45" t="str">
        <f t="shared" si="230"/>
        <v/>
      </c>
      <c r="GL59" s="45" t="str">
        <f t="shared" si="111"/>
        <v>P</v>
      </c>
      <c r="GM59" s="45" t="str">
        <f t="shared" si="112"/>
        <v>A</v>
      </c>
      <c r="GN59" s="17">
        <f>IF(details!BY59="","",details!BY59)</f>
        <v>24</v>
      </c>
      <c r="GO59" s="17">
        <f>IF(details!BZ59="","",details!BZ59)</f>
        <v>28</v>
      </c>
      <c r="GP59" s="17">
        <f>IF(details!CA59="","",details!CA59)</f>
        <v>27</v>
      </c>
      <c r="GQ59" s="17">
        <f>IF(details!CB59="","",details!CB59)</f>
        <v>14</v>
      </c>
      <c r="GR59" s="63">
        <f t="shared" si="231"/>
        <v>93</v>
      </c>
      <c r="GS59" s="45">
        <f t="shared" si="232"/>
        <v>0</v>
      </c>
      <c r="GT59" s="46">
        <f t="shared" si="233"/>
        <v>100</v>
      </c>
      <c r="GU59" s="45" t="str">
        <f t="shared" si="234"/>
        <v/>
      </c>
      <c r="GV59" s="45" t="str">
        <f t="shared" si="113"/>
        <v>P</v>
      </c>
      <c r="GW59" s="45" t="str">
        <f t="shared" si="114"/>
        <v>A</v>
      </c>
      <c r="GX59" s="45" t="str">
        <f t="shared" si="294"/>
        <v/>
      </c>
      <c r="GY59" s="45" t="str">
        <f t="shared" si="295"/>
        <v/>
      </c>
      <c r="GZ59" s="45" t="str">
        <f t="shared" si="296"/>
        <v/>
      </c>
      <c r="HA59" s="45" t="str">
        <f t="shared" si="297"/>
        <v/>
      </c>
      <c r="HB59" s="45" t="str">
        <f t="shared" si="235"/>
        <v/>
      </c>
      <c r="HC59" s="45" t="str">
        <f t="shared" si="236"/>
        <v/>
      </c>
      <c r="HD59" s="45" t="str">
        <f t="shared" si="87"/>
        <v/>
      </c>
      <c r="HE59" s="45">
        <f t="shared" si="237"/>
        <v>0</v>
      </c>
      <c r="HF59" s="45">
        <f t="shared" si="238"/>
        <v>0</v>
      </c>
      <c r="HG59" s="45">
        <f t="shared" si="239"/>
        <v>0</v>
      </c>
      <c r="HH59" s="45">
        <f t="shared" si="240"/>
        <v>0</v>
      </c>
      <c r="HI59" s="45">
        <f t="shared" si="241"/>
        <v>0</v>
      </c>
      <c r="HJ59" s="45" t="str">
        <f t="shared" si="291"/>
        <v/>
      </c>
      <c r="HK59" s="17" t="str">
        <f t="shared" si="242"/>
        <v/>
      </c>
      <c r="HL59" s="359" t="str">
        <f t="shared" si="243"/>
        <v/>
      </c>
      <c r="HM59" s="72" t="str">
        <f t="shared" si="244"/>
        <v/>
      </c>
      <c r="HN59" s="60" t="str">
        <f>IF(details!DJ59="","",details!DJ59)</f>
        <v/>
      </c>
      <c r="HO59" s="73" t="str">
        <f>IF(details!DK59="","",details!DK59)</f>
        <v/>
      </c>
      <c r="HP59" s="60" t="str">
        <f>IF(details!DN59="","",details!DN59)</f>
        <v/>
      </c>
      <c r="HQ59" s="73" t="str">
        <f>IF(details!DO59="","",details!DO59)</f>
        <v/>
      </c>
      <c r="HR59" s="60" t="str">
        <f>IF(details!DR59="","",details!DR59)</f>
        <v/>
      </c>
      <c r="HS59" s="73" t="str">
        <f>IF(details!DS59="","",details!DS59)</f>
        <v/>
      </c>
      <c r="HT59" s="60" t="str">
        <f>IF(details!DV59="","",details!DV59)</f>
        <v/>
      </c>
      <c r="HU59" s="73" t="str">
        <f>IF(details!DW59="","",details!DW59)</f>
        <v/>
      </c>
      <c r="HV59" s="60" t="str">
        <f>IF(details!DZ59="","",details!DZ59)</f>
        <v/>
      </c>
      <c r="HW59" s="73" t="str">
        <f>IF(details!EA59="","",details!EA59)</f>
        <v/>
      </c>
      <c r="HX59" s="61" t="str">
        <f t="shared" si="245"/>
        <v/>
      </c>
      <c r="HY59" s="321">
        <f t="shared" si="246"/>
        <v>1.5</v>
      </c>
      <c r="HZ59" s="17" t="str">
        <f t="shared" si="247"/>
        <v/>
      </c>
      <c r="IA59" s="17" t="str">
        <f t="shared" si="248"/>
        <v/>
      </c>
      <c r="IB59" s="17" t="str">
        <f t="shared" si="298"/>
        <v/>
      </c>
      <c r="IC59" s="17" t="str">
        <f t="shared" si="249"/>
        <v/>
      </c>
      <c r="ID59" s="17" t="str">
        <f t="shared" si="250"/>
        <v/>
      </c>
      <c r="IE59" s="17" t="str">
        <f t="shared" si="299"/>
        <v/>
      </c>
      <c r="IF59" s="17" t="str">
        <f t="shared" si="251"/>
        <v/>
      </c>
      <c r="IG59" s="17" t="str">
        <f t="shared" si="309"/>
        <v/>
      </c>
      <c r="IH59" s="17" t="str">
        <f t="shared" si="309"/>
        <v/>
      </c>
      <c r="II59" s="17" t="str">
        <f t="shared" si="309"/>
        <v/>
      </c>
      <c r="IJ59" s="17" t="str">
        <f t="shared" si="309"/>
        <v/>
      </c>
      <c r="IK59" s="17" t="str">
        <f t="shared" si="309"/>
        <v/>
      </c>
      <c r="IL59" s="17" t="str">
        <f t="shared" si="252"/>
        <v/>
      </c>
      <c r="IM59" s="17" t="str">
        <f t="shared" si="300"/>
        <v/>
      </c>
      <c r="IN59" s="17" t="str">
        <f t="shared" si="253"/>
        <v/>
      </c>
      <c r="IO59" s="17" t="str">
        <f t="shared" si="254"/>
        <v/>
      </c>
      <c r="IP59" s="17" t="str">
        <f t="shared" si="301"/>
        <v/>
      </c>
      <c r="IQ59" s="17" t="str">
        <f t="shared" si="255"/>
        <v/>
      </c>
      <c r="IR59" s="17" t="str">
        <f t="shared" si="256"/>
        <v/>
      </c>
      <c r="IS59" s="17" t="str">
        <f t="shared" si="257"/>
        <v/>
      </c>
      <c r="IT59" s="17" t="str">
        <f t="shared" si="258"/>
        <v/>
      </c>
      <c r="IU59" s="17" t="str">
        <f t="shared" si="259"/>
        <v/>
      </c>
      <c r="IV59" s="17" t="str">
        <f t="shared" si="260"/>
        <v/>
      </c>
      <c r="IW59" s="17" t="str">
        <f t="shared" si="261"/>
        <v/>
      </c>
      <c r="IX59" s="17" t="str">
        <f t="shared" si="262"/>
        <v>A</v>
      </c>
      <c r="IY59" s="17" t="str">
        <f t="shared" si="263"/>
        <v>A</v>
      </c>
      <c r="IZ59" s="17" t="str">
        <f t="shared" si="264"/>
        <v>A</v>
      </c>
      <c r="JA59" s="17" t="str">
        <f t="shared" si="265"/>
        <v>A</v>
      </c>
      <c r="JB59" s="17" t="str">
        <f t="shared" si="266"/>
        <v xml:space="preserve">            </v>
      </c>
      <c r="JC59" s="17" t="str">
        <f t="shared" si="267"/>
        <v xml:space="preserve">            </v>
      </c>
      <c r="JD59" s="17" t="str">
        <f t="shared" si="268"/>
        <v/>
      </c>
      <c r="JE59" s="74"/>
      <c r="JF59" s="17" t="str">
        <f t="shared" si="269"/>
        <v xml:space="preserve">            </v>
      </c>
      <c r="JG59" s="17" t="str">
        <f>IF(OR(HK59="SUPPL.",HK59="RE-EXAM."),'result subject-wise'!AV59,HK59)</f>
        <v/>
      </c>
      <c r="JH59" s="26">
        <f>IF('result subject-wise'!AW59="",DQ59,'result subject-wise'!AW59)</f>
        <v>27.708333333333332</v>
      </c>
      <c r="JI59" s="53" t="str">
        <f t="shared" si="270"/>
        <v/>
      </c>
      <c r="JJ59" s="65"/>
      <c r="JM59" s="604"/>
      <c r="JN59" s="605"/>
      <c r="JO59" s="607"/>
      <c r="JP59" s="607"/>
      <c r="JQ59" s="607"/>
      <c r="JR59" s="607"/>
      <c r="JS59" s="607"/>
      <c r="JT59" s="607"/>
      <c r="JU59" s="607"/>
      <c r="JV59" s="607"/>
      <c r="JW59" s="607"/>
      <c r="JX59" s="607"/>
      <c r="JY59" s="607"/>
      <c r="JZ59" s="631"/>
      <c r="KA59" s="632"/>
    </row>
    <row r="60" spans="1:287" ht="16" customHeight="1">
      <c r="A60" s="2">
        <f>details!A60</f>
        <v>0</v>
      </c>
      <c r="B60" s="17" t="str">
        <f>IF(details!B60="","",details!B60)</f>
        <v/>
      </c>
      <c r="C60" s="17" t="str">
        <f>IF(details!C60="","",details!C60)</f>
        <v/>
      </c>
      <c r="D60" s="63" t="str">
        <f>IF(details!D60="","",details!D60)</f>
        <v/>
      </c>
      <c r="E60" s="17" t="str">
        <f>IF(details!E60="","",details!E60)</f>
        <v/>
      </c>
      <c r="F60" s="245" t="str">
        <f>IF(details!F60="","",details!F60)</f>
        <v/>
      </c>
      <c r="G60" s="19" t="str">
        <f>IF(details!G60="","",details!G60)</f>
        <v/>
      </c>
      <c r="H60" s="19" t="str">
        <f>IF(details!H60="","",details!H60)</f>
        <v/>
      </c>
      <c r="I60" s="19" t="str">
        <f>IF(details!I60="","",details!I60)</f>
        <v/>
      </c>
      <c r="J60" s="17" t="str">
        <f>IF(details!J60="","",details!J60)</f>
        <v/>
      </c>
      <c r="K60" s="17" t="str">
        <f>IF(details!K60="","",details!K60)</f>
        <v/>
      </c>
      <c r="L60" s="17" t="str">
        <f>IF(details!L60="","",details!L60)</f>
        <v/>
      </c>
      <c r="M60" s="67" t="str">
        <f t="shared" si="139"/>
        <v/>
      </c>
      <c r="N60" s="17" t="str">
        <f>IF(details!M60="","",details!M60)</f>
        <v/>
      </c>
      <c r="O60" s="17" t="str">
        <f>IF(details!N60="","",details!N60)</f>
        <v/>
      </c>
      <c r="P60" s="67" t="str">
        <f t="shared" si="140"/>
        <v/>
      </c>
      <c r="Q60" s="17" t="str">
        <f>IF(details!O60="","",details!O60)</f>
        <v/>
      </c>
      <c r="R60" s="54" t="str">
        <f t="shared" si="141"/>
        <v/>
      </c>
      <c r="S60" s="45">
        <f t="shared" si="142"/>
        <v>0</v>
      </c>
      <c r="T60" s="45">
        <f t="shared" si="143"/>
        <v>0</v>
      </c>
      <c r="U60" s="46" t="str">
        <f t="shared" si="144"/>
        <v/>
      </c>
      <c r="V60" s="45" t="str">
        <f t="shared" si="145"/>
        <v/>
      </c>
      <c r="W60" s="45" t="str">
        <f t="shared" si="89"/>
        <v/>
      </c>
      <c r="X60" s="45" t="str">
        <f t="shared" si="90"/>
        <v/>
      </c>
      <c r="Y60" s="17" t="str">
        <f>IF(details!P60="","",details!P60)</f>
        <v/>
      </c>
      <c r="Z60" s="17" t="str">
        <f>IF(details!Q60="","",details!Q60)</f>
        <v/>
      </c>
      <c r="AA60" s="17" t="str">
        <f>IF(details!R60="","",details!R60)</f>
        <v/>
      </c>
      <c r="AB60" s="67" t="str">
        <f t="shared" si="146"/>
        <v/>
      </c>
      <c r="AC60" s="17" t="str">
        <f>IF(details!S60="","",details!S60)</f>
        <v/>
      </c>
      <c r="AD60" s="17" t="str">
        <f>IF(details!T60="","",details!T60)</f>
        <v/>
      </c>
      <c r="AE60" s="67" t="str">
        <f t="shared" si="147"/>
        <v/>
      </c>
      <c r="AF60" s="17" t="str">
        <f>IF(details!U60="","",details!U60)</f>
        <v/>
      </c>
      <c r="AG60" s="54" t="str">
        <f t="shared" si="148"/>
        <v/>
      </c>
      <c r="AH60" s="45">
        <f t="shared" si="149"/>
        <v>0</v>
      </c>
      <c r="AI60" s="45">
        <f t="shared" si="150"/>
        <v>0</v>
      </c>
      <c r="AJ60" s="46" t="str">
        <f t="shared" si="151"/>
        <v/>
      </c>
      <c r="AK60" s="45" t="str">
        <f t="shared" si="152"/>
        <v/>
      </c>
      <c r="AL60" s="45" t="str">
        <f t="shared" si="91"/>
        <v/>
      </c>
      <c r="AM60" s="45" t="str">
        <f t="shared" si="92"/>
        <v/>
      </c>
      <c r="AN60" s="63" t="str">
        <f>IF(details!V60="","",details!V60)</f>
        <v/>
      </c>
      <c r="AO60" s="68" t="str">
        <f>IF(details!V60="","",details!V60)</f>
        <v/>
      </c>
      <c r="AP60" s="17" t="str">
        <f>IF(details!W60="","",details!W60)</f>
        <v/>
      </c>
      <c r="AQ60" s="17" t="str">
        <f>IF(details!X60="","",details!X60)</f>
        <v/>
      </c>
      <c r="AR60" s="17" t="str">
        <f>IF(details!Y60="","",details!Y60)</f>
        <v/>
      </c>
      <c r="AS60" s="67" t="str">
        <f t="shared" si="153"/>
        <v/>
      </c>
      <c r="AT60" s="17" t="str">
        <f>IF(details!Z60="","",details!Z60)</f>
        <v/>
      </c>
      <c r="AU60" s="17" t="str">
        <f>IF(details!AA60="","",details!AA60)</f>
        <v/>
      </c>
      <c r="AV60" s="67" t="str">
        <f t="shared" si="154"/>
        <v/>
      </c>
      <c r="AW60" s="17" t="str">
        <f>IF(details!AB60="","",details!AB60)</f>
        <v/>
      </c>
      <c r="AX60" s="54" t="str">
        <f t="shared" si="155"/>
        <v/>
      </c>
      <c r="AY60" s="45">
        <f t="shared" si="156"/>
        <v>0</v>
      </c>
      <c r="AZ60" s="45">
        <f t="shared" si="157"/>
        <v>0</v>
      </c>
      <c r="BA60" s="46" t="str">
        <f t="shared" si="158"/>
        <v/>
      </c>
      <c r="BB60" s="45" t="str">
        <f t="shared" si="159"/>
        <v/>
      </c>
      <c r="BC60" s="45" t="str">
        <f t="shared" si="93"/>
        <v/>
      </c>
      <c r="BD60" s="45" t="str">
        <f t="shared" si="160"/>
        <v/>
      </c>
      <c r="BE60" s="17" t="str">
        <f>IF(details!AC60="","",details!AC60)</f>
        <v/>
      </c>
      <c r="BF60" s="17" t="str">
        <f>IF(details!AD60="","",details!AD60)</f>
        <v/>
      </c>
      <c r="BG60" s="17" t="str">
        <f>IF(details!AE60="","",details!AE60)</f>
        <v/>
      </c>
      <c r="BH60" s="67" t="str">
        <f t="shared" si="161"/>
        <v/>
      </c>
      <c r="BI60" s="17" t="str">
        <f>IF(details!AF60="","",details!AF60)</f>
        <v/>
      </c>
      <c r="BJ60" s="17" t="str">
        <f>IF(details!AG60="","",details!AG60)</f>
        <v/>
      </c>
      <c r="BK60" s="67" t="str">
        <f t="shared" si="162"/>
        <v/>
      </c>
      <c r="BL60" s="17" t="str">
        <f>IF(details!AH60="","",details!AH60)</f>
        <v/>
      </c>
      <c r="BM60" s="54" t="str">
        <f t="shared" si="163"/>
        <v/>
      </c>
      <c r="BN60" s="45">
        <f t="shared" si="164"/>
        <v>0</v>
      </c>
      <c r="BO60" s="45">
        <f t="shared" si="165"/>
        <v>0</v>
      </c>
      <c r="BP60" s="46" t="str">
        <f t="shared" si="166"/>
        <v/>
      </c>
      <c r="BQ60" s="45" t="str">
        <f t="shared" si="167"/>
        <v/>
      </c>
      <c r="BR60" s="45" t="str">
        <f t="shared" si="94"/>
        <v/>
      </c>
      <c r="BS60" s="45" t="str">
        <f t="shared" si="168"/>
        <v/>
      </c>
      <c r="BT60" s="300" t="str">
        <f>IF(details!AI60="","",details!AI60)</f>
        <v/>
      </c>
      <c r="BU60" s="309" t="str">
        <f t="shared" si="169"/>
        <v xml:space="preserve"> SOCIAL SCIENCE</v>
      </c>
      <c r="BV60" s="17" t="str">
        <f>IF(details!AJ60="","",details!AJ60)</f>
        <v/>
      </c>
      <c r="BW60" s="17" t="str">
        <f>IF(details!AK60="","",details!AK60)</f>
        <v/>
      </c>
      <c r="BX60" s="17" t="str">
        <f>IF(details!AL60="","",details!AL60)</f>
        <v/>
      </c>
      <c r="BY60" s="178" t="str">
        <f t="shared" si="307"/>
        <v/>
      </c>
      <c r="BZ60" s="17" t="str">
        <f>IF(details!AM60="","",details!AM60)</f>
        <v/>
      </c>
      <c r="CA60" s="17" t="str">
        <f t="shared" si="171"/>
        <v/>
      </c>
      <c r="CB60" s="17" t="str">
        <f t="shared" si="308"/>
        <v/>
      </c>
      <c r="CC60" s="17">
        <f>IF(details!AN60="","",details!AN60)</f>
        <v>10</v>
      </c>
      <c r="CD60" s="17">
        <f>IF(details!AO60="","",details!AO60)</f>
        <v>10</v>
      </c>
      <c r="CE60" s="17">
        <f>IF(details!AP60="","",details!AP60)</f>
        <v>9</v>
      </c>
      <c r="CF60" s="67">
        <f t="shared" si="173"/>
        <v>29</v>
      </c>
      <c r="CG60" s="17">
        <f>IF(details!AQ60="","",details!AQ60)</f>
        <v>0.5</v>
      </c>
      <c r="CH60" s="17">
        <f>IF(details!AR60="","",details!AR60)</f>
        <v>70</v>
      </c>
      <c r="CI60" s="67">
        <f t="shared" si="174"/>
        <v>99.5</v>
      </c>
      <c r="CJ60" s="17">
        <f>IF(details!AS60="","",details!AS60)</f>
        <v>100</v>
      </c>
      <c r="CK60" s="54">
        <f t="shared" si="175"/>
        <v>199.5</v>
      </c>
      <c r="CL60" s="17">
        <f t="shared" si="176"/>
        <v>10</v>
      </c>
      <c r="CM60" s="17">
        <f t="shared" si="177"/>
        <v>10</v>
      </c>
      <c r="CN60" s="17">
        <f t="shared" si="178"/>
        <v>9</v>
      </c>
      <c r="CO60" s="67">
        <f t="shared" si="100"/>
        <v>0.5</v>
      </c>
      <c r="CP60" s="17">
        <f t="shared" si="282"/>
        <v>70</v>
      </c>
      <c r="CQ60" s="67">
        <f t="shared" si="283"/>
        <v>99.5</v>
      </c>
      <c r="CR60" s="17">
        <f t="shared" si="284"/>
        <v>100</v>
      </c>
      <c r="CS60" s="54">
        <f t="shared" si="285"/>
        <v>199.5</v>
      </c>
      <c r="CT60" s="45">
        <f t="shared" si="286"/>
        <v>0</v>
      </c>
      <c r="CU60" s="45">
        <f t="shared" si="292"/>
        <v>0</v>
      </c>
      <c r="CV60" s="46">
        <f t="shared" si="293"/>
        <v>200</v>
      </c>
      <c r="CW60" s="45" t="str">
        <f t="shared" si="287"/>
        <v/>
      </c>
      <c r="CX60" s="45" t="str">
        <f t="shared" si="103"/>
        <v/>
      </c>
      <c r="CY60" s="45" t="str">
        <f t="shared" si="179"/>
        <v/>
      </c>
      <c r="CZ60" s="17">
        <f>IF(details!AT60="","",details!AT60)</f>
        <v>5</v>
      </c>
      <c r="DA60" s="17">
        <f>IF(details!AU60="","",details!AU60)</f>
        <v>4</v>
      </c>
      <c r="DB60" s="17">
        <f>IF(details!AV60="","",details!AV60)</f>
        <v>8</v>
      </c>
      <c r="DC60" s="67">
        <f t="shared" si="180"/>
        <v>17</v>
      </c>
      <c r="DD60" s="17">
        <f>IF(details!AW60="","",details!AW60)</f>
        <v>1</v>
      </c>
      <c r="DE60" s="17">
        <f>IF(details!AX60="","",details!AX60)</f>
        <v>25</v>
      </c>
      <c r="DF60" s="67">
        <f t="shared" si="181"/>
        <v>43</v>
      </c>
      <c r="DG60" s="17">
        <f>IF(details!AY60="","",details!AY60)</f>
        <v>90</v>
      </c>
      <c r="DH60" s="54">
        <f t="shared" si="182"/>
        <v>133</v>
      </c>
      <c r="DI60" s="45">
        <f t="shared" si="183"/>
        <v>0</v>
      </c>
      <c r="DJ60" s="45">
        <f t="shared" si="184"/>
        <v>0</v>
      </c>
      <c r="DK60" s="46">
        <f t="shared" si="185"/>
        <v>200</v>
      </c>
      <c r="DL60" s="45" t="str">
        <f t="shared" si="186"/>
        <v/>
      </c>
      <c r="DM60" s="45" t="str">
        <f t="shared" si="104"/>
        <v/>
      </c>
      <c r="DN60" s="45" t="str">
        <f t="shared" si="105"/>
        <v/>
      </c>
      <c r="DO60" s="45">
        <f t="shared" si="288"/>
        <v>0</v>
      </c>
      <c r="DP60" s="69">
        <f t="shared" si="289"/>
        <v>332.5</v>
      </c>
      <c r="DQ60" s="70">
        <f t="shared" si="187"/>
        <v>27.708333333333332</v>
      </c>
      <c r="DR60" s="53" t="str">
        <f t="shared" si="188"/>
        <v/>
      </c>
      <c r="DS60" s="17">
        <f>IF(details!AZ60="","",details!AZ60)</f>
        <v>10</v>
      </c>
      <c r="DT60" s="17">
        <f>IF(details!BA60="","",details!BA60)</f>
        <v>10</v>
      </c>
      <c r="DU60" s="17">
        <f>IF(details!BB60="","",details!BB60)</f>
        <v>10</v>
      </c>
      <c r="DV60" s="67">
        <f t="shared" si="189"/>
        <v>30</v>
      </c>
      <c r="DW60" s="17">
        <f>IF(details!BC60="","",details!BC60)</f>
        <v>70</v>
      </c>
      <c r="DX60" s="67">
        <f t="shared" si="190"/>
        <v>100</v>
      </c>
      <c r="DY60" s="17">
        <f>IF(details!BD60="","",details!BD60)</f>
        <v>100</v>
      </c>
      <c r="DZ60" s="54">
        <f t="shared" si="191"/>
        <v>200</v>
      </c>
      <c r="EA60" s="45">
        <f t="shared" si="192"/>
        <v>0</v>
      </c>
      <c r="EB60" s="45">
        <f t="shared" si="193"/>
        <v>0</v>
      </c>
      <c r="EC60" s="46">
        <f t="shared" si="194"/>
        <v>200</v>
      </c>
      <c r="ED60" s="45" t="str">
        <f t="shared" si="195"/>
        <v/>
      </c>
      <c r="EE60" s="45" t="str">
        <f t="shared" si="107"/>
        <v/>
      </c>
      <c r="EF60" s="45" t="str">
        <f t="shared" si="196"/>
        <v/>
      </c>
      <c r="EG60" s="17">
        <f>IF(details!BE60="","",details!BE60)</f>
        <v>6</v>
      </c>
      <c r="EH60" s="17">
        <f>IF(details!BF60="","",details!BF60)</f>
        <v>8</v>
      </c>
      <c r="EI60" s="67">
        <f t="shared" si="197"/>
        <v>14</v>
      </c>
      <c r="EJ60" s="17">
        <f>IF(details!BG60="","",details!BG60)</f>
        <v>4</v>
      </c>
      <c r="EK60" s="17">
        <f>IF(details!BH60="","",details!BH60)</f>
        <v>7</v>
      </c>
      <c r="EL60" s="67">
        <f t="shared" si="198"/>
        <v>11</v>
      </c>
      <c r="EM60" s="17">
        <f>IF(details!BI60="","",details!BI60)</f>
        <v>15</v>
      </c>
      <c r="EN60" s="17">
        <f>IF(details!BJ60="","",details!BJ60)</f>
        <v>10</v>
      </c>
      <c r="EO60" s="67">
        <f t="shared" si="199"/>
        <v>25</v>
      </c>
      <c r="EP60" s="67">
        <f t="shared" si="200"/>
        <v>25</v>
      </c>
      <c r="EQ60" s="67">
        <f t="shared" si="201"/>
        <v>25</v>
      </c>
      <c r="ER60" s="67">
        <f t="shared" si="202"/>
        <v>50</v>
      </c>
      <c r="ES60" s="17">
        <f>IF(details!BK60="","",details!BK60)</f>
        <v>24</v>
      </c>
      <c r="ET60" s="17">
        <f>IF(details!BL60="","",details!BL60)</f>
        <v>14</v>
      </c>
      <c r="EU60" s="67">
        <f t="shared" si="203"/>
        <v>38</v>
      </c>
      <c r="EV60" s="67">
        <f t="shared" si="204"/>
        <v>49</v>
      </c>
      <c r="EW60" s="67">
        <f t="shared" si="205"/>
        <v>39</v>
      </c>
      <c r="EX60" s="17">
        <f>IF(details!BM60="","",details!BM60)</f>
        <v>30</v>
      </c>
      <c r="EY60" s="17">
        <f>IF(details!BN60="","",details!BN60)</f>
        <v>70</v>
      </c>
      <c r="EZ60" s="67">
        <f t="shared" si="206"/>
        <v>100</v>
      </c>
      <c r="FA60" s="67">
        <f t="shared" si="207"/>
        <v>79</v>
      </c>
      <c r="FB60" s="67">
        <f t="shared" si="208"/>
        <v>109</v>
      </c>
      <c r="FC60" s="63">
        <f t="shared" si="209"/>
        <v>188</v>
      </c>
      <c r="FD60" s="45">
        <f t="shared" si="210"/>
        <v>0</v>
      </c>
      <c r="FE60" s="45">
        <f t="shared" si="211"/>
        <v>0</v>
      </c>
      <c r="FF60" s="46">
        <f t="shared" si="212"/>
        <v>200</v>
      </c>
      <c r="FG60" s="45" t="str">
        <f t="shared" si="213"/>
        <v/>
      </c>
      <c r="FH60" s="45" t="str">
        <f t="shared" si="109"/>
        <v>P</v>
      </c>
      <c r="FI60" s="45" t="str">
        <f t="shared" si="214"/>
        <v>A</v>
      </c>
      <c r="FJ60" s="17">
        <f>IF(details!BO60="","",details!BO60)</f>
        <v>10</v>
      </c>
      <c r="FK60" s="17">
        <f>IF(details!BP60="","",details!BP60)</f>
        <v>10</v>
      </c>
      <c r="FL60" s="17">
        <f>IF(details!BQ60="","",details!BQ60)</f>
        <v>10</v>
      </c>
      <c r="FM60" s="67">
        <f t="shared" si="215"/>
        <v>30</v>
      </c>
      <c r="FN60" s="17">
        <f>IF(details!BR60="","",details!BR60)</f>
        <v>33</v>
      </c>
      <c r="FO60" s="17">
        <f>IF(details!BS60="","",details!BS60)</f>
        <v>18</v>
      </c>
      <c r="FP60" s="71">
        <f t="shared" si="216"/>
        <v>51</v>
      </c>
      <c r="FQ60" s="67">
        <f t="shared" si="217"/>
        <v>63</v>
      </c>
      <c r="FR60" s="67">
        <f t="shared" si="218"/>
        <v>18</v>
      </c>
      <c r="FS60" s="17">
        <f>IF(details!BT60="","",details!BT60)</f>
        <v>60</v>
      </c>
      <c r="FT60" s="17">
        <f>IF(details!BU60="","",details!BU60)</f>
        <v>30</v>
      </c>
      <c r="FU60" s="71">
        <f t="shared" si="219"/>
        <v>90</v>
      </c>
      <c r="FV60" s="67">
        <f t="shared" si="220"/>
        <v>123</v>
      </c>
      <c r="FW60" s="67">
        <f t="shared" si="221"/>
        <v>48</v>
      </c>
      <c r="FX60" s="63">
        <f t="shared" si="222"/>
        <v>171</v>
      </c>
      <c r="FY60" s="45">
        <f t="shared" si="223"/>
        <v>0</v>
      </c>
      <c r="FZ60" s="45">
        <f t="shared" si="224"/>
        <v>0</v>
      </c>
      <c r="GA60" s="46">
        <f t="shared" si="290"/>
        <v>200</v>
      </c>
      <c r="GB60" s="45" t="str">
        <f t="shared" si="225"/>
        <v/>
      </c>
      <c r="GC60" s="45" t="str">
        <f t="shared" si="110"/>
        <v>P</v>
      </c>
      <c r="GD60" s="45" t="str">
        <f t="shared" si="226"/>
        <v>A</v>
      </c>
      <c r="GE60" s="17">
        <f>IF(details!BV60="","",details!BV60)</f>
        <v>24</v>
      </c>
      <c r="GF60" s="17">
        <f>IF(details!BW60="","",details!BW60)</f>
        <v>44</v>
      </c>
      <c r="GG60" s="17">
        <f>IF(details!BX60="","",details!BX60)</f>
        <v>30</v>
      </c>
      <c r="GH60" s="63">
        <f t="shared" si="227"/>
        <v>98</v>
      </c>
      <c r="GI60" s="45">
        <f t="shared" si="228"/>
        <v>0</v>
      </c>
      <c r="GJ60" s="46">
        <f t="shared" si="229"/>
        <v>100</v>
      </c>
      <c r="GK60" s="45" t="str">
        <f t="shared" si="230"/>
        <v/>
      </c>
      <c r="GL60" s="45" t="str">
        <f t="shared" si="111"/>
        <v>P</v>
      </c>
      <c r="GM60" s="45" t="str">
        <f t="shared" si="112"/>
        <v>A</v>
      </c>
      <c r="GN60" s="17">
        <f>IF(details!BY60="","",details!BY60)</f>
        <v>24</v>
      </c>
      <c r="GO60" s="17">
        <f>IF(details!BZ60="","",details!BZ60)</f>
        <v>28</v>
      </c>
      <c r="GP60" s="17">
        <f>IF(details!CA60="","",details!CA60)</f>
        <v>27</v>
      </c>
      <c r="GQ60" s="17">
        <f>IF(details!CB60="","",details!CB60)</f>
        <v>14</v>
      </c>
      <c r="GR60" s="63">
        <f t="shared" si="231"/>
        <v>93</v>
      </c>
      <c r="GS60" s="45">
        <f t="shared" si="232"/>
        <v>0</v>
      </c>
      <c r="GT60" s="46">
        <f t="shared" si="233"/>
        <v>100</v>
      </c>
      <c r="GU60" s="45" t="str">
        <f t="shared" si="234"/>
        <v/>
      </c>
      <c r="GV60" s="45" t="str">
        <f t="shared" si="113"/>
        <v>P</v>
      </c>
      <c r="GW60" s="45" t="str">
        <f t="shared" si="114"/>
        <v>A</v>
      </c>
      <c r="GX60" s="45" t="str">
        <f t="shared" si="294"/>
        <v/>
      </c>
      <c r="GY60" s="45" t="str">
        <f t="shared" si="295"/>
        <v/>
      </c>
      <c r="GZ60" s="45" t="str">
        <f t="shared" si="296"/>
        <v/>
      </c>
      <c r="HA60" s="45" t="str">
        <f t="shared" si="297"/>
        <v/>
      </c>
      <c r="HB60" s="45" t="str">
        <f t="shared" si="235"/>
        <v/>
      </c>
      <c r="HC60" s="45" t="str">
        <f t="shared" si="236"/>
        <v/>
      </c>
      <c r="HD60" s="45" t="str">
        <f t="shared" si="87"/>
        <v/>
      </c>
      <c r="HE60" s="45">
        <f t="shared" si="237"/>
        <v>0</v>
      </c>
      <c r="HF60" s="45">
        <f t="shared" si="238"/>
        <v>0</v>
      </c>
      <c r="HG60" s="45">
        <f t="shared" si="239"/>
        <v>0</v>
      </c>
      <c r="HH60" s="45">
        <f t="shared" si="240"/>
        <v>0</v>
      </c>
      <c r="HI60" s="45">
        <f t="shared" si="241"/>
        <v>0</v>
      </c>
      <c r="HJ60" s="45" t="str">
        <f t="shared" si="291"/>
        <v/>
      </c>
      <c r="HK60" s="17" t="str">
        <f t="shared" si="242"/>
        <v/>
      </c>
      <c r="HL60" s="359" t="str">
        <f t="shared" si="243"/>
        <v/>
      </c>
      <c r="HM60" s="72" t="str">
        <f t="shared" si="244"/>
        <v/>
      </c>
      <c r="HN60" s="60" t="str">
        <f>IF(details!DJ60="","",details!DJ60)</f>
        <v/>
      </c>
      <c r="HO60" s="73" t="str">
        <f>IF(details!DK60="","",details!DK60)</f>
        <v/>
      </c>
      <c r="HP60" s="60" t="str">
        <f>IF(details!DN60="","",details!DN60)</f>
        <v/>
      </c>
      <c r="HQ60" s="73" t="str">
        <f>IF(details!DO60="","",details!DO60)</f>
        <v/>
      </c>
      <c r="HR60" s="60" t="str">
        <f>IF(details!DR60="","",details!DR60)</f>
        <v/>
      </c>
      <c r="HS60" s="73" t="str">
        <f>IF(details!DS60="","",details!DS60)</f>
        <v/>
      </c>
      <c r="HT60" s="60" t="str">
        <f>IF(details!DV60="","",details!DV60)</f>
        <v/>
      </c>
      <c r="HU60" s="73" t="str">
        <f>IF(details!DW60="","",details!DW60)</f>
        <v/>
      </c>
      <c r="HV60" s="60" t="str">
        <f>IF(details!DZ60="","",details!DZ60)</f>
        <v/>
      </c>
      <c r="HW60" s="73" t="str">
        <f>IF(details!EA60="","",details!EA60)</f>
        <v/>
      </c>
      <c r="HX60" s="61" t="str">
        <f t="shared" si="245"/>
        <v/>
      </c>
      <c r="HY60" s="321">
        <f t="shared" si="246"/>
        <v>1.5</v>
      </c>
      <c r="HZ60" s="17" t="str">
        <f t="shared" si="247"/>
        <v/>
      </c>
      <c r="IA60" s="17" t="str">
        <f t="shared" si="248"/>
        <v/>
      </c>
      <c r="IB60" s="17" t="str">
        <f t="shared" si="298"/>
        <v/>
      </c>
      <c r="IC60" s="17" t="str">
        <f t="shared" si="249"/>
        <v/>
      </c>
      <c r="ID60" s="17" t="str">
        <f t="shared" si="250"/>
        <v/>
      </c>
      <c r="IE60" s="17" t="str">
        <f t="shared" si="299"/>
        <v/>
      </c>
      <c r="IF60" s="17" t="str">
        <f t="shared" si="251"/>
        <v/>
      </c>
      <c r="IG60" s="17" t="str">
        <f t="shared" si="309"/>
        <v/>
      </c>
      <c r="IH60" s="17" t="str">
        <f t="shared" si="309"/>
        <v/>
      </c>
      <c r="II60" s="17" t="str">
        <f t="shared" si="309"/>
        <v/>
      </c>
      <c r="IJ60" s="17" t="str">
        <f t="shared" si="309"/>
        <v/>
      </c>
      <c r="IK60" s="17" t="str">
        <f t="shared" si="309"/>
        <v/>
      </c>
      <c r="IL60" s="17" t="str">
        <f t="shared" si="252"/>
        <v/>
      </c>
      <c r="IM60" s="17" t="str">
        <f t="shared" si="300"/>
        <v/>
      </c>
      <c r="IN60" s="17" t="str">
        <f t="shared" si="253"/>
        <v/>
      </c>
      <c r="IO60" s="17" t="str">
        <f t="shared" si="254"/>
        <v/>
      </c>
      <c r="IP60" s="17" t="str">
        <f t="shared" si="301"/>
        <v/>
      </c>
      <c r="IQ60" s="17" t="str">
        <f t="shared" si="255"/>
        <v/>
      </c>
      <c r="IR60" s="17" t="str">
        <f t="shared" si="256"/>
        <v/>
      </c>
      <c r="IS60" s="17" t="str">
        <f t="shared" si="257"/>
        <v/>
      </c>
      <c r="IT60" s="17" t="str">
        <f t="shared" si="258"/>
        <v/>
      </c>
      <c r="IU60" s="17" t="str">
        <f t="shared" si="259"/>
        <v/>
      </c>
      <c r="IV60" s="17" t="str">
        <f t="shared" si="260"/>
        <v/>
      </c>
      <c r="IW60" s="17" t="str">
        <f t="shared" si="261"/>
        <v/>
      </c>
      <c r="IX60" s="17" t="str">
        <f t="shared" si="262"/>
        <v>A</v>
      </c>
      <c r="IY60" s="17" t="str">
        <f t="shared" si="263"/>
        <v>A</v>
      </c>
      <c r="IZ60" s="17" t="str">
        <f t="shared" si="264"/>
        <v>A</v>
      </c>
      <c r="JA60" s="17" t="str">
        <f t="shared" si="265"/>
        <v>A</v>
      </c>
      <c r="JB60" s="17" t="str">
        <f t="shared" si="266"/>
        <v xml:space="preserve">            </v>
      </c>
      <c r="JC60" s="17" t="str">
        <f t="shared" si="267"/>
        <v xml:space="preserve">            </v>
      </c>
      <c r="JD60" s="17" t="str">
        <f t="shared" si="268"/>
        <v/>
      </c>
      <c r="JE60" s="74"/>
      <c r="JF60" s="17" t="str">
        <f t="shared" si="269"/>
        <v xml:space="preserve">            </v>
      </c>
      <c r="JG60" s="17" t="str">
        <f>IF(OR(HK60="SUPPL.",HK60="RE-EXAM."),'result subject-wise'!AV60,HK60)</f>
        <v/>
      </c>
      <c r="JH60" s="26">
        <f>IF('result subject-wise'!AW60="",DQ60,'result subject-wise'!AW60)</f>
        <v>27.708333333333332</v>
      </c>
      <c r="JI60" s="53" t="str">
        <f t="shared" si="270"/>
        <v/>
      </c>
      <c r="JJ60" s="65"/>
    </row>
    <row r="61" spans="1:287" ht="16" customHeight="1">
      <c r="A61" s="2">
        <f>details!A61</f>
        <v>0</v>
      </c>
      <c r="B61" s="17" t="str">
        <f>IF(details!B61="","",details!B61)</f>
        <v/>
      </c>
      <c r="C61" s="17" t="str">
        <f>IF(details!C61="","",details!C61)</f>
        <v/>
      </c>
      <c r="D61" s="63" t="str">
        <f>IF(details!D61="","",details!D61)</f>
        <v/>
      </c>
      <c r="E61" s="17" t="str">
        <f>IF(details!E61="","",details!E61)</f>
        <v/>
      </c>
      <c r="F61" s="245" t="str">
        <f>IF(details!F61="","",details!F61)</f>
        <v/>
      </c>
      <c r="G61" s="19" t="str">
        <f>IF(details!G61="","",details!G61)</f>
        <v/>
      </c>
      <c r="H61" s="19" t="str">
        <f>IF(details!H61="","",details!H61)</f>
        <v/>
      </c>
      <c r="I61" s="19" t="str">
        <f>IF(details!I61="","",details!I61)</f>
        <v/>
      </c>
      <c r="J61" s="17" t="str">
        <f>IF(details!J61="","",details!J61)</f>
        <v/>
      </c>
      <c r="K61" s="17" t="str">
        <f>IF(details!K61="","",details!K61)</f>
        <v/>
      </c>
      <c r="L61" s="17" t="str">
        <f>IF(details!L61="","",details!L61)</f>
        <v/>
      </c>
      <c r="M61" s="67" t="str">
        <f t="shared" si="139"/>
        <v/>
      </c>
      <c r="N61" s="17" t="str">
        <f>IF(details!M61="","",details!M61)</f>
        <v/>
      </c>
      <c r="O61" s="17" t="str">
        <f>IF(details!N61="","",details!N61)</f>
        <v/>
      </c>
      <c r="P61" s="67" t="str">
        <f t="shared" si="140"/>
        <v/>
      </c>
      <c r="Q61" s="17" t="str">
        <f>IF(details!O61="","",details!O61)</f>
        <v/>
      </c>
      <c r="R61" s="54" t="str">
        <f t="shared" si="141"/>
        <v/>
      </c>
      <c r="S61" s="45">
        <f t="shared" si="142"/>
        <v>0</v>
      </c>
      <c r="T61" s="45">
        <f t="shared" si="143"/>
        <v>0</v>
      </c>
      <c r="U61" s="46" t="str">
        <f t="shared" si="144"/>
        <v/>
      </c>
      <c r="V61" s="45" t="str">
        <f t="shared" si="145"/>
        <v/>
      </c>
      <c r="W61" s="45" t="str">
        <f t="shared" si="89"/>
        <v/>
      </c>
      <c r="X61" s="45" t="str">
        <f t="shared" si="90"/>
        <v/>
      </c>
      <c r="Y61" s="17" t="str">
        <f>IF(details!P61="","",details!P61)</f>
        <v/>
      </c>
      <c r="Z61" s="17" t="str">
        <f>IF(details!Q61="","",details!Q61)</f>
        <v/>
      </c>
      <c r="AA61" s="17" t="str">
        <f>IF(details!R61="","",details!R61)</f>
        <v/>
      </c>
      <c r="AB61" s="67" t="str">
        <f t="shared" si="146"/>
        <v/>
      </c>
      <c r="AC61" s="17" t="str">
        <f>IF(details!S61="","",details!S61)</f>
        <v/>
      </c>
      <c r="AD61" s="17" t="str">
        <f>IF(details!T61="","",details!T61)</f>
        <v/>
      </c>
      <c r="AE61" s="67" t="str">
        <f t="shared" si="147"/>
        <v/>
      </c>
      <c r="AF61" s="17" t="str">
        <f>IF(details!U61="","",details!U61)</f>
        <v/>
      </c>
      <c r="AG61" s="54" t="str">
        <f t="shared" si="148"/>
        <v/>
      </c>
      <c r="AH61" s="45">
        <f t="shared" si="149"/>
        <v>0</v>
      </c>
      <c r="AI61" s="45">
        <f t="shared" si="150"/>
        <v>0</v>
      </c>
      <c r="AJ61" s="46" t="str">
        <f t="shared" si="151"/>
        <v/>
      </c>
      <c r="AK61" s="45" t="str">
        <f t="shared" si="152"/>
        <v/>
      </c>
      <c r="AL61" s="45" t="str">
        <f t="shared" si="91"/>
        <v/>
      </c>
      <c r="AM61" s="45" t="str">
        <f t="shared" si="92"/>
        <v/>
      </c>
      <c r="AN61" s="63" t="str">
        <f>IF(details!V61="","",details!V61)</f>
        <v/>
      </c>
      <c r="AO61" s="68" t="str">
        <f>IF(details!V61="","",details!V61)</f>
        <v/>
      </c>
      <c r="AP61" s="17" t="str">
        <f>IF(details!W61="","",details!W61)</f>
        <v/>
      </c>
      <c r="AQ61" s="17" t="str">
        <f>IF(details!X61="","",details!X61)</f>
        <v/>
      </c>
      <c r="AR61" s="17" t="str">
        <f>IF(details!Y61="","",details!Y61)</f>
        <v/>
      </c>
      <c r="AS61" s="67" t="str">
        <f t="shared" si="153"/>
        <v/>
      </c>
      <c r="AT61" s="17" t="str">
        <f>IF(details!Z61="","",details!Z61)</f>
        <v/>
      </c>
      <c r="AU61" s="17" t="str">
        <f>IF(details!AA61="","",details!AA61)</f>
        <v/>
      </c>
      <c r="AV61" s="67" t="str">
        <f t="shared" si="154"/>
        <v/>
      </c>
      <c r="AW61" s="17" t="str">
        <f>IF(details!AB61="","",details!AB61)</f>
        <v/>
      </c>
      <c r="AX61" s="54" t="str">
        <f t="shared" si="155"/>
        <v/>
      </c>
      <c r="AY61" s="45">
        <f t="shared" si="156"/>
        <v>0</v>
      </c>
      <c r="AZ61" s="45">
        <f t="shared" si="157"/>
        <v>0</v>
      </c>
      <c r="BA61" s="46" t="str">
        <f t="shared" si="158"/>
        <v/>
      </c>
      <c r="BB61" s="45" t="str">
        <f t="shared" si="159"/>
        <v/>
      </c>
      <c r="BC61" s="45" t="str">
        <f t="shared" si="93"/>
        <v/>
      </c>
      <c r="BD61" s="45" t="str">
        <f t="shared" si="160"/>
        <v/>
      </c>
      <c r="BE61" s="17" t="str">
        <f>IF(details!AC61="","",details!AC61)</f>
        <v/>
      </c>
      <c r="BF61" s="17" t="str">
        <f>IF(details!AD61="","",details!AD61)</f>
        <v/>
      </c>
      <c r="BG61" s="17" t="str">
        <f>IF(details!AE61="","",details!AE61)</f>
        <v/>
      </c>
      <c r="BH61" s="67" t="str">
        <f t="shared" si="161"/>
        <v/>
      </c>
      <c r="BI61" s="17" t="str">
        <f>IF(details!AF61="","",details!AF61)</f>
        <v/>
      </c>
      <c r="BJ61" s="17" t="str">
        <f>IF(details!AG61="","",details!AG61)</f>
        <v/>
      </c>
      <c r="BK61" s="67" t="str">
        <f t="shared" si="162"/>
        <v/>
      </c>
      <c r="BL61" s="17" t="str">
        <f>IF(details!AH61="","",details!AH61)</f>
        <v/>
      </c>
      <c r="BM61" s="54" t="str">
        <f t="shared" si="163"/>
        <v/>
      </c>
      <c r="BN61" s="45">
        <f t="shared" si="164"/>
        <v>0</v>
      </c>
      <c r="BO61" s="45">
        <f t="shared" si="165"/>
        <v>0</v>
      </c>
      <c r="BP61" s="46" t="str">
        <f t="shared" si="166"/>
        <v/>
      </c>
      <c r="BQ61" s="45" t="str">
        <f t="shared" si="167"/>
        <v/>
      </c>
      <c r="BR61" s="45" t="str">
        <f t="shared" si="94"/>
        <v/>
      </c>
      <c r="BS61" s="45" t="str">
        <f t="shared" si="168"/>
        <v/>
      </c>
      <c r="BT61" s="300" t="str">
        <f>IF(details!AI61="","",details!AI61)</f>
        <v/>
      </c>
      <c r="BU61" s="309" t="str">
        <f t="shared" si="169"/>
        <v xml:space="preserve"> SOCIAL SCIENCE</v>
      </c>
      <c r="BV61" s="17" t="str">
        <f>IF(details!AJ61="","",details!AJ61)</f>
        <v/>
      </c>
      <c r="BW61" s="17" t="str">
        <f>IF(details!AK61="","",details!AK61)</f>
        <v/>
      </c>
      <c r="BX61" s="17" t="str">
        <f>IF(details!AL61="","",details!AL61)</f>
        <v/>
      </c>
      <c r="BY61" s="178" t="str">
        <f t="shared" si="307"/>
        <v/>
      </c>
      <c r="BZ61" s="17" t="str">
        <f>IF(details!AM61="","",details!AM61)</f>
        <v/>
      </c>
      <c r="CA61" s="17" t="str">
        <f t="shared" si="171"/>
        <v/>
      </c>
      <c r="CB61" s="17" t="str">
        <f t="shared" si="308"/>
        <v/>
      </c>
      <c r="CC61" s="17">
        <f>IF(details!AN61="","",details!AN61)</f>
        <v>10</v>
      </c>
      <c r="CD61" s="17">
        <f>IF(details!AO61="","",details!AO61)</f>
        <v>10</v>
      </c>
      <c r="CE61" s="17">
        <f>IF(details!AP61="","",details!AP61)</f>
        <v>9</v>
      </c>
      <c r="CF61" s="67">
        <f t="shared" si="173"/>
        <v>29</v>
      </c>
      <c r="CG61" s="17">
        <f>IF(details!AQ61="","",details!AQ61)</f>
        <v>0.5</v>
      </c>
      <c r="CH61" s="17">
        <f>IF(details!AR61="","",details!AR61)</f>
        <v>70</v>
      </c>
      <c r="CI61" s="67">
        <f t="shared" si="174"/>
        <v>99.5</v>
      </c>
      <c r="CJ61" s="17">
        <f>IF(details!AS61="","",details!AS61)</f>
        <v>100</v>
      </c>
      <c r="CK61" s="54">
        <f t="shared" si="175"/>
        <v>199.5</v>
      </c>
      <c r="CL61" s="17">
        <f t="shared" si="176"/>
        <v>10</v>
      </c>
      <c r="CM61" s="17">
        <f t="shared" si="177"/>
        <v>10</v>
      </c>
      <c r="CN61" s="17">
        <f t="shared" si="178"/>
        <v>9</v>
      </c>
      <c r="CO61" s="67">
        <f t="shared" si="100"/>
        <v>0.5</v>
      </c>
      <c r="CP61" s="17">
        <f t="shared" si="282"/>
        <v>70</v>
      </c>
      <c r="CQ61" s="67">
        <f t="shared" si="283"/>
        <v>99.5</v>
      </c>
      <c r="CR61" s="17">
        <f t="shared" si="284"/>
        <v>100</v>
      </c>
      <c r="CS61" s="54">
        <f t="shared" si="285"/>
        <v>199.5</v>
      </c>
      <c r="CT61" s="45">
        <f t="shared" si="286"/>
        <v>0</v>
      </c>
      <c r="CU61" s="45">
        <f t="shared" si="292"/>
        <v>0</v>
      </c>
      <c r="CV61" s="46">
        <f t="shared" si="293"/>
        <v>200</v>
      </c>
      <c r="CW61" s="45" t="str">
        <f t="shared" si="287"/>
        <v/>
      </c>
      <c r="CX61" s="45" t="str">
        <f t="shared" si="103"/>
        <v/>
      </c>
      <c r="CY61" s="45" t="str">
        <f t="shared" si="179"/>
        <v/>
      </c>
      <c r="CZ61" s="17">
        <f>IF(details!AT61="","",details!AT61)</f>
        <v>5</v>
      </c>
      <c r="DA61" s="17">
        <f>IF(details!AU61="","",details!AU61)</f>
        <v>4</v>
      </c>
      <c r="DB61" s="17">
        <f>IF(details!AV61="","",details!AV61)</f>
        <v>8</v>
      </c>
      <c r="DC61" s="67">
        <f t="shared" si="180"/>
        <v>17</v>
      </c>
      <c r="DD61" s="17">
        <f>IF(details!AW61="","",details!AW61)</f>
        <v>1</v>
      </c>
      <c r="DE61" s="17">
        <f>IF(details!AX61="","",details!AX61)</f>
        <v>25</v>
      </c>
      <c r="DF61" s="67">
        <f t="shared" si="181"/>
        <v>43</v>
      </c>
      <c r="DG61" s="17">
        <f>IF(details!AY61="","",details!AY61)</f>
        <v>90</v>
      </c>
      <c r="DH61" s="54">
        <f t="shared" si="182"/>
        <v>133</v>
      </c>
      <c r="DI61" s="45">
        <f t="shared" si="183"/>
        <v>0</v>
      </c>
      <c r="DJ61" s="45">
        <f t="shared" si="184"/>
        <v>0</v>
      </c>
      <c r="DK61" s="46">
        <f t="shared" si="185"/>
        <v>200</v>
      </c>
      <c r="DL61" s="45" t="str">
        <f t="shared" si="186"/>
        <v/>
      </c>
      <c r="DM61" s="45" t="str">
        <f t="shared" si="104"/>
        <v/>
      </c>
      <c r="DN61" s="45" t="str">
        <f t="shared" si="105"/>
        <v/>
      </c>
      <c r="DO61" s="45">
        <f t="shared" si="288"/>
        <v>0</v>
      </c>
      <c r="DP61" s="69">
        <f t="shared" si="289"/>
        <v>332.5</v>
      </c>
      <c r="DQ61" s="70">
        <f t="shared" si="187"/>
        <v>27.708333333333332</v>
      </c>
      <c r="DR61" s="53" t="str">
        <f t="shared" si="188"/>
        <v/>
      </c>
      <c r="DS61" s="17">
        <f>IF(details!AZ61="","",details!AZ61)</f>
        <v>10</v>
      </c>
      <c r="DT61" s="17">
        <f>IF(details!BA61="","",details!BA61)</f>
        <v>10</v>
      </c>
      <c r="DU61" s="17">
        <f>IF(details!BB61="","",details!BB61)</f>
        <v>10</v>
      </c>
      <c r="DV61" s="67">
        <f t="shared" si="189"/>
        <v>30</v>
      </c>
      <c r="DW61" s="17">
        <f>IF(details!BC61="","",details!BC61)</f>
        <v>70</v>
      </c>
      <c r="DX61" s="67">
        <f t="shared" si="190"/>
        <v>100</v>
      </c>
      <c r="DY61" s="17">
        <f>IF(details!BD61="","",details!BD61)</f>
        <v>100</v>
      </c>
      <c r="DZ61" s="54">
        <f t="shared" si="191"/>
        <v>200</v>
      </c>
      <c r="EA61" s="45">
        <f t="shared" si="192"/>
        <v>0</v>
      </c>
      <c r="EB61" s="45">
        <f t="shared" si="193"/>
        <v>0</v>
      </c>
      <c r="EC61" s="46">
        <f t="shared" si="194"/>
        <v>200</v>
      </c>
      <c r="ED61" s="45" t="str">
        <f t="shared" si="195"/>
        <v/>
      </c>
      <c r="EE61" s="45" t="str">
        <f t="shared" si="107"/>
        <v/>
      </c>
      <c r="EF61" s="45" t="str">
        <f t="shared" si="196"/>
        <v/>
      </c>
      <c r="EG61" s="17">
        <f>IF(details!BE61="","",details!BE61)</f>
        <v>6</v>
      </c>
      <c r="EH61" s="17">
        <f>IF(details!BF61="","",details!BF61)</f>
        <v>8</v>
      </c>
      <c r="EI61" s="67">
        <f t="shared" si="197"/>
        <v>14</v>
      </c>
      <c r="EJ61" s="17">
        <f>IF(details!BG61="","",details!BG61)</f>
        <v>4</v>
      </c>
      <c r="EK61" s="17">
        <f>IF(details!BH61="","",details!BH61)</f>
        <v>7</v>
      </c>
      <c r="EL61" s="67">
        <f t="shared" si="198"/>
        <v>11</v>
      </c>
      <c r="EM61" s="17">
        <f>IF(details!BI61="","",details!BI61)</f>
        <v>15</v>
      </c>
      <c r="EN61" s="17">
        <f>IF(details!BJ61="","",details!BJ61)</f>
        <v>10</v>
      </c>
      <c r="EO61" s="67">
        <f t="shared" si="199"/>
        <v>25</v>
      </c>
      <c r="EP61" s="67">
        <f t="shared" si="200"/>
        <v>25</v>
      </c>
      <c r="EQ61" s="67">
        <f t="shared" si="201"/>
        <v>25</v>
      </c>
      <c r="ER61" s="67">
        <f t="shared" si="202"/>
        <v>50</v>
      </c>
      <c r="ES61" s="17">
        <f>IF(details!BK61="","",details!BK61)</f>
        <v>24</v>
      </c>
      <c r="ET61" s="17">
        <f>IF(details!BL61="","",details!BL61)</f>
        <v>14</v>
      </c>
      <c r="EU61" s="67">
        <f t="shared" si="203"/>
        <v>38</v>
      </c>
      <c r="EV61" s="67">
        <f t="shared" si="204"/>
        <v>49</v>
      </c>
      <c r="EW61" s="67">
        <f t="shared" si="205"/>
        <v>39</v>
      </c>
      <c r="EX61" s="17">
        <f>IF(details!BM61="","",details!BM61)</f>
        <v>30</v>
      </c>
      <c r="EY61" s="17">
        <f>IF(details!BN61="","",details!BN61)</f>
        <v>70</v>
      </c>
      <c r="EZ61" s="67">
        <f t="shared" si="206"/>
        <v>100</v>
      </c>
      <c r="FA61" s="67">
        <f t="shared" si="207"/>
        <v>79</v>
      </c>
      <c r="FB61" s="67">
        <f t="shared" si="208"/>
        <v>109</v>
      </c>
      <c r="FC61" s="63">
        <f t="shared" si="209"/>
        <v>188</v>
      </c>
      <c r="FD61" s="45">
        <f t="shared" si="210"/>
        <v>0</v>
      </c>
      <c r="FE61" s="45">
        <f t="shared" si="211"/>
        <v>0</v>
      </c>
      <c r="FF61" s="46">
        <f t="shared" si="212"/>
        <v>200</v>
      </c>
      <c r="FG61" s="45" t="str">
        <f t="shared" si="213"/>
        <v/>
      </c>
      <c r="FH61" s="45" t="str">
        <f t="shared" si="109"/>
        <v>P</v>
      </c>
      <c r="FI61" s="45" t="str">
        <f t="shared" si="214"/>
        <v>A</v>
      </c>
      <c r="FJ61" s="17">
        <f>IF(details!BO61="","",details!BO61)</f>
        <v>10</v>
      </c>
      <c r="FK61" s="17">
        <f>IF(details!BP61="","",details!BP61)</f>
        <v>10</v>
      </c>
      <c r="FL61" s="17">
        <f>IF(details!BQ61="","",details!BQ61)</f>
        <v>10</v>
      </c>
      <c r="FM61" s="67">
        <f t="shared" si="215"/>
        <v>30</v>
      </c>
      <c r="FN61" s="17">
        <f>IF(details!BR61="","",details!BR61)</f>
        <v>33</v>
      </c>
      <c r="FO61" s="17">
        <f>IF(details!BS61="","",details!BS61)</f>
        <v>18</v>
      </c>
      <c r="FP61" s="71">
        <f t="shared" si="216"/>
        <v>51</v>
      </c>
      <c r="FQ61" s="67">
        <f t="shared" si="217"/>
        <v>63</v>
      </c>
      <c r="FR61" s="67">
        <f t="shared" si="218"/>
        <v>18</v>
      </c>
      <c r="FS61" s="17">
        <f>IF(details!BT61="","",details!BT61)</f>
        <v>60</v>
      </c>
      <c r="FT61" s="17">
        <f>IF(details!BU61="","",details!BU61)</f>
        <v>30</v>
      </c>
      <c r="FU61" s="71">
        <f t="shared" si="219"/>
        <v>90</v>
      </c>
      <c r="FV61" s="67">
        <f t="shared" si="220"/>
        <v>123</v>
      </c>
      <c r="FW61" s="67">
        <f t="shared" si="221"/>
        <v>48</v>
      </c>
      <c r="FX61" s="63">
        <f t="shared" si="222"/>
        <v>171</v>
      </c>
      <c r="FY61" s="45">
        <f t="shared" si="223"/>
        <v>0</v>
      </c>
      <c r="FZ61" s="45">
        <f t="shared" si="224"/>
        <v>0</v>
      </c>
      <c r="GA61" s="46">
        <f t="shared" si="290"/>
        <v>200</v>
      </c>
      <c r="GB61" s="45" t="str">
        <f t="shared" si="225"/>
        <v/>
      </c>
      <c r="GC61" s="45" t="str">
        <f t="shared" si="110"/>
        <v>P</v>
      </c>
      <c r="GD61" s="45" t="str">
        <f t="shared" si="226"/>
        <v>A</v>
      </c>
      <c r="GE61" s="17">
        <f>IF(details!BV61="","",details!BV61)</f>
        <v>24</v>
      </c>
      <c r="GF61" s="17">
        <f>IF(details!BW61="","",details!BW61)</f>
        <v>44</v>
      </c>
      <c r="GG61" s="17">
        <f>IF(details!BX61="","",details!BX61)</f>
        <v>30</v>
      </c>
      <c r="GH61" s="63">
        <f t="shared" si="227"/>
        <v>98</v>
      </c>
      <c r="GI61" s="45">
        <f t="shared" si="228"/>
        <v>0</v>
      </c>
      <c r="GJ61" s="46">
        <f t="shared" si="229"/>
        <v>100</v>
      </c>
      <c r="GK61" s="45" t="str">
        <f t="shared" si="230"/>
        <v/>
      </c>
      <c r="GL61" s="45" t="str">
        <f t="shared" si="111"/>
        <v>P</v>
      </c>
      <c r="GM61" s="45" t="str">
        <f t="shared" si="112"/>
        <v>A</v>
      </c>
      <c r="GN61" s="17">
        <f>IF(details!BY61="","",details!BY61)</f>
        <v>24</v>
      </c>
      <c r="GO61" s="17">
        <f>IF(details!BZ61="","",details!BZ61)</f>
        <v>28</v>
      </c>
      <c r="GP61" s="17">
        <f>IF(details!CA61="","",details!CA61)</f>
        <v>27</v>
      </c>
      <c r="GQ61" s="17">
        <f>IF(details!CB61="","",details!CB61)</f>
        <v>14</v>
      </c>
      <c r="GR61" s="63">
        <f t="shared" si="231"/>
        <v>93</v>
      </c>
      <c r="GS61" s="45">
        <f t="shared" si="232"/>
        <v>0</v>
      </c>
      <c r="GT61" s="46">
        <f t="shared" si="233"/>
        <v>100</v>
      </c>
      <c r="GU61" s="45" t="str">
        <f t="shared" si="234"/>
        <v/>
      </c>
      <c r="GV61" s="45" t="str">
        <f t="shared" si="113"/>
        <v>P</v>
      </c>
      <c r="GW61" s="45" t="str">
        <f t="shared" si="114"/>
        <v>A</v>
      </c>
      <c r="GX61" s="45" t="str">
        <f t="shared" si="294"/>
        <v/>
      </c>
      <c r="GY61" s="45" t="str">
        <f t="shared" si="295"/>
        <v/>
      </c>
      <c r="GZ61" s="45" t="str">
        <f t="shared" si="296"/>
        <v/>
      </c>
      <c r="HA61" s="45" t="str">
        <f t="shared" si="297"/>
        <v/>
      </c>
      <c r="HB61" s="45" t="str">
        <f t="shared" si="235"/>
        <v/>
      </c>
      <c r="HC61" s="45" t="str">
        <f t="shared" si="236"/>
        <v/>
      </c>
      <c r="HD61" s="45" t="str">
        <f t="shared" si="87"/>
        <v/>
      </c>
      <c r="HE61" s="45">
        <f t="shared" si="237"/>
        <v>0</v>
      </c>
      <c r="HF61" s="45">
        <f t="shared" si="238"/>
        <v>0</v>
      </c>
      <c r="HG61" s="45">
        <f t="shared" si="239"/>
        <v>0</v>
      </c>
      <c r="HH61" s="45">
        <f t="shared" si="240"/>
        <v>0</v>
      </c>
      <c r="HI61" s="45">
        <f t="shared" si="241"/>
        <v>0</v>
      </c>
      <c r="HJ61" s="45" t="str">
        <f t="shared" si="291"/>
        <v/>
      </c>
      <c r="HK61" s="17" t="str">
        <f t="shared" si="242"/>
        <v/>
      </c>
      <c r="HL61" s="359" t="str">
        <f t="shared" si="243"/>
        <v/>
      </c>
      <c r="HM61" s="72" t="str">
        <f t="shared" si="244"/>
        <v/>
      </c>
      <c r="HN61" s="60" t="str">
        <f>IF(details!DJ61="","",details!DJ61)</f>
        <v/>
      </c>
      <c r="HO61" s="73" t="str">
        <f>IF(details!DK61="","",details!DK61)</f>
        <v/>
      </c>
      <c r="HP61" s="60" t="str">
        <f>IF(details!DN61="","",details!DN61)</f>
        <v/>
      </c>
      <c r="HQ61" s="73" t="str">
        <f>IF(details!DO61="","",details!DO61)</f>
        <v/>
      </c>
      <c r="HR61" s="60" t="str">
        <f>IF(details!DR61="","",details!DR61)</f>
        <v/>
      </c>
      <c r="HS61" s="73" t="str">
        <f>IF(details!DS61="","",details!DS61)</f>
        <v/>
      </c>
      <c r="HT61" s="60" t="str">
        <f>IF(details!DV61="","",details!DV61)</f>
        <v/>
      </c>
      <c r="HU61" s="73" t="str">
        <f>IF(details!DW61="","",details!DW61)</f>
        <v/>
      </c>
      <c r="HV61" s="60" t="str">
        <f>IF(details!DZ61="","",details!DZ61)</f>
        <v/>
      </c>
      <c r="HW61" s="73" t="str">
        <f>IF(details!EA61="","",details!EA61)</f>
        <v/>
      </c>
      <c r="HX61" s="61" t="str">
        <f t="shared" si="245"/>
        <v/>
      </c>
      <c r="HY61" s="321">
        <f t="shared" si="246"/>
        <v>1.5</v>
      </c>
      <c r="HZ61" s="17" t="str">
        <f t="shared" si="247"/>
        <v/>
      </c>
      <c r="IA61" s="17" t="str">
        <f t="shared" si="248"/>
        <v/>
      </c>
      <c r="IB61" s="17" t="str">
        <f t="shared" si="298"/>
        <v/>
      </c>
      <c r="IC61" s="17" t="str">
        <f t="shared" si="249"/>
        <v/>
      </c>
      <c r="ID61" s="17" t="str">
        <f t="shared" si="250"/>
        <v/>
      </c>
      <c r="IE61" s="17" t="str">
        <f t="shared" si="299"/>
        <v/>
      </c>
      <c r="IF61" s="17" t="str">
        <f t="shared" si="251"/>
        <v/>
      </c>
      <c r="IG61" s="17" t="str">
        <f t="shared" si="309"/>
        <v/>
      </c>
      <c r="IH61" s="17" t="str">
        <f t="shared" si="309"/>
        <v/>
      </c>
      <c r="II61" s="17" t="str">
        <f t="shared" si="309"/>
        <v/>
      </c>
      <c r="IJ61" s="17" t="str">
        <f t="shared" si="309"/>
        <v/>
      </c>
      <c r="IK61" s="17" t="str">
        <f t="shared" si="309"/>
        <v/>
      </c>
      <c r="IL61" s="17" t="str">
        <f t="shared" si="252"/>
        <v/>
      </c>
      <c r="IM61" s="17" t="str">
        <f t="shared" si="300"/>
        <v/>
      </c>
      <c r="IN61" s="17" t="str">
        <f t="shared" si="253"/>
        <v/>
      </c>
      <c r="IO61" s="17" t="str">
        <f t="shared" si="254"/>
        <v/>
      </c>
      <c r="IP61" s="17" t="str">
        <f t="shared" si="301"/>
        <v/>
      </c>
      <c r="IQ61" s="17" t="str">
        <f t="shared" si="255"/>
        <v/>
      </c>
      <c r="IR61" s="17" t="str">
        <f t="shared" si="256"/>
        <v/>
      </c>
      <c r="IS61" s="17" t="str">
        <f t="shared" si="257"/>
        <v/>
      </c>
      <c r="IT61" s="17" t="str">
        <f t="shared" si="258"/>
        <v/>
      </c>
      <c r="IU61" s="17" t="str">
        <f t="shared" si="259"/>
        <v/>
      </c>
      <c r="IV61" s="17" t="str">
        <f t="shared" si="260"/>
        <v/>
      </c>
      <c r="IW61" s="17" t="str">
        <f t="shared" si="261"/>
        <v/>
      </c>
      <c r="IX61" s="17" t="str">
        <f t="shared" si="262"/>
        <v>A</v>
      </c>
      <c r="IY61" s="17" t="str">
        <f t="shared" si="263"/>
        <v>A</v>
      </c>
      <c r="IZ61" s="17" t="str">
        <f t="shared" si="264"/>
        <v>A</v>
      </c>
      <c r="JA61" s="17" t="str">
        <f t="shared" si="265"/>
        <v>A</v>
      </c>
      <c r="JB61" s="17" t="str">
        <f t="shared" si="266"/>
        <v xml:space="preserve">            </v>
      </c>
      <c r="JC61" s="17" t="str">
        <f t="shared" si="267"/>
        <v xml:space="preserve">            </v>
      </c>
      <c r="JD61" s="17" t="str">
        <f t="shared" si="268"/>
        <v/>
      </c>
      <c r="JE61" s="74"/>
      <c r="JF61" s="17" t="str">
        <f t="shared" si="269"/>
        <v xml:space="preserve">            </v>
      </c>
      <c r="JG61" s="17" t="str">
        <f>IF(OR(HK61="SUPPL.",HK61="RE-EXAM."),'result subject-wise'!AV61,HK61)</f>
        <v/>
      </c>
      <c r="JH61" s="26">
        <f>IF('result subject-wise'!AW61="",DQ61,'result subject-wise'!AW61)</f>
        <v>27.708333333333332</v>
      </c>
      <c r="JI61" s="53" t="str">
        <f t="shared" si="270"/>
        <v/>
      </c>
      <c r="JJ61" s="65"/>
    </row>
    <row r="62" spans="1:287" ht="16" customHeight="1">
      <c r="A62" s="2">
        <f>details!A62</f>
        <v>0</v>
      </c>
      <c r="B62" s="17" t="str">
        <f>IF(details!B62="","",details!B62)</f>
        <v/>
      </c>
      <c r="C62" s="17" t="str">
        <f>IF(details!C62="","",details!C62)</f>
        <v/>
      </c>
      <c r="D62" s="63" t="str">
        <f>IF(details!D62="","",details!D62)</f>
        <v/>
      </c>
      <c r="E62" s="17" t="str">
        <f>IF(details!E62="","",details!E62)</f>
        <v/>
      </c>
      <c r="F62" s="245" t="str">
        <f>IF(details!F62="","",details!F62)</f>
        <v/>
      </c>
      <c r="G62" s="19" t="str">
        <f>IF(details!G62="","",details!G62)</f>
        <v/>
      </c>
      <c r="H62" s="19" t="str">
        <f>IF(details!H62="","",details!H62)</f>
        <v/>
      </c>
      <c r="I62" s="19" t="str">
        <f>IF(details!I62="","",details!I62)</f>
        <v/>
      </c>
      <c r="J62" s="17" t="str">
        <f>IF(details!J62="","",details!J62)</f>
        <v/>
      </c>
      <c r="K62" s="17" t="str">
        <f>IF(details!K62="","",details!K62)</f>
        <v/>
      </c>
      <c r="L62" s="17" t="str">
        <f>IF(details!L62="","",details!L62)</f>
        <v/>
      </c>
      <c r="M62" s="67" t="str">
        <f t="shared" si="139"/>
        <v/>
      </c>
      <c r="N62" s="17" t="str">
        <f>IF(details!M62="","",details!M62)</f>
        <v/>
      </c>
      <c r="O62" s="17" t="str">
        <f>IF(details!N62="","",details!N62)</f>
        <v/>
      </c>
      <c r="P62" s="67" t="str">
        <f t="shared" si="140"/>
        <v/>
      </c>
      <c r="Q62" s="17" t="str">
        <f>IF(details!O62="","",details!O62)</f>
        <v/>
      </c>
      <c r="R62" s="54" t="str">
        <f t="shared" si="141"/>
        <v/>
      </c>
      <c r="S62" s="45">
        <f t="shared" si="142"/>
        <v>0</v>
      </c>
      <c r="T62" s="45">
        <f t="shared" si="143"/>
        <v>0</v>
      </c>
      <c r="U62" s="46" t="str">
        <f t="shared" si="144"/>
        <v/>
      </c>
      <c r="V62" s="45" t="str">
        <f t="shared" si="145"/>
        <v/>
      </c>
      <c r="W62" s="45" t="str">
        <f t="shared" si="89"/>
        <v/>
      </c>
      <c r="X62" s="45" t="str">
        <f t="shared" si="90"/>
        <v/>
      </c>
      <c r="Y62" s="17" t="str">
        <f>IF(details!P62="","",details!P62)</f>
        <v/>
      </c>
      <c r="Z62" s="17" t="str">
        <f>IF(details!Q62="","",details!Q62)</f>
        <v/>
      </c>
      <c r="AA62" s="17" t="str">
        <f>IF(details!R62="","",details!R62)</f>
        <v/>
      </c>
      <c r="AB62" s="67" t="str">
        <f t="shared" si="146"/>
        <v/>
      </c>
      <c r="AC62" s="17" t="str">
        <f>IF(details!S62="","",details!S62)</f>
        <v/>
      </c>
      <c r="AD62" s="17" t="str">
        <f>IF(details!T62="","",details!T62)</f>
        <v/>
      </c>
      <c r="AE62" s="67" t="str">
        <f t="shared" si="147"/>
        <v/>
      </c>
      <c r="AF62" s="17" t="str">
        <f>IF(details!U62="","",details!U62)</f>
        <v/>
      </c>
      <c r="AG62" s="54" t="str">
        <f t="shared" si="148"/>
        <v/>
      </c>
      <c r="AH62" s="45">
        <f t="shared" si="149"/>
        <v>0</v>
      </c>
      <c r="AI62" s="45">
        <f t="shared" si="150"/>
        <v>0</v>
      </c>
      <c r="AJ62" s="46" t="str">
        <f t="shared" si="151"/>
        <v/>
      </c>
      <c r="AK62" s="45" t="str">
        <f t="shared" si="152"/>
        <v/>
      </c>
      <c r="AL62" s="45" t="str">
        <f t="shared" si="91"/>
        <v/>
      </c>
      <c r="AM62" s="45" t="str">
        <f t="shared" si="92"/>
        <v/>
      </c>
      <c r="AN62" s="63" t="str">
        <f>IF(details!V62="","",details!V62)</f>
        <v/>
      </c>
      <c r="AO62" s="68" t="str">
        <f>IF(details!V62="","",details!V62)</f>
        <v/>
      </c>
      <c r="AP62" s="17" t="str">
        <f>IF(details!W62="","",details!W62)</f>
        <v/>
      </c>
      <c r="AQ62" s="17" t="str">
        <f>IF(details!X62="","",details!X62)</f>
        <v/>
      </c>
      <c r="AR62" s="17" t="str">
        <f>IF(details!Y62="","",details!Y62)</f>
        <v/>
      </c>
      <c r="AS62" s="67" t="str">
        <f t="shared" si="153"/>
        <v/>
      </c>
      <c r="AT62" s="17" t="str">
        <f>IF(details!Z62="","",details!Z62)</f>
        <v/>
      </c>
      <c r="AU62" s="17" t="str">
        <f>IF(details!AA62="","",details!AA62)</f>
        <v/>
      </c>
      <c r="AV62" s="67" t="str">
        <f t="shared" si="154"/>
        <v/>
      </c>
      <c r="AW62" s="17" t="str">
        <f>IF(details!AB62="","",details!AB62)</f>
        <v/>
      </c>
      <c r="AX62" s="54" t="str">
        <f t="shared" si="155"/>
        <v/>
      </c>
      <c r="AY62" s="45">
        <f t="shared" si="156"/>
        <v>0</v>
      </c>
      <c r="AZ62" s="45">
        <f t="shared" si="157"/>
        <v>0</v>
      </c>
      <c r="BA62" s="46" t="str">
        <f t="shared" si="158"/>
        <v/>
      </c>
      <c r="BB62" s="45" t="str">
        <f t="shared" si="159"/>
        <v/>
      </c>
      <c r="BC62" s="45" t="str">
        <f t="shared" si="93"/>
        <v/>
      </c>
      <c r="BD62" s="45" t="str">
        <f t="shared" si="160"/>
        <v/>
      </c>
      <c r="BE62" s="17" t="str">
        <f>IF(details!AC62="","",details!AC62)</f>
        <v/>
      </c>
      <c r="BF62" s="17" t="str">
        <f>IF(details!AD62="","",details!AD62)</f>
        <v/>
      </c>
      <c r="BG62" s="17" t="str">
        <f>IF(details!AE62="","",details!AE62)</f>
        <v/>
      </c>
      <c r="BH62" s="67" t="str">
        <f t="shared" si="161"/>
        <v/>
      </c>
      <c r="BI62" s="17" t="str">
        <f>IF(details!AF62="","",details!AF62)</f>
        <v/>
      </c>
      <c r="BJ62" s="17" t="str">
        <f>IF(details!AG62="","",details!AG62)</f>
        <v/>
      </c>
      <c r="BK62" s="67" t="str">
        <f t="shared" si="162"/>
        <v/>
      </c>
      <c r="BL62" s="17" t="str">
        <f>IF(details!AH62="","",details!AH62)</f>
        <v/>
      </c>
      <c r="BM62" s="54" t="str">
        <f t="shared" si="163"/>
        <v/>
      </c>
      <c r="BN62" s="45">
        <f t="shared" si="164"/>
        <v>0</v>
      </c>
      <c r="BO62" s="45">
        <f t="shared" si="165"/>
        <v>0</v>
      </c>
      <c r="BP62" s="46" t="str">
        <f t="shared" si="166"/>
        <v/>
      </c>
      <c r="BQ62" s="45" t="str">
        <f t="shared" si="167"/>
        <v/>
      </c>
      <c r="BR62" s="45" t="str">
        <f t="shared" si="94"/>
        <v/>
      </c>
      <c r="BS62" s="45" t="str">
        <f t="shared" si="168"/>
        <v/>
      </c>
      <c r="BT62" s="300" t="str">
        <f>IF(details!AI62="","",details!AI62)</f>
        <v/>
      </c>
      <c r="BU62" s="309" t="str">
        <f t="shared" si="169"/>
        <v xml:space="preserve"> SOCIAL SCIENCE</v>
      </c>
      <c r="BV62" s="17" t="str">
        <f>IF(details!AJ62="","",details!AJ62)</f>
        <v/>
      </c>
      <c r="BW62" s="17" t="str">
        <f>IF(details!AK62="","",details!AK62)</f>
        <v/>
      </c>
      <c r="BX62" s="17" t="str">
        <f>IF(details!AL62="","",details!AL62)</f>
        <v/>
      </c>
      <c r="BY62" s="178" t="str">
        <f t="shared" si="307"/>
        <v/>
      </c>
      <c r="BZ62" s="17" t="str">
        <f>IF(details!AM62="","",details!AM62)</f>
        <v/>
      </c>
      <c r="CA62" s="17" t="str">
        <f t="shared" si="171"/>
        <v/>
      </c>
      <c r="CB62" s="17" t="str">
        <f t="shared" si="308"/>
        <v/>
      </c>
      <c r="CC62" s="17">
        <f>IF(details!AN62="","",details!AN62)</f>
        <v>10</v>
      </c>
      <c r="CD62" s="17">
        <f>IF(details!AO62="","",details!AO62)</f>
        <v>10</v>
      </c>
      <c r="CE62" s="17">
        <f>IF(details!AP62="","",details!AP62)</f>
        <v>9</v>
      </c>
      <c r="CF62" s="67">
        <f t="shared" si="173"/>
        <v>29</v>
      </c>
      <c r="CG62" s="17">
        <f>IF(details!AQ62="","",details!AQ62)</f>
        <v>0.5</v>
      </c>
      <c r="CH62" s="17">
        <f>IF(details!AR62="","",details!AR62)</f>
        <v>70</v>
      </c>
      <c r="CI62" s="67">
        <f t="shared" si="174"/>
        <v>99.5</v>
      </c>
      <c r="CJ62" s="17">
        <f>IF(details!AS62="","",details!AS62)</f>
        <v>100</v>
      </c>
      <c r="CK62" s="54">
        <f t="shared" si="175"/>
        <v>199.5</v>
      </c>
      <c r="CL62" s="17">
        <f t="shared" si="176"/>
        <v>10</v>
      </c>
      <c r="CM62" s="17">
        <f t="shared" si="177"/>
        <v>10</v>
      </c>
      <c r="CN62" s="17">
        <f t="shared" si="178"/>
        <v>9</v>
      </c>
      <c r="CO62" s="67">
        <f t="shared" si="100"/>
        <v>0.5</v>
      </c>
      <c r="CP62" s="17">
        <f t="shared" si="282"/>
        <v>70</v>
      </c>
      <c r="CQ62" s="67">
        <f t="shared" si="283"/>
        <v>99.5</v>
      </c>
      <c r="CR62" s="17">
        <f t="shared" si="284"/>
        <v>100</v>
      </c>
      <c r="CS62" s="54">
        <f t="shared" si="285"/>
        <v>199.5</v>
      </c>
      <c r="CT62" s="45">
        <f t="shared" si="286"/>
        <v>0</v>
      </c>
      <c r="CU62" s="45">
        <f t="shared" si="292"/>
        <v>0</v>
      </c>
      <c r="CV62" s="46">
        <f t="shared" si="293"/>
        <v>200</v>
      </c>
      <c r="CW62" s="45" t="str">
        <f t="shared" si="287"/>
        <v/>
      </c>
      <c r="CX62" s="45" t="str">
        <f t="shared" si="103"/>
        <v/>
      </c>
      <c r="CY62" s="45" t="str">
        <f t="shared" si="179"/>
        <v/>
      </c>
      <c r="CZ62" s="17">
        <f>IF(details!AT62="","",details!AT62)</f>
        <v>5</v>
      </c>
      <c r="DA62" s="17">
        <f>IF(details!AU62="","",details!AU62)</f>
        <v>4</v>
      </c>
      <c r="DB62" s="17">
        <f>IF(details!AV62="","",details!AV62)</f>
        <v>8</v>
      </c>
      <c r="DC62" s="67">
        <f t="shared" si="180"/>
        <v>17</v>
      </c>
      <c r="DD62" s="17">
        <f>IF(details!AW62="","",details!AW62)</f>
        <v>1</v>
      </c>
      <c r="DE62" s="17">
        <f>IF(details!AX62="","",details!AX62)</f>
        <v>25</v>
      </c>
      <c r="DF62" s="67">
        <f t="shared" si="181"/>
        <v>43</v>
      </c>
      <c r="DG62" s="17">
        <f>IF(details!AY62="","",details!AY62)</f>
        <v>90</v>
      </c>
      <c r="DH62" s="54">
        <f t="shared" si="182"/>
        <v>133</v>
      </c>
      <c r="DI62" s="45">
        <f t="shared" si="183"/>
        <v>0</v>
      </c>
      <c r="DJ62" s="45">
        <f t="shared" si="184"/>
        <v>0</v>
      </c>
      <c r="DK62" s="46">
        <f t="shared" si="185"/>
        <v>200</v>
      </c>
      <c r="DL62" s="45" t="str">
        <f t="shared" si="186"/>
        <v/>
      </c>
      <c r="DM62" s="45" t="str">
        <f t="shared" si="104"/>
        <v/>
      </c>
      <c r="DN62" s="45" t="str">
        <f t="shared" si="105"/>
        <v/>
      </c>
      <c r="DO62" s="45">
        <f t="shared" si="288"/>
        <v>0</v>
      </c>
      <c r="DP62" s="69">
        <f t="shared" si="289"/>
        <v>332.5</v>
      </c>
      <c r="DQ62" s="70">
        <f t="shared" si="187"/>
        <v>27.708333333333332</v>
      </c>
      <c r="DR62" s="53" t="str">
        <f t="shared" si="188"/>
        <v/>
      </c>
      <c r="DS62" s="17">
        <f>IF(details!AZ62="","",details!AZ62)</f>
        <v>10</v>
      </c>
      <c r="DT62" s="17">
        <f>IF(details!BA62="","",details!BA62)</f>
        <v>10</v>
      </c>
      <c r="DU62" s="17">
        <f>IF(details!BB62="","",details!BB62)</f>
        <v>10</v>
      </c>
      <c r="DV62" s="67">
        <f t="shared" si="189"/>
        <v>30</v>
      </c>
      <c r="DW62" s="17">
        <f>IF(details!BC62="","",details!BC62)</f>
        <v>70</v>
      </c>
      <c r="DX62" s="67">
        <f t="shared" si="190"/>
        <v>100</v>
      </c>
      <c r="DY62" s="17">
        <f>IF(details!BD62="","",details!BD62)</f>
        <v>100</v>
      </c>
      <c r="DZ62" s="54">
        <f t="shared" si="191"/>
        <v>200</v>
      </c>
      <c r="EA62" s="45">
        <f t="shared" si="192"/>
        <v>0</v>
      </c>
      <c r="EB62" s="45">
        <f t="shared" si="193"/>
        <v>0</v>
      </c>
      <c r="EC62" s="46">
        <f t="shared" si="194"/>
        <v>200</v>
      </c>
      <c r="ED62" s="45" t="str">
        <f t="shared" si="195"/>
        <v/>
      </c>
      <c r="EE62" s="45" t="str">
        <f t="shared" si="107"/>
        <v/>
      </c>
      <c r="EF62" s="45" t="str">
        <f t="shared" si="196"/>
        <v/>
      </c>
      <c r="EG62" s="17">
        <f>IF(details!BE62="","",details!BE62)</f>
        <v>6</v>
      </c>
      <c r="EH62" s="17">
        <f>IF(details!BF62="","",details!BF62)</f>
        <v>8</v>
      </c>
      <c r="EI62" s="67">
        <f t="shared" si="197"/>
        <v>14</v>
      </c>
      <c r="EJ62" s="17">
        <f>IF(details!BG62="","",details!BG62)</f>
        <v>4</v>
      </c>
      <c r="EK62" s="17">
        <f>IF(details!BH62="","",details!BH62)</f>
        <v>7</v>
      </c>
      <c r="EL62" s="67">
        <f t="shared" si="198"/>
        <v>11</v>
      </c>
      <c r="EM62" s="17">
        <f>IF(details!BI62="","",details!BI62)</f>
        <v>15</v>
      </c>
      <c r="EN62" s="17">
        <f>IF(details!BJ62="","",details!BJ62)</f>
        <v>10</v>
      </c>
      <c r="EO62" s="67">
        <f t="shared" si="199"/>
        <v>25</v>
      </c>
      <c r="EP62" s="67">
        <f t="shared" si="200"/>
        <v>25</v>
      </c>
      <c r="EQ62" s="67">
        <f t="shared" si="201"/>
        <v>25</v>
      </c>
      <c r="ER62" s="67">
        <f t="shared" si="202"/>
        <v>50</v>
      </c>
      <c r="ES62" s="17">
        <f>IF(details!BK62="","",details!BK62)</f>
        <v>24</v>
      </c>
      <c r="ET62" s="17">
        <f>IF(details!BL62="","",details!BL62)</f>
        <v>14</v>
      </c>
      <c r="EU62" s="67">
        <f t="shared" si="203"/>
        <v>38</v>
      </c>
      <c r="EV62" s="67">
        <f t="shared" si="204"/>
        <v>49</v>
      </c>
      <c r="EW62" s="67">
        <f t="shared" si="205"/>
        <v>39</v>
      </c>
      <c r="EX62" s="17">
        <f>IF(details!BM62="","",details!BM62)</f>
        <v>30</v>
      </c>
      <c r="EY62" s="17">
        <f>IF(details!BN62="","",details!BN62)</f>
        <v>70</v>
      </c>
      <c r="EZ62" s="67">
        <f t="shared" si="206"/>
        <v>100</v>
      </c>
      <c r="FA62" s="67">
        <f t="shared" si="207"/>
        <v>79</v>
      </c>
      <c r="FB62" s="67">
        <f t="shared" si="208"/>
        <v>109</v>
      </c>
      <c r="FC62" s="63">
        <f t="shared" si="209"/>
        <v>188</v>
      </c>
      <c r="FD62" s="45">
        <f t="shared" si="210"/>
        <v>0</v>
      </c>
      <c r="FE62" s="45">
        <f t="shared" si="211"/>
        <v>0</v>
      </c>
      <c r="FF62" s="46">
        <f t="shared" si="212"/>
        <v>200</v>
      </c>
      <c r="FG62" s="45" t="str">
        <f t="shared" si="213"/>
        <v/>
      </c>
      <c r="FH62" s="45" t="str">
        <f t="shared" si="109"/>
        <v>P</v>
      </c>
      <c r="FI62" s="45" t="str">
        <f t="shared" si="214"/>
        <v>A</v>
      </c>
      <c r="FJ62" s="17">
        <f>IF(details!BO62="","",details!BO62)</f>
        <v>10</v>
      </c>
      <c r="FK62" s="17">
        <f>IF(details!BP62="","",details!BP62)</f>
        <v>10</v>
      </c>
      <c r="FL62" s="17">
        <f>IF(details!BQ62="","",details!BQ62)</f>
        <v>10</v>
      </c>
      <c r="FM62" s="67">
        <f t="shared" si="215"/>
        <v>30</v>
      </c>
      <c r="FN62" s="17">
        <f>IF(details!BR62="","",details!BR62)</f>
        <v>33</v>
      </c>
      <c r="FO62" s="17">
        <f>IF(details!BS62="","",details!BS62)</f>
        <v>18</v>
      </c>
      <c r="FP62" s="71">
        <f t="shared" si="216"/>
        <v>51</v>
      </c>
      <c r="FQ62" s="67">
        <f t="shared" si="217"/>
        <v>63</v>
      </c>
      <c r="FR62" s="67">
        <f t="shared" si="218"/>
        <v>18</v>
      </c>
      <c r="FS62" s="17">
        <f>IF(details!BT62="","",details!BT62)</f>
        <v>60</v>
      </c>
      <c r="FT62" s="17">
        <f>IF(details!BU62="","",details!BU62)</f>
        <v>30</v>
      </c>
      <c r="FU62" s="71">
        <f t="shared" si="219"/>
        <v>90</v>
      </c>
      <c r="FV62" s="67">
        <f t="shared" si="220"/>
        <v>123</v>
      </c>
      <c r="FW62" s="67">
        <f t="shared" si="221"/>
        <v>48</v>
      </c>
      <c r="FX62" s="63">
        <f t="shared" si="222"/>
        <v>171</v>
      </c>
      <c r="FY62" s="45">
        <f t="shared" si="223"/>
        <v>0</v>
      </c>
      <c r="FZ62" s="45">
        <f t="shared" si="224"/>
        <v>0</v>
      </c>
      <c r="GA62" s="46">
        <f t="shared" si="290"/>
        <v>200</v>
      </c>
      <c r="GB62" s="45" t="str">
        <f t="shared" si="225"/>
        <v/>
      </c>
      <c r="GC62" s="45" t="str">
        <f t="shared" si="110"/>
        <v>P</v>
      </c>
      <c r="GD62" s="45" t="str">
        <f t="shared" si="226"/>
        <v>A</v>
      </c>
      <c r="GE62" s="17">
        <f>IF(details!BV62="","",details!BV62)</f>
        <v>24</v>
      </c>
      <c r="GF62" s="17">
        <f>IF(details!BW62="","",details!BW62)</f>
        <v>44</v>
      </c>
      <c r="GG62" s="17">
        <f>IF(details!BX62="","",details!BX62)</f>
        <v>30</v>
      </c>
      <c r="GH62" s="63">
        <f t="shared" si="227"/>
        <v>98</v>
      </c>
      <c r="GI62" s="45">
        <f t="shared" si="228"/>
        <v>0</v>
      </c>
      <c r="GJ62" s="46">
        <f t="shared" si="229"/>
        <v>100</v>
      </c>
      <c r="GK62" s="45" t="str">
        <f t="shared" si="230"/>
        <v/>
      </c>
      <c r="GL62" s="45" t="str">
        <f t="shared" si="111"/>
        <v>P</v>
      </c>
      <c r="GM62" s="45" t="str">
        <f t="shared" si="112"/>
        <v>A</v>
      </c>
      <c r="GN62" s="17">
        <f>IF(details!BY62="","",details!BY62)</f>
        <v>24</v>
      </c>
      <c r="GO62" s="17">
        <f>IF(details!BZ62="","",details!BZ62)</f>
        <v>28</v>
      </c>
      <c r="GP62" s="17">
        <f>IF(details!CA62="","",details!CA62)</f>
        <v>27</v>
      </c>
      <c r="GQ62" s="17">
        <f>IF(details!CB62="","",details!CB62)</f>
        <v>14</v>
      </c>
      <c r="GR62" s="63">
        <f t="shared" si="231"/>
        <v>93</v>
      </c>
      <c r="GS62" s="45">
        <f t="shared" si="232"/>
        <v>0</v>
      </c>
      <c r="GT62" s="46">
        <f t="shared" si="233"/>
        <v>100</v>
      </c>
      <c r="GU62" s="45" t="str">
        <f t="shared" si="234"/>
        <v/>
      </c>
      <c r="GV62" s="45" t="str">
        <f t="shared" si="113"/>
        <v>P</v>
      </c>
      <c r="GW62" s="45" t="str">
        <f t="shared" si="114"/>
        <v>A</v>
      </c>
      <c r="GX62" s="45" t="str">
        <f t="shared" si="294"/>
        <v/>
      </c>
      <c r="GY62" s="45" t="str">
        <f t="shared" si="295"/>
        <v/>
      </c>
      <c r="GZ62" s="45" t="str">
        <f t="shared" si="296"/>
        <v/>
      </c>
      <c r="HA62" s="45" t="str">
        <f t="shared" si="297"/>
        <v/>
      </c>
      <c r="HB62" s="45" t="str">
        <f t="shared" si="235"/>
        <v/>
      </c>
      <c r="HC62" s="45" t="str">
        <f t="shared" si="236"/>
        <v/>
      </c>
      <c r="HD62" s="45" t="str">
        <f t="shared" si="87"/>
        <v/>
      </c>
      <c r="HE62" s="45">
        <f t="shared" si="237"/>
        <v>0</v>
      </c>
      <c r="HF62" s="45">
        <f t="shared" si="238"/>
        <v>0</v>
      </c>
      <c r="HG62" s="45">
        <f t="shared" si="239"/>
        <v>0</v>
      </c>
      <c r="HH62" s="45">
        <f t="shared" si="240"/>
        <v>0</v>
      </c>
      <c r="HI62" s="45">
        <f t="shared" si="241"/>
        <v>0</v>
      </c>
      <c r="HJ62" s="45" t="str">
        <f t="shared" si="291"/>
        <v/>
      </c>
      <c r="HK62" s="17" t="str">
        <f t="shared" si="242"/>
        <v/>
      </c>
      <c r="HL62" s="359" t="str">
        <f t="shared" si="243"/>
        <v/>
      </c>
      <c r="HM62" s="72" t="str">
        <f t="shared" si="244"/>
        <v/>
      </c>
      <c r="HN62" s="60" t="str">
        <f>IF(details!DJ62="","",details!DJ62)</f>
        <v/>
      </c>
      <c r="HO62" s="73" t="str">
        <f>IF(details!DK62="","",details!DK62)</f>
        <v/>
      </c>
      <c r="HP62" s="60" t="str">
        <f>IF(details!DN62="","",details!DN62)</f>
        <v/>
      </c>
      <c r="HQ62" s="73" t="str">
        <f>IF(details!DO62="","",details!DO62)</f>
        <v/>
      </c>
      <c r="HR62" s="60" t="str">
        <f>IF(details!DR62="","",details!DR62)</f>
        <v/>
      </c>
      <c r="HS62" s="73" t="str">
        <f>IF(details!DS62="","",details!DS62)</f>
        <v/>
      </c>
      <c r="HT62" s="60" t="str">
        <f>IF(details!DV62="","",details!DV62)</f>
        <v/>
      </c>
      <c r="HU62" s="73" t="str">
        <f>IF(details!DW62="","",details!DW62)</f>
        <v/>
      </c>
      <c r="HV62" s="60" t="str">
        <f>IF(details!DZ62="","",details!DZ62)</f>
        <v/>
      </c>
      <c r="HW62" s="73" t="str">
        <f>IF(details!EA62="","",details!EA62)</f>
        <v/>
      </c>
      <c r="HX62" s="61" t="str">
        <f t="shared" si="245"/>
        <v/>
      </c>
      <c r="HY62" s="321">
        <f t="shared" si="246"/>
        <v>1.5</v>
      </c>
      <c r="HZ62" s="17" t="str">
        <f t="shared" si="247"/>
        <v/>
      </c>
      <c r="IA62" s="17" t="str">
        <f t="shared" si="248"/>
        <v/>
      </c>
      <c r="IB62" s="17" t="str">
        <f t="shared" si="298"/>
        <v/>
      </c>
      <c r="IC62" s="17" t="str">
        <f t="shared" si="249"/>
        <v/>
      </c>
      <c r="ID62" s="17" t="str">
        <f t="shared" si="250"/>
        <v/>
      </c>
      <c r="IE62" s="17" t="str">
        <f t="shared" si="299"/>
        <v/>
      </c>
      <c r="IF62" s="17" t="str">
        <f t="shared" si="251"/>
        <v/>
      </c>
      <c r="IG62" s="17" t="str">
        <f t="shared" si="309"/>
        <v/>
      </c>
      <c r="IH62" s="17" t="str">
        <f t="shared" si="309"/>
        <v/>
      </c>
      <c r="II62" s="17" t="str">
        <f t="shared" si="309"/>
        <v/>
      </c>
      <c r="IJ62" s="17" t="str">
        <f t="shared" si="309"/>
        <v/>
      </c>
      <c r="IK62" s="17" t="str">
        <f t="shared" si="309"/>
        <v/>
      </c>
      <c r="IL62" s="17" t="str">
        <f t="shared" si="252"/>
        <v/>
      </c>
      <c r="IM62" s="17" t="str">
        <f t="shared" si="300"/>
        <v/>
      </c>
      <c r="IN62" s="17" t="str">
        <f t="shared" si="253"/>
        <v/>
      </c>
      <c r="IO62" s="17" t="str">
        <f t="shared" si="254"/>
        <v/>
      </c>
      <c r="IP62" s="17" t="str">
        <f t="shared" si="301"/>
        <v/>
      </c>
      <c r="IQ62" s="17" t="str">
        <f t="shared" si="255"/>
        <v/>
      </c>
      <c r="IR62" s="17" t="str">
        <f t="shared" si="256"/>
        <v/>
      </c>
      <c r="IS62" s="17" t="str">
        <f t="shared" si="257"/>
        <v/>
      </c>
      <c r="IT62" s="17" t="str">
        <f t="shared" si="258"/>
        <v/>
      </c>
      <c r="IU62" s="17" t="str">
        <f t="shared" si="259"/>
        <v/>
      </c>
      <c r="IV62" s="17" t="str">
        <f t="shared" si="260"/>
        <v/>
      </c>
      <c r="IW62" s="17" t="str">
        <f t="shared" si="261"/>
        <v/>
      </c>
      <c r="IX62" s="17" t="str">
        <f t="shared" si="262"/>
        <v>A</v>
      </c>
      <c r="IY62" s="17" t="str">
        <f t="shared" si="263"/>
        <v>A</v>
      </c>
      <c r="IZ62" s="17" t="str">
        <f t="shared" si="264"/>
        <v>A</v>
      </c>
      <c r="JA62" s="17" t="str">
        <f t="shared" si="265"/>
        <v>A</v>
      </c>
      <c r="JB62" s="17" t="str">
        <f t="shared" si="266"/>
        <v xml:space="preserve">            </v>
      </c>
      <c r="JC62" s="17" t="str">
        <f t="shared" si="267"/>
        <v xml:space="preserve">            </v>
      </c>
      <c r="JD62" s="17" t="str">
        <f t="shared" si="268"/>
        <v/>
      </c>
      <c r="JE62" s="74"/>
      <c r="JF62" s="17" t="str">
        <f t="shared" si="269"/>
        <v xml:space="preserve">            </v>
      </c>
      <c r="JG62" s="17" t="str">
        <f>IF(OR(HK62="SUPPL.",HK62="RE-EXAM."),'result subject-wise'!AV62,HK62)</f>
        <v/>
      </c>
      <c r="JH62" s="26">
        <f>IF('result subject-wise'!AW62="",DQ62,'result subject-wise'!AW62)</f>
        <v>27.708333333333332</v>
      </c>
      <c r="JI62" s="53" t="str">
        <f t="shared" si="270"/>
        <v/>
      </c>
      <c r="JJ62" s="65"/>
    </row>
    <row r="63" spans="1:287" ht="16" customHeight="1">
      <c r="A63" s="2">
        <f>details!A63</f>
        <v>0</v>
      </c>
      <c r="B63" s="17" t="str">
        <f>IF(details!B63="","",details!B63)</f>
        <v/>
      </c>
      <c r="C63" s="17" t="str">
        <f>IF(details!C63="","",details!C63)</f>
        <v/>
      </c>
      <c r="D63" s="63" t="str">
        <f>IF(details!D63="","",details!D63)</f>
        <v/>
      </c>
      <c r="E63" s="17" t="str">
        <f>IF(details!E63="","",details!E63)</f>
        <v/>
      </c>
      <c r="F63" s="245" t="str">
        <f>IF(details!F63="","",details!F63)</f>
        <v/>
      </c>
      <c r="G63" s="19" t="str">
        <f>IF(details!G63="","",details!G63)</f>
        <v/>
      </c>
      <c r="H63" s="19" t="str">
        <f>IF(details!H63="","",details!H63)</f>
        <v/>
      </c>
      <c r="I63" s="19" t="str">
        <f>IF(details!I63="","",details!I63)</f>
        <v/>
      </c>
      <c r="J63" s="17" t="str">
        <f>IF(details!J63="","",details!J63)</f>
        <v/>
      </c>
      <c r="K63" s="17" t="str">
        <f>IF(details!K63="","",details!K63)</f>
        <v/>
      </c>
      <c r="L63" s="17" t="str">
        <f>IF(details!L63="","",details!L63)</f>
        <v/>
      </c>
      <c r="M63" s="67" t="str">
        <f t="shared" si="139"/>
        <v/>
      </c>
      <c r="N63" s="17" t="str">
        <f>IF(details!M63="","",details!M63)</f>
        <v/>
      </c>
      <c r="O63" s="17" t="str">
        <f>IF(details!N63="","",details!N63)</f>
        <v/>
      </c>
      <c r="P63" s="67" t="str">
        <f t="shared" si="140"/>
        <v/>
      </c>
      <c r="Q63" s="17" t="str">
        <f>IF(details!O63="","",details!O63)</f>
        <v/>
      </c>
      <c r="R63" s="54" t="str">
        <f t="shared" si="141"/>
        <v/>
      </c>
      <c r="S63" s="45">
        <f t="shared" si="142"/>
        <v>0</v>
      </c>
      <c r="T63" s="45">
        <f t="shared" si="143"/>
        <v>0</v>
      </c>
      <c r="U63" s="46" t="str">
        <f t="shared" si="144"/>
        <v/>
      </c>
      <c r="V63" s="45" t="str">
        <f t="shared" si="145"/>
        <v/>
      </c>
      <c r="W63" s="45" t="str">
        <f t="shared" si="89"/>
        <v/>
      </c>
      <c r="X63" s="45" t="str">
        <f t="shared" si="90"/>
        <v/>
      </c>
      <c r="Y63" s="17" t="str">
        <f>IF(details!P63="","",details!P63)</f>
        <v/>
      </c>
      <c r="Z63" s="17" t="str">
        <f>IF(details!Q63="","",details!Q63)</f>
        <v/>
      </c>
      <c r="AA63" s="17" t="str">
        <f>IF(details!R63="","",details!R63)</f>
        <v/>
      </c>
      <c r="AB63" s="67" t="str">
        <f t="shared" si="146"/>
        <v/>
      </c>
      <c r="AC63" s="17" t="str">
        <f>IF(details!S63="","",details!S63)</f>
        <v/>
      </c>
      <c r="AD63" s="17" t="str">
        <f>IF(details!T63="","",details!T63)</f>
        <v/>
      </c>
      <c r="AE63" s="67" t="str">
        <f t="shared" si="147"/>
        <v/>
      </c>
      <c r="AF63" s="17" t="str">
        <f>IF(details!U63="","",details!U63)</f>
        <v/>
      </c>
      <c r="AG63" s="54" t="str">
        <f t="shared" si="148"/>
        <v/>
      </c>
      <c r="AH63" s="45">
        <f t="shared" si="149"/>
        <v>0</v>
      </c>
      <c r="AI63" s="45">
        <f t="shared" si="150"/>
        <v>0</v>
      </c>
      <c r="AJ63" s="46" t="str">
        <f t="shared" si="151"/>
        <v/>
      </c>
      <c r="AK63" s="45" t="str">
        <f t="shared" si="152"/>
        <v/>
      </c>
      <c r="AL63" s="45" t="str">
        <f t="shared" si="91"/>
        <v/>
      </c>
      <c r="AM63" s="45" t="str">
        <f t="shared" si="92"/>
        <v/>
      </c>
      <c r="AN63" s="63" t="str">
        <f>IF(details!V63="","",details!V63)</f>
        <v/>
      </c>
      <c r="AO63" s="68" t="str">
        <f>IF(details!V63="","",details!V63)</f>
        <v/>
      </c>
      <c r="AP63" s="17" t="str">
        <f>IF(details!W63="","",details!W63)</f>
        <v/>
      </c>
      <c r="AQ63" s="17" t="str">
        <f>IF(details!X63="","",details!X63)</f>
        <v/>
      </c>
      <c r="AR63" s="17" t="str">
        <f>IF(details!Y63="","",details!Y63)</f>
        <v/>
      </c>
      <c r="AS63" s="67" t="str">
        <f t="shared" si="153"/>
        <v/>
      </c>
      <c r="AT63" s="17" t="str">
        <f>IF(details!Z63="","",details!Z63)</f>
        <v/>
      </c>
      <c r="AU63" s="17" t="str">
        <f>IF(details!AA63="","",details!AA63)</f>
        <v/>
      </c>
      <c r="AV63" s="67" t="str">
        <f t="shared" si="154"/>
        <v/>
      </c>
      <c r="AW63" s="17" t="str">
        <f>IF(details!AB63="","",details!AB63)</f>
        <v/>
      </c>
      <c r="AX63" s="54" t="str">
        <f t="shared" si="155"/>
        <v/>
      </c>
      <c r="AY63" s="45">
        <f t="shared" si="156"/>
        <v>0</v>
      </c>
      <c r="AZ63" s="45">
        <f t="shared" si="157"/>
        <v>0</v>
      </c>
      <c r="BA63" s="46" t="str">
        <f t="shared" si="158"/>
        <v/>
      </c>
      <c r="BB63" s="45" t="str">
        <f t="shared" si="159"/>
        <v/>
      </c>
      <c r="BC63" s="45" t="str">
        <f t="shared" si="93"/>
        <v/>
      </c>
      <c r="BD63" s="45" t="str">
        <f t="shared" si="160"/>
        <v/>
      </c>
      <c r="BE63" s="17" t="str">
        <f>IF(details!AC63="","",details!AC63)</f>
        <v/>
      </c>
      <c r="BF63" s="17" t="str">
        <f>IF(details!AD63="","",details!AD63)</f>
        <v/>
      </c>
      <c r="BG63" s="17" t="str">
        <f>IF(details!AE63="","",details!AE63)</f>
        <v/>
      </c>
      <c r="BH63" s="67" t="str">
        <f t="shared" si="161"/>
        <v/>
      </c>
      <c r="BI63" s="17" t="str">
        <f>IF(details!AF63="","",details!AF63)</f>
        <v/>
      </c>
      <c r="BJ63" s="17" t="str">
        <f>IF(details!AG63="","",details!AG63)</f>
        <v/>
      </c>
      <c r="BK63" s="67" t="str">
        <f t="shared" si="162"/>
        <v/>
      </c>
      <c r="BL63" s="17" t="str">
        <f>IF(details!AH63="","",details!AH63)</f>
        <v/>
      </c>
      <c r="BM63" s="54" t="str">
        <f t="shared" si="163"/>
        <v/>
      </c>
      <c r="BN63" s="45">
        <f t="shared" si="164"/>
        <v>0</v>
      </c>
      <c r="BO63" s="45">
        <f t="shared" si="165"/>
        <v>0</v>
      </c>
      <c r="BP63" s="46" t="str">
        <f t="shared" si="166"/>
        <v/>
      </c>
      <c r="BQ63" s="45" t="str">
        <f t="shared" si="167"/>
        <v/>
      </c>
      <c r="BR63" s="45" t="str">
        <f t="shared" si="94"/>
        <v/>
      </c>
      <c r="BS63" s="45" t="str">
        <f t="shared" si="168"/>
        <v/>
      </c>
      <c r="BT63" s="300" t="str">
        <f>IF(details!AI63="","",details!AI63)</f>
        <v/>
      </c>
      <c r="BU63" s="309" t="str">
        <f t="shared" si="169"/>
        <v xml:space="preserve"> SOCIAL SCIENCE</v>
      </c>
      <c r="BV63" s="17" t="str">
        <f>IF(details!AJ63="","",details!AJ63)</f>
        <v/>
      </c>
      <c r="BW63" s="17" t="str">
        <f>IF(details!AK63="","",details!AK63)</f>
        <v/>
      </c>
      <c r="BX63" s="17" t="str">
        <f>IF(details!AL63="","",details!AL63)</f>
        <v/>
      </c>
      <c r="BY63" s="178" t="str">
        <f t="shared" si="307"/>
        <v/>
      </c>
      <c r="BZ63" s="17" t="str">
        <f>IF(details!AM63="","",details!AM63)</f>
        <v/>
      </c>
      <c r="CA63" s="17" t="str">
        <f t="shared" si="171"/>
        <v/>
      </c>
      <c r="CB63" s="17" t="str">
        <f t="shared" si="308"/>
        <v/>
      </c>
      <c r="CC63" s="17">
        <f>IF(details!AN63="","",details!AN63)</f>
        <v>10</v>
      </c>
      <c r="CD63" s="17">
        <f>IF(details!AO63="","",details!AO63)</f>
        <v>10</v>
      </c>
      <c r="CE63" s="17">
        <f>IF(details!AP63="","",details!AP63)</f>
        <v>9</v>
      </c>
      <c r="CF63" s="67">
        <f t="shared" si="173"/>
        <v>29</v>
      </c>
      <c r="CG63" s="17">
        <f>IF(details!AQ63="","",details!AQ63)</f>
        <v>0.5</v>
      </c>
      <c r="CH63" s="17">
        <f>IF(details!AR63="","",details!AR63)</f>
        <v>70</v>
      </c>
      <c r="CI63" s="67">
        <f t="shared" si="174"/>
        <v>99.5</v>
      </c>
      <c r="CJ63" s="17">
        <f>IF(details!AS63="","",details!AS63)</f>
        <v>100</v>
      </c>
      <c r="CK63" s="54">
        <f t="shared" si="175"/>
        <v>199.5</v>
      </c>
      <c r="CL63" s="17">
        <f t="shared" si="176"/>
        <v>10</v>
      </c>
      <c r="CM63" s="17">
        <f t="shared" si="177"/>
        <v>10</v>
      </c>
      <c r="CN63" s="17">
        <f t="shared" si="178"/>
        <v>9</v>
      </c>
      <c r="CO63" s="67">
        <f t="shared" si="100"/>
        <v>0.5</v>
      </c>
      <c r="CP63" s="17">
        <f t="shared" si="282"/>
        <v>70</v>
      </c>
      <c r="CQ63" s="67">
        <f t="shared" si="283"/>
        <v>99.5</v>
      </c>
      <c r="CR63" s="17">
        <f t="shared" si="284"/>
        <v>100</v>
      </c>
      <c r="CS63" s="54">
        <f t="shared" si="285"/>
        <v>199.5</v>
      </c>
      <c r="CT63" s="45">
        <f t="shared" si="286"/>
        <v>0</v>
      </c>
      <c r="CU63" s="45">
        <f t="shared" si="292"/>
        <v>0</v>
      </c>
      <c r="CV63" s="46">
        <f t="shared" si="293"/>
        <v>200</v>
      </c>
      <c r="CW63" s="45" t="str">
        <f t="shared" si="287"/>
        <v/>
      </c>
      <c r="CX63" s="45" t="str">
        <f t="shared" si="103"/>
        <v/>
      </c>
      <c r="CY63" s="45" t="str">
        <f t="shared" si="179"/>
        <v/>
      </c>
      <c r="CZ63" s="17">
        <f>IF(details!AT63="","",details!AT63)</f>
        <v>5</v>
      </c>
      <c r="DA63" s="17">
        <f>IF(details!AU63="","",details!AU63)</f>
        <v>4</v>
      </c>
      <c r="DB63" s="17">
        <f>IF(details!AV63="","",details!AV63)</f>
        <v>8</v>
      </c>
      <c r="DC63" s="67">
        <f t="shared" si="180"/>
        <v>17</v>
      </c>
      <c r="DD63" s="17">
        <f>IF(details!AW63="","",details!AW63)</f>
        <v>1</v>
      </c>
      <c r="DE63" s="17">
        <f>IF(details!AX63="","",details!AX63)</f>
        <v>25</v>
      </c>
      <c r="DF63" s="67">
        <f t="shared" si="181"/>
        <v>43</v>
      </c>
      <c r="DG63" s="17">
        <f>IF(details!AY63="","",details!AY63)</f>
        <v>90</v>
      </c>
      <c r="DH63" s="54">
        <f t="shared" si="182"/>
        <v>133</v>
      </c>
      <c r="DI63" s="45">
        <f t="shared" si="183"/>
        <v>0</v>
      </c>
      <c r="DJ63" s="45">
        <f t="shared" si="184"/>
        <v>0</v>
      </c>
      <c r="DK63" s="46">
        <f t="shared" si="185"/>
        <v>200</v>
      </c>
      <c r="DL63" s="45" t="str">
        <f t="shared" si="186"/>
        <v/>
      </c>
      <c r="DM63" s="45" t="str">
        <f t="shared" si="104"/>
        <v/>
      </c>
      <c r="DN63" s="45" t="str">
        <f t="shared" si="105"/>
        <v/>
      </c>
      <c r="DO63" s="45">
        <f t="shared" si="288"/>
        <v>0</v>
      </c>
      <c r="DP63" s="69">
        <f t="shared" si="289"/>
        <v>332.5</v>
      </c>
      <c r="DQ63" s="70">
        <f t="shared" si="187"/>
        <v>27.708333333333332</v>
      </c>
      <c r="DR63" s="53" t="str">
        <f t="shared" si="188"/>
        <v/>
      </c>
      <c r="DS63" s="17">
        <f>IF(details!AZ63="","",details!AZ63)</f>
        <v>10</v>
      </c>
      <c r="DT63" s="17">
        <f>IF(details!BA63="","",details!BA63)</f>
        <v>10</v>
      </c>
      <c r="DU63" s="17">
        <f>IF(details!BB63="","",details!BB63)</f>
        <v>10</v>
      </c>
      <c r="DV63" s="67">
        <f t="shared" si="189"/>
        <v>30</v>
      </c>
      <c r="DW63" s="17">
        <f>IF(details!BC63="","",details!BC63)</f>
        <v>70</v>
      </c>
      <c r="DX63" s="67">
        <f t="shared" si="190"/>
        <v>100</v>
      </c>
      <c r="DY63" s="17">
        <f>IF(details!BD63="","",details!BD63)</f>
        <v>100</v>
      </c>
      <c r="DZ63" s="54">
        <f t="shared" si="191"/>
        <v>200</v>
      </c>
      <c r="EA63" s="45">
        <f t="shared" si="192"/>
        <v>0</v>
      </c>
      <c r="EB63" s="45">
        <f t="shared" si="193"/>
        <v>0</v>
      </c>
      <c r="EC63" s="46">
        <f t="shared" si="194"/>
        <v>200</v>
      </c>
      <c r="ED63" s="45" t="str">
        <f t="shared" si="195"/>
        <v/>
      </c>
      <c r="EE63" s="45" t="str">
        <f t="shared" si="107"/>
        <v/>
      </c>
      <c r="EF63" s="45" t="str">
        <f t="shared" si="196"/>
        <v/>
      </c>
      <c r="EG63" s="17">
        <f>IF(details!BE63="","",details!BE63)</f>
        <v>6</v>
      </c>
      <c r="EH63" s="17">
        <f>IF(details!BF63="","",details!BF63)</f>
        <v>8</v>
      </c>
      <c r="EI63" s="67">
        <f t="shared" si="197"/>
        <v>14</v>
      </c>
      <c r="EJ63" s="17">
        <f>IF(details!BG63="","",details!BG63)</f>
        <v>4</v>
      </c>
      <c r="EK63" s="17">
        <f>IF(details!BH63="","",details!BH63)</f>
        <v>7</v>
      </c>
      <c r="EL63" s="67">
        <f t="shared" si="198"/>
        <v>11</v>
      </c>
      <c r="EM63" s="17">
        <f>IF(details!BI63="","",details!BI63)</f>
        <v>15</v>
      </c>
      <c r="EN63" s="17">
        <f>IF(details!BJ63="","",details!BJ63)</f>
        <v>10</v>
      </c>
      <c r="EO63" s="67">
        <f t="shared" si="199"/>
        <v>25</v>
      </c>
      <c r="EP63" s="67">
        <f t="shared" si="200"/>
        <v>25</v>
      </c>
      <c r="EQ63" s="67">
        <f t="shared" si="201"/>
        <v>25</v>
      </c>
      <c r="ER63" s="67">
        <f t="shared" si="202"/>
        <v>50</v>
      </c>
      <c r="ES63" s="17">
        <f>IF(details!BK63="","",details!BK63)</f>
        <v>24</v>
      </c>
      <c r="ET63" s="17">
        <f>IF(details!BL63="","",details!BL63)</f>
        <v>14</v>
      </c>
      <c r="EU63" s="67">
        <f t="shared" si="203"/>
        <v>38</v>
      </c>
      <c r="EV63" s="67">
        <f t="shared" si="204"/>
        <v>49</v>
      </c>
      <c r="EW63" s="67">
        <f t="shared" si="205"/>
        <v>39</v>
      </c>
      <c r="EX63" s="17">
        <f>IF(details!BM63="","",details!BM63)</f>
        <v>30</v>
      </c>
      <c r="EY63" s="17">
        <f>IF(details!BN63="","",details!BN63)</f>
        <v>70</v>
      </c>
      <c r="EZ63" s="67">
        <f t="shared" si="206"/>
        <v>100</v>
      </c>
      <c r="FA63" s="67">
        <f t="shared" si="207"/>
        <v>79</v>
      </c>
      <c r="FB63" s="67">
        <f t="shared" si="208"/>
        <v>109</v>
      </c>
      <c r="FC63" s="63">
        <f t="shared" si="209"/>
        <v>188</v>
      </c>
      <c r="FD63" s="45">
        <f t="shared" si="210"/>
        <v>0</v>
      </c>
      <c r="FE63" s="45">
        <f t="shared" si="211"/>
        <v>0</v>
      </c>
      <c r="FF63" s="46">
        <f t="shared" si="212"/>
        <v>200</v>
      </c>
      <c r="FG63" s="45" t="str">
        <f t="shared" si="213"/>
        <v/>
      </c>
      <c r="FH63" s="45" t="str">
        <f t="shared" si="109"/>
        <v>P</v>
      </c>
      <c r="FI63" s="45" t="str">
        <f t="shared" si="214"/>
        <v>A</v>
      </c>
      <c r="FJ63" s="17">
        <f>IF(details!BO63="","",details!BO63)</f>
        <v>10</v>
      </c>
      <c r="FK63" s="17">
        <f>IF(details!BP63="","",details!BP63)</f>
        <v>10</v>
      </c>
      <c r="FL63" s="17">
        <f>IF(details!BQ63="","",details!BQ63)</f>
        <v>10</v>
      </c>
      <c r="FM63" s="67">
        <f t="shared" si="215"/>
        <v>30</v>
      </c>
      <c r="FN63" s="17">
        <f>IF(details!BR63="","",details!BR63)</f>
        <v>33</v>
      </c>
      <c r="FO63" s="17">
        <f>IF(details!BS63="","",details!BS63)</f>
        <v>18</v>
      </c>
      <c r="FP63" s="71">
        <f t="shared" si="216"/>
        <v>51</v>
      </c>
      <c r="FQ63" s="67">
        <f t="shared" si="217"/>
        <v>63</v>
      </c>
      <c r="FR63" s="67">
        <f t="shared" si="218"/>
        <v>18</v>
      </c>
      <c r="FS63" s="17">
        <f>IF(details!BT63="","",details!BT63)</f>
        <v>60</v>
      </c>
      <c r="FT63" s="17">
        <f>IF(details!BU63="","",details!BU63)</f>
        <v>30</v>
      </c>
      <c r="FU63" s="71">
        <f t="shared" si="219"/>
        <v>90</v>
      </c>
      <c r="FV63" s="67">
        <f t="shared" si="220"/>
        <v>123</v>
      </c>
      <c r="FW63" s="67">
        <f t="shared" si="221"/>
        <v>48</v>
      </c>
      <c r="FX63" s="63">
        <f t="shared" si="222"/>
        <v>171</v>
      </c>
      <c r="FY63" s="45">
        <f t="shared" si="223"/>
        <v>0</v>
      </c>
      <c r="FZ63" s="45">
        <f t="shared" si="224"/>
        <v>0</v>
      </c>
      <c r="GA63" s="46">
        <f t="shared" si="290"/>
        <v>200</v>
      </c>
      <c r="GB63" s="45" t="str">
        <f t="shared" si="225"/>
        <v/>
      </c>
      <c r="GC63" s="45" t="str">
        <f t="shared" si="110"/>
        <v>P</v>
      </c>
      <c r="GD63" s="45" t="str">
        <f t="shared" si="226"/>
        <v>A</v>
      </c>
      <c r="GE63" s="17">
        <f>IF(details!BV63="","",details!BV63)</f>
        <v>24</v>
      </c>
      <c r="GF63" s="17">
        <f>IF(details!BW63="","",details!BW63)</f>
        <v>44</v>
      </c>
      <c r="GG63" s="17">
        <f>IF(details!BX63="","",details!BX63)</f>
        <v>30</v>
      </c>
      <c r="GH63" s="63">
        <f t="shared" si="227"/>
        <v>98</v>
      </c>
      <c r="GI63" s="45">
        <f t="shared" si="228"/>
        <v>0</v>
      </c>
      <c r="GJ63" s="46">
        <f t="shared" si="229"/>
        <v>100</v>
      </c>
      <c r="GK63" s="45" t="str">
        <f t="shared" si="230"/>
        <v/>
      </c>
      <c r="GL63" s="45" t="str">
        <f t="shared" si="111"/>
        <v>P</v>
      </c>
      <c r="GM63" s="45" t="str">
        <f t="shared" si="112"/>
        <v>A</v>
      </c>
      <c r="GN63" s="17">
        <f>IF(details!BY63="","",details!BY63)</f>
        <v>24</v>
      </c>
      <c r="GO63" s="17">
        <f>IF(details!BZ63="","",details!BZ63)</f>
        <v>28</v>
      </c>
      <c r="GP63" s="17">
        <f>IF(details!CA63="","",details!CA63)</f>
        <v>27</v>
      </c>
      <c r="GQ63" s="17">
        <f>IF(details!CB63="","",details!CB63)</f>
        <v>14</v>
      </c>
      <c r="GR63" s="63">
        <f t="shared" si="231"/>
        <v>93</v>
      </c>
      <c r="GS63" s="45">
        <f t="shared" si="232"/>
        <v>0</v>
      </c>
      <c r="GT63" s="46">
        <f t="shared" si="233"/>
        <v>100</v>
      </c>
      <c r="GU63" s="45" t="str">
        <f t="shared" si="234"/>
        <v/>
      </c>
      <c r="GV63" s="45" t="str">
        <f t="shared" si="113"/>
        <v>P</v>
      </c>
      <c r="GW63" s="45" t="str">
        <f t="shared" si="114"/>
        <v>A</v>
      </c>
      <c r="GX63" s="45" t="str">
        <f t="shared" si="294"/>
        <v/>
      </c>
      <c r="GY63" s="45" t="str">
        <f t="shared" si="295"/>
        <v/>
      </c>
      <c r="GZ63" s="45" t="str">
        <f t="shared" si="296"/>
        <v/>
      </c>
      <c r="HA63" s="45" t="str">
        <f t="shared" si="297"/>
        <v/>
      </c>
      <c r="HB63" s="45" t="str">
        <f t="shared" si="235"/>
        <v/>
      </c>
      <c r="HC63" s="45" t="str">
        <f t="shared" si="236"/>
        <v/>
      </c>
      <c r="HD63" s="45" t="str">
        <f t="shared" si="87"/>
        <v/>
      </c>
      <c r="HE63" s="45">
        <f t="shared" si="237"/>
        <v>0</v>
      </c>
      <c r="HF63" s="45">
        <f t="shared" si="238"/>
        <v>0</v>
      </c>
      <c r="HG63" s="45">
        <f t="shared" si="239"/>
        <v>0</v>
      </c>
      <c r="HH63" s="45">
        <f t="shared" si="240"/>
        <v>0</v>
      </c>
      <c r="HI63" s="45">
        <f t="shared" si="241"/>
        <v>0</v>
      </c>
      <c r="HJ63" s="45" t="str">
        <f t="shared" si="291"/>
        <v/>
      </c>
      <c r="HK63" s="17" t="str">
        <f t="shared" si="242"/>
        <v/>
      </c>
      <c r="HL63" s="359" t="str">
        <f t="shared" si="243"/>
        <v/>
      </c>
      <c r="HM63" s="72" t="str">
        <f t="shared" si="244"/>
        <v/>
      </c>
      <c r="HN63" s="60" t="str">
        <f>IF(details!DJ63="","",details!DJ63)</f>
        <v/>
      </c>
      <c r="HO63" s="73" t="str">
        <f>IF(details!DK63="","",details!DK63)</f>
        <v/>
      </c>
      <c r="HP63" s="60" t="str">
        <f>IF(details!DN63="","",details!DN63)</f>
        <v/>
      </c>
      <c r="HQ63" s="73" t="str">
        <f>IF(details!DO63="","",details!DO63)</f>
        <v/>
      </c>
      <c r="HR63" s="60" t="str">
        <f>IF(details!DR63="","",details!DR63)</f>
        <v/>
      </c>
      <c r="HS63" s="73" t="str">
        <f>IF(details!DS63="","",details!DS63)</f>
        <v/>
      </c>
      <c r="HT63" s="60" t="str">
        <f>IF(details!DV63="","",details!DV63)</f>
        <v/>
      </c>
      <c r="HU63" s="73" t="str">
        <f>IF(details!DW63="","",details!DW63)</f>
        <v/>
      </c>
      <c r="HV63" s="60" t="str">
        <f>IF(details!DZ63="","",details!DZ63)</f>
        <v/>
      </c>
      <c r="HW63" s="73" t="str">
        <f>IF(details!EA63="","",details!EA63)</f>
        <v/>
      </c>
      <c r="HX63" s="61" t="str">
        <f t="shared" si="245"/>
        <v/>
      </c>
      <c r="HY63" s="321">
        <f t="shared" si="246"/>
        <v>1.5</v>
      </c>
      <c r="HZ63" s="17" t="str">
        <f t="shared" si="247"/>
        <v/>
      </c>
      <c r="IA63" s="17" t="str">
        <f t="shared" si="248"/>
        <v/>
      </c>
      <c r="IB63" s="17" t="str">
        <f t="shared" si="298"/>
        <v/>
      </c>
      <c r="IC63" s="17" t="str">
        <f t="shared" si="249"/>
        <v/>
      </c>
      <c r="ID63" s="17" t="str">
        <f t="shared" si="250"/>
        <v/>
      </c>
      <c r="IE63" s="17" t="str">
        <f t="shared" si="299"/>
        <v/>
      </c>
      <c r="IF63" s="17" t="str">
        <f t="shared" si="251"/>
        <v/>
      </c>
      <c r="IG63" s="17" t="str">
        <f t="shared" si="309"/>
        <v/>
      </c>
      <c r="IH63" s="17" t="str">
        <f t="shared" si="309"/>
        <v/>
      </c>
      <c r="II63" s="17" t="str">
        <f t="shared" si="309"/>
        <v/>
      </c>
      <c r="IJ63" s="17" t="str">
        <f t="shared" si="309"/>
        <v/>
      </c>
      <c r="IK63" s="17" t="str">
        <f t="shared" si="309"/>
        <v/>
      </c>
      <c r="IL63" s="17" t="str">
        <f t="shared" si="252"/>
        <v/>
      </c>
      <c r="IM63" s="17" t="str">
        <f t="shared" si="300"/>
        <v/>
      </c>
      <c r="IN63" s="17" t="str">
        <f t="shared" si="253"/>
        <v/>
      </c>
      <c r="IO63" s="17" t="str">
        <f t="shared" si="254"/>
        <v/>
      </c>
      <c r="IP63" s="17" t="str">
        <f t="shared" si="301"/>
        <v/>
      </c>
      <c r="IQ63" s="17" t="str">
        <f t="shared" si="255"/>
        <v/>
      </c>
      <c r="IR63" s="17" t="str">
        <f t="shared" si="256"/>
        <v/>
      </c>
      <c r="IS63" s="17" t="str">
        <f t="shared" si="257"/>
        <v/>
      </c>
      <c r="IT63" s="17" t="str">
        <f t="shared" si="258"/>
        <v/>
      </c>
      <c r="IU63" s="17" t="str">
        <f t="shared" si="259"/>
        <v/>
      </c>
      <c r="IV63" s="17" t="str">
        <f t="shared" si="260"/>
        <v/>
      </c>
      <c r="IW63" s="17" t="str">
        <f t="shared" si="261"/>
        <v/>
      </c>
      <c r="IX63" s="17" t="str">
        <f t="shared" si="262"/>
        <v>A</v>
      </c>
      <c r="IY63" s="17" t="str">
        <f t="shared" si="263"/>
        <v>A</v>
      </c>
      <c r="IZ63" s="17" t="str">
        <f t="shared" si="264"/>
        <v>A</v>
      </c>
      <c r="JA63" s="17" t="str">
        <f t="shared" si="265"/>
        <v>A</v>
      </c>
      <c r="JB63" s="17" t="str">
        <f t="shared" si="266"/>
        <v xml:space="preserve">            </v>
      </c>
      <c r="JC63" s="17" t="str">
        <f t="shared" si="267"/>
        <v xml:space="preserve">            </v>
      </c>
      <c r="JD63" s="17" t="str">
        <f t="shared" si="268"/>
        <v/>
      </c>
      <c r="JE63" s="74"/>
      <c r="JF63" s="17" t="str">
        <f t="shared" si="269"/>
        <v xml:space="preserve">            </v>
      </c>
      <c r="JG63" s="17" t="str">
        <f>IF(OR(HK63="SUPPL.",HK63="RE-EXAM."),'result subject-wise'!AV63,HK63)</f>
        <v/>
      </c>
      <c r="JH63" s="26">
        <f>IF('result subject-wise'!AW63="",DQ63,'result subject-wise'!AW63)</f>
        <v>27.708333333333332</v>
      </c>
      <c r="JI63" s="53" t="str">
        <f t="shared" si="270"/>
        <v/>
      </c>
      <c r="JJ63" s="65"/>
    </row>
    <row r="64" spans="1:287" ht="16" customHeight="1">
      <c r="A64" s="2">
        <f>details!A64</f>
        <v>0</v>
      </c>
      <c r="B64" s="17" t="str">
        <f>IF(details!B64="","",details!B64)</f>
        <v/>
      </c>
      <c r="C64" s="17" t="str">
        <f>IF(details!C64="","",details!C64)</f>
        <v/>
      </c>
      <c r="D64" s="63" t="str">
        <f>IF(details!D64="","",details!D64)</f>
        <v/>
      </c>
      <c r="E64" s="17" t="str">
        <f>IF(details!E64="","",details!E64)</f>
        <v/>
      </c>
      <c r="F64" s="245" t="str">
        <f>IF(details!F64="","",details!F64)</f>
        <v/>
      </c>
      <c r="G64" s="19" t="str">
        <f>IF(details!G64="","",details!G64)</f>
        <v/>
      </c>
      <c r="H64" s="19" t="str">
        <f>IF(details!H64="","",details!H64)</f>
        <v/>
      </c>
      <c r="I64" s="19" t="str">
        <f>IF(details!I64="","",details!I64)</f>
        <v/>
      </c>
      <c r="J64" s="17" t="str">
        <f>IF(details!J64="","",details!J64)</f>
        <v/>
      </c>
      <c r="K64" s="17" t="str">
        <f>IF(details!K64="","",details!K64)</f>
        <v/>
      </c>
      <c r="L64" s="17" t="str">
        <f>IF(details!L64="","",details!L64)</f>
        <v/>
      </c>
      <c r="M64" s="67" t="str">
        <f t="shared" si="139"/>
        <v/>
      </c>
      <c r="N64" s="17" t="str">
        <f>IF(details!M64="","",details!M64)</f>
        <v/>
      </c>
      <c r="O64" s="17" t="str">
        <f>IF(details!N64="","",details!N64)</f>
        <v/>
      </c>
      <c r="P64" s="67" t="str">
        <f t="shared" si="140"/>
        <v/>
      </c>
      <c r="Q64" s="17" t="str">
        <f>IF(details!O64="","",details!O64)</f>
        <v/>
      </c>
      <c r="R64" s="54" t="str">
        <f t="shared" si="141"/>
        <v/>
      </c>
      <c r="S64" s="45">
        <f t="shared" si="142"/>
        <v>0</v>
      </c>
      <c r="T64" s="45">
        <f t="shared" si="143"/>
        <v>0</v>
      </c>
      <c r="U64" s="46" t="str">
        <f t="shared" si="144"/>
        <v/>
      </c>
      <c r="V64" s="45" t="str">
        <f t="shared" si="145"/>
        <v/>
      </c>
      <c r="W64" s="45" t="str">
        <f t="shared" si="89"/>
        <v/>
      </c>
      <c r="X64" s="45" t="str">
        <f t="shared" si="90"/>
        <v/>
      </c>
      <c r="Y64" s="17" t="str">
        <f>IF(details!P64="","",details!P64)</f>
        <v/>
      </c>
      <c r="Z64" s="17" t="str">
        <f>IF(details!Q64="","",details!Q64)</f>
        <v/>
      </c>
      <c r="AA64" s="17" t="str">
        <f>IF(details!R64="","",details!R64)</f>
        <v/>
      </c>
      <c r="AB64" s="67" t="str">
        <f t="shared" si="146"/>
        <v/>
      </c>
      <c r="AC64" s="17" t="str">
        <f>IF(details!S64="","",details!S64)</f>
        <v/>
      </c>
      <c r="AD64" s="17" t="str">
        <f>IF(details!T64="","",details!T64)</f>
        <v/>
      </c>
      <c r="AE64" s="67" t="str">
        <f t="shared" si="147"/>
        <v/>
      </c>
      <c r="AF64" s="17" t="str">
        <f>IF(details!U64="","",details!U64)</f>
        <v/>
      </c>
      <c r="AG64" s="54" t="str">
        <f t="shared" si="148"/>
        <v/>
      </c>
      <c r="AH64" s="45">
        <f t="shared" si="149"/>
        <v>0</v>
      </c>
      <c r="AI64" s="45">
        <f t="shared" si="150"/>
        <v>0</v>
      </c>
      <c r="AJ64" s="46" t="str">
        <f t="shared" si="151"/>
        <v/>
      </c>
      <c r="AK64" s="45" t="str">
        <f t="shared" si="152"/>
        <v/>
      </c>
      <c r="AL64" s="45" t="str">
        <f t="shared" si="91"/>
        <v/>
      </c>
      <c r="AM64" s="45" t="str">
        <f t="shared" si="92"/>
        <v/>
      </c>
      <c r="AN64" s="63" t="str">
        <f>IF(details!V64="","",details!V64)</f>
        <v/>
      </c>
      <c r="AO64" s="68" t="str">
        <f>IF(details!V64="","",details!V64)</f>
        <v/>
      </c>
      <c r="AP64" s="17" t="str">
        <f>IF(details!W64="","",details!W64)</f>
        <v/>
      </c>
      <c r="AQ64" s="17" t="str">
        <f>IF(details!X64="","",details!X64)</f>
        <v/>
      </c>
      <c r="AR64" s="17" t="str">
        <f>IF(details!Y64="","",details!Y64)</f>
        <v/>
      </c>
      <c r="AS64" s="67" t="str">
        <f t="shared" si="153"/>
        <v/>
      </c>
      <c r="AT64" s="17" t="str">
        <f>IF(details!Z64="","",details!Z64)</f>
        <v/>
      </c>
      <c r="AU64" s="17" t="str">
        <f>IF(details!AA64="","",details!AA64)</f>
        <v/>
      </c>
      <c r="AV64" s="67" t="str">
        <f t="shared" si="154"/>
        <v/>
      </c>
      <c r="AW64" s="17" t="str">
        <f>IF(details!AB64="","",details!AB64)</f>
        <v/>
      </c>
      <c r="AX64" s="54" t="str">
        <f t="shared" si="155"/>
        <v/>
      </c>
      <c r="AY64" s="45">
        <f t="shared" si="156"/>
        <v>0</v>
      </c>
      <c r="AZ64" s="45">
        <f t="shared" si="157"/>
        <v>0</v>
      </c>
      <c r="BA64" s="46" t="str">
        <f t="shared" si="158"/>
        <v/>
      </c>
      <c r="BB64" s="45" t="str">
        <f t="shared" si="159"/>
        <v/>
      </c>
      <c r="BC64" s="45" t="str">
        <f t="shared" si="93"/>
        <v/>
      </c>
      <c r="BD64" s="45" t="str">
        <f t="shared" si="160"/>
        <v/>
      </c>
      <c r="BE64" s="17" t="str">
        <f>IF(details!AC64="","",details!AC64)</f>
        <v/>
      </c>
      <c r="BF64" s="17" t="str">
        <f>IF(details!AD64="","",details!AD64)</f>
        <v/>
      </c>
      <c r="BG64" s="17" t="str">
        <f>IF(details!AE64="","",details!AE64)</f>
        <v/>
      </c>
      <c r="BH64" s="67" t="str">
        <f t="shared" si="161"/>
        <v/>
      </c>
      <c r="BI64" s="17" t="str">
        <f>IF(details!AF64="","",details!AF64)</f>
        <v/>
      </c>
      <c r="BJ64" s="17" t="str">
        <f>IF(details!AG64="","",details!AG64)</f>
        <v/>
      </c>
      <c r="BK64" s="67" t="str">
        <f t="shared" si="162"/>
        <v/>
      </c>
      <c r="BL64" s="17" t="str">
        <f>IF(details!AH64="","",details!AH64)</f>
        <v/>
      </c>
      <c r="BM64" s="54" t="str">
        <f t="shared" si="163"/>
        <v/>
      </c>
      <c r="BN64" s="45">
        <f t="shared" si="164"/>
        <v>0</v>
      </c>
      <c r="BO64" s="45">
        <f t="shared" si="165"/>
        <v>0</v>
      </c>
      <c r="BP64" s="46" t="str">
        <f t="shared" si="166"/>
        <v/>
      </c>
      <c r="BQ64" s="45" t="str">
        <f t="shared" si="167"/>
        <v/>
      </c>
      <c r="BR64" s="45" t="str">
        <f t="shared" si="94"/>
        <v/>
      </c>
      <c r="BS64" s="45" t="str">
        <f t="shared" si="168"/>
        <v/>
      </c>
      <c r="BT64" s="300" t="str">
        <f>IF(details!AI64="","",details!AI64)</f>
        <v/>
      </c>
      <c r="BU64" s="309" t="str">
        <f t="shared" si="169"/>
        <v xml:space="preserve"> SOCIAL SCIENCE</v>
      </c>
      <c r="BV64" s="17" t="str">
        <f>IF(details!AJ64="","",details!AJ64)</f>
        <v/>
      </c>
      <c r="BW64" s="17" t="str">
        <f>IF(details!AK64="","",details!AK64)</f>
        <v/>
      </c>
      <c r="BX64" s="17" t="str">
        <f>IF(details!AL64="","",details!AL64)</f>
        <v/>
      </c>
      <c r="BY64" s="178" t="str">
        <f t="shared" si="307"/>
        <v/>
      </c>
      <c r="BZ64" s="17" t="str">
        <f>IF(details!AM64="","",details!AM64)</f>
        <v/>
      </c>
      <c r="CA64" s="17" t="str">
        <f t="shared" si="171"/>
        <v/>
      </c>
      <c r="CB64" s="17" t="str">
        <f t="shared" si="308"/>
        <v/>
      </c>
      <c r="CC64" s="17">
        <f>IF(details!AN64="","",details!AN64)</f>
        <v>10</v>
      </c>
      <c r="CD64" s="17">
        <f>IF(details!AO64="","",details!AO64)</f>
        <v>10</v>
      </c>
      <c r="CE64" s="17">
        <f>IF(details!AP64="","",details!AP64)</f>
        <v>9</v>
      </c>
      <c r="CF64" s="67">
        <f t="shared" si="173"/>
        <v>29</v>
      </c>
      <c r="CG64" s="17">
        <f>IF(details!AQ64="","",details!AQ64)</f>
        <v>0.5</v>
      </c>
      <c r="CH64" s="17">
        <f>IF(details!AR64="","",details!AR64)</f>
        <v>70</v>
      </c>
      <c r="CI64" s="67">
        <f t="shared" si="174"/>
        <v>99.5</v>
      </c>
      <c r="CJ64" s="17">
        <f>IF(details!AS64="","",details!AS64)</f>
        <v>100</v>
      </c>
      <c r="CK64" s="54">
        <f t="shared" si="175"/>
        <v>199.5</v>
      </c>
      <c r="CL64" s="17">
        <f t="shared" si="176"/>
        <v>10</v>
      </c>
      <c r="CM64" s="17">
        <f t="shared" si="177"/>
        <v>10</v>
      </c>
      <c r="CN64" s="17">
        <f t="shared" si="178"/>
        <v>9</v>
      </c>
      <c r="CO64" s="67">
        <f t="shared" si="100"/>
        <v>0.5</v>
      </c>
      <c r="CP64" s="17">
        <f t="shared" si="282"/>
        <v>70</v>
      </c>
      <c r="CQ64" s="67">
        <f t="shared" si="283"/>
        <v>99.5</v>
      </c>
      <c r="CR64" s="17">
        <f t="shared" si="284"/>
        <v>100</v>
      </c>
      <c r="CS64" s="54">
        <f t="shared" si="285"/>
        <v>199.5</v>
      </c>
      <c r="CT64" s="45">
        <f t="shared" si="286"/>
        <v>0</v>
      </c>
      <c r="CU64" s="45">
        <f t="shared" si="292"/>
        <v>0</v>
      </c>
      <c r="CV64" s="46">
        <f t="shared" si="293"/>
        <v>200</v>
      </c>
      <c r="CW64" s="45" t="str">
        <f t="shared" si="287"/>
        <v/>
      </c>
      <c r="CX64" s="45" t="str">
        <f t="shared" si="103"/>
        <v/>
      </c>
      <c r="CY64" s="45" t="str">
        <f t="shared" si="179"/>
        <v/>
      </c>
      <c r="CZ64" s="17">
        <f>IF(details!AT64="","",details!AT64)</f>
        <v>5</v>
      </c>
      <c r="DA64" s="17">
        <f>IF(details!AU64="","",details!AU64)</f>
        <v>4</v>
      </c>
      <c r="DB64" s="17">
        <f>IF(details!AV64="","",details!AV64)</f>
        <v>8</v>
      </c>
      <c r="DC64" s="67">
        <f t="shared" si="180"/>
        <v>17</v>
      </c>
      <c r="DD64" s="17">
        <f>IF(details!AW64="","",details!AW64)</f>
        <v>1</v>
      </c>
      <c r="DE64" s="17">
        <f>IF(details!AX64="","",details!AX64)</f>
        <v>25</v>
      </c>
      <c r="DF64" s="67">
        <f t="shared" si="181"/>
        <v>43</v>
      </c>
      <c r="DG64" s="17">
        <f>IF(details!AY64="","",details!AY64)</f>
        <v>90</v>
      </c>
      <c r="DH64" s="54">
        <f t="shared" si="182"/>
        <v>133</v>
      </c>
      <c r="DI64" s="45">
        <f t="shared" si="183"/>
        <v>0</v>
      </c>
      <c r="DJ64" s="45">
        <f t="shared" si="184"/>
        <v>0</v>
      </c>
      <c r="DK64" s="46">
        <f t="shared" si="185"/>
        <v>200</v>
      </c>
      <c r="DL64" s="45" t="str">
        <f t="shared" si="186"/>
        <v/>
      </c>
      <c r="DM64" s="45" t="str">
        <f t="shared" si="104"/>
        <v/>
      </c>
      <c r="DN64" s="45" t="str">
        <f t="shared" si="105"/>
        <v/>
      </c>
      <c r="DO64" s="45">
        <f t="shared" si="288"/>
        <v>0</v>
      </c>
      <c r="DP64" s="69">
        <f t="shared" si="289"/>
        <v>332.5</v>
      </c>
      <c r="DQ64" s="70">
        <f t="shared" si="187"/>
        <v>27.708333333333332</v>
      </c>
      <c r="DR64" s="53" t="str">
        <f t="shared" si="188"/>
        <v/>
      </c>
      <c r="DS64" s="17">
        <f>IF(details!AZ64="","",details!AZ64)</f>
        <v>10</v>
      </c>
      <c r="DT64" s="17">
        <f>IF(details!BA64="","",details!BA64)</f>
        <v>10</v>
      </c>
      <c r="DU64" s="17">
        <f>IF(details!BB64="","",details!BB64)</f>
        <v>10</v>
      </c>
      <c r="DV64" s="67">
        <f t="shared" si="189"/>
        <v>30</v>
      </c>
      <c r="DW64" s="17">
        <f>IF(details!BC64="","",details!BC64)</f>
        <v>70</v>
      </c>
      <c r="DX64" s="67">
        <f t="shared" si="190"/>
        <v>100</v>
      </c>
      <c r="DY64" s="17">
        <f>IF(details!BD64="","",details!BD64)</f>
        <v>100</v>
      </c>
      <c r="DZ64" s="54">
        <f t="shared" si="191"/>
        <v>200</v>
      </c>
      <c r="EA64" s="45">
        <f t="shared" si="192"/>
        <v>0</v>
      </c>
      <c r="EB64" s="45">
        <f t="shared" si="193"/>
        <v>0</v>
      </c>
      <c r="EC64" s="46">
        <f t="shared" si="194"/>
        <v>200</v>
      </c>
      <c r="ED64" s="45" t="str">
        <f t="shared" si="195"/>
        <v/>
      </c>
      <c r="EE64" s="45" t="str">
        <f t="shared" si="107"/>
        <v/>
      </c>
      <c r="EF64" s="45" t="str">
        <f t="shared" si="196"/>
        <v/>
      </c>
      <c r="EG64" s="17">
        <f>IF(details!BE64="","",details!BE64)</f>
        <v>6</v>
      </c>
      <c r="EH64" s="17">
        <f>IF(details!BF64="","",details!BF64)</f>
        <v>8</v>
      </c>
      <c r="EI64" s="67">
        <f t="shared" si="197"/>
        <v>14</v>
      </c>
      <c r="EJ64" s="17">
        <f>IF(details!BG64="","",details!BG64)</f>
        <v>4</v>
      </c>
      <c r="EK64" s="17">
        <f>IF(details!BH64="","",details!BH64)</f>
        <v>7</v>
      </c>
      <c r="EL64" s="67">
        <f t="shared" si="198"/>
        <v>11</v>
      </c>
      <c r="EM64" s="17">
        <f>IF(details!BI64="","",details!BI64)</f>
        <v>15</v>
      </c>
      <c r="EN64" s="17">
        <f>IF(details!BJ64="","",details!BJ64)</f>
        <v>10</v>
      </c>
      <c r="EO64" s="67">
        <f t="shared" si="199"/>
        <v>25</v>
      </c>
      <c r="EP64" s="67">
        <f t="shared" si="200"/>
        <v>25</v>
      </c>
      <c r="EQ64" s="67">
        <f t="shared" si="201"/>
        <v>25</v>
      </c>
      <c r="ER64" s="67">
        <f t="shared" si="202"/>
        <v>50</v>
      </c>
      <c r="ES64" s="17">
        <f>IF(details!BK64="","",details!BK64)</f>
        <v>24</v>
      </c>
      <c r="ET64" s="17">
        <f>IF(details!BL64="","",details!BL64)</f>
        <v>14</v>
      </c>
      <c r="EU64" s="67">
        <f t="shared" si="203"/>
        <v>38</v>
      </c>
      <c r="EV64" s="67">
        <f t="shared" si="204"/>
        <v>49</v>
      </c>
      <c r="EW64" s="67">
        <f t="shared" si="205"/>
        <v>39</v>
      </c>
      <c r="EX64" s="17">
        <f>IF(details!BM64="","",details!BM64)</f>
        <v>30</v>
      </c>
      <c r="EY64" s="17">
        <f>IF(details!BN64="","",details!BN64)</f>
        <v>70</v>
      </c>
      <c r="EZ64" s="67">
        <f t="shared" si="206"/>
        <v>100</v>
      </c>
      <c r="FA64" s="67">
        <f t="shared" si="207"/>
        <v>79</v>
      </c>
      <c r="FB64" s="67">
        <f t="shared" si="208"/>
        <v>109</v>
      </c>
      <c r="FC64" s="63">
        <f t="shared" si="209"/>
        <v>188</v>
      </c>
      <c r="FD64" s="45">
        <f t="shared" si="210"/>
        <v>0</v>
      </c>
      <c r="FE64" s="45">
        <f t="shared" si="211"/>
        <v>0</v>
      </c>
      <c r="FF64" s="46">
        <f t="shared" si="212"/>
        <v>200</v>
      </c>
      <c r="FG64" s="45" t="str">
        <f t="shared" si="213"/>
        <v/>
      </c>
      <c r="FH64" s="45" t="str">
        <f t="shared" si="109"/>
        <v>P</v>
      </c>
      <c r="FI64" s="45" t="str">
        <f t="shared" si="214"/>
        <v>A</v>
      </c>
      <c r="FJ64" s="17">
        <f>IF(details!BO64="","",details!BO64)</f>
        <v>10</v>
      </c>
      <c r="FK64" s="17">
        <f>IF(details!BP64="","",details!BP64)</f>
        <v>10</v>
      </c>
      <c r="FL64" s="17">
        <f>IF(details!BQ64="","",details!BQ64)</f>
        <v>10</v>
      </c>
      <c r="FM64" s="67">
        <f t="shared" si="215"/>
        <v>30</v>
      </c>
      <c r="FN64" s="17">
        <f>IF(details!BR64="","",details!BR64)</f>
        <v>33</v>
      </c>
      <c r="FO64" s="17">
        <f>IF(details!BS64="","",details!BS64)</f>
        <v>18</v>
      </c>
      <c r="FP64" s="71">
        <f t="shared" si="216"/>
        <v>51</v>
      </c>
      <c r="FQ64" s="67">
        <f t="shared" si="217"/>
        <v>63</v>
      </c>
      <c r="FR64" s="67">
        <f t="shared" si="218"/>
        <v>18</v>
      </c>
      <c r="FS64" s="17">
        <f>IF(details!BT64="","",details!BT64)</f>
        <v>60</v>
      </c>
      <c r="FT64" s="17">
        <f>IF(details!BU64="","",details!BU64)</f>
        <v>30</v>
      </c>
      <c r="FU64" s="71">
        <f t="shared" si="219"/>
        <v>90</v>
      </c>
      <c r="FV64" s="67">
        <f t="shared" si="220"/>
        <v>123</v>
      </c>
      <c r="FW64" s="67">
        <f t="shared" si="221"/>
        <v>48</v>
      </c>
      <c r="FX64" s="63">
        <f t="shared" si="222"/>
        <v>171</v>
      </c>
      <c r="FY64" s="45">
        <f t="shared" si="223"/>
        <v>0</v>
      </c>
      <c r="FZ64" s="45">
        <f t="shared" si="224"/>
        <v>0</v>
      </c>
      <c r="GA64" s="46">
        <f t="shared" si="290"/>
        <v>200</v>
      </c>
      <c r="GB64" s="45" t="str">
        <f t="shared" si="225"/>
        <v/>
      </c>
      <c r="GC64" s="45" t="str">
        <f t="shared" si="110"/>
        <v>P</v>
      </c>
      <c r="GD64" s="45" t="str">
        <f t="shared" si="226"/>
        <v>A</v>
      </c>
      <c r="GE64" s="17">
        <f>IF(details!BV64="","",details!BV64)</f>
        <v>24</v>
      </c>
      <c r="GF64" s="17">
        <f>IF(details!BW64="","",details!BW64)</f>
        <v>44</v>
      </c>
      <c r="GG64" s="17">
        <f>IF(details!BX64="","",details!BX64)</f>
        <v>30</v>
      </c>
      <c r="GH64" s="63">
        <f t="shared" si="227"/>
        <v>98</v>
      </c>
      <c r="GI64" s="45">
        <f t="shared" si="228"/>
        <v>0</v>
      </c>
      <c r="GJ64" s="46">
        <f t="shared" si="229"/>
        <v>100</v>
      </c>
      <c r="GK64" s="45" t="str">
        <f t="shared" si="230"/>
        <v/>
      </c>
      <c r="GL64" s="45" t="str">
        <f t="shared" si="111"/>
        <v>P</v>
      </c>
      <c r="GM64" s="45" t="str">
        <f t="shared" si="112"/>
        <v>A</v>
      </c>
      <c r="GN64" s="17">
        <f>IF(details!BY64="","",details!BY64)</f>
        <v>24</v>
      </c>
      <c r="GO64" s="17">
        <f>IF(details!BZ64="","",details!BZ64)</f>
        <v>28</v>
      </c>
      <c r="GP64" s="17">
        <f>IF(details!CA64="","",details!CA64)</f>
        <v>27</v>
      </c>
      <c r="GQ64" s="17">
        <f>IF(details!CB64="","",details!CB64)</f>
        <v>14</v>
      </c>
      <c r="GR64" s="63">
        <f t="shared" si="231"/>
        <v>93</v>
      </c>
      <c r="GS64" s="45">
        <f t="shared" si="232"/>
        <v>0</v>
      </c>
      <c r="GT64" s="46">
        <f t="shared" si="233"/>
        <v>100</v>
      </c>
      <c r="GU64" s="45" t="str">
        <f t="shared" si="234"/>
        <v/>
      </c>
      <c r="GV64" s="45" t="str">
        <f t="shared" si="113"/>
        <v>P</v>
      </c>
      <c r="GW64" s="45" t="str">
        <f t="shared" si="114"/>
        <v>A</v>
      </c>
      <c r="GX64" s="45" t="str">
        <f t="shared" si="294"/>
        <v/>
      </c>
      <c r="GY64" s="45" t="str">
        <f t="shared" si="295"/>
        <v/>
      </c>
      <c r="GZ64" s="45" t="str">
        <f t="shared" si="296"/>
        <v/>
      </c>
      <c r="HA64" s="45" t="str">
        <f t="shared" si="297"/>
        <v/>
      </c>
      <c r="HB64" s="45" t="str">
        <f t="shared" si="235"/>
        <v/>
      </c>
      <c r="HC64" s="45" t="str">
        <f t="shared" si="236"/>
        <v/>
      </c>
      <c r="HD64" s="45" t="str">
        <f t="shared" si="87"/>
        <v/>
      </c>
      <c r="HE64" s="45">
        <f t="shared" si="237"/>
        <v>0</v>
      </c>
      <c r="HF64" s="45">
        <f t="shared" si="238"/>
        <v>0</v>
      </c>
      <c r="HG64" s="45">
        <f t="shared" si="239"/>
        <v>0</v>
      </c>
      <c r="HH64" s="45">
        <f t="shared" si="240"/>
        <v>0</v>
      </c>
      <c r="HI64" s="45">
        <f t="shared" si="241"/>
        <v>0</v>
      </c>
      <c r="HJ64" s="45" t="str">
        <f t="shared" si="291"/>
        <v/>
      </c>
      <c r="HK64" s="17" t="str">
        <f t="shared" si="242"/>
        <v/>
      </c>
      <c r="HL64" s="359" t="str">
        <f t="shared" si="243"/>
        <v/>
      </c>
      <c r="HM64" s="72" t="str">
        <f t="shared" si="244"/>
        <v/>
      </c>
      <c r="HN64" s="60" t="str">
        <f>IF(details!DJ64="","",details!DJ64)</f>
        <v/>
      </c>
      <c r="HO64" s="73" t="str">
        <f>IF(details!DK64="","",details!DK64)</f>
        <v/>
      </c>
      <c r="HP64" s="60" t="str">
        <f>IF(details!DN64="","",details!DN64)</f>
        <v/>
      </c>
      <c r="HQ64" s="73" t="str">
        <f>IF(details!DO64="","",details!DO64)</f>
        <v/>
      </c>
      <c r="HR64" s="60" t="str">
        <f>IF(details!DR64="","",details!DR64)</f>
        <v/>
      </c>
      <c r="HS64" s="73" t="str">
        <f>IF(details!DS64="","",details!DS64)</f>
        <v/>
      </c>
      <c r="HT64" s="60" t="str">
        <f>IF(details!DV64="","",details!DV64)</f>
        <v/>
      </c>
      <c r="HU64" s="73" t="str">
        <f>IF(details!DW64="","",details!DW64)</f>
        <v/>
      </c>
      <c r="HV64" s="60" t="str">
        <f>IF(details!DZ64="","",details!DZ64)</f>
        <v/>
      </c>
      <c r="HW64" s="73" t="str">
        <f>IF(details!EA64="","",details!EA64)</f>
        <v/>
      </c>
      <c r="HX64" s="61" t="str">
        <f t="shared" si="245"/>
        <v/>
      </c>
      <c r="HY64" s="321">
        <f t="shared" si="246"/>
        <v>1.5</v>
      </c>
      <c r="HZ64" s="17" t="str">
        <f t="shared" si="247"/>
        <v/>
      </c>
      <c r="IA64" s="17" t="str">
        <f t="shared" si="248"/>
        <v/>
      </c>
      <c r="IB64" s="17" t="str">
        <f t="shared" si="298"/>
        <v/>
      </c>
      <c r="IC64" s="17" t="str">
        <f t="shared" si="249"/>
        <v/>
      </c>
      <c r="ID64" s="17" t="str">
        <f t="shared" si="250"/>
        <v/>
      </c>
      <c r="IE64" s="17" t="str">
        <f t="shared" si="299"/>
        <v/>
      </c>
      <c r="IF64" s="17" t="str">
        <f t="shared" si="251"/>
        <v/>
      </c>
      <c r="IG64" s="17" t="str">
        <f t="shared" si="309"/>
        <v/>
      </c>
      <c r="IH64" s="17" t="str">
        <f t="shared" si="309"/>
        <v/>
      </c>
      <c r="II64" s="17" t="str">
        <f t="shared" si="309"/>
        <v/>
      </c>
      <c r="IJ64" s="17" t="str">
        <f t="shared" si="309"/>
        <v/>
      </c>
      <c r="IK64" s="17" t="str">
        <f t="shared" si="309"/>
        <v/>
      </c>
      <c r="IL64" s="17" t="str">
        <f t="shared" si="252"/>
        <v/>
      </c>
      <c r="IM64" s="17" t="str">
        <f t="shared" si="300"/>
        <v/>
      </c>
      <c r="IN64" s="17" t="str">
        <f t="shared" si="253"/>
        <v/>
      </c>
      <c r="IO64" s="17" t="str">
        <f t="shared" si="254"/>
        <v/>
      </c>
      <c r="IP64" s="17" t="str">
        <f t="shared" si="301"/>
        <v/>
      </c>
      <c r="IQ64" s="17" t="str">
        <f t="shared" si="255"/>
        <v/>
      </c>
      <c r="IR64" s="17" t="str">
        <f t="shared" si="256"/>
        <v/>
      </c>
      <c r="IS64" s="17" t="str">
        <f t="shared" si="257"/>
        <v/>
      </c>
      <c r="IT64" s="17" t="str">
        <f t="shared" si="258"/>
        <v/>
      </c>
      <c r="IU64" s="17" t="str">
        <f t="shared" si="259"/>
        <v/>
      </c>
      <c r="IV64" s="17" t="str">
        <f t="shared" si="260"/>
        <v/>
      </c>
      <c r="IW64" s="17" t="str">
        <f t="shared" si="261"/>
        <v/>
      </c>
      <c r="IX64" s="17" t="str">
        <f t="shared" si="262"/>
        <v>A</v>
      </c>
      <c r="IY64" s="17" t="str">
        <f t="shared" si="263"/>
        <v>A</v>
      </c>
      <c r="IZ64" s="17" t="str">
        <f t="shared" si="264"/>
        <v>A</v>
      </c>
      <c r="JA64" s="17" t="str">
        <f t="shared" si="265"/>
        <v>A</v>
      </c>
      <c r="JB64" s="17" t="str">
        <f t="shared" si="266"/>
        <v xml:space="preserve">            </v>
      </c>
      <c r="JC64" s="17" t="str">
        <f t="shared" si="267"/>
        <v xml:space="preserve">            </v>
      </c>
      <c r="JD64" s="17" t="str">
        <f t="shared" si="268"/>
        <v/>
      </c>
      <c r="JE64" s="74"/>
      <c r="JF64" s="17" t="str">
        <f t="shared" si="269"/>
        <v xml:space="preserve">            </v>
      </c>
      <c r="JG64" s="17" t="str">
        <f>IF(OR(HK64="SUPPL.",HK64="RE-EXAM."),'result subject-wise'!AV64,HK64)</f>
        <v/>
      </c>
      <c r="JH64" s="26">
        <f>IF('result subject-wise'!AW64="",DQ64,'result subject-wise'!AW64)</f>
        <v>27.708333333333332</v>
      </c>
      <c r="JI64" s="53" t="str">
        <f t="shared" si="270"/>
        <v/>
      </c>
      <c r="JJ64" s="65"/>
    </row>
    <row r="65" spans="1:270" ht="16" customHeight="1">
      <c r="A65" s="2">
        <f>details!A65</f>
        <v>0</v>
      </c>
      <c r="B65" s="17" t="str">
        <f>IF(details!B65="","",details!B65)</f>
        <v/>
      </c>
      <c r="C65" s="17" t="str">
        <f>IF(details!C65="","",details!C65)</f>
        <v/>
      </c>
      <c r="D65" s="63" t="str">
        <f>IF(details!D65="","",details!D65)</f>
        <v/>
      </c>
      <c r="E65" s="17" t="str">
        <f>IF(details!E65="","",details!E65)</f>
        <v/>
      </c>
      <c r="F65" s="245" t="str">
        <f>IF(details!F65="","",details!F65)</f>
        <v/>
      </c>
      <c r="G65" s="19" t="str">
        <f>IF(details!G65="","",details!G65)</f>
        <v/>
      </c>
      <c r="H65" s="19" t="str">
        <f>IF(details!H65="","",details!H65)</f>
        <v/>
      </c>
      <c r="I65" s="19" t="str">
        <f>IF(details!I65="","",details!I65)</f>
        <v/>
      </c>
      <c r="J65" s="17" t="str">
        <f>IF(details!J65="","",details!J65)</f>
        <v/>
      </c>
      <c r="K65" s="17" t="str">
        <f>IF(details!K65="","",details!K65)</f>
        <v/>
      </c>
      <c r="L65" s="17" t="str">
        <f>IF(details!L65="","",details!L65)</f>
        <v/>
      </c>
      <c r="M65" s="67" t="str">
        <f t="shared" si="139"/>
        <v/>
      </c>
      <c r="N65" s="17" t="str">
        <f>IF(details!M65="","",details!M65)</f>
        <v/>
      </c>
      <c r="O65" s="17" t="str">
        <f>IF(details!N65="","",details!N65)</f>
        <v/>
      </c>
      <c r="P65" s="67" t="str">
        <f t="shared" si="140"/>
        <v/>
      </c>
      <c r="Q65" s="17" t="str">
        <f>IF(details!O65="","",details!O65)</f>
        <v/>
      </c>
      <c r="R65" s="54" t="str">
        <f t="shared" si="141"/>
        <v/>
      </c>
      <c r="S65" s="45">
        <f t="shared" si="142"/>
        <v>0</v>
      </c>
      <c r="T65" s="45">
        <f t="shared" si="143"/>
        <v>0</v>
      </c>
      <c r="U65" s="46" t="str">
        <f t="shared" si="144"/>
        <v/>
      </c>
      <c r="V65" s="45" t="str">
        <f t="shared" si="145"/>
        <v/>
      </c>
      <c r="W65" s="45" t="str">
        <f t="shared" si="89"/>
        <v/>
      </c>
      <c r="X65" s="45" t="str">
        <f t="shared" si="90"/>
        <v/>
      </c>
      <c r="Y65" s="17" t="str">
        <f>IF(details!P65="","",details!P65)</f>
        <v/>
      </c>
      <c r="Z65" s="17" t="str">
        <f>IF(details!Q65="","",details!Q65)</f>
        <v/>
      </c>
      <c r="AA65" s="17" t="str">
        <f>IF(details!R65="","",details!R65)</f>
        <v/>
      </c>
      <c r="AB65" s="67" t="str">
        <f t="shared" si="146"/>
        <v/>
      </c>
      <c r="AC65" s="17" t="str">
        <f>IF(details!S65="","",details!S65)</f>
        <v/>
      </c>
      <c r="AD65" s="17" t="str">
        <f>IF(details!T65="","",details!T65)</f>
        <v/>
      </c>
      <c r="AE65" s="67" t="str">
        <f t="shared" si="147"/>
        <v/>
      </c>
      <c r="AF65" s="17" t="str">
        <f>IF(details!U65="","",details!U65)</f>
        <v/>
      </c>
      <c r="AG65" s="54" t="str">
        <f t="shared" si="148"/>
        <v/>
      </c>
      <c r="AH65" s="45">
        <f t="shared" si="149"/>
        <v>0</v>
      </c>
      <c r="AI65" s="45">
        <f t="shared" si="150"/>
        <v>0</v>
      </c>
      <c r="AJ65" s="46" t="str">
        <f t="shared" si="151"/>
        <v/>
      </c>
      <c r="AK65" s="45" t="str">
        <f t="shared" si="152"/>
        <v/>
      </c>
      <c r="AL65" s="45" t="str">
        <f t="shared" si="91"/>
        <v/>
      </c>
      <c r="AM65" s="45" t="str">
        <f t="shared" si="92"/>
        <v/>
      </c>
      <c r="AN65" s="63" t="str">
        <f>IF(details!V65="","",details!V65)</f>
        <v/>
      </c>
      <c r="AO65" s="68" t="str">
        <f>IF(details!V65="","",details!V65)</f>
        <v/>
      </c>
      <c r="AP65" s="17" t="str">
        <f>IF(details!W65="","",details!W65)</f>
        <v/>
      </c>
      <c r="AQ65" s="17" t="str">
        <f>IF(details!X65="","",details!X65)</f>
        <v/>
      </c>
      <c r="AR65" s="17" t="str">
        <f>IF(details!Y65="","",details!Y65)</f>
        <v/>
      </c>
      <c r="AS65" s="67" t="str">
        <f t="shared" si="153"/>
        <v/>
      </c>
      <c r="AT65" s="17" t="str">
        <f>IF(details!Z65="","",details!Z65)</f>
        <v/>
      </c>
      <c r="AU65" s="17" t="str">
        <f>IF(details!AA65="","",details!AA65)</f>
        <v/>
      </c>
      <c r="AV65" s="67" t="str">
        <f t="shared" si="154"/>
        <v/>
      </c>
      <c r="AW65" s="17" t="str">
        <f>IF(details!AB65="","",details!AB65)</f>
        <v/>
      </c>
      <c r="AX65" s="54" t="str">
        <f t="shared" si="155"/>
        <v/>
      </c>
      <c r="AY65" s="45">
        <f t="shared" si="156"/>
        <v>0</v>
      </c>
      <c r="AZ65" s="45">
        <f t="shared" si="157"/>
        <v>0</v>
      </c>
      <c r="BA65" s="46" t="str">
        <f t="shared" si="158"/>
        <v/>
      </c>
      <c r="BB65" s="45" t="str">
        <f t="shared" si="159"/>
        <v/>
      </c>
      <c r="BC65" s="45" t="str">
        <f t="shared" si="93"/>
        <v/>
      </c>
      <c r="BD65" s="45" t="str">
        <f t="shared" si="160"/>
        <v/>
      </c>
      <c r="BE65" s="17" t="str">
        <f>IF(details!AC65="","",details!AC65)</f>
        <v/>
      </c>
      <c r="BF65" s="17" t="str">
        <f>IF(details!AD65="","",details!AD65)</f>
        <v/>
      </c>
      <c r="BG65" s="17" t="str">
        <f>IF(details!AE65="","",details!AE65)</f>
        <v/>
      </c>
      <c r="BH65" s="67" t="str">
        <f t="shared" si="161"/>
        <v/>
      </c>
      <c r="BI65" s="17" t="str">
        <f>IF(details!AF65="","",details!AF65)</f>
        <v/>
      </c>
      <c r="BJ65" s="17" t="str">
        <f>IF(details!AG65="","",details!AG65)</f>
        <v/>
      </c>
      <c r="BK65" s="67" t="str">
        <f t="shared" si="162"/>
        <v/>
      </c>
      <c r="BL65" s="17" t="str">
        <f>IF(details!AH65="","",details!AH65)</f>
        <v/>
      </c>
      <c r="BM65" s="54" t="str">
        <f t="shared" si="163"/>
        <v/>
      </c>
      <c r="BN65" s="45">
        <f t="shared" si="164"/>
        <v>0</v>
      </c>
      <c r="BO65" s="45">
        <f t="shared" si="165"/>
        <v>0</v>
      </c>
      <c r="BP65" s="46" t="str">
        <f t="shared" si="166"/>
        <v/>
      </c>
      <c r="BQ65" s="45" t="str">
        <f t="shared" si="167"/>
        <v/>
      </c>
      <c r="BR65" s="45" t="str">
        <f t="shared" si="94"/>
        <v/>
      </c>
      <c r="BS65" s="45" t="str">
        <f t="shared" si="168"/>
        <v/>
      </c>
      <c r="BT65" s="300" t="str">
        <f>IF(details!AI65="","",details!AI65)</f>
        <v/>
      </c>
      <c r="BU65" s="309" t="str">
        <f t="shared" si="169"/>
        <v xml:space="preserve"> SOCIAL SCIENCE</v>
      </c>
      <c r="BV65" s="17" t="str">
        <f>IF(details!AJ65="","",details!AJ65)</f>
        <v/>
      </c>
      <c r="BW65" s="17" t="str">
        <f>IF(details!AK65="","",details!AK65)</f>
        <v/>
      </c>
      <c r="BX65" s="17" t="str">
        <f>IF(details!AL65="","",details!AL65)</f>
        <v/>
      </c>
      <c r="BY65" s="178" t="str">
        <f t="shared" si="307"/>
        <v/>
      </c>
      <c r="BZ65" s="17" t="str">
        <f>IF(details!AM65="","",details!AM65)</f>
        <v/>
      </c>
      <c r="CA65" s="17" t="str">
        <f t="shared" si="171"/>
        <v/>
      </c>
      <c r="CB65" s="17" t="str">
        <f t="shared" si="308"/>
        <v/>
      </c>
      <c r="CC65" s="17">
        <f>IF(details!AN65="","",details!AN65)</f>
        <v>10</v>
      </c>
      <c r="CD65" s="17">
        <f>IF(details!AO65="","",details!AO65)</f>
        <v>10</v>
      </c>
      <c r="CE65" s="17">
        <f>IF(details!AP65="","",details!AP65)</f>
        <v>9</v>
      </c>
      <c r="CF65" s="67">
        <f t="shared" si="173"/>
        <v>29</v>
      </c>
      <c r="CG65" s="17">
        <f>IF(details!AQ65="","",details!AQ65)</f>
        <v>0.5</v>
      </c>
      <c r="CH65" s="17">
        <f>IF(details!AR65="","",details!AR65)</f>
        <v>70</v>
      </c>
      <c r="CI65" s="67">
        <f t="shared" si="174"/>
        <v>99.5</v>
      </c>
      <c r="CJ65" s="17">
        <f>IF(details!AS65="","",details!AS65)</f>
        <v>100</v>
      </c>
      <c r="CK65" s="54">
        <f t="shared" si="175"/>
        <v>199.5</v>
      </c>
      <c r="CL65" s="17">
        <f t="shared" si="176"/>
        <v>10</v>
      </c>
      <c r="CM65" s="17">
        <f t="shared" si="177"/>
        <v>10</v>
      </c>
      <c r="CN65" s="17">
        <f t="shared" si="178"/>
        <v>9</v>
      </c>
      <c r="CO65" s="67">
        <f t="shared" si="100"/>
        <v>0.5</v>
      </c>
      <c r="CP65" s="17">
        <f t="shared" si="282"/>
        <v>70</v>
      </c>
      <c r="CQ65" s="67">
        <f t="shared" si="283"/>
        <v>99.5</v>
      </c>
      <c r="CR65" s="17">
        <f t="shared" si="284"/>
        <v>100</v>
      </c>
      <c r="CS65" s="54">
        <f t="shared" si="285"/>
        <v>199.5</v>
      </c>
      <c r="CT65" s="45">
        <f t="shared" si="286"/>
        <v>0</v>
      </c>
      <c r="CU65" s="45">
        <f t="shared" si="292"/>
        <v>0</v>
      </c>
      <c r="CV65" s="46">
        <f t="shared" si="293"/>
        <v>200</v>
      </c>
      <c r="CW65" s="45" t="str">
        <f t="shared" si="287"/>
        <v/>
      </c>
      <c r="CX65" s="45" t="str">
        <f t="shared" si="103"/>
        <v/>
      </c>
      <c r="CY65" s="45" t="str">
        <f t="shared" si="179"/>
        <v/>
      </c>
      <c r="CZ65" s="17">
        <f>IF(details!AT65="","",details!AT65)</f>
        <v>5</v>
      </c>
      <c r="DA65" s="17">
        <f>IF(details!AU65="","",details!AU65)</f>
        <v>4</v>
      </c>
      <c r="DB65" s="17">
        <f>IF(details!AV65="","",details!AV65)</f>
        <v>8</v>
      </c>
      <c r="DC65" s="67">
        <f t="shared" si="180"/>
        <v>17</v>
      </c>
      <c r="DD65" s="17">
        <f>IF(details!AW65="","",details!AW65)</f>
        <v>1</v>
      </c>
      <c r="DE65" s="17">
        <f>IF(details!AX65="","",details!AX65)</f>
        <v>25</v>
      </c>
      <c r="DF65" s="67">
        <f t="shared" si="181"/>
        <v>43</v>
      </c>
      <c r="DG65" s="17">
        <f>IF(details!AY65="","",details!AY65)</f>
        <v>90</v>
      </c>
      <c r="DH65" s="54">
        <f t="shared" si="182"/>
        <v>133</v>
      </c>
      <c r="DI65" s="45">
        <f t="shared" si="183"/>
        <v>0</v>
      </c>
      <c r="DJ65" s="45">
        <f t="shared" si="184"/>
        <v>0</v>
      </c>
      <c r="DK65" s="46">
        <f t="shared" si="185"/>
        <v>200</v>
      </c>
      <c r="DL65" s="45" t="str">
        <f t="shared" si="186"/>
        <v/>
      </c>
      <c r="DM65" s="45" t="str">
        <f t="shared" si="104"/>
        <v/>
      </c>
      <c r="DN65" s="45" t="str">
        <f t="shared" si="105"/>
        <v/>
      </c>
      <c r="DO65" s="45">
        <f t="shared" si="288"/>
        <v>0</v>
      </c>
      <c r="DP65" s="69">
        <f t="shared" si="289"/>
        <v>332.5</v>
      </c>
      <c r="DQ65" s="70">
        <f t="shared" si="187"/>
        <v>27.708333333333332</v>
      </c>
      <c r="DR65" s="53" t="str">
        <f t="shared" si="188"/>
        <v/>
      </c>
      <c r="DS65" s="17">
        <f>IF(details!AZ65="","",details!AZ65)</f>
        <v>10</v>
      </c>
      <c r="DT65" s="17">
        <f>IF(details!BA65="","",details!BA65)</f>
        <v>10</v>
      </c>
      <c r="DU65" s="17">
        <f>IF(details!BB65="","",details!BB65)</f>
        <v>10</v>
      </c>
      <c r="DV65" s="67">
        <f t="shared" si="189"/>
        <v>30</v>
      </c>
      <c r="DW65" s="17">
        <f>IF(details!BC65="","",details!BC65)</f>
        <v>70</v>
      </c>
      <c r="DX65" s="67">
        <f t="shared" si="190"/>
        <v>100</v>
      </c>
      <c r="DY65" s="17">
        <f>IF(details!BD65="","",details!BD65)</f>
        <v>100</v>
      </c>
      <c r="DZ65" s="54">
        <f t="shared" si="191"/>
        <v>200</v>
      </c>
      <c r="EA65" s="45">
        <f t="shared" si="192"/>
        <v>0</v>
      </c>
      <c r="EB65" s="45">
        <f t="shared" si="193"/>
        <v>0</v>
      </c>
      <c r="EC65" s="46">
        <f t="shared" si="194"/>
        <v>200</v>
      </c>
      <c r="ED65" s="45" t="str">
        <f t="shared" si="195"/>
        <v/>
      </c>
      <c r="EE65" s="45" t="str">
        <f t="shared" si="107"/>
        <v/>
      </c>
      <c r="EF65" s="45" t="str">
        <f t="shared" si="196"/>
        <v/>
      </c>
      <c r="EG65" s="17">
        <f>IF(details!BE65="","",details!BE65)</f>
        <v>6</v>
      </c>
      <c r="EH65" s="17">
        <f>IF(details!BF65="","",details!BF65)</f>
        <v>8</v>
      </c>
      <c r="EI65" s="67">
        <f t="shared" si="197"/>
        <v>14</v>
      </c>
      <c r="EJ65" s="17">
        <f>IF(details!BG65="","",details!BG65)</f>
        <v>4</v>
      </c>
      <c r="EK65" s="17">
        <f>IF(details!BH65="","",details!BH65)</f>
        <v>7</v>
      </c>
      <c r="EL65" s="67">
        <f t="shared" si="198"/>
        <v>11</v>
      </c>
      <c r="EM65" s="17">
        <f>IF(details!BI65="","",details!BI65)</f>
        <v>15</v>
      </c>
      <c r="EN65" s="17">
        <f>IF(details!BJ65="","",details!BJ65)</f>
        <v>10</v>
      </c>
      <c r="EO65" s="67">
        <f t="shared" si="199"/>
        <v>25</v>
      </c>
      <c r="EP65" s="67">
        <f t="shared" si="200"/>
        <v>25</v>
      </c>
      <c r="EQ65" s="67">
        <f t="shared" si="201"/>
        <v>25</v>
      </c>
      <c r="ER65" s="67">
        <f t="shared" si="202"/>
        <v>50</v>
      </c>
      <c r="ES65" s="17">
        <f>IF(details!BK65="","",details!BK65)</f>
        <v>24</v>
      </c>
      <c r="ET65" s="17">
        <f>IF(details!BL65="","",details!BL65)</f>
        <v>14</v>
      </c>
      <c r="EU65" s="67">
        <f t="shared" si="203"/>
        <v>38</v>
      </c>
      <c r="EV65" s="67">
        <f t="shared" si="204"/>
        <v>49</v>
      </c>
      <c r="EW65" s="67">
        <f t="shared" si="205"/>
        <v>39</v>
      </c>
      <c r="EX65" s="17">
        <f>IF(details!BM65="","",details!BM65)</f>
        <v>30</v>
      </c>
      <c r="EY65" s="17">
        <f>IF(details!BN65="","",details!BN65)</f>
        <v>70</v>
      </c>
      <c r="EZ65" s="67">
        <f t="shared" si="206"/>
        <v>100</v>
      </c>
      <c r="FA65" s="67">
        <f t="shared" si="207"/>
        <v>79</v>
      </c>
      <c r="FB65" s="67">
        <f t="shared" si="208"/>
        <v>109</v>
      </c>
      <c r="FC65" s="63">
        <f t="shared" si="209"/>
        <v>188</v>
      </c>
      <c r="FD65" s="45">
        <f t="shared" si="210"/>
        <v>0</v>
      </c>
      <c r="FE65" s="45">
        <f t="shared" si="211"/>
        <v>0</v>
      </c>
      <c r="FF65" s="46">
        <f t="shared" si="212"/>
        <v>200</v>
      </c>
      <c r="FG65" s="45" t="str">
        <f t="shared" si="213"/>
        <v/>
      </c>
      <c r="FH65" s="45" t="str">
        <f t="shared" si="109"/>
        <v>P</v>
      </c>
      <c r="FI65" s="45" t="str">
        <f t="shared" si="214"/>
        <v>A</v>
      </c>
      <c r="FJ65" s="17">
        <f>IF(details!BO65="","",details!BO65)</f>
        <v>10</v>
      </c>
      <c r="FK65" s="17">
        <f>IF(details!BP65="","",details!BP65)</f>
        <v>10</v>
      </c>
      <c r="FL65" s="17">
        <f>IF(details!BQ65="","",details!BQ65)</f>
        <v>10</v>
      </c>
      <c r="FM65" s="67">
        <f t="shared" si="215"/>
        <v>30</v>
      </c>
      <c r="FN65" s="17">
        <f>IF(details!BR65="","",details!BR65)</f>
        <v>33</v>
      </c>
      <c r="FO65" s="17">
        <f>IF(details!BS65="","",details!BS65)</f>
        <v>18</v>
      </c>
      <c r="FP65" s="71">
        <f t="shared" si="216"/>
        <v>51</v>
      </c>
      <c r="FQ65" s="67">
        <f t="shared" si="217"/>
        <v>63</v>
      </c>
      <c r="FR65" s="67">
        <f t="shared" si="218"/>
        <v>18</v>
      </c>
      <c r="FS65" s="17">
        <f>IF(details!BT65="","",details!BT65)</f>
        <v>60</v>
      </c>
      <c r="FT65" s="17">
        <f>IF(details!BU65="","",details!BU65)</f>
        <v>30</v>
      </c>
      <c r="FU65" s="71">
        <f t="shared" si="219"/>
        <v>90</v>
      </c>
      <c r="FV65" s="67">
        <f t="shared" si="220"/>
        <v>123</v>
      </c>
      <c r="FW65" s="67">
        <f t="shared" si="221"/>
        <v>48</v>
      </c>
      <c r="FX65" s="63">
        <f t="shared" si="222"/>
        <v>171</v>
      </c>
      <c r="FY65" s="45">
        <f t="shared" si="223"/>
        <v>0</v>
      </c>
      <c r="FZ65" s="45">
        <f t="shared" si="224"/>
        <v>0</v>
      </c>
      <c r="GA65" s="46">
        <f t="shared" si="290"/>
        <v>200</v>
      </c>
      <c r="GB65" s="45" t="str">
        <f t="shared" si="225"/>
        <v/>
      </c>
      <c r="GC65" s="45" t="str">
        <f t="shared" si="110"/>
        <v>P</v>
      </c>
      <c r="GD65" s="45" t="str">
        <f t="shared" si="226"/>
        <v>A</v>
      </c>
      <c r="GE65" s="17">
        <f>IF(details!BV65="","",details!BV65)</f>
        <v>24</v>
      </c>
      <c r="GF65" s="17">
        <f>IF(details!BW65="","",details!BW65)</f>
        <v>44</v>
      </c>
      <c r="GG65" s="17">
        <f>IF(details!BX65="","",details!BX65)</f>
        <v>30</v>
      </c>
      <c r="GH65" s="63">
        <f t="shared" si="227"/>
        <v>98</v>
      </c>
      <c r="GI65" s="45">
        <f t="shared" si="228"/>
        <v>0</v>
      </c>
      <c r="GJ65" s="46">
        <f t="shared" si="229"/>
        <v>100</v>
      </c>
      <c r="GK65" s="45" t="str">
        <f t="shared" si="230"/>
        <v/>
      </c>
      <c r="GL65" s="45" t="str">
        <f t="shared" si="111"/>
        <v>P</v>
      </c>
      <c r="GM65" s="45" t="str">
        <f t="shared" si="112"/>
        <v>A</v>
      </c>
      <c r="GN65" s="17">
        <f>IF(details!BY65="","",details!BY65)</f>
        <v>24</v>
      </c>
      <c r="GO65" s="17">
        <f>IF(details!BZ65="","",details!BZ65)</f>
        <v>28</v>
      </c>
      <c r="GP65" s="17">
        <f>IF(details!CA65="","",details!CA65)</f>
        <v>27</v>
      </c>
      <c r="GQ65" s="17">
        <f>IF(details!CB65="","",details!CB65)</f>
        <v>14</v>
      </c>
      <c r="GR65" s="63">
        <f t="shared" si="231"/>
        <v>93</v>
      </c>
      <c r="GS65" s="45">
        <f t="shared" si="232"/>
        <v>0</v>
      </c>
      <c r="GT65" s="46">
        <f t="shared" si="233"/>
        <v>100</v>
      </c>
      <c r="GU65" s="45" t="str">
        <f t="shared" si="234"/>
        <v/>
      </c>
      <c r="GV65" s="45" t="str">
        <f t="shared" si="113"/>
        <v>P</v>
      </c>
      <c r="GW65" s="45" t="str">
        <f t="shared" si="114"/>
        <v>A</v>
      </c>
      <c r="GX65" s="45" t="str">
        <f t="shared" si="294"/>
        <v/>
      </c>
      <c r="GY65" s="45" t="str">
        <f t="shared" si="295"/>
        <v/>
      </c>
      <c r="GZ65" s="45" t="str">
        <f t="shared" si="296"/>
        <v/>
      </c>
      <c r="HA65" s="45" t="str">
        <f t="shared" si="297"/>
        <v/>
      </c>
      <c r="HB65" s="45" t="str">
        <f t="shared" si="235"/>
        <v/>
      </c>
      <c r="HC65" s="45" t="str">
        <f t="shared" si="236"/>
        <v/>
      </c>
      <c r="HD65" s="45" t="str">
        <f t="shared" si="87"/>
        <v/>
      </c>
      <c r="HE65" s="45">
        <f t="shared" si="237"/>
        <v>0</v>
      </c>
      <c r="HF65" s="45">
        <f t="shared" si="238"/>
        <v>0</v>
      </c>
      <c r="HG65" s="45">
        <f t="shared" si="239"/>
        <v>0</v>
      </c>
      <c r="HH65" s="45">
        <f t="shared" si="240"/>
        <v>0</v>
      </c>
      <c r="HI65" s="45">
        <f t="shared" si="241"/>
        <v>0</v>
      </c>
      <c r="HJ65" s="45" t="str">
        <f t="shared" si="291"/>
        <v/>
      </c>
      <c r="HK65" s="17" t="str">
        <f t="shared" si="242"/>
        <v/>
      </c>
      <c r="HL65" s="359" t="str">
        <f t="shared" si="243"/>
        <v/>
      </c>
      <c r="HM65" s="72" t="str">
        <f t="shared" si="244"/>
        <v/>
      </c>
      <c r="HN65" s="60" t="str">
        <f>IF(details!DJ65="","",details!DJ65)</f>
        <v/>
      </c>
      <c r="HO65" s="73" t="str">
        <f>IF(details!DK65="","",details!DK65)</f>
        <v/>
      </c>
      <c r="HP65" s="60" t="str">
        <f>IF(details!DN65="","",details!DN65)</f>
        <v/>
      </c>
      <c r="HQ65" s="73" t="str">
        <f>IF(details!DO65="","",details!DO65)</f>
        <v/>
      </c>
      <c r="HR65" s="60" t="str">
        <f>IF(details!DR65="","",details!DR65)</f>
        <v/>
      </c>
      <c r="HS65" s="73" t="str">
        <f>IF(details!DS65="","",details!DS65)</f>
        <v/>
      </c>
      <c r="HT65" s="60" t="str">
        <f>IF(details!DV65="","",details!DV65)</f>
        <v/>
      </c>
      <c r="HU65" s="73" t="str">
        <f>IF(details!DW65="","",details!DW65)</f>
        <v/>
      </c>
      <c r="HV65" s="60" t="str">
        <f>IF(details!DZ65="","",details!DZ65)</f>
        <v/>
      </c>
      <c r="HW65" s="73" t="str">
        <f>IF(details!EA65="","",details!EA65)</f>
        <v/>
      </c>
      <c r="HX65" s="61" t="str">
        <f t="shared" si="245"/>
        <v/>
      </c>
      <c r="HY65" s="321">
        <f t="shared" si="246"/>
        <v>1.5</v>
      </c>
      <c r="HZ65" s="17" t="str">
        <f t="shared" si="247"/>
        <v/>
      </c>
      <c r="IA65" s="17" t="str">
        <f t="shared" si="248"/>
        <v/>
      </c>
      <c r="IB65" s="17" t="str">
        <f t="shared" si="298"/>
        <v/>
      </c>
      <c r="IC65" s="17" t="str">
        <f t="shared" si="249"/>
        <v/>
      </c>
      <c r="ID65" s="17" t="str">
        <f t="shared" si="250"/>
        <v/>
      </c>
      <c r="IE65" s="17" t="str">
        <f t="shared" si="299"/>
        <v/>
      </c>
      <c r="IF65" s="17" t="str">
        <f t="shared" si="251"/>
        <v/>
      </c>
      <c r="IG65" s="17" t="str">
        <f t="shared" si="309"/>
        <v/>
      </c>
      <c r="IH65" s="17" t="str">
        <f t="shared" si="309"/>
        <v/>
      </c>
      <c r="II65" s="17" t="str">
        <f t="shared" si="309"/>
        <v/>
      </c>
      <c r="IJ65" s="17" t="str">
        <f t="shared" si="309"/>
        <v/>
      </c>
      <c r="IK65" s="17" t="str">
        <f t="shared" si="309"/>
        <v/>
      </c>
      <c r="IL65" s="17" t="str">
        <f t="shared" si="252"/>
        <v/>
      </c>
      <c r="IM65" s="17" t="str">
        <f t="shared" si="300"/>
        <v/>
      </c>
      <c r="IN65" s="17" t="str">
        <f t="shared" si="253"/>
        <v/>
      </c>
      <c r="IO65" s="17" t="str">
        <f t="shared" si="254"/>
        <v/>
      </c>
      <c r="IP65" s="17" t="str">
        <f t="shared" si="301"/>
        <v/>
      </c>
      <c r="IQ65" s="17" t="str">
        <f t="shared" si="255"/>
        <v/>
      </c>
      <c r="IR65" s="17" t="str">
        <f t="shared" si="256"/>
        <v/>
      </c>
      <c r="IS65" s="17" t="str">
        <f t="shared" si="257"/>
        <v/>
      </c>
      <c r="IT65" s="17" t="str">
        <f t="shared" si="258"/>
        <v/>
      </c>
      <c r="IU65" s="17" t="str">
        <f t="shared" si="259"/>
        <v/>
      </c>
      <c r="IV65" s="17" t="str">
        <f t="shared" si="260"/>
        <v/>
      </c>
      <c r="IW65" s="17" t="str">
        <f t="shared" si="261"/>
        <v/>
      </c>
      <c r="IX65" s="17" t="str">
        <f t="shared" si="262"/>
        <v>A</v>
      </c>
      <c r="IY65" s="17" t="str">
        <f t="shared" si="263"/>
        <v>A</v>
      </c>
      <c r="IZ65" s="17" t="str">
        <f t="shared" si="264"/>
        <v>A</v>
      </c>
      <c r="JA65" s="17" t="str">
        <f t="shared" si="265"/>
        <v>A</v>
      </c>
      <c r="JB65" s="17" t="str">
        <f t="shared" si="266"/>
        <v xml:space="preserve">            </v>
      </c>
      <c r="JC65" s="17" t="str">
        <f t="shared" si="267"/>
        <v xml:space="preserve">            </v>
      </c>
      <c r="JD65" s="17" t="str">
        <f t="shared" si="268"/>
        <v/>
      </c>
      <c r="JE65" s="74"/>
      <c r="JF65" s="17" t="str">
        <f t="shared" si="269"/>
        <v xml:space="preserve">            </v>
      </c>
      <c r="JG65" s="17" t="str">
        <f>IF(OR(HK65="SUPPL.",HK65="RE-EXAM."),'result subject-wise'!AV65,HK65)</f>
        <v/>
      </c>
      <c r="JH65" s="26">
        <f>IF('result subject-wise'!AW65="",DQ65,'result subject-wise'!AW65)</f>
        <v>27.708333333333332</v>
      </c>
      <c r="JI65" s="53" t="str">
        <f t="shared" si="270"/>
        <v/>
      </c>
      <c r="JJ65" s="65"/>
    </row>
    <row r="66" spans="1:270" ht="16" customHeight="1">
      <c r="A66" s="2">
        <f>details!A66</f>
        <v>0</v>
      </c>
      <c r="B66" s="17" t="str">
        <f>IF(details!B66="","",details!B66)</f>
        <v/>
      </c>
      <c r="C66" s="17" t="str">
        <f>IF(details!C66="","",details!C66)</f>
        <v/>
      </c>
      <c r="D66" s="63" t="str">
        <f>IF(details!D66="","",details!D66)</f>
        <v/>
      </c>
      <c r="E66" s="17" t="str">
        <f>IF(details!E66="","",details!E66)</f>
        <v/>
      </c>
      <c r="F66" s="245" t="str">
        <f>IF(details!F66="","",details!F66)</f>
        <v/>
      </c>
      <c r="G66" s="19" t="str">
        <f>IF(details!G66="","",details!G66)</f>
        <v/>
      </c>
      <c r="H66" s="19" t="str">
        <f>IF(details!H66="","",details!H66)</f>
        <v/>
      </c>
      <c r="I66" s="19" t="str">
        <f>IF(details!I66="","",details!I66)</f>
        <v/>
      </c>
      <c r="J66" s="17" t="str">
        <f>IF(details!J66="","",details!J66)</f>
        <v/>
      </c>
      <c r="K66" s="17" t="str">
        <f>IF(details!K66="","",details!K66)</f>
        <v/>
      </c>
      <c r="L66" s="17" t="str">
        <f>IF(details!L66="","",details!L66)</f>
        <v/>
      </c>
      <c r="M66" s="67" t="str">
        <f t="shared" si="139"/>
        <v/>
      </c>
      <c r="N66" s="17" t="str">
        <f>IF(details!M66="","",details!M66)</f>
        <v/>
      </c>
      <c r="O66" s="17" t="str">
        <f>IF(details!N66="","",details!N66)</f>
        <v/>
      </c>
      <c r="P66" s="67" t="str">
        <f t="shared" si="140"/>
        <v/>
      </c>
      <c r="Q66" s="17" t="str">
        <f>IF(details!O66="","",details!O66)</f>
        <v/>
      </c>
      <c r="R66" s="54" t="str">
        <f t="shared" si="141"/>
        <v/>
      </c>
      <c r="S66" s="45">
        <f t="shared" si="142"/>
        <v>0</v>
      </c>
      <c r="T66" s="45">
        <f t="shared" si="143"/>
        <v>0</v>
      </c>
      <c r="U66" s="46" t="str">
        <f t="shared" si="144"/>
        <v/>
      </c>
      <c r="V66" s="45" t="str">
        <f t="shared" si="145"/>
        <v/>
      </c>
      <c r="W66" s="45" t="str">
        <f t="shared" si="89"/>
        <v/>
      </c>
      <c r="X66" s="45" t="str">
        <f t="shared" si="90"/>
        <v/>
      </c>
      <c r="Y66" s="17" t="str">
        <f>IF(details!P66="","",details!P66)</f>
        <v/>
      </c>
      <c r="Z66" s="17" t="str">
        <f>IF(details!Q66="","",details!Q66)</f>
        <v/>
      </c>
      <c r="AA66" s="17" t="str">
        <f>IF(details!R66="","",details!R66)</f>
        <v/>
      </c>
      <c r="AB66" s="67" t="str">
        <f t="shared" si="146"/>
        <v/>
      </c>
      <c r="AC66" s="17" t="str">
        <f>IF(details!S66="","",details!S66)</f>
        <v/>
      </c>
      <c r="AD66" s="17" t="str">
        <f>IF(details!T66="","",details!T66)</f>
        <v/>
      </c>
      <c r="AE66" s="67" t="str">
        <f t="shared" si="147"/>
        <v/>
      </c>
      <c r="AF66" s="17" t="str">
        <f>IF(details!U66="","",details!U66)</f>
        <v/>
      </c>
      <c r="AG66" s="54" t="str">
        <f t="shared" si="148"/>
        <v/>
      </c>
      <c r="AH66" s="45">
        <f t="shared" si="149"/>
        <v>0</v>
      </c>
      <c r="AI66" s="45">
        <f t="shared" si="150"/>
        <v>0</v>
      </c>
      <c r="AJ66" s="46" t="str">
        <f t="shared" si="151"/>
        <v/>
      </c>
      <c r="AK66" s="45" t="str">
        <f t="shared" si="152"/>
        <v/>
      </c>
      <c r="AL66" s="45" t="str">
        <f t="shared" si="91"/>
        <v/>
      </c>
      <c r="AM66" s="45" t="str">
        <f t="shared" si="92"/>
        <v/>
      </c>
      <c r="AN66" s="63" t="str">
        <f>IF(details!V66="","",details!V66)</f>
        <v/>
      </c>
      <c r="AO66" s="68" t="str">
        <f>IF(details!V66="","",details!V66)</f>
        <v/>
      </c>
      <c r="AP66" s="17" t="str">
        <f>IF(details!W66="","",details!W66)</f>
        <v/>
      </c>
      <c r="AQ66" s="17" t="str">
        <f>IF(details!X66="","",details!X66)</f>
        <v/>
      </c>
      <c r="AR66" s="17" t="str">
        <f>IF(details!Y66="","",details!Y66)</f>
        <v/>
      </c>
      <c r="AS66" s="67" t="str">
        <f t="shared" si="153"/>
        <v/>
      </c>
      <c r="AT66" s="17" t="str">
        <f>IF(details!Z66="","",details!Z66)</f>
        <v/>
      </c>
      <c r="AU66" s="17" t="str">
        <f>IF(details!AA66="","",details!AA66)</f>
        <v/>
      </c>
      <c r="AV66" s="67" t="str">
        <f t="shared" si="154"/>
        <v/>
      </c>
      <c r="AW66" s="17" t="str">
        <f>IF(details!AB66="","",details!AB66)</f>
        <v/>
      </c>
      <c r="AX66" s="54" t="str">
        <f t="shared" si="155"/>
        <v/>
      </c>
      <c r="AY66" s="45">
        <f t="shared" si="156"/>
        <v>0</v>
      </c>
      <c r="AZ66" s="45">
        <f t="shared" si="157"/>
        <v>0</v>
      </c>
      <c r="BA66" s="46" t="str">
        <f t="shared" si="158"/>
        <v/>
      </c>
      <c r="BB66" s="45" t="str">
        <f t="shared" si="159"/>
        <v/>
      </c>
      <c r="BC66" s="45" t="str">
        <f t="shared" si="93"/>
        <v/>
      </c>
      <c r="BD66" s="45" t="str">
        <f t="shared" si="160"/>
        <v/>
      </c>
      <c r="BE66" s="17" t="str">
        <f>IF(details!AC66="","",details!AC66)</f>
        <v/>
      </c>
      <c r="BF66" s="17" t="str">
        <f>IF(details!AD66="","",details!AD66)</f>
        <v/>
      </c>
      <c r="BG66" s="17" t="str">
        <f>IF(details!AE66="","",details!AE66)</f>
        <v/>
      </c>
      <c r="BH66" s="67" t="str">
        <f t="shared" si="161"/>
        <v/>
      </c>
      <c r="BI66" s="17" t="str">
        <f>IF(details!AF66="","",details!AF66)</f>
        <v/>
      </c>
      <c r="BJ66" s="17" t="str">
        <f>IF(details!AG66="","",details!AG66)</f>
        <v/>
      </c>
      <c r="BK66" s="67" t="str">
        <f t="shared" si="162"/>
        <v/>
      </c>
      <c r="BL66" s="17" t="str">
        <f>IF(details!AH66="","",details!AH66)</f>
        <v/>
      </c>
      <c r="BM66" s="54" t="str">
        <f t="shared" si="163"/>
        <v/>
      </c>
      <c r="BN66" s="45">
        <f t="shared" si="164"/>
        <v>0</v>
      </c>
      <c r="BO66" s="45">
        <f t="shared" si="165"/>
        <v>0</v>
      </c>
      <c r="BP66" s="46" t="str">
        <f t="shared" si="166"/>
        <v/>
      </c>
      <c r="BQ66" s="45" t="str">
        <f t="shared" si="167"/>
        <v/>
      </c>
      <c r="BR66" s="45" t="str">
        <f t="shared" si="94"/>
        <v/>
      </c>
      <c r="BS66" s="45" t="str">
        <f t="shared" si="168"/>
        <v/>
      </c>
      <c r="BT66" s="300" t="str">
        <f>IF(details!AI66="","",details!AI66)</f>
        <v/>
      </c>
      <c r="BU66" s="309" t="str">
        <f t="shared" si="169"/>
        <v xml:space="preserve"> SOCIAL SCIENCE</v>
      </c>
      <c r="BV66" s="17" t="str">
        <f>IF(details!AJ66="","",details!AJ66)</f>
        <v/>
      </c>
      <c r="BW66" s="17" t="str">
        <f>IF(details!AK66="","",details!AK66)</f>
        <v/>
      </c>
      <c r="BX66" s="17" t="str">
        <f>IF(details!AL66="","",details!AL66)</f>
        <v/>
      </c>
      <c r="BY66" s="178" t="str">
        <f t="shared" si="307"/>
        <v/>
      </c>
      <c r="BZ66" s="17" t="str">
        <f>IF(details!AM66="","",details!AM66)</f>
        <v/>
      </c>
      <c r="CA66" s="17" t="str">
        <f t="shared" si="171"/>
        <v/>
      </c>
      <c r="CB66" s="17" t="str">
        <f t="shared" si="308"/>
        <v/>
      </c>
      <c r="CC66" s="17">
        <f>IF(details!AN66="","",details!AN66)</f>
        <v>10</v>
      </c>
      <c r="CD66" s="17">
        <f>IF(details!AO66="","",details!AO66)</f>
        <v>10</v>
      </c>
      <c r="CE66" s="17">
        <f>IF(details!AP66="","",details!AP66)</f>
        <v>9</v>
      </c>
      <c r="CF66" s="67">
        <f t="shared" si="173"/>
        <v>29</v>
      </c>
      <c r="CG66" s="17">
        <f>IF(details!AQ66="","",details!AQ66)</f>
        <v>0.5</v>
      </c>
      <c r="CH66" s="17">
        <f>IF(details!AR66="","",details!AR66)</f>
        <v>70</v>
      </c>
      <c r="CI66" s="67">
        <f t="shared" si="174"/>
        <v>99.5</v>
      </c>
      <c r="CJ66" s="17">
        <f>IF(details!AS66="","",details!AS66)</f>
        <v>100</v>
      </c>
      <c r="CK66" s="54">
        <f t="shared" si="175"/>
        <v>199.5</v>
      </c>
      <c r="CL66" s="17">
        <f t="shared" si="176"/>
        <v>10</v>
      </c>
      <c r="CM66" s="17">
        <f t="shared" si="177"/>
        <v>10</v>
      </c>
      <c r="CN66" s="17">
        <f t="shared" si="178"/>
        <v>9</v>
      </c>
      <c r="CO66" s="67">
        <f t="shared" si="100"/>
        <v>0.5</v>
      </c>
      <c r="CP66" s="17">
        <f t="shared" si="282"/>
        <v>70</v>
      </c>
      <c r="CQ66" s="67">
        <f t="shared" si="283"/>
        <v>99.5</v>
      </c>
      <c r="CR66" s="17">
        <f t="shared" si="284"/>
        <v>100</v>
      </c>
      <c r="CS66" s="54">
        <f t="shared" si="285"/>
        <v>199.5</v>
      </c>
      <c r="CT66" s="45">
        <f t="shared" si="286"/>
        <v>0</v>
      </c>
      <c r="CU66" s="45">
        <f t="shared" si="292"/>
        <v>0</v>
      </c>
      <c r="CV66" s="46">
        <f t="shared" si="293"/>
        <v>200</v>
      </c>
      <c r="CW66" s="45" t="str">
        <f t="shared" si="287"/>
        <v/>
      </c>
      <c r="CX66" s="45" t="str">
        <f t="shared" si="103"/>
        <v/>
      </c>
      <c r="CY66" s="45" t="str">
        <f t="shared" si="179"/>
        <v/>
      </c>
      <c r="CZ66" s="17">
        <f>IF(details!AT66="","",details!AT66)</f>
        <v>5</v>
      </c>
      <c r="DA66" s="17">
        <f>IF(details!AU66="","",details!AU66)</f>
        <v>4</v>
      </c>
      <c r="DB66" s="17">
        <f>IF(details!AV66="","",details!AV66)</f>
        <v>8</v>
      </c>
      <c r="DC66" s="67">
        <f t="shared" si="180"/>
        <v>17</v>
      </c>
      <c r="DD66" s="17">
        <f>IF(details!AW66="","",details!AW66)</f>
        <v>1</v>
      </c>
      <c r="DE66" s="17">
        <f>IF(details!AX66="","",details!AX66)</f>
        <v>25</v>
      </c>
      <c r="DF66" s="67">
        <f t="shared" si="181"/>
        <v>43</v>
      </c>
      <c r="DG66" s="17">
        <f>IF(details!AY66="","",details!AY66)</f>
        <v>90</v>
      </c>
      <c r="DH66" s="54">
        <f t="shared" si="182"/>
        <v>133</v>
      </c>
      <c r="DI66" s="45">
        <f t="shared" si="183"/>
        <v>0</v>
      </c>
      <c r="DJ66" s="45">
        <f t="shared" si="184"/>
        <v>0</v>
      </c>
      <c r="DK66" s="46">
        <f t="shared" si="185"/>
        <v>200</v>
      </c>
      <c r="DL66" s="45" t="str">
        <f t="shared" si="186"/>
        <v/>
      </c>
      <c r="DM66" s="45" t="str">
        <f t="shared" si="104"/>
        <v/>
      </c>
      <c r="DN66" s="45" t="str">
        <f t="shared" si="105"/>
        <v/>
      </c>
      <c r="DO66" s="45">
        <f t="shared" si="288"/>
        <v>0</v>
      </c>
      <c r="DP66" s="69">
        <f t="shared" si="289"/>
        <v>332.5</v>
      </c>
      <c r="DQ66" s="70">
        <f t="shared" si="187"/>
        <v>27.708333333333332</v>
      </c>
      <c r="DR66" s="53" t="str">
        <f t="shared" si="188"/>
        <v/>
      </c>
      <c r="DS66" s="17">
        <f>IF(details!AZ66="","",details!AZ66)</f>
        <v>10</v>
      </c>
      <c r="DT66" s="17">
        <f>IF(details!BA66="","",details!BA66)</f>
        <v>10</v>
      </c>
      <c r="DU66" s="17">
        <f>IF(details!BB66="","",details!BB66)</f>
        <v>10</v>
      </c>
      <c r="DV66" s="67">
        <f t="shared" si="189"/>
        <v>30</v>
      </c>
      <c r="DW66" s="17">
        <f>IF(details!BC66="","",details!BC66)</f>
        <v>70</v>
      </c>
      <c r="DX66" s="67">
        <f t="shared" si="190"/>
        <v>100</v>
      </c>
      <c r="DY66" s="17">
        <f>IF(details!BD66="","",details!BD66)</f>
        <v>100</v>
      </c>
      <c r="DZ66" s="54">
        <f t="shared" si="191"/>
        <v>200</v>
      </c>
      <c r="EA66" s="45">
        <f t="shared" si="192"/>
        <v>0</v>
      </c>
      <c r="EB66" s="45">
        <f t="shared" si="193"/>
        <v>0</v>
      </c>
      <c r="EC66" s="46">
        <f t="shared" si="194"/>
        <v>200</v>
      </c>
      <c r="ED66" s="45" t="str">
        <f t="shared" si="195"/>
        <v/>
      </c>
      <c r="EE66" s="45" t="str">
        <f t="shared" si="107"/>
        <v/>
      </c>
      <c r="EF66" s="45" t="str">
        <f t="shared" si="196"/>
        <v/>
      </c>
      <c r="EG66" s="17">
        <f>IF(details!BE66="","",details!BE66)</f>
        <v>6</v>
      </c>
      <c r="EH66" s="17">
        <f>IF(details!BF66="","",details!BF66)</f>
        <v>8</v>
      </c>
      <c r="EI66" s="67">
        <f t="shared" si="197"/>
        <v>14</v>
      </c>
      <c r="EJ66" s="17">
        <f>IF(details!BG66="","",details!BG66)</f>
        <v>4</v>
      </c>
      <c r="EK66" s="17">
        <f>IF(details!BH66="","",details!BH66)</f>
        <v>7</v>
      </c>
      <c r="EL66" s="67">
        <f t="shared" si="198"/>
        <v>11</v>
      </c>
      <c r="EM66" s="17">
        <f>IF(details!BI66="","",details!BI66)</f>
        <v>15</v>
      </c>
      <c r="EN66" s="17">
        <f>IF(details!BJ66="","",details!BJ66)</f>
        <v>10</v>
      </c>
      <c r="EO66" s="67">
        <f t="shared" si="199"/>
        <v>25</v>
      </c>
      <c r="EP66" s="67">
        <f t="shared" si="200"/>
        <v>25</v>
      </c>
      <c r="EQ66" s="67">
        <f t="shared" si="201"/>
        <v>25</v>
      </c>
      <c r="ER66" s="67">
        <f t="shared" si="202"/>
        <v>50</v>
      </c>
      <c r="ES66" s="17">
        <f>IF(details!BK66="","",details!BK66)</f>
        <v>24</v>
      </c>
      <c r="ET66" s="17">
        <f>IF(details!BL66="","",details!BL66)</f>
        <v>14</v>
      </c>
      <c r="EU66" s="67">
        <f t="shared" si="203"/>
        <v>38</v>
      </c>
      <c r="EV66" s="67">
        <f t="shared" si="204"/>
        <v>49</v>
      </c>
      <c r="EW66" s="67">
        <f t="shared" si="205"/>
        <v>39</v>
      </c>
      <c r="EX66" s="17">
        <f>IF(details!BM66="","",details!BM66)</f>
        <v>30</v>
      </c>
      <c r="EY66" s="17">
        <f>IF(details!BN66="","",details!BN66)</f>
        <v>70</v>
      </c>
      <c r="EZ66" s="67">
        <f t="shared" si="206"/>
        <v>100</v>
      </c>
      <c r="FA66" s="67">
        <f t="shared" si="207"/>
        <v>79</v>
      </c>
      <c r="FB66" s="67">
        <f t="shared" si="208"/>
        <v>109</v>
      </c>
      <c r="FC66" s="63">
        <f t="shared" si="209"/>
        <v>188</v>
      </c>
      <c r="FD66" s="45">
        <f t="shared" si="210"/>
        <v>0</v>
      </c>
      <c r="FE66" s="45">
        <f t="shared" si="211"/>
        <v>0</v>
      </c>
      <c r="FF66" s="46">
        <f t="shared" si="212"/>
        <v>200</v>
      </c>
      <c r="FG66" s="45" t="str">
        <f t="shared" si="213"/>
        <v/>
      </c>
      <c r="FH66" s="45" t="str">
        <f t="shared" si="109"/>
        <v>P</v>
      </c>
      <c r="FI66" s="45" t="str">
        <f t="shared" si="214"/>
        <v>A</v>
      </c>
      <c r="FJ66" s="17">
        <f>IF(details!BO66="","",details!BO66)</f>
        <v>10</v>
      </c>
      <c r="FK66" s="17">
        <f>IF(details!BP66="","",details!BP66)</f>
        <v>10</v>
      </c>
      <c r="FL66" s="17">
        <f>IF(details!BQ66="","",details!BQ66)</f>
        <v>10</v>
      </c>
      <c r="FM66" s="67">
        <f t="shared" si="215"/>
        <v>30</v>
      </c>
      <c r="FN66" s="17">
        <f>IF(details!BR66="","",details!BR66)</f>
        <v>33</v>
      </c>
      <c r="FO66" s="17">
        <f>IF(details!BS66="","",details!BS66)</f>
        <v>18</v>
      </c>
      <c r="FP66" s="71">
        <f t="shared" si="216"/>
        <v>51</v>
      </c>
      <c r="FQ66" s="67">
        <f t="shared" si="217"/>
        <v>63</v>
      </c>
      <c r="FR66" s="67">
        <f t="shared" si="218"/>
        <v>18</v>
      </c>
      <c r="FS66" s="17">
        <f>IF(details!BT66="","",details!BT66)</f>
        <v>60</v>
      </c>
      <c r="FT66" s="17">
        <f>IF(details!BU66="","",details!BU66)</f>
        <v>30</v>
      </c>
      <c r="FU66" s="71">
        <f t="shared" si="219"/>
        <v>90</v>
      </c>
      <c r="FV66" s="67">
        <f t="shared" si="220"/>
        <v>123</v>
      </c>
      <c r="FW66" s="67">
        <f t="shared" si="221"/>
        <v>48</v>
      </c>
      <c r="FX66" s="63">
        <f t="shared" si="222"/>
        <v>171</v>
      </c>
      <c r="FY66" s="45">
        <f t="shared" si="223"/>
        <v>0</v>
      </c>
      <c r="FZ66" s="45">
        <f t="shared" si="224"/>
        <v>0</v>
      </c>
      <c r="GA66" s="46">
        <f t="shared" si="290"/>
        <v>200</v>
      </c>
      <c r="GB66" s="45" t="str">
        <f t="shared" si="225"/>
        <v/>
      </c>
      <c r="GC66" s="45" t="str">
        <f t="shared" si="110"/>
        <v>P</v>
      </c>
      <c r="GD66" s="45" t="str">
        <f t="shared" si="226"/>
        <v>A</v>
      </c>
      <c r="GE66" s="17">
        <f>IF(details!BV66="","",details!BV66)</f>
        <v>24</v>
      </c>
      <c r="GF66" s="17">
        <f>IF(details!BW66="","",details!BW66)</f>
        <v>44</v>
      </c>
      <c r="GG66" s="17">
        <f>IF(details!BX66="","",details!BX66)</f>
        <v>30</v>
      </c>
      <c r="GH66" s="63">
        <f t="shared" si="227"/>
        <v>98</v>
      </c>
      <c r="GI66" s="45">
        <f t="shared" si="228"/>
        <v>0</v>
      </c>
      <c r="GJ66" s="46">
        <f t="shared" si="229"/>
        <v>100</v>
      </c>
      <c r="GK66" s="45" t="str">
        <f t="shared" si="230"/>
        <v/>
      </c>
      <c r="GL66" s="45" t="str">
        <f t="shared" si="111"/>
        <v>P</v>
      </c>
      <c r="GM66" s="45" t="str">
        <f t="shared" si="112"/>
        <v>A</v>
      </c>
      <c r="GN66" s="17">
        <f>IF(details!BY66="","",details!BY66)</f>
        <v>24</v>
      </c>
      <c r="GO66" s="17">
        <f>IF(details!BZ66="","",details!BZ66)</f>
        <v>28</v>
      </c>
      <c r="GP66" s="17">
        <f>IF(details!CA66="","",details!CA66)</f>
        <v>27</v>
      </c>
      <c r="GQ66" s="17">
        <f>IF(details!CB66="","",details!CB66)</f>
        <v>14</v>
      </c>
      <c r="GR66" s="63">
        <f t="shared" si="231"/>
        <v>93</v>
      </c>
      <c r="GS66" s="45">
        <f t="shared" si="232"/>
        <v>0</v>
      </c>
      <c r="GT66" s="46">
        <f t="shared" si="233"/>
        <v>100</v>
      </c>
      <c r="GU66" s="45" t="str">
        <f t="shared" si="234"/>
        <v/>
      </c>
      <c r="GV66" s="45" t="str">
        <f t="shared" si="113"/>
        <v>P</v>
      </c>
      <c r="GW66" s="45" t="str">
        <f t="shared" si="114"/>
        <v>A</v>
      </c>
      <c r="GX66" s="45" t="str">
        <f t="shared" si="294"/>
        <v/>
      </c>
      <c r="GY66" s="45" t="str">
        <f t="shared" si="295"/>
        <v/>
      </c>
      <c r="GZ66" s="45" t="str">
        <f t="shared" si="296"/>
        <v/>
      </c>
      <c r="HA66" s="45" t="str">
        <f t="shared" si="297"/>
        <v/>
      </c>
      <c r="HB66" s="45" t="str">
        <f t="shared" si="235"/>
        <v/>
      </c>
      <c r="HC66" s="45" t="str">
        <f t="shared" si="236"/>
        <v/>
      </c>
      <c r="HD66" s="45" t="str">
        <f t="shared" si="87"/>
        <v/>
      </c>
      <c r="HE66" s="45">
        <f t="shared" si="237"/>
        <v>0</v>
      </c>
      <c r="HF66" s="45">
        <f t="shared" si="238"/>
        <v>0</v>
      </c>
      <c r="HG66" s="45">
        <f t="shared" si="239"/>
        <v>0</v>
      </c>
      <c r="HH66" s="45">
        <f t="shared" si="240"/>
        <v>0</v>
      </c>
      <c r="HI66" s="45">
        <f t="shared" si="241"/>
        <v>0</v>
      </c>
      <c r="HJ66" s="45" t="str">
        <f t="shared" si="291"/>
        <v/>
      </c>
      <c r="HK66" s="17" t="str">
        <f t="shared" si="242"/>
        <v/>
      </c>
      <c r="HL66" s="359" t="str">
        <f t="shared" si="243"/>
        <v/>
      </c>
      <c r="HM66" s="72" t="str">
        <f t="shared" si="244"/>
        <v/>
      </c>
      <c r="HN66" s="60" t="str">
        <f>IF(details!DJ66="","",details!DJ66)</f>
        <v/>
      </c>
      <c r="HO66" s="73" t="str">
        <f>IF(details!DK66="","",details!DK66)</f>
        <v/>
      </c>
      <c r="HP66" s="60" t="str">
        <f>IF(details!DN66="","",details!DN66)</f>
        <v/>
      </c>
      <c r="HQ66" s="73" t="str">
        <f>IF(details!DO66="","",details!DO66)</f>
        <v/>
      </c>
      <c r="HR66" s="60" t="str">
        <f>IF(details!DR66="","",details!DR66)</f>
        <v/>
      </c>
      <c r="HS66" s="73" t="str">
        <f>IF(details!DS66="","",details!DS66)</f>
        <v/>
      </c>
      <c r="HT66" s="60" t="str">
        <f>IF(details!DV66="","",details!DV66)</f>
        <v/>
      </c>
      <c r="HU66" s="73" t="str">
        <f>IF(details!DW66="","",details!DW66)</f>
        <v/>
      </c>
      <c r="HV66" s="60" t="str">
        <f>IF(details!DZ66="","",details!DZ66)</f>
        <v/>
      </c>
      <c r="HW66" s="73" t="str">
        <f>IF(details!EA66="","",details!EA66)</f>
        <v/>
      </c>
      <c r="HX66" s="61" t="str">
        <f t="shared" si="245"/>
        <v/>
      </c>
      <c r="HY66" s="321">
        <f t="shared" si="246"/>
        <v>1.5</v>
      </c>
      <c r="HZ66" s="17" t="str">
        <f t="shared" si="247"/>
        <v/>
      </c>
      <c r="IA66" s="17" t="str">
        <f t="shared" si="248"/>
        <v/>
      </c>
      <c r="IB66" s="17" t="str">
        <f t="shared" si="298"/>
        <v/>
      </c>
      <c r="IC66" s="17" t="str">
        <f t="shared" si="249"/>
        <v/>
      </c>
      <c r="ID66" s="17" t="str">
        <f t="shared" si="250"/>
        <v/>
      </c>
      <c r="IE66" s="17" t="str">
        <f t="shared" si="299"/>
        <v/>
      </c>
      <c r="IF66" s="17" t="str">
        <f t="shared" si="251"/>
        <v/>
      </c>
      <c r="IG66" s="17" t="str">
        <f t="shared" si="309"/>
        <v/>
      </c>
      <c r="IH66" s="17" t="str">
        <f t="shared" si="309"/>
        <v/>
      </c>
      <c r="II66" s="17" t="str">
        <f t="shared" si="309"/>
        <v/>
      </c>
      <c r="IJ66" s="17" t="str">
        <f t="shared" si="309"/>
        <v/>
      </c>
      <c r="IK66" s="17" t="str">
        <f t="shared" si="309"/>
        <v/>
      </c>
      <c r="IL66" s="17" t="str">
        <f t="shared" si="252"/>
        <v/>
      </c>
      <c r="IM66" s="17" t="str">
        <f t="shared" si="300"/>
        <v/>
      </c>
      <c r="IN66" s="17" t="str">
        <f t="shared" si="253"/>
        <v/>
      </c>
      <c r="IO66" s="17" t="str">
        <f t="shared" si="254"/>
        <v/>
      </c>
      <c r="IP66" s="17" t="str">
        <f t="shared" si="301"/>
        <v/>
      </c>
      <c r="IQ66" s="17" t="str">
        <f t="shared" si="255"/>
        <v/>
      </c>
      <c r="IR66" s="17" t="str">
        <f t="shared" si="256"/>
        <v/>
      </c>
      <c r="IS66" s="17" t="str">
        <f t="shared" si="257"/>
        <v/>
      </c>
      <c r="IT66" s="17" t="str">
        <f t="shared" si="258"/>
        <v/>
      </c>
      <c r="IU66" s="17" t="str">
        <f t="shared" si="259"/>
        <v/>
      </c>
      <c r="IV66" s="17" t="str">
        <f t="shared" si="260"/>
        <v/>
      </c>
      <c r="IW66" s="17" t="str">
        <f t="shared" si="261"/>
        <v/>
      </c>
      <c r="IX66" s="17" t="str">
        <f t="shared" si="262"/>
        <v>A</v>
      </c>
      <c r="IY66" s="17" t="str">
        <f t="shared" si="263"/>
        <v>A</v>
      </c>
      <c r="IZ66" s="17" t="str">
        <f t="shared" si="264"/>
        <v>A</v>
      </c>
      <c r="JA66" s="17" t="str">
        <f t="shared" si="265"/>
        <v>A</v>
      </c>
      <c r="JB66" s="17" t="str">
        <f t="shared" si="266"/>
        <v xml:space="preserve">            </v>
      </c>
      <c r="JC66" s="17" t="str">
        <f t="shared" si="267"/>
        <v xml:space="preserve">            </v>
      </c>
      <c r="JD66" s="17" t="str">
        <f t="shared" si="268"/>
        <v/>
      </c>
      <c r="JE66" s="74"/>
      <c r="JF66" s="17" t="str">
        <f t="shared" si="269"/>
        <v xml:space="preserve">            </v>
      </c>
      <c r="JG66" s="17" t="str">
        <f>IF(OR(HK66="SUPPL.",HK66="RE-EXAM."),'result subject-wise'!AV66,HK66)</f>
        <v/>
      </c>
      <c r="JH66" s="26">
        <f>IF('result subject-wise'!AW66="",DQ66,'result subject-wise'!AW66)</f>
        <v>27.708333333333332</v>
      </c>
      <c r="JI66" s="53" t="str">
        <f t="shared" si="270"/>
        <v/>
      </c>
      <c r="JJ66" s="65"/>
    </row>
    <row r="67" spans="1:270" ht="16" customHeight="1">
      <c r="A67" s="2">
        <f>details!A67</f>
        <v>0</v>
      </c>
      <c r="B67" s="17" t="str">
        <f>IF(details!B67="","",details!B67)</f>
        <v/>
      </c>
      <c r="C67" s="17" t="str">
        <f>IF(details!C67="","",details!C67)</f>
        <v/>
      </c>
      <c r="D67" s="63" t="str">
        <f>IF(details!D67="","",details!D67)</f>
        <v/>
      </c>
      <c r="E67" s="17" t="str">
        <f>IF(details!E67="","",details!E67)</f>
        <v/>
      </c>
      <c r="F67" s="245" t="str">
        <f>IF(details!F67="","",details!F67)</f>
        <v/>
      </c>
      <c r="G67" s="19" t="str">
        <f>IF(details!G67="","",details!G67)</f>
        <v/>
      </c>
      <c r="H67" s="19" t="str">
        <f>IF(details!H67="","",details!H67)</f>
        <v/>
      </c>
      <c r="I67" s="19" t="str">
        <f>IF(details!I67="","",details!I67)</f>
        <v/>
      </c>
      <c r="J67" s="17" t="str">
        <f>IF(details!J67="","",details!J67)</f>
        <v/>
      </c>
      <c r="K67" s="17" t="str">
        <f>IF(details!K67="","",details!K67)</f>
        <v/>
      </c>
      <c r="L67" s="17" t="str">
        <f>IF(details!L67="","",details!L67)</f>
        <v/>
      </c>
      <c r="M67" s="67" t="str">
        <f t="shared" si="139"/>
        <v/>
      </c>
      <c r="N67" s="17" t="str">
        <f>IF(details!M67="","",details!M67)</f>
        <v/>
      </c>
      <c r="O67" s="17" t="str">
        <f>IF(details!N67="","",details!N67)</f>
        <v/>
      </c>
      <c r="P67" s="67" t="str">
        <f t="shared" si="140"/>
        <v/>
      </c>
      <c r="Q67" s="17" t="str">
        <f>IF(details!O67="","",details!O67)</f>
        <v/>
      </c>
      <c r="R67" s="54" t="str">
        <f t="shared" si="141"/>
        <v/>
      </c>
      <c r="S67" s="45">
        <f t="shared" si="142"/>
        <v>0</v>
      </c>
      <c r="T67" s="45">
        <f t="shared" si="143"/>
        <v>0</v>
      </c>
      <c r="U67" s="46" t="str">
        <f t="shared" si="144"/>
        <v/>
      </c>
      <c r="V67" s="45" t="str">
        <f t="shared" si="145"/>
        <v/>
      </c>
      <c r="W67" s="45" t="str">
        <f t="shared" si="89"/>
        <v/>
      </c>
      <c r="X67" s="45" t="str">
        <f t="shared" si="90"/>
        <v/>
      </c>
      <c r="Y67" s="17" t="str">
        <f>IF(details!P67="","",details!P67)</f>
        <v/>
      </c>
      <c r="Z67" s="17" t="str">
        <f>IF(details!Q67="","",details!Q67)</f>
        <v/>
      </c>
      <c r="AA67" s="17" t="str">
        <f>IF(details!R67="","",details!R67)</f>
        <v/>
      </c>
      <c r="AB67" s="67" t="str">
        <f t="shared" si="146"/>
        <v/>
      </c>
      <c r="AC67" s="17" t="str">
        <f>IF(details!S67="","",details!S67)</f>
        <v/>
      </c>
      <c r="AD67" s="17" t="str">
        <f>IF(details!T67="","",details!T67)</f>
        <v/>
      </c>
      <c r="AE67" s="67" t="str">
        <f t="shared" si="147"/>
        <v/>
      </c>
      <c r="AF67" s="17" t="str">
        <f>IF(details!U67="","",details!U67)</f>
        <v/>
      </c>
      <c r="AG67" s="54" t="str">
        <f t="shared" si="148"/>
        <v/>
      </c>
      <c r="AH67" s="45">
        <f t="shared" si="149"/>
        <v>0</v>
      </c>
      <c r="AI67" s="45">
        <f t="shared" si="150"/>
        <v>0</v>
      </c>
      <c r="AJ67" s="46" t="str">
        <f t="shared" si="151"/>
        <v/>
      </c>
      <c r="AK67" s="45" t="str">
        <f t="shared" si="152"/>
        <v/>
      </c>
      <c r="AL67" s="45" t="str">
        <f t="shared" si="91"/>
        <v/>
      </c>
      <c r="AM67" s="45" t="str">
        <f t="shared" si="92"/>
        <v/>
      </c>
      <c r="AN67" s="63" t="str">
        <f>IF(details!V67="","",details!V67)</f>
        <v/>
      </c>
      <c r="AO67" s="68" t="str">
        <f>IF(details!V67="","",details!V67)</f>
        <v/>
      </c>
      <c r="AP67" s="17" t="str">
        <f>IF(details!W67="","",details!W67)</f>
        <v/>
      </c>
      <c r="AQ67" s="17" t="str">
        <f>IF(details!X67="","",details!X67)</f>
        <v/>
      </c>
      <c r="AR67" s="17" t="str">
        <f>IF(details!Y67="","",details!Y67)</f>
        <v/>
      </c>
      <c r="AS67" s="67" t="str">
        <f t="shared" si="153"/>
        <v/>
      </c>
      <c r="AT67" s="17" t="str">
        <f>IF(details!Z67="","",details!Z67)</f>
        <v/>
      </c>
      <c r="AU67" s="17" t="str">
        <f>IF(details!AA67="","",details!AA67)</f>
        <v/>
      </c>
      <c r="AV67" s="67" t="str">
        <f t="shared" si="154"/>
        <v/>
      </c>
      <c r="AW67" s="17" t="str">
        <f>IF(details!AB67="","",details!AB67)</f>
        <v/>
      </c>
      <c r="AX67" s="54" t="str">
        <f t="shared" si="155"/>
        <v/>
      </c>
      <c r="AY67" s="45">
        <f t="shared" si="156"/>
        <v>0</v>
      </c>
      <c r="AZ67" s="45">
        <f t="shared" si="157"/>
        <v>0</v>
      </c>
      <c r="BA67" s="46" t="str">
        <f t="shared" si="158"/>
        <v/>
      </c>
      <c r="BB67" s="45" t="str">
        <f t="shared" si="159"/>
        <v/>
      </c>
      <c r="BC67" s="45" t="str">
        <f t="shared" si="93"/>
        <v/>
      </c>
      <c r="BD67" s="45" t="str">
        <f t="shared" si="160"/>
        <v/>
      </c>
      <c r="BE67" s="17" t="str">
        <f>IF(details!AC67="","",details!AC67)</f>
        <v/>
      </c>
      <c r="BF67" s="17" t="str">
        <f>IF(details!AD67="","",details!AD67)</f>
        <v/>
      </c>
      <c r="BG67" s="17" t="str">
        <f>IF(details!AE67="","",details!AE67)</f>
        <v/>
      </c>
      <c r="BH67" s="67" t="str">
        <f t="shared" si="161"/>
        <v/>
      </c>
      <c r="BI67" s="17" t="str">
        <f>IF(details!AF67="","",details!AF67)</f>
        <v/>
      </c>
      <c r="BJ67" s="17" t="str">
        <f>IF(details!AG67="","",details!AG67)</f>
        <v/>
      </c>
      <c r="BK67" s="67" t="str">
        <f t="shared" si="162"/>
        <v/>
      </c>
      <c r="BL67" s="17" t="str">
        <f>IF(details!AH67="","",details!AH67)</f>
        <v/>
      </c>
      <c r="BM67" s="54" t="str">
        <f t="shared" si="163"/>
        <v/>
      </c>
      <c r="BN67" s="45">
        <f t="shared" si="164"/>
        <v>0</v>
      </c>
      <c r="BO67" s="45">
        <f t="shared" si="165"/>
        <v>0</v>
      </c>
      <c r="BP67" s="46" t="str">
        <f t="shared" si="166"/>
        <v/>
      </c>
      <c r="BQ67" s="45" t="str">
        <f t="shared" si="167"/>
        <v/>
      </c>
      <c r="BR67" s="45" t="str">
        <f t="shared" si="94"/>
        <v/>
      </c>
      <c r="BS67" s="45" t="str">
        <f t="shared" si="168"/>
        <v/>
      </c>
      <c r="BT67" s="300" t="str">
        <f>IF(details!AI67="","",details!AI67)</f>
        <v/>
      </c>
      <c r="BU67" s="309" t="str">
        <f t="shared" si="169"/>
        <v xml:space="preserve"> SOCIAL SCIENCE</v>
      </c>
      <c r="BV67" s="17" t="str">
        <f>IF(details!AJ67="","",details!AJ67)</f>
        <v/>
      </c>
      <c r="BW67" s="17" t="str">
        <f>IF(details!AK67="","",details!AK67)</f>
        <v/>
      </c>
      <c r="BX67" s="17" t="str">
        <f>IF(details!AL67="","",details!AL67)</f>
        <v/>
      </c>
      <c r="BY67" s="178" t="str">
        <f t="shared" si="307"/>
        <v/>
      </c>
      <c r="BZ67" s="17" t="str">
        <f>IF(details!AM67="","",details!AM67)</f>
        <v/>
      </c>
      <c r="CA67" s="17" t="str">
        <f t="shared" si="171"/>
        <v/>
      </c>
      <c r="CB67" s="17" t="str">
        <f t="shared" si="308"/>
        <v/>
      </c>
      <c r="CC67" s="17">
        <f>IF(details!AN67="","",details!AN67)</f>
        <v>10</v>
      </c>
      <c r="CD67" s="17">
        <f>IF(details!AO67="","",details!AO67)</f>
        <v>10</v>
      </c>
      <c r="CE67" s="17">
        <f>IF(details!AP67="","",details!AP67)</f>
        <v>9</v>
      </c>
      <c r="CF67" s="67">
        <f t="shared" si="173"/>
        <v>29</v>
      </c>
      <c r="CG67" s="17">
        <f>IF(details!AQ67="","",details!AQ67)</f>
        <v>0.5</v>
      </c>
      <c r="CH67" s="17">
        <f>IF(details!AR67="","",details!AR67)</f>
        <v>70</v>
      </c>
      <c r="CI67" s="67">
        <f t="shared" si="174"/>
        <v>99.5</v>
      </c>
      <c r="CJ67" s="17">
        <f>IF(details!AS67="","",details!AS67)</f>
        <v>100</v>
      </c>
      <c r="CK67" s="54">
        <f t="shared" si="175"/>
        <v>199.5</v>
      </c>
      <c r="CL67" s="17">
        <f t="shared" si="176"/>
        <v>10</v>
      </c>
      <c r="CM67" s="17">
        <f t="shared" si="177"/>
        <v>10</v>
      </c>
      <c r="CN67" s="17">
        <f t="shared" si="178"/>
        <v>9</v>
      </c>
      <c r="CO67" s="67">
        <f t="shared" si="100"/>
        <v>0.5</v>
      </c>
      <c r="CP67" s="17">
        <f t="shared" si="282"/>
        <v>70</v>
      </c>
      <c r="CQ67" s="67">
        <f t="shared" si="283"/>
        <v>99.5</v>
      </c>
      <c r="CR67" s="17">
        <f t="shared" si="284"/>
        <v>100</v>
      </c>
      <c r="CS67" s="54">
        <f t="shared" si="285"/>
        <v>199.5</v>
      </c>
      <c r="CT67" s="45">
        <f t="shared" si="286"/>
        <v>0</v>
      </c>
      <c r="CU67" s="45">
        <f t="shared" si="292"/>
        <v>0</v>
      </c>
      <c r="CV67" s="46">
        <f t="shared" si="293"/>
        <v>200</v>
      </c>
      <c r="CW67" s="45" t="str">
        <f t="shared" si="287"/>
        <v/>
      </c>
      <c r="CX67" s="45" t="str">
        <f t="shared" si="103"/>
        <v/>
      </c>
      <c r="CY67" s="45" t="str">
        <f t="shared" si="179"/>
        <v/>
      </c>
      <c r="CZ67" s="17">
        <f>IF(details!AT67="","",details!AT67)</f>
        <v>5</v>
      </c>
      <c r="DA67" s="17">
        <f>IF(details!AU67="","",details!AU67)</f>
        <v>4</v>
      </c>
      <c r="DB67" s="17">
        <f>IF(details!AV67="","",details!AV67)</f>
        <v>8</v>
      </c>
      <c r="DC67" s="67">
        <f t="shared" si="180"/>
        <v>17</v>
      </c>
      <c r="DD67" s="17">
        <f>IF(details!AW67="","",details!AW67)</f>
        <v>1</v>
      </c>
      <c r="DE67" s="17">
        <f>IF(details!AX67="","",details!AX67)</f>
        <v>25</v>
      </c>
      <c r="DF67" s="67">
        <f t="shared" si="181"/>
        <v>43</v>
      </c>
      <c r="DG67" s="17">
        <f>IF(details!AY67="","",details!AY67)</f>
        <v>90</v>
      </c>
      <c r="DH67" s="54">
        <f t="shared" si="182"/>
        <v>133</v>
      </c>
      <c r="DI67" s="45">
        <f t="shared" si="183"/>
        <v>0</v>
      </c>
      <c r="DJ67" s="45">
        <f t="shared" si="184"/>
        <v>0</v>
      </c>
      <c r="DK67" s="46">
        <f t="shared" si="185"/>
        <v>200</v>
      </c>
      <c r="DL67" s="45" t="str">
        <f t="shared" si="186"/>
        <v/>
      </c>
      <c r="DM67" s="45" t="str">
        <f t="shared" si="104"/>
        <v/>
      </c>
      <c r="DN67" s="45" t="str">
        <f t="shared" si="105"/>
        <v/>
      </c>
      <c r="DO67" s="45">
        <f t="shared" si="288"/>
        <v>0</v>
      </c>
      <c r="DP67" s="69">
        <f t="shared" si="289"/>
        <v>332.5</v>
      </c>
      <c r="DQ67" s="70">
        <f t="shared" si="187"/>
        <v>27.708333333333332</v>
      </c>
      <c r="DR67" s="53" t="str">
        <f t="shared" si="188"/>
        <v/>
      </c>
      <c r="DS67" s="17">
        <f>IF(details!AZ67="","",details!AZ67)</f>
        <v>10</v>
      </c>
      <c r="DT67" s="17">
        <f>IF(details!BA67="","",details!BA67)</f>
        <v>10</v>
      </c>
      <c r="DU67" s="17">
        <f>IF(details!BB67="","",details!BB67)</f>
        <v>10</v>
      </c>
      <c r="DV67" s="67">
        <f t="shared" si="189"/>
        <v>30</v>
      </c>
      <c r="DW67" s="17">
        <f>IF(details!BC67="","",details!BC67)</f>
        <v>70</v>
      </c>
      <c r="DX67" s="67">
        <f t="shared" si="190"/>
        <v>100</v>
      </c>
      <c r="DY67" s="17">
        <f>IF(details!BD67="","",details!BD67)</f>
        <v>100</v>
      </c>
      <c r="DZ67" s="54">
        <f t="shared" si="191"/>
        <v>200</v>
      </c>
      <c r="EA67" s="45">
        <f t="shared" si="192"/>
        <v>0</v>
      </c>
      <c r="EB67" s="45">
        <f t="shared" si="193"/>
        <v>0</v>
      </c>
      <c r="EC67" s="46">
        <f t="shared" si="194"/>
        <v>200</v>
      </c>
      <c r="ED67" s="45" t="str">
        <f t="shared" si="195"/>
        <v/>
      </c>
      <c r="EE67" s="45" t="str">
        <f t="shared" si="107"/>
        <v/>
      </c>
      <c r="EF67" s="45" t="str">
        <f t="shared" si="196"/>
        <v/>
      </c>
      <c r="EG67" s="17">
        <f>IF(details!BE67="","",details!BE67)</f>
        <v>6</v>
      </c>
      <c r="EH67" s="17">
        <f>IF(details!BF67="","",details!BF67)</f>
        <v>8</v>
      </c>
      <c r="EI67" s="67">
        <f t="shared" si="197"/>
        <v>14</v>
      </c>
      <c r="EJ67" s="17">
        <f>IF(details!BG67="","",details!BG67)</f>
        <v>4</v>
      </c>
      <c r="EK67" s="17">
        <f>IF(details!BH67="","",details!BH67)</f>
        <v>7</v>
      </c>
      <c r="EL67" s="67">
        <f t="shared" si="198"/>
        <v>11</v>
      </c>
      <c r="EM67" s="17">
        <f>IF(details!BI67="","",details!BI67)</f>
        <v>15</v>
      </c>
      <c r="EN67" s="17">
        <f>IF(details!BJ67="","",details!BJ67)</f>
        <v>10</v>
      </c>
      <c r="EO67" s="67">
        <f t="shared" si="199"/>
        <v>25</v>
      </c>
      <c r="EP67" s="67">
        <f t="shared" si="200"/>
        <v>25</v>
      </c>
      <c r="EQ67" s="67">
        <f t="shared" si="201"/>
        <v>25</v>
      </c>
      <c r="ER67" s="67">
        <f t="shared" si="202"/>
        <v>50</v>
      </c>
      <c r="ES67" s="17">
        <f>IF(details!BK67="","",details!BK67)</f>
        <v>24</v>
      </c>
      <c r="ET67" s="17">
        <f>IF(details!BL67="","",details!BL67)</f>
        <v>14</v>
      </c>
      <c r="EU67" s="67">
        <f t="shared" si="203"/>
        <v>38</v>
      </c>
      <c r="EV67" s="67">
        <f t="shared" si="204"/>
        <v>49</v>
      </c>
      <c r="EW67" s="67">
        <f t="shared" si="205"/>
        <v>39</v>
      </c>
      <c r="EX67" s="17">
        <f>IF(details!BM67="","",details!BM67)</f>
        <v>30</v>
      </c>
      <c r="EY67" s="17">
        <f>IF(details!BN67="","",details!BN67)</f>
        <v>70</v>
      </c>
      <c r="EZ67" s="67">
        <f t="shared" si="206"/>
        <v>100</v>
      </c>
      <c r="FA67" s="67">
        <f t="shared" si="207"/>
        <v>79</v>
      </c>
      <c r="FB67" s="67">
        <f t="shared" si="208"/>
        <v>109</v>
      </c>
      <c r="FC67" s="63">
        <f t="shared" si="209"/>
        <v>188</v>
      </c>
      <c r="FD67" s="45">
        <f t="shared" si="210"/>
        <v>0</v>
      </c>
      <c r="FE67" s="45">
        <f t="shared" si="211"/>
        <v>0</v>
      </c>
      <c r="FF67" s="46">
        <f t="shared" si="212"/>
        <v>200</v>
      </c>
      <c r="FG67" s="45" t="str">
        <f t="shared" si="213"/>
        <v/>
      </c>
      <c r="FH67" s="45" t="str">
        <f t="shared" si="109"/>
        <v>P</v>
      </c>
      <c r="FI67" s="45" t="str">
        <f t="shared" si="214"/>
        <v>A</v>
      </c>
      <c r="FJ67" s="17">
        <f>IF(details!BO67="","",details!BO67)</f>
        <v>10</v>
      </c>
      <c r="FK67" s="17">
        <f>IF(details!BP67="","",details!BP67)</f>
        <v>10</v>
      </c>
      <c r="FL67" s="17">
        <f>IF(details!BQ67="","",details!BQ67)</f>
        <v>10</v>
      </c>
      <c r="FM67" s="67">
        <f t="shared" si="215"/>
        <v>30</v>
      </c>
      <c r="FN67" s="17">
        <f>IF(details!BR67="","",details!BR67)</f>
        <v>33</v>
      </c>
      <c r="FO67" s="17">
        <f>IF(details!BS67="","",details!BS67)</f>
        <v>18</v>
      </c>
      <c r="FP67" s="71">
        <f t="shared" si="216"/>
        <v>51</v>
      </c>
      <c r="FQ67" s="67">
        <f t="shared" si="217"/>
        <v>63</v>
      </c>
      <c r="FR67" s="67">
        <f t="shared" si="218"/>
        <v>18</v>
      </c>
      <c r="FS67" s="17">
        <f>IF(details!BT67="","",details!BT67)</f>
        <v>60</v>
      </c>
      <c r="FT67" s="17">
        <f>IF(details!BU67="","",details!BU67)</f>
        <v>30</v>
      </c>
      <c r="FU67" s="71">
        <f t="shared" si="219"/>
        <v>90</v>
      </c>
      <c r="FV67" s="67">
        <f t="shared" si="220"/>
        <v>123</v>
      </c>
      <c r="FW67" s="67">
        <f t="shared" si="221"/>
        <v>48</v>
      </c>
      <c r="FX67" s="63">
        <f t="shared" si="222"/>
        <v>171</v>
      </c>
      <c r="FY67" s="45">
        <f t="shared" si="223"/>
        <v>0</v>
      </c>
      <c r="FZ67" s="45">
        <f t="shared" si="224"/>
        <v>0</v>
      </c>
      <c r="GA67" s="46">
        <f t="shared" si="290"/>
        <v>200</v>
      </c>
      <c r="GB67" s="45" t="str">
        <f t="shared" si="225"/>
        <v/>
      </c>
      <c r="GC67" s="45" t="str">
        <f t="shared" si="110"/>
        <v>P</v>
      </c>
      <c r="GD67" s="45" t="str">
        <f t="shared" si="226"/>
        <v>A</v>
      </c>
      <c r="GE67" s="17">
        <f>IF(details!BV67="","",details!BV67)</f>
        <v>24</v>
      </c>
      <c r="GF67" s="17">
        <f>IF(details!BW67="","",details!BW67)</f>
        <v>44</v>
      </c>
      <c r="GG67" s="17">
        <f>IF(details!BX67="","",details!BX67)</f>
        <v>30</v>
      </c>
      <c r="GH67" s="63">
        <f t="shared" si="227"/>
        <v>98</v>
      </c>
      <c r="GI67" s="45">
        <f t="shared" si="228"/>
        <v>0</v>
      </c>
      <c r="GJ67" s="46">
        <f t="shared" si="229"/>
        <v>100</v>
      </c>
      <c r="GK67" s="45" t="str">
        <f t="shared" si="230"/>
        <v/>
      </c>
      <c r="GL67" s="45" t="str">
        <f t="shared" si="111"/>
        <v>P</v>
      </c>
      <c r="GM67" s="45" t="str">
        <f t="shared" si="112"/>
        <v>A</v>
      </c>
      <c r="GN67" s="17">
        <f>IF(details!BY67="","",details!BY67)</f>
        <v>24</v>
      </c>
      <c r="GO67" s="17">
        <f>IF(details!BZ67="","",details!BZ67)</f>
        <v>28</v>
      </c>
      <c r="GP67" s="17">
        <f>IF(details!CA67="","",details!CA67)</f>
        <v>27</v>
      </c>
      <c r="GQ67" s="17">
        <f>IF(details!CB67="","",details!CB67)</f>
        <v>14</v>
      </c>
      <c r="GR67" s="63">
        <f t="shared" si="231"/>
        <v>93</v>
      </c>
      <c r="GS67" s="45">
        <f t="shared" si="232"/>
        <v>0</v>
      </c>
      <c r="GT67" s="46">
        <f t="shared" si="233"/>
        <v>100</v>
      </c>
      <c r="GU67" s="45" t="str">
        <f t="shared" si="234"/>
        <v/>
      </c>
      <c r="GV67" s="45" t="str">
        <f t="shared" si="113"/>
        <v>P</v>
      </c>
      <c r="GW67" s="45" t="str">
        <f t="shared" si="114"/>
        <v>A</v>
      </c>
      <c r="GX67" s="45" t="str">
        <f t="shared" si="294"/>
        <v/>
      </c>
      <c r="GY67" s="45" t="str">
        <f t="shared" si="295"/>
        <v/>
      </c>
      <c r="GZ67" s="45" t="str">
        <f t="shared" si="296"/>
        <v/>
      </c>
      <c r="HA67" s="45" t="str">
        <f t="shared" si="297"/>
        <v/>
      </c>
      <c r="HB67" s="45" t="str">
        <f t="shared" si="235"/>
        <v/>
      </c>
      <c r="HC67" s="45" t="str">
        <f t="shared" si="236"/>
        <v/>
      </c>
      <c r="HD67" s="45" t="str">
        <f t="shared" si="87"/>
        <v/>
      </c>
      <c r="HE67" s="45">
        <f t="shared" si="237"/>
        <v>0</v>
      </c>
      <c r="HF67" s="45">
        <f t="shared" si="238"/>
        <v>0</v>
      </c>
      <c r="HG67" s="45">
        <f t="shared" si="239"/>
        <v>0</v>
      </c>
      <c r="HH67" s="45">
        <f t="shared" si="240"/>
        <v>0</v>
      </c>
      <c r="HI67" s="45">
        <f t="shared" si="241"/>
        <v>0</v>
      </c>
      <c r="HJ67" s="45" t="str">
        <f t="shared" si="291"/>
        <v/>
      </c>
      <c r="HK67" s="17" t="str">
        <f t="shared" si="242"/>
        <v/>
      </c>
      <c r="HL67" s="359" t="str">
        <f t="shared" si="243"/>
        <v/>
      </c>
      <c r="HM67" s="72" t="str">
        <f t="shared" si="244"/>
        <v/>
      </c>
      <c r="HN67" s="60" t="str">
        <f>IF(details!DJ67="","",details!DJ67)</f>
        <v/>
      </c>
      <c r="HO67" s="73" t="str">
        <f>IF(details!DK67="","",details!DK67)</f>
        <v/>
      </c>
      <c r="HP67" s="60" t="str">
        <f>IF(details!DN67="","",details!DN67)</f>
        <v/>
      </c>
      <c r="HQ67" s="73" t="str">
        <f>IF(details!DO67="","",details!DO67)</f>
        <v/>
      </c>
      <c r="HR67" s="60" t="str">
        <f>IF(details!DR67="","",details!DR67)</f>
        <v/>
      </c>
      <c r="HS67" s="73" t="str">
        <f>IF(details!DS67="","",details!DS67)</f>
        <v/>
      </c>
      <c r="HT67" s="60" t="str">
        <f>IF(details!DV67="","",details!DV67)</f>
        <v/>
      </c>
      <c r="HU67" s="73" t="str">
        <f>IF(details!DW67="","",details!DW67)</f>
        <v/>
      </c>
      <c r="HV67" s="60" t="str">
        <f>IF(details!DZ67="","",details!DZ67)</f>
        <v/>
      </c>
      <c r="HW67" s="73" t="str">
        <f>IF(details!EA67="","",details!EA67)</f>
        <v/>
      </c>
      <c r="HX67" s="61" t="str">
        <f t="shared" si="245"/>
        <v/>
      </c>
      <c r="HY67" s="321">
        <f t="shared" si="246"/>
        <v>1.5</v>
      </c>
      <c r="HZ67" s="17" t="str">
        <f t="shared" si="247"/>
        <v/>
      </c>
      <c r="IA67" s="17" t="str">
        <f t="shared" si="248"/>
        <v/>
      </c>
      <c r="IB67" s="17" t="str">
        <f t="shared" si="298"/>
        <v/>
      </c>
      <c r="IC67" s="17" t="str">
        <f t="shared" si="249"/>
        <v/>
      </c>
      <c r="ID67" s="17" t="str">
        <f t="shared" si="250"/>
        <v/>
      </c>
      <c r="IE67" s="17" t="str">
        <f t="shared" si="299"/>
        <v/>
      </c>
      <c r="IF67" s="17" t="str">
        <f t="shared" si="251"/>
        <v/>
      </c>
      <c r="IG67" s="17" t="str">
        <f t="shared" ref="IG67:IK76" si="310">IF($AO67=IG$5,$IF67,"")</f>
        <v/>
      </c>
      <c r="IH67" s="17" t="str">
        <f t="shared" si="310"/>
        <v/>
      </c>
      <c r="II67" s="17" t="str">
        <f t="shared" si="310"/>
        <v/>
      </c>
      <c r="IJ67" s="17" t="str">
        <f t="shared" si="310"/>
        <v/>
      </c>
      <c r="IK67" s="17" t="str">
        <f t="shared" si="310"/>
        <v/>
      </c>
      <c r="IL67" s="17" t="str">
        <f t="shared" si="252"/>
        <v/>
      </c>
      <c r="IM67" s="17" t="str">
        <f t="shared" si="300"/>
        <v/>
      </c>
      <c r="IN67" s="17" t="str">
        <f t="shared" si="253"/>
        <v/>
      </c>
      <c r="IO67" s="17" t="str">
        <f t="shared" si="254"/>
        <v/>
      </c>
      <c r="IP67" s="17" t="str">
        <f t="shared" si="301"/>
        <v/>
      </c>
      <c r="IQ67" s="17" t="str">
        <f t="shared" si="255"/>
        <v/>
      </c>
      <c r="IR67" s="17" t="str">
        <f t="shared" si="256"/>
        <v/>
      </c>
      <c r="IS67" s="17" t="str">
        <f t="shared" si="257"/>
        <v/>
      </c>
      <c r="IT67" s="17" t="str">
        <f t="shared" si="258"/>
        <v/>
      </c>
      <c r="IU67" s="17" t="str">
        <f t="shared" si="259"/>
        <v/>
      </c>
      <c r="IV67" s="17" t="str">
        <f t="shared" si="260"/>
        <v/>
      </c>
      <c r="IW67" s="17" t="str">
        <f t="shared" si="261"/>
        <v/>
      </c>
      <c r="IX67" s="17" t="str">
        <f t="shared" si="262"/>
        <v>A</v>
      </c>
      <c r="IY67" s="17" t="str">
        <f t="shared" si="263"/>
        <v>A</v>
      </c>
      <c r="IZ67" s="17" t="str">
        <f t="shared" si="264"/>
        <v>A</v>
      </c>
      <c r="JA67" s="17" t="str">
        <f t="shared" si="265"/>
        <v>A</v>
      </c>
      <c r="JB67" s="17" t="str">
        <f t="shared" si="266"/>
        <v xml:space="preserve">            </v>
      </c>
      <c r="JC67" s="17" t="str">
        <f t="shared" si="267"/>
        <v xml:space="preserve">            </v>
      </c>
      <c r="JD67" s="17" t="str">
        <f t="shared" si="268"/>
        <v/>
      </c>
      <c r="JE67" s="74"/>
      <c r="JF67" s="17" t="str">
        <f t="shared" si="269"/>
        <v xml:space="preserve">            </v>
      </c>
      <c r="JG67" s="17" t="str">
        <f>IF(OR(HK67="SUPPL.",HK67="RE-EXAM."),'result subject-wise'!AV67,HK67)</f>
        <v/>
      </c>
      <c r="JH67" s="26">
        <f>IF('result subject-wise'!AW67="",DQ67,'result subject-wise'!AW67)</f>
        <v>27.708333333333332</v>
      </c>
      <c r="JI67" s="53" t="str">
        <f t="shared" si="270"/>
        <v/>
      </c>
      <c r="JJ67" s="65"/>
    </row>
    <row r="68" spans="1:270" ht="16" customHeight="1">
      <c r="A68" s="2">
        <f>details!A68</f>
        <v>0</v>
      </c>
      <c r="B68" s="17" t="str">
        <f>IF(details!B68="","",details!B68)</f>
        <v/>
      </c>
      <c r="C68" s="17" t="str">
        <f>IF(details!C68="","",details!C68)</f>
        <v/>
      </c>
      <c r="D68" s="63" t="str">
        <f>IF(details!D68="","",details!D68)</f>
        <v/>
      </c>
      <c r="E68" s="17" t="str">
        <f>IF(details!E68="","",details!E68)</f>
        <v/>
      </c>
      <c r="F68" s="245" t="str">
        <f>IF(details!F68="","",details!F68)</f>
        <v/>
      </c>
      <c r="G68" s="19" t="str">
        <f>IF(details!G68="","",details!G68)</f>
        <v/>
      </c>
      <c r="H68" s="19" t="str">
        <f>IF(details!H68="","",details!H68)</f>
        <v/>
      </c>
      <c r="I68" s="19" t="str">
        <f>IF(details!I68="","",details!I68)</f>
        <v/>
      </c>
      <c r="J68" s="17" t="str">
        <f>IF(details!J68="","",details!J68)</f>
        <v/>
      </c>
      <c r="K68" s="17" t="str">
        <f>IF(details!K68="","",details!K68)</f>
        <v/>
      </c>
      <c r="L68" s="17" t="str">
        <f>IF(details!L68="","",details!L68)</f>
        <v/>
      </c>
      <c r="M68" s="67" t="str">
        <f t="shared" si="139"/>
        <v/>
      </c>
      <c r="N68" s="17" t="str">
        <f>IF(details!M68="","",details!M68)</f>
        <v/>
      </c>
      <c r="O68" s="17" t="str">
        <f>IF(details!N68="","",details!N68)</f>
        <v/>
      </c>
      <c r="P68" s="67" t="str">
        <f t="shared" si="140"/>
        <v/>
      </c>
      <c r="Q68" s="17" t="str">
        <f>IF(details!O68="","",details!O68)</f>
        <v/>
      </c>
      <c r="R68" s="54" t="str">
        <f t="shared" si="141"/>
        <v/>
      </c>
      <c r="S68" s="45">
        <f t="shared" si="142"/>
        <v>0</v>
      </c>
      <c r="T68" s="45">
        <f t="shared" si="143"/>
        <v>0</v>
      </c>
      <c r="U68" s="46" t="str">
        <f t="shared" si="144"/>
        <v/>
      </c>
      <c r="V68" s="45" t="str">
        <f t="shared" si="145"/>
        <v/>
      </c>
      <c r="W68" s="45" t="str">
        <f t="shared" si="89"/>
        <v/>
      </c>
      <c r="X68" s="45" t="str">
        <f t="shared" si="90"/>
        <v/>
      </c>
      <c r="Y68" s="17" t="str">
        <f>IF(details!P68="","",details!P68)</f>
        <v/>
      </c>
      <c r="Z68" s="17" t="str">
        <f>IF(details!Q68="","",details!Q68)</f>
        <v/>
      </c>
      <c r="AA68" s="17" t="str">
        <f>IF(details!R68="","",details!R68)</f>
        <v/>
      </c>
      <c r="AB68" s="67" t="str">
        <f t="shared" si="146"/>
        <v/>
      </c>
      <c r="AC68" s="17" t="str">
        <f>IF(details!S68="","",details!S68)</f>
        <v/>
      </c>
      <c r="AD68" s="17" t="str">
        <f>IF(details!T68="","",details!T68)</f>
        <v/>
      </c>
      <c r="AE68" s="67" t="str">
        <f t="shared" si="147"/>
        <v/>
      </c>
      <c r="AF68" s="17" t="str">
        <f>IF(details!U68="","",details!U68)</f>
        <v/>
      </c>
      <c r="AG68" s="54" t="str">
        <f t="shared" si="148"/>
        <v/>
      </c>
      <c r="AH68" s="45">
        <f t="shared" si="149"/>
        <v>0</v>
      </c>
      <c r="AI68" s="45">
        <f t="shared" si="150"/>
        <v>0</v>
      </c>
      <c r="AJ68" s="46" t="str">
        <f t="shared" si="151"/>
        <v/>
      </c>
      <c r="AK68" s="45" t="str">
        <f t="shared" si="152"/>
        <v/>
      </c>
      <c r="AL68" s="45" t="str">
        <f t="shared" si="91"/>
        <v/>
      </c>
      <c r="AM68" s="45" t="str">
        <f t="shared" si="92"/>
        <v/>
      </c>
      <c r="AN68" s="63" t="str">
        <f>IF(details!V68="","",details!V68)</f>
        <v/>
      </c>
      <c r="AO68" s="68" t="str">
        <f>IF(details!V68="","",details!V68)</f>
        <v/>
      </c>
      <c r="AP68" s="17" t="str">
        <f>IF(details!W68="","",details!W68)</f>
        <v/>
      </c>
      <c r="AQ68" s="17" t="str">
        <f>IF(details!X68="","",details!X68)</f>
        <v/>
      </c>
      <c r="AR68" s="17" t="str">
        <f>IF(details!Y68="","",details!Y68)</f>
        <v/>
      </c>
      <c r="AS68" s="67" t="str">
        <f t="shared" si="153"/>
        <v/>
      </c>
      <c r="AT68" s="17" t="str">
        <f>IF(details!Z68="","",details!Z68)</f>
        <v/>
      </c>
      <c r="AU68" s="17" t="str">
        <f>IF(details!AA68="","",details!AA68)</f>
        <v/>
      </c>
      <c r="AV68" s="67" t="str">
        <f t="shared" si="154"/>
        <v/>
      </c>
      <c r="AW68" s="17" t="str">
        <f>IF(details!AB68="","",details!AB68)</f>
        <v/>
      </c>
      <c r="AX68" s="54" t="str">
        <f t="shared" si="155"/>
        <v/>
      </c>
      <c r="AY68" s="45">
        <f t="shared" si="156"/>
        <v>0</v>
      </c>
      <c r="AZ68" s="45">
        <f t="shared" si="157"/>
        <v>0</v>
      </c>
      <c r="BA68" s="46" t="str">
        <f t="shared" si="158"/>
        <v/>
      </c>
      <c r="BB68" s="45" t="str">
        <f t="shared" si="159"/>
        <v/>
      </c>
      <c r="BC68" s="45" t="str">
        <f t="shared" si="93"/>
        <v/>
      </c>
      <c r="BD68" s="45" t="str">
        <f t="shared" si="160"/>
        <v/>
      </c>
      <c r="BE68" s="17" t="str">
        <f>IF(details!AC68="","",details!AC68)</f>
        <v/>
      </c>
      <c r="BF68" s="17" t="str">
        <f>IF(details!AD68="","",details!AD68)</f>
        <v/>
      </c>
      <c r="BG68" s="17" t="str">
        <f>IF(details!AE68="","",details!AE68)</f>
        <v/>
      </c>
      <c r="BH68" s="67" t="str">
        <f t="shared" si="161"/>
        <v/>
      </c>
      <c r="BI68" s="17" t="str">
        <f>IF(details!AF68="","",details!AF68)</f>
        <v/>
      </c>
      <c r="BJ68" s="17" t="str">
        <f>IF(details!AG68="","",details!AG68)</f>
        <v/>
      </c>
      <c r="BK68" s="67" t="str">
        <f t="shared" si="162"/>
        <v/>
      </c>
      <c r="BL68" s="17" t="str">
        <f>IF(details!AH68="","",details!AH68)</f>
        <v/>
      </c>
      <c r="BM68" s="54" t="str">
        <f t="shared" si="163"/>
        <v/>
      </c>
      <c r="BN68" s="45">
        <f t="shared" si="164"/>
        <v>0</v>
      </c>
      <c r="BO68" s="45">
        <f t="shared" si="165"/>
        <v>0</v>
      </c>
      <c r="BP68" s="46" t="str">
        <f t="shared" si="166"/>
        <v/>
      </c>
      <c r="BQ68" s="45" t="str">
        <f t="shared" si="167"/>
        <v/>
      </c>
      <c r="BR68" s="45" t="str">
        <f t="shared" si="94"/>
        <v/>
      </c>
      <c r="BS68" s="45" t="str">
        <f t="shared" si="168"/>
        <v/>
      </c>
      <c r="BT68" s="300" t="str">
        <f>IF(details!AI68="","",details!AI68)</f>
        <v/>
      </c>
      <c r="BU68" s="309" t="str">
        <f t="shared" si="169"/>
        <v xml:space="preserve"> SOCIAL SCIENCE</v>
      </c>
      <c r="BV68" s="17" t="str">
        <f>IF(details!AJ68="","",details!AJ68)</f>
        <v/>
      </c>
      <c r="BW68" s="17" t="str">
        <f>IF(details!AK68="","",details!AK68)</f>
        <v/>
      </c>
      <c r="BX68" s="17" t="str">
        <f>IF(details!AL68="","",details!AL68)</f>
        <v/>
      </c>
      <c r="BY68" s="178" t="str">
        <f t="shared" si="307"/>
        <v/>
      </c>
      <c r="BZ68" s="17" t="str">
        <f>IF(details!AM68="","",details!AM68)</f>
        <v/>
      </c>
      <c r="CA68" s="17" t="str">
        <f t="shared" si="171"/>
        <v/>
      </c>
      <c r="CB68" s="17" t="str">
        <f t="shared" si="308"/>
        <v/>
      </c>
      <c r="CC68" s="17">
        <f>IF(details!AN68="","",details!AN68)</f>
        <v>10</v>
      </c>
      <c r="CD68" s="17">
        <f>IF(details!AO68="","",details!AO68)</f>
        <v>10</v>
      </c>
      <c r="CE68" s="17">
        <f>IF(details!AP68="","",details!AP68)</f>
        <v>9</v>
      </c>
      <c r="CF68" s="67">
        <f t="shared" si="173"/>
        <v>29</v>
      </c>
      <c r="CG68" s="17">
        <f>IF(details!AQ68="","",details!AQ68)</f>
        <v>0.5</v>
      </c>
      <c r="CH68" s="17">
        <f>IF(details!AR68="","",details!AR68)</f>
        <v>70</v>
      </c>
      <c r="CI68" s="67">
        <f t="shared" si="174"/>
        <v>99.5</v>
      </c>
      <c r="CJ68" s="17">
        <f>IF(details!AS68="","",details!AS68)</f>
        <v>100</v>
      </c>
      <c r="CK68" s="54">
        <f t="shared" si="175"/>
        <v>199.5</v>
      </c>
      <c r="CL68" s="17">
        <f t="shared" si="176"/>
        <v>10</v>
      </c>
      <c r="CM68" s="17">
        <f t="shared" si="177"/>
        <v>10</v>
      </c>
      <c r="CN68" s="17">
        <f t="shared" si="178"/>
        <v>9</v>
      </c>
      <c r="CO68" s="67">
        <f t="shared" si="100"/>
        <v>0.5</v>
      </c>
      <c r="CP68" s="17">
        <f t="shared" si="282"/>
        <v>70</v>
      </c>
      <c r="CQ68" s="67">
        <f t="shared" si="283"/>
        <v>99.5</v>
      </c>
      <c r="CR68" s="17">
        <f t="shared" si="284"/>
        <v>100</v>
      </c>
      <c r="CS68" s="54">
        <f t="shared" si="285"/>
        <v>199.5</v>
      </c>
      <c r="CT68" s="45">
        <f t="shared" si="286"/>
        <v>0</v>
      </c>
      <c r="CU68" s="45">
        <f t="shared" si="292"/>
        <v>0</v>
      </c>
      <c r="CV68" s="46">
        <f t="shared" si="293"/>
        <v>200</v>
      </c>
      <c r="CW68" s="45" t="str">
        <f t="shared" si="287"/>
        <v/>
      </c>
      <c r="CX68" s="45" t="str">
        <f t="shared" si="103"/>
        <v/>
      </c>
      <c r="CY68" s="45" t="str">
        <f t="shared" si="179"/>
        <v/>
      </c>
      <c r="CZ68" s="17">
        <f>IF(details!AT68="","",details!AT68)</f>
        <v>5</v>
      </c>
      <c r="DA68" s="17">
        <f>IF(details!AU68="","",details!AU68)</f>
        <v>4</v>
      </c>
      <c r="DB68" s="17">
        <f>IF(details!AV68="","",details!AV68)</f>
        <v>8</v>
      </c>
      <c r="DC68" s="67">
        <f t="shared" si="180"/>
        <v>17</v>
      </c>
      <c r="DD68" s="17">
        <f>IF(details!AW68="","",details!AW68)</f>
        <v>1</v>
      </c>
      <c r="DE68" s="17">
        <f>IF(details!AX68="","",details!AX68)</f>
        <v>25</v>
      </c>
      <c r="DF68" s="67">
        <f t="shared" si="181"/>
        <v>43</v>
      </c>
      <c r="DG68" s="17">
        <f>IF(details!AY68="","",details!AY68)</f>
        <v>90</v>
      </c>
      <c r="DH68" s="54">
        <f t="shared" si="182"/>
        <v>133</v>
      </c>
      <c r="DI68" s="45">
        <f t="shared" si="183"/>
        <v>0</v>
      </c>
      <c r="DJ68" s="45">
        <f t="shared" si="184"/>
        <v>0</v>
      </c>
      <c r="DK68" s="46">
        <f t="shared" si="185"/>
        <v>200</v>
      </c>
      <c r="DL68" s="45" t="str">
        <f t="shared" si="186"/>
        <v/>
      </c>
      <c r="DM68" s="45" t="str">
        <f t="shared" si="104"/>
        <v/>
      </c>
      <c r="DN68" s="45" t="str">
        <f t="shared" si="105"/>
        <v/>
      </c>
      <c r="DO68" s="45">
        <f t="shared" si="288"/>
        <v>0</v>
      </c>
      <c r="DP68" s="69">
        <f t="shared" si="289"/>
        <v>332.5</v>
      </c>
      <c r="DQ68" s="70">
        <f t="shared" si="187"/>
        <v>27.708333333333332</v>
      </c>
      <c r="DR68" s="53" t="str">
        <f t="shared" si="188"/>
        <v/>
      </c>
      <c r="DS68" s="17">
        <f>IF(details!AZ68="","",details!AZ68)</f>
        <v>10</v>
      </c>
      <c r="DT68" s="17">
        <f>IF(details!BA68="","",details!BA68)</f>
        <v>10</v>
      </c>
      <c r="DU68" s="17">
        <f>IF(details!BB68="","",details!BB68)</f>
        <v>10</v>
      </c>
      <c r="DV68" s="67">
        <f t="shared" si="189"/>
        <v>30</v>
      </c>
      <c r="DW68" s="17">
        <f>IF(details!BC68="","",details!BC68)</f>
        <v>70</v>
      </c>
      <c r="DX68" s="67">
        <f t="shared" si="190"/>
        <v>100</v>
      </c>
      <c r="DY68" s="17">
        <f>IF(details!BD68="","",details!BD68)</f>
        <v>100</v>
      </c>
      <c r="DZ68" s="54">
        <f t="shared" si="191"/>
        <v>200</v>
      </c>
      <c r="EA68" s="45">
        <f t="shared" si="192"/>
        <v>0</v>
      </c>
      <c r="EB68" s="45">
        <f t="shared" si="193"/>
        <v>0</v>
      </c>
      <c r="EC68" s="46">
        <f t="shared" si="194"/>
        <v>200</v>
      </c>
      <c r="ED68" s="45" t="str">
        <f t="shared" si="195"/>
        <v/>
      </c>
      <c r="EE68" s="45" t="str">
        <f t="shared" si="107"/>
        <v/>
      </c>
      <c r="EF68" s="45" t="str">
        <f t="shared" si="196"/>
        <v/>
      </c>
      <c r="EG68" s="17">
        <f>IF(details!BE68="","",details!BE68)</f>
        <v>6</v>
      </c>
      <c r="EH68" s="17">
        <f>IF(details!BF68="","",details!BF68)</f>
        <v>8</v>
      </c>
      <c r="EI68" s="67">
        <f t="shared" si="197"/>
        <v>14</v>
      </c>
      <c r="EJ68" s="17">
        <f>IF(details!BG68="","",details!BG68)</f>
        <v>4</v>
      </c>
      <c r="EK68" s="17">
        <f>IF(details!BH68="","",details!BH68)</f>
        <v>7</v>
      </c>
      <c r="EL68" s="67">
        <f t="shared" si="198"/>
        <v>11</v>
      </c>
      <c r="EM68" s="17">
        <f>IF(details!BI68="","",details!BI68)</f>
        <v>15</v>
      </c>
      <c r="EN68" s="17">
        <f>IF(details!BJ68="","",details!BJ68)</f>
        <v>10</v>
      </c>
      <c r="EO68" s="67">
        <f t="shared" si="199"/>
        <v>25</v>
      </c>
      <c r="EP68" s="67">
        <f t="shared" si="200"/>
        <v>25</v>
      </c>
      <c r="EQ68" s="67">
        <f t="shared" si="201"/>
        <v>25</v>
      </c>
      <c r="ER68" s="67">
        <f t="shared" si="202"/>
        <v>50</v>
      </c>
      <c r="ES68" s="17">
        <f>IF(details!BK68="","",details!BK68)</f>
        <v>24</v>
      </c>
      <c r="ET68" s="17">
        <f>IF(details!BL68="","",details!BL68)</f>
        <v>14</v>
      </c>
      <c r="EU68" s="67">
        <f t="shared" si="203"/>
        <v>38</v>
      </c>
      <c r="EV68" s="67">
        <f t="shared" si="204"/>
        <v>49</v>
      </c>
      <c r="EW68" s="67">
        <f t="shared" si="205"/>
        <v>39</v>
      </c>
      <c r="EX68" s="17">
        <f>IF(details!BM68="","",details!BM68)</f>
        <v>30</v>
      </c>
      <c r="EY68" s="17">
        <f>IF(details!BN68="","",details!BN68)</f>
        <v>70</v>
      </c>
      <c r="EZ68" s="67">
        <f t="shared" si="206"/>
        <v>100</v>
      </c>
      <c r="FA68" s="67">
        <f t="shared" si="207"/>
        <v>79</v>
      </c>
      <c r="FB68" s="67">
        <f t="shared" si="208"/>
        <v>109</v>
      </c>
      <c r="FC68" s="63">
        <f t="shared" si="209"/>
        <v>188</v>
      </c>
      <c r="FD68" s="45">
        <f t="shared" si="210"/>
        <v>0</v>
      </c>
      <c r="FE68" s="45">
        <f t="shared" si="211"/>
        <v>0</v>
      </c>
      <c r="FF68" s="46">
        <f t="shared" si="212"/>
        <v>200</v>
      </c>
      <c r="FG68" s="45" t="str">
        <f t="shared" si="213"/>
        <v/>
      </c>
      <c r="FH68" s="45" t="str">
        <f t="shared" si="109"/>
        <v>P</v>
      </c>
      <c r="FI68" s="45" t="str">
        <f t="shared" si="214"/>
        <v>A</v>
      </c>
      <c r="FJ68" s="17">
        <f>IF(details!BO68="","",details!BO68)</f>
        <v>10</v>
      </c>
      <c r="FK68" s="17">
        <f>IF(details!BP68="","",details!BP68)</f>
        <v>10</v>
      </c>
      <c r="FL68" s="17">
        <f>IF(details!BQ68="","",details!BQ68)</f>
        <v>10</v>
      </c>
      <c r="FM68" s="67">
        <f t="shared" si="215"/>
        <v>30</v>
      </c>
      <c r="FN68" s="17">
        <f>IF(details!BR68="","",details!BR68)</f>
        <v>33</v>
      </c>
      <c r="FO68" s="17">
        <f>IF(details!BS68="","",details!BS68)</f>
        <v>18</v>
      </c>
      <c r="FP68" s="71">
        <f t="shared" si="216"/>
        <v>51</v>
      </c>
      <c r="FQ68" s="67">
        <f t="shared" si="217"/>
        <v>63</v>
      </c>
      <c r="FR68" s="67">
        <f t="shared" si="218"/>
        <v>18</v>
      </c>
      <c r="FS68" s="17">
        <f>IF(details!BT68="","",details!BT68)</f>
        <v>60</v>
      </c>
      <c r="FT68" s="17">
        <f>IF(details!BU68="","",details!BU68)</f>
        <v>30</v>
      </c>
      <c r="FU68" s="71">
        <f t="shared" si="219"/>
        <v>90</v>
      </c>
      <c r="FV68" s="67">
        <f t="shared" si="220"/>
        <v>123</v>
      </c>
      <c r="FW68" s="67">
        <f t="shared" si="221"/>
        <v>48</v>
      </c>
      <c r="FX68" s="63">
        <f t="shared" si="222"/>
        <v>171</v>
      </c>
      <c r="FY68" s="45">
        <f t="shared" si="223"/>
        <v>0</v>
      </c>
      <c r="FZ68" s="45">
        <f t="shared" si="224"/>
        <v>0</v>
      </c>
      <c r="GA68" s="46">
        <f t="shared" si="290"/>
        <v>200</v>
      </c>
      <c r="GB68" s="45" t="str">
        <f t="shared" si="225"/>
        <v/>
      </c>
      <c r="GC68" s="45" t="str">
        <f t="shared" si="110"/>
        <v>P</v>
      </c>
      <c r="GD68" s="45" t="str">
        <f t="shared" si="226"/>
        <v>A</v>
      </c>
      <c r="GE68" s="17">
        <f>IF(details!BV68="","",details!BV68)</f>
        <v>24</v>
      </c>
      <c r="GF68" s="17">
        <f>IF(details!BW68="","",details!BW68)</f>
        <v>44</v>
      </c>
      <c r="GG68" s="17">
        <f>IF(details!BX68="","",details!BX68)</f>
        <v>30</v>
      </c>
      <c r="GH68" s="63">
        <f t="shared" si="227"/>
        <v>98</v>
      </c>
      <c r="GI68" s="45">
        <f t="shared" si="228"/>
        <v>0</v>
      </c>
      <c r="GJ68" s="46">
        <f t="shared" si="229"/>
        <v>100</v>
      </c>
      <c r="GK68" s="45" t="str">
        <f t="shared" si="230"/>
        <v/>
      </c>
      <c r="GL68" s="45" t="str">
        <f t="shared" si="111"/>
        <v>P</v>
      </c>
      <c r="GM68" s="45" t="str">
        <f t="shared" si="112"/>
        <v>A</v>
      </c>
      <c r="GN68" s="17">
        <f>IF(details!BY68="","",details!BY68)</f>
        <v>24</v>
      </c>
      <c r="GO68" s="17">
        <f>IF(details!BZ68="","",details!BZ68)</f>
        <v>28</v>
      </c>
      <c r="GP68" s="17">
        <f>IF(details!CA68="","",details!CA68)</f>
        <v>27</v>
      </c>
      <c r="GQ68" s="17">
        <f>IF(details!CB68="","",details!CB68)</f>
        <v>14</v>
      </c>
      <c r="GR68" s="63">
        <f t="shared" si="231"/>
        <v>93</v>
      </c>
      <c r="GS68" s="45">
        <f t="shared" si="232"/>
        <v>0</v>
      </c>
      <c r="GT68" s="46">
        <f t="shared" si="233"/>
        <v>100</v>
      </c>
      <c r="GU68" s="45" t="str">
        <f t="shared" si="234"/>
        <v/>
      </c>
      <c r="GV68" s="45" t="str">
        <f t="shared" si="113"/>
        <v>P</v>
      </c>
      <c r="GW68" s="45" t="str">
        <f t="shared" si="114"/>
        <v>A</v>
      </c>
      <c r="GX68" s="45" t="str">
        <f t="shared" si="294"/>
        <v/>
      </c>
      <c r="GY68" s="45" t="str">
        <f t="shared" si="295"/>
        <v/>
      </c>
      <c r="GZ68" s="45" t="str">
        <f t="shared" si="296"/>
        <v/>
      </c>
      <c r="HA68" s="45" t="str">
        <f t="shared" si="297"/>
        <v/>
      </c>
      <c r="HB68" s="45" t="str">
        <f t="shared" si="235"/>
        <v/>
      </c>
      <c r="HC68" s="45" t="str">
        <f t="shared" si="236"/>
        <v/>
      </c>
      <c r="HD68" s="45" t="str">
        <f t="shared" si="87"/>
        <v/>
      </c>
      <c r="HE68" s="45">
        <f t="shared" si="237"/>
        <v>0</v>
      </c>
      <c r="HF68" s="45">
        <f t="shared" si="238"/>
        <v>0</v>
      </c>
      <c r="HG68" s="45">
        <f t="shared" si="239"/>
        <v>0</v>
      </c>
      <c r="HH68" s="45">
        <f t="shared" si="240"/>
        <v>0</v>
      </c>
      <c r="HI68" s="45">
        <f t="shared" si="241"/>
        <v>0</v>
      </c>
      <c r="HJ68" s="45" t="str">
        <f t="shared" si="291"/>
        <v/>
      </c>
      <c r="HK68" s="17" t="str">
        <f t="shared" si="242"/>
        <v/>
      </c>
      <c r="HL68" s="359" t="str">
        <f t="shared" si="243"/>
        <v/>
      </c>
      <c r="HM68" s="72" t="str">
        <f t="shared" si="244"/>
        <v/>
      </c>
      <c r="HN68" s="60" t="str">
        <f>IF(details!DJ68="","",details!DJ68)</f>
        <v/>
      </c>
      <c r="HO68" s="73" t="str">
        <f>IF(details!DK68="","",details!DK68)</f>
        <v/>
      </c>
      <c r="HP68" s="60" t="str">
        <f>IF(details!DN68="","",details!DN68)</f>
        <v/>
      </c>
      <c r="HQ68" s="73" t="str">
        <f>IF(details!DO68="","",details!DO68)</f>
        <v/>
      </c>
      <c r="HR68" s="60" t="str">
        <f>IF(details!DR68="","",details!DR68)</f>
        <v/>
      </c>
      <c r="HS68" s="73" t="str">
        <f>IF(details!DS68="","",details!DS68)</f>
        <v/>
      </c>
      <c r="HT68" s="60" t="str">
        <f>IF(details!DV68="","",details!DV68)</f>
        <v/>
      </c>
      <c r="HU68" s="73" t="str">
        <f>IF(details!DW68="","",details!DW68)</f>
        <v/>
      </c>
      <c r="HV68" s="60" t="str">
        <f>IF(details!DZ68="","",details!DZ68)</f>
        <v/>
      </c>
      <c r="HW68" s="73" t="str">
        <f>IF(details!EA68="","",details!EA68)</f>
        <v/>
      </c>
      <c r="HX68" s="61" t="str">
        <f t="shared" si="245"/>
        <v/>
      </c>
      <c r="HY68" s="321">
        <f t="shared" si="246"/>
        <v>1.5</v>
      </c>
      <c r="HZ68" s="17" t="str">
        <f t="shared" si="247"/>
        <v/>
      </c>
      <c r="IA68" s="17" t="str">
        <f t="shared" si="248"/>
        <v/>
      </c>
      <c r="IB68" s="17" t="str">
        <f t="shared" si="298"/>
        <v/>
      </c>
      <c r="IC68" s="17" t="str">
        <f t="shared" si="249"/>
        <v/>
      </c>
      <c r="ID68" s="17" t="str">
        <f t="shared" si="250"/>
        <v/>
      </c>
      <c r="IE68" s="17" t="str">
        <f t="shared" si="299"/>
        <v/>
      </c>
      <c r="IF68" s="17" t="str">
        <f t="shared" si="251"/>
        <v/>
      </c>
      <c r="IG68" s="17" t="str">
        <f t="shared" si="310"/>
        <v/>
      </c>
      <c r="IH68" s="17" t="str">
        <f t="shared" si="310"/>
        <v/>
      </c>
      <c r="II68" s="17" t="str">
        <f t="shared" si="310"/>
        <v/>
      </c>
      <c r="IJ68" s="17" t="str">
        <f t="shared" si="310"/>
        <v/>
      </c>
      <c r="IK68" s="17" t="str">
        <f t="shared" si="310"/>
        <v/>
      </c>
      <c r="IL68" s="17" t="str">
        <f t="shared" si="252"/>
        <v/>
      </c>
      <c r="IM68" s="17" t="str">
        <f t="shared" si="300"/>
        <v/>
      </c>
      <c r="IN68" s="17" t="str">
        <f t="shared" si="253"/>
        <v/>
      </c>
      <c r="IO68" s="17" t="str">
        <f t="shared" si="254"/>
        <v/>
      </c>
      <c r="IP68" s="17" t="str">
        <f t="shared" si="301"/>
        <v/>
      </c>
      <c r="IQ68" s="17" t="str">
        <f t="shared" si="255"/>
        <v/>
      </c>
      <c r="IR68" s="17" t="str">
        <f t="shared" si="256"/>
        <v/>
      </c>
      <c r="IS68" s="17" t="str">
        <f t="shared" si="257"/>
        <v/>
      </c>
      <c r="IT68" s="17" t="str">
        <f t="shared" si="258"/>
        <v/>
      </c>
      <c r="IU68" s="17" t="str">
        <f t="shared" si="259"/>
        <v/>
      </c>
      <c r="IV68" s="17" t="str">
        <f t="shared" si="260"/>
        <v/>
      </c>
      <c r="IW68" s="17" t="str">
        <f t="shared" si="261"/>
        <v/>
      </c>
      <c r="IX68" s="17" t="str">
        <f t="shared" si="262"/>
        <v>A</v>
      </c>
      <c r="IY68" s="17" t="str">
        <f t="shared" si="263"/>
        <v>A</v>
      </c>
      <c r="IZ68" s="17" t="str">
        <f t="shared" si="264"/>
        <v>A</v>
      </c>
      <c r="JA68" s="17" t="str">
        <f t="shared" si="265"/>
        <v>A</v>
      </c>
      <c r="JB68" s="17" t="str">
        <f t="shared" si="266"/>
        <v xml:space="preserve">            </v>
      </c>
      <c r="JC68" s="17" t="str">
        <f t="shared" si="267"/>
        <v xml:space="preserve">            </v>
      </c>
      <c r="JD68" s="17" t="str">
        <f t="shared" si="268"/>
        <v/>
      </c>
      <c r="JE68" s="74"/>
      <c r="JF68" s="17" t="str">
        <f t="shared" si="269"/>
        <v xml:space="preserve">            </v>
      </c>
      <c r="JG68" s="17" t="str">
        <f>IF(OR(HK68="SUPPL.",HK68="RE-EXAM."),'result subject-wise'!AV68,HK68)</f>
        <v/>
      </c>
      <c r="JH68" s="26">
        <f>IF('result subject-wise'!AW68="",DQ68,'result subject-wise'!AW68)</f>
        <v>27.708333333333332</v>
      </c>
      <c r="JI68" s="53" t="str">
        <f t="shared" si="270"/>
        <v/>
      </c>
      <c r="JJ68" s="65"/>
    </row>
    <row r="69" spans="1:270" ht="16" customHeight="1">
      <c r="A69" s="2">
        <f>details!A69</f>
        <v>0</v>
      </c>
      <c r="B69" s="17" t="str">
        <f>IF(details!B69="","",details!B69)</f>
        <v/>
      </c>
      <c r="C69" s="17" t="str">
        <f>IF(details!C69="","",details!C69)</f>
        <v/>
      </c>
      <c r="D69" s="63" t="str">
        <f>IF(details!D69="","",details!D69)</f>
        <v/>
      </c>
      <c r="E69" s="17" t="str">
        <f>IF(details!E69="","",details!E69)</f>
        <v/>
      </c>
      <c r="F69" s="245" t="str">
        <f>IF(details!F69="","",details!F69)</f>
        <v/>
      </c>
      <c r="G69" s="19" t="str">
        <f>IF(details!G69="","",details!G69)</f>
        <v/>
      </c>
      <c r="H69" s="19" t="str">
        <f>IF(details!H69="","",details!H69)</f>
        <v/>
      </c>
      <c r="I69" s="19" t="str">
        <f>IF(details!I69="","",details!I69)</f>
        <v/>
      </c>
      <c r="J69" s="17" t="str">
        <f>IF(details!J69="","",details!J69)</f>
        <v/>
      </c>
      <c r="K69" s="17" t="str">
        <f>IF(details!K69="","",details!K69)</f>
        <v/>
      </c>
      <c r="L69" s="17" t="str">
        <f>IF(details!L69="","",details!L69)</f>
        <v/>
      </c>
      <c r="M69" s="67" t="str">
        <f t="shared" si="139"/>
        <v/>
      </c>
      <c r="N69" s="17" t="str">
        <f>IF(details!M69="","",details!M69)</f>
        <v/>
      </c>
      <c r="O69" s="17" t="str">
        <f>IF(details!N69="","",details!N69)</f>
        <v/>
      </c>
      <c r="P69" s="67" t="str">
        <f t="shared" si="140"/>
        <v/>
      </c>
      <c r="Q69" s="17" t="str">
        <f>IF(details!O69="","",details!O69)</f>
        <v/>
      </c>
      <c r="R69" s="54" t="str">
        <f t="shared" si="141"/>
        <v/>
      </c>
      <c r="S69" s="45">
        <f t="shared" si="142"/>
        <v>0</v>
      </c>
      <c r="T69" s="45">
        <f t="shared" si="143"/>
        <v>0</v>
      </c>
      <c r="U69" s="46" t="str">
        <f t="shared" si="144"/>
        <v/>
      </c>
      <c r="V69" s="45" t="str">
        <f t="shared" si="145"/>
        <v/>
      </c>
      <c r="W69" s="45" t="str">
        <f t="shared" si="89"/>
        <v/>
      </c>
      <c r="X69" s="45" t="str">
        <f t="shared" si="90"/>
        <v/>
      </c>
      <c r="Y69" s="17" t="str">
        <f>IF(details!P69="","",details!P69)</f>
        <v/>
      </c>
      <c r="Z69" s="17" t="str">
        <f>IF(details!Q69="","",details!Q69)</f>
        <v/>
      </c>
      <c r="AA69" s="17" t="str">
        <f>IF(details!R69="","",details!R69)</f>
        <v/>
      </c>
      <c r="AB69" s="67" t="str">
        <f t="shared" si="146"/>
        <v/>
      </c>
      <c r="AC69" s="17" t="str">
        <f>IF(details!S69="","",details!S69)</f>
        <v/>
      </c>
      <c r="AD69" s="17" t="str">
        <f>IF(details!T69="","",details!T69)</f>
        <v/>
      </c>
      <c r="AE69" s="67" t="str">
        <f t="shared" si="147"/>
        <v/>
      </c>
      <c r="AF69" s="17" t="str">
        <f>IF(details!U69="","",details!U69)</f>
        <v/>
      </c>
      <c r="AG69" s="54" t="str">
        <f t="shared" si="148"/>
        <v/>
      </c>
      <c r="AH69" s="45">
        <f t="shared" si="149"/>
        <v>0</v>
      </c>
      <c r="AI69" s="45">
        <f t="shared" si="150"/>
        <v>0</v>
      </c>
      <c r="AJ69" s="46" t="str">
        <f t="shared" si="151"/>
        <v/>
      </c>
      <c r="AK69" s="45" t="str">
        <f t="shared" si="152"/>
        <v/>
      </c>
      <c r="AL69" s="45" t="str">
        <f t="shared" si="91"/>
        <v/>
      </c>
      <c r="AM69" s="45" t="str">
        <f t="shared" si="92"/>
        <v/>
      </c>
      <c r="AN69" s="63" t="str">
        <f>IF(details!V69="","",details!V69)</f>
        <v/>
      </c>
      <c r="AO69" s="68" t="str">
        <f>IF(details!V69="","",details!V69)</f>
        <v/>
      </c>
      <c r="AP69" s="17" t="str">
        <f>IF(details!W69="","",details!W69)</f>
        <v/>
      </c>
      <c r="AQ69" s="17" t="str">
        <f>IF(details!X69="","",details!X69)</f>
        <v/>
      </c>
      <c r="AR69" s="17" t="str">
        <f>IF(details!Y69="","",details!Y69)</f>
        <v/>
      </c>
      <c r="AS69" s="67" t="str">
        <f t="shared" si="153"/>
        <v/>
      </c>
      <c r="AT69" s="17" t="str">
        <f>IF(details!Z69="","",details!Z69)</f>
        <v/>
      </c>
      <c r="AU69" s="17" t="str">
        <f>IF(details!AA69="","",details!AA69)</f>
        <v/>
      </c>
      <c r="AV69" s="67" t="str">
        <f t="shared" si="154"/>
        <v/>
      </c>
      <c r="AW69" s="17" t="str">
        <f>IF(details!AB69="","",details!AB69)</f>
        <v/>
      </c>
      <c r="AX69" s="54" t="str">
        <f t="shared" si="155"/>
        <v/>
      </c>
      <c r="AY69" s="45">
        <f t="shared" si="156"/>
        <v>0</v>
      </c>
      <c r="AZ69" s="45">
        <f t="shared" si="157"/>
        <v>0</v>
      </c>
      <c r="BA69" s="46" t="str">
        <f t="shared" si="158"/>
        <v/>
      </c>
      <c r="BB69" s="45" t="str">
        <f t="shared" si="159"/>
        <v/>
      </c>
      <c r="BC69" s="45" t="str">
        <f t="shared" si="93"/>
        <v/>
      </c>
      <c r="BD69" s="45" t="str">
        <f t="shared" si="160"/>
        <v/>
      </c>
      <c r="BE69" s="17" t="str">
        <f>IF(details!AC69="","",details!AC69)</f>
        <v/>
      </c>
      <c r="BF69" s="17" t="str">
        <f>IF(details!AD69="","",details!AD69)</f>
        <v/>
      </c>
      <c r="BG69" s="17" t="str">
        <f>IF(details!AE69="","",details!AE69)</f>
        <v/>
      </c>
      <c r="BH69" s="67" t="str">
        <f t="shared" si="161"/>
        <v/>
      </c>
      <c r="BI69" s="17" t="str">
        <f>IF(details!AF69="","",details!AF69)</f>
        <v/>
      </c>
      <c r="BJ69" s="17" t="str">
        <f>IF(details!AG69="","",details!AG69)</f>
        <v/>
      </c>
      <c r="BK69" s="67" t="str">
        <f t="shared" si="162"/>
        <v/>
      </c>
      <c r="BL69" s="17" t="str">
        <f>IF(details!AH69="","",details!AH69)</f>
        <v/>
      </c>
      <c r="BM69" s="54" t="str">
        <f t="shared" si="163"/>
        <v/>
      </c>
      <c r="BN69" s="45">
        <f t="shared" si="164"/>
        <v>0</v>
      </c>
      <c r="BO69" s="45">
        <f t="shared" si="165"/>
        <v>0</v>
      </c>
      <c r="BP69" s="46" t="str">
        <f t="shared" si="166"/>
        <v/>
      </c>
      <c r="BQ69" s="45" t="str">
        <f t="shared" si="167"/>
        <v/>
      </c>
      <c r="BR69" s="45" t="str">
        <f t="shared" si="94"/>
        <v/>
      </c>
      <c r="BS69" s="45" t="str">
        <f t="shared" si="168"/>
        <v/>
      </c>
      <c r="BT69" s="300" t="str">
        <f>IF(details!AI69="","",details!AI69)</f>
        <v/>
      </c>
      <c r="BU69" s="309" t="str">
        <f t="shared" si="169"/>
        <v xml:space="preserve"> SOCIAL SCIENCE</v>
      </c>
      <c r="BV69" s="17" t="str">
        <f>IF(details!AJ69="","",details!AJ69)</f>
        <v/>
      </c>
      <c r="BW69" s="17" t="str">
        <f>IF(details!AK69="","",details!AK69)</f>
        <v/>
      </c>
      <c r="BX69" s="17" t="str">
        <f>IF(details!AL69="","",details!AL69)</f>
        <v/>
      </c>
      <c r="BY69" s="178" t="str">
        <f t="shared" si="307"/>
        <v/>
      </c>
      <c r="BZ69" s="17" t="str">
        <f>IF(details!AM69="","",details!AM69)</f>
        <v/>
      </c>
      <c r="CA69" s="17" t="str">
        <f t="shared" si="171"/>
        <v/>
      </c>
      <c r="CB69" s="17" t="str">
        <f t="shared" si="308"/>
        <v/>
      </c>
      <c r="CC69" s="17">
        <f>IF(details!AN69="","",details!AN69)</f>
        <v>10</v>
      </c>
      <c r="CD69" s="17">
        <f>IF(details!AO69="","",details!AO69)</f>
        <v>10</v>
      </c>
      <c r="CE69" s="17">
        <f>IF(details!AP69="","",details!AP69)</f>
        <v>9</v>
      </c>
      <c r="CF69" s="67">
        <f t="shared" si="173"/>
        <v>29</v>
      </c>
      <c r="CG69" s="17">
        <f>IF(details!AQ69="","",details!AQ69)</f>
        <v>0.5</v>
      </c>
      <c r="CH69" s="17">
        <f>IF(details!AR69="","",details!AR69)</f>
        <v>70</v>
      </c>
      <c r="CI69" s="67">
        <f t="shared" si="174"/>
        <v>99.5</v>
      </c>
      <c r="CJ69" s="17">
        <f>IF(details!AS69="","",details!AS69)</f>
        <v>100</v>
      </c>
      <c r="CK69" s="54">
        <f t="shared" si="175"/>
        <v>199.5</v>
      </c>
      <c r="CL69" s="17">
        <f t="shared" si="176"/>
        <v>10</v>
      </c>
      <c r="CM69" s="17">
        <f t="shared" si="177"/>
        <v>10</v>
      </c>
      <c r="CN69" s="17">
        <f t="shared" si="178"/>
        <v>9</v>
      </c>
      <c r="CO69" s="67">
        <f t="shared" si="100"/>
        <v>0.5</v>
      </c>
      <c r="CP69" s="17">
        <f t="shared" si="282"/>
        <v>70</v>
      </c>
      <c r="CQ69" s="67">
        <f t="shared" si="283"/>
        <v>99.5</v>
      </c>
      <c r="CR69" s="17">
        <f t="shared" si="284"/>
        <v>100</v>
      </c>
      <c r="CS69" s="54">
        <f t="shared" si="285"/>
        <v>199.5</v>
      </c>
      <c r="CT69" s="45">
        <f t="shared" si="286"/>
        <v>0</v>
      </c>
      <c r="CU69" s="45">
        <f t="shared" si="292"/>
        <v>0</v>
      </c>
      <c r="CV69" s="46">
        <f t="shared" si="293"/>
        <v>200</v>
      </c>
      <c r="CW69" s="45" t="str">
        <f t="shared" si="287"/>
        <v/>
      </c>
      <c r="CX69" s="45" t="str">
        <f t="shared" si="103"/>
        <v/>
      </c>
      <c r="CY69" s="45" t="str">
        <f t="shared" si="179"/>
        <v/>
      </c>
      <c r="CZ69" s="17">
        <f>IF(details!AT69="","",details!AT69)</f>
        <v>5</v>
      </c>
      <c r="DA69" s="17">
        <f>IF(details!AU69="","",details!AU69)</f>
        <v>4</v>
      </c>
      <c r="DB69" s="17">
        <f>IF(details!AV69="","",details!AV69)</f>
        <v>8</v>
      </c>
      <c r="DC69" s="67">
        <f t="shared" si="180"/>
        <v>17</v>
      </c>
      <c r="DD69" s="17">
        <f>IF(details!AW69="","",details!AW69)</f>
        <v>1</v>
      </c>
      <c r="DE69" s="17">
        <f>IF(details!AX69="","",details!AX69)</f>
        <v>25</v>
      </c>
      <c r="DF69" s="67">
        <f t="shared" si="181"/>
        <v>43</v>
      </c>
      <c r="DG69" s="17">
        <f>IF(details!AY69="","",details!AY69)</f>
        <v>90</v>
      </c>
      <c r="DH69" s="54">
        <f t="shared" si="182"/>
        <v>133</v>
      </c>
      <c r="DI69" s="45">
        <f t="shared" si="183"/>
        <v>0</v>
      </c>
      <c r="DJ69" s="45">
        <f t="shared" si="184"/>
        <v>0</v>
      </c>
      <c r="DK69" s="46">
        <f t="shared" si="185"/>
        <v>200</v>
      </c>
      <c r="DL69" s="45" t="str">
        <f t="shared" si="186"/>
        <v/>
      </c>
      <c r="DM69" s="45" t="str">
        <f t="shared" si="104"/>
        <v/>
      </c>
      <c r="DN69" s="45" t="str">
        <f t="shared" si="105"/>
        <v/>
      </c>
      <c r="DO69" s="45">
        <f t="shared" si="288"/>
        <v>0</v>
      </c>
      <c r="DP69" s="69">
        <f t="shared" si="289"/>
        <v>332.5</v>
      </c>
      <c r="DQ69" s="70">
        <f t="shared" si="187"/>
        <v>27.708333333333332</v>
      </c>
      <c r="DR69" s="53" t="str">
        <f t="shared" si="188"/>
        <v/>
      </c>
      <c r="DS69" s="17">
        <f>IF(details!AZ69="","",details!AZ69)</f>
        <v>10</v>
      </c>
      <c r="DT69" s="17">
        <f>IF(details!BA69="","",details!BA69)</f>
        <v>10</v>
      </c>
      <c r="DU69" s="17">
        <f>IF(details!BB69="","",details!BB69)</f>
        <v>10</v>
      </c>
      <c r="DV69" s="67">
        <f t="shared" si="189"/>
        <v>30</v>
      </c>
      <c r="DW69" s="17">
        <f>IF(details!BC69="","",details!BC69)</f>
        <v>70</v>
      </c>
      <c r="DX69" s="67">
        <f t="shared" si="190"/>
        <v>100</v>
      </c>
      <c r="DY69" s="17">
        <f>IF(details!BD69="","",details!BD69)</f>
        <v>100</v>
      </c>
      <c r="DZ69" s="54">
        <f t="shared" si="191"/>
        <v>200</v>
      </c>
      <c r="EA69" s="45">
        <f t="shared" si="192"/>
        <v>0</v>
      </c>
      <c r="EB69" s="45">
        <f t="shared" si="193"/>
        <v>0</v>
      </c>
      <c r="EC69" s="46">
        <f t="shared" si="194"/>
        <v>200</v>
      </c>
      <c r="ED69" s="45" t="str">
        <f t="shared" si="195"/>
        <v/>
      </c>
      <c r="EE69" s="45" t="str">
        <f t="shared" si="107"/>
        <v/>
      </c>
      <c r="EF69" s="45" t="str">
        <f t="shared" si="196"/>
        <v/>
      </c>
      <c r="EG69" s="17">
        <f>IF(details!BE69="","",details!BE69)</f>
        <v>6</v>
      </c>
      <c r="EH69" s="17">
        <f>IF(details!BF69="","",details!BF69)</f>
        <v>8</v>
      </c>
      <c r="EI69" s="67">
        <f t="shared" si="197"/>
        <v>14</v>
      </c>
      <c r="EJ69" s="17">
        <f>IF(details!BG69="","",details!BG69)</f>
        <v>4</v>
      </c>
      <c r="EK69" s="17">
        <f>IF(details!BH69="","",details!BH69)</f>
        <v>7</v>
      </c>
      <c r="EL69" s="67">
        <f t="shared" si="198"/>
        <v>11</v>
      </c>
      <c r="EM69" s="17">
        <f>IF(details!BI69="","",details!BI69)</f>
        <v>15</v>
      </c>
      <c r="EN69" s="17">
        <f>IF(details!BJ69="","",details!BJ69)</f>
        <v>10</v>
      </c>
      <c r="EO69" s="67">
        <f t="shared" si="199"/>
        <v>25</v>
      </c>
      <c r="EP69" s="67">
        <f t="shared" si="200"/>
        <v>25</v>
      </c>
      <c r="EQ69" s="67">
        <f t="shared" si="201"/>
        <v>25</v>
      </c>
      <c r="ER69" s="67">
        <f t="shared" si="202"/>
        <v>50</v>
      </c>
      <c r="ES69" s="17">
        <f>IF(details!BK69="","",details!BK69)</f>
        <v>24</v>
      </c>
      <c r="ET69" s="17">
        <f>IF(details!BL69="","",details!BL69)</f>
        <v>14</v>
      </c>
      <c r="EU69" s="67">
        <f t="shared" si="203"/>
        <v>38</v>
      </c>
      <c r="EV69" s="67">
        <f t="shared" si="204"/>
        <v>49</v>
      </c>
      <c r="EW69" s="67">
        <f t="shared" si="205"/>
        <v>39</v>
      </c>
      <c r="EX69" s="17">
        <f>IF(details!BM69="","",details!BM69)</f>
        <v>30</v>
      </c>
      <c r="EY69" s="17">
        <f>IF(details!BN69="","",details!BN69)</f>
        <v>70</v>
      </c>
      <c r="EZ69" s="67">
        <f t="shared" si="206"/>
        <v>100</v>
      </c>
      <c r="FA69" s="67">
        <f t="shared" si="207"/>
        <v>79</v>
      </c>
      <c r="FB69" s="67">
        <f t="shared" si="208"/>
        <v>109</v>
      </c>
      <c r="FC69" s="63">
        <f t="shared" si="209"/>
        <v>188</v>
      </c>
      <c r="FD69" s="45">
        <f t="shared" si="210"/>
        <v>0</v>
      </c>
      <c r="FE69" s="45">
        <f t="shared" si="211"/>
        <v>0</v>
      </c>
      <c r="FF69" s="46">
        <f t="shared" si="212"/>
        <v>200</v>
      </c>
      <c r="FG69" s="45" t="str">
        <f t="shared" si="213"/>
        <v/>
      </c>
      <c r="FH69" s="45" t="str">
        <f t="shared" si="109"/>
        <v>P</v>
      </c>
      <c r="FI69" s="45" t="str">
        <f t="shared" si="214"/>
        <v>A</v>
      </c>
      <c r="FJ69" s="17">
        <f>IF(details!BO69="","",details!BO69)</f>
        <v>10</v>
      </c>
      <c r="FK69" s="17">
        <f>IF(details!BP69="","",details!BP69)</f>
        <v>10</v>
      </c>
      <c r="FL69" s="17">
        <f>IF(details!BQ69="","",details!BQ69)</f>
        <v>10</v>
      </c>
      <c r="FM69" s="67">
        <f t="shared" si="215"/>
        <v>30</v>
      </c>
      <c r="FN69" s="17">
        <f>IF(details!BR69="","",details!BR69)</f>
        <v>33</v>
      </c>
      <c r="FO69" s="17">
        <f>IF(details!BS69="","",details!BS69)</f>
        <v>18</v>
      </c>
      <c r="FP69" s="71">
        <f t="shared" si="216"/>
        <v>51</v>
      </c>
      <c r="FQ69" s="67">
        <f t="shared" si="217"/>
        <v>63</v>
      </c>
      <c r="FR69" s="67">
        <f t="shared" si="218"/>
        <v>18</v>
      </c>
      <c r="FS69" s="17">
        <f>IF(details!BT69="","",details!BT69)</f>
        <v>60</v>
      </c>
      <c r="FT69" s="17">
        <f>IF(details!BU69="","",details!BU69)</f>
        <v>30</v>
      </c>
      <c r="FU69" s="71">
        <f t="shared" si="219"/>
        <v>90</v>
      </c>
      <c r="FV69" s="67">
        <f t="shared" si="220"/>
        <v>123</v>
      </c>
      <c r="FW69" s="67">
        <f t="shared" si="221"/>
        <v>48</v>
      </c>
      <c r="FX69" s="63">
        <f t="shared" si="222"/>
        <v>171</v>
      </c>
      <c r="FY69" s="45">
        <f t="shared" si="223"/>
        <v>0</v>
      </c>
      <c r="FZ69" s="45">
        <f t="shared" si="224"/>
        <v>0</v>
      </c>
      <c r="GA69" s="46">
        <f t="shared" si="290"/>
        <v>200</v>
      </c>
      <c r="GB69" s="45" t="str">
        <f t="shared" si="225"/>
        <v/>
      </c>
      <c r="GC69" s="45" t="str">
        <f t="shared" si="110"/>
        <v>P</v>
      </c>
      <c r="GD69" s="45" t="str">
        <f t="shared" si="226"/>
        <v>A</v>
      </c>
      <c r="GE69" s="17">
        <f>IF(details!BV69="","",details!BV69)</f>
        <v>24</v>
      </c>
      <c r="GF69" s="17">
        <f>IF(details!BW69="","",details!BW69)</f>
        <v>44</v>
      </c>
      <c r="GG69" s="17">
        <f>IF(details!BX69="","",details!BX69)</f>
        <v>30</v>
      </c>
      <c r="GH69" s="63">
        <f t="shared" si="227"/>
        <v>98</v>
      </c>
      <c r="GI69" s="45">
        <f t="shared" si="228"/>
        <v>0</v>
      </c>
      <c r="GJ69" s="46">
        <f t="shared" si="229"/>
        <v>100</v>
      </c>
      <c r="GK69" s="45" t="str">
        <f t="shared" si="230"/>
        <v/>
      </c>
      <c r="GL69" s="45" t="str">
        <f t="shared" si="111"/>
        <v>P</v>
      </c>
      <c r="GM69" s="45" t="str">
        <f t="shared" si="112"/>
        <v>A</v>
      </c>
      <c r="GN69" s="17">
        <f>IF(details!BY69="","",details!BY69)</f>
        <v>24</v>
      </c>
      <c r="GO69" s="17">
        <f>IF(details!BZ69="","",details!BZ69)</f>
        <v>28</v>
      </c>
      <c r="GP69" s="17">
        <f>IF(details!CA69="","",details!CA69)</f>
        <v>27</v>
      </c>
      <c r="GQ69" s="17">
        <f>IF(details!CB69="","",details!CB69)</f>
        <v>14</v>
      </c>
      <c r="GR69" s="63">
        <f t="shared" si="231"/>
        <v>93</v>
      </c>
      <c r="GS69" s="45">
        <f t="shared" si="232"/>
        <v>0</v>
      </c>
      <c r="GT69" s="46">
        <f t="shared" si="233"/>
        <v>100</v>
      </c>
      <c r="GU69" s="45" t="str">
        <f t="shared" si="234"/>
        <v/>
      </c>
      <c r="GV69" s="45" t="str">
        <f t="shared" si="113"/>
        <v>P</v>
      </c>
      <c r="GW69" s="45" t="str">
        <f t="shared" si="114"/>
        <v>A</v>
      </c>
      <c r="GX69" s="45" t="str">
        <f t="shared" si="294"/>
        <v/>
      </c>
      <c r="GY69" s="45" t="str">
        <f t="shared" si="295"/>
        <v/>
      </c>
      <c r="GZ69" s="45" t="str">
        <f t="shared" si="296"/>
        <v/>
      </c>
      <c r="HA69" s="45" t="str">
        <f t="shared" si="297"/>
        <v/>
      </c>
      <c r="HB69" s="45" t="str">
        <f t="shared" si="235"/>
        <v/>
      </c>
      <c r="HC69" s="45" t="str">
        <f t="shared" si="236"/>
        <v/>
      </c>
      <c r="HD69" s="45" t="str">
        <f t="shared" si="87"/>
        <v/>
      </c>
      <c r="HE69" s="45">
        <f t="shared" si="237"/>
        <v>0</v>
      </c>
      <c r="HF69" s="45">
        <f t="shared" si="238"/>
        <v>0</v>
      </c>
      <c r="HG69" s="45">
        <f t="shared" si="239"/>
        <v>0</v>
      </c>
      <c r="HH69" s="45">
        <f t="shared" si="240"/>
        <v>0</v>
      </c>
      <c r="HI69" s="45">
        <f t="shared" si="241"/>
        <v>0</v>
      </c>
      <c r="HJ69" s="45" t="str">
        <f t="shared" si="291"/>
        <v/>
      </c>
      <c r="HK69" s="17" t="str">
        <f t="shared" si="242"/>
        <v/>
      </c>
      <c r="HL69" s="359" t="str">
        <f t="shared" si="243"/>
        <v/>
      </c>
      <c r="HM69" s="72" t="str">
        <f t="shared" si="244"/>
        <v/>
      </c>
      <c r="HN69" s="60" t="str">
        <f>IF(details!DJ69="","",details!DJ69)</f>
        <v/>
      </c>
      <c r="HO69" s="73" t="str">
        <f>IF(details!DK69="","",details!DK69)</f>
        <v/>
      </c>
      <c r="HP69" s="60" t="str">
        <f>IF(details!DN69="","",details!DN69)</f>
        <v/>
      </c>
      <c r="HQ69" s="73" t="str">
        <f>IF(details!DO69="","",details!DO69)</f>
        <v/>
      </c>
      <c r="HR69" s="60" t="str">
        <f>IF(details!DR69="","",details!DR69)</f>
        <v/>
      </c>
      <c r="HS69" s="73" t="str">
        <f>IF(details!DS69="","",details!DS69)</f>
        <v/>
      </c>
      <c r="HT69" s="60" t="str">
        <f>IF(details!DV69="","",details!DV69)</f>
        <v/>
      </c>
      <c r="HU69" s="73" t="str">
        <f>IF(details!DW69="","",details!DW69)</f>
        <v/>
      </c>
      <c r="HV69" s="60" t="str">
        <f>IF(details!DZ69="","",details!DZ69)</f>
        <v/>
      </c>
      <c r="HW69" s="73" t="str">
        <f>IF(details!EA69="","",details!EA69)</f>
        <v/>
      </c>
      <c r="HX69" s="61" t="str">
        <f t="shared" si="245"/>
        <v/>
      </c>
      <c r="HY69" s="321">
        <f t="shared" si="246"/>
        <v>1.5</v>
      </c>
      <c r="HZ69" s="17" t="str">
        <f t="shared" si="247"/>
        <v/>
      </c>
      <c r="IA69" s="17" t="str">
        <f t="shared" si="248"/>
        <v/>
      </c>
      <c r="IB69" s="17" t="str">
        <f t="shared" si="298"/>
        <v/>
      </c>
      <c r="IC69" s="17" t="str">
        <f t="shared" si="249"/>
        <v/>
      </c>
      <c r="ID69" s="17" t="str">
        <f t="shared" si="250"/>
        <v/>
      </c>
      <c r="IE69" s="17" t="str">
        <f t="shared" si="299"/>
        <v/>
      </c>
      <c r="IF69" s="17" t="str">
        <f t="shared" si="251"/>
        <v/>
      </c>
      <c r="IG69" s="17" t="str">
        <f t="shared" si="310"/>
        <v/>
      </c>
      <c r="IH69" s="17" t="str">
        <f t="shared" si="310"/>
        <v/>
      </c>
      <c r="II69" s="17" t="str">
        <f t="shared" si="310"/>
        <v/>
      </c>
      <c r="IJ69" s="17" t="str">
        <f t="shared" si="310"/>
        <v/>
      </c>
      <c r="IK69" s="17" t="str">
        <f t="shared" si="310"/>
        <v/>
      </c>
      <c r="IL69" s="17" t="str">
        <f t="shared" si="252"/>
        <v/>
      </c>
      <c r="IM69" s="17" t="str">
        <f t="shared" si="300"/>
        <v/>
      </c>
      <c r="IN69" s="17" t="str">
        <f t="shared" si="253"/>
        <v/>
      </c>
      <c r="IO69" s="17" t="str">
        <f t="shared" si="254"/>
        <v/>
      </c>
      <c r="IP69" s="17" t="str">
        <f t="shared" si="301"/>
        <v/>
      </c>
      <c r="IQ69" s="17" t="str">
        <f t="shared" si="255"/>
        <v/>
      </c>
      <c r="IR69" s="17" t="str">
        <f t="shared" si="256"/>
        <v/>
      </c>
      <c r="IS69" s="17" t="str">
        <f t="shared" si="257"/>
        <v/>
      </c>
      <c r="IT69" s="17" t="str">
        <f t="shared" si="258"/>
        <v/>
      </c>
      <c r="IU69" s="17" t="str">
        <f t="shared" si="259"/>
        <v/>
      </c>
      <c r="IV69" s="17" t="str">
        <f t="shared" si="260"/>
        <v/>
      </c>
      <c r="IW69" s="17" t="str">
        <f t="shared" si="261"/>
        <v/>
      </c>
      <c r="IX69" s="17" t="str">
        <f t="shared" si="262"/>
        <v>A</v>
      </c>
      <c r="IY69" s="17" t="str">
        <f t="shared" si="263"/>
        <v>A</v>
      </c>
      <c r="IZ69" s="17" t="str">
        <f t="shared" si="264"/>
        <v>A</v>
      </c>
      <c r="JA69" s="17" t="str">
        <f t="shared" si="265"/>
        <v>A</v>
      </c>
      <c r="JB69" s="17" t="str">
        <f t="shared" si="266"/>
        <v xml:space="preserve">            </v>
      </c>
      <c r="JC69" s="17" t="str">
        <f t="shared" si="267"/>
        <v xml:space="preserve">            </v>
      </c>
      <c r="JD69" s="17" t="str">
        <f t="shared" si="268"/>
        <v/>
      </c>
      <c r="JE69" s="74"/>
      <c r="JF69" s="17" t="str">
        <f t="shared" si="269"/>
        <v xml:space="preserve">            </v>
      </c>
      <c r="JG69" s="17" t="str">
        <f>IF(OR(HK69="SUPPL.",HK69="RE-EXAM."),'result subject-wise'!AV69,HK69)</f>
        <v/>
      </c>
      <c r="JH69" s="26">
        <f>IF('result subject-wise'!AW69="",DQ69,'result subject-wise'!AW69)</f>
        <v>27.708333333333332</v>
      </c>
      <c r="JI69" s="53" t="str">
        <f t="shared" si="270"/>
        <v/>
      </c>
      <c r="JJ69" s="65"/>
    </row>
    <row r="70" spans="1:270" ht="16" customHeight="1">
      <c r="A70" s="2">
        <f>details!A70</f>
        <v>0</v>
      </c>
      <c r="B70" s="17" t="str">
        <f>IF(details!B70="","",details!B70)</f>
        <v/>
      </c>
      <c r="C70" s="17" t="str">
        <f>IF(details!C70="","",details!C70)</f>
        <v/>
      </c>
      <c r="D70" s="63" t="str">
        <f>IF(details!D70="","",details!D70)</f>
        <v/>
      </c>
      <c r="E70" s="17" t="str">
        <f>IF(details!E70="","",details!E70)</f>
        <v/>
      </c>
      <c r="F70" s="245" t="str">
        <f>IF(details!F70="","",details!F70)</f>
        <v/>
      </c>
      <c r="G70" s="19" t="str">
        <f>IF(details!G70="","",details!G70)</f>
        <v/>
      </c>
      <c r="H70" s="19" t="str">
        <f>IF(details!H70="","",details!H70)</f>
        <v/>
      </c>
      <c r="I70" s="19" t="str">
        <f>IF(details!I70="","",details!I70)</f>
        <v/>
      </c>
      <c r="J70" s="17" t="str">
        <f>IF(details!J70="","",details!J70)</f>
        <v/>
      </c>
      <c r="K70" s="17" t="str">
        <f>IF(details!K70="","",details!K70)</f>
        <v/>
      </c>
      <c r="L70" s="17" t="str">
        <f>IF(details!L70="","",details!L70)</f>
        <v/>
      </c>
      <c r="M70" s="67" t="str">
        <f t="shared" si="139"/>
        <v/>
      </c>
      <c r="N70" s="17" t="str">
        <f>IF(details!M70="","",details!M70)</f>
        <v/>
      </c>
      <c r="O70" s="17" t="str">
        <f>IF(details!N70="","",details!N70)</f>
        <v/>
      </c>
      <c r="P70" s="67" t="str">
        <f t="shared" si="140"/>
        <v/>
      </c>
      <c r="Q70" s="17" t="str">
        <f>IF(details!O70="","",details!O70)</f>
        <v/>
      </c>
      <c r="R70" s="54" t="str">
        <f t="shared" si="141"/>
        <v/>
      </c>
      <c r="S70" s="45">
        <f t="shared" si="142"/>
        <v>0</v>
      </c>
      <c r="T70" s="45">
        <f t="shared" si="143"/>
        <v>0</v>
      </c>
      <c r="U70" s="46" t="str">
        <f t="shared" si="144"/>
        <v/>
      </c>
      <c r="V70" s="45" t="str">
        <f t="shared" si="145"/>
        <v/>
      </c>
      <c r="W70" s="45" t="str">
        <f t="shared" si="89"/>
        <v/>
      </c>
      <c r="X70" s="45" t="str">
        <f t="shared" si="90"/>
        <v/>
      </c>
      <c r="Y70" s="17" t="str">
        <f>IF(details!P70="","",details!P70)</f>
        <v/>
      </c>
      <c r="Z70" s="17" t="str">
        <f>IF(details!Q70="","",details!Q70)</f>
        <v/>
      </c>
      <c r="AA70" s="17" t="str">
        <f>IF(details!R70="","",details!R70)</f>
        <v/>
      </c>
      <c r="AB70" s="67" t="str">
        <f t="shared" si="146"/>
        <v/>
      </c>
      <c r="AC70" s="17" t="str">
        <f>IF(details!S70="","",details!S70)</f>
        <v/>
      </c>
      <c r="AD70" s="17" t="str">
        <f>IF(details!T70="","",details!T70)</f>
        <v/>
      </c>
      <c r="AE70" s="67" t="str">
        <f t="shared" si="147"/>
        <v/>
      </c>
      <c r="AF70" s="17" t="str">
        <f>IF(details!U70="","",details!U70)</f>
        <v/>
      </c>
      <c r="AG70" s="54" t="str">
        <f t="shared" si="148"/>
        <v/>
      </c>
      <c r="AH70" s="45">
        <f t="shared" si="149"/>
        <v>0</v>
      </c>
      <c r="AI70" s="45">
        <f t="shared" si="150"/>
        <v>0</v>
      </c>
      <c r="AJ70" s="46" t="str">
        <f t="shared" si="151"/>
        <v/>
      </c>
      <c r="AK70" s="45" t="str">
        <f t="shared" si="152"/>
        <v/>
      </c>
      <c r="AL70" s="45" t="str">
        <f t="shared" si="91"/>
        <v/>
      </c>
      <c r="AM70" s="45" t="str">
        <f t="shared" si="92"/>
        <v/>
      </c>
      <c r="AN70" s="63" t="str">
        <f>IF(details!V70="","",details!V70)</f>
        <v/>
      </c>
      <c r="AO70" s="68" t="str">
        <f>IF(details!V70="","",details!V70)</f>
        <v/>
      </c>
      <c r="AP70" s="17" t="str">
        <f>IF(details!W70="","",details!W70)</f>
        <v/>
      </c>
      <c r="AQ70" s="17" t="str">
        <f>IF(details!X70="","",details!X70)</f>
        <v/>
      </c>
      <c r="AR70" s="17" t="str">
        <f>IF(details!Y70="","",details!Y70)</f>
        <v/>
      </c>
      <c r="AS70" s="67" t="str">
        <f t="shared" si="153"/>
        <v/>
      </c>
      <c r="AT70" s="17" t="str">
        <f>IF(details!Z70="","",details!Z70)</f>
        <v/>
      </c>
      <c r="AU70" s="17" t="str">
        <f>IF(details!AA70="","",details!AA70)</f>
        <v/>
      </c>
      <c r="AV70" s="67" t="str">
        <f t="shared" si="154"/>
        <v/>
      </c>
      <c r="AW70" s="17" t="str">
        <f>IF(details!AB70="","",details!AB70)</f>
        <v/>
      </c>
      <c r="AX70" s="54" t="str">
        <f t="shared" si="155"/>
        <v/>
      </c>
      <c r="AY70" s="45">
        <f t="shared" si="156"/>
        <v>0</v>
      </c>
      <c r="AZ70" s="45">
        <f t="shared" si="157"/>
        <v>0</v>
      </c>
      <c r="BA70" s="46" t="str">
        <f t="shared" si="158"/>
        <v/>
      </c>
      <c r="BB70" s="45" t="str">
        <f t="shared" si="159"/>
        <v/>
      </c>
      <c r="BC70" s="45" t="str">
        <f t="shared" si="93"/>
        <v/>
      </c>
      <c r="BD70" s="45" t="str">
        <f t="shared" si="160"/>
        <v/>
      </c>
      <c r="BE70" s="17" t="str">
        <f>IF(details!AC70="","",details!AC70)</f>
        <v/>
      </c>
      <c r="BF70" s="17" t="str">
        <f>IF(details!AD70="","",details!AD70)</f>
        <v/>
      </c>
      <c r="BG70" s="17" t="str">
        <f>IF(details!AE70="","",details!AE70)</f>
        <v/>
      </c>
      <c r="BH70" s="67" t="str">
        <f t="shared" si="161"/>
        <v/>
      </c>
      <c r="BI70" s="17" t="str">
        <f>IF(details!AF70="","",details!AF70)</f>
        <v/>
      </c>
      <c r="BJ70" s="17" t="str">
        <f>IF(details!AG70="","",details!AG70)</f>
        <v/>
      </c>
      <c r="BK70" s="67" t="str">
        <f t="shared" si="162"/>
        <v/>
      </c>
      <c r="BL70" s="17" t="str">
        <f>IF(details!AH70="","",details!AH70)</f>
        <v/>
      </c>
      <c r="BM70" s="54" t="str">
        <f t="shared" si="163"/>
        <v/>
      </c>
      <c r="BN70" s="45">
        <f t="shared" si="164"/>
        <v>0</v>
      </c>
      <c r="BO70" s="45">
        <f t="shared" si="165"/>
        <v>0</v>
      </c>
      <c r="BP70" s="46" t="str">
        <f t="shared" si="166"/>
        <v/>
      </c>
      <c r="BQ70" s="45" t="str">
        <f t="shared" si="167"/>
        <v/>
      </c>
      <c r="BR70" s="45" t="str">
        <f t="shared" si="94"/>
        <v/>
      </c>
      <c r="BS70" s="45" t="str">
        <f t="shared" si="168"/>
        <v/>
      </c>
      <c r="BT70" s="300" t="str">
        <f>IF(details!AI70="","",details!AI70)</f>
        <v/>
      </c>
      <c r="BU70" s="309" t="str">
        <f t="shared" si="169"/>
        <v xml:space="preserve"> SOCIAL SCIENCE</v>
      </c>
      <c r="BV70" s="17" t="str">
        <f>IF(details!AJ70="","",details!AJ70)</f>
        <v/>
      </c>
      <c r="BW70" s="17" t="str">
        <f>IF(details!AK70="","",details!AK70)</f>
        <v/>
      </c>
      <c r="BX70" s="17" t="str">
        <f>IF(details!AL70="","",details!AL70)</f>
        <v/>
      </c>
      <c r="BY70" s="178" t="str">
        <f t="shared" si="307"/>
        <v/>
      </c>
      <c r="BZ70" s="17" t="str">
        <f>IF(details!AM70="","",details!AM70)</f>
        <v/>
      </c>
      <c r="CA70" s="17" t="str">
        <f t="shared" si="171"/>
        <v/>
      </c>
      <c r="CB70" s="17" t="str">
        <f t="shared" si="308"/>
        <v/>
      </c>
      <c r="CC70" s="17">
        <f>IF(details!AN70="","",details!AN70)</f>
        <v>10</v>
      </c>
      <c r="CD70" s="17">
        <f>IF(details!AO70="","",details!AO70)</f>
        <v>10</v>
      </c>
      <c r="CE70" s="17">
        <f>IF(details!AP70="","",details!AP70)</f>
        <v>9</v>
      </c>
      <c r="CF70" s="67">
        <f t="shared" si="173"/>
        <v>29</v>
      </c>
      <c r="CG70" s="17">
        <f>IF(details!AQ70="","",details!AQ70)</f>
        <v>0.5</v>
      </c>
      <c r="CH70" s="17">
        <f>IF(details!AR70="","",details!AR70)</f>
        <v>70</v>
      </c>
      <c r="CI70" s="67">
        <f t="shared" si="174"/>
        <v>99.5</v>
      </c>
      <c r="CJ70" s="17">
        <f>IF(details!AS70="","",details!AS70)</f>
        <v>100</v>
      </c>
      <c r="CK70" s="54">
        <f t="shared" si="175"/>
        <v>199.5</v>
      </c>
      <c r="CL70" s="17">
        <f t="shared" si="176"/>
        <v>10</v>
      </c>
      <c r="CM70" s="17">
        <f t="shared" si="177"/>
        <v>10</v>
      </c>
      <c r="CN70" s="17">
        <f t="shared" si="178"/>
        <v>9</v>
      </c>
      <c r="CO70" s="67">
        <f t="shared" si="100"/>
        <v>0.5</v>
      </c>
      <c r="CP70" s="17">
        <f t="shared" ref="CP70:CP106" si="311">IF(AND(CA70="P",CB70&gt;=CK70),BX70,CH70)</f>
        <v>70</v>
      </c>
      <c r="CQ70" s="67">
        <f t="shared" ref="CQ70:CQ106" si="312">IF(AND(CA70="P",CB70&gt;=CK70),BY70,CI70)</f>
        <v>99.5</v>
      </c>
      <c r="CR70" s="17">
        <f t="shared" ref="CR70:CR106" si="313">IF(AND(CA70="P",CB70&gt;=CK70),BZ70,CJ70)</f>
        <v>100</v>
      </c>
      <c r="CS70" s="54">
        <f t="shared" ref="CS70:CS106" si="314">IF(AND(CA70="P",CB70&gt;=CK70),CB70,CK70)</f>
        <v>199.5</v>
      </c>
      <c r="CT70" s="45">
        <f t="shared" ref="CT70:CT106" si="315">COUNTIF(CL70:CN70,"NA")*10</f>
        <v>0</v>
      </c>
      <c r="CU70" s="45">
        <f t="shared" si="292"/>
        <v>0</v>
      </c>
      <c r="CV70" s="46">
        <f t="shared" si="293"/>
        <v>200</v>
      </c>
      <c r="CW70" s="45" t="str">
        <f t="shared" ref="CW70:CW106" si="316">IF(AND(OR(CL70="ab",CL70="ml"),OR(CM70="ab",CM70="ml"),OR(CN70="ab",CN70="ml")),"AB",IF(AND(OR(CL70="ab",CL70="ml"),OR(CM70="ab",CM70="ml"),OR(CP70="ab",CP70="ml")),"AB",IF(AND(OR(CL70="ab",CL70="ml"),OR(CP70="ab",CP70="ml"),OR(CN70="ab",CN70="ml")),"AB",IF(AND(OR(CP70="ab",CP70="ml"),OR(CM70="ab",CM70="ml"),OR(CN70="ab",CN70="ml")),"AB",""))))</f>
        <v/>
      </c>
      <c r="CX70" s="45" t="str">
        <f t="shared" si="103"/>
        <v/>
      </c>
      <c r="CY70" s="45" t="str">
        <f t="shared" si="179"/>
        <v/>
      </c>
      <c r="CZ70" s="17">
        <f>IF(details!AT70="","",details!AT70)</f>
        <v>5</v>
      </c>
      <c r="DA70" s="17">
        <f>IF(details!AU70="","",details!AU70)</f>
        <v>4</v>
      </c>
      <c r="DB70" s="17">
        <f>IF(details!AV70="","",details!AV70)</f>
        <v>8</v>
      </c>
      <c r="DC70" s="67">
        <f t="shared" si="180"/>
        <v>17</v>
      </c>
      <c r="DD70" s="17">
        <f>IF(details!AW70="","",details!AW70)</f>
        <v>1</v>
      </c>
      <c r="DE70" s="17">
        <f>IF(details!AX70="","",details!AX70)</f>
        <v>25</v>
      </c>
      <c r="DF70" s="67">
        <f t="shared" si="181"/>
        <v>43</v>
      </c>
      <c r="DG70" s="17">
        <f>IF(details!AY70="","",details!AY70)</f>
        <v>90</v>
      </c>
      <c r="DH70" s="54">
        <f t="shared" si="182"/>
        <v>133</v>
      </c>
      <c r="DI70" s="45">
        <f t="shared" si="183"/>
        <v>0</v>
      </c>
      <c r="DJ70" s="45">
        <f t="shared" si="184"/>
        <v>0</v>
      </c>
      <c r="DK70" s="46">
        <f t="shared" si="185"/>
        <v>200</v>
      </c>
      <c r="DL70" s="45" t="str">
        <f t="shared" si="186"/>
        <v/>
      </c>
      <c r="DM70" s="45" t="str">
        <f t="shared" si="104"/>
        <v/>
      </c>
      <c r="DN70" s="45" t="str">
        <f t="shared" si="105"/>
        <v/>
      </c>
      <c r="DO70" s="45">
        <f t="shared" ref="DO70:DO106" si="317">SUM(S70,T70,AH70,AI70,AY70,AZ70,BN70,BO70,CT70,CU70,DI70,DJ70)</f>
        <v>0</v>
      </c>
      <c r="DP70" s="69">
        <f t="shared" ref="DP70:DP106" si="318">SUM(R70,AG70,AX70,BM70,CS70,DH70)</f>
        <v>332.5</v>
      </c>
      <c r="DQ70" s="70">
        <f t="shared" si="187"/>
        <v>27.708333333333332</v>
      </c>
      <c r="DR70" s="53" t="str">
        <f t="shared" si="188"/>
        <v/>
      </c>
      <c r="DS70" s="17">
        <f>IF(details!AZ70="","",details!AZ70)</f>
        <v>10</v>
      </c>
      <c r="DT70" s="17">
        <f>IF(details!BA70="","",details!BA70)</f>
        <v>10</v>
      </c>
      <c r="DU70" s="17">
        <f>IF(details!BB70="","",details!BB70)</f>
        <v>10</v>
      </c>
      <c r="DV70" s="67">
        <f t="shared" si="189"/>
        <v>30</v>
      </c>
      <c r="DW70" s="17">
        <f>IF(details!BC70="","",details!BC70)</f>
        <v>70</v>
      </c>
      <c r="DX70" s="67">
        <f t="shared" si="190"/>
        <v>100</v>
      </c>
      <c r="DY70" s="17">
        <f>IF(details!BD70="","",details!BD70)</f>
        <v>100</v>
      </c>
      <c r="DZ70" s="54">
        <f t="shared" si="191"/>
        <v>200</v>
      </c>
      <c r="EA70" s="45">
        <f t="shared" si="192"/>
        <v>0</v>
      </c>
      <c r="EB70" s="45">
        <f t="shared" si="193"/>
        <v>0</v>
      </c>
      <c r="EC70" s="46">
        <f t="shared" si="194"/>
        <v>200</v>
      </c>
      <c r="ED70" s="45" t="str">
        <f t="shared" si="195"/>
        <v/>
      </c>
      <c r="EE70" s="45" t="str">
        <f t="shared" si="107"/>
        <v/>
      </c>
      <c r="EF70" s="45" t="str">
        <f t="shared" si="196"/>
        <v/>
      </c>
      <c r="EG70" s="17">
        <f>IF(details!BE70="","",details!BE70)</f>
        <v>6</v>
      </c>
      <c r="EH70" s="17">
        <f>IF(details!BF70="","",details!BF70)</f>
        <v>8</v>
      </c>
      <c r="EI70" s="67">
        <f t="shared" si="197"/>
        <v>14</v>
      </c>
      <c r="EJ70" s="17">
        <f>IF(details!BG70="","",details!BG70)</f>
        <v>4</v>
      </c>
      <c r="EK70" s="17">
        <f>IF(details!BH70="","",details!BH70)</f>
        <v>7</v>
      </c>
      <c r="EL70" s="67">
        <f t="shared" si="198"/>
        <v>11</v>
      </c>
      <c r="EM70" s="17">
        <f>IF(details!BI70="","",details!BI70)</f>
        <v>15</v>
      </c>
      <c r="EN70" s="17">
        <f>IF(details!BJ70="","",details!BJ70)</f>
        <v>10</v>
      </c>
      <c r="EO70" s="67">
        <f t="shared" si="199"/>
        <v>25</v>
      </c>
      <c r="EP70" s="67">
        <f t="shared" si="200"/>
        <v>25</v>
      </c>
      <c r="EQ70" s="67">
        <f t="shared" si="201"/>
        <v>25</v>
      </c>
      <c r="ER70" s="67">
        <f t="shared" si="202"/>
        <v>50</v>
      </c>
      <c r="ES70" s="17">
        <f>IF(details!BK70="","",details!BK70)</f>
        <v>24</v>
      </c>
      <c r="ET70" s="17">
        <f>IF(details!BL70="","",details!BL70)</f>
        <v>14</v>
      </c>
      <c r="EU70" s="67">
        <f t="shared" si="203"/>
        <v>38</v>
      </c>
      <c r="EV70" s="67">
        <f t="shared" si="204"/>
        <v>49</v>
      </c>
      <c r="EW70" s="67">
        <f t="shared" si="205"/>
        <v>39</v>
      </c>
      <c r="EX70" s="17">
        <f>IF(details!BM70="","",details!BM70)</f>
        <v>30</v>
      </c>
      <c r="EY70" s="17">
        <f>IF(details!BN70="","",details!BN70)</f>
        <v>70</v>
      </c>
      <c r="EZ70" s="67">
        <f t="shared" si="206"/>
        <v>100</v>
      </c>
      <c r="FA70" s="67">
        <f t="shared" si="207"/>
        <v>79</v>
      </c>
      <c r="FB70" s="67">
        <f t="shared" si="208"/>
        <v>109</v>
      </c>
      <c r="FC70" s="63">
        <f t="shared" si="209"/>
        <v>188</v>
      </c>
      <c r="FD70" s="45">
        <f t="shared" si="210"/>
        <v>0</v>
      </c>
      <c r="FE70" s="45">
        <f t="shared" si="211"/>
        <v>0</v>
      </c>
      <c r="FF70" s="46">
        <f t="shared" si="212"/>
        <v>200</v>
      </c>
      <c r="FG70" s="45" t="str">
        <f t="shared" si="213"/>
        <v/>
      </c>
      <c r="FH70" s="45" t="str">
        <f t="shared" si="109"/>
        <v>P</v>
      </c>
      <c r="FI70" s="45" t="str">
        <f t="shared" si="214"/>
        <v>A</v>
      </c>
      <c r="FJ70" s="17">
        <f>IF(details!BO70="","",details!BO70)</f>
        <v>10</v>
      </c>
      <c r="FK70" s="17">
        <f>IF(details!BP70="","",details!BP70)</f>
        <v>10</v>
      </c>
      <c r="FL70" s="17">
        <f>IF(details!BQ70="","",details!BQ70)</f>
        <v>10</v>
      </c>
      <c r="FM70" s="67">
        <f t="shared" si="215"/>
        <v>30</v>
      </c>
      <c r="FN70" s="17">
        <f>IF(details!BR70="","",details!BR70)</f>
        <v>33</v>
      </c>
      <c r="FO70" s="17">
        <f>IF(details!BS70="","",details!BS70)</f>
        <v>18</v>
      </c>
      <c r="FP70" s="71">
        <f t="shared" si="216"/>
        <v>51</v>
      </c>
      <c r="FQ70" s="67">
        <f t="shared" si="217"/>
        <v>63</v>
      </c>
      <c r="FR70" s="67">
        <f t="shared" si="218"/>
        <v>18</v>
      </c>
      <c r="FS70" s="17">
        <f>IF(details!BT70="","",details!BT70)</f>
        <v>60</v>
      </c>
      <c r="FT70" s="17">
        <f>IF(details!BU70="","",details!BU70)</f>
        <v>30</v>
      </c>
      <c r="FU70" s="71">
        <f t="shared" si="219"/>
        <v>90</v>
      </c>
      <c r="FV70" s="67">
        <f t="shared" si="220"/>
        <v>123</v>
      </c>
      <c r="FW70" s="67">
        <f t="shared" si="221"/>
        <v>48</v>
      </c>
      <c r="FX70" s="63">
        <f t="shared" si="222"/>
        <v>171</v>
      </c>
      <c r="FY70" s="45">
        <f t="shared" si="223"/>
        <v>0</v>
      </c>
      <c r="FZ70" s="45">
        <f t="shared" si="224"/>
        <v>0</v>
      </c>
      <c r="GA70" s="46">
        <f t="shared" ref="GA70:GA101" si="319">IF(OR(D70="NSO",D70=0),"",IF(AND(FJ70="",FK70="",FL70="",FP70="",FU70=""),"",IF(AND(FK70="",FL70="",FP70="",FU70=""),10-FY70-FZ70,IF(AND(FL70="",FP70="",FU70=""),20-FY70-FZ70,IF(AND(FL70="",FU70=""),95-FY70-FZ70,IF(FU70="",100-FY70-FZ70,200-FY70-FZ70))))))</f>
        <v>200</v>
      </c>
      <c r="GB70" s="45" t="str">
        <f t="shared" si="225"/>
        <v/>
      </c>
      <c r="GC70" s="45" t="str">
        <f t="shared" si="110"/>
        <v>P</v>
      </c>
      <c r="GD70" s="45" t="str">
        <f t="shared" si="226"/>
        <v>A</v>
      </c>
      <c r="GE70" s="17">
        <f>IF(details!BV70="","",details!BV70)</f>
        <v>24</v>
      </c>
      <c r="GF70" s="17">
        <f>IF(details!BW70="","",details!BW70)</f>
        <v>44</v>
      </c>
      <c r="GG70" s="17">
        <f>IF(details!BX70="","",details!BX70)</f>
        <v>30</v>
      </c>
      <c r="GH70" s="63">
        <f t="shared" si="227"/>
        <v>98</v>
      </c>
      <c r="GI70" s="45">
        <f t="shared" si="228"/>
        <v>0</v>
      </c>
      <c r="GJ70" s="46">
        <f t="shared" si="229"/>
        <v>100</v>
      </c>
      <c r="GK70" s="45" t="str">
        <f t="shared" si="230"/>
        <v/>
      </c>
      <c r="GL70" s="45" t="str">
        <f t="shared" si="111"/>
        <v>P</v>
      </c>
      <c r="GM70" s="45" t="str">
        <f t="shared" si="112"/>
        <v>A</v>
      </c>
      <c r="GN70" s="17">
        <f>IF(details!BY70="","",details!BY70)</f>
        <v>24</v>
      </c>
      <c r="GO70" s="17">
        <f>IF(details!BZ70="","",details!BZ70)</f>
        <v>28</v>
      </c>
      <c r="GP70" s="17">
        <f>IF(details!CA70="","",details!CA70)</f>
        <v>27</v>
      </c>
      <c r="GQ70" s="17">
        <f>IF(details!CB70="","",details!CB70)</f>
        <v>14</v>
      </c>
      <c r="GR70" s="63">
        <f t="shared" si="231"/>
        <v>93</v>
      </c>
      <c r="GS70" s="45">
        <f t="shared" si="232"/>
        <v>0</v>
      </c>
      <c r="GT70" s="46">
        <f t="shared" si="233"/>
        <v>100</v>
      </c>
      <c r="GU70" s="45" t="str">
        <f t="shared" si="234"/>
        <v/>
      </c>
      <c r="GV70" s="45" t="str">
        <f t="shared" si="113"/>
        <v>P</v>
      </c>
      <c r="GW70" s="45" t="str">
        <f t="shared" si="114"/>
        <v>A</v>
      </c>
      <c r="GX70" s="45" t="str">
        <f t="shared" si="294"/>
        <v/>
      </c>
      <c r="GY70" s="45" t="str">
        <f t="shared" si="295"/>
        <v/>
      </c>
      <c r="GZ70" s="45" t="str">
        <f t="shared" si="296"/>
        <v/>
      </c>
      <c r="HA70" s="45" t="str">
        <f t="shared" si="297"/>
        <v/>
      </c>
      <c r="HB70" s="45" t="str">
        <f t="shared" si="235"/>
        <v/>
      </c>
      <c r="HC70" s="45" t="str">
        <f t="shared" si="236"/>
        <v/>
      </c>
      <c r="HD70" s="45" t="str">
        <f t="shared" ref="HD70:HD106" si="320">IF(OR(FI70="F",GD70="F",EF70="F",GM70="F",GW70="F"),"F",IF(OR(FI70="AB",GD70="AB",EF70="AB",GM70="AB",GW70="AB"),"AB",IF(OR(FI70="RE",GD70="RE",EF70="RE",GM70="RE",GW70="RE"),"RE","")))</f>
        <v/>
      </c>
      <c r="HE70" s="45">
        <f t="shared" si="237"/>
        <v>0</v>
      </c>
      <c r="HF70" s="45">
        <f t="shared" si="238"/>
        <v>0</v>
      </c>
      <c r="HG70" s="45">
        <f t="shared" si="239"/>
        <v>0</v>
      </c>
      <c r="HH70" s="45">
        <f t="shared" si="240"/>
        <v>0</v>
      </c>
      <c r="HI70" s="45">
        <f t="shared" si="241"/>
        <v>0</v>
      </c>
      <c r="HJ70" s="45" t="str">
        <f t="shared" ref="HJ70:HJ101" si="321">IF(D70="NSO","NSO",IF(OR(D70=0,Q70="",AF70="",AW70="",BL70="",CR70="",DG70=""),"",IF(OR(HE70&gt;0,(HF70+HG70+HH70)&gt;2),"FAIL",IF(HI70&gt;0,"RE-EXAM.",IF(OR(HF70&gt;0,HG70&gt;1),"SUPPL.",IF(AND(HG70&gt;0,HH70&gt;0),"SUPPL.",IF((HG70+HH70),"PASS BY GRACE","PASS")))))))</f>
        <v/>
      </c>
      <c r="HK70" s="17" t="str">
        <f t="shared" si="242"/>
        <v/>
      </c>
      <c r="HL70" s="359" t="str">
        <f t="shared" si="243"/>
        <v/>
      </c>
      <c r="HM70" s="72" t="str">
        <f t="shared" si="244"/>
        <v/>
      </c>
      <c r="HN70" s="60" t="str">
        <f>IF(details!DJ70="","",details!DJ70)</f>
        <v/>
      </c>
      <c r="HO70" s="73" t="str">
        <f>IF(details!DK70="","",details!DK70)</f>
        <v/>
      </c>
      <c r="HP70" s="60" t="str">
        <f>IF(details!DN70="","",details!DN70)</f>
        <v/>
      </c>
      <c r="HQ70" s="73" t="str">
        <f>IF(details!DO70="","",details!DO70)</f>
        <v/>
      </c>
      <c r="HR70" s="60" t="str">
        <f>IF(details!DR70="","",details!DR70)</f>
        <v/>
      </c>
      <c r="HS70" s="73" t="str">
        <f>IF(details!DS70="","",details!DS70)</f>
        <v/>
      </c>
      <c r="HT70" s="60" t="str">
        <f>IF(details!DV70="","",details!DV70)</f>
        <v/>
      </c>
      <c r="HU70" s="73" t="str">
        <f>IF(details!DW70="","",details!DW70)</f>
        <v/>
      </c>
      <c r="HV70" s="60" t="str">
        <f>IF(details!DZ70="","",details!DZ70)</f>
        <v/>
      </c>
      <c r="HW70" s="73" t="str">
        <f>IF(details!EA70="","",details!EA70)</f>
        <v/>
      </c>
      <c r="HX70" s="61" t="str">
        <f t="shared" si="245"/>
        <v/>
      </c>
      <c r="HY70" s="321">
        <f t="shared" si="246"/>
        <v>1.5</v>
      </c>
      <c r="HZ70" s="17" t="str">
        <f t="shared" si="247"/>
        <v/>
      </c>
      <c r="IA70" s="17" t="str">
        <f t="shared" si="248"/>
        <v/>
      </c>
      <c r="IB70" s="17" t="str">
        <f t="shared" si="298"/>
        <v/>
      </c>
      <c r="IC70" s="17" t="str">
        <f t="shared" si="249"/>
        <v/>
      </c>
      <c r="ID70" s="17" t="str">
        <f t="shared" si="250"/>
        <v/>
      </c>
      <c r="IE70" s="17" t="str">
        <f t="shared" si="299"/>
        <v/>
      </c>
      <c r="IF70" s="17" t="str">
        <f t="shared" si="251"/>
        <v/>
      </c>
      <c r="IG70" s="17" t="str">
        <f t="shared" si="310"/>
        <v/>
      </c>
      <c r="IH70" s="17" t="str">
        <f t="shared" si="310"/>
        <v/>
      </c>
      <c r="II70" s="17" t="str">
        <f t="shared" si="310"/>
        <v/>
      </c>
      <c r="IJ70" s="17" t="str">
        <f t="shared" si="310"/>
        <v/>
      </c>
      <c r="IK70" s="17" t="str">
        <f t="shared" si="310"/>
        <v/>
      </c>
      <c r="IL70" s="17" t="str">
        <f t="shared" si="252"/>
        <v/>
      </c>
      <c r="IM70" s="17" t="str">
        <f t="shared" si="300"/>
        <v/>
      </c>
      <c r="IN70" s="17" t="str">
        <f t="shared" si="253"/>
        <v/>
      </c>
      <c r="IO70" s="17" t="str">
        <f t="shared" si="254"/>
        <v/>
      </c>
      <c r="IP70" s="17" t="str">
        <f t="shared" si="301"/>
        <v/>
      </c>
      <c r="IQ70" s="17" t="str">
        <f t="shared" si="255"/>
        <v/>
      </c>
      <c r="IR70" s="17" t="str">
        <f t="shared" si="256"/>
        <v/>
      </c>
      <c r="IS70" s="17" t="str">
        <f t="shared" si="257"/>
        <v/>
      </c>
      <c r="IT70" s="17" t="str">
        <f t="shared" si="258"/>
        <v/>
      </c>
      <c r="IU70" s="17" t="str">
        <f t="shared" si="259"/>
        <v/>
      </c>
      <c r="IV70" s="17" t="str">
        <f t="shared" si="260"/>
        <v/>
      </c>
      <c r="IW70" s="17" t="str">
        <f t="shared" si="261"/>
        <v/>
      </c>
      <c r="IX70" s="17" t="str">
        <f t="shared" si="262"/>
        <v>A</v>
      </c>
      <c r="IY70" s="17" t="str">
        <f t="shared" si="263"/>
        <v>A</v>
      </c>
      <c r="IZ70" s="17" t="str">
        <f t="shared" si="264"/>
        <v>A</v>
      </c>
      <c r="JA70" s="17" t="str">
        <f t="shared" si="265"/>
        <v>A</v>
      </c>
      <c r="JB70" s="17" t="str">
        <f t="shared" si="266"/>
        <v xml:space="preserve">            </v>
      </c>
      <c r="JC70" s="17" t="str">
        <f t="shared" si="267"/>
        <v xml:space="preserve">            </v>
      </c>
      <c r="JD70" s="17" t="str">
        <f t="shared" si="268"/>
        <v/>
      </c>
      <c r="JE70" s="74"/>
      <c r="JF70" s="17" t="str">
        <f t="shared" si="269"/>
        <v xml:space="preserve">            </v>
      </c>
      <c r="JG70" s="17" t="str">
        <f>IF(OR(HK70="SUPPL.",HK70="RE-EXAM."),'result subject-wise'!AV70,HK70)</f>
        <v/>
      </c>
      <c r="JH70" s="26">
        <f>IF('result subject-wise'!AW70="",DQ70,'result subject-wise'!AW70)</f>
        <v>27.708333333333332</v>
      </c>
      <c r="JI70" s="53" t="str">
        <f t="shared" si="270"/>
        <v/>
      </c>
      <c r="JJ70" s="65"/>
    </row>
    <row r="71" spans="1:270" ht="16" customHeight="1">
      <c r="A71" s="2">
        <f>details!A71</f>
        <v>0</v>
      </c>
      <c r="B71" s="17" t="str">
        <f>IF(details!B71="","",details!B71)</f>
        <v/>
      </c>
      <c r="C71" s="17" t="str">
        <f>IF(details!C71="","",details!C71)</f>
        <v/>
      </c>
      <c r="D71" s="63" t="str">
        <f>IF(details!D71="","",details!D71)</f>
        <v/>
      </c>
      <c r="E71" s="17" t="str">
        <f>IF(details!E71="","",details!E71)</f>
        <v/>
      </c>
      <c r="F71" s="245" t="str">
        <f>IF(details!F71="","",details!F71)</f>
        <v/>
      </c>
      <c r="G71" s="19" t="str">
        <f>IF(details!G71="","",details!G71)</f>
        <v/>
      </c>
      <c r="H71" s="19" t="str">
        <f>IF(details!H71="","",details!H71)</f>
        <v/>
      </c>
      <c r="I71" s="19" t="str">
        <f>IF(details!I71="","",details!I71)</f>
        <v/>
      </c>
      <c r="J71" s="17" t="str">
        <f>IF(details!J71="","",details!J71)</f>
        <v/>
      </c>
      <c r="K71" s="17" t="str">
        <f>IF(details!K71="","",details!K71)</f>
        <v/>
      </c>
      <c r="L71" s="17" t="str">
        <f>IF(details!L71="","",details!L71)</f>
        <v/>
      </c>
      <c r="M71" s="67" t="str">
        <f t="shared" si="139"/>
        <v/>
      </c>
      <c r="N71" s="17" t="str">
        <f>IF(details!M71="","",details!M71)</f>
        <v/>
      </c>
      <c r="O71" s="17" t="str">
        <f>IF(details!N71="","",details!N71)</f>
        <v/>
      </c>
      <c r="P71" s="67" t="str">
        <f t="shared" si="140"/>
        <v/>
      </c>
      <c r="Q71" s="17" t="str">
        <f>IF(details!O71="","",details!O71)</f>
        <v/>
      </c>
      <c r="R71" s="54" t="str">
        <f t="shared" si="141"/>
        <v/>
      </c>
      <c r="S71" s="45">
        <f t="shared" si="142"/>
        <v>0</v>
      </c>
      <c r="T71" s="45">
        <f t="shared" si="143"/>
        <v>0</v>
      </c>
      <c r="U71" s="46" t="str">
        <f t="shared" si="144"/>
        <v/>
      </c>
      <c r="V71" s="45" t="str">
        <f t="shared" si="145"/>
        <v/>
      </c>
      <c r="W71" s="45" t="str">
        <f t="shared" ref="W71:W106" si="322">IF(OR($D71="NSO",$D71="",Q71=""),"",IF(OR(V71="AB",Q71="ab"),"AB",IF(Q71="ML","RE",IF(AND(R71&gt;=36%*U71,Q71&gt;=20),"P",IF(AND(R71&gt;=34%*U71,T71=0,Q71&gt;=20),"G2",IF(AND(R71&gt;=31%*U71,T71=0,Q71&gt;=20),"G1",IF(R71&gt;=25%*U71,"S","F")))))))</f>
        <v/>
      </c>
      <c r="X71" s="45" t="str">
        <f t="shared" ref="X71:X106" si="323">IF(OR(W71="",W71=0,W71="S",W71="F",W71="AB",W71="RE"),W71,IF(R71&gt;=75%*U71,"D",IF(R71&gt;=60%*U71,"I",IF(R71&gt;=48%*U71,"II",IF(R71&gt;=36%*U71,"III",W71)))))</f>
        <v/>
      </c>
      <c r="Y71" s="17" t="str">
        <f>IF(details!P71="","",details!P71)</f>
        <v/>
      </c>
      <c r="Z71" s="17" t="str">
        <f>IF(details!Q71="","",details!Q71)</f>
        <v/>
      </c>
      <c r="AA71" s="17" t="str">
        <f>IF(details!R71="","",details!R71)</f>
        <v/>
      </c>
      <c r="AB71" s="67" t="str">
        <f t="shared" si="146"/>
        <v/>
      </c>
      <c r="AC71" s="17" t="str">
        <f>IF(details!S71="","",details!S71)</f>
        <v/>
      </c>
      <c r="AD71" s="17" t="str">
        <f>IF(details!T71="","",details!T71)</f>
        <v/>
      </c>
      <c r="AE71" s="67" t="str">
        <f t="shared" si="147"/>
        <v/>
      </c>
      <c r="AF71" s="17" t="str">
        <f>IF(details!U71="","",details!U71)</f>
        <v/>
      </c>
      <c r="AG71" s="54" t="str">
        <f t="shared" si="148"/>
        <v/>
      </c>
      <c r="AH71" s="45">
        <f t="shared" si="149"/>
        <v>0</v>
      </c>
      <c r="AI71" s="45">
        <f t="shared" si="150"/>
        <v>0</v>
      </c>
      <c r="AJ71" s="46" t="str">
        <f t="shared" si="151"/>
        <v/>
      </c>
      <c r="AK71" s="45" t="str">
        <f t="shared" si="152"/>
        <v/>
      </c>
      <c r="AL71" s="45" t="str">
        <f t="shared" ref="AL71:AL106" si="324">IF(OR($D71="NSO",$D71="",AF71=""),"",IF(OR(AK71="AB",AF71="ab"),"AB",IF(AF71="ML","RE",IF(AND(AG71&gt;=36%*AJ71,AF71&gt;=20),"P",IF(AND(AG71&gt;=34%*AJ71,AI71=0,AF71&gt;=20),"G2",IF(AND(AG71&gt;=31%*AJ71,AI71=0,AF71&gt;=20),"G1",IF(AG71&gt;=25%*AJ71,"S","F")))))))</f>
        <v/>
      </c>
      <c r="AM71" s="45" t="str">
        <f t="shared" ref="AM71:AM106" si="325">IF(OR(AL71="",AL71=0,AL71="S",AL71="RE",AL71="F",AL71="AB"),AL71,IF(AG71&gt;=75%*AJ71,"D",IF(AG71&gt;=60%*AJ71,"I",IF(AG71&gt;=48%*AJ71,"II",IF(AG71&gt;=36%*AJ71,"III",AL71)))))</f>
        <v/>
      </c>
      <c r="AN71" s="63" t="str">
        <f>IF(details!V71="","",details!V71)</f>
        <v/>
      </c>
      <c r="AO71" s="68" t="str">
        <f>IF(details!V71="","",details!V71)</f>
        <v/>
      </c>
      <c r="AP71" s="17" t="str">
        <f>IF(details!W71="","",details!W71)</f>
        <v/>
      </c>
      <c r="AQ71" s="17" t="str">
        <f>IF(details!X71="","",details!X71)</f>
        <v/>
      </c>
      <c r="AR71" s="17" t="str">
        <f>IF(details!Y71="","",details!Y71)</f>
        <v/>
      </c>
      <c r="AS71" s="67" t="str">
        <f t="shared" si="153"/>
        <v/>
      </c>
      <c r="AT71" s="17" t="str">
        <f>IF(details!Z71="","",details!Z71)</f>
        <v/>
      </c>
      <c r="AU71" s="17" t="str">
        <f>IF(details!AA71="","",details!AA71)</f>
        <v/>
      </c>
      <c r="AV71" s="67" t="str">
        <f t="shared" si="154"/>
        <v/>
      </c>
      <c r="AW71" s="17" t="str">
        <f>IF(details!AB71="","",details!AB71)</f>
        <v/>
      </c>
      <c r="AX71" s="54" t="str">
        <f t="shared" si="155"/>
        <v/>
      </c>
      <c r="AY71" s="45">
        <f t="shared" si="156"/>
        <v>0</v>
      </c>
      <c r="AZ71" s="45">
        <f t="shared" si="157"/>
        <v>0</v>
      </c>
      <c r="BA71" s="46" t="str">
        <f t="shared" si="158"/>
        <v/>
      </c>
      <c r="BB71" s="45" t="str">
        <f t="shared" si="159"/>
        <v/>
      </c>
      <c r="BC71" s="45" t="str">
        <f t="shared" ref="BC71:BC106" si="326">IF(OR($D71="NSO",$D71="",AW71=""),"",IF(OR(BB71="AB",AW71="ab"),"AB",IF(AW71="ML","RE",IF(AND(AX71&gt;=36%*BA71,AW71&gt;=20),"P",IF(AND(AX71&gt;=34%*BA71,AZ71=0,AW71&gt;=20),"G2",IF(AND(AX71&gt;=31%*BA71,AZ71=0,AW71&gt;=20),"G1",IF(AX71&gt;=25%*BA71,"S","F")))))))</f>
        <v/>
      </c>
      <c r="BD71" s="45" t="str">
        <f t="shared" si="160"/>
        <v/>
      </c>
      <c r="BE71" s="17" t="str">
        <f>IF(details!AC71="","",details!AC71)</f>
        <v/>
      </c>
      <c r="BF71" s="17" t="str">
        <f>IF(details!AD71="","",details!AD71)</f>
        <v/>
      </c>
      <c r="BG71" s="17" t="str">
        <f>IF(details!AE71="","",details!AE71)</f>
        <v/>
      </c>
      <c r="BH71" s="67" t="str">
        <f t="shared" si="161"/>
        <v/>
      </c>
      <c r="BI71" s="17" t="str">
        <f>IF(details!AF71="","",details!AF71)</f>
        <v/>
      </c>
      <c r="BJ71" s="17" t="str">
        <f>IF(details!AG71="","",details!AG71)</f>
        <v/>
      </c>
      <c r="BK71" s="67" t="str">
        <f t="shared" si="162"/>
        <v/>
      </c>
      <c r="BL71" s="17" t="str">
        <f>IF(details!AH71="","",details!AH71)</f>
        <v/>
      </c>
      <c r="BM71" s="54" t="str">
        <f t="shared" si="163"/>
        <v/>
      </c>
      <c r="BN71" s="45">
        <f t="shared" si="164"/>
        <v>0</v>
      </c>
      <c r="BO71" s="45">
        <f t="shared" si="165"/>
        <v>0</v>
      </c>
      <c r="BP71" s="46" t="str">
        <f t="shared" si="166"/>
        <v/>
      </c>
      <c r="BQ71" s="45" t="str">
        <f t="shared" si="167"/>
        <v/>
      </c>
      <c r="BR71" s="45" t="str">
        <f t="shared" ref="BR71:BR106" si="327">IF(OR($D71="NSO",$D71="",BL71=""),"",IF(OR(BQ71="AB",BL71="ab"),"AB",IF(BL71="ML","RE",IF(AND(BM71&gt;=36%*BP71,BL71&gt;=20),"P",IF(AND(BM71&gt;=34%*BP71,BO71=0,BL71&gt;=20),"G2",IF(AND(BM71&gt;=31%*BP71,BO71=0,BL71&gt;=20),"G1",IF(BM71&gt;=25%*BP71,"S","F")))))))</f>
        <v/>
      </c>
      <c r="BS71" s="45" t="str">
        <f t="shared" si="168"/>
        <v/>
      </c>
      <c r="BT71" s="300" t="str">
        <f>IF(details!AI71="","",details!AI71)</f>
        <v/>
      </c>
      <c r="BU71" s="309" t="str">
        <f t="shared" si="169"/>
        <v xml:space="preserve"> SOCIAL SCIENCE</v>
      </c>
      <c r="BV71" s="17" t="str">
        <f>IF(details!AJ71="","",details!AJ71)</f>
        <v/>
      </c>
      <c r="BW71" s="17" t="str">
        <f>IF(details!AK71="","",details!AK71)</f>
        <v/>
      </c>
      <c r="BX71" s="17" t="str">
        <f>IF(details!AL71="","",details!AL71)</f>
        <v/>
      </c>
      <c r="BY71" s="178" t="str">
        <f t="shared" si="307"/>
        <v/>
      </c>
      <c r="BZ71" s="17" t="str">
        <f>IF(details!AM71="","",details!AM71)</f>
        <v/>
      </c>
      <c r="CA71" s="17" t="str">
        <f t="shared" si="171"/>
        <v/>
      </c>
      <c r="CB71" s="17" t="str">
        <f t="shared" si="308"/>
        <v/>
      </c>
      <c r="CC71" s="17">
        <f>IF(details!AN71="","",details!AN71)</f>
        <v>10</v>
      </c>
      <c r="CD71" s="17">
        <f>IF(details!AO71="","",details!AO71)</f>
        <v>10</v>
      </c>
      <c r="CE71" s="17">
        <f>IF(details!AP71="","",details!AP71)</f>
        <v>9</v>
      </c>
      <c r="CF71" s="67">
        <f t="shared" si="173"/>
        <v>29</v>
      </c>
      <c r="CG71" s="17">
        <f>IF(details!AQ71="","",details!AQ71)</f>
        <v>0.5</v>
      </c>
      <c r="CH71" s="17">
        <f>IF(details!AR71="","",details!AR71)</f>
        <v>70</v>
      </c>
      <c r="CI71" s="67">
        <f t="shared" si="174"/>
        <v>99.5</v>
      </c>
      <c r="CJ71" s="17">
        <f>IF(details!AS71="","",details!AS71)</f>
        <v>100</v>
      </c>
      <c r="CK71" s="54">
        <f t="shared" si="175"/>
        <v>199.5</v>
      </c>
      <c r="CL71" s="17">
        <f t="shared" si="176"/>
        <v>10</v>
      </c>
      <c r="CM71" s="17">
        <f t="shared" si="177"/>
        <v>10</v>
      </c>
      <c r="CN71" s="17">
        <f t="shared" si="178"/>
        <v>9</v>
      </c>
      <c r="CO71" s="67">
        <f t="shared" ref="CO71:CO106" si="328">IF(AND(CA71="P",CB71&gt;=CK71),BW71,CG71)</f>
        <v>0.5</v>
      </c>
      <c r="CP71" s="17">
        <f t="shared" si="311"/>
        <v>70</v>
      </c>
      <c r="CQ71" s="67">
        <f t="shared" si="312"/>
        <v>99.5</v>
      </c>
      <c r="CR71" s="17">
        <f t="shared" si="313"/>
        <v>100</v>
      </c>
      <c r="CS71" s="54">
        <f t="shared" si="314"/>
        <v>199.5</v>
      </c>
      <c r="CT71" s="45">
        <f t="shared" si="315"/>
        <v>0</v>
      </c>
      <c r="CU71" s="45">
        <f t="shared" ref="CU71:CU106" si="329">(COUNTIF(CL71:CN71,"ML")*10)+(COUNTIF(CP71,"ML")*70)</f>
        <v>0</v>
      </c>
      <c r="CV71" s="46">
        <f t="shared" ref="CV71:CV102" si="330">IF(OR($D71="NSO",$D71=0),"",IF(AND(CL71="",CM71="",CN71="",CP71="",CR71=""),"",IF(AND(CM71="",CN71="",CP71="",CR71=""),10-CT71-CU71,IF(AND(CN71="",CP71="",CR71=""),20-CT71-CU71,IF(AND(CN71="",CR71=""),90-CT71-CU71,IF(CR71="",100-CT71-CU71,200-CT71-CU71))))))</f>
        <v>200</v>
      </c>
      <c r="CW71" s="45" t="str">
        <f t="shared" si="316"/>
        <v/>
      </c>
      <c r="CX71" s="45" t="str">
        <f t="shared" ref="CX71:CX106" si="331">IF(OR($D71="NSO",$D71="",CR71=""),"",IF(OR(CW71="AB",CR71="ab"),"AB",IF(CR71="ML","RE",IF(AND(CS71&gt;=36%*CV71,CR71&gt;=20),"P",IF(AND(CS71&gt;=34%*CV71,CU71=0,CR71&gt;=20),"G2",IF(AND(CS71&gt;=31%*CV71,CU71=0,CR71&gt;=20),"G1",IF(CS71&gt;=25%*CV71,"S","F")))))))</f>
        <v/>
      </c>
      <c r="CY71" s="45" t="str">
        <f t="shared" si="179"/>
        <v/>
      </c>
      <c r="CZ71" s="17">
        <f>IF(details!AT71="","",details!AT71)</f>
        <v>5</v>
      </c>
      <c r="DA71" s="17">
        <f>IF(details!AU71="","",details!AU71)</f>
        <v>4</v>
      </c>
      <c r="DB71" s="17">
        <f>IF(details!AV71="","",details!AV71)</f>
        <v>8</v>
      </c>
      <c r="DC71" s="67">
        <f t="shared" si="180"/>
        <v>17</v>
      </c>
      <c r="DD71" s="17">
        <f>IF(details!AW71="","",details!AW71)</f>
        <v>1</v>
      </c>
      <c r="DE71" s="17">
        <f>IF(details!AX71="","",details!AX71)</f>
        <v>25</v>
      </c>
      <c r="DF71" s="67">
        <f t="shared" si="181"/>
        <v>43</v>
      </c>
      <c r="DG71" s="17">
        <f>IF(details!AY71="","",details!AY71)</f>
        <v>90</v>
      </c>
      <c r="DH71" s="54">
        <f t="shared" si="182"/>
        <v>133</v>
      </c>
      <c r="DI71" s="45">
        <f t="shared" si="183"/>
        <v>0</v>
      </c>
      <c r="DJ71" s="45">
        <f t="shared" si="184"/>
        <v>0</v>
      </c>
      <c r="DK71" s="46">
        <f t="shared" si="185"/>
        <v>200</v>
      </c>
      <c r="DL71" s="45" t="str">
        <f t="shared" si="186"/>
        <v/>
      </c>
      <c r="DM71" s="45" t="str">
        <f t="shared" ref="DM71:DM106" si="332">IF(OR($D71="NSO",$D71="",DG71=""),"",IF(OR(DL71="AB",DG71="ab"),"AB",IF(DG71="ML","RE",IF(AND(DH71&gt;=36%*DK71,DG71&gt;=20),"P",IF(AND(DH71&gt;=34%*DK71,DJ71=0,DG71&gt;=20),"G2",IF(AND(DH71&gt;=31%*DK71,DJ71=0,DG71&gt;=20),"G1",IF(DH71&gt;=25%*DK71,"S","F")))))))</f>
        <v/>
      </c>
      <c r="DN71" s="45" t="str">
        <f t="shared" ref="DN71:DN106" si="333">IF(OR(DM71="",DM71=0,DM71="S",DM71="RE",DM71="F",DM71="AB"),DM71,IF(DH71&gt;=75%*DK71,"D",IF(DH71&gt;=60%*DK71,"I",IF(DH71&gt;=48%*DK71,"II",IF(DH71&gt;=36%*DK71,"III",DM71)))))</f>
        <v/>
      </c>
      <c r="DO71" s="45">
        <f t="shared" si="317"/>
        <v>0</v>
      </c>
      <c r="DP71" s="69">
        <f t="shared" si="318"/>
        <v>332.5</v>
      </c>
      <c r="DQ71" s="70">
        <f t="shared" si="187"/>
        <v>27.708333333333332</v>
      </c>
      <c r="DR71" s="53" t="str">
        <f t="shared" si="188"/>
        <v/>
      </c>
      <c r="DS71" s="17">
        <f>IF(details!AZ71="","",details!AZ71)</f>
        <v>10</v>
      </c>
      <c r="DT71" s="17">
        <f>IF(details!BA71="","",details!BA71)</f>
        <v>10</v>
      </c>
      <c r="DU71" s="17">
        <f>IF(details!BB71="","",details!BB71)</f>
        <v>10</v>
      </c>
      <c r="DV71" s="67">
        <f t="shared" si="189"/>
        <v>30</v>
      </c>
      <c r="DW71" s="17">
        <f>IF(details!BC71="","",details!BC71)</f>
        <v>70</v>
      </c>
      <c r="DX71" s="67">
        <f t="shared" si="190"/>
        <v>100</v>
      </c>
      <c r="DY71" s="17">
        <f>IF(details!BD71="","",details!BD71)</f>
        <v>100</v>
      </c>
      <c r="DZ71" s="54">
        <f t="shared" si="191"/>
        <v>200</v>
      </c>
      <c r="EA71" s="45">
        <f t="shared" si="192"/>
        <v>0</v>
      </c>
      <c r="EB71" s="45">
        <f t="shared" si="193"/>
        <v>0</v>
      </c>
      <c r="EC71" s="46">
        <f t="shared" si="194"/>
        <v>200</v>
      </c>
      <c r="ED71" s="45" t="str">
        <f t="shared" si="195"/>
        <v/>
      </c>
      <c r="EE71" s="45" t="str">
        <f t="shared" ref="EE71:EE106" si="334">IF(OR($D71="NSO",$D71="",DY71=""),"",IF(OR(ED71="AB",DY71="ab"),"AB",IF(DY71="ML","RE",IF(AND(DZ71&gt;=36%*EC71,DY71&gt;=20),"P","RE"))))</f>
        <v/>
      </c>
      <c r="EF71" s="45" t="str">
        <f t="shared" si="196"/>
        <v/>
      </c>
      <c r="EG71" s="17">
        <f>IF(details!BE71="","",details!BE71)</f>
        <v>6</v>
      </c>
      <c r="EH71" s="17">
        <f>IF(details!BF71="","",details!BF71)</f>
        <v>8</v>
      </c>
      <c r="EI71" s="67">
        <f t="shared" si="197"/>
        <v>14</v>
      </c>
      <c r="EJ71" s="17">
        <f>IF(details!BG71="","",details!BG71)</f>
        <v>4</v>
      </c>
      <c r="EK71" s="17">
        <f>IF(details!BH71="","",details!BH71)</f>
        <v>7</v>
      </c>
      <c r="EL71" s="67">
        <f t="shared" si="198"/>
        <v>11</v>
      </c>
      <c r="EM71" s="17">
        <f>IF(details!BI71="","",details!BI71)</f>
        <v>15</v>
      </c>
      <c r="EN71" s="17">
        <f>IF(details!BJ71="","",details!BJ71)</f>
        <v>10</v>
      </c>
      <c r="EO71" s="67">
        <f t="shared" si="199"/>
        <v>25</v>
      </c>
      <c r="EP71" s="67">
        <f t="shared" si="200"/>
        <v>25</v>
      </c>
      <c r="EQ71" s="67">
        <f t="shared" si="201"/>
        <v>25</v>
      </c>
      <c r="ER71" s="67">
        <f t="shared" si="202"/>
        <v>50</v>
      </c>
      <c r="ES71" s="17">
        <f>IF(details!BK71="","",details!BK71)</f>
        <v>24</v>
      </c>
      <c r="ET71" s="17">
        <f>IF(details!BL71="","",details!BL71)</f>
        <v>14</v>
      </c>
      <c r="EU71" s="67">
        <f t="shared" si="203"/>
        <v>38</v>
      </c>
      <c r="EV71" s="67">
        <f t="shared" si="204"/>
        <v>49</v>
      </c>
      <c r="EW71" s="67">
        <f t="shared" si="205"/>
        <v>39</v>
      </c>
      <c r="EX71" s="17">
        <f>IF(details!BM71="","",details!BM71)</f>
        <v>30</v>
      </c>
      <c r="EY71" s="17">
        <f>IF(details!BN71="","",details!BN71)</f>
        <v>70</v>
      </c>
      <c r="EZ71" s="67">
        <f t="shared" si="206"/>
        <v>100</v>
      </c>
      <c r="FA71" s="67">
        <f t="shared" si="207"/>
        <v>79</v>
      </c>
      <c r="FB71" s="67">
        <f t="shared" si="208"/>
        <v>109</v>
      </c>
      <c r="FC71" s="63">
        <f t="shared" si="209"/>
        <v>188</v>
      </c>
      <c r="FD71" s="45">
        <f t="shared" si="210"/>
        <v>0</v>
      </c>
      <c r="FE71" s="45">
        <f t="shared" si="211"/>
        <v>0</v>
      </c>
      <c r="FF71" s="46">
        <f t="shared" si="212"/>
        <v>200</v>
      </c>
      <c r="FG71" s="45" t="str">
        <f t="shared" si="213"/>
        <v/>
      </c>
      <c r="FH71" s="45" t="str">
        <f t="shared" ref="FH71:FH106" si="335">IF(OR($D71="NSO",$D71=0,EZ71=""),"",IF(OR(FG71="AB",EZ71="AB"),"AB",IF(EZ71="ML","RE",IF(AND(FC71&gt;=36%*FF71,EZ71&gt;=20),"P","RE"))))</f>
        <v>P</v>
      </c>
      <c r="FI71" s="45" t="str">
        <f t="shared" si="214"/>
        <v>A</v>
      </c>
      <c r="FJ71" s="17">
        <f>IF(details!BO71="","",details!BO71)</f>
        <v>10</v>
      </c>
      <c r="FK71" s="17">
        <f>IF(details!BP71="","",details!BP71)</f>
        <v>10</v>
      </c>
      <c r="FL71" s="17">
        <f>IF(details!BQ71="","",details!BQ71)</f>
        <v>10</v>
      </c>
      <c r="FM71" s="67">
        <f t="shared" si="215"/>
        <v>30</v>
      </c>
      <c r="FN71" s="17">
        <f>IF(details!BR71="","",details!BR71)</f>
        <v>33</v>
      </c>
      <c r="FO71" s="17">
        <f>IF(details!BS71="","",details!BS71)</f>
        <v>18</v>
      </c>
      <c r="FP71" s="71">
        <f t="shared" si="216"/>
        <v>51</v>
      </c>
      <c r="FQ71" s="67">
        <f t="shared" si="217"/>
        <v>63</v>
      </c>
      <c r="FR71" s="67">
        <f t="shared" si="218"/>
        <v>18</v>
      </c>
      <c r="FS71" s="17">
        <f>IF(details!BT71="","",details!BT71)</f>
        <v>60</v>
      </c>
      <c r="FT71" s="17">
        <f>IF(details!BU71="","",details!BU71)</f>
        <v>30</v>
      </c>
      <c r="FU71" s="71">
        <f t="shared" si="219"/>
        <v>90</v>
      </c>
      <c r="FV71" s="67">
        <f t="shared" si="220"/>
        <v>123</v>
      </c>
      <c r="FW71" s="67">
        <f t="shared" si="221"/>
        <v>48</v>
      </c>
      <c r="FX71" s="63">
        <f t="shared" si="222"/>
        <v>171</v>
      </c>
      <c r="FY71" s="45">
        <f t="shared" si="223"/>
        <v>0</v>
      </c>
      <c r="FZ71" s="45">
        <f t="shared" si="224"/>
        <v>0</v>
      </c>
      <c r="GA71" s="46">
        <f t="shared" si="319"/>
        <v>200</v>
      </c>
      <c r="GB71" s="45" t="str">
        <f t="shared" si="225"/>
        <v/>
      </c>
      <c r="GC71" s="45" t="str">
        <f t="shared" ref="GC71:GC106" si="336">IF(OR($D71="NSO",$D71=0,FU71=""),"",IF(OR(GB71="AB",FU71="AB"),"AB",IF(FU71="ML","RE",IF(AND(FX71&gt;=36%*GA71,FU71&gt;=20),"P","RE"))))</f>
        <v>P</v>
      </c>
      <c r="GD71" s="45" t="str">
        <f t="shared" si="226"/>
        <v>A</v>
      </c>
      <c r="GE71" s="17">
        <f>IF(details!BV71="","",details!BV71)</f>
        <v>24</v>
      </c>
      <c r="GF71" s="17">
        <f>IF(details!BW71="","",details!BW71)</f>
        <v>44</v>
      </c>
      <c r="GG71" s="17">
        <f>IF(details!BX71="","",details!BX71)</f>
        <v>30</v>
      </c>
      <c r="GH71" s="63">
        <f t="shared" si="227"/>
        <v>98</v>
      </c>
      <c r="GI71" s="45">
        <f t="shared" si="228"/>
        <v>0</v>
      </c>
      <c r="GJ71" s="46">
        <f t="shared" si="229"/>
        <v>100</v>
      </c>
      <c r="GK71" s="45" t="str">
        <f t="shared" si="230"/>
        <v/>
      </c>
      <c r="GL71" s="45" t="str">
        <f t="shared" ref="GL71:GL106" si="337">IF(OR($D71="NSO",$D71=0,GG71=""),"",IF(OR(GG71="AB",GK71="AB"),"AB",IF(GG71="ML","RE",IF(GH71&gt;=36%*GJ71,"P","RE"))))</f>
        <v>P</v>
      </c>
      <c r="GM71" s="45" t="str">
        <f t="shared" ref="GM71:GM106" si="338">IF(OR(GL71="",GL71="F",GL71="AB"),GL71,IF(GH71&gt;=81%*GJ71,"A",IF(GH71&gt;=61%*GJ71,"B",IF(GH71&gt;=41%*GJ71,"C",IF(GH71&gt;=21%*GJ71,"D","E")))))</f>
        <v>A</v>
      </c>
      <c r="GN71" s="17">
        <f>IF(details!BY71="","",details!BY71)</f>
        <v>24</v>
      </c>
      <c r="GO71" s="17">
        <f>IF(details!BZ71="","",details!BZ71)</f>
        <v>28</v>
      </c>
      <c r="GP71" s="17">
        <f>IF(details!CA71="","",details!CA71)</f>
        <v>27</v>
      </c>
      <c r="GQ71" s="17">
        <f>IF(details!CB71="","",details!CB71)</f>
        <v>14</v>
      </c>
      <c r="GR71" s="63">
        <f t="shared" si="231"/>
        <v>93</v>
      </c>
      <c r="GS71" s="45">
        <f t="shared" si="232"/>
        <v>0</v>
      </c>
      <c r="GT71" s="46">
        <f t="shared" si="233"/>
        <v>100</v>
      </c>
      <c r="GU71" s="45" t="str">
        <f t="shared" si="234"/>
        <v/>
      </c>
      <c r="GV71" s="45" t="str">
        <f t="shared" ref="GV71:GV106" si="339">IF(OR($D71="NSO",$D71=0,GQ71=""),"",IF(OR(GQ71="AB",GU71="AB"),"AB",IF(GQ71="ML","RE",IF(GR71&gt;=36%*GT71,"P","RE"))))</f>
        <v>P</v>
      </c>
      <c r="GW71" s="45" t="str">
        <f t="shared" ref="GW71:GW106" si="340">IF(OR(GV71="",GV71="F",GV71="AB"),GV71,IF(GR71&gt;=81%*GT71,"A",IF(GR71&gt;=61%*GT71,"B",IF(GR71&gt;=41%*GT71,"C",IF(GR71&gt;=21%*GT71,"D","E")))))</f>
        <v>A</v>
      </c>
      <c r="GX71" s="45" t="str">
        <f t="shared" ref="GX71:GX106" si="341">X71</f>
        <v/>
      </c>
      <c r="GY71" s="45" t="str">
        <f t="shared" ref="GY71:GY106" si="342">AM71</f>
        <v/>
      </c>
      <c r="GZ71" s="45" t="str">
        <f t="shared" ref="GZ71:GZ106" si="343">BD71</f>
        <v/>
      </c>
      <c r="HA71" s="45" t="str">
        <f t="shared" ref="HA71:HA106" si="344">BS71</f>
        <v/>
      </c>
      <c r="HB71" s="45" t="str">
        <f t="shared" si="235"/>
        <v/>
      </c>
      <c r="HC71" s="45" t="str">
        <f t="shared" si="236"/>
        <v/>
      </c>
      <c r="HD71" s="45" t="str">
        <f t="shared" si="320"/>
        <v/>
      </c>
      <c r="HE71" s="45">
        <f t="shared" si="237"/>
        <v>0</v>
      </c>
      <c r="HF71" s="45">
        <f t="shared" si="238"/>
        <v>0</v>
      </c>
      <c r="HG71" s="45">
        <f t="shared" si="239"/>
        <v>0</v>
      </c>
      <c r="HH71" s="45">
        <f t="shared" si="240"/>
        <v>0</v>
      </c>
      <c r="HI71" s="45">
        <f t="shared" si="241"/>
        <v>0</v>
      </c>
      <c r="HJ71" s="45" t="str">
        <f t="shared" si="321"/>
        <v/>
      </c>
      <c r="HK71" s="17" t="str">
        <f t="shared" si="242"/>
        <v/>
      </c>
      <c r="HL71" s="359" t="str">
        <f t="shared" si="243"/>
        <v/>
      </c>
      <c r="HM71" s="72" t="str">
        <f t="shared" si="244"/>
        <v/>
      </c>
      <c r="HN71" s="60" t="str">
        <f>IF(details!DJ71="","",details!DJ71)</f>
        <v/>
      </c>
      <c r="HO71" s="73" t="str">
        <f>IF(details!DK71="","",details!DK71)</f>
        <v/>
      </c>
      <c r="HP71" s="60" t="str">
        <f>IF(details!DN71="","",details!DN71)</f>
        <v/>
      </c>
      <c r="HQ71" s="73" t="str">
        <f>IF(details!DO71="","",details!DO71)</f>
        <v/>
      </c>
      <c r="HR71" s="60" t="str">
        <f>IF(details!DR71="","",details!DR71)</f>
        <v/>
      </c>
      <c r="HS71" s="73" t="str">
        <f>IF(details!DS71="","",details!DS71)</f>
        <v/>
      </c>
      <c r="HT71" s="60" t="str">
        <f>IF(details!DV71="","",details!DV71)</f>
        <v/>
      </c>
      <c r="HU71" s="73" t="str">
        <f>IF(details!DW71="","",details!DW71)</f>
        <v/>
      </c>
      <c r="HV71" s="60" t="str">
        <f>IF(details!DZ71="","",details!DZ71)</f>
        <v/>
      </c>
      <c r="HW71" s="73" t="str">
        <f>IF(details!EA71="","",details!EA71)</f>
        <v/>
      </c>
      <c r="HX71" s="61" t="str">
        <f t="shared" si="245"/>
        <v/>
      </c>
      <c r="HY71" s="321">
        <f t="shared" si="246"/>
        <v>1.5</v>
      </c>
      <c r="HZ71" s="17" t="str">
        <f t="shared" si="247"/>
        <v/>
      </c>
      <c r="IA71" s="17" t="str">
        <f t="shared" si="248"/>
        <v/>
      </c>
      <c r="IB71" s="17" t="str">
        <f t="shared" ref="IB71:IB106" si="345">IF(HZ71="G",ROUNDUP(36%*U71-R71,0),"")</f>
        <v/>
      </c>
      <c r="IC71" s="17" t="str">
        <f t="shared" si="249"/>
        <v/>
      </c>
      <c r="ID71" s="17" t="str">
        <f t="shared" si="250"/>
        <v/>
      </c>
      <c r="IE71" s="17" t="str">
        <f t="shared" ref="IE71:IE106" si="346">IF(IC71="G",ROUNDUP(36%*AJ71-AG71,0),"")</f>
        <v/>
      </c>
      <c r="IF71" s="17" t="str">
        <f t="shared" si="251"/>
        <v/>
      </c>
      <c r="IG71" s="17" t="str">
        <f t="shared" si="310"/>
        <v/>
      </c>
      <c r="IH71" s="17" t="str">
        <f t="shared" si="310"/>
        <v/>
      </c>
      <c r="II71" s="17" t="str">
        <f t="shared" si="310"/>
        <v/>
      </c>
      <c r="IJ71" s="17" t="str">
        <f t="shared" si="310"/>
        <v/>
      </c>
      <c r="IK71" s="17" t="str">
        <f t="shared" si="310"/>
        <v/>
      </c>
      <c r="IL71" s="17" t="str">
        <f t="shared" si="252"/>
        <v/>
      </c>
      <c r="IM71" s="17" t="str">
        <f t="shared" ref="IM71:IM106" si="347">IF(IF71="G",ROUNDUP(36%*BA71-AX71,0),"")</f>
        <v/>
      </c>
      <c r="IN71" s="17" t="str">
        <f t="shared" si="253"/>
        <v/>
      </c>
      <c r="IO71" s="17" t="str">
        <f t="shared" si="254"/>
        <v/>
      </c>
      <c r="IP71" s="17" t="str">
        <f t="shared" ref="IP71:IP106" si="348">IF(IN71="G",ROUNDUP(36%*BP71-BM71,0),"")</f>
        <v/>
      </c>
      <c r="IQ71" s="17" t="str">
        <f t="shared" si="255"/>
        <v/>
      </c>
      <c r="IR71" s="17" t="str">
        <f t="shared" si="256"/>
        <v/>
      </c>
      <c r="IS71" s="17" t="str">
        <f t="shared" si="257"/>
        <v/>
      </c>
      <c r="IT71" s="17" t="str">
        <f t="shared" si="258"/>
        <v/>
      </c>
      <c r="IU71" s="17" t="str">
        <f t="shared" si="259"/>
        <v/>
      </c>
      <c r="IV71" s="17" t="str">
        <f t="shared" si="260"/>
        <v/>
      </c>
      <c r="IW71" s="17" t="str">
        <f t="shared" si="261"/>
        <v/>
      </c>
      <c r="IX71" s="17" t="str">
        <f t="shared" si="262"/>
        <v>A</v>
      </c>
      <c r="IY71" s="17" t="str">
        <f t="shared" si="263"/>
        <v>A</v>
      </c>
      <c r="IZ71" s="17" t="str">
        <f t="shared" si="264"/>
        <v>A</v>
      </c>
      <c r="JA71" s="17" t="str">
        <f t="shared" si="265"/>
        <v>A</v>
      </c>
      <c r="JB71" s="17" t="str">
        <f t="shared" si="266"/>
        <v xml:space="preserve">            </v>
      </c>
      <c r="JC71" s="17" t="str">
        <f t="shared" si="267"/>
        <v xml:space="preserve">            </v>
      </c>
      <c r="JD71" s="17" t="str">
        <f t="shared" si="268"/>
        <v/>
      </c>
      <c r="JE71" s="74"/>
      <c r="JF71" s="17" t="str">
        <f t="shared" si="269"/>
        <v xml:space="preserve">            </v>
      </c>
      <c r="JG71" s="17" t="str">
        <f>IF(OR(HK71="SUPPL.",HK71="RE-EXAM."),'result subject-wise'!AV71,HK71)</f>
        <v/>
      </c>
      <c r="JH71" s="26">
        <f>IF('result subject-wise'!AW71="",DQ71,'result subject-wise'!AW71)</f>
        <v>27.708333333333332</v>
      </c>
      <c r="JI71" s="53" t="str">
        <f t="shared" si="270"/>
        <v/>
      </c>
      <c r="JJ71" s="65"/>
    </row>
    <row r="72" spans="1:270" ht="16" customHeight="1">
      <c r="A72" s="2">
        <f>details!A72</f>
        <v>0</v>
      </c>
      <c r="B72" s="17" t="str">
        <f>IF(details!B72="","",details!B72)</f>
        <v/>
      </c>
      <c r="C72" s="17" t="str">
        <f>IF(details!C72="","",details!C72)</f>
        <v/>
      </c>
      <c r="D72" s="63" t="str">
        <f>IF(details!D72="","",details!D72)</f>
        <v/>
      </c>
      <c r="E72" s="17" t="str">
        <f>IF(details!E72="","",details!E72)</f>
        <v/>
      </c>
      <c r="F72" s="245" t="str">
        <f>IF(details!F72="","",details!F72)</f>
        <v/>
      </c>
      <c r="G72" s="19" t="str">
        <f>IF(details!G72="","",details!G72)</f>
        <v/>
      </c>
      <c r="H72" s="19" t="str">
        <f>IF(details!H72="","",details!H72)</f>
        <v/>
      </c>
      <c r="I72" s="19" t="str">
        <f>IF(details!I72="","",details!I72)</f>
        <v/>
      </c>
      <c r="J72" s="17" t="str">
        <f>IF(details!J72="","",details!J72)</f>
        <v/>
      </c>
      <c r="K72" s="17" t="str">
        <f>IF(details!K72="","",details!K72)</f>
        <v/>
      </c>
      <c r="L72" s="17" t="str">
        <f>IF(details!L72="","",details!L72)</f>
        <v/>
      </c>
      <c r="M72" s="67" t="str">
        <f t="shared" ref="M72:M106" si="349">IF(AND(J72="",K72="",L72=""),"",SUM(J72:L72))</f>
        <v/>
      </c>
      <c r="N72" s="17" t="str">
        <f>IF(details!M72="","",details!M72)</f>
        <v/>
      </c>
      <c r="O72" s="17" t="str">
        <f>IF(details!N72="","",details!N72)</f>
        <v/>
      </c>
      <c r="P72" s="67" t="str">
        <f t="shared" ref="P72:P106" si="350">IF(AND(M72="",O72=""),"",SUM(M72:O72))</f>
        <v/>
      </c>
      <c r="Q72" s="17" t="str">
        <f>IF(details!O72="","",details!O72)</f>
        <v/>
      </c>
      <c r="R72" s="54" t="str">
        <f t="shared" ref="R72:R106" si="351">IF(AND(P72="",Q72=""),"",SUM(P72:Q72))</f>
        <v/>
      </c>
      <c r="S72" s="45">
        <f t="shared" ref="S72:S106" si="352">COUNTIF(J72:L72,"NA")*J$6</f>
        <v>0</v>
      </c>
      <c r="T72" s="45">
        <f t="shared" ref="T72:T106" si="353">(COUNTIF(J72:L72,"ML")*J$6)+(COUNTIF(O72,"ML")*O$6)</f>
        <v>0</v>
      </c>
      <c r="U72" s="46" t="str">
        <f t="shared" ref="U72:U106" si="354">IF(OR($D72="NSO",$D72=0),"",IF(AND(J72="",K72="",L72="",O72="",Q72=""),"",IF(AND(K72="",L72="",O72="",Q72=""),10-S72-T72,IF(AND(L72="",O72="",Q72=""),20-S72-T72,IF(AND(L72="",Q72=""),90-S72-T72,IF(Q72="",100-S72-T72,200-S72-T72))))))</f>
        <v/>
      </c>
      <c r="V72" s="45" t="str">
        <f t="shared" ref="V72:V106" si="355">IF(AND(OR(J72="ab",J72="ml"),OR(K72="ab",K72="ml"),OR(L72="ab",L72="ml")),"AB",IF(AND(OR(J72="ab",J72="ml"),OR(K72="ab",K72="ml"),OR(O72="ab",O72="ml")),"AB",IF(AND(OR(J72="ab",J72="ml"),OR(O72="ab",O72="ml"),OR(L72="ab",L72="ml")),"AB",IF(AND(OR(O72="ab",O72="ml"),OR(K72="ab",K72="ml"),OR(L72="ab",L72="ml")),"AB",""))))</f>
        <v/>
      </c>
      <c r="W72" s="45" t="str">
        <f t="shared" si="322"/>
        <v/>
      </c>
      <c r="X72" s="45" t="str">
        <f t="shared" si="323"/>
        <v/>
      </c>
      <c r="Y72" s="17" t="str">
        <f>IF(details!P72="","",details!P72)</f>
        <v/>
      </c>
      <c r="Z72" s="17" t="str">
        <f>IF(details!Q72="","",details!Q72)</f>
        <v/>
      </c>
      <c r="AA72" s="17" t="str">
        <f>IF(details!R72="","",details!R72)</f>
        <v/>
      </c>
      <c r="AB72" s="67" t="str">
        <f t="shared" ref="AB72:AB106" si="356">IF(AND(Y72="",Z72="",AA72=""),"",SUM(Y72:AA72))</f>
        <v/>
      </c>
      <c r="AC72" s="17" t="str">
        <f>IF(details!S72="","",details!S72)</f>
        <v/>
      </c>
      <c r="AD72" s="17" t="str">
        <f>IF(details!T72="","",details!T72)</f>
        <v/>
      </c>
      <c r="AE72" s="67" t="str">
        <f t="shared" ref="AE72:AE106" si="357">IF(AND(AB72="",AD72=""),"",SUM(AB72:AD72))</f>
        <v/>
      </c>
      <c r="AF72" s="17" t="str">
        <f>IF(details!U72="","",details!U72)</f>
        <v/>
      </c>
      <c r="AG72" s="54" t="str">
        <f t="shared" ref="AG72:AG106" si="358">IF(AND(AE72="",AF72=""),"",SUM(AE72:AF72))</f>
        <v/>
      </c>
      <c r="AH72" s="45">
        <f t="shared" ref="AH72:AH106" si="359">COUNTIF(Y72:AA72,"NA")*Y$6</f>
        <v>0</v>
      </c>
      <c r="AI72" s="45">
        <f t="shared" ref="AI72:AI106" si="360">(COUNTIF(Y72:AA72,"ML")*Y$6)+(COUNTIF(AD72,"ML")*AD$6)</f>
        <v>0</v>
      </c>
      <c r="AJ72" s="46" t="str">
        <f t="shared" ref="AJ72:AJ106" si="361">IF(OR($D72="NSO",$D72=0),"",IF(AND(Y72="",Z72="",AA72="",AD72="",AF72=""),"",IF(AND(Z72="",AA72="",AD72="",AF72=""),10-AH72-AI72,IF(AND(AA72="",AD72="",AF72=""),20-AH72-AI72,IF(AND(AA72="",AF72=""),90-AH72-AI72,IF(AF72="",100-AH72-AI72,200-AH72-AI72))))))</f>
        <v/>
      </c>
      <c r="AK72" s="45" t="str">
        <f t="shared" ref="AK72:AK106" si="362">IF(AND(OR(Y72="ab",Y72="ml"),OR(Z72="ab",Z72="ml"),OR(AA72="ab",AA72="ml")),"AB",IF(AND(OR(Y72="ab",Y72="ml"),OR(Z72="ab",Z72="ml"),OR(AD72="ab",AD72="ml")),"AB",IF(AND(OR(Y72="ab",Y72="ml"),OR(AD72="ab",AD72="ml"),OR(AA72="ab",AA72="ml")),"AB",IF(AND(OR(AD72="ab",AD72="ml"),OR(Z72="ab",Z72="ml"),OR(AA72="ab",AA72="ml")),"AB",""))))</f>
        <v/>
      </c>
      <c r="AL72" s="45" t="str">
        <f t="shared" si="324"/>
        <v/>
      </c>
      <c r="AM72" s="45" t="str">
        <f t="shared" si="325"/>
        <v/>
      </c>
      <c r="AN72" s="63" t="str">
        <f>IF(details!V72="","",details!V72)</f>
        <v/>
      </c>
      <c r="AO72" s="68" t="str">
        <f>IF(details!V72="","",details!V72)</f>
        <v/>
      </c>
      <c r="AP72" s="17" t="str">
        <f>IF(details!W72="","",details!W72)</f>
        <v/>
      </c>
      <c r="AQ72" s="17" t="str">
        <f>IF(details!X72="","",details!X72)</f>
        <v/>
      </c>
      <c r="AR72" s="17" t="str">
        <f>IF(details!Y72="","",details!Y72)</f>
        <v/>
      </c>
      <c r="AS72" s="67" t="str">
        <f t="shared" ref="AS72:AS106" si="363">IF(AND(AP72="",AQ72="",AR72=""),"",SUM(AP72:AR72))</f>
        <v/>
      </c>
      <c r="AT72" s="17" t="str">
        <f>IF(details!Z72="","",details!Z72)</f>
        <v/>
      </c>
      <c r="AU72" s="17" t="str">
        <f>IF(details!AA72="","",details!AA72)</f>
        <v/>
      </c>
      <c r="AV72" s="67" t="str">
        <f t="shared" ref="AV72:AV106" si="364">IF(AND(AS72="",AU72=""),"",SUM(AS72:AU72))</f>
        <v/>
      </c>
      <c r="AW72" s="17" t="str">
        <f>IF(details!AB72="","",details!AB72)</f>
        <v/>
      </c>
      <c r="AX72" s="54" t="str">
        <f t="shared" ref="AX72:AX106" si="365">IF(AND(AV72="",AW72=""),"",SUM(AV72:AW72))</f>
        <v/>
      </c>
      <c r="AY72" s="45">
        <f t="shared" ref="AY72:AY106" si="366">COUNTIF(AP72:AR72,"NA")*AP$6</f>
        <v>0</v>
      </c>
      <c r="AZ72" s="45">
        <f t="shared" ref="AZ72:AZ106" si="367">(COUNTIF(AP72:AR72,"ML")*AP$6)+(COUNTIF(AU72,"ML")*AU$6)</f>
        <v>0</v>
      </c>
      <c r="BA72" s="46" t="str">
        <f t="shared" ref="BA72:BA106" si="368">IF(OR($D72="NSO",$D72=0),"",IF(AND(AP72="",AQ72="",AR72="",AU72="",AW72=""),"",IF(AND(AQ72="",AR72="",AU72="",AW72=""),10-AY72-AZ72,IF(AND(AR72="",AU72="",AW72=""),20-AY72-AZ72,IF(AND(AR72="",AW72=""),90-AY72-AZ72,IF(AW72="",100-AY72-AZ72,200-AY72-AZ72))))))</f>
        <v/>
      </c>
      <c r="BB72" s="45" t="str">
        <f t="shared" ref="BB72:BB106" si="369">IF(AND(OR(AP72="ab",AP72="ml"),OR(AQ72="ab",AQ72="ml"),OR(AR72="ab",AR72="ml")),"AB",IF(AND(OR(AP72="ab",AP72="ml"),OR(AQ72="ab",AQ72="ml"),OR(AU72="ab",AU72="ml")),"AB",IF(AND(OR(AP72="ab",AP72="ml"),OR(AU72="ab",AU72="ml"),OR(AR72="ab",AR72="ml")),"AB",IF(AND(OR(AU72="ab",AU72="ml"),OR(AQ72="ab",AQ72="ml"),OR(AR72="ab",AR72="ml")),"AB",""))))</f>
        <v/>
      </c>
      <c r="BC72" s="45" t="str">
        <f t="shared" si="326"/>
        <v/>
      </c>
      <c r="BD72" s="45" t="str">
        <f t="shared" ref="BD72:BD106" si="370">IF(OR(BC72="",BC72=0,BC72="S",BC72="RE",BC72="F",BC72="AB"),BC72,IF(AX72&gt;=75%*BA72,"D",IF(AX72&gt;=60%*BA72,"I",IF(AX72&gt;=48%*BA72,"II",IF(AX72&gt;=36%*BA72,"III",BC72)))))</f>
        <v/>
      </c>
      <c r="BE72" s="17" t="str">
        <f>IF(details!AC72="","",details!AC72)</f>
        <v/>
      </c>
      <c r="BF72" s="17" t="str">
        <f>IF(details!AD72="","",details!AD72)</f>
        <v/>
      </c>
      <c r="BG72" s="17" t="str">
        <f>IF(details!AE72="","",details!AE72)</f>
        <v/>
      </c>
      <c r="BH72" s="67" t="str">
        <f t="shared" ref="BH72:BH106" si="371">IF(AND(BE72="",BF72="",BG72=""),"",SUM(BE72:BG72))</f>
        <v/>
      </c>
      <c r="BI72" s="17" t="str">
        <f>IF(details!AF72="","",details!AF72)</f>
        <v/>
      </c>
      <c r="BJ72" s="17" t="str">
        <f>IF(details!AG72="","",details!AG72)</f>
        <v/>
      </c>
      <c r="BK72" s="67" t="str">
        <f t="shared" ref="BK72:BK106" si="372">IF(AND(BH72="",BJ72=""),"",SUM(BH72:BJ72))</f>
        <v/>
      </c>
      <c r="BL72" s="17" t="str">
        <f>IF(details!AH72="","",details!AH72)</f>
        <v/>
      </c>
      <c r="BM72" s="54" t="str">
        <f t="shared" ref="BM72:BM106" si="373">IF(AND(BK72="",BL72=""),"",SUM(BK72:BL72))</f>
        <v/>
      </c>
      <c r="BN72" s="45">
        <f t="shared" ref="BN72:BN106" si="374">COUNTIF(BE72:BG72,"NA")*BE$6</f>
        <v>0</v>
      </c>
      <c r="BO72" s="45">
        <f t="shared" ref="BO72:BO106" si="375">(COUNTIF(BE72:BG72,"ML")*BE$6)+(COUNTIF(BJ72,"ML")*BJ$6)</f>
        <v>0</v>
      </c>
      <c r="BP72" s="46" t="str">
        <f t="shared" ref="BP72:BP106" si="376">IF(OR($D72="NSO",$D72=0),"",IF(AND(BE72="",BF72="",BG72="",BJ72="",BL72=""),"",IF(AND(BF72="",BG72="",BJ72="",BL72=""),10-BN72-BO72,IF(AND(BG72="",BJ72="",BL72=""),20-BN72-BO72,IF(AND(BG72="",BL72=""),90-BN72-BO72,IF(BL72="",100-BN72-BO72,200-BN72-BO72))))))</f>
        <v/>
      </c>
      <c r="BQ72" s="45" t="str">
        <f t="shared" ref="BQ72:BQ106" si="377">IF(AND(OR(BE72="ab",BE72="ml"),OR(BF72="ab",BF72="ml"),OR(BG72="ab",BG72="ml")),"AB",IF(AND(OR(BE72="ab",BE72="ml"),OR(BF72="ab",BF72="ml"),OR(BJ72="ab",BJ72="ml")),"AB",IF(AND(OR(BE72="ab",BE72="ml"),OR(BJ72="ab",BJ72="ml"),OR(BG72="ab",BG72="ml")),"AB",IF(AND(OR(BJ72="ab",BJ72="ml"),OR(BF72="ab",BF72="ml"),OR(BG72="ab",BG72="ml")),"AB",""))))</f>
        <v/>
      </c>
      <c r="BR72" s="45" t="str">
        <f t="shared" si="327"/>
        <v/>
      </c>
      <c r="BS72" s="45" t="str">
        <f t="shared" ref="BS72:BS106" si="378">IF(OR(BR72="",BR72=0,BR72="S",BR72="RE",BR72="F",BR72="AB"),BR72,IF(BM72&gt;=75%*BP72,"D",IF(BM72&gt;=60%*BP72,"I",IF(BM72&gt;=48%*BP72,"II",IF(BM72&gt;=36%*BP72,"III",BR72)))))</f>
        <v/>
      </c>
      <c r="BT72" s="300" t="str">
        <f>IF(details!AI72="","",details!AI72)</f>
        <v/>
      </c>
      <c r="BU72" s="309" t="str">
        <f t="shared" ref="BU72:BU106" si="379">IF(AND(CA72="P",CB72&gt;=CK72),CONCATENATE(BT72," (Pr 40 Th 60)"),CC$3)</f>
        <v xml:space="preserve"> SOCIAL SCIENCE</v>
      </c>
      <c r="BV72" s="17" t="str">
        <f>IF(details!AJ72="","",details!AJ72)</f>
        <v/>
      </c>
      <c r="BW72" s="17" t="str">
        <f>IF(details!AK72="","",details!AK72)</f>
        <v/>
      </c>
      <c r="BX72" s="17" t="str">
        <f>IF(details!AL72="","",details!AL72)</f>
        <v/>
      </c>
      <c r="BY72" s="178" t="str">
        <f>IF(AND(BV72="",BX72="",BZ72=""),"",SUM(BV72:BX72))</f>
        <v/>
      </c>
      <c r="BZ72" s="17" t="str">
        <f>IF(details!AM72="","",details!AM72)</f>
        <v/>
      </c>
      <c r="CA72" s="17" t="str">
        <f t="shared" ref="CA72:CA106" si="380">IF(AND(BX72="",BZ72=""),"",IF(AND(BX72&gt;=36%*BX$6,BZ72&gt;=36%*BZ$6),"P","SS"))</f>
        <v/>
      </c>
      <c r="CB72" s="17" t="str">
        <f>IF(CA72="P",(BY72+BZ72),"")</f>
        <v/>
      </c>
      <c r="CC72" s="17">
        <f>IF(details!AN72="","",details!AN72)</f>
        <v>10</v>
      </c>
      <c r="CD72" s="17">
        <f>IF(details!AO72="","",details!AO72)</f>
        <v>10</v>
      </c>
      <c r="CE72" s="17">
        <f>IF(details!AP72="","",details!AP72)</f>
        <v>9</v>
      </c>
      <c r="CF72" s="67">
        <f t="shared" ref="CF72:CF106" si="381">IF(AND(CC72="",CD72="",CE72=""),"",SUM(CC72:CE72))</f>
        <v>29</v>
      </c>
      <c r="CG72" s="17">
        <f>IF(details!AQ72="","",details!AQ72)</f>
        <v>0.5</v>
      </c>
      <c r="CH72" s="17">
        <f>IF(details!AR72="","",details!AR72)</f>
        <v>70</v>
      </c>
      <c r="CI72" s="67">
        <f t="shared" ref="CI72:CI106" si="382">IF(AND(CF72="",CH72=""),"",SUM(CF72:CH72))</f>
        <v>99.5</v>
      </c>
      <c r="CJ72" s="17">
        <f>IF(details!AS72="","",details!AS72)</f>
        <v>100</v>
      </c>
      <c r="CK72" s="54">
        <f t="shared" ref="CK72:CK106" si="383">IF(AND(CI72="",CJ72=""),"",SUM(CI72:CJ72))</f>
        <v>199.5</v>
      </c>
      <c r="CL72" s="17">
        <f t="shared" ref="CL72:CL106" si="384">IF(AND(CA72="P",CB72&gt;=CK72),"",CC72)</f>
        <v>10</v>
      </c>
      <c r="CM72" s="17">
        <f t="shared" ref="CM72:CM106" si="385">IF(AND(CA72="P",CB72&gt;=CK72),"",CD72)</f>
        <v>10</v>
      </c>
      <c r="CN72" s="17">
        <f t="shared" ref="CN72:CN106" si="386">IF(AND(CA72="P",CB72&gt;=CK72),BV72,CE72)</f>
        <v>9</v>
      </c>
      <c r="CO72" s="67">
        <f t="shared" si="328"/>
        <v>0.5</v>
      </c>
      <c r="CP72" s="17">
        <f t="shared" si="311"/>
        <v>70</v>
      </c>
      <c r="CQ72" s="67">
        <f t="shared" si="312"/>
        <v>99.5</v>
      </c>
      <c r="CR72" s="17">
        <f t="shared" si="313"/>
        <v>100</v>
      </c>
      <c r="CS72" s="54">
        <f t="shared" si="314"/>
        <v>199.5</v>
      </c>
      <c r="CT72" s="45">
        <f t="shared" si="315"/>
        <v>0</v>
      </c>
      <c r="CU72" s="45">
        <f t="shared" si="329"/>
        <v>0</v>
      </c>
      <c r="CV72" s="46">
        <f t="shared" si="330"/>
        <v>200</v>
      </c>
      <c r="CW72" s="45" t="str">
        <f t="shared" si="316"/>
        <v/>
      </c>
      <c r="CX72" s="45" t="str">
        <f t="shared" si="331"/>
        <v/>
      </c>
      <c r="CY72" s="45" t="str">
        <f t="shared" ref="CY72:CY106" si="387">IF(OR(CX72="",CX72=0,CX72="S",CX72="RE",CX72="F",CX72="AB"),CX72,IF(CS72&gt;=75%*CV72,"D",IF(CS72&gt;=60%*CV72,"I",IF(CS72&gt;=48%*CV72,"II",IF(CS72&gt;=36%*CV72,"III",CX72)))))</f>
        <v/>
      </c>
      <c r="CZ72" s="17">
        <f>IF(details!AT72="","",details!AT72)</f>
        <v>5</v>
      </c>
      <c r="DA72" s="17">
        <f>IF(details!AU72="","",details!AU72)</f>
        <v>4</v>
      </c>
      <c r="DB72" s="17">
        <f>IF(details!AV72="","",details!AV72)</f>
        <v>8</v>
      </c>
      <c r="DC72" s="67">
        <f t="shared" ref="DC72:DC106" si="388">IF(AND(CZ72="",DA72="",DB72=""),"",SUM(CZ72:DB72))</f>
        <v>17</v>
      </c>
      <c r="DD72" s="17">
        <f>IF(details!AW72="","",details!AW72)</f>
        <v>1</v>
      </c>
      <c r="DE72" s="17">
        <f>IF(details!AX72="","",details!AX72)</f>
        <v>25</v>
      </c>
      <c r="DF72" s="67">
        <f t="shared" ref="DF72:DF106" si="389">IF(AND(DC72="",DE72=""),"",SUM(DC72:DE72))</f>
        <v>43</v>
      </c>
      <c r="DG72" s="17">
        <f>IF(details!AY72="","",details!AY72)</f>
        <v>90</v>
      </c>
      <c r="DH72" s="54">
        <f t="shared" ref="DH72:DH106" si="390">IF(AND(DF72="",DG72=""),"",SUM(DF72:DG72))</f>
        <v>133</v>
      </c>
      <c r="DI72" s="45">
        <f t="shared" ref="DI72:DI106" si="391">COUNTIF(CZ72:DB72,"NA")*CZ$6</f>
        <v>0</v>
      </c>
      <c r="DJ72" s="45">
        <f t="shared" ref="DJ72:DJ106" si="392">(COUNTIF(CZ72:DB72,"ML")*CZ$6)+(COUNTIF(DE72,"ML")*DE$6)</f>
        <v>0</v>
      </c>
      <c r="DK72" s="46">
        <f t="shared" ref="DK72:DK106" si="393">IF(OR($D72="NSO",$D72=0),"",IF(AND(CZ72="",DA72="",DB72="",DE72="",DG72=""),"",IF(AND(DA72="",DB72="",DE72="",DG72=""),10-DI72-DJ72,IF(AND(DB72="",DE72="",DG72=""),20-DI72-DJ72,IF(AND(DB72="",DG72=""),90-DI72-DJ72,IF(DG72="",100-DI72-DJ72,200-DI72-DJ72))))))</f>
        <v>200</v>
      </c>
      <c r="DL72" s="45" t="str">
        <f t="shared" ref="DL72:DL106" si="394">IF(AND(OR(CZ72="ab",CZ72="ml"),OR(DA72="ab",DA72="ml"),OR(DB72="ab",DB72="ml")),"AB",IF(AND(OR(CZ72="ab",CZ72="ml"),OR(DA72="ab",DA72="ml"),OR(DE72="ab",DE72="ml")),"AB",IF(AND(OR(CZ72="ab",CZ72="ml"),OR(DE72="ab",DE72="ml"),OR(DB72="ab",DB72="ml")),"AB",IF(AND(OR(DE72="ab",DE72="ml"),OR(DA72="ab",DA72="ml"),OR(DB72="ab",DB72="ml")),"AB",""))))</f>
        <v/>
      </c>
      <c r="DM72" s="45" t="str">
        <f t="shared" si="332"/>
        <v/>
      </c>
      <c r="DN72" s="45" t="str">
        <f t="shared" si="333"/>
        <v/>
      </c>
      <c r="DO72" s="45">
        <f t="shared" si="317"/>
        <v>0</v>
      </c>
      <c r="DP72" s="69">
        <f t="shared" si="318"/>
        <v>332.5</v>
      </c>
      <c r="DQ72" s="70">
        <f t="shared" ref="DQ72:DQ106" si="395">DP72*100/(1200-DO72)</f>
        <v>27.708333333333332</v>
      </c>
      <c r="DR72" s="53" t="str">
        <f t="shared" ref="DR72:DR106" si="396">IF(AND(DQ72&gt;=60,HK72="PASS"),"FIRST",IF(AND(DQ72&gt;=60,HK72="PASS BY GRACE"),"FIRST",IF(AND(DQ72&gt;=48,HK72="PASS"),"SECOND",IF(AND(DQ72&gt;=48,HK72="PASS BY GRACE"),"SECOND",IF(OR(HK72="PASS",HK72="PASS BY GRACE"),"THIRD","")))))</f>
        <v/>
      </c>
      <c r="DS72" s="17">
        <f>IF(details!AZ72="","",details!AZ72)</f>
        <v>10</v>
      </c>
      <c r="DT72" s="17">
        <f>IF(details!BA72="","",details!BA72)</f>
        <v>10</v>
      </c>
      <c r="DU72" s="17">
        <f>IF(details!BB72="","",details!BB72)</f>
        <v>10</v>
      </c>
      <c r="DV72" s="67">
        <f t="shared" ref="DV72:DV106" si="397">IF(AND(DS72="",DT72="",DU72=""),"",SUM(DS72:DU72))</f>
        <v>30</v>
      </c>
      <c r="DW72" s="17">
        <f>IF(details!BC72="","",details!BC72)</f>
        <v>70</v>
      </c>
      <c r="DX72" s="67">
        <f t="shared" ref="DX72:DX106" si="398">IF(AND(DV72="",DW72=""),"",SUM(DV72:DW72))</f>
        <v>100</v>
      </c>
      <c r="DY72" s="17">
        <f>IF(details!BD72="","",details!BD72)</f>
        <v>100</v>
      </c>
      <c r="DZ72" s="54">
        <f t="shared" ref="DZ72:DZ106" si="399">IF(AND(DX72="",DY72=""),"",SUM(DX72:DY72))</f>
        <v>200</v>
      </c>
      <c r="EA72" s="45">
        <f t="shared" ref="EA72:EA106" si="400">(COUNTIF(DS72:DU72,"NA")*10)</f>
        <v>0</v>
      </c>
      <c r="EB72" s="45">
        <f t="shared" ref="EB72:EB106" si="401">(COUNTIF(DS72:DU72,"ML")*10)+(COUNTIF(DW72,"ML")*70)</f>
        <v>0</v>
      </c>
      <c r="EC72" s="46">
        <f t="shared" ref="EC72:EC106" si="402">IF(OR($D72="NSO",$D72=0),"",IF(AND(DS72="",DT72="",DU72="",DW72="",DY72=""),"",IF(AND(DT72="",DU72="",DW72="",DY72=""),10-EA72-EB72,IF(AND(DU72="",DW72="",DY72=""),20-EA72-EB72,IF(AND(DU72="",DY72=""),90-EA72-EB72,IF(DY72="",100-EA72-EB72,200-EA72-EB72))))))</f>
        <v>200</v>
      </c>
      <c r="ED72" s="45" t="str">
        <f t="shared" ref="ED72:ED106" si="403">IF(AND(OR(DS72="ab",DS72="ml"),OR(DT72="ab",DT72="ml"),OR(DU72="ab",DU72="ml")),"AB",IF(AND(OR(DS72="ab",DS72="ml"),OR(DT72="ab",DT72="ml"),OR(DW72="ab",DW72="ml")),"AB",IF(AND(OR(DS72="ab",DS72="ml"),OR(DW72="ab",DW72="ml"),OR(DU72="ab",DU72="ml")),"AB",IF(AND(OR(DW72="ab",DW72="ml"),OR(DT72="ab",DT72="ml"),OR(DU72="ab",DU72="ml")),"AB",""))))</f>
        <v/>
      </c>
      <c r="EE72" s="45" t="str">
        <f t="shared" si="334"/>
        <v/>
      </c>
      <c r="EF72" s="45" t="str">
        <f t="shared" ref="EF72:EF106" si="404">IF(OR(EE72="RE",EE72="",EE72="F",EE72="AB"),EE72,IF(DZ72&gt;=80%*EC72,"A",IF(DZ72&gt;=60%*EC72,"B",IF(DZ72&gt;=40%*EC72,"C","D"))))</f>
        <v/>
      </c>
      <c r="EG72" s="17">
        <f>IF(details!BE72="","",details!BE72)</f>
        <v>6</v>
      </c>
      <c r="EH72" s="17">
        <f>IF(details!BF72="","",details!BF72)</f>
        <v>8</v>
      </c>
      <c r="EI72" s="67">
        <f t="shared" ref="EI72:EI106" si="405">IF(AND(EG72="",EH72=""),"",IF(AND(EG72="ml",EH72="ml"),"ml",IF(AND(EG72="AB",EH72="AB"),"AB",SUM(EG72:EH72))))</f>
        <v>14</v>
      </c>
      <c r="EJ72" s="17">
        <f>IF(details!BG72="","",details!BG72)</f>
        <v>4</v>
      </c>
      <c r="EK72" s="17">
        <f>IF(details!BH72="","",details!BH72)</f>
        <v>7</v>
      </c>
      <c r="EL72" s="67">
        <f t="shared" ref="EL72:EL106" si="406">IF(AND(EJ72="",EK72=""),"",IF(AND(EJ72="ml",EK72="ml"),"ml",IF(AND(EJ72="AB",EK72="AB"),"AB",SUM(EJ72:EK72))))</f>
        <v>11</v>
      </c>
      <c r="EM72" s="17">
        <f>IF(details!BI72="","",details!BI72)</f>
        <v>15</v>
      </c>
      <c r="EN72" s="17">
        <f>IF(details!BJ72="","",details!BJ72)</f>
        <v>10</v>
      </c>
      <c r="EO72" s="67">
        <f t="shared" ref="EO72:EO106" si="407">IF(AND(EM72="",EN72=""),"",IF(AND(EM72="ml",EN72="ml"),"ml",IF(AND(EM72="AB",EN72="AB"),"AB",SUM(EM72:EN72))))</f>
        <v>25</v>
      </c>
      <c r="EP72" s="67">
        <f t="shared" ref="EP72:EP106" si="408">IF(AND(EG72="",EJ72="",EM72=""),"",SUM(EG72,EJ72,EM72))</f>
        <v>25</v>
      </c>
      <c r="EQ72" s="67">
        <f t="shared" ref="EQ72:EQ106" si="409">IF(AND(EH72="",EK72="",EN72=""),"",SUM(EH72,EK72,EN72))</f>
        <v>25</v>
      </c>
      <c r="ER72" s="67">
        <f t="shared" ref="ER72:ER106" si="410">IF(AND(EP72="",EQ72=""),"",IF(AND(EP72="ml",EQ72="ml"),"ml",IF(AND(EP72="AB",EQ72="AB"),"AB",SUM(EP72:EQ72))))</f>
        <v>50</v>
      </c>
      <c r="ES72" s="17">
        <f>IF(details!BK72="","",details!BK72)</f>
        <v>24</v>
      </c>
      <c r="ET72" s="17">
        <f>IF(details!BL72="","",details!BL72)</f>
        <v>14</v>
      </c>
      <c r="EU72" s="67">
        <f t="shared" ref="EU72:EU106" si="411">IF(AND(ES72="",ET72=""),"",IF(AND(ES72="ml",ET72="ml"),"ml",IF(AND(ES72="AB",ET72="AB"),"AB",SUM(ES72:ET72))))</f>
        <v>38</v>
      </c>
      <c r="EV72" s="67">
        <f t="shared" ref="EV72:EV106" si="412">IF(AND(EP72="",ES72=""),"",SUM(EP72,ES72))</f>
        <v>49</v>
      </c>
      <c r="EW72" s="67">
        <f t="shared" ref="EW72:EW106" si="413">IF(AND(EQ72="",FS72=""),"",SUM(EQ72,ET72))</f>
        <v>39</v>
      </c>
      <c r="EX72" s="17">
        <f>IF(details!BM72="","",details!BM72)</f>
        <v>30</v>
      </c>
      <c r="EY72" s="17">
        <f>IF(details!BN72="","",details!BN72)</f>
        <v>70</v>
      </c>
      <c r="EZ72" s="67">
        <f t="shared" ref="EZ72:EZ106" si="414">IF(AND(EX72="",EY72=""),"",IF(AND(EX72="AB",EY72="AB"),"AB",SUM(EX72:EY72)))</f>
        <v>100</v>
      </c>
      <c r="FA72" s="67">
        <f t="shared" ref="FA72:FA106" si="415">IF(AND(EV72="",EX72=""),"",SUM(EV72,EX72))</f>
        <v>79</v>
      </c>
      <c r="FB72" s="67">
        <f t="shared" ref="FB72:FB106" si="416">IF(AND(EW72="",EY72=""),"",SUM(EW72,EY72))</f>
        <v>109</v>
      </c>
      <c r="FC72" s="63">
        <f t="shared" ref="FC72:FC106" si="417">IF(AND(FA72="",FB72=""),"",SUM(FA72:FB72))</f>
        <v>188</v>
      </c>
      <c r="FD72" s="45">
        <f t="shared" ref="FD72:FD106" si="418">COUNTIF(EG72,"na")*EG$6+COUNTIF(EH72,"na")*EH$6+COUNTIF(EJ72,"na")*EJ$6+COUNTIF(EK72,"na")*EK$6+COUNTIF(EM72,"na")*EM$6+COUNTIF(EN72,"na")*EN$6</f>
        <v>0</v>
      </c>
      <c r="FE72" s="45">
        <f t="shared" ref="FE72:FE106" si="419">COUNTIF(EG72,"ml")*EG$6+COUNTIF(EH72,"ml")*EH$6+COUNTIF(EJ72,"ml")*EJ$6+COUNTIF(EK72,"ml")*EK$6+COUNTIF(EM72,"ml")*EM$6+COUNTIF(EN72,"ml")*EN$6+(COUNTIF(ES72,"ML")*ES$6)+(COUNTIF(ET72,"ML")*ET$6)</f>
        <v>0</v>
      </c>
      <c r="FF72" s="46">
        <f t="shared" ref="FF72:FF106" si="420">IF(OR($D72="NSO",$D72=0),"",IF(AND(EI72="",EL72="",EO72="",EU72="",EZ72=""),"",IF(AND(EL72="",EO72="",EU72="",EZ72=""),18-FD72-FE72,IF(AND(EO72="",EU72="",EZ72=""),35-FD72-FE72,IF(AND(EO72="",EZ72=""),75-FD72-FE72,IF(EZ72="",100-FD72-FE72,200-FD72-FE72))))))</f>
        <v>200</v>
      </c>
      <c r="FG72" s="45" t="str">
        <f t="shared" ref="FG72:FG106" si="421">IF(AND(OR(EI72="ab",EI72="ml"),OR(EL72="ab",EL72="ml"),OR(EO72="ab",EO72="ml")),"AB",IF(AND(OR(EI72="ab",EI72="ml"),OR(EL72="ab",EL72="ml"),OR(EU72="ab",EU72="ml")),"AB",IF(AND(OR(EL72="ab",EL72="ml"),OR(EO72="ab",EO72="ml"),OR(EU72="ab",EU72="ml")),"AB",IF(AND(OR(EI72="ab",EI72="ml"),OR(EO72="ab",EO72="ml"),OR(EU72="ab",EU72="ml")),"AB",""))))</f>
        <v/>
      </c>
      <c r="FH72" s="45" t="str">
        <f t="shared" si="335"/>
        <v>P</v>
      </c>
      <c r="FI72" s="45" t="str">
        <f t="shared" ref="FI72:FI106" si="422">IF(OR(FH72="RE",FH72="",FH72="F",FH72="AB"),FH72,IF(FC72&gt;=80%*FF72,"A",IF(FC72&gt;=60%*FF72,"B",IF(FC72&gt;=40%*FF72,"C","D"))))</f>
        <v>A</v>
      </c>
      <c r="FJ72" s="17">
        <f>IF(details!BO72="","",details!BO72)</f>
        <v>10</v>
      </c>
      <c r="FK72" s="17">
        <f>IF(details!BP72="","",details!BP72)</f>
        <v>10</v>
      </c>
      <c r="FL72" s="17">
        <f>IF(details!BQ72="","",details!BQ72)</f>
        <v>10</v>
      </c>
      <c r="FM72" s="67">
        <f t="shared" ref="FM72:FM106" si="423">IF(AND(FJ72="",FK72="",FL72=""),"",SUM(FJ72:FL72))</f>
        <v>30</v>
      </c>
      <c r="FN72" s="17">
        <f>IF(details!BR72="","",details!BR72)</f>
        <v>33</v>
      </c>
      <c r="FO72" s="17">
        <f>IF(details!BS72="","",details!BS72)</f>
        <v>18</v>
      </c>
      <c r="FP72" s="71">
        <f t="shared" ref="FP72:FP106" si="424">IF(AND(FN72="",FO72=""),"",IF(AND(FN72="ml",FO72="ml"),"ml",IF(AND(FN72="AB",FO72="AB"),"AB",SUM(FN72:FO72))))</f>
        <v>51</v>
      </c>
      <c r="FQ72" s="67">
        <f t="shared" ref="FQ72:FQ106" si="425">IF(AND(FM72="",FN72=""),"",SUM(FM72,FN72))</f>
        <v>63</v>
      </c>
      <c r="FR72" s="67">
        <f t="shared" ref="FR72:FR106" si="426">FO72</f>
        <v>18</v>
      </c>
      <c r="FS72" s="17">
        <f>IF(details!BT72="","",details!BT72)</f>
        <v>60</v>
      </c>
      <c r="FT72" s="17">
        <f>IF(details!BU72="","",details!BU72)</f>
        <v>30</v>
      </c>
      <c r="FU72" s="71">
        <f t="shared" ref="FU72:FU106" si="427">IF(AND(FS72="",FT72=""),"",IF(AND(FS72="AB",FT72="AB"),"AB",SUM(FS72:FT72)))</f>
        <v>90</v>
      </c>
      <c r="FV72" s="67">
        <f t="shared" ref="FV72:FV106" si="428">IF(AND(FQ72="",FS72=""),"",SUM(FQ72,FS72))</f>
        <v>123</v>
      </c>
      <c r="FW72" s="67">
        <f t="shared" ref="FW72:FW106" si="429">IF(AND(FR72="",FT72=""),"",SUM(FR72,FT72))</f>
        <v>48</v>
      </c>
      <c r="FX72" s="63">
        <f t="shared" ref="FX72:FX106" si="430">IF(AND(FV72="",FW72=""),"",SUM(FV72:FW72))</f>
        <v>171</v>
      </c>
      <c r="FY72" s="45">
        <f t="shared" ref="FY72:FY106" si="431">COUNTIF(FJ72:FL72,"NA")*FJ$6</f>
        <v>0</v>
      </c>
      <c r="FZ72" s="45">
        <f t="shared" ref="FZ72:FZ106" si="432">(COUNTIF(FJ72:FL72,"ML")*FJ$6)+(COUNTIF(FN72,"ML")*FN$6)+(COUNTIF(FO72,"ML")*FO$6)+(COUNTIF(FS72,"ML")*FS$6)+(COUNTIF(FT72,"ML")*FT$6)</f>
        <v>0</v>
      </c>
      <c r="GA72" s="46">
        <f t="shared" si="319"/>
        <v>200</v>
      </c>
      <c r="GB72" s="45" t="str">
        <f t="shared" ref="GB72:GB106" si="433">IF(AND(OR(FJ72="ab",FJ72="ml"),OR(FK72="ab",FK72="ml"),OR(FL72="ab",FL72="ml")),"AB",IF(AND(OR(FJ72="ab",FJ72="ml"),OR(FK72="ab",FK72="ml"),OR(FP72="ab",FP72="ml")),"AB",IF(AND(OR(FL72="ab",FL72="ml"),OR(FK72="ab",FK72="ml"),OR(FP72="ab",FP72="ml")),"AB",IF(AND(OR(FJ72="ab",FJ72="ml"),OR(FL72="ab",FL72="ml"),OR(FP72="ab",FP72="ml")),"AB",""))))</f>
        <v/>
      </c>
      <c r="GC72" s="45" t="str">
        <f t="shared" si="336"/>
        <v>P</v>
      </c>
      <c r="GD72" s="45" t="str">
        <f t="shared" ref="GD72:GD106" si="434">IF(OR(GC72="RE",GC72="",GC72="F",GC72="AB"),GC72,IF(FX72&gt;=80%*GA72,"A",IF(FX72&gt;=60%*GA72,"B",IF(FX72&gt;=40%*GA72,"C",IF(FX72&gt;=36%*GA72,"D","")))))</f>
        <v>A</v>
      </c>
      <c r="GE72" s="17">
        <f>IF(details!BV72="","",details!BV72)</f>
        <v>24</v>
      </c>
      <c r="GF72" s="17">
        <f>IF(details!BW72="","",details!BW72)</f>
        <v>44</v>
      </c>
      <c r="GG72" s="17">
        <f>IF(details!BX72="","",details!BX72)</f>
        <v>30</v>
      </c>
      <c r="GH72" s="63">
        <f t="shared" ref="GH72:GH106" si="435">IF(AND(GE72="",GF72="",GG72=""),"",SUM(GE72:GG72))</f>
        <v>98</v>
      </c>
      <c r="GI72" s="45">
        <f t="shared" ref="GI72:GI106" si="436">COUNTIF(GE72,"ML")*GE$6+COUNTIF(GF72,"ML")*GF$6+COUNTIF(GG72,"ML")*GG$6</f>
        <v>0</v>
      </c>
      <c r="GJ72" s="46">
        <f t="shared" ref="GJ72:GJ106" si="437">IF(OR($D72="NSO",$D72=0),"",IF(AND(GE72="",GF72="",GG72=""),"",IF(AND(GF72="",GG72=""),25-GI72,IF(GG72="",75-GI72,100-GI72))))</f>
        <v>100</v>
      </c>
      <c r="GK72" s="45" t="str">
        <f t="shared" ref="GK72:GK106" si="438">IF(AND(OR(GE72="ab",GE72="ml"),OR(GF72="ab",GF72="ml")),"AB","")</f>
        <v/>
      </c>
      <c r="GL72" s="45" t="str">
        <f t="shared" si="337"/>
        <v>P</v>
      </c>
      <c r="GM72" s="45" t="str">
        <f t="shared" si="338"/>
        <v>A</v>
      </c>
      <c r="GN72" s="17">
        <f>IF(details!BY72="","",details!BY72)</f>
        <v>24</v>
      </c>
      <c r="GO72" s="17">
        <f>IF(details!BZ72="","",details!BZ72)</f>
        <v>28</v>
      </c>
      <c r="GP72" s="17">
        <f>IF(details!CA72="","",details!CA72)</f>
        <v>27</v>
      </c>
      <c r="GQ72" s="17">
        <f>IF(details!CB72="","",details!CB72)</f>
        <v>14</v>
      </c>
      <c r="GR72" s="63">
        <f t="shared" ref="GR72:GR106" si="439">IF(AND(GN72="",GO72="",GP72="",GQ72=""),"",SUM(GN72:GQ72))</f>
        <v>93</v>
      </c>
      <c r="GS72" s="45">
        <f t="shared" ref="GS72:GS106" si="440">COUNTIF(GN72,"ML")*GN$6+COUNTIF(GO72,"ML")*GO$6+COUNTIF(GP72,"ML")*GP$6+COUNTIF(GQ72,"ML")*GQ$6</f>
        <v>0</v>
      </c>
      <c r="GT72" s="46">
        <f t="shared" ref="GT72:GT106" si="441">IF(OR($D72="NSO",$D72=0),"",IF(AND(GN72="",GO72="",GP72="",GQ72=""),"",IF(AND(GO72="",GP72="",GQ72=""),25-GS72,IF(AND(GP72="",GQ72=""),55-GS72,IF(GQ72="",85-GS72,100-GS72)))))</f>
        <v>100</v>
      </c>
      <c r="GU72" s="45" t="str">
        <f t="shared" ref="GU72:GU106" si="442">IF(AND(OR(GN72="ab",GN72="ml"),OR(GO72="ab",GO72="ml")),"AB",IF(AND(OR(GO72="ab",GO72="ml"),OR(GP72="ab",GP72="ml")),"AB",IF(AND(OR(GN72="ab",GN72="ml"),OR(GP72="ab",GP72="ml")),"AB","")))</f>
        <v/>
      </c>
      <c r="GV72" s="45" t="str">
        <f t="shared" si="339"/>
        <v>P</v>
      </c>
      <c r="GW72" s="45" t="str">
        <f t="shared" si="340"/>
        <v>A</v>
      </c>
      <c r="GX72" s="45" t="str">
        <f t="shared" si="341"/>
        <v/>
      </c>
      <c r="GY72" s="45" t="str">
        <f t="shared" si="342"/>
        <v/>
      </c>
      <c r="GZ72" s="45" t="str">
        <f t="shared" si="343"/>
        <v/>
      </c>
      <c r="HA72" s="45" t="str">
        <f t="shared" si="344"/>
        <v/>
      </c>
      <c r="HB72" s="45" t="str">
        <f t="shared" ref="HB72:HB106" si="443">CY72</f>
        <v/>
      </c>
      <c r="HC72" s="45" t="str">
        <f t="shared" ref="HC72:HC106" si="444">DN72</f>
        <v/>
      </c>
      <c r="HD72" s="45" t="str">
        <f t="shared" si="320"/>
        <v/>
      </c>
      <c r="HE72" s="45">
        <f t="shared" ref="HE72:HE106" si="445">COUNTIF(GX72:HD72,"F")+COUNTIF(GX72:HD72,"AB")</f>
        <v>0</v>
      </c>
      <c r="HF72" s="45">
        <f t="shared" ref="HF72:HF106" si="446">COUNTIF(GX72:HC72,"S")</f>
        <v>0</v>
      </c>
      <c r="HG72" s="45">
        <f t="shared" ref="HG72:HG106" si="447">COUNTIF(GX72:HC72,"G1")</f>
        <v>0</v>
      </c>
      <c r="HH72" s="45">
        <f t="shared" ref="HH72:HH106" si="448">COUNTIF(GX72:HC72,"G2")</f>
        <v>0</v>
      </c>
      <c r="HI72" s="45">
        <f t="shared" ref="HI72:HI106" si="449">COUNTIF(GX72:HD72,"RE")</f>
        <v>0</v>
      </c>
      <c r="HJ72" s="45" t="str">
        <f t="shared" si="321"/>
        <v/>
      </c>
      <c r="HK72" s="17" t="str">
        <f t="shared" ref="HK72:HK106" si="450">IF(AND(OR(HJ72="PASS",HJ72="PASS BY GRACE"),HD72="F"),"FAIL",IF(AND(OR(HJ72="PASS",HJ72="PASS BY GRACE"),HD72="RE"),"RE-EXAM.",HJ72))</f>
        <v/>
      </c>
      <c r="HL72" s="359" t="str">
        <f t="shared" ref="HL72:HL106" si="451">IF(OR(HK72="PASS",HK72="PASS BY GRACE"),DQ72,"")</f>
        <v/>
      </c>
      <c r="HM72" s="72" t="str">
        <f t="shared" ref="HM72:HM106" si="452">IF(HL72="","",SUMPRODUCT((HL72&lt;HL$7:HL$106)/COUNTIF(HL$7:HL$106,HL$7:HL$106)))</f>
        <v/>
      </c>
      <c r="HN72" s="60" t="str">
        <f>IF(details!DJ72="","",details!DJ72)</f>
        <v/>
      </c>
      <c r="HO72" s="73" t="str">
        <f>IF(details!DK72="","",details!DK72)</f>
        <v/>
      </c>
      <c r="HP72" s="60" t="str">
        <f>IF(details!DN72="","",details!DN72)</f>
        <v/>
      </c>
      <c r="HQ72" s="73" t="str">
        <f>IF(details!DO72="","",details!DO72)</f>
        <v/>
      </c>
      <c r="HR72" s="60" t="str">
        <f>IF(details!DR72="","",details!DR72)</f>
        <v/>
      </c>
      <c r="HS72" s="73" t="str">
        <f>IF(details!DS72="","",details!DS72)</f>
        <v/>
      </c>
      <c r="HT72" s="60" t="str">
        <f>IF(details!DV72="","",details!DV72)</f>
        <v/>
      </c>
      <c r="HU72" s="73" t="str">
        <f>IF(details!DW72="","",details!DW72)</f>
        <v/>
      </c>
      <c r="HV72" s="60" t="str">
        <f>IF(details!DZ72="","",details!DZ72)</f>
        <v/>
      </c>
      <c r="HW72" s="73" t="str">
        <f>IF(details!EA72="","",details!EA72)</f>
        <v/>
      </c>
      <c r="HX72" s="61" t="str">
        <f t="shared" ref="HX72:HX106" si="453">IF(HV72="","",HW72/HV72*100)</f>
        <v/>
      </c>
      <c r="HY72" s="321">
        <f t="shared" ref="HY72:HY106" si="454">SUM(N72,AC72,AT72,BI72,CO72,DD72)</f>
        <v>1.5</v>
      </c>
      <c r="HZ72" s="17" t="str">
        <f t="shared" ref="HZ72:HZ106" si="455">IF(AND(HJ72="FAIL",(OR(GX72="G1",GX72="G2",GX72="S"))),"F",IF(AND(HJ72="FAIL",GX72="RE"),"AB",IF(AND(HJ72="RE-EXAM.",(OR(GX72="G1",GX72="G2",GX72="S"))),"S",IF(AND(HJ72="SUPPL.",(OR(GX72="G1",GX72="G2"))),"S",IF(AND(HJ72="PASS BY GRACE",(OR(GX72="G1",GX72="G2"))),"G",GX72)))))</f>
        <v/>
      </c>
      <c r="IA72" s="17" t="str">
        <f t="shared" ref="IA72:IA106" si="456">IF(HZ72="G",",+","")</f>
        <v/>
      </c>
      <c r="IB72" s="17" t="str">
        <f t="shared" si="345"/>
        <v/>
      </c>
      <c r="IC72" s="17" t="str">
        <f t="shared" ref="IC72:IC106" si="457">IF(AND(HJ72="FAIL",(OR(GY72="G1",GY72="G2",GY72="S"))),"F",IF(AND(HJ72="FAIL",GY72="RE"),"AB",IF(AND(HJ72="RE-EXAM.",(OR(GY72="G1",GY72="G2",GY72="S"))),"S",IF(AND(HJ72="SUPPL.",(OR(GY72="G1",GY72="G2"))),"S",IF(AND(HJ72="PASS BY GRACE",(OR(GY72="G1",GY72="G2"))),"G",GY72)))))</f>
        <v/>
      </c>
      <c r="ID72" s="17" t="str">
        <f t="shared" ref="ID72:ID106" si="458">IF(IC72="G",",+","")</f>
        <v/>
      </c>
      <c r="IE72" s="17" t="str">
        <f t="shared" si="346"/>
        <v/>
      </c>
      <c r="IF72" s="17" t="str">
        <f t="shared" ref="IF72:IF106" si="459">IF(AND(HJ72="FAIL",(OR(GZ72="G1",GZ72="G2",GZ72="S"))),"F",IF(AND(HJ72="FAIL",GZ72="RE"),"AB",IF(AND(HJ72="RE-EXAM.",(OR(GZ72="G1",GZ72="G2",GZ72="S"))),"S",IF(AND(HJ72="SUPPL.",(OR(GZ72="G1",GZ72="G2"))),"S",IF(AND(HJ72="PASS BY GRACE",(OR(GZ72="G1",GZ72="G2"))),"G",GZ72)))))</f>
        <v/>
      </c>
      <c r="IG72" s="17" t="str">
        <f t="shared" si="310"/>
        <v/>
      </c>
      <c r="IH72" s="17" t="str">
        <f t="shared" si="310"/>
        <v/>
      </c>
      <c r="II72" s="17" t="str">
        <f t="shared" si="310"/>
        <v/>
      </c>
      <c r="IJ72" s="17" t="str">
        <f t="shared" si="310"/>
        <v/>
      </c>
      <c r="IK72" s="17" t="str">
        <f t="shared" si="310"/>
        <v/>
      </c>
      <c r="IL72" s="17" t="str">
        <f t="shared" ref="IL72:IL106" si="460">IF(IF72="G",",+","")</f>
        <v/>
      </c>
      <c r="IM72" s="17" t="str">
        <f t="shared" si="347"/>
        <v/>
      </c>
      <c r="IN72" s="17" t="str">
        <f t="shared" ref="IN72:IN106" si="461">IF(AND(HJ72="FAIL",(OR(HA72="G1",HA72="G2",HA72="S"))),"F",IF(AND(HJ72="FAIL",HA72="RE"),"AB",IF(AND(HJ72="RE-EXAM.",(OR(HA72="G1",HA72="G2",HA72="S"))),"S",IF(AND(HJ72="SUPPL.",(OR(HA72="G1",HA72="G2"))),"S",IF(AND(HJ72="PASS BY GRACE",(OR(HA72="G1",HA72="G2"))),"G",HA72)))))</f>
        <v/>
      </c>
      <c r="IO72" s="17" t="str">
        <f t="shared" ref="IO72:IO106" si="462">IF(IN72="G",",+","")</f>
        <v/>
      </c>
      <c r="IP72" s="17" t="str">
        <f t="shared" si="348"/>
        <v/>
      </c>
      <c r="IQ72" s="17" t="str">
        <f t="shared" ref="IQ72:IQ106" si="463">IF(AND(HJ72="FAIL",(OR(HB72="G1",HB72="G2",HB72="S"))),"F",IF(AND(HJ72="FAIL",HB72="RE"),"AB",IF(AND(HJ72="RE-EXAM.",(OR(HB72="G1",HB72="G2",HB72="S"))),"S",IF(AND(HJ72="SUPPL.",(OR(HB72="G1",HB72="G2"))),"S",IF(AND(HJ72="PASS BY GRACE",(OR(HB72="G1",HB72="G2"))),"G",HB72)))))</f>
        <v/>
      </c>
      <c r="IR72" s="17" t="str">
        <f t="shared" ref="IR72:IR106" si="464">IF(IQ72="G",",+","")</f>
        <v/>
      </c>
      <c r="IS72" s="17" t="str">
        <f t="shared" ref="IS72:IS106" si="465">IF(IQ72="G",ROUNDUP(36%*CV72-CS72,0),"")</f>
        <v/>
      </c>
      <c r="IT72" s="17" t="str">
        <f t="shared" ref="IT72:IT106" si="466">IF(AND(HJ72="FAIL",(OR(HC72="G1",HC72="G2",HC72="S"))),"F",IF(AND(HJ72="FAIL",HC72="RE"),"AB",IF(AND(HJ72="RE-EXAM.",(OR(HC72="G1",HC72="G2",HC72="S"))),"S",IF(AND(HJ72="SUPPL.",(OR(HC72="G1",HC72="G2"))),"S",IF(AND(HJ72="PASS BY GRACE",(OR(HC72="G1",HC72="G2"))),"G",HC72)))))</f>
        <v/>
      </c>
      <c r="IU72" s="17" t="str">
        <f t="shared" ref="IU72:IU106" si="467">IF(IT72="G",",+","")</f>
        <v/>
      </c>
      <c r="IV72" s="17" t="str">
        <f t="shared" ref="IV72:IV106" si="468">IF(IT72="G",ROUNDUP(36%*DK72-DH72,0),"")</f>
        <v/>
      </c>
      <c r="IW72" s="17" t="str">
        <f t="shared" ref="IW72:IW106" si="469">IF(AND(HJ72="FAIL",DY72="ML"),"AB",IF(AND(HJ72="FAIL",EF72="RE"),"F",EF72))</f>
        <v/>
      </c>
      <c r="IX72" s="17" t="str">
        <f t="shared" ref="IX72:IX106" si="470">IF(AND(HJ72="FAIL",EZ72="ML"),"AB",IF(AND(HJ72="FAIL",FI72="RE"),"F",FI72))</f>
        <v>A</v>
      </c>
      <c r="IY72" s="17" t="str">
        <f t="shared" ref="IY72:IY106" si="471">IF(AND(HJ72="FAIL",FU72="ML"),"AB",IF(AND(HJ72="FAIL",GD72="RE"),"F",GD72))</f>
        <v>A</v>
      </c>
      <c r="IZ72" s="17" t="str">
        <f t="shared" ref="IZ72:IZ106" si="472">IF(AND(HJ72="FAIL",GG72="ML"),"AB",IF(AND(HJ72="FAIL",GM72="RE"),"F",GM72))</f>
        <v>A</v>
      </c>
      <c r="JA72" s="17" t="str">
        <f t="shared" ref="JA72:JA106" si="473">IF(AND(HJ72="FAIL",GQ72="ML"),"AB",IF(AND(HJ72="FAIL",GW72="RE"),"F",GW72))</f>
        <v>A</v>
      </c>
      <c r="JB72" s="17" t="str">
        <f t="shared" ref="JB72:JB106" si="474">CONCATENATE(IF(HZ72="F",$HZ$5,"")," ",IF(IC72="F",$IC$5,"")," ",IF(IG72="F",$IG$5,"")," ",IF(IH72="F",$IH$5,"")," ",IF(II72="F",$II$5,"")," ",IF(IJ72="F",$IJ$5,"")," ",IF(IK72="F",$IK$5,"")," ",IF(IN72="F",$IN$5,"")," ",IF(IQ72="F",$IQ$5,"")," ",IF(IT72="F",$IT$5,"")," ",IF(IW72="F",$IW$5,"")," ",IF(IX72="F",$IX$5,"")," ",IF(IY72="F",$IY$5,""))</f>
        <v xml:space="preserve">            </v>
      </c>
      <c r="JC72" s="17" t="str">
        <f t="shared" ref="JC72:JC106" si="475">CONCATENATE(IF(HZ72="S",$HZ$5,"")," ",IF(IC72="S",$IC$5,"")," ",IF(IG72="S",$IG$5,"")," ",IF(IH72="S",$IH$5,"")," ",IF(II72="S",$II$5,"")," ",IF(IJ72="S",$IJ$5,"")," ",IF(IK72="S",$IK$5,"")," ",IF(IN72="S",$IN$5,"")," ",IF(IQ72="S",$IQ$5,"")," ",IF(IT72="S",$IT$5,"")," ",IF(IW72="S",$IW$5,"")," ",IF(IX72="S",$IX$5,"")," ",IF(IY72="S",$IY$5,""))</f>
        <v xml:space="preserve">            </v>
      </c>
      <c r="JD72" s="17" t="str">
        <f t="shared" ref="JD72:JD106" si="476">CONCATENATE(IF(HZ72="G",CONCATENATE($HZ$5," +",IB72),""),IF(IC72="G",CONCATENATE($IC$5," +",IE72),""),IF(IF72="G",CONCATENATE($IF$5," +",IM72),""),IF(IN72="G",CONCATENATE($IN$5," +",IP72),""),IF(IQ72="G",CONCATENATE($IQ$5," +",IS72),""),IF(IT72="G",CONCATENATE($IT$5," +",IV72),""))</f>
        <v/>
      </c>
      <c r="JE72" s="74"/>
      <c r="JF72" s="17" t="str">
        <f t="shared" ref="JF72:JF106" si="477">CONCATENATE(IF(HZ72="D",$HZ$5,"")," ",IF(IC72="D",$IC$5,"")," ",IF(IG72="D",$IG$5,"")," ",IF(IH72="D",$IH$5,"")," ",IF(II72="D",$II$5,"")," ",IF(IJ72="D",$IJ$5,"")," ",IF(IK72="D",$IK$5,"")," ",IF(IN72="D",$IN$5,"")," ",IF(IQ72="D",$IQ$5,"")," ",IF(IT72="D",$IT$5,"")," ",IF(IW72="D",$IW$5,"")," ",IF(IX72="D",$IX$5,"")," ",IF(IY72="D",$IY$5,""))</f>
        <v xml:space="preserve">            </v>
      </c>
      <c r="JG72" s="17" t="str">
        <f>IF(OR(HK72="SUPPL.",HK72="RE-EXAM."),'result subject-wise'!AV72,HK72)</f>
        <v/>
      </c>
      <c r="JH72" s="26">
        <f>IF('result subject-wise'!AW72="",DQ72,'result subject-wise'!AW72)</f>
        <v>27.708333333333332</v>
      </c>
      <c r="JI72" s="53" t="str">
        <f t="shared" ref="JI72:JI106" si="478">IF(AND(JH72&gt;=60,JG72="PASS"),"FIRST",IF(AND(JH72&gt;=60,JG72="PASS BY GRACE"),"FIRST",IF(AND(JH72&gt;=48,JG72="PASS"),"SECOND",IF(AND(JH72&gt;=48,JG72="PASS BY GRACE"),"SECOND",IF(OR(JG72="PASS",JG72="PASS BY GRACE"),"THIRD",JG72)))))</f>
        <v/>
      </c>
      <c r="JJ72" s="65"/>
    </row>
    <row r="73" spans="1:270" ht="16" customHeight="1">
      <c r="A73" s="2">
        <f>details!A73</f>
        <v>0</v>
      </c>
      <c r="B73" s="17" t="str">
        <f>IF(details!B73="","",details!B73)</f>
        <v/>
      </c>
      <c r="C73" s="17" t="str">
        <f>IF(details!C73="","",details!C73)</f>
        <v/>
      </c>
      <c r="D73" s="63" t="str">
        <f>IF(details!D73="","",details!D73)</f>
        <v/>
      </c>
      <c r="E73" s="17" t="str">
        <f>IF(details!E73="","",details!E73)</f>
        <v/>
      </c>
      <c r="F73" s="245" t="str">
        <f>IF(details!F73="","",details!F73)</f>
        <v/>
      </c>
      <c r="G73" s="19" t="str">
        <f>IF(details!G73="","",details!G73)</f>
        <v/>
      </c>
      <c r="H73" s="19" t="str">
        <f>IF(details!H73="","",details!H73)</f>
        <v/>
      </c>
      <c r="I73" s="19" t="str">
        <f>IF(details!I73="","",details!I73)</f>
        <v/>
      </c>
      <c r="J73" s="17" t="str">
        <f>IF(details!J73="","",details!J73)</f>
        <v/>
      </c>
      <c r="K73" s="17" t="str">
        <f>IF(details!K73="","",details!K73)</f>
        <v/>
      </c>
      <c r="L73" s="17" t="str">
        <f>IF(details!L73="","",details!L73)</f>
        <v/>
      </c>
      <c r="M73" s="67" t="str">
        <f t="shared" si="349"/>
        <v/>
      </c>
      <c r="N73" s="17" t="str">
        <f>IF(details!M73="","",details!M73)</f>
        <v/>
      </c>
      <c r="O73" s="17" t="str">
        <f>IF(details!N73="","",details!N73)</f>
        <v/>
      </c>
      <c r="P73" s="67" t="str">
        <f t="shared" si="350"/>
        <v/>
      </c>
      <c r="Q73" s="17" t="str">
        <f>IF(details!O73="","",details!O73)</f>
        <v/>
      </c>
      <c r="R73" s="54" t="str">
        <f t="shared" si="351"/>
        <v/>
      </c>
      <c r="S73" s="45">
        <f t="shared" si="352"/>
        <v>0</v>
      </c>
      <c r="T73" s="45">
        <f t="shared" si="353"/>
        <v>0</v>
      </c>
      <c r="U73" s="46" t="str">
        <f t="shared" si="354"/>
        <v/>
      </c>
      <c r="V73" s="45" t="str">
        <f t="shared" si="355"/>
        <v/>
      </c>
      <c r="W73" s="45" t="str">
        <f t="shared" si="322"/>
        <v/>
      </c>
      <c r="X73" s="45" t="str">
        <f t="shared" si="323"/>
        <v/>
      </c>
      <c r="Y73" s="17" t="str">
        <f>IF(details!P73="","",details!P73)</f>
        <v/>
      </c>
      <c r="Z73" s="17" t="str">
        <f>IF(details!Q73="","",details!Q73)</f>
        <v/>
      </c>
      <c r="AA73" s="17" t="str">
        <f>IF(details!R73="","",details!R73)</f>
        <v/>
      </c>
      <c r="AB73" s="67" t="str">
        <f t="shared" si="356"/>
        <v/>
      </c>
      <c r="AC73" s="17" t="str">
        <f>IF(details!S73="","",details!S73)</f>
        <v/>
      </c>
      <c r="AD73" s="17" t="str">
        <f>IF(details!T73="","",details!T73)</f>
        <v/>
      </c>
      <c r="AE73" s="67" t="str">
        <f t="shared" si="357"/>
        <v/>
      </c>
      <c r="AF73" s="17" t="str">
        <f>IF(details!U73="","",details!U73)</f>
        <v/>
      </c>
      <c r="AG73" s="54" t="str">
        <f t="shared" si="358"/>
        <v/>
      </c>
      <c r="AH73" s="45">
        <f t="shared" si="359"/>
        <v>0</v>
      </c>
      <c r="AI73" s="45">
        <f t="shared" si="360"/>
        <v>0</v>
      </c>
      <c r="AJ73" s="46" t="str">
        <f t="shared" si="361"/>
        <v/>
      </c>
      <c r="AK73" s="45" t="str">
        <f t="shared" si="362"/>
        <v/>
      </c>
      <c r="AL73" s="45" t="str">
        <f t="shared" si="324"/>
        <v/>
      </c>
      <c r="AM73" s="45" t="str">
        <f t="shared" si="325"/>
        <v/>
      </c>
      <c r="AN73" s="63" t="str">
        <f>IF(details!V73="","",details!V73)</f>
        <v/>
      </c>
      <c r="AO73" s="68" t="str">
        <f>IF(details!V73="","",details!V73)</f>
        <v/>
      </c>
      <c r="AP73" s="17" t="str">
        <f>IF(details!W73="","",details!W73)</f>
        <v/>
      </c>
      <c r="AQ73" s="17" t="str">
        <f>IF(details!X73="","",details!X73)</f>
        <v/>
      </c>
      <c r="AR73" s="17" t="str">
        <f>IF(details!Y73="","",details!Y73)</f>
        <v/>
      </c>
      <c r="AS73" s="67" t="str">
        <f t="shared" si="363"/>
        <v/>
      </c>
      <c r="AT73" s="17" t="str">
        <f>IF(details!Z73="","",details!Z73)</f>
        <v/>
      </c>
      <c r="AU73" s="17" t="str">
        <f>IF(details!AA73="","",details!AA73)</f>
        <v/>
      </c>
      <c r="AV73" s="67" t="str">
        <f t="shared" si="364"/>
        <v/>
      </c>
      <c r="AW73" s="17" t="str">
        <f>IF(details!AB73="","",details!AB73)</f>
        <v/>
      </c>
      <c r="AX73" s="54" t="str">
        <f t="shared" si="365"/>
        <v/>
      </c>
      <c r="AY73" s="45">
        <f t="shared" si="366"/>
        <v>0</v>
      </c>
      <c r="AZ73" s="45">
        <f t="shared" si="367"/>
        <v>0</v>
      </c>
      <c r="BA73" s="46" t="str">
        <f t="shared" si="368"/>
        <v/>
      </c>
      <c r="BB73" s="45" t="str">
        <f t="shared" si="369"/>
        <v/>
      </c>
      <c r="BC73" s="45" t="str">
        <f t="shared" si="326"/>
        <v/>
      </c>
      <c r="BD73" s="45" t="str">
        <f t="shared" si="370"/>
        <v/>
      </c>
      <c r="BE73" s="17" t="str">
        <f>IF(details!AC73="","",details!AC73)</f>
        <v/>
      </c>
      <c r="BF73" s="17" t="str">
        <f>IF(details!AD73="","",details!AD73)</f>
        <v/>
      </c>
      <c r="BG73" s="17" t="str">
        <f>IF(details!AE73="","",details!AE73)</f>
        <v/>
      </c>
      <c r="BH73" s="67" t="str">
        <f t="shared" si="371"/>
        <v/>
      </c>
      <c r="BI73" s="17" t="str">
        <f>IF(details!AF73="","",details!AF73)</f>
        <v/>
      </c>
      <c r="BJ73" s="17" t="str">
        <f>IF(details!AG73="","",details!AG73)</f>
        <v/>
      </c>
      <c r="BK73" s="67" t="str">
        <f t="shared" si="372"/>
        <v/>
      </c>
      <c r="BL73" s="17" t="str">
        <f>IF(details!AH73="","",details!AH73)</f>
        <v/>
      </c>
      <c r="BM73" s="54" t="str">
        <f t="shared" si="373"/>
        <v/>
      </c>
      <c r="BN73" s="45">
        <f t="shared" si="374"/>
        <v>0</v>
      </c>
      <c r="BO73" s="45">
        <f t="shared" si="375"/>
        <v>0</v>
      </c>
      <c r="BP73" s="46" t="str">
        <f t="shared" si="376"/>
        <v/>
      </c>
      <c r="BQ73" s="45" t="str">
        <f t="shared" si="377"/>
        <v/>
      </c>
      <c r="BR73" s="45" t="str">
        <f t="shared" si="327"/>
        <v/>
      </c>
      <c r="BS73" s="45" t="str">
        <f t="shared" si="378"/>
        <v/>
      </c>
      <c r="BT73" s="300" t="str">
        <f>IF(details!AI73="","",details!AI73)</f>
        <v/>
      </c>
      <c r="BU73" s="309" t="str">
        <f t="shared" si="379"/>
        <v xml:space="preserve"> SOCIAL SCIENCE</v>
      </c>
      <c r="BV73" s="17" t="str">
        <f>IF(details!AJ73="","",details!AJ73)</f>
        <v/>
      </c>
      <c r="BW73" s="17" t="str">
        <f>IF(details!AK73="","",details!AK73)</f>
        <v/>
      </c>
      <c r="BX73" s="17" t="str">
        <f>IF(details!AL73="","",details!AL73)</f>
        <v/>
      </c>
      <c r="BY73" s="178" t="str">
        <f t="shared" ref="BY73:BY77" si="479">IF(AND(BV73="",BX73="",BZ73=""),"",SUM(BV73:BX73))</f>
        <v/>
      </c>
      <c r="BZ73" s="17" t="str">
        <f>IF(details!AM73="","",details!AM73)</f>
        <v/>
      </c>
      <c r="CA73" s="17" t="str">
        <f t="shared" si="380"/>
        <v/>
      </c>
      <c r="CB73" s="17" t="str">
        <f t="shared" ref="CB73:CB77" si="480">IF(CA73="P",(BY73+BZ73),"")</f>
        <v/>
      </c>
      <c r="CC73" s="17">
        <f>IF(details!AN73="","",details!AN73)</f>
        <v>10</v>
      </c>
      <c r="CD73" s="17">
        <f>IF(details!AO73="","",details!AO73)</f>
        <v>10</v>
      </c>
      <c r="CE73" s="17">
        <f>IF(details!AP73="","",details!AP73)</f>
        <v>9</v>
      </c>
      <c r="CF73" s="67">
        <f t="shared" si="381"/>
        <v>29</v>
      </c>
      <c r="CG73" s="17">
        <f>IF(details!AQ73="","",details!AQ73)</f>
        <v>0.5</v>
      </c>
      <c r="CH73" s="17">
        <f>IF(details!AR73="","",details!AR73)</f>
        <v>70</v>
      </c>
      <c r="CI73" s="67">
        <f t="shared" si="382"/>
        <v>99.5</v>
      </c>
      <c r="CJ73" s="17">
        <f>IF(details!AS73="","",details!AS73)</f>
        <v>100</v>
      </c>
      <c r="CK73" s="54">
        <f t="shared" si="383"/>
        <v>199.5</v>
      </c>
      <c r="CL73" s="17">
        <f t="shared" si="384"/>
        <v>10</v>
      </c>
      <c r="CM73" s="17">
        <f t="shared" si="385"/>
        <v>10</v>
      </c>
      <c r="CN73" s="17">
        <f t="shared" si="386"/>
        <v>9</v>
      </c>
      <c r="CO73" s="67">
        <f t="shared" si="328"/>
        <v>0.5</v>
      </c>
      <c r="CP73" s="17">
        <f t="shared" si="311"/>
        <v>70</v>
      </c>
      <c r="CQ73" s="67">
        <f t="shared" si="312"/>
        <v>99.5</v>
      </c>
      <c r="CR73" s="17">
        <f t="shared" si="313"/>
        <v>100</v>
      </c>
      <c r="CS73" s="54">
        <f t="shared" si="314"/>
        <v>199.5</v>
      </c>
      <c r="CT73" s="45">
        <f t="shared" si="315"/>
        <v>0</v>
      </c>
      <c r="CU73" s="45">
        <f t="shared" si="329"/>
        <v>0</v>
      </c>
      <c r="CV73" s="46">
        <f t="shared" si="330"/>
        <v>200</v>
      </c>
      <c r="CW73" s="45" t="str">
        <f t="shared" si="316"/>
        <v/>
      </c>
      <c r="CX73" s="45" t="str">
        <f t="shared" si="331"/>
        <v/>
      </c>
      <c r="CY73" s="45" t="str">
        <f t="shared" si="387"/>
        <v/>
      </c>
      <c r="CZ73" s="17">
        <f>IF(details!AT73="","",details!AT73)</f>
        <v>5</v>
      </c>
      <c r="DA73" s="17">
        <f>IF(details!AU73="","",details!AU73)</f>
        <v>4</v>
      </c>
      <c r="DB73" s="17">
        <f>IF(details!AV73="","",details!AV73)</f>
        <v>8</v>
      </c>
      <c r="DC73" s="67">
        <f t="shared" si="388"/>
        <v>17</v>
      </c>
      <c r="DD73" s="17">
        <f>IF(details!AW73="","",details!AW73)</f>
        <v>1</v>
      </c>
      <c r="DE73" s="17">
        <f>IF(details!AX73="","",details!AX73)</f>
        <v>25</v>
      </c>
      <c r="DF73" s="67">
        <f t="shared" si="389"/>
        <v>43</v>
      </c>
      <c r="DG73" s="17">
        <f>IF(details!AY73="","",details!AY73)</f>
        <v>90</v>
      </c>
      <c r="DH73" s="54">
        <f t="shared" si="390"/>
        <v>133</v>
      </c>
      <c r="DI73" s="45">
        <f t="shared" si="391"/>
        <v>0</v>
      </c>
      <c r="DJ73" s="45">
        <f t="shared" si="392"/>
        <v>0</v>
      </c>
      <c r="DK73" s="46">
        <f t="shared" si="393"/>
        <v>200</v>
      </c>
      <c r="DL73" s="45" t="str">
        <f t="shared" si="394"/>
        <v/>
      </c>
      <c r="DM73" s="45" t="str">
        <f t="shared" si="332"/>
        <v/>
      </c>
      <c r="DN73" s="45" t="str">
        <f t="shared" si="333"/>
        <v/>
      </c>
      <c r="DO73" s="45">
        <f t="shared" si="317"/>
        <v>0</v>
      </c>
      <c r="DP73" s="69">
        <f t="shared" si="318"/>
        <v>332.5</v>
      </c>
      <c r="DQ73" s="70">
        <f t="shared" si="395"/>
        <v>27.708333333333332</v>
      </c>
      <c r="DR73" s="53" t="str">
        <f t="shared" si="396"/>
        <v/>
      </c>
      <c r="DS73" s="17">
        <f>IF(details!AZ73="","",details!AZ73)</f>
        <v>10</v>
      </c>
      <c r="DT73" s="17">
        <f>IF(details!BA73="","",details!BA73)</f>
        <v>10</v>
      </c>
      <c r="DU73" s="17">
        <f>IF(details!BB73="","",details!BB73)</f>
        <v>10</v>
      </c>
      <c r="DV73" s="67">
        <f t="shared" si="397"/>
        <v>30</v>
      </c>
      <c r="DW73" s="17">
        <f>IF(details!BC73="","",details!BC73)</f>
        <v>70</v>
      </c>
      <c r="DX73" s="67">
        <f t="shared" si="398"/>
        <v>100</v>
      </c>
      <c r="DY73" s="17">
        <f>IF(details!BD73="","",details!BD73)</f>
        <v>100</v>
      </c>
      <c r="DZ73" s="54">
        <f t="shared" si="399"/>
        <v>200</v>
      </c>
      <c r="EA73" s="45">
        <f t="shared" si="400"/>
        <v>0</v>
      </c>
      <c r="EB73" s="45">
        <f t="shared" si="401"/>
        <v>0</v>
      </c>
      <c r="EC73" s="46">
        <f t="shared" si="402"/>
        <v>200</v>
      </c>
      <c r="ED73" s="45" t="str">
        <f t="shared" si="403"/>
        <v/>
      </c>
      <c r="EE73" s="45" t="str">
        <f t="shared" si="334"/>
        <v/>
      </c>
      <c r="EF73" s="45" t="str">
        <f t="shared" si="404"/>
        <v/>
      </c>
      <c r="EG73" s="17">
        <f>IF(details!BE73="","",details!BE73)</f>
        <v>6</v>
      </c>
      <c r="EH73" s="17">
        <f>IF(details!BF73="","",details!BF73)</f>
        <v>8</v>
      </c>
      <c r="EI73" s="67">
        <f t="shared" si="405"/>
        <v>14</v>
      </c>
      <c r="EJ73" s="17">
        <f>IF(details!BG73="","",details!BG73)</f>
        <v>4</v>
      </c>
      <c r="EK73" s="17">
        <f>IF(details!BH73="","",details!BH73)</f>
        <v>7</v>
      </c>
      <c r="EL73" s="67">
        <f t="shared" si="406"/>
        <v>11</v>
      </c>
      <c r="EM73" s="17">
        <f>IF(details!BI73="","",details!BI73)</f>
        <v>15</v>
      </c>
      <c r="EN73" s="17">
        <f>IF(details!BJ73="","",details!BJ73)</f>
        <v>10</v>
      </c>
      <c r="EO73" s="67">
        <f t="shared" si="407"/>
        <v>25</v>
      </c>
      <c r="EP73" s="67">
        <f t="shared" si="408"/>
        <v>25</v>
      </c>
      <c r="EQ73" s="67">
        <f t="shared" si="409"/>
        <v>25</v>
      </c>
      <c r="ER73" s="67">
        <f t="shared" si="410"/>
        <v>50</v>
      </c>
      <c r="ES73" s="17">
        <f>IF(details!BK73="","",details!BK73)</f>
        <v>24</v>
      </c>
      <c r="ET73" s="17">
        <f>IF(details!BL73="","",details!BL73)</f>
        <v>14</v>
      </c>
      <c r="EU73" s="67">
        <f t="shared" si="411"/>
        <v>38</v>
      </c>
      <c r="EV73" s="67">
        <f t="shared" si="412"/>
        <v>49</v>
      </c>
      <c r="EW73" s="67">
        <f t="shared" si="413"/>
        <v>39</v>
      </c>
      <c r="EX73" s="17">
        <f>IF(details!BM73="","",details!BM73)</f>
        <v>30</v>
      </c>
      <c r="EY73" s="17">
        <f>IF(details!BN73="","",details!BN73)</f>
        <v>70</v>
      </c>
      <c r="EZ73" s="67">
        <f t="shared" si="414"/>
        <v>100</v>
      </c>
      <c r="FA73" s="67">
        <f t="shared" si="415"/>
        <v>79</v>
      </c>
      <c r="FB73" s="67">
        <f t="shared" si="416"/>
        <v>109</v>
      </c>
      <c r="FC73" s="63">
        <f t="shared" si="417"/>
        <v>188</v>
      </c>
      <c r="FD73" s="45">
        <f t="shared" si="418"/>
        <v>0</v>
      </c>
      <c r="FE73" s="45">
        <f t="shared" si="419"/>
        <v>0</v>
      </c>
      <c r="FF73" s="46">
        <f t="shared" si="420"/>
        <v>200</v>
      </c>
      <c r="FG73" s="45" t="str">
        <f t="shared" si="421"/>
        <v/>
      </c>
      <c r="FH73" s="45" t="str">
        <f t="shared" si="335"/>
        <v>P</v>
      </c>
      <c r="FI73" s="45" t="str">
        <f t="shared" si="422"/>
        <v>A</v>
      </c>
      <c r="FJ73" s="17">
        <f>IF(details!BO73="","",details!BO73)</f>
        <v>10</v>
      </c>
      <c r="FK73" s="17">
        <f>IF(details!BP73="","",details!BP73)</f>
        <v>10</v>
      </c>
      <c r="FL73" s="17">
        <f>IF(details!BQ73="","",details!BQ73)</f>
        <v>10</v>
      </c>
      <c r="FM73" s="67">
        <f t="shared" si="423"/>
        <v>30</v>
      </c>
      <c r="FN73" s="17">
        <f>IF(details!BR73="","",details!BR73)</f>
        <v>33</v>
      </c>
      <c r="FO73" s="17">
        <f>IF(details!BS73="","",details!BS73)</f>
        <v>18</v>
      </c>
      <c r="FP73" s="71">
        <f t="shared" si="424"/>
        <v>51</v>
      </c>
      <c r="FQ73" s="67">
        <f t="shared" si="425"/>
        <v>63</v>
      </c>
      <c r="FR73" s="67">
        <f t="shared" si="426"/>
        <v>18</v>
      </c>
      <c r="FS73" s="17">
        <f>IF(details!BT73="","",details!BT73)</f>
        <v>60</v>
      </c>
      <c r="FT73" s="17">
        <f>IF(details!BU73="","",details!BU73)</f>
        <v>30</v>
      </c>
      <c r="FU73" s="71">
        <f t="shared" si="427"/>
        <v>90</v>
      </c>
      <c r="FV73" s="67">
        <f t="shared" si="428"/>
        <v>123</v>
      </c>
      <c r="FW73" s="67">
        <f t="shared" si="429"/>
        <v>48</v>
      </c>
      <c r="FX73" s="63">
        <f t="shared" si="430"/>
        <v>171</v>
      </c>
      <c r="FY73" s="45">
        <f t="shared" si="431"/>
        <v>0</v>
      </c>
      <c r="FZ73" s="45">
        <f t="shared" si="432"/>
        <v>0</v>
      </c>
      <c r="GA73" s="46">
        <f t="shared" si="319"/>
        <v>200</v>
      </c>
      <c r="GB73" s="45" t="str">
        <f t="shared" si="433"/>
        <v/>
      </c>
      <c r="GC73" s="45" t="str">
        <f t="shared" si="336"/>
        <v>P</v>
      </c>
      <c r="GD73" s="45" t="str">
        <f t="shared" si="434"/>
        <v>A</v>
      </c>
      <c r="GE73" s="17">
        <f>IF(details!BV73="","",details!BV73)</f>
        <v>24</v>
      </c>
      <c r="GF73" s="17">
        <f>IF(details!BW73="","",details!BW73)</f>
        <v>44</v>
      </c>
      <c r="GG73" s="17">
        <f>IF(details!BX73="","",details!BX73)</f>
        <v>30</v>
      </c>
      <c r="GH73" s="63">
        <f t="shared" si="435"/>
        <v>98</v>
      </c>
      <c r="GI73" s="45">
        <f t="shared" si="436"/>
        <v>0</v>
      </c>
      <c r="GJ73" s="46">
        <f t="shared" si="437"/>
        <v>100</v>
      </c>
      <c r="GK73" s="45" t="str">
        <f t="shared" si="438"/>
        <v/>
      </c>
      <c r="GL73" s="45" t="str">
        <f t="shared" si="337"/>
        <v>P</v>
      </c>
      <c r="GM73" s="45" t="str">
        <f t="shared" si="338"/>
        <v>A</v>
      </c>
      <c r="GN73" s="17">
        <f>IF(details!BY73="","",details!BY73)</f>
        <v>24</v>
      </c>
      <c r="GO73" s="17">
        <f>IF(details!BZ73="","",details!BZ73)</f>
        <v>28</v>
      </c>
      <c r="GP73" s="17">
        <f>IF(details!CA73="","",details!CA73)</f>
        <v>27</v>
      </c>
      <c r="GQ73" s="17">
        <f>IF(details!CB73="","",details!CB73)</f>
        <v>14</v>
      </c>
      <c r="GR73" s="63">
        <f t="shared" si="439"/>
        <v>93</v>
      </c>
      <c r="GS73" s="45">
        <f t="shared" si="440"/>
        <v>0</v>
      </c>
      <c r="GT73" s="46">
        <f t="shared" si="441"/>
        <v>100</v>
      </c>
      <c r="GU73" s="45" t="str">
        <f t="shared" si="442"/>
        <v/>
      </c>
      <c r="GV73" s="45" t="str">
        <f t="shared" si="339"/>
        <v>P</v>
      </c>
      <c r="GW73" s="45" t="str">
        <f t="shared" si="340"/>
        <v>A</v>
      </c>
      <c r="GX73" s="45" t="str">
        <f t="shared" si="341"/>
        <v/>
      </c>
      <c r="GY73" s="45" t="str">
        <f t="shared" si="342"/>
        <v/>
      </c>
      <c r="GZ73" s="45" t="str">
        <f t="shared" si="343"/>
        <v/>
      </c>
      <c r="HA73" s="45" t="str">
        <f t="shared" si="344"/>
        <v/>
      </c>
      <c r="HB73" s="45" t="str">
        <f t="shared" si="443"/>
        <v/>
      </c>
      <c r="HC73" s="45" t="str">
        <f t="shared" si="444"/>
        <v/>
      </c>
      <c r="HD73" s="45" t="str">
        <f t="shared" si="320"/>
        <v/>
      </c>
      <c r="HE73" s="45">
        <f t="shared" si="445"/>
        <v>0</v>
      </c>
      <c r="HF73" s="45">
        <f t="shared" si="446"/>
        <v>0</v>
      </c>
      <c r="HG73" s="45">
        <f t="shared" si="447"/>
        <v>0</v>
      </c>
      <c r="HH73" s="45">
        <f t="shared" si="448"/>
        <v>0</v>
      </c>
      <c r="HI73" s="45">
        <f t="shared" si="449"/>
        <v>0</v>
      </c>
      <c r="HJ73" s="45" t="str">
        <f t="shared" si="321"/>
        <v/>
      </c>
      <c r="HK73" s="17" t="str">
        <f t="shared" si="450"/>
        <v/>
      </c>
      <c r="HL73" s="359" t="str">
        <f t="shared" si="451"/>
        <v/>
      </c>
      <c r="HM73" s="72" t="str">
        <f t="shared" si="452"/>
        <v/>
      </c>
      <c r="HN73" s="60" t="str">
        <f>IF(details!DJ73="","",details!DJ73)</f>
        <v/>
      </c>
      <c r="HO73" s="73" t="str">
        <f>IF(details!DK73="","",details!DK73)</f>
        <v/>
      </c>
      <c r="HP73" s="60" t="str">
        <f>IF(details!DN73="","",details!DN73)</f>
        <v/>
      </c>
      <c r="HQ73" s="73" t="str">
        <f>IF(details!DO73="","",details!DO73)</f>
        <v/>
      </c>
      <c r="HR73" s="60" t="str">
        <f>IF(details!DR73="","",details!DR73)</f>
        <v/>
      </c>
      <c r="HS73" s="73" t="str">
        <f>IF(details!DS73="","",details!DS73)</f>
        <v/>
      </c>
      <c r="HT73" s="60" t="str">
        <f>IF(details!DV73="","",details!DV73)</f>
        <v/>
      </c>
      <c r="HU73" s="73" t="str">
        <f>IF(details!DW73="","",details!DW73)</f>
        <v/>
      </c>
      <c r="HV73" s="60" t="str">
        <f>IF(details!DZ73="","",details!DZ73)</f>
        <v/>
      </c>
      <c r="HW73" s="73" t="str">
        <f>IF(details!EA73="","",details!EA73)</f>
        <v/>
      </c>
      <c r="HX73" s="61" t="str">
        <f t="shared" si="453"/>
        <v/>
      </c>
      <c r="HY73" s="321">
        <f t="shared" si="454"/>
        <v>1.5</v>
      </c>
      <c r="HZ73" s="17" t="str">
        <f t="shared" si="455"/>
        <v/>
      </c>
      <c r="IA73" s="17" t="str">
        <f t="shared" si="456"/>
        <v/>
      </c>
      <c r="IB73" s="17" t="str">
        <f t="shared" si="345"/>
        <v/>
      </c>
      <c r="IC73" s="17" t="str">
        <f t="shared" si="457"/>
        <v/>
      </c>
      <c r="ID73" s="17" t="str">
        <f t="shared" si="458"/>
        <v/>
      </c>
      <c r="IE73" s="17" t="str">
        <f t="shared" si="346"/>
        <v/>
      </c>
      <c r="IF73" s="17" t="str">
        <f t="shared" si="459"/>
        <v/>
      </c>
      <c r="IG73" s="17" t="str">
        <f t="shared" si="310"/>
        <v/>
      </c>
      <c r="IH73" s="17" t="str">
        <f t="shared" si="310"/>
        <v/>
      </c>
      <c r="II73" s="17" t="str">
        <f t="shared" si="310"/>
        <v/>
      </c>
      <c r="IJ73" s="17" t="str">
        <f t="shared" si="310"/>
        <v/>
      </c>
      <c r="IK73" s="17" t="str">
        <f t="shared" si="310"/>
        <v/>
      </c>
      <c r="IL73" s="17" t="str">
        <f t="shared" si="460"/>
        <v/>
      </c>
      <c r="IM73" s="17" t="str">
        <f t="shared" si="347"/>
        <v/>
      </c>
      <c r="IN73" s="17" t="str">
        <f t="shared" si="461"/>
        <v/>
      </c>
      <c r="IO73" s="17" t="str">
        <f t="shared" si="462"/>
        <v/>
      </c>
      <c r="IP73" s="17" t="str">
        <f t="shared" si="348"/>
        <v/>
      </c>
      <c r="IQ73" s="17" t="str">
        <f t="shared" si="463"/>
        <v/>
      </c>
      <c r="IR73" s="17" t="str">
        <f t="shared" si="464"/>
        <v/>
      </c>
      <c r="IS73" s="17" t="str">
        <f t="shared" si="465"/>
        <v/>
      </c>
      <c r="IT73" s="17" t="str">
        <f t="shared" si="466"/>
        <v/>
      </c>
      <c r="IU73" s="17" t="str">
        <f t="shared" si="467"/>
        <v/>
      </c>
      <c r="IV73" s="17" t="str">
        <f t="shared" si="468"/>
        <v/>
      </c>
      <c r="IW73" s="17" t="str">
        <f t="shared" si="469"/>
        <v/>
      </c>
      <c r="IX73" s="17" t="str">
        <f t="shared" si="470"/>
        <v>A</v>
      </c>
      <c r="IY73" s="17" t="str">
        <f t="shared" si="471"/>
        <v>A</v>
      </c>
      <c r="IZ73" s="17" t="str">
        <f t="shared" si="472"/>
        <v>A</v>
      </c>
      <c r="JA73" s="17" t="str">
        <f t="shared" si="473"/>
        <v>A</v>
      </c>
      <c r="JB73" s="17" t="str">
        <f t="shared" si="474"/>
        <v xml:space="preserve">            </v>
      </c>
      <c r="JC73" s="17" t="str">
        <f t="shared" si="475"/>
        <v xml:space="preserve">            </v>
      </c>
      <c r="JD73" s="17" t="str">
        <f t="shared" si="476"/>
        <v/>
      </c>
      <c r="JE73" s="74"/>
      <c r="JF73" s="17" t="str">
        <f t="shared" si="477"/>
        <v xml:space="preserve">            </v>
      </c>
      <c r="JG73" s="17" t="str">
        <f>IF(OR(HK73="SUPPL.",HK73="RE-EXAM."),'result subject-wise'!AV73,HK73)</f>
        <v/>
      </c>
      <c r="JH73" s="26">
        <f>IF('result subject-wise'!AW73="",DQ73,'result subject-wise'!AW73)</f>
        <v>27.708333333333332</v>
      </c>
      <c r="JI73" s="53" t="str">
        <f t="shared" si="478"/>
        <v/>
      </c>
      <c r="JJ73" s="65"/>
    </row>
    <row r="74" spans="1:270" ht="16" customHeight="1">
      <c r="A74" s="2">
        <f>details!A74</f>
        <v>0</v>
      </c>
      <c r="B74" s="17" t="str">
        <f>IF(details!B74="","",details!B74)</f>
        <v/>
      </c>
      <c r="C74" s="17" t="str">
        <f>IF(details!C74="","",details!C74)</f>
        <v/>
      </c>
      <c r="D74" s="63" t="str">
        <f>IF(details!D74="","",details!D74)</f>
        <v/>
      </c>
      <c r="E74" s="17" t="str">
        <f>IF(details!E74="","",details!E74)</f>
        <v/>
      </c>
      <c r="F74" s="245" t="str">
        <f>IF(details!F74="","",details!F74)</f>
        <v/>
      </c>
      <c r="G74" s="19" t="str">
        <f>IF(details!G74="","",details!G74)</f>
        <v/>
      </c>
      <c r="H74" s="19" t="str">
        <f>IF(details!H74="","",details!H74)</f>
        <v/>
      </c>
      <c r="I74" s="19" t="str">
        <f>IF(details!I74="","",details!I74)</f>
        <v/>
      </c>
      <c r="J74" s="17" t="str">
        <f>IF(details!J74="","",details!J74)</f>
        <v/>
      </c>
      <c r="K74" s="17" t="str">
        <f>IF(details!K74="","",details!K74)</f>
        <v/>
      </c>
      <c r="L74" s="17" t="str">
        <f>IF(details!L74="","",details!L74)</f>
        <v/>
      </c>
      <c r="M74" s="67" t="str">
        <f t="shared" si="349"/>
        <v/>
      </c>
      <c r="N74" s="17" t="str">
        <f>IF(details!M74="","",details!M74)</f>
        <v/>
      </c>
      <c r="O74" s="17" t="str">
        <f>IF(details!N74="","",details!N74)</f>
        <v/>
      </c>
      <c r="P74" s="67" t="str">
        <f t="shared" si="350"/>
        <v/>
      </c>
      <c r="Q74" s="17" t="str">
        <f>IF(details!O74="","",details!O74)</f>
        <v/>
      </c>
      <c r="R74" s="54" t="str">
        <f t="shared" si="351"/>
        <v/>
      </c>
      <c r="S74" s="45">
        <f t="shared" si="352"/>
        <v>0</v>
      </c>
      <c r="T74" s="45">
        <f t="shared" si="353"/>
        <v>0</v>
      </c>
      <c r="U74" s="46" t="str">
        <f t="shared" si="354"/>
        <v/>
      </c>
      <c r="V74" s="45" t="str">
        <f t="shared" si="355"/>
        <v/>
      </c>
      <c r="W74" s="45" t="str">
        <f t="shared" si="322"/>
        <v/>
      </c>
      <c r="X74" s="45" t="str">
        <f t="shared" si="323"/>
        <v/>
      </c>
      <c r="Y74" s="17" t="str">
        <f>IF(details!P74="","",details!P74)</f>
        <v/>
      </c>
      <c r="Z74" s="17" t="str">
        <f>IF(details!Q74="","",details!Q74)</f>
        <v/>
      </c>
      <c r="AA74" s="17" t="str">
        <f>IF(details!R74="","",details!R74)</f>
        <v/>
      </c>
      <c r="AB74" s="67" t="str">
        <f t="shared" si="356"/>
        <v/>
      </c>
      <c r="AC74" s="17" t="str">
        <f>IF(details!S74="","",details!S74)</f>
        <v/>
      </c>
      <c r="AD74" s="17" t="str">
        <f>IF(details!T74="","",details!T74)</f>
        <v/>
      </c>
      <c r="AE74" s="67" t="str">
        <f t="shared" si="357"/>
        <v/>
      </c>
      <c r="AF74" s="17" t="str">
        <f>IF(details!U74="","",details!U74)</f>
        <v/>
      </c>
      <c r="AG74" s="54" t="str">
        <f t="shared" si="358"/>
        <v/>
      </c>
      <c r="AH74" s="45">
        <f t="shared" si="359"/>
        <v>0</v>
      </c>
      <c r="AI74" s="45">
        <f t="shared" si="360"/>
        <v>0</v>
      </c>
      <c r="AJ74" s="46" t="str">
        <f t="shared" si="361"/>
        <v/>
      </c>
      <c r="AK74" s="45" t="str">
        <f t="shared" si="362"/>
        <v/>
      </c>
      <c r="AL74" s="45" t="str">
        <f t="shared" si="324"/>
        <v/>
      </c>
      <c r="AM74" s="45" t="str">
        <f t="shared" si="325"/>
        <v/>
      </c>
      <c r="AN74" s="63" t="str">
        <f>IF(details!V74="","",details!V74)</f>
        <v/>
      </c>
      <c r="AO74" s="68" t="str">
        <f>IF(details!V74="","",details!V74)</f>
        <v/>
      </c>
      <c r="AP74" s="17" t="str">
        <f>IF(details!W74="","",details!W74)</f>
        <v/>
      </c>
      <c r="AQ74" s="17" t="str">
        <f>IF(details!X74="","",details!X74)</f>
        <v/>
      </c>
      <c r="AR74" s="17" t="str">
        <f>IF(details!Y74="","",details!Y74)</f>
        <v/>
      </c>
      <c r="AS74" s="67" t="str">
        <f t="shared" si="363"/>
        <v/>
      </c>
      <c r="AT74" s="17" t="str">
        <f>IF(details!Z74="","",details!Z74)</f>
        <v/>
      </c>
      <c r="AU74" s="17" t="str">
        <f>IF(details!AA74="","",details!AA74)</f>
        <v/>
      </c>
      <c r="AV74" s="67" t="str">
        <f t="shared" si="364"/>
        <v/>
      </c>
      <c r="AW74" s="17" t="str">
        <f>IF(details!AB74="","",details!AB74)</f>
        <v/>
      </c>
      <c r="AX74" s="54" t="str">
        <f t="shared" si="365"/>
        <v/>
      </c>
      <c r="AY74" s="45">
        <f t="shared" si="366"/>
        <v>0</v>
      </c>
      <c r="AZ74" s="45">
        <f t="shared" si="367"/>
        <v>0</v>
      </c>
      <c r="BA74" s="46" t="str">
        <f t="shared" si="368"/>
        <v/>
      </c>
      <c r="BB74" s="45" t="str">
        <f t="shared" si="369"/>
        <v/>
      </c>
      <c r="BC74" s="45" t="str">
        <f t="shared" si="326"/>
        <v/>
      </c>
      <c r="BD74" s="45" t="str">
        <f t="shared" si="370"/>
        <v/>
      </c>
      <c r="BE74" s="17" t="str">
        <f>IF(details!AC74="","",details!AC74)</f>
        <v/>
      </c>
      <c r="BF74" s="17" t="str">
        <f>IF(details!AD74="","",details!AD74)</f>
        <v/>
      </c>
      <c r="BG74" s="17" t="str">
        <f>IF(details!AE74="","",details!AE74)</f>
        <v/>
      </c>
      <c r="BH74" s="67" t="str">
        <f t="shared" si="371"/>
        <v/>
      </c>
      <c r="BI74" s="17" t="str">
        <f>IF(details!AF74="","",details!AF74)</f>
        <v/>
      </c>
      <c r="BJ74" s="17" t="str">
        <f>IF(details!AG74="","",details!AG74)</f>
        <v/>
      </c>
      <c r="BK74" s="67" t="str">
        <f t="shared" si="372"/>
        <v/>
      </c>
      <c r="BL74" s="17" t="str">
        <f>IF(details!AH74="","",details!AH74)</f>
        <v/>
      </c>
      <c r="BM74" s="54" t="str">
        <f t="shared" si="373"/>
        <v/>
      </c>
      <c r="BN74" s="45">
        <f t="shared" si="374"/>
        <v>0</v>
      </c>
      <c r="BO74" s="45">
        <f t="shared" si="375"/>
        <v>0</v>
      </c>
      <c r="BP74" s="46" t="str">
        <f t="shared" si="376"/>
        <v/>
      </c>
      <c r="BQ74" s="45" t="str">
        <f t="shared" si="377"/>
        <v/>
      </c>
      <c r="BR74" s="45" t="str">
        <f t="shared" si="327"/>
        <v/>
      </c>
      <c r="BS74" s="45" t="str">
        <f t="shared" si="378"/>
        <v/>
      </c>
      <c r="BT74" s="300" t="str">
        <f>IF(details!AI74="","",details!AI74)</f>
        <v/>
      </c>
      <c r="BU74" s="309" t="str">
        <f t="shared" si="379"/>
        <v xml:space="preserve"> SOCIAL SCIENCE</v>
      </c>
      <c r="BV74" s="17" t="str">
        <f>IF(details!AJ74="","",details!AJ74)</f>
        <v/>
      </c>
      <c r="BW74" s="17" t="str">
        <f>IF(details!AK74="","",details!AK74)</f>
        <v/>
      </c>
      <c r="BX74" s="17" t="str">
        <f>IF(details!AL74="","",details!AL74)</f>
        <v/>
      </c>
      <c r="BY74" s="178" t="str">
        <f t="shared" si="479"/>
        <v/>
      </c>
      <c r="BZ74" s="17" t="str">
        <f>IF(details!AM74="","",details!AM74)</f>
        <v/>
      </c>
      <c r="CA74" s="17" t="str">
        <f t="shared" si="380"/>
        <v/>
      </c>
      <c r="CB74" s="17" t="str">
        <f t="shared" si="480"/>
        <v/>
      </c>
      <c r="CC74" s="17">
        <f>IF(details!AN74="","",details!AN74)</f>
        <v>10</v>
      </c>
      <c r="CD74" s="17">
        <f>IF(details!AO74="","",details!AO74)</f>
        <v>10</v>
      </c>
      <c r="CE74" s="17">
        <f>IF(details!AP74="","",details!AP74)</f>
        <v>9</v>
      </c>
      <c r="CF74" s="67">
        <f t="shared" si="381"/>
        <v>29</v>
      </c>
      <c r="CG74" s="17">
        <f>IF(details!AQ74="","",details!AQ74)</f>
        <v>0.5</v>
      </c>
      <c r="CH74" s="17">
        <f>IF(details!AR74="","",details!AR74)</f>
        <v>70</v>
      </c>
      <c r="CI74" s="67">
        <f t="shared" si="382"/>
        <v>99.5</v>
      </c>
      <c r="CJ74" s="17">
        <f>IF(details!AS74="","",details!AS74)</f>
        <v>100</v>
      </c>
      <c r="CK74" s="54">
        <f t="shared" si="383"/>
        <v>199.5</v>
      </c>
      <c r="CL74" s="17">
        <f t="shared" si="384"/>
        <v>10</v>
      </c>
      <c r="CM74" s="17">
        <f t="shared" si="385"/>
        <v>10</v>
      </c>
      <c r="CN74" s="17">
        <f t="shared" si="386"/>
        <v>9</v>
      </c>
      <c r="CO74" s="67">
        <f t="shared" si="328"/>
        <v>0.5</v>
      </c>
      <c r="CP74" s="17">
        <f t="shared" si="311"/>
        <v>70</v>
      </c>
      <c r="CQ74" s="67">
        <f t="shared" si="312"/>
        <v>99.5</v>
      </c>
      <c r="CR74" s="17">
        <f t="shared" si="313"/>
        <v>100</v>
      </c>
      <c r="CS74" s="54">
        <f t="shared" si="314"/>
        <v>199.5</v>
      </c>
      <c r="CT74" s="45">
        <f t="shared" si="315"/>
        <v>0</v>
      </c>
      <c r="CU74" s="45">
        <f t="shared" si="329"/>
        <v>0</v>
      </c>
      <c r="CV74" s="46">
        <f t="shared" si="330"/>
        <v>200</v>
      </c>
      <c r="CW74" s="45" t="str">
        <f t="shared" si="316"/>
        <v/>
      </c>
      <c r="CX74" s="45" t="str">
        <f t="shared" si="331"/>
        <v/>
      </c>
      <c r="CY74" s="45" t="str">
        <f t="shared" si="387"/>
        <v/>
      </c>
      <c r="CZ74" s="17">
        <f>IF(details!AT74="","",details!AT74)</f>
        <v>5</v>
      </c>
      <c r="DA74" s="17">
        <f>IF(details!AU74="","",details!AU74)</f>
        <v>4</v>
      </c>
      <c r="DB74" s="17">
        <f>IF(details!AV74="","",details!AV74)</f>
        <v>8</v>
      </c>
      <c r="DC74" s="67">
        <f t="shared" si="388"/>
        <v>17</v>
      </c>
      <c r="DD74" s="17">
        <f>IF(details!AW74="","",details!AW74)</f>
        <v>1</v>
      </c>
      <c r="DE74" s="17">
        <f>IF(details!AX74="","",details!AX74)</f>
        <v>25</v>
      </c>
      <c r="DF74" s="67">
        <f t="shared" si="389"/>
        <v>43</v>
      </c>
      <c r="DG74" s="17">
        <f>IF(details!AY74="","",details!AY74)</f>
        <v>90</v>
      </c>
      <c r="DH74" s="54">
        <f t="shared" si="390"/>
        <v>133</v>
      </c>
      <c r="DI74" s="45">
        <f t="shared" si="391"/>
        <v>0</v>
      </c>
      <c r="DJ74" s="45">
        <f t="shared" si="392"/>
        <v>0</v>
      </c>
      <c r="DK74" s="46">
        <f t="shared" si="393"/>
        <v>200</v>
      </c>
      <c r="DL74" s="45" t="str">
        <f t="shared" si="394"/>
        <v/>
      </c>
      <c r="DM74" s="45" t="str">
        <f t="shared" si="332"/>
        <v/>
      </c>
      <c r="DN74" s="45" t="str">
        <f t="shared" si="333"/>
        <v/>
      </c>
      <c r="DO74" s="45">
        <f t="shared" si="317"/>
        <v>0</v>
      </c>
      <c r="DP74" s="69">
        <f t="shared" si="318"/>
        <v>332.5</v>
      </c>
      <c r="DQ74" s="70">
        <f t="shared" si="395"/>
        <v>27.708333333333332</v>
      </c>
      <c r="DR74" s="53" t="str">
        <f t="shared" si="396"/>
        <v/>
      </c>
      <c r="DS74" s="17">
        <f>IF(details!AZ74="","",details!AZ74)</f>
        <v>10</v>
      </c>
      <c r="DT74" s="17">
        <f>IF(details!BA74="","",details!BA74)</f>
        <v>10</v>
      </c>
      <c r="DU74" s="17">
        <f>IF(details!BB74="","",details!BB74)</f>
        <v>10</v>
      </c>
      <c r="DV74" s="67">
        <f t="shared" si="397"/>
        <v>30</v>
      </c>
      <c r="DW74" s="17">
        <f>IF(details!BC74="","",details!BC74)</f>
        <v>70</v>
      </c>
      <c r="DX74" s="67">
        <f t="shared" si="398"/>
        <v>100</v>
      </c>
      <c r="DY74" s="17">
        <f>IF(details!BD74="","",details!BD74)</f>
        <v>100</v>
      </c>
      <c r="DZ74" s="54">
        <f t="shared" si="399"/>
        <v>200</v>
      </c>
      <c r="EA74" s="45">
        <f t="shared" si="400"/>
        <v>0</v>
      </c>
      <c r="EB74" s="45">
        <f t="shared" si="401"/>
        <v>0</v>
      </c>
      <c r="EC74" s="46">
        <f t="shared" si="402"/>
        <v>200</v>
      </c>
      <c r="ED74" s="45" t="str">
        <f t="shared" si="403"/>
        <v/>
      </c>
      <c r="EE74" s="45" t="str">
        <f t="shared" si="334"/>
        <v/>
      </c>
      <c r="EF74" s="45" t="str">
        <f t="shared" si="404"/>
        <v/>
      </c>
      <c r="EG74" s="17">
        <f>IF(details!BE74="","",details!BE74)</f>
        <v>6</v>
      </c>
      <c r="EH74" s="17">
        <f>IF(details!BF74="","",details!BF74)</f>
        <v>8</v>
      </c>
      <c r="EI74" s="67">
        <f t="shared" si="405"/>
        <v>14</v>
      </c>
      <c r="EJ74" s="17">
        <f>IF(details!BG74="","",details!BG74)</f>
        <v>4</v>
      </c>
      <c r="EK74" s="17">
        <f>IF(details!BH74="","",details!BH74)</f>
        <v>7</v>
      </c>
      <c r="EL74" s="67">
        <f t="shared" si="406"/>
        <v>11</v>
      </c>
      <c r="EM74" s="17">
        <f>IF(details!BI74="","",details!BI74)</f>
        <v>15</v>
      </c>
      <c r="EN74" s="17">
        <f>IF(details!BJ74="","",details!BJ74)</f>
        <v>10</v>
      </c>
      <c r="EO74" s="67">
        <f t="shared" si="407"/>
        <v>25</v>
      </c>
      <c r="EP74" s="67">
        <f t="shared" si="408"/>
        <v>25</v>
      </c>
      <c r="EQ74" s="67">
        <f t="shared" si="409"/>
        <v>25</v>
      </c>
      <c r="ER74" s="67">
        <f t="shared" si="410"/>
        <v>50</v>
      </c>
      <c r="ES74" s="17">
        <f>IF(details!BK74="","",details!BK74)</f>
        <v>24</v>
      </c>
      <c r="ET74" s="17">
        <f>IF(details!BL74="","",details!BL74)</f>
        <v>14</v>
      </c>
      <c r="EU74" s="67">
        <f t="shared" si="411"/>
        <v>38</v>
      </c>
      <c r="EV74" s="67">
        <f t="shared" si="412"/>
        <v>49</v>
      </c>
      <c r="EW74" s="67">
        <f t="shared" si="413"/>
        <v>39</v>
      </c>
      <c r="EX74" s="17">
        <f>IF(details!BM74="","",details!BM74)</f>
        <v>30</v>
      </c>
      <c r="EY74" s="17">
        <f>IF(details!BN74="","",details!BN74)</f>
        <v>70</v>
      </c>
      <c r="EZ74" s="67">
        <f t="shared" si="414"/>
        <v>100</v>
      </c>
      <c r="FA74" s="67">
        <f t="shared" si="415"/>
        <v>79</v>
      </c>
      <c r="FB74" s="67">
        <f t="shared" si="416"/>
        <v>109</v>
      </c>
      <c r="FC74" s="63">
        <f t="shared" si="417"/>
        <v>188</v>
      </c>
      <c r="FD74" s="45">
        <f t="shared" si="418"/>
        <v>0</v>
      </c>
      <c r="FE74" s="45">
        <f t="shared" si="419"/>
        <v>0</v>
      </c>
      <c r="FF74" s="46">
        <f t="shared" si="420"/>
        <v>200</v>
      </c>
      <c r="FG74" s="45" t="str">
        <f t="shared" si="421"/>
        <v/>
      </c>
      <c r="FH74" s="45" t="str">
        <f t="shared" si="335"/>
        <v>P</v>
      </c>
      <c r="FI74" s="45" t="str">
        <f t="shared" si="422"/>
        <v>A</v>
      </c>
      <c r="FJ74" s="17">
        <f>IF(details!BO74="","",details!BO74)</f>
        <v>10</v>
      </c>
      <c r="FK74" s="17">
        <f>IF(details!BP74="","",details!BP74)</f>
        <v>10</v>
      </c>
      <c r="FL74" s="17">
        <f>IF(details!BQ74="","",details!BQ74)</f>
        <v>10</v>
      </c>
      <c r="FM74" s="67">
        <f t="shared" si="423"/>
        <v>30</v>
      </c>
      <c r="FN74" s="17">
        <f>IF(details!BR74="","",details!BR74)</f>
        <v>33</v>
      </c>
      <c r="FO74" s="17">
        <f>IF(details!BS74="","",details!BS74)</f>
        <v>18</v>
      </c>
      <c r="FP74" s="71">
        <f t="shared" si="424"/>
        <v>51</v>
      </c>
      <c r="FQ74" s="67">
        <f t="shared" si="425"/>
        <v>63</v>
      </c>
      <c r="FR74" s="67">
        <f t="shared" si="426"/>
        <v>18</v>
      </c>
      <c r="FS74" s="17">
        <f>IF(details!BT74="","",details!BT74)</f>
        <v>60</v>
      </c>
      <c r="FT74" s="17">
        <f>IF(details!BU74="","",details!BU74)</f>
        <v>30</v>
      </c>
      <c r="FU74" s="71">
        <f t="shared" si="427"/>
        <v>90</v>
      </c>
      <c r="FV74" s="67">
        <f t="shared" si="428"/>
        <v>123</v>
      </c>
      <c r="FW74" s="67">
        <f t="shared" si="429"/>
        <v>48</v>
      </c>
      <c r="FX74" s="63">
        <f t="shared" si="430"/>
        <v>171</v>
      </c>
      <c r="FY74" s="45">
        <f t="shared" si="431"/>
        <v>0</v>
      </c>
      <c r="FZ74" s="45">
        <f t="shared" si="432"/>
        <v>0</v>
      </c>
      <c r="GA74" s="46">
        <f t="shared" si="319"/>
        <v>200</v>
      </c>
      <c r="GB74" s="45" t="str">
        <f t="shared" si="433"/>
        <v/>
      </c>
      <c r="GC74" s="45" t="str">
        <f t="shared" si="336"/>
        <v>P</v>
      </c>
      <c r="GD74" s="45" t="str">
        <f t="shared" si="434"/>
        <v>A</v>
      </c>
      <c r="GE74" s="17">
        <f>IF(details!BV74="","",details!BV74)</f>
        <v>24</v>
      </c>
      <c r="GF74" s="17">
        <f>IF(details!BW74="","",details!BW74)</f>
        <v>44</v>
      </c>
      <c r="GG74" s="17">
        <f>IF(details!BX74="","",details!BX74)</f>
        <v>30</v>
      </c>
      <c r="GH74" s="63">
        <f t="shared" si="435"/>
        <v>98</v>
      </c>
      <c r="GI74" s="45">
        <f t="shared" si="436"/>
        <v>0</v>
      </c>
      <c r="GJ74" s="46">
        <f t="shared" si="437"/>
        <v>100</v>
      </c>
      <c r="GK74" s="45" t="str">
        <f t="shared" si="438"/>
        <v/>
      </c>
      <c r="GL74" s="45" t="str">
        <f t="shared" si="337"/>
        <v>P</v>
      </c>
      <c r="GM74" s="45" t="str">
        <f t="shared" si="338"/>
        <v>A</v>
      </c>
      <c r="GN74" s="17">
        <f>IF(details!BY74="","",details!BY74)</f>
        <v>24</v>
      </c>
      <c r="GO74" s="17">
        <f>IF(details!BZ74="","",details!BZ74)</f>
        <v>28</v>
      </c>
      <c r="GP74" s="17">
        <f>IF(details!CA74="","",details!CA74)</f>
        <v>27</v>
      </c>
      <c r="GQ74" s="17">
        <f>IF(details!CB74="","",details!CB74)</f>
        <v>14</v>
      </c>
      <c r="GR74" s="63">
        <f t="shared" si="439"/>
        <v>93</v>
      </c>
      <c r="GS74" s="45">
        <f t="shared" si="440"/>
        <v>0</v>
      </c>
      <c r="GT74" s="46">
        <f t="shared" si="441"/>
        <v>100</v>
      </c>
      <c r="GU74" s="45" t="str">
        <f t="shared" si="442"/>
        <v/>
      </c>
      <c r="GV74" s="45" t="str">
        <f t="shared" si="339"/>
        <v>P</v>
      </c>
      <c r="GW74" s="45" t="str">
        <f t="shared" si="340"/>
        <v>A</v>
      </c>
      <c r="GX74" s="45" t="str">
        <f t="shared" si="341"/>
        <v/>
      </c>
      <c r="GY74" s="45" t="str">
        <f t="shared" si="342"/>
        <v/>
      </c>
      <c r="GZ74" s="45" t="str">
        <f t="shared" si="343"/>
        <v/>
      </c>
      <c r="HA74" s="45" t="str">
        <f t="shared" si="344"/>
        <v/>
      </c>
      <c r="HB74" s="45" t="str">
        <f t="shared" si="443"/>
        <v/>
      </c>
      <c r="HC74" s="45" t="str">
        <f t="shared" si="444"/>
        <v/>
      </c>
      <c r="HD74" s="45" t="str">
        <f t="shared" si="320"/>
        <v/>
      </c>
      <c r="HE74" s="45">
        <f t="shared" si="445"/>
        <v>0</v>
      </c>
      <c r="HF74" s="45">
        <f t="shared" si="446"/>
        <v>0</v>
      </c>
      <c r="HG74" s="45">
        <f t="shared" si="447"/>
        <v>0</v>
      </c>
      <c r="HH74" s="45">
        <f t="shared" si="448"/>
        <v>0</v>
      </c>
      <c r="HI74" s="45">
        <f t="shared" si="449"/>
        <v>0</v>
      </c>
      <c r="HJ74" s="45" t="str">
        <f t="shared" si="321"/>
        <v/>
      </c>
      <c r="HK74" s="17" t="str">
        <f t="shared" si="450"/>
        <v/>
      </c>
      <c r="HL74" s="359" t="str">
        <f t="shared" si="451"/>
        <v/>
      </c>
      <c r="HM74" s="72" t="str">
        <f t="shared" si="452"/>
        <v/>
      </c>
      <c r="HN74" s="60" t="str">
        <f>IF(details!DJ74="","",details!DJ74)</f>
        <v/>
      </c>
      <c r="HO74" s="73" t="str">
        <f>IF(details!DK74="","",details!DK74)</f>
        <v/>
      </c>
      <c r="HP74" s="60" t="str">
        <f>IF(details!DN74="","",details!DN74)</f>
        <v/>
      </c>
      <c r="HQ74" s="73" t="str">
        <f>IF(details!DO74="","",details!DO74)</f>
        <v/>
      </c>
      <c r="HR74" s="60" t="str">
        <f>IF(details!DR74="","",details!DR74)</f>
        <v/>
      </c>
      <c r="HS74" s="73" t="str">
        <f>IF(details!DS74="","",details!DS74)</f>
        <v/>
      </c>
      <c r="HT74" s="60" t="str">
        <f>IF(details!DV74="","",details!DV74)</f>
        <v/>
      </c>
      <c r="HU74" s="73" t="str">
        <f>IF(details!DW74="","",details!DW74)</f>
        <v/>
      </c>
      <c r="HV74" s="60" t="str">
        <f>IF(details!DZ74="","",details!DZ74)</f>
        <v/>
      </c>
      <c r="HW74" s="73" t="str">
        <f>IF(details!EA74="","",details!EA74)</f>
        <v/>
      </c>
      <c r="HX74" s="61" t="str">
        <f t="shared" si="453"/>
        <v/>
      </c>
      <c r="HY74" s="321">
        <f t="shared" si="454"/>
        <v>1.5</v>
      </c>
      <c r="HZ74" s="17" t="str">
        <f t="shared" si="455"/>
        <v/>
      </c>
      <c r="IA74" s="17" t="str">
        <f t="shared" si="456"/>
        <v/>
      </c>
      <c r="IB74" s="17" t="str">
        <f t="shared" si="345"/>
        <v/>
      </c>
      <c r="IC74" s="17" t="str">
        <f t="shared" si="457"/>
        <v/>
      </c>
      <c r="ID74" s="17" t="str">
        <f t="shared" si="458"/>
        <v/>
      </c>
      <c r="IE74" s="17" t="str">
        <f t="shared" si="346"/>
        <v/>
      </c>
      <c r="IF74" s="17" t="str">
        <f t="shared" si="459"/>
        <v/>
      </c>
      <c r="IG74" s="17" t="str">
        <f t="shared" si="310"/>
        <v/>
      </c>
      <c r="IH74" s="17" t="str">
        <f t="shared" si="310"/>
        <v/>
      </c>
      <c r="II74" s="17" t="str">
        <f t="shared" si="310"/>
        <v/>
      </c>
      <c r="IJ74" s="17" t="str">
        <f t="shared" si="310"/>
        <v/>
      </c>
      <c r="IK74" s="17" t="str">
        <f t="shared" si="310"/>
        <v/>
      </c>
      <c r="IL74" s="17" t="str">
        <f t="shared" si="460"/>
        <v/>
      </c>
      <c r="IM74" s="17" t="str">
        <f t="shared" si="347"/>
        <v/>
      </c>
      <c r="IN74" s="17" t="str">
        <f t="shared" si="461"/>
        <v/>
      </c>
      <c r="IO74" s="17" t="str">
        <f t="shared" si="462"/>
        <v/>
      </c>
      <c r="IP74" s="17" t="str">
        <f t="shared" si="348"/>
        <v/>
      </c>
      <c r="IQ74" s="17" t="str">
        <f t="shared" si="463"/>
        <v/>
      </c>
      <c r="IR74" s="17" t="str">
        <f t="shared" si="464"/>
        <v/>
      </c>
      <c r="IS74" s="17" t="str">
        <f t="shared" si="465"/>
        <v/>
      </c>
      <c r="IT74" s="17" t="str">
        <f t="shared" si="466"/>
        <v/>
      </c>
      <c r="IU74" s="17" t="str">
        <f t="shared" si="467"/>
        <v/>
      </c>
      <c r="IV74" s="17" t="str">
        <f t="shared" si="468"/>
        <v/>
      </c>
      <c r="IW74" s="17" t="str">
        <f t="shared" si="469"/>
        <v/>
      </c>
      <c r="IX74" s="17" t="str">
        <f t="shared" si="470"/>
        <v>A</v>
      </c>
      <c r="IY74" s="17" t="str">
        <f t="shared" si="471"/>
        <v>A</v>
      </c>
      <c r="IZ74" s="17" t="str">
        <f t="shared" si="472"/>
        <v>A</v>
      </c>
      <c r="JA74" s="17" t="str">
        <f t="shared" si="473"/>
        <v>A</v>
      </c>
      <c r="JB74" s="17" t="str">
        <f t="shared" si="474"/>
        <v xml:space="preserve">            </v>
      </c>
      <c r="JC74" s="17" t="str">
        <f t="shared" si="475"/>
        <v xml:space="preserve">            </v>
      </c>
      <c r="JD74" s="17" t="str">
        <f t="shared" si="476"/>
        <v/>
      </c>
      <c r="JE74" s="74"/>
      <c r="JF74" s="17" t="str">
        <f t="shared" si="477"/>
        <v xml:space="preserve">            </v>
      </c>
      <c r="JG74" s="17" t="str">
        <f>IF(OR(HK74="SUPPL.",HK74="RE-EXAM."),'result subject-wise'!AV74,HK74)</f>
        <v/>
      </c>
      <c r="JH74" s="26">
        <f>IF('result subject-wise'!AW74="",DQ74,'result subject-wise'!AW74)</f>
        <v>27.708333333333332</v>
      </c>
      <c r="JI74" s="53" t="str">
        <f t="shared" si="478"/>
        <v/>
      </c>
      <c r="JJ74" s="65"/>
    </row>
    <row r="75" spans="1:270" ht="16" customHeight="1">
      <c r="A75" s="2">
        <f>details!A75</f>
        <v>0</v>
      </c>
      <c r="B75" s="17" t="str">
        <f>IF(details!B75="","",details!B75)</f>
        <v/>
      </c>
      <c r="C75" s="17" t="str">
        <f>IF(details!C75="","",details!C75)</f>
        <v/>
      </c>
      <c r="D75" s="63" t="str">
        <f>IF(details!D75="","",details!D75)</f>
        <v/>
      </c>
      <c r="E75" s="17" t="str">
        <f>IF(details!E75="","",details!E75)</f>
        <v/>
      </c>
      <c r="F75" s="245" t="str">
        <f>IF(details!F75="","",details!F75)</f>
        <v/>
      </c>
      <c r="G75" s="19" t="str">
        <f>IF(details!G75="","",details!G75)</f>
        <v/>
      </c>
      <c r="H75" s="19" t="str">
        <f>IF(details!H75="","",details!H75)</f>
        <v/>
      </c>
      <c r="I75" s="19" t="str">
        <f>IF(details!I75="","",details!I75)</f>
        <v/>
      </c>
      <c r="J75" s="17" t="str">
        <f>IF(details!J75="","",details!J75)</f>
        <v/>
      </c>
      <c r="K75" s="17" t="str">
        <f>IF(details!K75="","",details!K75)</f>
        <v/>
      </c>
      <c r="L75" s="17" t="str">
        <f>IF(details!L75="","",details!L75)</f>
        <v/>
      </c>
      <c r="M75" s="67" t="str">
        <f t="shared" si="349"/>
        <v/>
      </c>
      <c r="N75" s="17" t="str">
        <f>IF(details!M75="","",details!M75)</f>
        <v/>
      </c>
      <c r="O75" s="17" t="str">
        <f>IF(details!N75="","",details!N75)</f>
        <v/>
      </c>
      <c r="P75" s="67" t="str">
        <f t="shared" si="350"/>
        <v/>
      </c>
      <c r="Q75" s="17" t="str">
        <f>IF(details!O75="","",details!O75)</f>
        <v/>
      </c>
      <c r="R75" s="54" t="str">
        <f t="shared" si="351"/>
        <v/>
      </c>
      <c r="S75" s="45">
        <f t="shared" si="352"/>
        <v>0</v>
      </c>
      <c r="T75" s="45">
        <f t="shared" si="353"/>
        <v>0</v>
      </c>
      <c r="U75" s="46" t="str">
        <f t="shared" si="354"/>
        <v/>
      </c>
      <c r="V75" s="45" t="str">
        <f t="shared" si="355"/>
        <v/>
      </c>
      <c r="W75" s="45" t="str">
        <f t="shared" si="322"/>
        <v/>
      </c>
      <c r="X75" s="45" t="str">
        <f t="shared" si="323"/>
        <v/>
      </c>
      <c r="Y75" s="17" t="str">
        <f>IF(details!P75="","",details!P75)</f>
        <v/>
      </c>
      <c r="Z75" s="17" t="str">
        <f>IF(details!Q75="","",details!Q75)</f>
        <v/>
      </c>
      <c r="AA75" s="17" t="str">
        <f>IF(details!R75="","",details!R75)</f>
        <v/>
      </c>
      <c r="AB75" s="67" t="str">
        <f t="shared" si="356"/>
        <v/>
      </c>
      <c r="AC75" s="17" t="str">
        <f>IF(details!S75="","",details!S75)</f>
        <v/>
      </c>
      <c r="AD75" s="17" t="str">
        <f>IF(details!T75="","",details!T75)</f>
        <v/>
      </c>
      <c r="AE75" s="67" t="str">
        <f t="shared" si="357"/>
        <v/>
      </c>
      <c r="AF75" s="17" t="str">
        <f>IF(details!U75="","",details!U75)</f>
        <v/>
      </c>
      <c r="AG75" s="54" t="str">
        <f t="shared" si="358"/>
        <v/>
      </c>
      <c r="AH75" s="45">
        <f t="shared" si="359"/>
        <v>0</v>
      </c>
      <c r="AI75" s="45">
        <f t="shared" si="360"/>
        <v>0</v>
      </c>
      <c r="AJ75" s="46" t="str">
        <f t="shared" si="361"/>
        <v/>
      </c>
      <c r="AK75" s="45" t="str">
        <f t="shared" si="362"/>
        <v/>
      </c>
      <c r="AL75" s="45" t="str">
        <f t="shared" si="324"/>
        <v/>
      </c>
      <c r="AM75" s="45" t="str">
        <f t="shared" si="325"/>
        <v/>
      </c>
      <c r="AN75" s="63" t="str">
        <f>IF(details!V75="","",details!V75)</f>
        <v/>
      </c>
      <c r="AO75" s="68" t="str">
        <f>IF(details!V75="","",details!V75)</f>
        <v/>
      </c>
      <c r="AP75" s="17" t="str">
        <f>IF(details!W75="","",details!W75)</f>
        <v/>
      </c>
      <c r="AQ75" s="17" t="str">
        <f>IF(details!X75="","",details!X75)</f>
        <v/>
      </c>
      <c r="AR75" s="17" t="str">
        <f>IF(details!Y75="","",details!Y75)</f>
        <v/>
      </c>
      <c r="AS75" s="67" t="str">
        <f t="shared" si="363"/>
        <v/>
      </c>
      <c r="AT75" s="17" t="str">
        <f>IF(details!Z75="","",details!Z75)</f>
        <v/>
      </c>
      <c r="AU75" s="17" t="str">
        <f>IF(details!AA75="","",details!AA75)</f>
        <v/>
      </c>
      <c r="AV75" s="67" t="str">
        <f t="shared" si="364"/>
        <v/>
      </c>
      <c r="AW75" s="17" t="str">
        <f>IF(details!AB75="","",details!AB75)</f>
        <v/>
      </c>
      <c r="AX75" s="54" t="str">
        <f t="shared" si="365"/>
        <v/>
      </c>
      <c r="AY75" s="45">
        <f t="shared" si="366"/>
        <v>0</v>
      </c>
      <c r="AZ75" s="45">
        <f t="shared" si="367"/>
        <v>0</v>
      </c>
      <c r="BA75" s="46" t="str">
        <f t="shared" si="368"/>
        <v/>
      </c>
      <c r="BB75" s="45" t="str">
        <f t="shared" si="369"/>
        <v/>
      </c>
      <c r="BC75" s="45" t="str">
        <f t="shared" si="326"/>
        <v/>
      </c>
      <c r="BD75" s="45" t="str">
        <f t="shared" si="370"/>
        <v/>
      </c>
      <c r="BE75" s="17" t="str">
        <f>IF(details!AC75="","",details!AC75)</f>
        <v/>
      </c>
      <c r="BF75" s="17" t="str">
        <f>IF(details!AD75="","",details!AD75)</f>
        <v/>
      </c>
      <c r="BG75" s="17" t="str">
        <f>IF(details!AE75="","",details!AE75)</f>
        <v/>
      </c>
      <c r="BH75" s="67" t="str">
        <f t="shared" si="371"/>
        <v/>
      </c>
      <c r="BI75" s="17" t="str">
        <f>IF(details!AF75="","",details!AF75)</f>
        <v/>
      </c>
      <c r="BJ75" s="17" t="str">
        <f>IF(details!AG75="","",details!AG75)</f>
        <v/>
      </c>
      <c r="BK75" s="67" t="str">
        <f t="shared" si="372"/>
        <v/>
      </c>
      <c r="BL75" s="17" t="str">
        <f>IF(details!AH75="","",details!AH75)</f>
        <v/>
      </c>
      <c r="BM75" s="54" t="str">
        <f t="shared" si="373"/>
        <v/>
      </c>
      <c r="BN75" s="45">
        <f t="shared" si="374"/>
        <v>0</v>
      </c>
      <c r="BO75" s="45">
        <f t="shared" si="375"/>
        <v>0</v>
      </c>
      <c r="BP75" s="46" t="str">
        <f t="shared" si="376"/>
        <v/>
      </c>
      <c r="BQ75" s="45" t="str">
        <f t="shared" si="377"/>
        <v/>
      </c>
      <c r="BR75" s="45" t="str">
        <f t="shared" si="327"/>
        <v/>
      </c>
      <c r="BS75" s="45" t="str">
        <f t="shared" si="378"/>
        <v/>
      </c>
      <c r="BT75" s="300" t="str">
        <f>IF(details!AI75="","",details!AI75)</f>
        <v/>
      </c>
      <c r="BU75" s="309" t="str">
        <f t="shared" si="379"/>
        <v xml:space="preserve"> SOCIAL SCIENCE</v>
      </c>
      <c r="BV75" s="17" t="str">
        <f>IF(details!AJ75="","",details!AJ75)</f>
        <v/>
      </c>
      <c r="BW75" s="17" t="str">
        <f>IF(details!AK75="","",details!AK75)</f>
        <v/>
      </c>
      <c r="BX75" s="17" t="str">
        <f>IF(details!AL75="","",details!AL75)</f>
        <v/>
      </c>
      <c r="BY75" s="178" t="str">
        <f t="shared" si="479"/>
        <v/>
      </c>
      <c r="BZ75" s="17" t="str">
        <f>IF(details!AM75="","",details!AM75)</f>
        <v/>
      </c>
      <c r="CA75" s="17" t="str">
        <f t="shared" si="380"/>
        <v/>
      </c>
      <c r="CB75" s="17" t="str">
        <f t="shared" si="480"/>
        <v/>
      </c>
      <c r="CC75" s="17">
        <f>IF(details!AN75="","",details!AN75)</f>
        <v>10</v>
      </c>
      <c r="CD75" s="17">
        <f>IF(details!AO75="","",details!AO75)</f>
        <v>10</v>
      </c>
      <c r="CE75" s="17">
        <f>IF(details!AP75="","",details!AP75)</f>
        <v>9</v>
      </c>
      <c r="CF75" s="67">
        <f t="shared" si="381"/>
        <v>29</v>
      </c>
      <c r="CG75" s="17">
        <f>IF(details!AQ75="","",details!AQ75)</f>
        <v>0.5</v>
      </c>
      <c r="CH75" s="17">
        <f>IF(details!AR75="","",details!AR75)</f>
        <v>70</v>
      </c>
      <c r="CI75" s="67">
        <f t="shared" si="382"/>
        <v>99.5</v>
      </c>
      <c r="CJ75" s="17">
        <f>IF(details!AS75="","",details!AS75)</f>
        <v>100</v>
      </c>
      <c r="CK75" s="54">
        <f t="shared" si="383"/>
        <v>199.5</v>
      </c>
      <c r="CL75" s="17">
        <f t="shared" si="384"/>
        <v>10</v>
      </c>
      <c r="CM75" s="17">
        <f t="shared" si="385"/>
        <v>10</v>
      </c>
      <c r="CN75" s="17">
        <f t="shared" si="386"/>
        <v>9</v>
      </c>
      <c r="CO75" s="67">
        <f t="shared" si="328"/>
        <v>0.5</v>
      </c>
      <c r="CP75" s="17">
        <f t="shared" si="311"/>
        <v>70</v>
      </c>
      <c r="CQ75" s="67">
        <f t="shared" si="312"/>
        <v>99.5</v>
      </c>
      <c r="CR75" s="17">
        <f t="shared" si="313"/>
        <v>100</v>
      </c>
      <c r="CS75" s="54">
        <f t="shared" si="314"/>
        <v>199.5</v>
      </c>
      <c r="CT75" s="45">
        <f t="shared" si="315"/>
        <v>0</v>
      </c>
      <c r="CU75" s="45">
        <f t="shared" si="329"/>
        <v>0</v>
      </c>
      <c r="CV75" s="46">
        <f t="shared" si="330"/>
        <v>200</v>
      </c>
      <c r="CW75" s="45" t="str">
        <f t="shared" si="316"/>
        <v/>
      </c>
      <c r="CX75" s="45" t="str">
        <f t="shared" si="331"/>
        <v/>
      </c>
      <c r="CY75" s="45" t="str">
        <f t="shared" si="387"/>
        <v/>
      </c>
      <c r="CZ75" s="17">
        <f>IF(details!AT75="","",details!AT75)</f>
        <v>5</v>
      </c>
      <c r="DA75" s="17">
        <f>IF(details!AU75="","",details!AU75)</f>
        <v>4</v>
      </c>
      <c r="DB75" s="17">
        <f>IF(details!AV75="","",details!AV75)</f>
        <v>8</v>
      </c>
      <c r="DC75" s="67">
        <f t="shared" si="388"/>
        <v>17</v>
      </c>
      <c r="DD75" s="17">
        <f>IF(details!AW75="","",details!AW75)</f>
        <v>1</v>
      </c>
      <c r="DE75" s="17">
        <f>IF(details!AX75="","",details!AX75)</f>
        <v>25</v>
      </c>
      <c r="DF75" s="67">
        <f t="shared" si="389"/>
        <v>43</v>
      </c>
      <c r="DG75" s="17">
        <f>IF(details!AY75="","",details!AY75)</f>
        <v>90</v>
      </c>
      <c r="DH75" s="54">
        <f t="shared" si="390"/>
        <v>133</v>
      </c>
      <c r="DI75" s="45">
        <f t="shared" si="391"/>
        <v>0</v>
      </c>
      <c r="DJ75" s="45">
        <f t="shared" si="392"/>
        <v>0</v>
      </c>
      <c r="DK75" s="46">
        <f t="shared" si="393"/>
        <v>200</v>
      </c>
      <c r="DL75" s="45" t="str">
        <f t="shared" si="394"/>
        <v/>
      </c>
      <c r="DM75" s="45" t="str">
        <f t="shared" si="332"/>
        <v/>
      </c>
      <c r="DN75" s="45" t="str">
        <f t="shared" si="333"/>
        <v/>
      </c>
      <c r="DO75" s="45">
        <f t="shared" si="317"/>
        <v>0</v>
      </c>
      <c r="DP75" s="69">
        <f t="shared" si="318"/>
        <v>332.5</v>
      </c>
      <c r="DQ75" s="70">
        <f t="shared" si="395"/>
        <v>27.708333333333332</v>
      </c>
      <c r="DR75" s="53" t="str">
        <f t="shared" si="396"/>
        <v/>
      </c>
      <c r="DS75" s="17">
        <f>IF(details!AZ75="","",details!AZ75)</f>
        <v>10</v>
      </c>
      <c r="DT75" s="17">
        <f>IF(details!BA75="","",details!BA75)</f>
        <v>10</v>
      </c>
      <c r="DU75" s="17">
        <f>IF(details!BB75="","",details!BB75)</f>
        <v>10</v>
      </c>
      <c r="DV75" s="67">
        <f t="shared" si="397"/>
        <v>30</v>
      </c>
      <c r="DW75" s="17">
        <f>IF(details!BC75="","",details!BC75)</f>
        <v>70</v>
      </c>
      <c r="DX75" s="67">
        <f t="shared" si="398"/>
        <v>100</v>
      </c>
      <c r="DY75" s="17">
        <f>IF(details!BD75="","",details!BD75)</f>
        <v>100</v>
      </c>
      <c r="DZ75" s="54">
        <f t="shared" si="399"/>
        <v>200</v>
      </c>
      <c r="EA75" s="45">
        <f t="shared" si="400"/>
        <v>0</v>
      </c>
      <c r="EB75" s="45">
        <f t="shared" si="401"/>
        <v>0</v>
      </c>
      <c r="EC75" s="46">
        <f t="shared" si="402"/>
        <v>200</v>
      </c>
      <c r="ED75" s="45" t="str">
        <f t="shared" si="403"/>
        <v/>
      </c>
      <c r="EE75" s="45" t="str">
        <f t="shared" si="334"/>
        <v/>
      </c>
      <c r="EF75" s="45" t="str">
        <f t="shared" si="404"/>
        <v/>
      </c>
      <c r="EG75" s="17">
        <f>IF(details!BE75="","",details!BE75)</f>
        <v>6</v>
      </c>
      <c r="EH75" s="17">
        <f>IF(details!BF75="","",details!BF75)</f>
        <v>8</v>
      </c>
      <c r="EI75" s="67">
        <f t="shared" si="405"/>
        <v>14</v>
      </c>
      <c r="EJ75" s="17">
        <f>IF(details!BG75="","",details!BG75)</f>
        <v>4</v>
      </c>
      <c r="EK75" s="17">
        <f>IF(details!BH75="","",details!BH75)</f>
        <v>7</v>
      </c>
      <c r="EL75" s="67">
        <f t="shared" si="406"/>
        <v>11</v>
      </c>
      <c r="EM75" s="17">
        <f>IF(details!BI75="","",details!BI75)</f>
        <v>15</v>
      </c>
      <c r="EN75" s="17">
        <f>IF(details!BJ75="","",details!BJ75)</f>
        <v>10</v>
      </c>
      <c r="EO75" s="67">
        <f t="shared" si="407"/>
        <v>25</v>
      </c>
      <c r="EP75" s="67">
        <f t="shared" si="408"/>
        <v>25</v>
      </c>
      <c r="EQ75" s="67">
        <f t="shared" si="409"/>
        <v>25</v>
      </c>
      <c r="ER75" s="67">
        <f t="shared" si="410"/>
        <v>50</v>
      </c>
      <c r="ES75" s="17">
        <f>IF(details!BK75="","",details!BK75)</f>
        <v>24</v>
      </c>
      <c r="ET75" s="17">
        <f>IF(details!BL75="","",details!BL75)</f>
        <v>14</v>
      </c>
      <c r="EU75" s="67">
        <f t="shared" si="411"/>
        <v>38</v>
      </c>
      <c r="EV75" s="67">
        <f t="shared" si="412"/>
        <v>49</v>
      </c>
      <c r="EW75" s="67">
        <f t="shared" si="413"/>
        <v>39</v>
      </c>
      <c r="EX75" s="17">
        <f>IF(details!BM75="","",details!BM75)</f>
        <v>30</v>
      </c>
      <c r="EY75" s="17">
        <f>IF(details!BN75="","",details!BN75)</f>
        <v>70</v>
      </c>
      <c r="EZ75" s="67">
        <f t="shared" si="414"/>
        <v>100</v>
      </c>
      <c r="FA75" s="67">
        <f t="shared" si="415"/>
        <v>79</v>
      </c>
      <c r="FB75" s="67">
        <f t="shared" si="416"/>
        <v>109</v>
      </c>
      <c r="FC75" s="63">
        <f t="shared" si="417"/>
        <v>188</v>
      </c>
      <c r="FD75" s="45">
        <f t="shared" si="418"/>
        <v>0</v>
      </c>
      <c r="FE75" s="45">
        <f t="shared" si="419"/>
        <v>0</v>
      </c>
      <c r="FF75" s="46">
        <f t="shared" si="420"/>
        <v>200</v>
      </c>
      <c r="FG75" s="45" t="str">
        <f t="shared" si="421"/>
        <v/>
      </c>
      <c r="FH75" s="45" t="str">
        <f t="shared" si="335"/>
        <v>P</v>
      </c>
      <c r="FI75" s="45" t="str">
        <f t="shared" si="422"/>
        <v>A</v>
      </c>
      <c r="FJ75" s="17">
        <f>IF(details!BO75="","",details!BO75)</f>
        <v>10</v>
      </c>
      <c r="FK75" s="17">
        <f>IF(details!BP75="","",details!BP75)</f>
        <v>10</v>
      </c>
      <c r="FL75" s="17">
        <f>IF(details!BQ75="","",details!BQ75)</f>
        <v>10</v>
      </c>
      <c r="FM75" s="67">
        <f t="shared" si="423"/>
        <v>30</v>
      </c>
      <c r="FN75" s="17">
        <f>IF(details!BR75="","",details!BR75)</f>
        <v>33</v>
      </c>
      <c r="FO75" s="17">
        <f>IF(details!BS75="","",details!BS75)</f>
        <v>18</v>
      </c>
      <c r="FP75" s="71">
        <f t="shared" si="424"/>
        <v>51</v>
      </c>
      <c r="FQ75" s="67">
        <f t="shared" si="425"/>
        <v>63</v>
      </c>
      <c r="FR75" s="67">
        <f t="shared" si="426"/>
        <v>18</v>
      </c>
      <c r="FS75" s="17">
        <f>IF(details!BT75="","",details!BT75)</f>
        <v>60</v>
      </c>
      <c r="FT75" s="17">
        <f>IF(details!BU75="","",details!BU75)</f>
        <v>30</v>
      </c>
      <c r="FU75" s="71">
        <f t="shared" si="427"/>
        <v>90</v>
      </c>
      <c r="FV75" s="67">
        <f t="shared" si="428"/>
        <v>123</v>
      </c>
      <c r="FW75" s="67">
        <f t="shared" si="429"/>
        <v>48</v>
      </c>
      <c r="FX75" s="63">
        <f t="shared" si="430"/>
        <v>171</v>
      </c>
      <c r="FY75" s="45">
        <f t="shared" si="431"/>
        <v>0</v>
      </c>
      <c r="FZ75" s="45">
        <f t="shared" si="432"/>
        <v>0</v>
      </c>
      <c r="GA75" s="46">
        <f t="shared" si="319"/>
        <v>200</v>
      </c>
      <c r="GB75" s="45" t="str">
        <f t="shared" si="433"/>
        <v/>
      </c>
      <c r="GC75" s="45" t="str">
        <f t="shared" si="336"/>
        <v>P</v>
      </c>
      <c r="GD75" s="45" t="str">
        <f t="shared" si="434"/>
        <v>A</v>
      </c>
      <c r="GE75" s="17">
        <f>IF(details!BV75="","",details!BV75)</f>
        <v>24</v>
      </c>
      <c r="GF75" s="17">
        <f>IF(details!BW75="","",details!BW75)</f>
        <v>44</v>
      </c>
      <c r="GG75" s="17">
        <f>IF(details!BX75="","",details!BX75)</f>
        <v>30</v>
      </c>
      <c r="GH75" s="63">
        <f t="shared" si="435"/>
        <v>98</v>
      </c>
      <c r="GI75" s="45">
        <f t="shared" si="436"/>
        <v>0</v>
      </c>
      <c r="GJ75" s="46">
        <f t="shared" si="437"/>
        <v>100</v>
      </c>
      <c r="GK75" s="45" t="str">
        <f t="shared" si="438"/>
        <v/>
      </c>
      <c r="GL75" s="45" t="str">
        <f t="shared" si="337"/>
        <v>P</v>
      </c>
      <c r="GM75" s="45" t="str">
        <f t="shared" si="338"/>
        <v>A</v>
      </c>
      <c r="GN75" s="17">
        <f>IF(details!BY75="","",details!BY75)</f>
        <v>24</v>
      </c>
      <c r="GO75" s="17">
        <f>IF(details!BZ75="","",details!BZ75)</f>
        <v>28</v>
      </c>
      <c r="GP75" s="17">
        <f>IF(details!CA75="","",details!CA75)</f>
        <v>27</v>
      </c>
      <c r="GQ75" s="17">
        <f>IF(details!CB75="","",details!CB75)</f>
        <v>14</v>
      </c>
      <c r="GR75" s="63">
        <f t="shared" si="439"/>
        <v>93</v>
      </c>
      <c r="GS75" s="45">
        <f t="shared" si="440"/>
        <v>0</v>
      </c>
      <c r="GT75" s="46">
        <f t="shared" si="441"/>
        <v>100</v>
      </c>
      <c r="GU75" s="45" t="str">
        <f t="shared" si="442"/>
        <v/>
      </c>
      <c r="GV75" s="45" t="str">
        <f t="shared" si="339"/>
        <v>P</v>
      </c>
      <c r="GW75" s="45" t="str">
        <f t="shared" si="340"/>
        <v>A</v>
      </c>
      <c r="GX75" s="45" t="str">
        <f t="shared" si="341"/>
        <v/>
      </c>
      <c r="GY75" s="45" t="str">
        <f t="shared" si="342"/>
        <v/>
      </c>
      <c r="GZ75" s="45" t="str">
        <f t="shared" si="343"/>
        <v/>
      </c>
      <c r="HA75" s="45" t="str">
        <f t="shared" si="344"/>
        <v/>
      </c>
      <c r="HB75" s="45" t="str">
        <f t="shared" si="443"/>
        <v/>
      </c>
      <c r="HC75" s="45" t="str">
        <f t="shared" si="444"/>
        <v/>
      </c>
      <c r="HD75" s="45" t="str">
        <f t="shared" si="320"/>
        <v/>
      </c>
      <c r="HE75" s="45">
        <f t="shared" si="445"/>
        <v>0</v>
      </c>
      <c r="HF75" s="45">
        <f t="shared" si="446"/>
        <v>0</v>
      </c>
      <c r="HG75" s="45">
        <f t="shared" si="447"/>
        <v>0</v>
      </c>
      <c r="HH75" s="45">
        <f t="shared" si="448"/>
        <v>0</v>
      </c>
      <c r="HI75" s="45">
        <f t="shared" si="449"/>
        <v>0</v>
      </c>
      <c r="HJ75" s="45" t="str">
        <f t="shared" si="321"/>
        <v/>
      </c>
      <c r="HK75" s="17" t="str">
        <f t="shared" si="450"/>
        <v/>
      </c>
      <c r="HL75" s="359" t="str">
        <f t="shared" si="451"/>
        <v/>
      </c>
      <c r="HM75" s="72" t="str">
        <f t="shared" si="452"/>
        <v/>
      </c>
      <c r="HN75" s="60" t="str">
        <f>IF(details!DJ75="","",details!DJ75)</f>
        <v/>
      </c>
      <c r="HO75" s="73" t="str">
        <f>IF(details!DK75="","",details!DK75)</f>
        <v/>
      </c>
      <c r="HP75" s="60" t="str">
        <f>IF(details!DN75="","",details!DN75)</f>
        <v/>
      </c>
      <c r="HQ75" s="73" t="str">
        <f>IF(details!DO75="","",details!DO75)</f>
        <v/>
      </c>
      <c r="HR75" s="60" t="str">
        <f>IF(details!DR75="","",details!DR75)</f>
        <v/>
      </c>
      <c r="HS75" s="73" t="str">
        <f>IF(details!DS75="","",details!DS75)</f>
        <v/>
      </c>
      <c r="HT75" s="60" t="str">
        <f>IF(details!DV75="","",details!DV75)</f>
        <v/>
      </c>
      <c r="HU75" s="73" t="str">
        <f>IF(details!DW75="","",details!DW75)</f>
        <v/>
      </c>
      <c r="HV75" s="60" t="str">
        <f>IF(details!DZ75="","",details!DZ75)</f>
        <v/>
      </c>
      <c r="HW75" s="73" t="str">
        <f>IF(details!EA75="","",details!EA75)</f>
        <v/>
      </c>
      <c r="HX75" s="61" t="str">
        <f t="shared" si="453"/>
        <v/>
      </c>
      <c r="HY75" s="321">
        <f t="shared" si="454"/>
        <v>1.5</v>
      </c>
      <c r="HZ75" s="17" t="str">
        <f t="shared" si="455"/>
        <v/>
      </c>
      <c r="IA75" s="17" t="str">
        <f t="shared" si="456"/>
        <v/>
      </c>
      <c r="IB75" s="17" t="str">
        <f t="shared" si="345"/>
        <v/>
      </c>
      <c r="IC75" s="17" t="str">
        <f t="shared" si="457"/>
        <v/>
      </c>
      <c r="ID75" s="17" t="str">
        <f t="shared" si="458"/>
        <v/>
      </c>
      <c r="IE75" s="17" t="str">
        <f t="shared" si="346"/>
        <v/>
      </c>
      <c r="IF75" s="17" t="str">
        <f t="shared" si="459"/>
        <v/>
      </c>
      <c r="IG75" s="17" t="str">
        <f t="shared" si="310"/>
        <v/>
      </c>
      <c r="IH75" s="17" t="str">
        <f t="shared" si="310"/>
        <v/>
      </c>
      <c r="II75" s="17" t="str">
        <f t="shared" si="310"/>
        <v/>
      </c>
      <c r="IJ75" s="17" t="str">
        <f t="shared" si="310"/>
        <v/>
      </c>
      <c r="IK75" s="17" t="str">
        <f t="shared" si="310"/>
        <v/>
      </c>
      <c r="IL75" s="17" t="str">
        <f t="shared" si="460"/>
        <v/>
      </c>
      <c r="IM75" s="17" t="str">
        <f t="shared" si="347"/>
        <v/>
      </c>
      <c r="IN75" s="17" t="str">
        <f t="shared" si="461"/>
        <v/>
      </c>
      <c r="IO75" s="17" t="str">
        <f t="shared" si="462"/>
        <v/>
      </c>
      <c r="IP75" s="17" t="str">
        <f t="shared" si="348"/>
        <v/>
      </c>
      <c r="IQ75" s="17" t="str">
        <f t="shared" si="463"/>
        <v/>
      </c>
      <c r="IR75" s="17" t="str">
        <f t="shared" si="464"/>
        <v/>
      </c>
      <c r="IS75" s="17" t="str">
        <f t="shared" si="465"/>
        <v/>
      </c>
      <c r="IT75" s="17" t="str">
        <f t="shared" si="466"/>
        <v/>
      </c>
      <c r="IU75" s="17" t="str">
        <f t="shared" si="467"/>
        <v/>
      </c>
      <c r="IV75" s="17" t="str">
        <f t="shared" si="468"/>
        <v/>
      </c>
      <c r="IW75" s="17" t="str">
        <f t="shared" si="469"/>
        <v/>
      </c>
      <c r="IX75" s="17" t="str">
        <f t="shared" si="470"/>
        <v>A</v>
      </c>
      <c r="IY75" s="17" t="str">
        <f t="shared" si="471"/>
        <v>A</v>
      </c>
      <c r="IZ75" s="17" t="str">
        <f t="shared" si="472"/>
        <v>A</v>
      </c>
      <c r="JA75" s="17" t="str">
        <f t="shared" si="473"/>
        <v>A</v>
      </c>
      <c r="JB75" s="17" t="str">
        <f t="shared" si="474"/>
        <v xml:space="preserve">            </v>
      </c>
      <c r="JC75" s="17" t="str">
        <f t="shared" si="475"/>
        <v xml:space="preserve">            </v>
      </c>
      <c r="JD75" s="17" t="str">
        <f t="shared" si="476"/>
        <v/>
      </c>
      <c r="JE75" s="74"/>
      <c r="JF75" s="17" t="str">
        <f t="shared" si="477"/>
        <v xml:space="preserve">            </v>
      </c>
      <c r="JG75" s="17" t="str">
        <f>IF(OR(HK75="SUPPL.",HK75="RE-EXAM."),'result subject-wise'!AV75,HK75)</f>
        <v/>
      </c>
      <c r="JH75" s="26">
        <f>IF('result subject-wise'!AW75="",DQ75,'result subject-wise'!AW75)</f>
        <v>27.708333333333332</v>
      </c>
      <c r="JI75" s="53" t="str">
        <f t="shared" si="478"/>
        <v/>
      </c>
      <c r="JJ75" s="65"/>
    </row>
    <row r="76" spans="1:270" ht="16" customHeight="1">
      <c r="A76" s="2">
        <f>details!A76</f>
        <v>0</v>
      </c>
      <c r="B76" s="17" t="str">
        <f>IF(details!B76="","",details!B76)</f>
        <v/>
      </c>
      <c r="C76" s="17" t="str">
        <f>IF(details!C76="","",details!C76)</f>
        <v/>
      </c>
      <c r="D76" s="63" t="str">
        <f>IF(details!D76="","",details!D76)</f>
        <v/>
      </c>
      <c r="E76" s="17" t="str">
        <f>IF(details!E76="","",details!E76)</f>
        <v/>
      </c>
      <c r="F76" s="245" t="str">
        <f>IF(details!F76="","",details!F76)</f>
        <v/>
      </c>
      <c r="G76" s="19" t="str">
        <f>IF(details!G76="","",details!G76)</f>
        <v/>
      </c>
      <c r="H76" s="19" t="str">
        <f>IF(details!H76="","",details!H76)</f>
        <v/>
      </c>
      <c r="I76" s="19" t="str">
        <f>IF(details!I76="","",details!I76)</f>
        <v/>
      </c>
      <c r="J76" s="17" t="str">
        <f>IF(details!J76="","",details!J76)</f>
        <v/>
      </c>
      <c r="K76" s="17" t="str">
        <f>IF(details!K76="","",details!K76)</f>
        <v/>
      </c>
      <c r="L76" s="17" t="str">
        <f>IF(details!L76="","",details!L76)</f>
        <v/>
      </c>
      <c r="M76" s="67" t="str">
        <f t="shared" si="349"/>
        <v/>
      </c>
      <c r="N76" s="17" t="str">
        <f>IF(details!M76="","",details!M76)</f>
        <v/>
      </c>
      <c r="O76" s="17" t="str">
        <f>IF(details!N76="","",details!N76)</f>
        <v/>
      </c>
      <c r="P76" s="67" t="str">
        <f t="shared" si="350"/>
        <v/>
      </c>
      <c r="Q76" s="17" t="str">
        <f>IF(details!O76="","",details!O76)</f>
        <v/>
      </c>
      <c r="R76" s="54" t="str">
        <f t="shared" si="351"/>
        <v/>
      </c>
      <c r="S76" s="45">
        <f t="shared" si="352"/>
        <v>0</v>
      </c>
      <c r="T76" s="45">
        <f t="shared" si="353"/>
        <v>0</v>
      </c>
      <c r="U76" s="46" t="str">
        <f t="shared" si="354"/>
        <v/>
      </c>
      <c r="V76" s="45" t="str">
        <f t="shared" si="355"/>
        <v/>
      </c>
      <c r="W76" s="45" t="str">
        <f t="shared" si="322"/>
        <v/>
      </c>
      <c r="X76" s="45" t="str">
        <f t="shared" si="323"/>
        <v/>
      </c>
      <c r="Y76" s="17" t="str">
        <f>IF(details!P76="","",details!P76)</f>
        <v/>
      </c>
      <c r="Z76" s="17" t="str">
        <f>IF(details!Q76="","",details!Q76)</f>
        <v/>
      </c>
      <c r="AA76" s="17" t="str">
        <f>IF(details!R76="","",details!R76)</f>
        <v/>
      </c>
      <c r="AB76" s="67" t="str">
        <f t="shared" si="356"/>
        <v/>
      </c>
      <c r="AC76" s="17" t="str">
        <f>IF(details!S76="","",details!S76)</f>
        <v/>
      </c>
      <c r="AD76" s="17" t="str">
        <f>IF(details!T76="","",details!T76)</f>
        <v/>
      </c>
      <c r="AE76" s="67" t="str">
        <f t="shared" si="357"/>
        <v/>
      </c>
      <c r="AF76" s="17" t="str">
        <f>IF(details!U76="","",details!U76)</f>
        <v/>
      </c>
      <c r="AG76" s="54" t="str">
        <f t="shared" si="358"/>
        <v/>
      </c>
      <c r="AH76" s="45">
        <f t="shared" si="359"/>
        <v>0</v>
      </c>
      <c r="AI76" s="45">
        <f t="shared" si="360"/>
        <v>0</v>
      </c>
      <c r="AJ76" s="46" t="str">
        <f t="shared" si="361"/>
        <v/>
      </c>
      <c r="AK76" s="45" t="str">
        <f t="shared" si="362"/>
        <v/>
      </c>
      <c r="AL76" s="45" t="str">
        <f t="shared" si="324"/>
        <v/>
      </c>
      <c r="AM76" s="45" t="str">
        <f t="shared" si="325"/>
        <v/>
      </c>
      <c r="AN76" s="63" t="str">
        <f>IF(details!V76="","",details!V76)</f>
        <v/>
      </c>
      <c r="AO76" s="68" t="str">
        <f>IF(details!V76="","",details!V76)</f>
        <v/>
      </c>
      <c r="AP76" s="17" t="str">
        <f>IF(details!W76="","",details!W76)</f>
        <v/>
      </c>
      <c r="AQ76" s="17" t="str">
        <f>IF(details!X76="","",details!X76)</f>
        <v/>
      </c>
      <c r="AR76" s="17" t="str">
        <f>IF(details!Y76="","",details!Y76)</f>
        <v/>
      </c>
      <c r="AS76" s="67" t="str">
        <f t="shared" si="363"/>
        <v/>
      </c>
      <c r="AT76" s="17" t="str">
        <f>IF(details!Z76="","",details!Z76)</f>
        <v/>
      </c>
      <c r="AU76" s="17" t="str">
        <f>IF(details!AA76="","",details!AA76)</f>
        <v/>
      </c>
      <c r="AV76" s="67" t="str">
        <f t="shared" si="364"/>
        <v/>
      </c>
      <c r="AW76" s="17" t="str">
        <f>IF(details!AB76="","",details!AB76)</f>
        <v/>
      </c>
      <c r="AX76" s="54" t="str">
        <f t="shared" si="365"/>
        <v/>
      </c>
      <c r="AY76" s="45">
        <f t="shared" si="366"/>
        <v>0</v>
      </c>
      <c r="AZ76" s="45">
        <f t="shared" si="367"/>
        <v>0</v>
      </c>
      <c r="BA76" s="46" t="str">
        <f t="shared" si="368"/>
        <v/>
      </c>
      <c r="BB76" s="45" t="str">
        <f t="shared" si="369"/>
        <v/>
      </c>
      <c r="BC76" s="45" t="str">
        <f t="shared" si="326"/>
        <v/>
      </c>
      <c r="BD76" s="45" t="str">
        <f t="shared" si="370"/>
        <v/>
      </c>
      <c r="BE76" s="17" t="str">
        <f>IF(details!AC76="","",details!AC76)</f>
        <v/>
      </c>
      <c r="BF76" s="17" t="str">
        <f>IF(details!AD76="","",details!AD76)</f>
        <v/>
      </c>
      <c r="BG76" s="17" t="str">
        <f>IF(details!AE76="","",details!AE76)</f>
        <v/>
      </c>
      <c r="BH76" s="67" t="str">
        <f t="shared" si="371"/>
        <v/>
      </c>
      <c r="BI76" s="17" t="str">
        <f>IF(details!AF76="","",details!AF76)</f>
        <v/>
      </c>
      <c r="BJ76" s="17" t="str">
        <f>IF(details!AG76="","",details!AG76)</f>
        <v/>
      </c>
      <c r="BK76" s="67" t="str">
        <f t="shared" si="372"/>
        <v/>
      </c>
      <c r="BL76" s="17" t="str">
        <f>IF(details!AH76="","",details!AH76)</f>
        <v/>
      </c>
      <c r="BM76" s="54" t="str">
        <f t="shared" si="373"/>
        <v/>
      </c>
      <c r="BN76" s="45">
        <f t="shared" si="374"/>
        <v>0</v>
      </c>
      <c r="BO76" s="45">
        <f t="shared" si="375"/>
        <v>0</v>
      </c>
      <c r="BP76" s="46" t="str">
        <f t="shared" si="376"/>
        <v/>
      </c>
      <c r="BQ76" s="45" t="str">
        <f t="shared" si="377"/>
        <v/>
      </c>
      <c r="BR76" s="45" t="str">
        <f t="shared" si="327"/>
        <v/>
      </c>
      <c r="BS76" s="45" t="str">
        <f t="shared" si="378"/>
        <v/>
      </c>
      <c r="BT76" s="300" t="str">
        <f>IF(details!AI76="","",details!AI76)</f>
        <v/>
      </c>
      <c r="BU76" s="309" t="str">
        <f t="shared" si="379"/>
        <v xml:space="preserve"> SOCIAL SCIENCE</v>
      </c>
      <c r="BV76" s="17" t="str">
        <f>IF(details!AJ76="","",details!AJ76)</f>
        <v/>
      </c>
      <c r="BW76" s="17" t="str">
        <f>IF(details!AK76="","",details!AK76)</f>
        <v/>
      </c>
      <c r="BX76" s="17" t="str">
        <f>IF(details!AL76="","",details!AL76)</f>
        <v/>
      </c>
      <c r="BY76" s="178" t="str">
        <f t="shared" si="479"/>
        <v/>
      </c>
      <c r="BZ76" s="17" t="str">
        <f>IF(details!AM76="","",details!AM76)</f>
        <v/>
      </c>
      <c r="CA76" s="17" t="str">
        <f t="shared" si="380"/>
        <v/>
      </c>
      <c r="CB76" s="17" t="str">
        <f t="shared" si="480"/>
        <v/>
      </c>
      <c r="CC76" s="17">
        <f>IF(details!AN76="","",details!AN76)</f>
        <v>10</v>
      </c>
      <c r="CD76" s="17">
        <f>IF(details!AO76="","",details!AO76)</f>
        <v>10</v>
      </c>
      <c r="CE76" s="17">
        <f>IF(details!AP76="","",details!AP76)</f>
        <v>9</v>
      </c>
      <c r="CF76" s="67">
        <f t="shared" si="381"/>
        <v>29</v>
      </c>
      <c r="CG76" s="17">
        <f>IF(details!AQ76="","",details!AQ76)</f>
        <v>0.5</v>
      </c>
      <c r="CH76" s="17">
        <f>IF(details!AR76="","",details!AR76)</f>
        <v>70</v>
      </c>
      <c r="CI76" s="67">
        <f t="shared" si="382"/>
        <v>99.5</v>
      </c>
      <c r="CJ76" s="17">
        <f>IF(details!AS76="","",details!AS76)</f>
        <v>100</v>
      </c>
      <c r="CK76" s="54">
        <f t="shared" si="383"/>
        <v>199.5</v>
      </c>
      <c r="CL76" s="17">
        <f t="shared" si="384"/>
        <v>10</v>
      </c>
      <c r="CM76" s="17">
        <f t="shared" si="385"/>
        <v>10</v>
      </c>
      <c r="CN76" s="17">
        <f t="shared" si="386"/>
        <v>9</v>
      </c>
      <c r="CO76" s="67">
        <f t="shared" si="328"/>
        <v>0.5</v>
      </c>
      <c r="CP76" s="17">
        <f t="shared" si="311"/>
        <v>70</v>
      </c>
      <c r="CQ76" s="67">
        <f t="shared" si="312"/>
        <v>99.5</v>
      </c>
      <c r="CR76" s="17">
        <f t="shared" si="313"/>
        <v>100</v>
      </c>
      <c r="CS76" s="54">
        <f t="shared" si="314"/>
        <v>199.5</v>
      </c>
      <c r="CT76" s="45">
        <f t="shared" si="315"/>
        <v>0</v>
      </c>
      <c r="CU76" s="45">
        <f t="shared" si="329"/>
        <v>0</v>
      </c>
      <c r="CV76" s="46">
        <f t="shared" si="330"/>
        <v>200</v>
      </c>
      <c r="CW76" s="45" t="str">
        <f t="shared" si="316"/>
        <v/>
      </c>
      <c r="CX76" s="45" t="str">
        <f t="shared" si="331"/>
        <v/>
      </c>
      <c r="CY76" s="45" t="str">
        <f t="shared" si="387"/>
        <v/>
      </c>
      <c r="CZ76" s="17">
        <f>IF(details!AT76="","",details!AT76)</f>
        <v>5</v>
      </c>
      <c r="DA76" s="17">
        <f>IF(details!AU76="","",details!AU76)</f>
        <v>4</v>
      </c>
      <c r="DB76" s="17">
        <f>IF(details!AV76="","",details!AV76)</f>
        <v>8</v>
      </c>
      <c r="DC76" s="67">
        <f t="shared" si="388"/>
        <v>17</v>
      </c>
      <c r="DD76" s="17">
        <f>IF(details!AW76="","",details!AW76)</f>
        <v>1</v>
      </c>
      <c r="DE76" s="17">
        <f>IF(details!AX76="","",details!AX76)</f>
        <v>25</v>
      </c>
      <c r="DF76" s="67">
        <f t="shared" si="389"/>
        <v>43</v>
      </c>
      <c r="DG76" s="17">
        <f>IF(details!AY76="","",details!AY76)</f>
        <v>90</v>
      </c>
      <c r="DH76" s="54">
        <f t="shared" si="390"/>
        <v>133</v>
      </c>
      <c r="DI76" s="45">
        <f t="shared" si="391"/>
        <v>0</v>
      </c>
      <c r="DJ76" s="45">
        <f t="shared" si="392"/>
        <v>0</v>
      </c>
      <c r="DK76" s="46">
        <f t="shared" si="393"/>
        <v>200</v>
      </c>
      <c r="DL76" s="45" t="str">
        <f t="shared" si="394"/>
        <v/>
      </c>
      <c r="DM76" s="45" t="str">
        <f t="shared" si="332"/>
        <v/>
      </c>
      <c r="DN76" s="45" t="str">
        <f t="shared" si="333"/>
        <v/>
      </c>
      <c r="DO76" s="45">
        <f t="shared" si="317"/>
        <v>0</v>
      </c>
      <c r="DP76" s="69">
        <f t="shared" si="318"/>
        <v>332.5</v>
      </c>
      <c r="DQ76" s="70">
        <f t="shared" si="395"/>
        <v>27.708333333333332</v>
      </c>
      <c r="DR76" s="53" t="str">
        <f t="shared" si="396"/>
        <v/>
      </c>
      <c r="DS76" s="17">
        <f>IF(details!AZ76="","",details!AZ76)</f>
        <v>10</v>
      </c>
      <c r="DT76" s="17">
        <f>IF(details!BA76="","",details!BA76)</f>
        <v>10</v>
      </c>
      <c r="DU76" s="17">
        <f>IF(details!BB76="","",details!BB76)</f>
        <v>10</v>
      </c>
      <c r="DV76" s="67">
        <f t="shared" si="397"/>
        <v>30</v>
      </c>
      <c r="DW76" s="17">
        <f>IF(details!BC76="","",details!BC76)</f>
        <v>70</v>
      </c>
      <c r="DX76" s="67">
        <f t="shared" si="398"/>
        <v>100</v>
      </c>
      <c r="DY76" s="17">
        <f>IF(details!BD76="","",details!BD76)</f>
        <v>100</v>
      </c>
      <c r="DZ76" s="54">
        <f t="shared" si="399"/>
        <v>200</v>
      </c>
      <c r="EA76" s="45">
        <f t="shared" si="400"/>
        <v>0</v>
      </c>
      <c r="EB76" s="45">
        <f t="shared" si="401"/>
        <v>0</v>
      </c>
      <c r="EC76" s="46">
        <f t="shared" si="402"/>
        <v>200</v>
      </c>
      <c r="ED76" s="45" t="str">
        <f t="shared" si="403"/>
        <v/>
      </c>
      <c r="EE76" s="45" t="str">
        <f t="shared" si="334"/>
        <v/>
      </c>
      <c r="EF76" s="45" t="str">
        <f t="shared" si="404"/>
        <v/>
      </c>
      <c r="EG76" s="17">
        <f>IF(details!BE76="","",details!BE76)</f>
        <v>6</v>
      </c>
      <c r="EH76" s="17">
        <f>IF(details!BF76="","",details!BF76)</f>
        <v>8</v>
      </c>
      <c r="EI76" s="67">
        <f t="shared" si="405"/>
        <v>14</v>
      </c>
      <c r="EJ76" s="17">
        <f>IF(details!BG76="","",details!BG76)</f>
        <v>4</v>
      </c>
      <c r="EK76" s="17">
        <f>IF(details!BH76="","",details!BH76)</f>
        <v>7</v>
      </c>
      <c r="EL76" s="67">
        <f t="shared" si="406"/>
        <v>11</v>
      </c>
      <c r="EM76" s="17">
        <f>IF(details!BI76="","",details!BI76)</f>
        <v>15</v>
      </c>
      <c r="EN76" s="17">
        <f>IF(details!BJ76="","",details!BJ76)</f>
        <v>10</v>
      </c>
      <c r="EO76" s="67">
        <f t="shared" si="407"/>
        <v>25</v>
      </c>
      <c r="EP76" s="67">
        <f t="shared" si="408"/>
        <v>25</v>
      </c>
      <c r="EQ76" s="67">
        <f t="shared" si="409"/>
        <v>25</v>
      </c>
      <c r="ER76" s="67">
        <f t="shared" si="410"/>
        <v>50</v>
      </c>
      <c r="ES76" s="17">
        <f>IF(details!BK76="","",details!BK76)</f>
        <v>24</v>
      </c>
      <c r="ET76" s="17">
        <f>IF(details!BL76="","",details!BL76)</f>
        <v>14</v>
      </c>
      <c r="EU76" s="67">
        <f t="shared" si="411"/>
        <v>38</v>
      </c>
      <c r="EV76" s="67">
        <f t="shared" si="412"/>
        <v>49</v>
      </c>
      <c r="EW76" s="67">
        <f t="shared" si="413"/>
        <v>39</v>
      </c>
      <c r="EX76" s="17">
        <f>IF(details!BM76="","",details!BM76)</f>
        <v>30</v>
      </c>
      <c r="EY76" s="17">
        <f>IF(details!BN76="","",details!BN76)</f>
        <v>70</v>
      </c>
      <c r="EZ76" s="67">
        <f t="shared" si="414"/>
        <v>100</v>
      </c>
      <c r="FA76" s="67">
        <f t="shared" si="415"/>
        <v>79</v>
      </c>
      <c r="FB76" s="67">
        <f t="shared" si="416"/>
        <v>109</v>
      </c>
      <c r="FC76" s="63">
        <f t="shared" si="417"/>
        <v>188</v>
      </c>
      <c r="FD76" s="45">
        <f t="shared" si="418"/>
        <v>0</v>
      </c>
      <c r="FE76" s="45">
        <f t="shared" si="419"/>
        <v>0</v>
      </c>
      <c r="FF76" s="46">
        <f t="shared" si="420"/>
        <v>200</v>
      </c>
      <c r="FG76" s="45" t="str">
        <f t="shared" si="421"/>
        <v/>
      </c>
      <c r="FH76" s="45" t="str">
        <f t="shared" si="335"/>
        <v>P</v>
      </c>
      <c r="FI76" s="45" t="str">
        <f t="shared" si="422"/>
        <v>A</v>
      </c>
      <c r="FJ76" s="17">
        <f>IF(details!BO76="","",details!BO76)</f>
        <v>10</v>
      </c>
      <c r="FK76" s="17">
        <f>IF(details!BP76="","",details!BP76)</f>
        <v>10</v>
      </c>
      <c r="FL76" s="17">
        <f>IF(details!BQ76="","",details!BQ76)</f>
        <v>10</v>
      </c>
      <c r="FM76" s="67">
        <f t="shared" si="423"/>
        <v>30</v>
      </c>
      <c r="FN76" s="17">
        <f>IF(details!BR76="","",details!BR76)</f>
        <v>33</v>
      </c>
      <c r="FO76" s="17">
        <f>IF(details!BS76="","",details!BS76)</f>
        <v>18</v>
      </c>
      <c r="FP76" s="71">
        <f t="shared" si="424"/>
        <v>51</v>
      </c>
      <c r="FQ76" s="67">
        <f t="shared" si="425"/>
        <v>63</v>
      </c>
      <c r="FR76" s="67">
        <f t="shared" si="426"/>
        <v>18</v>
      </c>
      <c r="FS76" s="17">
        <f>IF(details!BT76="","",details!BT76)</f>
        <v>60</v>
      </c>
      <c r="FT76" s="17">
        <f>IF(details!BU76="","",details!BU76)</f>
        <v>30</v>
      </c>
      <c r="FU76" s="71">
        <f t="shared" si="427"/>
        <v>90</v>
      </c>
      <c r="FV76" s="67">
        <f t="shared" si="428"/>
        <v>123</v>
      </c>
      <c r="FW76" s="67">
        <f t="shared" si="429"/>
        <v>48</v>
      </c>
      <c r="FX76" s="63">
        <f t="shared" si="430"/>
        <v>171</v>
      </c>
      <c r="FY76" s="45">
        <f t="shared" si="431"/>
        <v>0</v>
      </c>
      <c r="FZ76" s="45">
        <f t="shared" si="432"/>
        <v>0</v>
      </c>
      <c r="GA76" s="46">
        <f t="shared" si="319"/>
        <v>200</v>
      </c>
      <c r="GB76" s="45" t="str">
        <f t="shared" si="433"/>
        <v/>
      </c>
      <c r="GC76" s="45" t="str">
        <f t="shared" si="336"/>
        <v>P</v>
      </c>
      <c r="GD76" s="45" t="str">
        <f t="shared" si="434"/>
        <v>A</v>
      </c>
      <c r="GE76" s="17">
        <f>IF(details!BV76="","",details!BV76)</f>
        <v>24</v>
      </c>
      <c r="GF76" s="17">
        <f>IF(details!BW76="","",details!BW76)</f>
        <v>44</v>
      </c>
      <c r="GG76" s="17">
        <f>IF(details!BX76="","",details!BX76)</f>
        <v>30</v>
      </c>
      <c r="GH76" s="63">
        <f t="shared" si="435"/>
        <v>98</v>
      </c>
      <c r="GI76" s="45">
        <f t="shared" si="436"/>
        <v>0</v>
      </c>
      <c r="GJ76" s="46">
        <f t="shared" si="437"/>
        <v>100</v>
      </c>
      <c r="GK76" s="45" t="str">
        <f t="shared" si="438"/>
        <v/>
      </c>
      <c r="GL76" s="45" t="str">
        <f t="shared" si="337"/>
        <v>P</v>
      </c>
      <c r="GM76" s="45" t="str">
        <f t="shared" si="338"/>
        <v>A</v>
      </c>
      <c r="GN76" s="17">
        <f>IF(details!BY76="","",details!BY76)</f>
        <v>24</v>
      </c>
      <c r="GO76" s="17">
        <f>IF(details!BZ76="","",details!BZ76)</f>
        <v>28</v>
      </c>
      <c r="GP76" s="17">
        <f>IF(details!CA76="","",details!CA76)</f>
        <v>27</v>
      </c>
      <c r="GQ76" s="17">
        <f>IF(details!CB76="","",details!CB76)</f>
        <v>14</v>
      </c>
      <c r="GR76" s="63">
        <f t="shared" si="439"/>
        <v>93</v>
      </c>
      <c r="GS76" s="45">
        <f t="shared" si="440"/>
        <v>0</v>
      </c>
      <c r="GT76" s="46">
        <f t="shared" si="441"/>
        <v>100</v>
      </c>
      <c r="GU76" s="45" t="str">
        <f t="shared" si="442"/>
        <v/>
      </c>
      <c r="GV76" s="45" t="str">
        <f t="shared" si="339"/>
        <v>P</v>
      </c>
      <c r="GW76" s="45" t="str">
        <f t="shared" si="340"/>
        <v>A</v>
      </c>
      <c r="GX76" s="45" t="str">
        <f t="shared" si="341"/>
        <v/>
      </c>
      <c r="GY76" s="45" t="str">
        <f t="shared" si="342"/>
        <v/>
      </c>
      <c r="GZ76" s="45" t="str">
        <f t="shared" si="343"/>
        <v/>
      </c>
      <c r="HA76" s="45" t="str">
        <f t="shared" si="344"/>
        <v/>
      </c>
      <c r="HB76" s="45" t="str">
        <f t="shared" si="443"/>
        <v/>
      </c>
      <c r="HC76" s="45" t="str">
        <f t="shared" si="444"/>
        <v/>
      </c>
      <c r="HD76" s="45" t="str">
        <f t="shared" si="320"/>
        <v/>
      </c>
      <c r="HE76" s="45">
        <f t="shared" si="445"/>
        <v>0</v>
      </c>
      <c r="HF76" s="45">
        <f t="shared" si="446"/>
        <v>0</v>
      </c>
      <c r="HG76" s="45">
        <f t="shared" si="447"/>
        <v>0</v>
      </c>
      <c r="HH76" s="45">
        <f t="shared" si="448"/>
        <v>0</v>
      </c>
      <c r="HI76" s="45">
        <f t="shared" si="449"/>
        <v>0</v>
      </c>
      <c r="HJ76" s="45" t="str">
        <f t="shared" si="321"/>
        <v/>
      </c>
      <c r="HK76" s="17" t="str">
        <f t="shared" si="450"/>
        <v/>
      </c>
      <c r="HL76" s="359" t="str">
        <f t="shared" si="451"/>
        <v/>
      </c>
      <c r="HM76" s="72" t="str">
        <f t="shared" si="452"/>
        <v/>
      </c>
      <c r="HN76" s="60" t="str">
        <f>IF(details!DJ76="","",details!DJ76)</f>
        <v/>
      </c>
      <c r="HO76" s="73" t="str">
        <f>IF(details!DK76="","",details!DK76)</f>
        <v/>
      </c>
      <c r="HP76" s="60" t="str">
        <f>IF(details!DN76="","",details!DN76)</f>
        <v/>
      </c>
      <c r="HQ76" s="73" t="str">
        <f>IF(details!DO76="","",details!DO76)</f>
        <v/>
      </c>
      <c r="HR76" s="60" t="str">
        <f>IF(details!DR76="","",details!DR76)</f>
        <v/>
      </c>
      <c r="HS76" s="73" t="str">
        <f>IF(details!DS76="","",details!DS76)</f>
        <v/>
      </c>
      <c r="HT76" s="60" t="str">
        <f>IF(details!DV76="","",details!DV76)</f>
        <v/>
      </c>
      <c r="HU76" s="73" t="str">
        <f>IF(details!DW76="","",details!DW76)</f>
        <v/>
      </c>
      <c r="HV76" s="60" t="str">
        <f>IF(details!DZ76="","",details!DZ76)</f>
        <v/>
      </c>
      <c r="HW76" s="73" t="str">
        <f>IF(details!EA76="","",details!EA76)</f>
        <v/>
      </c>
      <c r="HX76" s="61" t="str">
        <f t="shared" si="453"/>
        <v/>
      </c>
      <c r="HY76" s="321">
        <f t="shared" si="454"/>
        <v>1.5</v>
      </c>
      <c r="HZ76" s="17" t="str">
        <f t="shared" si="455"/>
        <v/>
      </c>
      <c r="IA76" s="17" t="str">
        <f t="shared" si="456"/>
        <v/>
      </c>
      <c r="IB76" s="17" t="str">
        <f t="shared" si="345"/>
        <v/>
      </c>
      <c r="IC76" s="17" t="str">
        <f t="shared" si="457"/>
        <v/>
      </c>
      <c r="ID76" s="17" t="str">
        <f t="shared" si="458"/>
        <v/>
      </c>
      <c r="IE76" s="17" t="str">
        <f t="shared" si="346"/>
        <v/>
      </c>
      <c r="IF76" s="17" t="str">
        <f t="shared" si="459"/>
        <v/>
      </c>
      <c r="IG76" s="17" t="str">
        <f t="shared" si="310"/>
        <v/>
      </c>
      <c r="IH76" s="17" t="str">
        <f t="shared" si="310"/>
        <v/>
      </c>
      <c r="II76" s="17" t="str">
        <f t="shared" si="310"/>
        <v/>
      </c>
      <c r="IJ76" s="17" t="str">
        <f t="shared" si="310"/>
        <v/>
      </c>
      <c r="IK76" s="17" t="str">
        <f t="shared" si="310"/>
        <v/>
      </c>
      <c r="IL76" s="17" t="str">
        <f t="shared" si="460"/>
        <v/>
      </c>
      <c r="IM76" s="17" t="str">
        <f t="shared" si="347"/>
        <v/>
      </c>
      <c r="IN76" s="17" t="str">
        <f t="shared" si="461"/>
        <v/>
      </c>
      <c r="IO76" s="17" t="str">
        <f t="shared" si="462"/>
        <v/>
      </c>
      <c r="IP76" s="17" t="str">
        <f t="shared" si="348"/>
        <v/>
      </c>
      <c r="IQ76" s="17" t="str">
        <f t="shared" si="463"/>
        <v/>
      </c>
      <c r="IR76" s="17" t="str">
        <f t="shared" si="464"/>
        <v/>
      </c>
      <c r="IS76" s="17" t="str">
        <f t="shared" si="465"/>
        <v/>
      </c>
      <c r="IT76" s="17" t="str">
        <f t="shared" si="466"/>
        <v/>
      </c>
      <c r="IU76" s="17" t="str">
        <f t="shared" si="467"/>
        <v/>
      </c>
      <c r="IV76" s="17" t="str">
        <f t="shared" si="468"/>
        <v/>
      </c>
      <c r="IW76" s="17" t="str">
        <f t="shared" si="469"/>
        <v/>
      </c>
      <c r="IX76" s="17" t="str">
        <f t="shared" si="470"/>
        <v>A</v>
      </c>
      <c r="IY76" s="17" t="str">
        <f t="shared" si="471"/>
        <v>A</v>
      </c>
      <c r="IZ76" s="17" t="str">
        <f t="shared" si="472"/>
        <v>A</v>
      </c>
      <c r="JA76" s="17" t="str">
        <f t="shared" si="473"/>
        <v>A</v>
      </c>
      <c r="JB76" s="17" t="str">
        <f t="shared" si="474"/>
        <v xml:space="preserve">            </v>
      </c>
      <c r="JC76" s="17" t="str">
        <f t="shared" si="475"/>
        <v xml:space="preserve">            </v>
      </c>
      <c r="JD76" s="17" t="str">
        <f t="shared" si="476"/>
        <v/>
      </c>
      <c r="JE76" s="74"/>
      <c r="JF76" s="17" t="str">
        <f t="shared" si="477"/>
        <v xml:space="preserve">            </v>
      </c>
      <c r="JG76" s="17" t="str">
        <f>IF(OR(HK76="SUPPL.",HK76="RE-EXAM."),'result subject-wise'!AV76,HK76)</f>
        <v/>
      </c>
      <c r="JH76" s="26">
        <f>IF('result subject-wise'!AW76="",DQ76,'result subject-wise'!AW76)</f>
        <v>27.708333333333332</v>
      </c>
      <c r="JI76" s="53" t="str">
        <f t="shared" si="478"/>
        <v/>
      </c>
      <c r="JJ76" s="65"/>
    </row>
    <row r="77" spans="1:270" ht="16" customHeight="1">
      <c r="A77" s="2">
        <f>details!A77</f>
        <v>0</v>
      </c>
      <c r="B77" s="17" t="str">
        <f>IF(details!B77="","",details!B77)</f>
        <v/>
      </c>
      <c r="C77" s="17" t="str">
        <f>IF(details!C77="","",details!C77)</f>
        <v/>
      </c>
      <c r="D77" s="63" t="str">
        <f>IF(details!D77="","",details!D77)</f>
        <v/>
      </c>
      <c r="E77" s="17" t="str">
        <f>IF(details!E77="","",details!E77)</f>
        <v/>
      </c>
      <c r="F77" s="245" t="str">
        <f>IF(details!F77="","",details!F77)</f>
        <v/>
      </c>
      <c r="G77" s="19" t="str">
        <f>IF(details!G77="","",details!G77)</f>
        <v/>
      </c>
      <c r="H77" s="19" t="str">
        <f>IF(details!H77="","",details!H77)</f>
        <v/>
      </c>
      <c r="I77" s="19" t="str">
        <f>IF(details!I77="","",details!I77)</f>
        <v/>
      </c>
      <c r="J77" s="17" t="str">
        <f>IF(details!J77="","",details!J77)</f>
        <v/>
      </c>
      <c r="K77" s="17" t="str">
        <f>IF(details!K77="","",details!K77)</f>
        <v/>
      </c>
      <c r="L77" s="17" t="str">
        <f>IF(details!L77="","",details!L77)</f>
        <v/>
      </c>
      <c r="M77" s="67" t="str">
        <f t="shared" si="349"/>
        <v/>
      </c>
      <c r="N77" s="17" t="str">
        <f>IF(details!M77="","",details!M77)</f>
        <v/>
      </c>
      <c r="O77" s="17" t="str">
        <f>IF(details!N77="","",details!N77)</f>
        <v/>
      </c>
      <c r="P77" s="67" t="str">
        <f t="shared" si="350"/>
        <v/>
      </c>
      <c r="Q77" s="17" t="str">
        <f>IF(details!O77="","",details!O77)</f>
        <v/>
      </c>
      <c r="R77" s="54" t="str">
        <f t="shared" si="351"/>
        <v/>
      </c>
      <c r="S77" s="45">
        <f t="shared" si="352"/>
        <v>0</v>
      </c>
      <c r="T77" s="45">
        <f t="shared" si="353"/>
        <v>0</v>
      </c>
      <c r="U77" s="46" t="str">
        <f t="shared" si="354"/>
        <v/>
      </c>
      <c r="V77" s="45" t="str">
        <f t="shared" si="355"/>
        <v/>
      </c>
      <c r="W77" s="45" t="str">
        <f t="shared" si="322"/>
        <v/>
      </c>
      <c r="X77" s="45" t="str">
        <f t="shared" si="323"/>
        <v/>
      </c>
      <c r="Y77" s="17" t="str">
        <f>IF(details!P77="","",details!P77)</f>
        <v/>
      </c>
      <c r="Z77" s="17" t="str">
        <f>IF(details!Q77="","",details!Q77)</f>
        <v/>
      </c>
      <c r="AA77" s="17" t="str">
        <f>IF(details!R77="","",details!R77)</f>
        <v/>
      </c>
      <c r="AB77" s="67" t="str">
        <f t="shared" si="356"/>
        <v/>
      </c>
      <c r="AC77" s="17" t="str">
        <f>IF(details!S77="","",details!S77)</f>
        <v/>
      </c>
      <c r="AD77" s="17" t="str">
        <f>IF(details!T77="","",details!T77)</f>
        <v/>
      </c>
      <c r="AE77" s="67" t="str">
        <f t="shared" si="357"/>
        <v/>
      </c>
      <c r="AF77" s="17" t="str">
        <f>IF(details!U77="","",details!U77)</f>
        <v/>
      </c>
      <c r="AG77" s="54" t="str">
        <f t="shared" si="358"/>
        <v/>
      </c>
      <c r="AH77" s="45">
        <f t="shared" si="359"/>
        <v>0</v>
      </c>
      <c r="AI77" s="45">
        <f t="shared" si="360"/>
        <v>0</v>
      </c>
      <c r="AJ77" s="46" t="str">
        <f t="shared" si="361"/>
        <v/>
      </c>
      <c r="AK77" s="45" t="str">
        <f t="shared" si="362"/>
        <v/>
      </c>
      <c r="AL77" s="45" t="str">
        <f t="shared" si="324"/>
        <v/>
      </c>
      <c r="AM77" s="45" t="str">
        <f t="shared" si="325"/>
        <v/>
      </c>
      <c r="AN77" s="63" t="str">
        <f>IF(details!V77="","",details!V77)</f>
        <v/>
      </c>
      <c r="AO77" s="68" t="str">
        <f>IF(details!V77="","",details!V77)</f>
        <v/>
      </c>
      <c r="AP77" s="17" t="str">
        <f>IF(details!W77="","",details!W77)</f>
        <v/>
      </c>
      <c r="AQ77" s="17" t="str">
        <f>IF(details!X77="","",details!X77)</f>
        <v/>
      </c>
      <c r="AR77" s="17" t="str">
        <f>IF(details!Y77="","",details!Y77)</f>
        <v/>
      </c>
      <c r="AS77" s="67" t="str">
        <f t="shared" si="363"/>
        <v/>
      </c>
      <c r="AT77" s="17" t="str">
        <f>IF(details!Z77="","",details!Z77)</f>
        <v/>
      </c>
      <c r="AU77" s="17" t="str">
        <f>IF(details!AA77="","",details!AA77)</f>
        <v/>
      </c>
      <c r="AV77" s="67" t="str">
        <f t="shared" si="364"/>
        <v/>
      </c>
      <c r="AW77" s="17" t="str">
        <f>IF(details!AB77="","",details!AB77)</f>
        <v/>
      </c>
      <c r="AX77" s="54" t="str">
        <f t="shared" si="365"/>
        <v/>
      </c>
      <c r="AY77" s="45">
        <f t="shared" si="366"/>
        <v>0</v>
      </c>
      <c r="AZ77" s="45">
        <f t="shared" si="367"/>
        <v>0</v>
      </c>
      <c r="BA77" s="46" t="str">
        <f t="shared" si="368"/>
        <v/>
      </c>
      <c r="BB77" s="45" t="str">
        <f t="shared" si="369"/>
        <v/>
      </c>
      <c r="BC77" s="45" t="str">
        <f t="shared" si="326"/>
        <v/>
      </c>
      <c r="BD77" s="45" t="str">
        <f t="shared" si="370"/>
        <v/>
      </c>
      <c r="BE77" s="17" t="str">
        <f>IF(details!AC77="","",details!AC77)</f>
        <v/>
      </c>
      <c r="BF77" s="17" t="str">
        <f>IF(details!AD77="","",details!AD77)</f>
        <v/>
      </c>
      <c r="BG77" s="17" t="str">
        <f>IF(details!AE77="","",details!AE77)</f>
        <v/>
      </c>
      <c r="BH77" s="67" t="str">
        <f t="shared" si="371"/>
        <v/>
      </c>
      <c r="BI77" s="17" t="str">
        <f>IF(details!AF77="","",details!AF77)</f>
        <v/>
      </c>
      <c r="BJ77" s="17" t="str">
        <f>IF(details!AG77="","",details!AG77)</f>
        <v/>
      </c>
      <c r="BK77" s="67" t="str">
        <f t="shared" si="372"/>
        <v/>
      </c>
      <c r="BL77" s="17" t="str">
        <f>IF(details!AH77="","",details!AH77)</f>
        <v/>
      </c>
      <c r="BM77" s="54" t="str">
        <f t="shared" si="373"/>
        <v/>
      </c>
      <c r="BN77" s="45">
        <f t="shared" si="374"/>
        <v>0</v>
      </c>
      <c r="BO77" s="45">
        <f t="shared" si="375"/>
        <v>0</v>
      </c>
      <c r="BP77" s="46" t="str">
        <f t="shared" si="376"/>
        <v/>
      </c>
      <c r="BQ77" s="45" t="str">
        <f t="shared" si="377"/>
        <v/>
      </c>
      <c r="BR77" s="45" t="str">
        <f t="shared" si="327"/>
        <v/>
      </c>
      <c r="BS77" s="45" t="str">
        <f t="shared" si="378"/>
        <v/>
      </c>
      <c r="BT77" s="300" t="str">
        <f>IF(details!AI77="","",details!AI77)</f>
        <v/>
      </c>
      <c r="BU77" s="309" t="str">
        <f t="shared" si="379"/>
        <v xml:space="preserve"> SOCIAL SCIENCE</v>
      </c>
      <c r="BV77" s="17" t="str">
        <f>IF(details!AJ77="","",details!AJ77)</f>
        <v/>
      </c>
      <c r="BW77" s="17" t="str">
        <f>IF(details!AK77="","",details!AK77)</f>
        <v/>
      </c>
      <c r="BX77" s="17" t="str">
        <f>IF(details!AL77="","",details!AL77)</f>
        <v/>
      </c>
      <c r="BY77" s="178" t="str">
        <f t="shared" si="479"/>
        <v/>
      </c>
      <c r="BZ77" s="17" t="str">
        <f>IF(details!AM77="","",details!AM77)</f>
        <v/>
      </c>
      <c r="CA77" s="17" t="str">
        <f t="shared" si="380"/>
        <v/>
      </c>
      <c r="CB77" s="17" t="str">
        <f t="shared" si="480"/>
        <v/>
      </c>
      <c r="CC77" s="17">
        <f>IF(details!AN77="","",details!AN77)</f>
        <v>10</v>
      </c>
      <c r="CD77" s="17">
        <f>IF(details!AO77="","",details!AO77)</f>
        <v>10</v>
      </c>
      <c r="CE77" s="17">
        <f>IF(details!AP77="","",details!AP77)</f>
        <v>9</v>
      </c>
      <c r="CF77" s="67">
        <f t="shared" si="381"/>
        <v>29</v>
      </c>
      <c r="CG77" s="17">
        <f>IF(details!AQ77="","",details!AQ77)</f>
        <v>0.5</v>
      </c>
      <c r="CH77" s="17">
        <f>IF(details!AR77="","",details!AR77)</f>
        <v>70</v>
      </c>
      <c r="CI77" s="67">
        <f t="shared" si="382"/>
        <v>99.5</v>
      </c>
      <c r="CJ77" s="17">
        <f>IF(details!AS77="","",details!AS77)</f>
        <v>100</v>
      </c>
      <c r="CK77" s="54">
        <f t="shared" si="383"/>
        <v>199.5</v>
      </c>
      <c r="CL77" s="17">
        <f t="shared" si="384"/>
        <v>10</v>
      </c>
      <c r="CM77" s="17">
        <f t="shared" si="385"/>
        <v>10</v>
      </c>
      <c r="CN77" s="17">
        <f t="shared" si="386"/>
        <v>9</v>
      </c>
      <c r="CO77" s="67">
        <f t="shared" si="328"/>
        <v>0.5</v>
      </c>
      <c r="CP77" s="17">
        <f t="shared" si="311"/>
        <v>70</v>
      </c>
      <c r="CQ77" s="67">
        <f t="shared" si="312"/>
        <v>99.5</v>
      </c>
      <c r="CR77" s="17">
        <f t="shared" si="313"/>
        <v>100</v>
      </c>
      <c r="CS77" s="54">
        <f t="shared" si="314"/>
        <v>199.5</v>
      </c>
      <c r="CT77" s="45">
        <f t="shared" si="315"/>
        <v>0</v>
      </c>
      <c r="CU77" s="45">
        <f t="shared" si="329"/>
        <v>0</v>
      </c>
      <c r="CV77" s="46">
        <f t="shared" si="330"/>
        <v>200</v>
      </c>
      <c r="CW77" s="45" t="str">
        <f t="shared" si="316"/>
        <v/>
      </c>
      <c r="CX77" s="45" t="str">
        <f t="shared" si="331"/>
        <v/>
      </c>
      <c r="CY77" s="45" t="str">
        <f t="shared" si="387"/>
        <v/>
      </c>
      <c r="CZ77" s="17">
        <f>IF(details!AT77="","",details!AT77)</f>
        <v>5</v>
      </c>
      <c r="DA77" s="17">
        <f>IF(details!AU77="","",details!AU77)</f>
        <v>4</v>
      </c>
      <c r="DB77" s="17">
        <f>IF(details!AV77="","",details!AV77)</f>
        <v>8</v>
      </c>
      <c r="DC77" s="67">
        <f t="shared" si="388"/>
        <v>17</v>
      </c>
      <c r="DD77" s="17">
        <f>IF(details!AW77="","",details!AW77)</f>
        <v>1</v>
      </c>
      <c r="DE77" s="17">
        <f>IF(details!AX77="","",details!AX77)</f>
        <v>25</v>
      </c>
      <c r="DF77" s="67">
        <f t="shared" si="389"/>
        <v>43</v>
      </c>
      <c r="DG77" s="17">
        <f>IF(details!AY77="","",details!AY77)</f>
        <v>90</v>
      </c>
      <c r="DH77" s="54">
        <f t="shared" si="390"/>
        <v>133</v>
      </c>
      <c r="DI77" s="45">
        <f t="shared" si="391"/>
        <v>0</v>
      </c>
      <c r="DJ77" s="45">
        <f t="shared" si="392"/>
        <v>0</v>
      </c>
      <c r="DK77" s="46">
        <f t="shared" si="393"/>
        <v>200</v>
      </c>
      <c r="DL77" s="45" t="str">
        <f t="shared" si="394"/>
        <v/>
      </c>
      <c r="DM77" s="45" t="str">
        <f t="shared" si="332"/>
        <v/>
      </c>
      <c r="DN77" s="45" t="str">
        <f t="shared" si="333"/>
        <v/>
      </c>
      <c r="DO77" s="45">
        <f t="shared" si="317"/>
        <v>0</v>
      </c>
      <c r="DP77" s="69">
        <f t="shared" si="318"/>
        <v>332.5</v>
      </c>
      <c r="DQ77" s="70">
        <f t="shared" si="395"/>
        <v>27.708333333333332</v>
      </c>
      <c r="DR77" s="53" t="str">
        <f t="shared" si="396"/>
        <v/>
      </c>
      <c r="DS77" s="17">
        <f>IF(details!AZ77="","",details!AZ77)</f>
        <v>10</v>
      </c>
      <c r="DT77" s="17">
        <f>IF(details!BA77="","",details!BA77)</f>
        <v>10</v>
      </c>
      <c r="DU77" s="17">
        <f>IF(details!BB77="","",details!BB77)</f>
        <v>10</v>
      </c>
      <c r="DV77" s="67">
        <f t="shared" si="397"/>
        <v>30</v>
      </c>
      <c r="DW77" s="17">
        <f>IF(details!BC77="","",details!BC77)</f>
        <v>70</v>
      </c>
      <c r="DX77" s="67">
        <f t="shared" si="398"/>
        <v>100</v>
      </c>
      <c r="DY77" s="17">
        <f>IF(details!BD77="","",details!BD77)</f>
        <v>100</v>
      </c>
      <c r="DZ77" s="54">
        <f t="shared" si="399"/>
        <v>200</v>
      </c>
      <c r="EA77" s="45">
        <f t="shared" si="400"/>
        <v>0</v>
      </c>
      <c r="EB77" s="45">
        <f t="shared" si="401"/>
        <v>0</v>
      </c>
      <c r="EC77" s="46">
        <f t="shared" si="402"/>
        <v>200</v>
      </c>
      <c r="ED77" s="45" t="str">
        <f t="shared" si="403"/>
        <v/>
      </c>
      <c r="EE77" s="45" t="str">
        <f t="shared" si="334"/>
        <v/>
      </c>
      <c r="EF77" s="45" t="str">
        <f t="shared" si="404"/>
        <v/>
      </c>
      <c r="EG77" s="17">
        <f>IF(details!BE77="","",details!BE77)</f>
        <v>6</v>
      </c>
      <c r="EH77" s="17">
        <f>IF(details!BF77="","",details!BF77)</f>
        <v>8</v>
      </c>
      <c r="EI77" s="67">
        <f t="shared" si="405"/>
        <v>14</v>
      </c>
      <c r="EJ77" s="17">
        <f>IF(details!BG77="","",details!BG77)</f>
        <v>4</v>
      </c>
      <c r="EK77" s="17">
        <f>IF(details!BH77="","",details!BH77)</f>
        <v>7</v>
      </c>
      <c r="EL77" s="67">
        <f t="shared" si="406"/>
        <v>11</v>
      </c>
      <c r="EM77" s="17">
        <f>IF(details!BI77="","",details!BI77)</f>
        <v>15</v>
      </c>
      <c r="EN77" s="17">
        <f>IF(details!BJ77="","",details!BJ77)</f>
        <v>10</v>
      </c>
      <c r="EO77" s="67">
        <f t="shared" si="407"/>
        <v>25</v>
      </c>
      <c r="EP77" s="67">
        <f t="shared" si="408"/>
        <v>25</v>
      </c>
      <c r="EQ77" s="67">
        <f t="shared" si="409"/>
        <v>25</v>
      </c>
      <c r="ER77" s="67">
        <f t="shared" si="410"/>
        <v>50</v>
      </c>
      <c r="ES77" s="17">
        <f>IF(details!BK77="","",details!BK77)</f>
        <v>24</v>
      </c>
      <c r="ET77" s="17">
        <f>IF(details!BL77="","",details!BL77)</f>
        <v>14</v>
      </c>
      <c r="EU77" s="67">
        <f t="shared" si="411"/>
        <v>38</v>
      </c>
      <c r="EV77" s="67">
        <f t="shared" si="412"/>
        <v>49</v>
      </c>
      <c r="EW77" s="67">
        <f t="shared" si="413"/>
        <v>39</v>
      </c>
      <c r="EX77" s="17">
        <f>IF(details!BM77="","",details!BM77)</f>
        <v>30</v>
      </c>
      <c r="EY77" s="17">
        <f>IF(details!BN77="","",details!BN77)</f>
        <v>70</v>
      </c>
      <c r="EZ77" s="67">
        <f t="shared" si="414"/>
        <v>100</v>
      </c>
      <c r="FA77" s="67">
        <f t="shared" si="415"/>
        <v>79</v>
      </c>
      <c r="FB77" s="67">
        <f t="shared" si="416"/>
        <v>109</v>
      </c>
      <c r="FC77" s="63">
        <f t="shared" si="417"/>
        <v>188</v>
      </c>
      <c r="FD77" s="45">
        <f t="shared" si="418"/>
        <v>0</v>
      </c>
      <c r="FE77" s="45">
        <f t="shared" si="419"/>
        <v>0</v>
      </c>
      <c r="FF77" s="46">
        <f t="shared" si="420"/>
        <v>200</v>
      </c>
      <c r="FG77" s="45" t="str">
        <f t="shared" si="421"/>
        <v/>
      </c>
      <c r="FH77" s="45" t="str">
        <f t="shared" si="335"/>
        <v>P</v>
      </c>
      <c r="FI77" s="45" t="str">
        <f t="shared" si="422"/>
        <v>A</v>
      </c>
      <c r="FJ77" s="17">
        <f>IF(details!BO77="","",details!BO77)</f>
        <v>10</v>
      </c>
      <c r="FK77" s="17">
        <f>IF(details!BP77="","",details!BP77)</f>
        <v>10</v>
      </c>
      <c r="FL77" s="17">
        <f>IF(details!BQ77="","",details!BQ77)</f>
        <v>10</v>
      </c>
      <c r="FM77" s="67">
        <f t="shared" si="423"/>
        <v>30</v>
      </c>
      <c r="FN77" s="17">
        <f>IF(details!BR77="","",details!BR77)</f>
        <v>33</v>
      </c>
      <c r="FO77" s="17">
        <f>IF(details!BS77="","",details!BS77)</f>
        <v>18</v>
      </c>
      <c r="FP77" s="71">
        <f t="shared" si="424"/>
        <v>51</v>
      </c>
      <c r="FQ77" s="67">
        <f t="shared" si="425"/>
        <v>63</v>
      </c>
      <c r="FR77" s="67">
        <f t="shared" si="426"/>
        <v>18</v>
      </c>
      <c r="FS77" s="17">
        <f>IF(details!BT77="","",details!BT77)</f>
        <v>60</v>
      </c>
      <c r="FT77" s="17">
        <f>IF(details!BU77="","",details!BU77)</f>
        <v>30</v>
      </c>
      <c r="FU77" s="71">
        <f t="shared" si="427"/>
        <v>90</v>
      </c>
      <c r="FV77" s="67">
        <f t="shared" si="428"/>
        <v>123</v>
      </c>
      <c r="FW77" s="67">
        <f t="shared" si="429"/>
        <v>48</v>
      </c>
      <c r="FX77" s="63">
        <f t="shared" si="430"/>
        <v>171</v>
      </c>
      <c r="FY77" s="45">
        <f t="shared" si="431"/>
        <v>0</v>
      </c>
      <c r="FZ77" s="45">
        <f t="shared" si="432"/>
        <v>0</v>
      </c>
      <c r="GA77" s="46">
        <f t="shared" si="319"/>
        <v>200</v>
      </c>
      <c r="GB77" s="45" t="str">
        <f t="shared" si="433"/>
        <v/>
      </c>
      <c r="GC77" s="45" t="str">
        <f t="shared" si="336"/>
        <v>P</v>
      </c>
      <c r="GD77" s="45" t="str">
        <f t="shared" si="434"/>
        <v>A</v>
      </c>
      <c r="GE77" s="17">
        <f>IF(details!BV77="","",details!BV77)</f>
        <v>24</v>
      </c>
      <c r="GF77" s="17">
        <f>IF(details!BW77="","",details!BW77)</f>
        <v>44</v>
      </c>
      <c r="GG77" s="17">
        <f>IF(details!BX77="","",details!BX77)</f>
        <v>30</v>
      </c>
      <c r="GH77" s="63">
        <f t="shared" si="435"/>
        <v>98</v>
      </c>
      <c r="GI77" s="45">
        <f t="shared" si="436"/>
        <v>0</v>
      </c>
      <c r="GJ77" s="46">
        <f t="shared" si="437"/>
        <v>100</v>
      </c>
      <c r="GK77" s="45" t="str">
        <f t="shared" si="438"/>
        <v/>
      </c>
      <c r="GL77" s="45" t="str">
        <f t="shared" si="337"/>
        <v>P</v>
      </c>
      <c r="GM77" s="45" t="str">
        <f t="shared" si="338"/>
        <v>A</v>
      </c>
      <c r="GN77" s="17">
        <f>IF(details!BY77="","",details!BY77)</f>
        <v>24</v>
      </c>
      <c r="GO77" s="17">
        <f>IF(details!BZ77="","",details!BZ77)</f>
        <v>28</v>
      </c>
      <c r="GP77" s="17">
        <f>IF(details!CA77="","",details!CA77)</f>
        <v>27</v>
      </c>
      <c r="GQ77" s="17">
        <f>IF(details!CB77="","",details!CB77)</f>
        <v>14</v>
      </c>
      <c r="GR77" s="63">
        <f t="shared" si="439"/>
        <v>93</v>
      </c>
      <c r="GS77" s="45">
        <f t="shared" si="440"/>
        <v>0</v>
      </c>
      <c r="GT77" s="46">
        <f t="shared" si="441"/>
        <v>100</v>
      </c>
      <c r="GU77" s="45" t="str">
        <f t="shared" si="442"/>
        <v/>
      </c>
      <c r="GV77" s="45" t="str">
        <f t="shared" si="339"/>
        <v>P</v>
      </c>
      <c r="GW77" s="45" t="str">
        <f t="shared" si="340"/>
        <v>A</v>
      </c>
      <c r="GX77" s="45" t="str">
        <f t="shared" si="341"/>
        <v/>
      </c>
      <c r="GY77" s="45" t="str">
        <f t="shared" si="342"/>
        <v/>
      </c>
      <c r="GZ77" s="45" t="str">
        <f t="shared" si="343"/>
        <v/>
      </c>
      <c r="HA77" s="45" t="str">
        <f t="shared" si="344"/>
        <v/>
      </c>
      <c r="HB77" s="45" t="str">
        <f t="shared" si="443"/>
        <v/>
      </c>
      <c r="HC77" s="45" t="str">
        <f t="shared" si="444"/>
        <v/>
      </c>
      <c r="HD77" s="45" t="str">
        <f t="shared" si="320"/>
        <v/>
      </c>
      <c r="HE77" s="45">
        <f t="shared" si="445"/>
        <v>0</v>
      </c>
      <c r="HF77" s="45">
        <f t="shared" si="446"/>
        <v>0</v>
      </c>
      <c r="HG77" s="45">
        <f t="shared" si="447"/>
        <v>0</v>
      </c>
      <c r="HH77" s="45">
        <f t="shared" si="448"/>
        <v>0</v>
      </c>
      <c r="HI77" s="45">
        <f t="shared" si="449"/>
        <v>0</v>
      </c>
      <c r="HJ77" s="45" t="str">
        <f t="shared" si="321"/>
        <v/>
      </c>
      <c r="HK77" s="17" t="str">
        <f t="shared" si="450"/>
        <v/>
      </c>
      <c r="HL77" s="359" t="str">
        <f t="shared" si="451"/>
        <v/>
      </c>
      <c r="HM77" s="72" t="str">
        <f t="shared" si="452"/>
        <v/>
      </c>
      <c r="HN77" s="60" t="str">
        <f>IF(details!DJ77="","",details!DJ77)</f>
        <v/>
      </c>
      <c r="HO77" s="73" t="str">
        <f>IF(details!DK77="","",details!DK77)</f>
        <v/>
      </c>
      <c r="HP77" s="60" t="str">
        <f>IF(details!DN77="","",details!DN77)</f>
        <v/>
      </c>
      <c r="HQ77" s="73" t="str">
        <f>IF(details!DO77="","",details!DO77)</f>
        <v/>
      </c>
      <c r="HR77" s="60" t="str">
        <f>IF(details!DR77="","",details!DR77)</f>
        <v/>
      </c>
      <c r="HS77" s="73" t="str">
        <f>IF(details!DS77="","",details!DS77)</f>
        <v/>
      </c>
      <c r="HT77" s="60" t="str">
        <f>IF(details!DV77="","",details!DV77)</f>
        <v/>
      </c>
      <c r="HU77" s="73" t="str">
        <f>IF(details!DW77="","",details!DW77)</f>
        <v/>
      </c>
      <c r="HV77" s="60" t="str">
        <f>IF(details!DZ77="","",details!DZ77)</f>
        <v/>
      </c>
      <c r="HW77" s="73" t="str">
        <f>IF(details!EA77="","",details!EA77)</f>
        <v/>
      </c>
      <c r="HX77" s="61" t="str">
        <f t="shared" si="453"/>
        <v/>
      </c>
      <c r="HY77" s="321">
        <f t="shared" si="454"/>
        <v>1.5</v>
      </c>
      <c r="HZ77" s="17" t="str">
        <f t="shared" si="455"/>
        <v/>
      </c>
      <c r="IA77" s="17" t="str">
        <f t="shared" si="456"/>
        <v/>
      </c>
      <c r="IB77" s="17" t="str">
        <f t="shared" si="345"/>
        <v/>
      </c>
      <c r="IC77" s="17" t="str">
        <f t="shared" si="457"/>
        <v/>
      </c>
      <c r="ID77" s="17" t="str">
        <f t="shared" si="458"/>
        <v/>
      </c>
      <c r="IE77" s="17" t="str">
        <f t="shared" si="346"/>
        <v/>
      </c>
      <c r="IF77" s="17" t="str">
        <f t="shared" si="459"/>
        <v/>
      </c>
      <c r="IG77" s="17" t="str">
        <f t="shared" ref="IG77:IK86" si="481">IF($AO77=IG$5,$IF77,"")</f>
        <v/>
      </c>
      <c r="IH77" s="17" t="str">
        <f t="shared" si="481"/>
        <v/>
      </c>
      <c r="II77" s="17" t="str">
        <f t="shared" si="481"/>
        <v/>
      </c>
      <c r="IJ77" s="17" t="str">
        <f t="shared" si="481"/>
        <v/>
      </c>
      <c r="IK77" s="17" t="str">
        <f t="shared" si="481"/>
        <v/>
      </c>
      <c r="IL77" s="17" t="str">
        <f t="shared" si="460"/>
        <v/>
      </c>
      <c r="IM77" s="17" t="str">
        <f t="shared" si="347"/>
        <v/>
      </c>
      <c r="IN77" s="17" t="str">
        <f t="shared" si="461"/>
        <v/>
      </c>
      <c r="IO77" s="17" t="str">
        <f t="shared" si="462"/>
        <v/>
      </c>
      <c r="IP77" s="17" t="str">
        <f t="shared" si="348"/>
        <v/>
      </c>
      <c r="IQ77" s="17" t="str">
        <f t="shared" si="463"/>
        <v/>
      </c>
      <c r="IR77" s="17" t="str">
        <f t="shared" si="464"/>
        <v/>
      </c>
      <c r="IS77" s="17" t="str">
        <f t="shared" si="465"/>
        <v/>
      </c>
      <c r="IT77" s="17" t="str">
        <f t="shared" si="466"/>
        <v/>
      </c>
      <c r="IU77" s="17" t="str">
        <f t="shared" si="467"/>
        <v/>
      </c>
      <c r="IV77" s="17" t="str">
        <f t="shared" si="468"/>
        <v/>
      </c>
      <c r="IW77" s="17" t="str">
        <f t="shared" si="469"/>
        <v/>
      </c>
      <c r="IX77" s="17" t="str">
        <f t="shared" si="470"/>
        <v>A</v>
      </c>
      <c r="IY77" s="17" t="str">
        <f t="shared" si="471"/>
        <v>A</v>
      </c>
      <c r="IZ77" s="17" t="str">
        <f t="shared" si="472"/>
        <v>A</v>
      </c>
      <c r="JA77" s="17" t="str">
        <f t="shared" si="473"/>
        <v>A</v>
      </c>
      <c r="JB77" s="17" t="str">
        <f t="shared" si="474"/>
        <v xml:space="preserve">            </v>
      </c>
      <c r="JC77" s="17" t="str">
        <f t="shared" si="475"/>
        <v xml:space="preserve">            </v>
      </c>
      <c r="JD77" s="17" t="str">
        <f t="shared" si="476"/>
        <v/>
      </c>
      <c r="JE77" s="74"/>
      <c r="JF77" s="17" t="str">
        <f t="shared" si="477"/>
        <v xml:space="preserve">            </v>
      </c>
      <c r="JG77" s="17" t="str">
        <f>IF(OR(HK77="SUPPL.",HK77="RE-EXAM."),'result subject-wise'!AV77,HK77)</f>
        <v/>
      </c>
      <c r="JH77" s="26">
        <f>IF('result subject-wise'!AW77="",DQ77,'result subject-wise'!AW77)</f>
        <v>27.708333333333332</v>
      </c>
      <c r="JI77" s="53" t="str">
        <f t="shared" si="478"/>
        <v/>
      </c>
      <c r="JJ77" s="65"/>
    </row>
    <row r="78" spans="1:270" ht="16" customHeight="1">
      <c r="A78" s="2">
        <f>details!A78</f>
        <v>0</v>
      </c>
      <c r="B78" s="17" t="str">
        <f>IF(details!B78="","",details!B78)</f>
        <v/>
      </c>
      <c r="C78" s="17" t="str">
        <f>IF(details!C78="","",details!C78)</f>
        <v/>
      </c>
      <c r="D78" s="63" t="str">
        <f>IF(details!D78="","",details!D78)</f>
        <v/>
      </c>
      <c r="E78" s="17" t="str">
        <f>IF(details!E78="","",details!E78)</f>
        <v/>
      </c>
      <c r="F78" s="245" t="str">
        <f>IF(details!F78="","",details!F78)</f>
        <v/>
      </c>
      <c r="G78" s="19" t="str">
        <f>IF(details!G78="","",details!G78)</f>
        <v/>
      </c>
      <c r="H78" s="19" t="str">
        <f>IF(details!H78="","",details!H78)</f>
        <v/>
      </c>
      <c r="I78" s="19" t="str">
        <f>IF(details!I78="","",details!I78)</f>
        <v/>
      </c>
      <c r="J78" s="17" t="str">
        <f>IF(details!J78="","",details!J78)</f>
        <v/>
      </c>
      <c r="K78" s="17" t="str">
        <f>IF(details!K78="","",details!K78)</f>
        <v/>
      </c>
      <c r="L78" s="17" t="str">
        <f>IF(details!L78="","",details!L78)</f>
        <v/>
      </c>
      <c r="M78" s="67" t="str">
        <f t="shared" si="349"/>
        <v/>
      </c>
      <c r="N78" s="17" t="str">
        <f>IF(details!M78="","",details!M78)</f>
        <v/>
      </c>
      <c r="O78" s="17" t="str">
        <f>IF(details!N78="","",details!N78)</f>
        <v/>
      </c>
      <c r="P78" s="67" t="str">
        <f t="shared" si="350"/>
        <v/>
      </c>
      <c r="Q78" s="17" t="str">
        <f>IF(details!O78="","",details!O78)</f>
        <v/>
      </c>
      <c r="R78" s="54" t="str">
        <f t="shared" si="351"/>
        <v/>
      </c>
      <c r="S78" s="45">
        <f t="shared" si="352"/>
        <v>0</v>
      </c>
      <c r="T78" s="45">
        <f t="shared" si="353"/>
        <v>0</v>
      </c>
      <c r="U78" s="46" t="str">
        <f t="shared" si="354"/>
        <v/>
      </c>
      <c r="V78" s="45" t="str">
        <f t="shared" si="355"/>
        <v/>
      </c>
      <c r="W78" s="45" t="str">
        <f t="shared" si="322"/>
        <v/>
      </c>
      <c r="X78" s="45" t="str">
        <f t="shared" si="323"/>
        <v/>
      </c>
      <c r="Y78" s="17" t="str">
        <f>IF(details!P78="","",details!P78)</f>
        <v/>
      </c>
      <c r="Z78" s="17" t="str">
        <f>IF(details!Q78="","",details!Q78)</f>
        <v/>
      </c>
      <c r="AA78" s="17" t="str">
        <f>IF(details!R78="","",details!R78)</f>
        <v/>
      </c>
      <c r="AB78" s="67" t="str">
        <f t="shared" si="356"/>
        <v/>
      </c>
      <c r="AC78" s="17" t="str">
        <f>IF(details!S78="","",details!S78)</f>
        <v/>
      </c>
      <c r="AD78" s="17" t="str">
        <f>IF(details!T78="","",details!T78)</f>
        <v/>
      </c>
      <c r="AE78" s="67" t="str">
        <f t="shared" si="357"/>
        <v/>
      </c>
      <c r="AF78" s="17" t="str">
        <f>IF(details!U78="","",details!U78)</f>
        <v/>
      </c>
      <c r="AG78" s="54" t="str">
        <f t="shared" si="358"/>
        <v/>
      </c>
      <c r="AH78" s="45">
        <f t="shared" si="359"/>
        <v>0</v>
      </c>
      <c r="AI78" s="45">
        <f t="shared" si="360"/>
        <v>0</v>
      </c>
      <c r="AJ78" s="46" t="str">
        <f t="shared" si="361"/>
        <v/>
      </c>
      <c r="AK78" s="45" t="str">
        <f t="shared" si="362"/>
        <v/>
      </c>
      <c r="AL78" s="45" t="str">
        <f t="shared" si="324"/>
        <v/>
      </c>
      <c r="AM78" s="45" t="str">
        <f t="shared" si="325"/>
        <v/>
      </c>
      <c r="AN78" s="63" t="str">
        <f>IF(details!V78="","",details!V78)</f>
        <v/>
      </c>
      <c r="AO78" s="68" t="str">
        <f>IF(details!V78="","",details!V78)</f>
        <v/>
      </c>
      <c r="AP78" s="17" t="str">
        <f>IF(details!W78="","",details!W78)</f>
        <v/>
      </c>
      <c r="AQ78" s="17" t="str">
        <f>IF(details!X78="","",details!X78)</f>
        <v/>
      </c>
      <c r="AR78" s="17" t="str">
        <f>IF(details!Y78="","",details!Y78)</f>
        <v/>
      </c>
      <c r="AS78" s="67" t="str">
        <f t="shared" si="363"/>
        <v/>
      </c>
      <c r="AT78" s="17" t="str">
        <f>IF(details!Z78="","",details!Z78)</f>
        <v/>
      </c>
      <c r="AU78" s="17" t="str">
        <f>IF(details!AA78="","",details!AA78)</f>
        <v/>
      </c>
      <c r="AV78" s="67" t="str">
        <f t="shared" si="364"/>
        <v/>
      </c>
      <c r="AW78" s="17" t="str">
        <f>IF(details!AB78="","",details!AB78)</f>
        <v/>
      </c>
      <c r="AX78" s="54" t="str">
        <f t="shared" si="365"/>
        <v/>
      </c>
      <c r="AY78" s="45">
        <f t="shared" si="366"/>
        <v>0</v>
      </c>
      <c r="AZ78" s="45">
        <f t="shared" si="367"/>
        <v>0</v>
      </c>
      <c r="BA78" s="46" t="str">
        <f t="shared" si="368"/>
        <v/>
      </c>
      <c r="BB78" s="45" t="str">
        <f t="shared" si="369"/>
        <v/>
      </c>
      <c r="BC78" s="45" t="str">
        <f t="shared" si="326"/>
        <v/>
      </c>
      <c r="BD78" s="45" t="str">
        <f t="shared" si="370"/>
        <v/>
      </c>
      <c r="BE78" s="17" t="str">
        <f>IF(details!AC78="","",details!AC78)</f>
        <v/>
      </c>
      <c r="BF78" s="17" t="str">
        <f>IF(details!AD78="","",details!AD78)</f>
        <v/>
      </c>
      <c r="BG78" s="17" t="str">
        <f>IF(details!AE78="","",details!AE78)</f>
        <v/>
      </c>
      <c r="BH78" s="67" t="str">
        <f t="shared" si="371"/>
        <v/>
      </c>
      <c r="BI78" s="17" t="str">
        <f>IF(details!AF78="","",details!AF78)</f>
        <v/>
      </c>
      <c r="BJ78" s="17" t="str">
        <f>IF(details!AG78="","",details!AG78)</f>
        <v/>
      </c>
      <c r="BK78" s="67" t="str">
        <f t="shared" si="372"/>
        <v/>
      </c>
      <c r="BL78" s="17" t="str">
        <f>IF(details!AH78="","",details!AH78)</f>
        <v/>
      </c>
      <c r="BM78" s="54" t="str">
        <f t="shared" si="373"/>
        <v/>
      </c>
      <c r="BN78" s="45">
        <f t="shared" si="374"/>
        <v>0</v>
      </c>
      <c r="BO78" s="45">
        <f t="shared" si="375"/>
        <v>0</v>
      </c>
      <c r="BP78" s="46" t="str">
        <f t="shared" si="376"/>
        <v/>
      </c>
      <c r="BQ78" s="45" t="str">
        <f t="shared" si="377"/>
        <v/>
      </c>
      <c r="BR78" s="45" t="str">
        <f t="shared" si="327"/>
        <v/>
      </c>
      <c r="BS78" s="45" t="str">
        <f t="shared" si="378"/>
        <v/>
      </c>
      <c r="BT78" s="300" t="str">
        <f>IF(details!AI78="","",details!AI78)</f>
        <v/>
      </c>
      <c r="BU78" s="309" t="str">
        <f t="shared" si="379"/>
        <v xml:space="preserve"> SOCIAL SCIENCE</v>
      </c>
      <c r="BV78" s="17" t="str">
        <f>IF(details!AJ78="","",details!AJ78)</f>
        <v/>
      </c>
      <c r="BW78" s="17" t="str">
        <f>IF(details!AK78="","",details!AK78)</f>
        <v/>
      </c>
      <c r="BX78" s="17" t="str">
        <f>IF(details!AL78="","",details!AL78)</f>
        <v/>
      </c>
      <c r="BY78" s="178" t="str">
        <f>IF(AND(BV78="",BX78="",BZ78=""),"",SUM(BV78:BX78))</f>
        <v/>
      </c>
      <c r="BZ78" s="17" t="str">
        <f>IF(details!AM78="","",details!AM78)</f>
        <v/>
      </c>
      <c r="CA78" s="17" t="str">
        <f t="shared" si="380"/>
        <v/>
      </c>
      <c r="CB78" s="17" t="str">
        <f>IF(CA78="P",(BY78+BZ78),"")</f>
        <v/>
      </c>
      <c r="CC78" s="17">
        <f>IF(details!AN78="","",details!AN78)</f>
        <v>10</v>
      </c>
      <c r="CD78" s="17">
        <f>IF(details!AO78="","",details!AO78)</f>
        <v>10</v>
      </c>
      <c r="CE78" s="17">
        <f>IF(details!AP78="","",details!AP78)</f>
        <v>9</v>
      </c>
      <c r="CF78" s="67">
        <f t="shared" si="381"/>
        <v>29</v>
      </c>
      <c r="CG78" s="17">
        <f>IF(details!AQ78="","",details!AQ78)</f>
        <v>0.5</v>
      </c>
      <c r="CH78" s="17">
        <f>IF(details!AR78="","",details!AR78)</f>
        <v>70</v>
      </c>
      <c r="CI78" s="67">
        <f t="shared" si="382"/>
        <v>99.5</v>
      </c>
      <c r="CJ78" s="17">
        <f>IF(details!AS78="","",details!AS78)</f>
        <v>100</v>
      </c>
      <c r="CK78" s="54">
        <f t="shared" si="383"/>
        <v>199.5</v>
      </c>
      <c r="CL78" s="17">
        <f t="shared" si="384"/>
        <v>10</v>
      </c>
      <c r="CM78" s="17">
        <f t="shared" si="385"/>
        <v>10</v>
      </c>
      <c r="CN78" s="17">
        <f t="shared" si="386"/>
        <v>9</v>
      </c>
      <c r="CO78" s="67">
        <f t="shared" si="328"/>
        <v>0.5</v>
      </c>
      <c r="CP78" s="17">
        <f t="shared" si="311"/>
        <v>70</v>
      </c>
      <c r="CQ78" s="67">
        <f t="shared" si="312"/>
        <v>99.5</v>
      </c>
      <c r="CR78" s="17">
        <f t="shared" si="313"/>
        <v>100</v>
      </c>
      <c r="CS78" s="54">
        <f t="shared" si="314"/>
        <v>199.5</v>
      </c>
      <c r="CT78" s="45">
        <f t="shared" si="315"/>
        <v>0</v>
      </c>
      <c r="CU78" s="45">
        <f t="shared" si="329"/>
        <v>0</v>
      </c>
      <c r="CV78" s="46">
        <f t="shared" si="330"/>
        <v>200</v>
      </c>
      <c r="CW78" s="45" t="str">
        <f t="shared" si="316"/>
        <v/>
      </c>
      <c r="CX78" s="45" t="str">
        <f t="shared" si="331"/>
        <v/>
      </c>
      <c r="CY78" s="45" t="str">
        <f t="shared" si="387"/>
        <v/>
      </c>
      <c r="CZ78" s="17">
        <f>IF(details!AT78="","",details!AT78)</f>
        <v>5</v>
      </c>
      <c r="DA78" s="17">
        <f>IF(details!AU78="","",details!AU78)</f>
        <v>4</v>
      </c>
      <c r="DB78" s="17">
        <f>IF(details!AV78="","",details!AV78)</f>
        <v>8</v>
      </c>
      <c r="DC78" s="67">
        <f t="shared" si="388"/>
        <v>17</v>
      </c>
      <c r="DD78" s="17">
        <f>IF(details!AW78="","",details!AW78)</f>
        <v>1</v>
      </c>
      <c r="DE78" s="17">
        <f>IF(details!AX78="","",details!AX78)</f>
        <v>25</v>
      </c>
      <c r="DF78" s="67">
        <f t="shared" si="389"/>
        <v>43</v>
      </c>
      <c r="DG78" s="17">
        <f>IF(details!AY78="","",details!AY78)</f>
        <v>90</v>
      </c>
      <c r="DH78" s="54">
        <f t="shared" si="390"/>
        <v>133</v>
      </c>
      <c r="DI78" s="45">
        <f t="shared" si="391"/>
        <v>0</v>
      </c>
      <c r="DJ78" s="45">
        <f t="shared" si="392"/>
        <v>0</v>
      </c>
      <c r="DK78" s="46">
        <f t="shared" si="393"/>
        <v>200</v>
      </c>
      <c r="DL78" s="45" t="str">
        <f t="shared" si="394"/>
        <v/>
      </c>
      <c r="DM78" s="45" t="str">
        <f t="shared" si="332"/>
        <v/>
      </c>
      <c r="DN78" s="45" t="str">
        <f t="shared" si="333"/>
        <v/>
      </c>
      <c r="DO78" s="45">
        <f t="shared" si="317"/>
        <v>0</v>
      </c>
      <c r="DP78" s="69">
        <f t="shared" si="318"/>
        <v>332.5</v>
      </c>
      <c r="DQ78" s="70">
        <f t="shared" si="395"/>
        <v>27.708333333333332</v>
      </c>
      <c r="DR78" s="53" t="str">
        <f t="shared" si="396"/>
        <v/>
      </c>
      <c r="DS78" s="17">
        <f>IF(details!AZ78="","",details!AZ78)</f>
        <v>10</v>
      </c>
      <c r="DT78" s="17">
        <f>IF(details!BA78="","",details!BA78)</f>
        <v>10</v>
      </c>
      <c r="DU78" s="17">
        <f>IF(details!BB78="","",details!BB78)</f>
        <v>10</v>
      </c>
      <c r="DV78" s="67">
        <f t="shared" si="397"/>
        <v>30</v>
      </c>
      <c r="DW78" s="17">
        <f>IF(details!BC78="","",details!BC78)</f>
        <v>70</v>
      </c>
      <c r="DX78" s="67">
        <f t="shared" si="398"/>
        <v>100</v>
      </c>
      <c r="DY78" s="17">
        <f>IF(details!BD78="","",details!BD78)</f>
        <v>100</v>
      </c>
      <c r="DZ78" s="54">
        <f t="shared" si="399"/>
        <v>200</v>
      </c>
      <c r="EA78" s="45">
        <f t="shared" si="400"/>
        <v>0</v>
      </c>
      <c r="EB78" s="45">
        <f t="shared" si="401"/>
        <v>0</v>
      </c>
      <c r="EC78" s="46">
        <f t="shared" si="402"/>
        <v>200</v>
      </c>
      <c r="ED78" s="45" t="str">
        <f t="shared" si="403"/>
        <v/>
      </c>
      <c r="EE78" s="45" t="str">
        <f t="shared" si="334"/>
        <v/>
      </c>
      <c r="EF78" s="45" t="str">
        <f t="shared" si="404"/>
        <v/>
      </c>
      <c r="EG78" s="17">
        <f>IF(details!BE78="","",details!BE78)</f>
        <v>6</v>
      </c>
      <c r="EH78" s="17">
        <f>IF(details!BF78="","",details!BF78)</f>
        <v>8</v>
      </c>
      <c r="EI78" s="67">
        <f t="shared" si="405"/>
        <v>14</v>
      </c>
      <c r="EJ78" s="17">
        <f>IF(details!BG78="","",details!BG78)</f>
        <v>4</v>
      </c>
      <c r="EK78" s="17">
        <f>IF(details!BH78="","",details!BH78)</f>
        <v>7</v>
      </c>
      <c r="EL78" s="67">
        <f t="shared" si="406"/>
        <v>11</v>
      </c>
      <c r="EM78" s="17">
        <f>IF(details!BI78="","",details!BI78)</f>
        <v>15</v>
      </c>
      <c r="EN78" s="17">
        <f>IF(details!BJ78="","",details!BJ78)</f>
        <v>10</v>
      </c>
      <c r="EO78" s="67">
        <f t="shared" si="407"/>
        <v>25</v>
      </c>
      <c r="EP78" s="67">
        <f t="shared" si="408"/>
        <v>25</v>
      </c>
      <c r="EQ78" s="67">
        <f t="shared" si="409"/>
        <v>25</v>
      </c>
      <c r="ER78" s="67">
        <f t="shared" si="410"/>
        <v>50</v>
      </c>
      <c r="ES78" s="17">
        <f>IF(details!BK78="","",details!BK78)</f>
        <v>24</v>
      </c>
      <c r="ET78" s="17">
        <f>IF(details!BL78="","",details!BL78)</f>
        <v>14</v>
      </c>
      <c r="EU78" s="67">
        <f t="shared" si="411"/>
        <v>38</v>
      </c>
      <c r="EV78" s="67">
        <f t="shared" si="412"/>
        <v>49</v>
      </c>
      <c r="EW78" s="67">
        <f t="shared" si="413"/>
        <v>39</v>
      </c>
      <c r="EX78" s="17">
        <f>IF(details!BM78="","",details!BM78)</f>
        <v>30</v>
      </c>
      <c r="EY78" s="17">
        <f>IF(details!BN78="","",details!BN78)</f>
        <v>70</v>
      </c>
      <c r="EZ78" s="67">
        <f t="shared" si="414"/>
        <v>100</v>
      </c>
      <c r="FA78" s="67">
        <f t="shared" si="415"/>
        <v>79</v>
      </c>
      <c r="FB78" s="67">
        <f t="shared" si="416"/>
        <v>109</v>
      </c>
      <c r="FC78" s="63">
        <f t="shared" si="417"/>
        <v>188</v>
      </c>
      <c r="FD78" s="45">
        <f t="shared" si="418"/>
        <v>0</v>
      </c>
      <c r="FE78" s="45">
        <f t="shared" si="419"/>
        <v>0</v>
      </c>
      <c r="FF78" s="46">
        <f t="shared" si="420"/>
        <v>200</v>
      </c>
      <c r="FG78" s="45" t="str">
        <f t="shared" si="421"/>
        <v/>
      </c>
      <c r="FH78" s="45" t="str">
        <f t="shared" si="335"/>
        <v>P</v>
      </c>
      <c r="FI78" s="45" t="str">
        <f t="shared" si="422"/>
        <v>A</v>
      </c>
      <c r="FJ78" s="17">
        <f>IF(details!BO78="","",details!BO78)</f>
        <v>10</v>
      </c>
      <c r="FK78" s="17">
        <f>IF(details!BP78="","",details!BP78)</f>
        <v>10</v>
      </c>
      <c r="FL78" s="17">
        <f>IF(details!BQ78="","",details!BQ78)</f>
        <v>10</v>
      </c>
      <c r="FM78" s="67">
        <f t="shared" si="423"/>
        <v>30</v>
      </c>
      <c r="FN78" s="17">
        <f>IF(details!BR78="","",details!BR78)</f>
        <v>33</v>
      </c>
      <c r="FO78" s="17">
        <f>IF(details!BS78="","",details!BS78)</f>
        <v>18</v>
      </c>
      <c r="FP78" s="71">
        <f t="shared" si="424"/>
        <v>51</v>
      </c>
      <c r="FQ78" s="67">
        <f t="shared" si="425"/>
        <v>63</v>
      </c>
      <c r="FR78" s="67">
        <f t="shared" si="426"/>
        <v>18</v>
      </c>
      <c r="FS78" s="17">
        <f>IF(details!BT78="","",details!BT78)</f>
        <v>60</v>
      </c>
      <c r="FT78" s="17">
        <f>IF(details!BU78="","",details!BU78)</f>
        <v>30</v>
      </c>
      <c r="FU78" s="71">
        <f t="shared" si="427"/>
        <v>90</v>
      </c>
      <c r="FV78" s="67">
        <f t="shared" si="428"/>
        <v>123</v>
      </c>
      <c r="FW78" s="67">
        <f t="shared" si="429"/>
        <v>48</v>
      </c>
      <c r="FX78" s="63">
        <f t="shared" si="430"/>
        <v>171</v>
      </c>
      <c r="FY78" s="45">
        <f t="shared" si="431"/>
        <v>0</v>
      </c>
      <c r="FZ78" s="45">
        <f t="shared" si="432"/>
        <v>0</v>
      </c>
      <c r="GA78" s="46">
        <f t="shared" si="319"/>
        <v>200</v>
      </c>
      <c r="GB78" s="45" t="str">
        <f t="shared" si="433"/>
        <v/>
      </c>
      <c r="GC78" s="45" t="str">
        <f t="shared" si="336"/>
        <v>P</v>
      </c>
      <c r="GD78" s="45" t="str">
        <f t="shared" si="434"/>
        <v>A</v>
      </c>
      <c r="GE78" s="17">
        <f>IF(details!BV78="","",details!BV78)</f>
        <v>24</v>
      </c>
      <c r="GF78" s="17">
        <f>IF(details!BW78="","",details!BW78)</f>
        <v>44</v>
      </c>
      <c r="GG78" s="17">
        <f>IF(details!BX78="","",details!BX78)</f>
        <v>30</v>
      </c>
      <c r="GH78" s="63">
        <f t="shared" si="435"/>
        <v>98</v>
      </c>
      <c r="GI78" s="45">
        <f t="shared" si="436"/>
        <v>0</v>
      </c>
      <c r="GJ78" s="46">
        <f t="shared" si="437"/>
        <v>100</v>
      </c>
      <c r="GK78" s="45" t="str">
        <f t="shared" si="438"/>
        <v/>
      </c>
      <c r="GL78" s="45" t="str">
        <f t="shared" si="337"/>
        <v>P</v>
      </c>
      <c r="GM78" s="45" t="str">
        <f t="shared" si="338"/>
        <v>A</v>
      </c>
      <c r="GN78" s="17">
        <f>IF(details!BY78="","",details!BY78)</f>
        <v>24</v>
      </c>
      <c r="GO78" s="17">
        <f>IF(details!BZ78="","",details!BZ78)</f>
        <v>28</v>
      </c>
      <c r="GP78" s="17">
        <f>IF(details!CA78="","",details!CA78)</f>
        <v>27</v>
      </c>
      <c r="GQ78" s="17">
        <f>IF(details!CB78="","",details!CB78)</f>
        <v>14</v>
      </c>
      <c r="GR78" s="63">
        <f t="shared" si="439"/>
        <v>93</v>
      </c>
      <c r="GS78" s="45">
        <f t="shared" si="440"/>
        <v>0</v>
      </c>
      <c r="GT78" s="46">
        <f t="shared" si="441"/>
        <v>100</v>
      </c>
      <c r="GU78" s="45" t="str">
        <f t="shared" si="442"/>
        <v/>
      </c>
      <c r="GV78" s="45" t="str">
        <f t="shared" si="339"/>
        <v>P</v>
      </c>
      <c r="GW78" s="45" t="str">
        <f t="shared" si="340"/>
        <v>A</v>
      </c>
      <c r="GX78" s="45" t="str">
        <f t="shared" si="341"/>
        <v/>
      </c>
      <c r="GY78" s="45" t="str">
        <f t="shared" si="342"/>
        <v/>
      </c>
      <c r="GZ78" s="45" t="str">
        <f t="shared" si="343"/>
        <v/>
      </c>
      <c r="HA78" s="45" t="str">
        <f t="shared" si="344"/>
        <v/>
      </c>
      <c r="HB78" s="45" t="str">
        <f t="shared" si="443"/>
        <v/>
      </c>
      <c r="HC78" s="45" t="str">
        <f t="shared" si="444"/>
        <v/>
      </c>
      <c r="HD78" s="45" t="str">
        <f t="shared" si="320"/>
        <v/>
      </c>
      <c r="HE78" s="45">
        <f t="shared" si="445"/>
        <v>0</v>
      </c>
      <c r="HF78" s="45">
        <f t="shared" si="446"/>
        <v>0</v>
      </c>
      <c r="HG78" s="45">
        <f t="shared" si="447"/>
        <v>0</v>
      </c>
      <c r="HH78" s="45">
        <f t="shared" si="448"/>
        <v>0</v>
      </c>
      <c r="HI78" s="45">
        <f t="shared" si="449"/>
        <v>0</v>
      </c>
      <c r="HJ78" s="45" t="str">
        <f t="shared" si="321"/>
        <v/>
      </c>
      <c r="HK78" s="17" t="str">
        <f t="shared" si="450"/>
        <v/>
      </c>
      <c r="HL78" s="359" t="str">
        <f t="shared" si="451"/>
        <v/>
      </c>
      <c r="HM78" s="72" t="str">
        <f t="shared" si="452"/>
        <v/>
      </c>
      <c r="HN78" s="60" t="str">
        <f>IF(details!DJ78="","",details!DJ78)</f>
        <v/>
      </c>
      <c r="HO78" s="73" t="str">
        <f>IF(details!DK78="","",details!DK78)</f>
        <v/>
      </c>
      <c r="HP78" s="60" t="str">
        <f>IF(details!DN78="","",details!DN78)</f>
        <v/>
      </c>
      <c r="HQ78" s="73" t="str">
        <f>IF(details!DO78="","",details!DO78)</f>
        <v/>
      </c>
      <c r="HR78" s="60" t="str">
        <f>IF(details!DR78="","",details!DR78)</f>
        <v/>
      </c>
      <c r="HS78" s="73" t="str">
        <f>IF(details!DS78="","",details!DS78)</f>
        <v/>
      </c>
      <c r="HT78" s="60" t="str">
        <f>IF(details!DV78="","",details!DV78)</f>
        <v/>
      </c>
      <c r="HU78" s="73" t="str">
        <f>IF(details!DW78="","",details!DW78)</f>
        <v/>
      </c>
      <c r="HV78" s="60" t="str">
        <f>IF(details!DZ78="","",details!DZ78)</f>
        <v/>
      </c>
      <c r="HW78" s="73" t="str">
        <f>IF(details!EA78="","",details!EA78)</f>
        <v/>
      </c>
      <c r="HX78" s="61" t="str">
        <f t="shared" si="453"/>
        <v/>
      </c>
      <c r="HY78" s="321">
        <f t="shared" si="454"/>
        <v>1.5</v>
      </c>
      <c r="HZ78" s="17" t="str">
        <f t="shared" si="455"/>
        <v/>
      </c>
      <c r="IA78" s="17" t="str">
        <f t="shared" si="456"/>
        <v/>
      </c>
      <c r="IB78" s="17" t="str">
        <f t="shared" si="345"/>
        <v/>
      </c>
      <c r="IC78" s="17" t="str">
        <f t="shared" si="457"/>
        <v/>
      </c>
      <c r="ID78" s="17" t="str">
        <f t="shared" si="458"/>
        <v/>
      </c>
      <c r="IE78" s="17" t="str">
        <f t="shared" si="346"/>
        <v/>
      </c>
      <c r="IF78" s="17" t="str">
        <f t="shared" si="459"/>
        <v/>
      </c>
      <c r="IG78" s="17" t="str">
        <f t="shared" si="481"/>
        <v/>
      </c>
      <c r="IH78" s="17" t="str">
        <f t="shared" si="481"/>
        <v/>
      </c>
      <c r="II78" s="17" t="str">
        <f t="shared" si="481"/>
        <v/>
      </c>
      <c r="IJ78" s="17" t="str">
        <f t="shared" si="481"/>
        <v/>
      </c>
      <c r="IK78" s="17" t="str">
        <f t="shared" si="481"/>
        <v/>
      </c>
      <c r="IL78" s="17" t="str">
        <f t="shared" si="460"/>
        <v/>
      </c>
      <c r="IM78" s="17" t="str">
        <f t="shared" si="347"/>
        <v/>
      </c>
      <c r="IN78" s="17" t="str">
        <f t="shared" si="461"/>
        <v/>
      </c>
      <c r="IO78" s="17" t="str">
        <f t="shared" si="462"/>
        <v/>
      </c>
      <c r="IP78" s="17" t="str">
        <f t="shared" si="348"/>
        <v/>
      </c>
      <c r="IQ78" s="17" t="str">
        <f t="shared" si="463"/>
        <v/>
      </c>
      <c r="IR78" s="17" t="str">
        <f t="shared" si="464"/>
        <v/>
      </c>
      <c r="IS78" s="17" t="str">
        <f t="shared" si="465"/>
        <v/>
      </c>
      <c r="IT78" s="17" t="str">
        <f t="shared" si="466"/>
        <v/>
      </c>
      <c r="IU78" s="17" t="str">
        <f t="shared" si="467"/>
        <v/>
      </c>
      <c r="IV78" s="17" t="str">
        <f t="shared" si="468"/>
        <v/>
      </c>
      <c r="IW78" s="17" t="str">
        <f t="shared" si="469"/>
        <v/>
      </c>
      <c r="IX78" s="17" t="str">
        <f t="shared" si="470"/>
        <v>A</v>
      </c>
      <c r="IY78" s="17" t="str">
        <f t="shared" si="471"/>
        <v>A</v>
      </c>
      <c r="IZ78" s="17" t="str">
        <f t="shared" si="472"/>
        <v>A</v>
      </c>
      <c r="JA78" s="17" t="str">
        <f t="shared" si="473"/>
        <v>A</v>
      </c>
      <c r="JB78" s="17" t="str">
        <f t="shared" si="474"/>
        <v xml:space="preserve">            </v>
      </c>
      <c r="JC78" s="17" t="str">
        <f t="shared" si="475"/>
        <v xml:space="preserve">            </v>
      </c>
      <c r="JD78" s="17" t="str">
        <f t="shared" si="476"/>
        <v/>
      </c>
      <c r="JE78" s="74"/>
      <c r="JF78" s="17" t="str">
        <f t="shared" si="477"/>
        <v xml:space="preserve">            </v>
      </c>
      <c r="JG78" s="17" t="str">
        <f>IF(OR(HK78="SUPPL.",HK78="RE-EXAM."),'result subject-wise'!AV78,HK78)</f>
        <v/>
      </c>
      <c r="JH78" s="26">
        <f>IF('result subject-wise'!AW78="",DQ78,'result subject-wise'!AW78)</f>
        <v>27.708333333333332</v>
      </c>
      <c r="JI78" s="53" t="str">
        <f t="shared" si="478"/>
        <v/>
      </c>
      <c r="JJ78" s="65"/>
    </row>
    <row r="79" spans="1:270" ht="16" customHeight="1">
      <c r="A79" s="2">
        <f>details!A79</f>
        <v>0</v>
      </c>
      <c r="B79" s="17" t="str">
        <f>IF(details!B79="","",details!B79)</f>
        <v/>
      </c>
      <c r="C79" s="17" t="str">
        <f>IF(details!C79="","",details!C79)</f>
        <v/>
      </c>
      <c r="D79" s="63" t="str">
        <f>IF(details!D79="","",details!D79)</f>
        <v/>
      </c>
      <c r="E79" s="17" t="str">
        <f>IF(details!E79="","",details!E79)</f>
        <v/>
      </c>
      <c r="F79" s="245" t="str">
        <f>IF(details!F79="","",details!F79)</f>
        <v/>
      </c>
      <c r="G79" s="19" t="str">
        <f>IF(details!G79="","",details!G79)</f>
        <v/>
      </c>
      <c r="H79" s="19" t="str">
        <f>IF(details!H79="","",details!H79)</f>
        <v/>
      </c>
      <c r="I79" s="19" t="str">
        <f>IF(details!I79="","",details!I79)</f>
        <v/>
      </c>
      <c r="J79" s="17" t="str">
        <f>IF(details!J79="","",details!J79)</f>
        <v/>
      </c>
      <c r="K79" s="17" t="str">
        <f>IF(details!K79="","",details!K79)</f>
        <v/>
      </c>
      <c r="L79" s="17" t="str">
        <f>IF(details!L79="","",details!L79)</f>
        <v/>
      </c>
      <c r="M79" s="67" t="str">
        <f t="shared" si="349"/>
        <v/>
      </c>
      <c r="N79" s="17" t="str">
        <f>IF(details!M79="","",details!M79)</f>
        <v/>
      </c>
      <c r="O79" s="17" t="str">
        <f>IF(details!N79="","",details!N79)</f>
        <v/>
      </c>
      <c r="P79" s="67" t="str">
        <f t="shared" si="350"/>
        <v/>
      </c>
      <c r="Q79" s="17" t="str">
        <f>IF(details!O79="","",details!O79)</f>
        <v/>
      </c>
      <c r="R79" s="54" t="str">
        <f t="shared" si="351"/>
        <v/>
      </c>
      <c r="S79" s="45">
        <f t="shared" si="352"/>
        <v>0</v>
      </c>
      <c r="T79" s="45">
        <f t="shared" si="353"/>
        <v>0</v>
      </c>
      <c r="U79" s="46" t="str">
        <f t="shared" si="354"/>
        <v/>
      </c>
      <c r="V79" s="45" t="str">
        <f t="shared" si="355"/>
        <v/>
      </c>
      <c r="W79" s="45" t="str">
        <f t="shared" si="322"/>
        <v/>
      </c>
      <c r="X79" s="45" t="str">
        <f t="shared" si="323"/>
        <v/>
      </c>
      <c r="Y79" s="17" t="str">
        <f>IF(details!P79="","",details!P79)</f>
        <v/>
      </c>
      <c r="Z79" s="17" t="str">
        <f>IF(details!Q79="","",details!Q79)</f>
        <v/>
      </c>
      <c r="AA79" s="17" t="str">
        <f>IF(details!R79="","",details!R79)</f>
        <v/>
      </c>
      <c r="AB79" s="67" t="str">
        <f t="shared" si="356"/>
        <v/>
      </c>
      <c r="AC79" s="17" t="str">
        <f>IF(details!S79="","",details!S79)</f>
        <v/>
      </c>
      <c r="AD79" s="17" t="str">
        <f>IF(details!T79="","",details!T79)</f>
        <v/>
      </c>
      <c r="AE79" s="67" t="str">
        <f t="shared" si="357"/>
        <v/>
      </c>
      <c r="AF79" s="17" t="str">
        <f>IF(details!U79="","",details!U79)</f>
        <v/>
      </c>
      <c r="AG79" s="54" t="str">
        <f t="shared" si="358"/>
        <v/>
      </c>
      <c r="AH79" s="45">
        <f t="shared" si="359"/>
        <v>0</v>
      </c>
      <c r="AI79" s="45">
        <f t="shared" si="360"/>
        <v>0</v>
      </c>
      <c r="AJ79" s="46" t="str">
        <f t="shared" si="361"/>
        <v/>
      </c>
      <c r="AK79" s="45" t="str">
        <f t="shared" si="362"/>
        <v/>
      </c>
      <c r="AL79" s="45" t="str">
        <f t="shared" si="324"/>
        <v/>
      </c>
      <c r="AM79" s="45" t="str">
        <f t="shared" si="325"/>
        <v/>
      </c>
      <c r="AN79" s="63" t="str">
        <f>IF(details!V79="","",details!V79)</f>
        <v/>
      </c>
      <c r="AO79" s="68" t="str">
        <f>IF(details!V79="","",details!V79)</f>
        <v/>
      </c>
      <c r="AP79" s="17" t="str">
        <f>IF(details!W79="","",details!W79)</f>
        <v/>
      </c>
      <c r="AQ79" s="17" t="str">
        <f>IF(details!X79="","",details!X79)</f>
        <v/>
      </c>
      <c r="AR79" s="17" t="str">
        <f>IF(details!Y79="","",details!Y79)</f>
        <v/>
      </c>
      <c r="AS79" s="67" t="str">
        <f t="shared" si="363"/>
        <v/>
      </c>
      <c r="AT79" s="17" t="str">
        <f>IF(details!Z79="","",details!Z79)</f>
        <v/>
      </c>
      <c r="AU79" s="17" t="str">
        <f>IF(details!AA79="","",details!AA79)</f>
        <v/>
      </c>
      <c r="AV79" s="67" t="str">
        <f t="shared" si="364"/>
        <v/>
      </c>
      <c r="AW79" s="17" t="str">
        <f>IF(details!AB79="","",details!AB79)</f>
        <v/>
      </c>
      <c r="AX79" s="54" t="str">
        <f t="shared" si="365"/>
        <v/>
      </c>
      <c r="AY79" s="45">
        <f t="shared" si="366"/>
        <v>0</v>
      </c>
      <c r="AZ79" s="45">
        <f t="shared" si="367"/>
        <v>0</v>
      </c>
      <c r="BA79" s="46" t="str">
        <f t="shared" si="368"/>
        <v/>
      </c>
      <c r="BB79" s="45" t="str">
        <f t="shared" si="369"/>
        <v/>
      </c>
      <c r="BC79" s="45" t="str">
        <f t="shared" si="326"/>
        <v/>
      </c>
      <c r="BD79" s="45" t="str">
        <f t="shared" si="370"/>
        <v/>
      </c>
      <c r="BE79" s="17" t="str">
        <f>IF(details!AC79="","",details!AC79)</f>
        <v/>
      </c>
      <c r="BF79" s="17" t="str">
        <f>IF(details!AD79="","",details!AD79)</f>
        <v/>
      </c>
      <c r="BG79" s="17" t="str">
        <f>IF(details!AE79="","",details!AE79)</f>
        <v/>
      </c>
      <c r="BH79" s="67" t="str">
        <f t="shared" si="371"/>
        <v/>
      </c>
      <c r="BI79" s="17" t="str">
        <f>IF(details!AF79="","",details!AF79)</f>
        <v/>
      </c>
      <c r="BJ79" s="17" t="str">
        <f>IF(details!AG79="","",details!AG79)</f>
        <v/>
      </c>
      <c r="BK79" s="67" t="str">
        <f t="shared" si="372"/>
        <v/>
      </c>
      <c r="BL79" s="17" t="str">
        <f>IF(details!AH79="","",details!AH79)</f>
        <v/>
      </c>
      <c r="BM79" s="54" t="str">
        <f t="shared" si="373"/>
        <v/>
      </c>
      <c r="BN79" s="45">
        <f t="shared" si="374"/>
        <v>0</v>
      </c>
      <c r="BO79" s="45">
        <f t="shared" si="375"/>
        <v>0</v>
      </c>
      <c r="BP79" s="46" t="str">
        <f t="shared" si="376"/>
        <v/>
      </c>
      <c r="BQ79" s="45" t="str">
        <f t="shared" si="377"/>
        <v/>
      </c>
      <c r="BR79" s="45" t="str">
        <f t="shared" si="327"/>
        <v/>
      </c>
      <c r="BS79" s="45" t="str">
        <f t="shared" si="378"/>
        <v/>
      </c>
      <c r="BT79" s="300" t="str">
        <f>IF(details!AI79="","",details!AI79)</f>
        <v/>
      </c>
      <c r="BU79" s="309" t="str">
        <f t="shared" si="379"/>
        <v xml:space="preserve"> SOCIAL SCIENCE</v>
      </c>
      <c r="BV79" s="17" t="str">
        <f>IF(details!AJ79="","",details!AJ79)</f>
        <v/>
      </c>
      <c r="BW79" s="17" t="str">
        <f>IF(details!AK79="","",details!AK79)</f>
        <v/>
      </c>
      <c r="BX79" s="17" t="str">
        <f>IF(details!AL79="","",details!AL79)</f>
        <v/>
      </c>
      <c r="BY79" s="178" t="str">
        <f t="shared" ref="BY79:BY81" si="482">IF(AND(BV79="",BX79="",BZ79=""),"",SUM(BV79:BX79))</f>
        <v/>
      </c>
      <c r="BZ79" s="17" t="str">
        <f>IF(details!AM79="","",details!AM79)</f>
        <v/>
      </c>
      <c r="CA79" s="17" t="str">
        <f t="shared" si="380"/>
        <v/>
      </c>
      <c r="CB79" s="17" t="str">
        <f t="shared" ref="CB79:CB81" si="483">IF(CA79="P",(BY79+BZ79),"")</f>
        <v/>
      </c>
      <c r="CC79" s="17">
        <f>IF(details!AN79="","",details!AN79)</f>
        <v>10</v>
      </c>
      <c r="CD79" s="17">
        <f>IF(details!AO79="","",details!AO79)</f>
        <v>10</v>
      </c>
      <c r="CE79" s="17">
        <f>IF(details!AP79="","",details!AP79)</f>
        <v>9</v>
      </c>
      <c r="CF79" s="67">
        <f t="shared" si="381"/>
        <v>29</v>
      </c>
      <c r="CG79" s="17">
        <f>IF(details!AQ79="","",details!AQ79)</f>
        <v>0.5</v>
      </c>
      <c r="CH79" s="17">
        <f>IF(details!AR79="","",details!AR79)</f>
        <v>70</v>
      </c>
      <c r="CI79" s="67">
        <f t="shared" si="382"/>
        <v>99.5</v>
      </c>
      <c r="CJ79" s="17">
        <f>IF(details!AS79="","",details!AS79)</f>
        <v>100</v>
      </c>
      <c r="CK79" s="54">
        <f t="shared" si="383"/>
        <v>199.5</v>
      </c>
      <c r="CL79" s="17">
        <f t="shared" si="384"/>
        <v>10</v>
      </c>
      <c r="CM79" s="17">
        <f t="shared" si="385"/>
        <v>10</v>
      </c>
      <c r="CN79" s="17">
        <f t="shared" si="386"/>
        <v>9</v>
      </c>
      <c r="CO79" s="67">
        <f t="shared" si="328"/>
        <v>0.5</v>
      </c>
      <c r="CP79" s="17">
        <f t="shared" si="311"/>
        <v>70</v>
      </c>
      <c r="CQ79" s="67">
        <f t="shared" si="312"/>
        <v>99.5</v>
      </c>
      <c r="CR79" s="17">
        <f t="shared" si="313"/>
        <v>100</v>
      </c>
      <c r="CS79" s="54">
        <f t="shared" si="314"/>
        <v>199.5</v>
      </c>
      <c r="CT79" s="45">
        <f t="shared" si="315"/>
        <v>0</v>
      </c>
      <c r="CU79" s="45">
        <f t="shared" si="329"/>
        <v>0</v>
      </c>
      <c r="CV79" s="46">
        <f t="shared" si="330"/>
        <v>200</v>
      </c>
      <c r="CW79" s="45" t="str">
        <f t="shared" si="316"/>
        <v/>
      </c>
      <c r="CX79" s="45" t="str">
        <f t="shared" si="331"/>
        <v/>
      </c>
      <c r="CY79" s="45" t="str">
        <f t="shared" si="387"/>
        <v/>
      </c>
      <c r="CZ79" s="17">
        <f>IF(details!AT79="","",details!AT79)</f>
        <v>5</v>
      </c>
      <c r="DA79" s="17">
        <f>IF(details!AU79="","",details!AU79)</f>
        <v>4</v>
      </c>
      <c r="DB79" s="17">
        <f>IF(details!AV79="","",details!AV79)</f>
        <v>8</v>
      </c>
      <c r="DC79" s="67">
        <f t="shared" si="388"/>
        <v>17</v>
      </c>
      <c r="DD79" s="17">
        <f>IF(details!AW79="","",details!AW79)</f>
        <v>1</v>
      </c>
      <c r="DE79" s="17">
        <f>IF(details!AX79="","",details!AX79)</f>
        <v>25</v>
      </c>
      <c r="DF79" s="67">
        <f t="shared" si="389"/>
        <v>43</v>
      </c>
      <c r="DG79" s="17">
        <f>IF(details!AY79="","",details!AY79)</f>
        <v>90</v>
      </c>
      <c r="DH79" s="54">
        <f t="shared" si="390"/>
        <v>133</v>
      </c>
      <c r="DI79" s="45">
        <f t="shared" si="391"/>
        <v>0</v>
      </c>
      <c r="DJ79" s="45">
        <f t="shared" si="392"/>
        <v>0</v>
      </c>
      <c r="DK79" s="46">
        <f t="shared" si="393"/>
        <v>200</v>
      </c>
      <c r="DL79" s="45" t="str">
        <f t="shared" si="394"/>
        <v/>
      </c>
      <c r="DM79" s="45" t="str">
        <f t="shared" si="332"/>
        <v/>
      </c>
      <c r="DN79" s="45" t="str">
        <f t="shared" si="333"/>
        <v/>
      </c>
      <c r="DO79" s="45">
        <f t="shared" si="317"/>
        <v>0</v>
      </c>
      <c r="DP79" s="69">
        <f t="shared" si="318"/>
        <v>332.5</v>
      </c>
      <c r="DQ79" s="70">
        <f t="shared" si="395"/>
        <v>27.708333333333332</v>
      </c>
      <c r="DR79" s="53" t="str">
        <f t="shared" si="396"/>
        <v/>
      </c>
      <c r="DS79" s="17">
        <f>IF(details!AZ79="","",details!AZ79)</f>
        <v>10</v>
      </c>
      <c r="DT79" s="17">
        <f>IF(details!BA79="","",details!BA79)</f>
        <v>10</v>
      </c>
      <c r="DU79" s="17">
        <f>IF(details!BB79="","",details!BB79)</f>
        <v>10</v>
      </c>
      <c r="DV79" s="67">
        <f t="shared" si="397"/>
        <v>30</v>
      </c>
      <c r="DW79" s="17">
        <f>IF(details!BC79="","",details!BC79)</f>
        <v>70</v>
      </c>
      <c r="DX79" s="67">
        <f t="shared" si="398"/>
        <v>100</v>
      </c>
      <c r="DY79" s="17">
        <f>IF(details!BD79="","",details!BD79)</f>
        <v>100</v>
      </c>
      <c r="DZ79" s="54">
        <f t="shared" si="399"/>
        <v>200</v>
      </c>
      <c r="EA79" s="45">
        <f t="shared" si="400"/>
        <v>0</v>
      </c>
      <c r="EB79" s="45">
        <f t="shared" si="401"/>
        <v>0</v>
      </c>
      <c r="EC79" s="46">
        <f t="shared" si="402"/>
        <v>200</v>
      </c>
      <c r="ED79" s="45" t="str">
        <f t="shared" si="403"/>
        <v/>
      </c>
      <c r="EE79" s="45" t="str">
        <f t="shared" si="334"/>
        <v/>
      </c>
      <c r="EF79" s="45" t="str">
        <f t="shared" si="404"/>
        <v/>
      </c>
      <c r="EG79" s="17">
        <f>IF(details!BE79="","",details!BE79)</f>
        <v>6</v>
      </c>
      <c r="EH79" s="17">
        <f>IF(details!BF79="","",details!BF79)</f>
        <v>8</v>
      </c>
      <c r="EI79" s="67">
        <f t="shared" si="405"/>
        <v>14</v>
      </c>
      <c r="EJ79" s="17">
        <f>IF(details!BG79="","",details!BG79)</f>
        <v>4</v>
      </c>
      <c r="EK79" s="17">
        <f>IF(details!BH79="","",details!BH79)</f>
        <v>7</v>
      </c>
      <c r="EL79" s="67">
        <f t="shared" si="406"/>
        <v>11</v>
      </c>
      <c r="EM79" s="17">
        <f>IF(details!BI79="","",details!BI79)</f>
        <v>15</v>
      </c>
      <c r="EN79" s="17">
        <f>IF(details!BJ79="","",details!BJ79)</f>
        <v>10</v>
      </c>
      <c r="EO79" s="67">
        <f t="shared" si="407"/>
        <v>25</v>
      </c>
      <c r="EP79" s="67">
        <f t="shared" si="408"/>
        <v>25</v>
      </c>
      <c r="EQ79" s="67">
        <f t="shared" si="409"/>
        <v>25</v>
      </c>
      <c r="ER79" s="67">
        <f t="shared" si="410"/>
        <v>50</v>
      </c>
      <c r="ES79" s="17">
        <f>IF(details!BK79="","",details!BK79)</f>
        <v>24</v>
      </c>
      <c r="ET79" s="17">
        <f>IF(details!BL79="","",details!BL79)</f>
        <v>14</v>
      </c>
      <c r="EU79" s="67">
        <f t="shared" si="411"/>
        <v>38</v>
      </c>
      <c r="EV79" s="67">
        <f t="shared" si="412"/>
        <v>49</v>
      </c>
      <c r="EW79" s="67">
        <f t="shared" si="413"/>
        <v>39</v>
      </c>
      <c r="EX79" s="17">
        <f>IF(details!BM79="","",details!BM79)</f>
        <v>30</v>
      </c>
      <c r="EY79" s="17">
        <f>IF(details!BN79="","",details!BN79)</f>
        <v>70</v>
      </c>
      <c r="EZ79" s="67">
        <f t="shared" si="414"/>
        <v>100</v>
      </c>
      <c r="FA79" s="67">
        <f t="shared" si="415"/>
        <v>79</v>
      </c>
      <c r="FB79" s="67">
        <f t="shared" si="416"/>
        <v>109</v>
      </c>
      <c r="FC79" s="63">
        <f t="shared" si="417"/>
        <v>188</v>
      </c>
      <c r="FD79" s="45">
        <f t="shared" si="418"/>
        <v>0</v>
      </c>
      <c r="FE79" s="45">
        <f t="shared" si="419"/>
        <v>0</v>
      </c>
      <c r="FF79" s="46">
        <f t="shared" si="420"/>
        <v>200</v>
      </c>
      <c r="FG79" s="45" t="str">
        <f t="shared" si="421"/>
        <v/>
      </c>
      <c r="FH79" s="45" t="str">
        <f t="shared" si="335"/>
        <v>P</v>
      </c>
      <c r="FI79" s="45" t="str">
        <f t="shared" si="422"/>
        <v>A</v>
      </c>
      <c r="FJ79" s="17">
        <f>IF(details!BO79="","",details!BO79)</f>
        <v>10</v>
      </c>
      <c r="FK79" s="17">
        <f>IF(details!BP79="","",details!BP79)</f>
        <v>10</v>
      </c>
      <c r="FL79" s="17">
        <f>IF(details!BQ79="","",details!BQ79)</f>
        <v>10</v>
      </c>
      <c r="FM79" s="67">
        <f t="shared" si="423"/>
        <v>30</v>
      </c>
      <c r="FN79" s="17">
        <f>IF(details!BR79="","",details!BR79)</f>
        <v>33</v>
      </c>
      <c r="FO79" s="17">
        <f>IF(details!BS79="","",details!BS79)</f>
        <v>18</v>
      </c>
      <c r="FP79" s="71">
        <f t="shared" si="424"/>
        <v>51</v>
      </c>
      <c r="FQ79" s="67">
        <f t="shared" si="425"/>
        <v>63</v>
      </c>
      <c r="FR79" s="67">
        <f t="shared" si="426"/>
        <v>18</v>
      </c>
      <c r="FS79" s="17">
        <f>IF(details!BT79="","",details!BT79)</f>
        <v>60</v>
      </c>
      <c r="FT79" s="17">
        <f>IF(details!BU79="","",details!BU79)</f>
        <v>30</v>
      </c>
      <c r="FU79" s="71">
        <f t="shared" si="427"/>
        <v>90</v>
      </c>
      <c r="FV79" s="67">
        <f t="shared" si="428"/>
        <v>123</v>
      </c>
      <c r="FW79" s="67">
        <f t="shared" si="429"/>
        <v>48</v>
      </c>
      <c r="FX79" s="63">
        <f t="shared" si="430"/>
        <v>171</v>
      </c>
      <c r="FY79" s="45">
        <f t="shared" si="431"/>
        <v>0</v>
      </c>
      <c r="FZ79" s="45">
        <f t="shared" si="432"/>
        <v>0</v>
      </c>
      <c r="GA79" s="46">
        <f t="shared" si="319"/>
        <v>200</v>
      </c>
      <c r="GB79" s="45" t="str">
        <f t="shared" si="433"/>
        <v/>
      </c>
      <c r="GC79" s="45" t="str">
        <f t="shared" si="336"/>
        <v>P</v>
      </c>
      <c r="GD79" s="45" t="str">
        <f t="shared" si="434"/>
        <v>A</v>
      </c>
      <c r="GE79" s="17">
        <f>IF(details!BV79="","",details!BV79)</f>
        <v>24</v>
      </c>
      <c r="GF79" s="17">
        <f>IF(details!BW79="","",details!BW79)</f>
        <v>44</v>
      </c>
      <c r="GG79" s="17">
        <f>IF(details!BX79="","",details!BX79)</f>
        <v>30</v>
      </c>
      <c r="GH79" s="63">
        <f t="shared" si="435"/>
        <v>98</v>
      </c>
      <c r="GI79" s="45">
        <f t="shared" si="436"/>
        <v>0</v>
      </c>
      <c r="GJ79" s="46">
        <f t="shared" si="437"/>
        <v>100</v>
      </c>
      <c r="GK79" s="45" t="str">
        <f t="shared" si="438"/>
        <v/>
      </c>
      <c r="GL79" s="45" t="str">
        <f t="shared" si="337"/>
        <v>P</v>
      </c>
      <c r="GM79" s="45" t="str">
        <f t="shared" si="338"/>
        <v>A</v>
      </c>
      <c r="GN79" s="17">
        <f>IF(details!BY79="","",details!BY79)</f>
        <v>24</v>
      </c>
      <c r="GO79" s="17">
        <f>IF(details!BZ79="","",details!BZ79)</f>
        <v>28</v>
      </c>
      <c r="GP79" s="17">
        <f>IF(details!CA79="","",details!CA79)</f>
        <v>27</v>
      </c>
      <c r="GQ79" s="17">
        <f>IF(details!CB79="","",details!CB79)</f>
        <v>14</v>
      </c>
      <c r="GR79" s="63">
        <f t="shared" si="439"/>
        <v>93</v>
      </c>
      <c r="GS79" s="45">
        <f t="shared" si="440"/>
        <v>0</v>
      </c>
      <c r="GT79" s="46">
        <f t="shared" si="441"/>
        <v>100</v>
      </c>
      <c r="GU79" s="45" t="str">
        <f t="shared" si="442"/>
        <v/>
      </c>
      <c r="GV79" s="45" t="str">
        <f t="shared" si="339"/>
        <v>P</v>
      </c>
      <c r="GW79" s="45" t="str">
        <f t="shared" si="340"/>
        <v>A</v>
      </c>
      <c r="GX79" s="45" t="str">
        <f t="shared" si="341"/>
        <v/>
      </c>
      <c r="GY79" s="45" t="str">
        <f t="shared" si="342"/>
        <v/>
      </c>
      <c r="GZ79" s="45" t="str">
        <f t="shared" si="343"/>
        <v/>
      </c>
      <c r="HA79" s="45" t="str">
        <f t="shared" si="344"/>
        <v/>
      </c>
      <c r="HB79" s="45" t="str">
        <f t="shared" si="443"/>
        <v/>
      </c>
      <c r="HC79" s="45" t="str">
        <f t="shared" si="444"/>
        <v/>
      </c>
      <c r="HD79" s="45" t="str">
        <f t="shared" si="320"/>
        <v/>
      </c>
      <c r="HE79" s="45">
        <f t="shared" si="445"/>
        <v>0</v>
      </c>
      <c r="HF79" s="45">
        <f t="shared" si="446"/>
        <v>0</v>
      </c>
      <c r="HG79" s="45">
        <f t="shared" si="447"/>
        <v>0</v>
      </c>
      <c r="HH79" s="45">
        <f t="shared" si="448"/>
        <v>0</v>
      </c>
      <c r="HI79" s="45">
        <f t="shared" si="449"/>
        <v>0</v>
      </c>
      <c r="HJ79" s="45" t="str">
        <f t="shared" si="321"/>
        <v/>
      </c>
      <c r="HK79" s="17" t="str">
        <f t="shared" si="450"/>
        <v/>
      </c>
      <c r="HL79" s="359" t="str">
        <f t="shared" si="451"/>
        <v/>
      </c>
      <c r="HM79" s="72" t="str">
        <f t="shared" si="452"/>
        <v/>
      </c>
      <c r="HN79" s="60" t="str">
        <f>IF(details!DJ79="","",details!DJ79)</f>
        <v/>
      </c>
      <c r="HO79" s="73" t="str">
        <f>IF(details!DK79="","",details!DK79)</f>
        <v/>
      </c>
      <c r="HP79" s="60" t="str">
        <f>IF(details!DN79="","",details!DN79)</f>
        <v/>
      </c>
      <c r="HQ79" s="73" t="str">
        <f>IF(details!DO79="","",details!DO79)</f>
        <v/>
      </c>
      <c r="HR79" s="60" t="str">
        <f>IF(details!DR79="","",details!DR79)</f>
        <v/>
      </c>
      <c r="HS79" s="73" t="str">
        <f>IF(details!DS79="","",details!DS79)</f>
        <v/>
      </c>
      <c r="HT79" s="60" t="str">
        <f>IF(details!DV79="","",details!DV79)</f>
        <v/>
      </c>
      <c r="HU79" s="73" t="str">
        <f>IF(details!DW79="","",details!DW79)</f>
        <v/>
      </c>
      <c r="HV79" s="60" t="str">
        <f>IF(details!DZ79="","",details!DZ79)</f>
        <v/>
      </c>
      <c r="HW79" s="73" t="str">
        <f>IF(details!EA79="","",details!EA79)</f>
        <v/>
      </c>
      <c r="HX79" s="61" t="str">
        <f t="shared" si="453"/>
        <v/>
      </c>
      <c r="HY79" s="321">
        <f t="shared" si="454"/>
        <v>1.5</v>
      </c>
      <c r="HZ79" s="17" t="str">
        <f t="shared" si="455"/>
        <v/>
      </c>
      <c r="IA79" s="17" t="str">
        <f t="shared" si="456"/>
        <v/>
      </c>
      <c r="IB79" s="17" t="str">
        <f t="shared" si="345"/>
        <v/>
      </c>
      <c r="IC79" s="17" t="str">
        <f t="shared" si="457"/>
        <v/>
      </c>
      <c r="ID79" s="17" t="str">
        <f t="shared" si="458"/>
        <v/>
      </c>
      <c r="IE79" s="17" t="str">
        <f t="shared" si="346"/>
        <v/>
      </c>
      <c r="IF79" s="17" t="str">
        <f t="shared" si="459"/>
        <v/>
      </c>
      <c r="IG79" s="17" t="str">
        <f t="shared" si="481"/>
        <v/>
      </c>
      <c r="IH79" s="17" t="str">
        <f t="shared" si="481"/>
        <v/>
      </c>
      <c r="II79" s="17" t="str">
        <f t="shared" si="481"/>
        <v/>
      </c>
      <c r="IJ79" s="17" t="str">
        <f t="shared" si="481"/>
        <v/>
      </c>
      <c r="IK79" s="17" t="str">
        <f t="shared" si="481"/>
        <v/>
      </c>
      <c r="IL79" s="17" t="str">
        <f t="shared" si="460"/>
        <v/>
      </c>
      <c r="IM79" s="17" t="str">
        <f t="shared" si="347"/>
        <v/>
      </c>
      <c r="IN79" s="17" t="str">
        <f t="shared" si="461"/>
        <v/>
      </c>
      <c r="IO79" s="17" t="str">
        <f t="shared" si="462"/>
        <v/>
      </c>
      <c r="IP79" s="17" t="str">
        <f t="shared" si="348"/>
        <v/>
      </c>
      <c r="IQ79" s="17" t="str">
        <f t="shared" si="463"/>
        <v/>
      </c>
      <c r="IR79" s="17" t="str">
        <f t="shared" si="464"/>
        <v/>
      </c>
      <c r="IS79" s="17" t="str">
        <f t="shared" si="465"/>
        <v/>
      </c>
      <c r="IT79" s="17" t="str">
        <f t="shared" si="466"/>
        <v/>
      </c>
      <c r="IU79" s="17" t="str">
        <f t="shared" si="467"/>
        <v/>
      </c>
      <c r="IV79" s="17" t="str">
        <f t="shared" si="468"/>
        <v/>
      </c>
      <c r="IW79" s="17" t="str">
        <f t="shared" si="469"/>
        <v/>
      </c>
      <c r="IX79" s="17" t="str">
        <f t="shared" si="470"/>
        <v>A</v>
      </c>
      <c r="IY79" s="17" t="str">
        <f t="shared" si="471"/>
        <v>A</v>
      </c>
      <c r="IZ79" s="17" t="str">
        <f t="shared" si="472"/>
        <v>A</v>
      </c>
      <c r="JA79" s="17" t="str">
        <f t="shared" si="473"/>
        <v>A</v>
      </c>
      <c r="JB79" s="17" t="str">
        <f t="shared" si="474"/>
        <v xml:space="preserve">            </v>
      </c>
      <c r="JC79" s="17" t="str">
        <f t="shared" si="475"/>
        <v xml:space="preserve">            </v>
      </c>
      <c r="JD79" s="17" t="str">
        <f t="shared" si="476"/>
        <v/>
      </c>
      <c r="JE79" s="74"/>
      <c r="JF79" s="17" t="str">
        <f t="shared" si="477"/>
        <v xml:space="preserve">            </v>
      </c>
      <c r="JG79" s="17" t="str">
        <f>IF(OR(HK79="SUPPL.",HK79="RE-EXAM."),'result subject-wise'!AV79,HK79)</f>
        <v/>
      </c>
      <c r="JH79" s="26">
        <f>IF('result subject-wise'!AW79="",DQ79,'result subject-wise'!AW79)</f>
        <v>27.708333333333332</v>
      </c>
      <c r="JI79" s="53" t="str">
        <f t="shared" si="478"/>
        <v/>
      </c>
      <c r="JJ79" s="65"/>
    </row>
    <row r="80" spans="1:270" ht="16" customHeight="1">
      <c r="A80" s="2">
        <f>details!A80</f>
        <v>0</v>
      </c>
      <c r="B80" s="17" t="str">
        <f>IF(details!B80="","",details!B80)</f>
        <v/>
      </c>
      <c r="C80" s="17" t="str">
        <f>IF(details!C80="","",details!C80)</f>
        <v/>
      </c>
      <c r="D80" s="63" t="str">
        <f>IF(details!D80="","",details!D80)</f>
        <v/>
      </c>
      <c r="E80" s="17" t="str">
        <f>IF(details!E80="","",details!E80)</f>
        <v/>
      </c>
      <c r="F80" s="245" t="str">
        <f>IF(details!F80="","",details!F80)</f>
        <v/>
      </c>
      <c r="G80" s="19" t="str">
        <f>IF(details!G80="","",details!G80)</f>
        <v/>
      </c>
      <c r="H80" s="19" t="str">
        <f>IF(details!H80="","",details!H80)</f>
        <v/>
      </c>
      <c r="I80" s="19" t="str">
        <f>IF(details!I80="","",details!I80)</f>
        <v/>
      </c>
      <c r="J80" s="17" t="str">
        <f>IF(details!J80="","",details!J80)</f>
        <v/>
      </c>
      <c r="K80" s="17" t="str">
        <f>IF(details!K80="","",details!K80)</f>
        <v/>
      </c>
      <c r="L80" s="17" t="str">
        <f>IF(details!L80="","",details!L80)</f>
        <v/>
      </c>
      <c r="M80" s="67" t="str">
        <f t="shared" si="349"/>
        <v/>
      </c>
      <c r="N80" s="17" t="str">
        <f>IF(details!M80="","",details!M80)</f>
        <v/>
      </c>
      <c r="O80" s="17" t="str">
        <f>IF(details!N80="","",details!N80)</f>
        <v/>
      </c>
      <c r="P80" s="67" t="str">
        <f t="shared" si="350"/>
        <v/>
      </c>
      <c r="Q80" s="17" t="str">
        <f>IF(details!O80="","",details!O80)</f>
        <v/>
      </c>
      <c r="R80" s="54" t="str">
        <f t="shared" si="351"/>
        <v/>
      </c>
      <c r="S80" s="45">
        <f t="shared" si="352"/>
        <v>0</v>
      </c>
      <c r="T80" s="45">
        <f t="shared" si="353"/>
        <v>0</v>
      </c>
      <c r="U80" s="46" t="str">
        <f t="shared" si="354"/>
        <v/>
      </c>
      <c r="V80" s="45" t="str">
        <f t="shared" si="355"/>
        <v/>
      </c>
      <c r="W80" s="45" t="str">
        <f t="shared" si="322"/>
        <v/>
      </c>
      <c r="X80" s="45" t="str">
        <f t="shared" si="323"/>
        <v/>
      </c>
      <c r="Y80" s="17" t="str">
        <f>IF(details!P80="","",details!P80)</f>
        <v/>
      </c>
      <c r="Z80" s="17" t="str">
        <f>IF(details!Q80="","",details!Q80)</f>
        <v/>
      </c>
      <c r="AA80" s="17" t="str">
        <f>IF(details!R80="","",details!R80)</f>
        <v/>
      </c>
      <c r="AB80" s="67" t="str">
        <f t="shared" si="356"/>
        <v/>
      </c>
      <c r="AC80" s="17" t="str">
        <f>IF(details!S80="","",details!S80)</f>
        <v/>
      </c>
      <c r="AD80" s="17" t="str">
        <f>IF(details!T80="","",details!T80)</f>
        <v/>
      </c>
      <c r="AE80" s="67" t="str">
        <f t="shared" si="357"/>
        <v/>
      </c>
      <c r="AF80" s="17" t="str">
        <f>IF(details!U80="","",details!U80)</f>
        <v/>
      </c>
      <c r="AG80" s="54" t="str">
        <f t="shared" si="358"/>
        <v/>
      </c>
      <c r="AH80" s="45">
        <f t="shared" si="359"/>
        <v>0</v>
      </c>
      <c r="AI80" s="45">
        <f t="shared" si="360"/>
        <v>0</v>
      </c>
      <c r="AJ80" s="46" t="str">
        <f t="shared" si="361"/>
        <v/>
      </c>
      <c r="AK80" s="45" t="str">
        <f t="shared" si="362"/>
        <v/>
      </c>
      <c r="AL80" s="45" t="str">
        <f t="shared" si="324"/>
        <v/>
      </c>
      <c r="AM80" s="45" t="str">
        <f t="shared" si="325"/>
        <v/>
      </c>
      <c r="AN80" s="63" t="str">
        <f>IF(details!V80="","",details!V80)</f>
        <v/>
      </c>
      <c r="AO80" s="68" t="str">
        <f>IF(details!V80="","",details!V80)</f>
        <v/>
      </c>
      <c r="AP80" s="17" t="str">
        <f>IF(details!W80="","",details!W80)</f>
        <v/>
      </c>
      <c r="AQ80" s="17" t="str">
        <f>IF(details!X80="","",details!X80)</f>
        <v/>
      </c>
      <c r="AR80" s="17" t="str">
        <f>IF(details!Y80="","",details!Y80)</f>
        <v/>
      </c>
      <c r="AS80" s="67" t="str">
        <f t="shared" si="363"/>
        <v/>
      </c>
      <c r="AT80" s="17" t="str">
        <f>IF(details!Z80="","",details!Z80)</f>
        <v/>
      </c>
      <c r="AU80" s="17" t="str">
        <f>IF(details!AA80="","",details!AA80)</f>
        <v/>
      </c>
      <c r="AV80" s="67" t="str">
        <f t="shared" si="364"/>
        <v/>
      </c>
      <c r="AW80" s="17" t="str">
        <f>IF(details!AB80="","",details!AB80)</f>
        <v/>
      </c>
      <c r="AX80" s="54" t="str">
        <f t="shared" si="365"/>
        <v/>
      </c>
      <c r="AY80" s="45">
        <f t="shared" si="366"/>
        <v>0</v>
      </c>
      <c r="AZ80" s="45">
        <f t="shared" si="367"/>
        <v>0</v>
      </c>
      <c r="BA80" s="46" t="str">
        <f t="shared" si="368"/>
        <v/>
      </c>
      <c r="BB80" s="45" t="str">
        <f t="shared" si="369"/>
        <v/>
      </c>
      <c r="BC80" s="45" t="str">
        <f t="shared" si="326"/>
        <v/>
      </c>
      <c r="BD80" s="45" t="str">
        <f t="shared" si="370"/>
        <v/>
      </c>
      <c r="BE80" s="17" t="str">
        <f>IF(details!AC80="","",details!AC80)</f>
        <v/>
      </c>
      <c r="BF80" s="17" t="str">
        <f>IF(details!AD80="","",details!AD80)</f>
        <v/>
      </c>
      <c r="BG80" s="17" t="str">
        <f>IF(details!AE80="","",details!AE80)</f>
        <v/>
      </c>
      <c r="BH80" s="67" t="str">
        <f t="shared" si="371"/>
        <v/>
      </c>
      <c r="BI80" s="17" t="str">
        <f>IF(details!AF80="","",details!AF80)</f>
        <v/>
      </c>
      <c r="BJ80" s="17" t="str">
        <f>IF(details!AG80="","",details!AG80)</f>
        <v/>
      </c>
      <c r="BK80" s="67" t="str">
        <f t="shared" si="372"/>
        <v/>
      </c>
      <c r="BL80" s="17" t="str">
        <f>IF(details!AH80="","",details!AH80)</f>
        <v/>
      </c>
      <c r="BM80" s="54" t="str">
        <f t="shared" si="373"/>
        <v/>
      </c>
      <c r="BN80" s="45">
        <f t="shared" si="374"/>
        <v>0</v>
      </c>
      <c r="BO80" s="45">
        <f t="shared" si="375"/>
        <v>0</v>
      </c>
      <c r="BP80" s="46" t="str">
        <f t="shared" si="376"/>
        <v/>
      </c>
      <c r="BQ80" s="45" t="str">
        <f t="shared" si="377"/>
        <v/>
      </c>
      <c r="BR80" s="45" t="str">
        <f t="shared" si="327"/>
        <v/>
      </c>
      <c r="BS80" s="45" t="str">
        <f t="shared" si="378"/>
        <v/>
      </c>
      <c r="BT80" s="300" t="str">
        <f>IF(details!AI80="","",details!AI80)</f>
        <v/>
      </c>
      <c r="BU80" s="309" t="str">
        <f t="shared" si="379"/>
        <v xml:space="preserve"> SOCIAL SCIENCE</v>
      </c>
      <c r="BV80" s="17" t="str">
        <f>IF(details!AJ80="","",details!AJ80)</f>
        <v/>
      </c>
      <c r="BW80" s="17" t="str">
        <f>IF(details!AK80="","",details!AK80)</f>
        <v/>
      </c>
      <c r="BX80" s="17" t="str">
        <f>IF(details!AL80="","",details!AL80)</f>
        <v/>
      </c>
      <c r="BY80" s="178" t="str">
        <f t="shared" si="482"/>
        <v/>
      </c>
      <c r="BZ80" s="17" t="str">
        <f>IF(details!AM80="","",details!AM80)</f>
        <v/>
      </c>
      <c r="CA80" s="17" t="str">
        <f t="shared" si="380"/>
        <v/>
      </c>
      <c r="CB80" s="17" t="str">
        <f t="shared" si="483"/>
        <v/>
      </c>
      <c r="CC80" s="17">
        <f>IF(details!AN80="","",details!AN80)</f>
        <v>10</v>
      </c>
      <c r="CD80" s="17">
        <f>IF(details!AO80="","",details!AO80)</f>
        <v>10</v>
      </c>
      <c r="CE80" s="17">
        <f>IF(details!AP80="","",details!AP80)</f>
        <v>9</v>
      </c>
      <c r="CF80" s="67">
        <f t="shared" si="381"/>
        <v>29</v>
      </c>
      <c r="CG80" s="17">
        <f>IF(details!AQ80="","",details!AQ80)</f>
        <v>0.5</v>
      </c>
      <c r="CH80" s="17">
        <f>IF(details!AR80="","",details!AR80)</f>
        <v>70</v>
      </c>
      <c r="CI80" s="67">
        <f t="shared" si="382"/>
        <v>99.5</v>
      </c>
      <c r="CJ80" s="17">
        <f>IF(details!AS80="","",details!AS80)</f>
        <v>100</v>
      </c>
      <c r="CK80" s="54">
        <f t="shared" si="383"/>
        <v>199.5</v>
      </c>
      <c r="CL80" s="17">
        <f t="shared" si="384"/>
        <v>10</v>
      </c>
      <c r="CM80" s="17">
        <f t="shared" si="385"/>
        <v>10</v>
      </c>
      <c r="CN80" s="17">
        <f t="shared" si="386"/>
        <v>9</v>
      </c>
      <c r="CO80" s="67">
        <f t="shared" si="328"/>
        <v>0.5</v>
      </c>
      <c r="CP80" s="17">
        <f t="shared" si="311"/>
        <v>70</v>
      </c>
      <c r="CQ80" s="67">
        <f t="shared" si="312"/>
        <v>99.5</v>
      </c>
      <c r="CR80" s="17">
        <f t="shared" si="313"/>
        <v>100</v>
      </c>
      <c r="CS80" s="54">
        <f t="shared" si="314"/>
        <v>199.5</v>
      </c>
      <c r="CT80" s="45">
        <f t="shared" si="315"/>
        <v>0</v>
      </c>
      <c r="CU80" s="45">
        <f t="shared" si="329"/>
        <v>0</v>
      </c>
      <c r="CV80" s="46">
        <f t="shared" si="330"/>
        <v>200</v>
      </c>
      <c r="CW80" s="45" t="str">
        <f t="shared" si="316"/>
        <v/>
      </c>
      <c r="CX80" s="45" t="str">
        <f t="shared" si="331"/>
        <v/>
      </c>
      <c r="CY80" s="45" t="str">
        <f t="shared" si="387"/>
        <v/>
      </c>
      <c r="CZ80" s="17">
        <f>IF(details!AT80="","",details!AT80)</f>
        <v>5</v>
      </c>
      <c r="DA80" s="17">
        <f>IF(details!AU80="","",details!AU80)</f>
        <v>4</v>
      </c>
      <c r="DB80" s="17">
        <f>IF(details!AV80="","",details!AV80)</f>
        <v>8</v>
      </c>
      <c r="DC80" s="67">
        <f t="shared" si="388"/>
        <v>17</v>
      </c>
      <c r="DD80" s="17">
        <f>IF(details!AW80="","",details!AW80)</f>
        <v>1</v>
      </c>
      <c r="DE80" s="17">
        <f>IF(details!AX80="","",details!AX80)</f>
        <v>25</v>
      </c>
      <c r="DF80" s="67">
        <f t="shared" si="389"/>
        <v>43</v>
      </c>
      <c r="DG80" s="17">
        <f>IF(details!AY80="","",details!AY80)</f>
        <v>90</v>
      </c>
      <c r="DH80" s="54">
        <f t="shared" si="390"/>
        <v>133</v>
      </c>
      <c r="DI80" s="45">
        <f t="shared" si="391"/>
        <v>0</v>
      </c>
      <c r="DJ80" s="45">
        <f t="shared" si="392"/>
        <v>0</v>
      </c>
      <c r="DK80" s="46">
        <f t="shared" si="393"/>
        <v>200</v>
      </c>
      <c r="DL80" s="45" t="str">
        <f t="shared" si="394"/>
        <v/>
      </c>
      <c r="DM80" s="45" t="str">
        <f t="shared" si="332"/>
        <v/>
      </c>
      <c r="DN80" s="45" t="str">
        <f t="shared" si="333"/>
        <v/>
      </c>
      <c r="DO80" s="45">
        <f t="shared" si="317"/>
        <v>0</v>
      </c>
      <c r="DP80" s="69">
        <f t="shared" si="318"/>
        <v>332.5</v>
      </c>
      <c r="DQ80" s="70">
        <f t="shared" si="395"/>
        <v>27.708333333333332</v>
      </c>
      <c r="DR80" s="53" t="str">
        <f t="shared" si="396"/>
        <v/>
      </c>
      <c r="DS80" s="17">
        <f>IF(details!AZ80="","",details!AZ80)</f>
        <v>10</v>
      </c>
      <c r="DT80" s="17">
        <f>IF(details!BA80="","",details!BA80)</f>
        <v>10</v>
      </c>
      <c r="DU80" s="17">
        <f>IF(details!BB80="","",details!BB80)</f>
        <v>10</v>
      </c>
      <c r="DV80" s="67">
        <f t="shared" si="397"/>
        <v>30</v>
      </c>
      <c r="DW80" s="17">
        <f>IF(details!BC80="","",details!BC80)</f>
        <v>70</v>
      </c>
      <c r="DX80" s="67">
        <f t="shared" si="398"/>
        <v>100</v>
      </c>
      <c r="DY80" s="17">
        <f>IF(details!BD80="","",details!BD80)</f>
        <v>100</v>
      </c>
      <c r="DZ80" s="54">
        <f t="shared" si="399"/>
        <v>200</v>
      </c>
      <c r="EA80" s="45">
        <f t="shared" si="400"/>
        <v>0</v>
      </c>
      <c r="EB80" s="45">
        <f t="shared" si="401"/>
        <v>0</v>
      </c>
      <c r="EC80" s="46">
        <f t="shared" si="402"/>
        <v>200</v>
      </c>
      <c r="ED80" s="45" t="str">
        <f t="shared" si="403"/>
        <v/>
      </c>
      <c r="EE80" s="45" t="str">
        <f t="shared" si="334"/>
        <v/>
      </c>
      <c r="EF80" s="45" t="str">
        <f t="shared" si="404"/>
        <v/>
      </c>
      <c r="EG80" s="17">
        <f>IF(details!BE80="","",details!BE80)</f>
        <v>6</v>
      </c>
      <c r="EH80" s="17">
        <f>IF(details!BF80="","",details!BF80)</f>
        <v>8</v>
      </c>
      <c r="EI80" s="67">
        <f t="shared" si="405"/>
        <v>14</v>
      </c>
      <c r="EJ80" s="17">
        <f>IF(details!BG80="","",details!BG80)</f>
        <v>4</v>
      </c>
      <c r="EK80" s="17">
        <f>IF(details!BH80="","",details!BH80)</f>
        <v>7</v>
      </c>
      <c r="EL80" s="67">
        <f t="shared" si="406"/>
        <v>11</v>
      </c>
      <c r="EM80" s="17">
        <f>IF(details!BI80="","",details!BI80)</f>
        <v>15</v>
      </c>
      <c r="EN80" s="17">
        <f>IF(details!BJ80="","",details!BJ80)</f>
        <v>10</v>
      </c>
      <c r="EO80" s="67">
        <f t="shared" si="407"/>
        <v>25</v>
      </c>
      <c r="EP80" s="67">
        <f t="shared" si="408"/>
        <v>25</v>
      </c>
      <c r="EQ80" s="67">
        <f t="shared" si="409"/>
        <v>25</v>
      </c>
      <c r="ER80" s="67">
        <f t="shared" si="410"/>
        <v>50</v>
      </c>
      <c r="ES80" s="17">
        <f>IF(details!BK80="","",details!BK80)</f>
        <v>24</v>
      </c>
      <c r="ET80" s="17">
        <f>IF(details!BL80="","",details!BL80)</f>
        <v>14</v>
      </c>
      <c r="EU80" s="67">
        <f t="shared" si="411"/>
        <v>38</v>
      </c>
      <c r="EV80" s="67">
        <f t="shared" si="412"/>
        <v>49</v>
      </c>
      <c r="EW80" s="67">
        <f t="shared" si="413"/>
        <v>39</v>
      </c>
      <c r="EX80" s="17">
        <f>IF(details!BM80="","",details!BM80)</f>
        <v>30</v>
      </c>
      <c r="EY80" s="17">
        <f>IF(details!BN80="","",details!BN80)</f>
        <v>70</v>
      </c>
      <c r="EZ80" s="67">
        <f t="shared" si="414"/>
        <v>100</v>
      </c>
      <c r="FA80" s="67">
        <f t="shared" si="415"/>
        <v>79</v>
      </c>
      <c r="FB80" s="67">
        <f t="shared" si="416"/>
        <v>109</v>
      </c>
      <c r="FC80" s="63">
        <f t="shared" si="417"/>
        <v>188</v>
      </c>
      <c r="FD80" s="45">
        <f t="shared" si="418"/>
        <v>0</v>
      </c>
      <c r="FE80" s="45">
        <f t="shared" si="419"/>
        <v>0</v>
      </c>
      <c r="FF80" s="46">
        <f t="shared" si="420"/>
        <v>200</v>
      </c>
      <c r="FG80" s="45" t="str">
        <f t="shared" si="421"/>
        <v/>
      </c>
      <c r="FH80" s="45" t="str">
        <f t="shared" si="335"/>
        <v>P</v>
      </c>
      <c r="FI80" s="45" t="str">
        <f t="shared" si="422"/>
        <v>A</v>
      </c>
      <c r="FJ80" s="17">
        <f>IF(details!BO80="","",details!BO80)</f>
        <v>10</v>
      </c>
      <c r="FK80" s="17">
        <f>IF(details!BP80="","",details!BP80)</f>
        <v>10</v>
      </c>
      <c r="FL80" s="17">
        <f>IF(details!BQ80="","",details!BQ80)</f>
        <v>10</v>
      </c>
      <c r="FM80" s="67">
        <f t="shared" si="423"/>
        <v>30</v>
      </c>
      <c r="FN80" s="17">
        <f>IF(details!BR80="","",details!BR80)</f>
        <v>33</v>
      </c>
      <c r="FO80" s="17">
        <f>IF(details!BS80="","",details!BS80)</f>
        <v>18</v>
      </c>
      <c r="FP80" s="71">
        <f t="shared" si="424"/>
        <v>51</v>
      </c>
      <c r="FQ80" s="67">
        <f t="shared" si="425"/>
        <v>63</v>
      </c>
      <c r="FR80" s="67">
        <f t="shared" si="426"/>
        <v>18</v>
      </c>
      <c r="FS80" s="17">
        <f>IF(details!BT80="","",details!BT80)</f>
        <v>60</v>
      </c>
      <c r="FT80" s="17">
        <f>IF(details!BU80="","",details!BU80)</f>
        <v>30</v>
      </c>
      <c r="FU80" s="71">
        <f t="shared" si="427"/>
        <v>90</v>
      </c>
      <c r="FV80" s="67">
        <f t="shared" si="428"/>
        <v>123</v>
      </c>
      <c r="FW80" s="67">
        <f t="shared" si="429"/>
        <v>48</v>
      </c>
      <c r="FX80" s="63">
        <f t="shared" si="430"/>
        <v>171</v>
      </c>
      <c r="FY80" s="45">
        <f t="shared" si="431"/>
        <v>0</v>
      </c>
      <c r="FZ80" s="45">
        <f t="shared" si="432"/>
        <v>0</v>
      </c>
      <c r="GA80" s="46">
        <f t="shared" si="319"/>
        <v>200</v>
      </c>
      <c r="GB80" s="45" t="str">
        <f t="shared" si="433"/>
        <v/>
      </c>
      <c r="GC80" s="45" t="str">
        <f t="shared" si="336"/>
        <v>P</v>
      </c>
      <c r="GD80" s="45" t="str">
        <f t="shared" si="434"/>
        <v>A</v>
      </c>
      <c r="GE80" s="17">
        <f>IF(details!BV80="","",details!BV80)</f>
        <v>24</v>
      </c>
      <c r="GF80" s="17">
        <f>IF(details!BW80="","",details!BW80)</f>
        <v>44</v>
      </c>
      <c r="GG80" s="17">
        <f>IF(details!BX80="","",details!BX80)</f>
        <v>30</v>
      </c>
      <c r="GH80" s="63">
        <f t="shared" si="435"/>
        <v>98</v>
      </c>
      <c r="GI80" s="45">
        <f t="shared" si="436"/>
        <v>0</v>
      </c>
      <c r="GJ80" s="46">
        <f t="shared" si="437"/>
        <v>100</v>
      </c>
      <c r="GK80" s="45" t="str">
        <f t="shared" si="438"/>
        <v/>
      </c>
      <c r="GL80" s="45" t="str">
        <f t="shared" si="337"/>
        <v>P</v>
      </c>
      <c r="GM80" s="45" t="str">
        <f t="shared" si="338"/>
        <v>A</v>
      </c>
      <c r="GN80" s="17">
        <f>IF(details!BY80="","",details!BY80)</f>
        <v>24</v>
      </c>
      <c r="GO80" s="17">
        <f>IF(details!BZ80="","",details!BZ80)</f>
        <v>28</v>
      </c>
      <c r="GP80" s="17">
        <f>IF(details!CA80="","",details!CA80)</f>
        <v>27</v>
      </c>
      <c r="GQ80" s="17">
        <f>IF(details!CB80="","",details!CB80)</f>
        <v>14</v>
      </c>
      <c r="GR80" s="63">
        <f t="shared" si="439"/>
        <v>93</v>
      </c>
      <c r="GS80" s="45">
        <f t="shared" si="440"/>
        <v>0</v>
      </c>
      <c r="GT80" s="46">
        <f t="shared" si="441"/>
        <v>100</v>
      </c>
      <c r="GU80" s="45" t="str">
        <f t="shared" si="442"/>
        <v/>
      </c>
      <c r="GV80" s="45" t="str">
        <f t="shared" si="339"/>
        <v>P</v>
      </c>
      <c r="GW80" s="45" t="str">
        <f t="shared" si="340"/>
        <v>A</v>
      </c>
      <c r="GX80" s="45" t="str">
        <f t="shared" si="341"/>
        <v/>
      </c>
      <c r="GY80" s="45" t="str">
        <f t="shared" si="342"/>
        <v/>
      </c>
      <c r="GZ80" s="45" t="str">
        <f t="shared" si="343"/>
        <v/>
      </c>
      <c r="HA80" s="45" t="str">
        <f t="shared" si="344"/>
        <v/>
      </c>
      <c r="HB80" s="45" t="str">
        <f t="shared" si="443"/>
        <v/>
      </c>
      <c r="HC80" s="45" t="str">
        <f t="shared" si="444"/>
        <v/>
      </c>
      <c r="HD80" s="45" t="str">
        <f t="shared" si="320"/>
        <v/>
      </c>
      <c r="HE80" s="45">
        <f t="shared" si="445"/>
        <v>0</v>
      </c>
      <c r="HF80" s="45">
        <f t="shared" si="446"/>
        <v>0</v>
      </c>
      <c r="HG80" s="45">
        <f t="shared" si="447"/>
        <v>0</v>
      </c>
      <c r="HH80" s="45">
        <f t="shared" si="448"/>
        <v>0</v>
      </c>
      <c r="HI80" s="45">
        <f t="shared" si="449"/>
        <v>0</v>
      </c>
      <c r="HJ80" s="45" t="str">
        <f t="shared" si="321"/>
        <v/>
      </c>
      <c r="HK80" s="17" t="str">
        <f t="shared" si="450"/>
        <v/>
      </c>
      <c r="HL80" s="359" t="str">
        <f t="shared" si="451"/>
        <v/>
      </c>
      <c r="HM80" s="72" t="str">
        <f t="shared" si="452"/>
        <v/>
      </c>
      <c r="HN80" s="60" t="str">
        <f>IF(details!DJ80="","",details!DJ80)</f>
        <v/>
      </c>
      <c r="HO80" s="73" t="str">
        <f>IF(details!DK80="","",details!DK80)</f>
        <v/>
      </c>
      <c r="HP80" s="60" t="str">
        <f>IF(details!DN80="","",details!DN80)</f>
        <v/>
      </c>
      <c r="HQ80" s="73" t="str">
        <f>IF(details!DO80="","",details!DO80)</f>
        <v/>
      </c>
      <c r="HR80" s="60" t="str">
        <f>IF(details!DR80="","",details!DR80)</f>
        <v/>
      </c>
      <c r="HS80" s="73" t="str">
        <f>IF(details!DS80="","",details!DS80)</f>
        <v/>
      </c>
      <c r="HT80" s="60" t="str">
        <f>IF(details!DV80="","",details!DV80)</f>
        <v/>
      </c>
      <c r="HU80" s="73" t="str">
        <f>IF(details!DW80="","",details!DW80)</f>
        <v/>
      </c>
      <c r="HV80" s="60" t="str">
        <f>IF(details!DZ80="","",details!DZ80)</f>
        <v/>
      </c>
      <c r="HW80" s="73" t="str">
        <f>IF(details!EA80="","",details!EA80)</f>
        <v/>
      </c>
      <c r="HX80" s="61" t="str">
        <f t="shared" si="453"/>
        <v/>
      </c>
      <c r="HY80" s="321">
        <f t="shared" si="454"/>
        <v>1.5</v>
      </c>
      <c r="HZ80" s="17" t="str">
        <f t="shared" si="455"/>
        <v/>
      </c>
      <c r="IA80" s="17" t="str">
        <f t="shared" si="456"/>
        <v/>
      </c>
      <c r="IB80" s="17" t="str">
        <f t="shared" si="345"/>
        <v/>
      </c>
      <c r="IC80" s="17" t="str">
        <f t="shared" si="457"/>
        <v/>
      </c>
      <c r="ID80" s="17" t="str">
        <f t="shared" si="458"/>
        <v/>
      </c>
      <c r="IE80" s="17" t="str">
        <f t="shared" si="346"/>
        <v/>
      </c>
      <c r="IF80" s="17" t="str">
        <f t="shared" si="459"/>
        <v/>
      </c>
      <c r="IG80" s="17" t="str">
        <f t="shared" si="481"/>
        <v/>
      </c>
      <c r="IH80" s="17" t="str">
        <f t="shared" si="481"/>
        <v/>
      </c>
      <c r="II80" s="17" t="str">
        <f t="shared" si="481"/>
        <v/>
      </c>
      <c r="IJ80" s="17" t="str">
        <f t="shared" si="481"/>
        <v/>
      </c>
      <c r="IK80" s="17" t="str">
        <f t="shared" si="481"/>
        <v/>
      </c>
      <c r="IL80" s="17" t="str">
        <f t="shared" si="460"/>
        <v/>
      </c>
      <c r="IM80" s="17" t="str">
        <f t="shared" si="347"/>
        <v/>
      </c>
      <c r="IN80" s="17" t="str">
        <f t="shared" si="461"/>
        <v/>
      </c>
      <c r="IO80" s="17" t="str">
        <f t="shared" si="462"/>
        <v/>
      </c>
      <c r="IP80" s="17" t="str">
        <f t="shared" si="348"/>
        <v/>
      </c>
      <c r="IQ80" s="17" t="str">
        <f t="shared" si="463"/>
        <v/>
      </c>
      <c r="IR80" s="17" t="str">
        <f t="shared" si="464"/>
        <v/>
      </c>
      <c r="IS80" s="17" t="str">
        <f t="shared" si="465"/>
        <v/>
      </c>
      <c r="IT80" s="17" t="str">
        <f t="shared" si="466"/>
        <v/>
      </c>
      <c r="IU80" s="17" t="str">
        <f t="shared" si="467"/>
        <v/>
      </c>
      <c r="IV80" s="17" t="str">
        <f t="shared" si="468"/>
        <v/>
      </c>
      <c r="IW80" s="17" t="str">
        <f t="shared" si="469"/>
        <v/>
      </c>
      <c r="IX80" s="17" t="str">
        <f t="shared" si="470"/>
        <v>A</v>
      </c>
      <c r="IY80" s="17" t="str">
        <f t="shared" si="471"/>
        <v>A</v>
      </c>
      <c r="IZ80" s="17" t="str">
        <f t="shared" si="472"/>
        <v>A</v>
      </c>
      <c r="JA80" s="17" t="str">
        <f t="shared" si="473"/>
        <v>A</v>
      </c>
      <c r="JB80" s="17" t="str">
        <f t="shared" si="474"/>
        <v xml:space="preserve">            </v>
      </c>
      <c r="JC80" s="17" t="str">
        <f t="shared" si="475"/>
        <v xml:space="preserve">            </v>
      </c>
      <c r="JD80" s="17" t="str">
        <f t="shared" si="476"/>
        <v/>
      </c>
      <c r="JE80" s="74"/>
      <c r="JF80" s="17" t="str">
        <f t="shared" si="477"/>
        <v xml:space="preserve">            </v>
      </c>
      <c r="JG80" s="17" t="str">
        <f>IF(OR(HK80="SUPPL.",HK80="RE-EXAM."),'result subject-wise'!AV80,HK80)</f>
        <v/>
      </c>
      <c r="JH80" s="26">
        <f>IF('result subject-wise'!AW80="",DQ80,'result subject-wise'!AW80)</f>
        <v>27.708333333333332</v>
      </c>
      <c r="JI80" s="53" t="str">
        <f t="shared" si="478"/>
        <v/>
      </c>
      <c r="JJ80" s="65"/>
    </row>
    <row r="81" spans="1:270" ht="16" customHeight="1">
      <c r="A81" s="2">
        <f>details!A81</f>
        <v>0</v>
      </c>
      <c r="B81" s="17" t="str">
        <f>IF(details!B81="","",details!B81)</f>
        <v/>
      </c>
      <c r="C81" s="17" t="str">
        <f>IF(details!C81="","",details!C81)</f>
        <v/>
      </c>
      <c r="D81" s="63" t="str">
        <f>IF(details!D81="","",details!D81)</f>
        <v/>
      </c>
      <c r="E81" s="17" t="str">
        <f>IF(details!E81="","",details!E81)</f>
        <v/>
      </c>
      <c r="F81" s="245" t="str">
        <f>IF(details!F81="","",details!F81)</f>
        <v/>
      </c>
      <c r="G81" s="19" t="str">
        <f>IF(details!G81="","",details!G81)</f>
        <v/>
      </c>
      <c r="H81" s="19" t="str">
        <f>IF(details!H81="","",details!H81)</f>
        <v/>
      </c>
      <c r="I81" s="19" t="str">
        <f>IF(details!I81="","",details!I81)</f>
        <v/>
      </c>
      <c r="J81" s="17" t="str">
        <f>IF(details!J81="","",details!J81)</f>
        <v/>
      </c>
      <c r="K81" s="17" t="str">
        <f>IF(details!K81="","",details!K81)</f>
        <v/>
      </c>
      <c r="L81" s="17" t="str">
        <f>IF(details!L81="","",details!L81)</f>
        <v/>
      </c>
      <c r="M81" s="67" t="str">
        <f t="shared" si="349"/>
        <v/>
      </c>
      <c r="N81" s="17" t="str">
        <f>IF(details!M81="","",details!M81)</f>
        <v/>
      </c>
      <c r="O81" s="17" t="str">
        <f>IF(details!N81="","",details!N81)</f>
        <v/>
      </c>
      <c r="P81" s="67" t="str">
        <f t="shared" si="350"/>
        <v/>
      </c>
      <c r="Q81" s="17" t="str">
        <f>IF(details!O81="","",details!O81)</f>
        <v/>
      </c>
      <c r="R81" s="54" t="str">
        <f t="shared" si="351"/>
        <v/>
      </c>
      <c r="S81" s="45">
        <f t="shared" si="352"/>
        <v>0</v>
      </c>
      <c r="T81" s="45">
        <f t="shared" si="353"/>
        <v>0</v>
      </c>
      <c r="U81" s="46" t="str">
        <f t="shared" si="354"/>
        <v/>
      </c>
      <c r="V81" s="45" t="str">
        <f t="shared" si="355"/>
        <v/>
      </c>
      <c r="W81" s="45" t="str">
        <f t="shared" si="322"/>
        <v/>
      </c>
      <c r="X81" s="45" t="str">
        <f t="shared" si="323"/>
        <v/>
      </c>
      <c r="Y81" s="17" t="str">
        <f>IF(details!P81="","",details!P81)</f>
        <v/>
      </c>
      <c r="Z81" s="17" t="str">
        <f>IF(details!Q81="","",details!Q81)</f>
        <v/>
      </c>
      <c r="AA81" s="17" t="str">
        <f>IF(details!R81="","",details!R81)</f>
        <v/>
      </c>
      <c r="AB81" s="67" t="str">
        <f t="shared" si="356"/>
        <v/>
      </c>
      <c r="AC81" s="17" t="str">
        <f>IF(details!S81="","",details!S81)</f>
        <v/>
      </c>
      <c r="AD81" s="17" t="str">
        <f>IF(details!T81="","",details!T81)</f>
        <v/>
      </c>
      <c r="AE81" s="67" t="str">
        <f t="shared" si="357"/>
        <v/>
      </c>
      <c r="AF81" s="17" t="str">
        <f>IF(details!U81="","",details!U81)</f>
        <v/>
      </c>
      <c r="AG81" s="54" t="str">
        <f t="shared" si="358"/>
        <v/>
      </c>
      <c r="AH81" s="45">
        <f t="shared" si="359"/>
        <v>0</v>
      </c>
      <c r="AI81" s="45">
        <f t="shared" si="360"/>
        <v>0</v>
      </c>
      <c r="AJ81" s="46" t="str">
        <f t="shared" si="361"/>
        <v/>
      </c>
      <c r="AK81" s="45" t="str">
        <f t="shared" si="362"/>
        <v/>
      </c>
      <c r="AL81" s="45" t="str">
        <f t="shared" si="324"/>
        <v/>
      </c>
      <c r="AM81" s="45" t="str">
        <f t="shared" si="325"/>
        <v/>
      </c>
      <c r="AN81" s="63" t="str">
        <f>IF(details!V81="","",details!V81)</f>
        <v/>
      </c>
      <c r="AO81" s="68" t="str">
        <f>IF(details!V81="","",details!V81)</f>
        <v/>
      </c>
      <c r="AP81" s="17" t="str">
        <f>IF(details!W81="","",details!W81)</f>
        <v/>
      </c>
      <c r="AQ81" s="17" t="str">
        <f>IF(details!X81="","",details!X81)</f>
        <v/>
      </c>
      <c r="AR81" s="17" t="str">
        <f>IF(details!Y81="","",details!Y81)</f>
        <v/>
      </c>
      <c r="AS81" s="67" t="str">
        <f t="shared" si="363"/>
        <v/>
      </c>
      <c r="AT81" s="17" t="str">
        <f>IF(details!Z81="","",details!Z81)</f>
        <v/>
      </c>
      <c r="AU81" s="17" t="str">
        <f>IF(details!AA81="","",details!AA81)</f>
        <v/>
      </c>
      <c r="AV81" s="67" t="str">
        <f t="shared" si="364"/>
        <v/>
      </c>
      <c r="AW81" s="17" t="str">
        <f>IF(details!AB81="","",details!AB81)</f>
        <v/>
      </c>
      <c r="AX81" s="54" t="str">
        <f t="shared" si="365"/>
        <v/>
      </c>
      <c r="AY81" s="45">
        <f t="shared" si="366"/>
        <v>0</v>
      </c>
      <c r="AZ81" s="45">
        <f t="shared" si="367"/>
        <v>0</v>
      </c>
      <c r="BA81" s="46" t="str">
        <f t="shared" si="368"/>
        <v/>
      </c>
      <c r="BB81" s="45" t="str">
        <f t="shared" si="369"/>
        <v/>
      </c>
      <c r="BC81" s="45" t="str">
        <f t="shared" si="326"/>
        <v/>
      </c>
      <c r="BD81" s="45" t="str">
        <f t="shared" si="370"/>
        <v/>
      </c>
      <c r="BE81" s="17" t="str">
        <f>IF(details!AC81="","",details!AC81)</f>
        <v/>
      </c>
      <c r="BF81" s="17" t="str">
        <f>IF(details!AD81="","",details!AD81)</f>
        <v/>
      </c>
      <c r="BG81" s="17" t="str">
        <f>IF(details!AE81="","",details!AE81)</f>
        <v/>
      </c>
      <c r="BH81" s="67" t="str">
        <f t="shared" si="371"/>
        <v/>
      </c>
      <c r="BI81" s="17" t="str">
        <f>IF(details!AF81="","",details!AF81)</f>
        <v/>
      </c>
      <c r="BJ81" s="17" t="str">
        <f>IF(details!AG81="","",details!AG81)</f>
        <v/>
      </c>
      <c r="BK81" s="67" t="str">
        <f t="shared" si="372"/>
        <v/>
      </c>
      <c r="BL81" s="17" t="str">
        <f>IF(details!AH81="","",details!AH81)</f>
        <v/>
      </c>
      <c r="BM81" s="54" t="str">
        <f t="shared" si="373"/>
        <v/>
      </c>
      <c r="BN81" s="45">
        <f t="shared" si="374"/>
        <v>0</v>
      </c>
      <c r="BO81" s="45">
        <f t="shared" si="375"/>
        <v>0</v>
      </c>
      <c r="BP81" s="46" t="str">
        <f t="shared" si="376"/>
        <v/>
      </c>
      <c r="BQ81" s="45" t="str">
        <f t="shared" si="377"/>
        <v/>
      </c>
      <c r="BR81" s="45" t="str">
        <f t="shared" si="327"/>
        <v/>
      </c>
      <c r="BS81" s="45" t="str">
        <f t="shared" si="378"/>
        <v/>
      </c>
      <c r="BT81" s="300" t="str">
        <f>IF(details!AI81="","",details!AI81)</f>
        <v/>
      </c>
      <c r="BU81" s="309" t="str">
        <f t="shared" si="379"/>
        <v xml:space="preserve"> SOCIAL SCIENCE</v>
      </c>
      <c r="BV81" s="17" t="str">
        <f>IF(details!AJ81="","",details!AJ81)</f>
        <v/>
      </c>
      <c r="BW81" s="17" t="str">
        <f>IF(details!AK81="","",details!AK81)</f>
        <v/>
      </c>
      <c r="BX81" s="17" t="str">
        <f>IF(details!AL81="","",details!AL81)</f>
        <v/>
      </c>
      <c r="BY81" s="178" t="str">
        <f t="shared" si="482"/>
        <v/>
      </c>
      <c r="BZ81" s="17" t="str">
        <f>IF(details!AM81="","",details!AM81)</f>
        <v/>
      </c>
      <c r="CA81" s="17" t="str">
        <f t="shared" si="380"/>
        <v/>
      </c>
      <c r="CB81" s="17" t="str">
        <f t="shared" si="483"/>
        <v/>
      </c>
      <c r="CC81" s="17">
        <f>IF(details!AN81="","",details!AN81)</f>
        <v>10</v>
      </c>
      <c r="CD81" s="17">
        <f>IF(details!AO81="","",details!AO81)</f>
        <v>10</v>
      </c>
      <c r="CE81" s="17">
        <f>IF(details!AP81="","",details!AP81)</f>
        <v>9</v>
      </c>
      <c r="CF81" s="67">
        <f t="shared" si="381"/>
        <v>29</v>
      </c>
      <c r="CG81" s="17">
        <f>IF(details!AQ81="","",details!AQ81)</f>
        <v>0.5</v>
      </c>
      <c r="CH81" s="17">
        <f>IF(details!AR81="","",details!AR81)</f>
        <v>70</v>
      </c>
      <c r="CI81" s="67">
        <f t="shared" si="382"/>
        <v>99.5</v>
      </c>
      <c r="CJ81" s="17">
        <f>IF(details!AS81="","",details!AS81)</f>
        <v>100</v>
      </c>
      <c r="CK81" s="54">
        <f t="shared" si="383"/>
        <v>199.5</v>
      </c>
      <c r="CL81" s="17">
        <f t="shared" si="384"/>
        <v>10</v>
      </c>
      <c r="CM81" s="17">
        <f t="shared" si="385"/>
        <v>10</v>
      </c>
      <c r="CN81" s="17">
        <f t="shared" si="386"/>
        <v>9</v>
      </c>
      <c r="CO81" s="67">
        <f t="shared" si="328"/>
        <v>0.5</v>
      </c>
      <c r="CP81" s="17">
        <f t="shared" si="311"/>
        <v>70</v>
      </c>
      <c r="CQ81" s="67">
        <f t="shared" si="312"/>
        <v>99.5</v>
      </c>
      <c r="CR81" s="17">
        <f t="shared" si="313"/>
        <v>100</v>
      </c>
      <c r="CS81" s="54">
        <f t="shared" si="314"/>
        <v>199.5</v>
      </c>
      <c r="CT81" s="45">
        <f t="shared" si="315"/>
        <v>0</v>
      </c>
      <c r="CU81" s="45">
        <f t="shared" si="329"/>
        <v>0</v>
      </c>
      <c r="CV81" s="46">
        <f t="shared" si="330"/>
        <v>200</v>
      </c>
      <c r="CW81" s="45" t="str">
        <f t="shared" si="316"/>
        <v/>
      </c>
      <c r="CX81" s="45" t="str">
        <f t="shared" si="331"/>
        <v/>
      </c>
      <c r="CY81" s="45" t="str">
        <f t="shared" si="387"/>
        <v/>
      </c>
      <c r="CZ81" s="17">
        <f>IF(details!AT81="","",details!AT81)</f>
        <v>5</v>
      </c>
      <c r="DA81" s="17">
        <f>IF(details!AU81="","",details!AU81)</f>
        <v>4</v>
      </c>
      <c r="DB81" s="17">
        <f>IF(details!AV81="","",details!AV81)</f>
        <v>8</v>
      </c>
      <c r="DC81" s="67">
        <f t="shared" si="388"/>
        <v>17</v>
      </c>
      <c r="DD81" s="17">
        <f>IF(details!AW81="","",details!AW81)</f>
        <v>1</v>
      </c>
      <c r="DE81" s="17">
        <f>IF(details!AX81="","",details!AX81)</f>
        <v>25</v>
      </c>
      <c r="DF81" s="67">
        <f t="shared" si="389"/>
        <v>43</v>
      </c>
      <c r="DG81" s="17">
        <f>IF(details!AY81="","",details!AY81)</f>
        <v>90</v>
      </c>
      <c r="DH81" s="54">
        <f t="shared" si="390"/>
        <v>133</v>
      </c>
      <c r="DI81" s="45">
        <f t="shared" si="391"/>
        <v>0</v>
      </c>
      <c r="DJ81" s="45">
        <f t="shared" si="392"/>
        <v>0</v>
      </c>
      <c r="DK81" s="46">
        <f t="shared" si="393"/>
        <v>200</v>
      </c>
      <c r="DL81" s="45" t="str">
        <f t="shared" si="394"/>
        <v/>
      </c>
      <c r="DM81" s="45" t="str">
        <f t="shared" si="332"/>
        <v/>
      </c>
      <c r="DN81" s="45" t="str">
        <f t="shared" si="333"/>
        <v/>
      </c>
      <c r="DO81" s="45">
        <f t="shared" si="317"/>
        <v>0</v>
      </c>
      <c r="DP81" s="69">
        <f t="shared" si="318"/>
        <v>332.5</v>
      </c>
      <c r="DQ81" s="70">
        <f t="shared" si="395"/>
        <v>27.708333333333332</v>
      </c>
      <c r="DR81" s="53" t="str">
        <f t="shared" si="396"/>
        <v/>
      </c>
      <c r="DS81" s="17">
        <f>IF(details!AZ81="","",details!AZ81)</f>
        <v>10</v>
      </c>
      <c r="DT81" s="17">
        <f>IF(details!BA81="","",details!BA81)</f>
        <v>10</v>
      </c>
      <c r="DU81" s="17">
        <f>IF(details!BB81="","",details!BB81)</f>
        <v>10</v>
      </c>
      <c r="DV81" s="67">
        <f t="shared" si="397"/>
        <v>30</v>
      </c>
      <c r="DW81" s="17">
        <f>IF(details!BC81="","",details!BC81)</f>
        <v>70</v>
      </c>
      <c r="DX81" s="67">
        <f t="shared" si="398"/>
        <v>100</v>
      </c>
      <c r="DY81" s="17">
        <f>IF(details!BD81="","",details!BD81)</f>
        <v>100</v>
      </c>
      <c r="DZ81" s="54">
        <f t="shared" si="399"/>
        <v>200</v>
      </c>
      <c r="EA81" s="45">
        <f t="shared" si="400"/>
        <v>0</v>
      </c>
      <c r="EB81" s="45">
        <f t="shared" si="401"/>
        <v>0</v>
      </c>
      <c r="EC81" s="46">
        <f t="shared" si="402"/>
        <v>200</v>
      </c>
      <c r="ED81" s="45" t="str">
        <f t="shared" si="403"/>
        <v/>
      </c>
      <c r="EE81" s="45" t="str">
        <f t="shared" si="334"/>
        <v/>
      </c>
      <c r="EF81" s="45" t="str">
        <f t="shared" si="404"/>
        <v/>
      </c>
      <c r="EG81" s="17">
        <f>IF(details!BE81="","",details!BE81)</f>
        <v>6</v>
      </c>
      <c r="EH81" s="17">
        <f>IF(details!BF81="","",details!BF81)</f>
        <v>8</v>
      </c>
      <c r="EI81" s="67">
        <f t="shared" si="405"/>
        <v>14</v>
      </c>
      <c r="EJ81" s="17">
        <f>IF(details!BG81="","",details!BG81)</f>
        <v>4</v>
      </c>
      <c r="EK81" s="17">
        <f>IF(details!BH81="","",details!BH81)</f>
        <v>7</v>
      </c>
      <c r="EL81" s="67">
        <f t="shared" si="406"/>
        <v>11</v>
      </c>
      <c r="EM81" s="17">
        <f>IF(details!BI81="","",details!BI81)</f>
        <v>15</v>
      </c>
      <c r="EN81" s="17">
        <f>IF(details!BJ81="","",details!BJ81)</f>
        <v>10</v>
      </c>
      <c r="EO81" s="67">
        <f t="shared" si="407"/>
        <v>25</v>
      </c>
      <c r="EP81" s="67">
        <f t="shared" si="408"/>
        <v>25</v>
      </c>
      <c r="EQ81" s="67">
        <f t="shared" si="409"/>
        <v>25</v>
      </c>
      <c r="ER81" s="67">
        <f t="shared" si="410"/>
        <v>50</v>
      </c>
      <c r="ES81" s="17">
        <f>IF(details!BK81="","",details!BK81)</f>
        <v>24</v>
      </c>
      <c r="ET81" s="17">
        <f>IF(details!BL81="","",details!BL81)</f>
        <v>14</v>
      </c>
      <c r="EU81" s="67">
        <f t="shared" si="411"/>
        <v>38</v>
      </c>
      <c r="EV81" s="67">
        <f t="shared" si="412"/>
        <v>49</v>
      </c>
      <c r="EW81" s="67">
        <f t="shared" si="413"/>
        <v>39</v>
      </c>
      <c r="EX81" s="17">
        <f>IF(details!BM81="","",details!BM81)</f>
        <v>30</v>
      </c>
      <c r="EY81" s="17">
        <f>IF(details!BN81="","",details!BN81)</f>
        <v>70</v>
      </c>
      <c r="EZ81" s="67">
        <f t="shared" si="414"/>
        <v>100</v>
      </c>
      <c r="FA81" s="67">
        <f t="shared" si="415"/>
        <v>79</v>
      </c>
      <c r="FB81" s="67">
        <f t="shared" si="416"/>
        <v>109</v>
      </c>
      <c r="FC81" s="63">
        <f t="shared" si="417"/>
        <v>188</v>
      </c>
      <c r="FD81" s="45">
        <f t="shared" si="418"/>
        <v>0</v>
      </c>
      <c r="FE81" s="45">
        <f t="shared" si="419"/>
        <v>0</v>
      </c>
      <c r="FF81" s="46">
        <f t="shared" si="420"/>
        <v>200</v>
      </c>
      <c r="FG81" s="45" t="str">
        <f t="shared" si="421"/>
        <v/>
      </c>
      <c r="FH81" s="45" t="str">
        <f t="shared" si="335"/>
        <v>P</v>
      </c>
      <c r="FI81" s="45" t="str">
        <f t="shared" si="422"/>
        <v>A</v>
      </c>
      <c r="FJ81" s="17">
        <f>IF(details!BO81="","",details!BO81)</f>
        <v>10</v>
      </c>
      <c r="FK81" s="17">
        <f>IF(details!BP81="","",details!BP81)</f>
        <v>10</v>
      </c>
      <c r="FL81" s="17">
        <f>IF(details!BQ81="","",details!BQ81)</f>
        <v>10</v>
      </c>
      <c r="FM81" s="67">
        <f t="shared" si="423"/>
        <v>30</v>
      </c>
      <c r="FN81" s="17">
        <f>IF(details!BR81="","",details!BR81)</f>
        <v>33</v>
      </c>
      <c r="FO81" s="17">
        <f>IF(details!BS81="","",details!BS81)</f>
        <v>18</v>
      </c>
      <c r="FP81" s="71">
        <f t="shared" si="424"/>
        <v>51</v>
      </c>
      <c r="FQ81" s="67">
        <f t="shared" si="425"/>
        <v>63</v>
      </c>
      <c r="FR81" s="67">
        <f t="shared" si="426"/>
        <v>18</v>
      </c>
      <c r="FS81" s="17">
        <f>IF(details!BT81="","",details!BT81)</f>
        <v>60</v>
      </c>
      <c r="FT81" s="17">
        <f>IF(details!BU81="","",details!BU81)</f>
        <v>30</v>
      </c>
      <c r="FU81" s="71">
        <f t="shared" si="427"/>
        <v>90</v>
      </c>
      <c r="FV81" s="67">
        <f t="shared" si="428"/>
        <v>123</v>
      </c>
      <c r="FW81" s="67">
        <f t="shared" si="429"/>
        <v>48</v>
      </c>
      <c r="FX81" s="63">
        <f t="shared" si="430"/>
        <v>171</v>
      </c>
      <c r="FY81" s="45">
        <f t="shared" si="431"/>
        <v>0</v>
      </c>
      <c r="FZ81" s="45">
        <f t="shared" si="432"/>
        <v>0</v>
      </c>
      <c r="GA81" s="46">
        <f t="shared" si="319"/>
        <v>200</v>
      </c>
      <c r="GB81" s="45" t="str">
        <f t="shared" si="433"/>
        <v/>
      </c>
      <c r="GC81" s="45" t="str">
        <f t="shared" si="336"/>
        <v>P</v>
      </c>
      <c r="GD81" s="45" t="str">
        <f t="shared" si="434"/>
        <v>A</v>
      </c>
      <c r="GE81" s="17">
        <f>IF(details!BV81="","",details!BV81)</f>
        <v>24</v>
      </c>
      <c r="GF81" s="17">
        <f>IF(details!BW81="","",details!BW81)</f>
        <v>44</v>
      </c>
      <c r="GG81" s="17">
        <f>IF(details!BX81="","",details!BX81)</f>
        <v>30</v>
      </c>
      <c r="GH81" s="63">
        <f t="shared" si="435"/>
        <v>98</v>
      </c>
      <c r="GI81" s="45">
        <f t="shared" si="436"/>
        <v>0</v>
      </c>
      <c r="GJ81" s="46">
        <f t="shared" si="437"/>
        <v>100</v>
      </c>
      <c r="GK81" s="45" t="str">
        <f t="shared" si="438"/>
        <v/>
      </c>
      <c r="GL81" s="45" t="str">
        <f t="shared" si="337"/>
        <v>P</v>
      </c>
      <c r="GM81" s="45" t="str">
        <f t="shared" si="338"/>
        <v>A</v>
      </c>
      <c r="GN81" s="17">
        <f>IF(details!BY81="","",details!BY81)</f>
        <v>24</v>
      </c>
      <c r="GO81" s="17">
        <f>IF(details!BZ81="","",details!BZ81)</f>
        <v>28</v>
      </c>
      <c r="GP81" s="17">
        <f>IF(details!CA81="","",details!CA81)</f>
        <v>27</v>
      </c>
      <c r="GQ81" s="17">
        <f>IF(details!CB81="","",details!CB81)</f>
        <v>14</v>
      </c>
      <c r="GR81" s="63">
        <f t="shared" si="439"/>
        <v>93</v>
      </c>
      <c r="GS81" s="45">
        <f t="shared" si="440"/>
        <v>0</v>
      </c>
      <c r="GT81" s="46">
        <f t="shared" si="441"/>
        <v>100</v>
      </c>
      <c r="GU81" s="45" t="str">
        <f t="shared" si="442"/>
        <v/>
      </c>
      <c r="GV81" s="45" t="str">
        <f t="shared" si="339"/>
        <v>P</v>
      </c>
      <c r="GW81" s="45" t="str">
        <f t="shared" si="340"/>
        <v>A</v>
      </c>
      <c r="GX81" s="45" t="str">
        <f t="shared" si="341"/>
        <v/>
      </c>
      <c r="GY81" s="45" t="str">
        <f t="shared" si="342"/>
        <v/>
      </c>
      <c r="GZ81" s="45" t="str">
        <f t="shared" si="343"/>
        <v/>
      </c>
      <c r="HA81" s="45" t="str">
        <f t="shared" si="344"/>
        <v/>
      </c>
      <c r="HB81" s="45" t="str">
        <f t="shared" si="443"/>
        <v/>
      </c>
      <c r="HC81" s="45" t="str">
        <f t="shared" si="444"/>
        <v/>
      </c>
      <c r="HD81" s="45" t="str">
        <f t="shared" si="320"/>
        <v/>
      </c>
      <c r="HE81" s="45">
        <f t="shared" si="445"/>
        <v>0</v>
      </c>
      <c r="HF81" s="45">
        <f t="shared" si="446"/>
        <v>0</v>
      </c>
      <c r="HG81" s="45">
        <f t="shared" si="447"/>
        <v>0</v>
      </c>
      <c r="HH81" s="45">
        <f t="shared" si="448"/>
        <v>0</v>
      </c>
      <c r="HI81" s="45">
        <f t="shared" si="449"/>
        <v>0</v>
      </c>
      <c r="HJ81" s="45" t="str">
        <f t="shared" si="321"/>
        <v/>
      </c>
      <c r="HK81" s="17" t="str">
        <f t="shared" si="450"/>
        <v/>
      </c>
      <c r="HL81" s="359" t="str">
        <f t="shared" si="451"/>
        <v/>
      </c>
      <c r="HM81" s="72" t="str">
        <f t="shared" si="452"/>
        <v/>
      </c>
      <c r="HN81" s="60" t="str">
        <f>IF(details!DJ81="","",details!DJ81)</f>
        <v/>
      </c>
      <c r="HO81" s="73" t="str">
        <f>IF(details!DK81="","",details!DK81)</f>
        <v/>
      </c>
      <c r="HP81" s="60" t="str">
        <f>IF(details!DN81="","",details!DN81)</f>
        <v/>
      </c>
      <c r="HQ81" s="73" t="str">
        <f>IF(details!DO81="","",details!DO81)</f>
        <v/>
      </c>
      <c r="HR81" s="60" t="str">
        <f>IF(details!DR81="","",details!DR81)</f>
        <v/>
      </c>
      <c r="HS81" s="73" t="str">
        <f>IF(details!DS81="","",details!DS81)</f>
        <v/>
      </c>
      <c r="HT81" s="60" t="str">
        <f>IF(details!DV81="","",details!DV81)</f>
        <v/>
      </c>
      <c r="HU81" s="73" t="str">
        <f>IF(details!DW81="","",details!DW81)</f>
        <v/>
      </c>
      <c r="HV81" s="60" t="str">
        <f>IF(details!DZ81="","",details!DZ81)</f>
        <v/>
      </c>
      <c r="HW81" s="73" t="str">
        <f>IF(details!EA81="","",details!EA81)</f>
        <v/>
      </c>
      <c r="HX81" s="61" t="str">
        <f t="shared" si="453"/>
        <v/>
      </c>
      <c r="HY81" s="321">
        <f t="shared" si="454"/>
        <v>1.5</v>
      </c>
      <c r="HZ81" s="17" t="str">
        <f t="shared" si="455"/>
        <v/>
      </c>
      <c r="IA81" s="17" t="str">
        <f t="shared" si="456"/>
        <v/>
      </c>
      <c r="IB81" s="17" t="str">
        <f t="shared" si="345"/>
        <v/>
      </c>
      <c r="IC81" s="17" t="str">
        <f t="shared" si="457"/>
        <v/>
      </c>
      <c r="ID81" s="17" t="str">
        <f t="shared" si="458"/>
        <v/>
      </c>
      <c r="IE81" s="17" t="str">
        <f t="shared" si="346"/>
        <v/>
      </c>
      <c r="IF81" s="17" t="str">
        <f t="shared" si="459"/>
        <v/>
      </c>
      <c r="IG81" s="17" t="str">
        <f t="shared" si="481"/>
        <v/>
      </c>
      <c r="IH81" s="17" t="str">
        <f t="shared" si="481"/>
        <v/>
      </c>
      <c r="II81" s="17" t="str">
        <f t="shared" si="481"/>
        <v/>
      </c>
      <c r="IJ81" s="17" t="str">
        <f t="shared" si="481"/>
        <v/>
      </c>
      <c r="IK81" s="17" t="str">
        <f t="shared" si="481"/>
        <v/>
      </c>
      <c r="IL81" s="17" t="str">
        <f t="shared" si="460"/>
        <v/>
      </c>
      <c r="IM81" s="17" t="str">
        <f t="shared" si="347"/>
        <v/>
      </c>
      <c r="IN81" s="17" t="str">
        <f t="shared" si="461"/>
        <v/>
      </c>
      <c r="IO81" s="17" t="str">
        <f t="shared" si="462"/>
        <v/>
      </c>
      <c r="IP81" s="17" t="str">
        <f t="shared" si="348"/>
        <v/>
      </c>
      <c r="IQ81" s="17" t="str">
        <f t="shared" si="463"/>
        <v/>
      </c>
      <c r="IR81" s="17" t="str">
        <f t="shared" si="464"/>
        <v/>
      </c>
      <c r="IS81" s="17" t="str">
        <f t="shared" si="465"/>
        <v/>
      </c>
      <c r="IT81" s="17" t="str">
        <f t="shared" si="466"/>
        <v/>
      </c>
      <c r="IU81" s="17" t="str">
        <f t="shared" si="467"/>
        <v/>
      </c>
      <c r="IV81" s="17" t="str">
        <f t="shared" si="468"/>
        <v/>
      </c>
      <c r="IW81" s="17" t="str">
        <f t="shared" si="469"/>
        <v/>
      </c>
      <c r="IX81" s="17" t="str">
        <f t="shared" si="470"/>
        <v>A</v>
      </c>
      <c r="IY81" s="17" t="str">
        <f t="shared" si="471"/>
        <v>A</v>
      </c>
      <c r="IZ81" s="17" t="str">
        <f t="shared" si="472"/>
        <v>A</v>
      </c>
      <c r="JA81" s="17" t="str">
        <f t="shared" si="473"/>
        <v>A</v>
      </c>
      <c r="JB81" s="17" t="str">
        <f t="shared" si="474"/>
        <v xml:space="preserve">            </v>
      </c>
      <c r="JC81" s="17" t="str">
        <f t="shared" si="475"/>
        <v xml:space="preserve">            </v>
      </c>
      <c r="JD81" s="17" t="str">
        <f t="shared" si="476"/>
        <v/>
      </c>
      <c r="JE81" s="74"/>
      <c r="JF81" s="17" t="str">
        <f t="shared" si="477"/>
        <v xml:space="preserve">            </v>
      </c>
      <c r="JG81" s="17" t="str">
        <f>IF(OR(HK81="SUPPL.",HK81="RE-EXAM."),'result subject-wise'!AV81,HK81)</f>
        <v/>
      </c>
      <c r="JH81" s="26">
        <f>IF('result subject-wise'!AW81="",DQ81,'result subject-wise'!AW81)</f>
        <v>27.708333333333332</v>
      </c>
      <c r="JI81" s="53" t="str">
        <f t="shared" si="478"/>
        <v/>
      </c>
      <c r="JJ81" s="65"/>
    </row>
    <row r="82" spans="1:270" ht="16" customHeight="1">
      <c r="A82" s="2">
        <f>details!A82</f>
        <v>0</v>
      </c>
      <c r="B82" s="17" t="str">
        <f>IF(details!B82="","",details!B82)</f>
        <v/>
      </c>
      <c r="C82" s="17" t="str">
        <f>IF(details!C82="","",details!C82)</f>
        <v/>
      </c>
      <c r="D82" s="63" t="str">
        <f>IF(details!D82="","",details!D82)</f>
        <v/>
      </c>
      <c r="E82" s="17" t="str">
        <f>IF(details!E82="","",details!E82)</f>
        <v/>
      </c>
      <c r="F82" s="245" t="str">
        <f>IF(details!F82="","",details!F82)</f>
        <v/>
      </c>
      <c r="G82" s="19" t="str">
        <f>IF(details!G82="","",details!G82)</f>
        <v/>
      </c>
      <c r="H82" s="19" t="str">
        <f>IF(details!H82="","",details!H82)</f>
        <v/>
      </c>
      <c r="I82" s="19" t="str">
        <f>IF(details!I82="","",details!I82)</f>
        <v/>
      </c>
      <c r="J82" s="17" t="str">
        <f>IF(details!J82="","",details!J82)</f>
        <v/>
      </c>
      <c r="K82" s="17" t="str">
        <f>IF(details!K82="","",details!K82)</f>
        <v/>
      </c>
      <c r="L82" s="17" t="str">
        <f>IF(details!L82="","",details!L82)</f>
        <v/>
      </c>
      <c r="M82" s="67" t="str">
        <f t="shared" si="349"/>
        <v/>
      </c>
      <c r="N82" s="17" t="str">
        <f>IF(details!M82="","",details!M82)</f>
        <v/>
      </c>
      <c r="O82" s="17" t="str">
        <f>IF(details!N82="","",details!N82)</f>
        <v/>
      </c>
      <c r="P82" s="67" t="str">
        <f t="shared" si="350"/>
        <v/>
      </c>
      <c r="Q82" s="17" t="str">
        <f>IF(details!O82="","",details!O82)</f>
        <v/>
      </c>
      <c r="R82" s="54" t="str">
        <f t="shared" si="351"/>
        <v/>
      </c>
      <c r="S82" s="45">
        <f t="shared" si="352"/>
        <v>0</v>
      </c>
      <c r="T82" s="45">
        <f t="shared" si="353"/>
        <v>0</v>
      </c>
      <c r="U82" s="46" t="str">
        <f t="shared" si="354"/>
        <v/>
      </c>
      <c r="V82" s="45" t="str">
        <f t="shared" si="355"/>
        <v/>
      </c>
      <c r="W82" s="45" t="str">
        <f t="shared" si="322"/>
        <v/>
      </c>
      <c r="X82" s="45" t="str">
        <f t="shared" si="323"/>
        <v/>
      </c>
      <c r="Y82" s="17" t="str">
        <f>IF(details!P82="","",details!P82)</f>
        <v/>
      </c>
      <c r="Z82" s="17" t="str">
        <f>IF(details!Q82="","",details!Q82)</f>
        <v/>
      </c>
      <c r="AA82" s="17" t="str">
        <f>IF(details!R82="","",details!R82)</f>
        <v/>
      </c>
      <c r="AB82" s="67" t="str">
        <f t="shared" si="356"/>
        <v/>
      </c>
      <c r="AC82" s="17" t="str">
        <f>IF(details!S82="","",details!S82)</f>
        <v/>
      </c>
      <c r="AD82" s="17" t="str">
        <f>IF(details!T82="","",details!T82)</f>
        <v/>
      </c>
      <c r="AE82" s="67" t="str">
        <f t="shared" si="357"/>
        <v/>
      </c>
      <c r="AF82" s="17" t="str">
        <f>IF(details!U82="","",details!U82)</f>
        <v/>
      </c>
      <c r="AG82" s="54" t="str">
        <f t="shared" si="358"/>
        <v/>
      </c>
      <c r="AH82" s="45">
        <f t="shared" si="359"/>
        <v>0</v>
      </c>
      <c r="AI82" s="45">
        <f t="shared" si="360"/>
        <v>0</v>
      </c>
      <c r="AJ82" s="46" t="str">
        <f t="shared" si="361"/>
        <v/>
      </c>
      <c r="AK82" s="45" t="str">
        <f t="shared" si="362"/>
        <v/>
      </c>
      <c r="AL82" s="45" t="str">
        <f t="shared" si="324"/>
        <v/>
      </c>
      <c r="AM82" s="45" t="str">
        <f t="shared" si="325"/>
        <v/>
      </c>
      <c r="AN82" s="63" t="str">
        <f>IF(details!V82="","",details!V82)</f>
        <v/>
      </c>
      <c r="AO82" s="68" t="str">
        <f>IF(details!V82="","",details!V82)</f>
        <v/>
      </c>
      <c r="AP82" s="17" t="str">
        <f>IF(details!W82="","",details!W82)</f>
        <v/>
      </c>
      <c r="AQ82" s="17" t="str">
        <f>IF(details!X82="","",details!X82)</f>
        <v/>
      </c>
      <c r="AR82" s="17" t="str">
        <f>IF(details!Y82="","",details!Y82)</f>
        <v/>
      </c>
      <c r="AS82" s="67" t="str">
        <f t="shared" si="363"/>
        <v/>
      </c>
      <c r="AT82" s="17" t="str">
        <f>IF(details!Z82="","",details!Z82)</f>
        <v/>
      </c>
      <c r="AU82" s="17" t="str">
        <f>IF(details!AA82="","",details!AA82)</f>
        <v/>
      </c>
      <c r="AV82" s="67" t="str">
        <f t="shared" si="364"/>
        <v/>
      </c>
      <c r="AW82" s="17" t="str">
        <f>IF(details!AB82="","",details!AB82)</f>
        <v/>
      </c>
      <c r="AX82" s="54" t="str">
        <f t="shared" si="365"/>
        <v/>
      </c>
      <c r="AY82" s="45">
        <f t="shared" si="366"/>
        <v>0</v>
      </c>
      <c r="AZ82" s="45">
        <f t="shared" si="367"/>
        <v>0</v>
      </c>
      <c r="BA82" s="46" t="str">
        <f t="shared" si="368"/>
        <v/>
      </c>
      <c r="BB82" s="45" t="str">
        <f t="shared" si="369"/>
        <v/>
      </c>
      <c r="BC82" s="45" t="str">
        <f t="shared" si="326"/>
        <v/>
      </c>
      <c r="BD82" s="45" t="str">
        <f t="shared" si="370"/>
        <v/>
      </c>
      <c r="BE82" s="17" t="str">
        <f>IF(details!AC82="","",details!AC82)</f>
        <v/>
      </c>
      <c r="BF82" s="17" t="str">
        <f>IF(details!AD82="","",details!AD82)</f>
        <v/>
      </c>
      <c r="BG82" s="17" t="str">
        <f>IF(details!AE82="","",details!AE82)</f>
        <v/>
      </c>
      <c r="BH82" s="67" t="str">
        <f t="shared" si="371"/>
        <v/>
      </c>
      <c r="BI82" s="17" t="str">
        <f>IF(details!AF82="","",details!AF82)</f>
        <v/>
      </c>
      <c r="BJ82" s="17" t="str">
        <f>IF(details!AG82="","",details!AG82)</f>
        <v/>
      </c>
      <c r="BK82" s="67" t="str">
        <f t="shared" si="372"/>
        <v/>
      </c>
      <c r="BL82" s="17" t="str">
        <f>IF(details!AH82="","",details!AH82)</f>
        <v/>
      </c>
      <c r="BM82" s="54" t="str">
        <f t="shared" si="373"/>
        <v/>
      </c>
      <c r="BN82" s="45">
        <f t="shared" si="374"/>
        <v>0</v>
      </c>
      <c r="BO82" s="45">
        <f t="shared" si="375"/>
        <v>0</v>
      </c>
      <c r="BP82" s="46" t="str">
        <f t="shared" si="376"/>
        <v/>
      </c>
      <c r="BQ82" s="45" t="str">
        <f t="shared" si="377"/>
        <v/>
      </c>
      <c r="BR82" s="45" t="str">
        <f t="shared" si="327"/>
        <v/>
      </c>
      <c r="BS82" s="45" t="str">
        <f t="shared" si="378"/>
        <v/>
      </c>
      <c r="BT82" s="300" t="str">
        <f>IF(details!AI82="","",details!AI82)</f>
        <v/>
      </c>
      <c r="BU82" s="309" t="str">
        <f t="shared" si="379"/>
        <v xml:space="preserve"> SOCIAL SCIENCE</v>
      </c>
      <c r="BV82" s="17" t="str">
        <f>IF(details!AJ82="","",details!AJ82)</f>
        <v/>
      </c>
      <c r="BW82" s="17" t="str">
        <f>IF(details!AK82="","",details!AK82)</f>
        <v/>
      </c>
      <c r="BX82" s="17" t="str">
        <f>IF(details!AL82="","",details!AL82)</f>
        <v/>
      </c>
      <c r="BY82" s="178" t="str">
        <f>IF(AND(BV82="",BX82="",BZ82=""),"",SUM(BV82:BX82))</f>
        <v/>
      </c>
      <c r="BZ82" s="17" t="str">
        <f>IF(details!AM82="","",details!AM82)</f>
        <v/>
      </c>
      <c r="CA82" s="17" t="str">
        <f t="shared" si="380"/>
        <v/>
      </c>
      <c r="CB82" s="17" t="str">
        <f>IF(CA82="P",(BY82+BZ82),"")</f>
        <v/>
      </c>
      <c r="CC82" s="17">
        <f>IF(details!AN82="","",details!AN82)</f>
        <v>10</v>
      </c>
      <c r="CD82" s="17">
        <f>IF(details!AO82="","",details!AO82)</f>
        <v>10</v>
      </c>
      <c r="CE82" s="17">
        <f>IF(details!AP82="","",details!AP82)</f>
        <v>9</v>
      </c>
      <c r="CF82" s="67">
        <f t="shared" si="381"/>
        <v>29</v>
      </c>
      <c r="CG82" s="17">
        <f>IF(details!AQ82="","",details!AQ82)</f>
        <v>0.5</v>
      </c>
      <c r="CH82" s="17">
        <f>IF(details!AR82="","",details!AR82)</f>
        <v>70</v>
      </c>
      <c r="CI82" s="67">
        <f t="shared" si="382"/>
        <v>99.5</v>
      </c>
      <c r="CJ82" s="17">
        <f>IF(details!AS82="","",details!AS82)</f>
        <v>100</v>
      </c>
      <c r="CK82" s="54">
        <f t="shared" si="383"/>
        <v>199.5</v>
      </c>
      <c r="CL82" s="17">
        <f t="shared" si="384"/>
        <v>10</v>
      </c>
      <c r="CM82" s="17">
        <f t="shared" si="385"/>
        <v>10</v>
      </c>
      <c r="CN82" s="17">
        <f t="shared" si="386"/>
        <v>9</v>
      </c>
      <c r="CO82" s="67">
        <f t="shared" si="328"/>
        <v>0.5</v>
      </c>
      <c r="CP82" s="17">
        <f t="shared" si="311"/>
        <v>70</v>
      </c>
      <c r="CQ82" s="67">
        <f t="shared" si="312"/>
        <v>99.5</v>
      </c>
      <c r="CR82" s="17">
        <f t="shared" si="313"/>
        <v>100</v>
      </c>
      <c r="CS82" s="54">
        <f t="shared" si="314"/>
        <v>199.5</v>
      </c>
      <c r="CT82" s="45">
        <f t="shared" si="315"/>
        <v>0</v>
      </c>
      <c r="CU82" s="45">
        <f t="shared" si="329"/>
        <v>0</v>
      </c>
      <c r="CV82" s="46">
        <f t="shared" si="330"/>
        <v>200</v>
      </c>
      <c r="CW82" s="45" t="str">
        <f t="shared" si="316"/>
        <v/>
      </c>
      <c r="CX82" s="45" t="str">
        <f t="shared" si="331"/>
        <v/>
      </c>
      <c r="CY82" s="45" t="str">
        <f t="shared" si="387"/>
        <v/>
      </c>
      <c r="CZ82" s="17">
        <f>IF(details!AT82="","",details!AT82)</f>
        <v>5</v>
      </c>
      <c r="DA82" s="17">
        <f>IF(details!AU82="","",details!AU82)</f>
        <v>4</v>
      </c>
      <c r="DB82" s="17">
        <f>IF(details!AV82="","",details!AV82)</f>
        <v>8</v>
      </c>
      <c r="DC82" s="67">
        <f t="shared" si="388"/>
        <v>17</v>
      </c>
      <c r="DD82" s="17">
        <f>IF(details!AW82="","",details!AW82)</f>
        <v>1</v>
      </c>
      <c r="DE82" s="17">
        <f>IF(details!AX82="","",details!AX82)</f>
        <v>25</v>
      </c>
      <c r="DF82" s="67">
        <f t="shared" si="389"/>
        <v>43</v>
      </c>
      <c r="DG82" s="17">
        <f>IF(details!AY82="","",details!AY82)</f>
        <v>90</v>
      </c>
      <c r="DH82" s="54">
        <f t="shared" si="390"/>
        <v>133</v>
      </c>
      <c r="DI82" s="45">
        <f t="shared" si="391"/>
        <v>0</v>
      </c>
      <c r="DJ82" s="45">
        <f t="shared" si="392"/>
        <v>0</v>
      </c>
      <c r="DK82" s="46">
        <f t="shared" si="393"/>
        <v>200</v>
      </c>
      <c r="DL82" s="45" t="str">
        <f t="shared" si="394"/>
        <v/>
      </c>
      <c r="DM82" s="45" t="str">
        <f t="shared" si="332"/>
        <v/>
      </c>
      <c r="DN82" s="45" t="str">
        <f t="shared" si="333"/>
        <v/>
      </c>
      <c r="DO82" s="45">
        <f t="shared" si="317"/>
        <v>0</v>
      </c>
      <c r="DP82" s="69">
        <f t="shared" si="318"/>
        <v>332.5</v>
      </c>
      <c r="DQ82" s="70">
        <f t="shared" si="395"/>
        <v>27.708333333333332</v>
      </c>
      <c r="DR82" s="53" t="str">
        <f t="shared" si="396"/>
        <v/>
      </c>
      <c r="DS82" s="17">
        <f>IF(details!AZ82="","",details!AZ82)</f>
        <v>10</v>
      </c>
      <c r="DT82" s="17">
        <f>IF(details!BA82="","",details!BA82)</f>
        <v>10</v>
      </c>
      <c r="DU82" s="17">
        <f>IF(details!BB82="","",details!BB82)</f>
        <v>10</v>
      </c>
      <c r="DV82" s="67">
        <f t="shared" si="397"/>
        <v>30</v>
      </c>
      <c r="DW82" s="17">
        <f>IF(details!BC82="","",details!BC82)</f>
        <v>70</v>
      </c>
      <c r="DX82" s="67">
        <f t="shared" si="398"/>
        <v>100</v>
      </c>
      <c r="DY82" s="17">
        <f>IF(details!BD82="","",details!BD82)</f>
        <v>100</v>
      </c>
      <c r="DZ82" s="54">
        <f t="shared" si="399"/>
        <v>200</v>
      </c>
      <c r="EA82" s="45">
        <f t="shared" si="400"/>
        <v>0</v>
      </c>
      <c r="EB82" s="45">
        <f t="shared" si="401"/>
        <v>0</v>
      </c>
      <c r="EC82" s="46">
        <f t="shared" si="402"/>
        <v>200</v>
      </c>
      <c r="ED82" s="45" t="str">
        <f t="shared" si="403"/>
        <v/>
      </c>
      <c r="EE82" s="45" t="str">
        <f t="shared" si="334"/>
        <v/>
      </c>
      <c r="EF82" s="45" t="str">
        <f t="shared" si="404"/>
        <v/>
      </c>
      <c r="EG82" s="17">
        <f>IF(details!BE82="","",details!BE82)</f>
        <v>6</v>
      </c>
      <c r="EH82" s="17">
        <f>IF(details!BF82="","",details!BF82)</f>
        <v>8</v>
      </c>
      <c r="EI82" s="67">
        <f t="shared" si="405"/>
        <v>14</v>
      </c>
      <c r="EJ82" s="17">
        <f>IF(details!BG82="","",details!BG82)</f>
        <v>4</v>
      </c>
      <c r="EK82" s="17">
        <f>IF(details!BH82="","",details!BH82)</f>
        <v>7</v>
      </c>
      <c r="EL82" s="67">
        <f t="shared" si="406"/>
        <v>11</v>
      </c>
      <c r="EM82" s="17">
        <f>IF(details!BI82="","",details!BI82)</f>
        <v>15</v>
      </c>
      <c r="EN82" s="17">
        <f>IF(details!BJ82="","",details!BJ82)</f>
        <v>10</v>
      </c>
      <c r="EO82" s="67">
        <f t="shared" si="407"/>
        <v>25</v>
      </c>
      <c r="EP82" s="67">
        <f t="shared" si="408"/>
        <v>25</v>
      </c>
      <c r="EQ82" s="67">
        <f t="shared" si="409"/>
        <v>25</v>
      </c>
      <c r="ER82" s="67">
        <f t="shared" si="410"/>
        <v>50</v>
      </c>
      <c r="ES82" s="17">
        <f>IF(details!BK82="","",details!BK82)</f>
        <v>24</v>
      </c>
      <c r="ET82" s="17">
        <f>IF(details!BL82="","",details!BL82)</f>
        <v>14</v>
      </c>
      <c r="EU82" s="67">
        <f t="shared" si="411"/>
        <v>38</v>
      </c>
      <c r="EV82" s="67">
        <f t="shared" si="412"/>
        <v>49</v>
      </c>
      <c r="EW82" s="67">
        <f t="shared" si="413"/>
        <v>39</v>
      </c>
      <c r="EX82" s="17">
        <f>IF(details!BM82="","",details!BM82)</f>
        <v>30</v>
      </c>
      <c r="EY82" s="17">
        <f>IF(details!BN82="","",details!BN82)</f>
        <v>70</v>
      </c>
      <c r="EZ82" s="67">
        <f t="shared" si="414"/>
        <v>100</v>
      </c>
      <c r="FA82" s="67">
        <f t="shared" si="415"/>
        <v>79</v>
      </c>
      <c r="FB82" s="67">
        <f t="shared" si="416"/>
        <v>109</v>
      </c>
      <c r="FC82" s="63">
        <f t="shared" si="417"/>
        <v>188</v>
      </c>
      <c r="FD82" s="45">
        <f t="shared" si="418"/>
        <v>0</v>
      </c>
      <c r="FE82" s="45">
        <f t="shared" si="419"/>
        <v>0</v>
      </c>
      <c r="FF82" s="46">
        <f t="shared" si="420"/>
        <v>200</v>
      </c>
      <c r="FG82" s="45" t="str">
        <f t="shared" si="421"/>
        <v/>
      </c>
      <c r="FH82" s="45" t="str">
        <f t="shared" si="335"/>
        <v>P</v>
      </c>
      <c r="FI82" s="45" t="str">
        <f t="shared" si="422"/>
        <v>A</v>
      </c>
      <c r="FJ82" s="17">
        <f>IF(details!BO82="","",details!BO82)</f>
        <v>10</v>
      </c>
      <c r="FK82" s="17">
        <f>IF(details!BP82="","",details!BP82)</f>
        <v>10</v>
      </c>
      <c r="FL82" s="17">
        <f>IF(details!BQ82="","",details!BQ82)</f>
        <v>10</v>
      </c>
      <c r="FM82" s="67">
        <f t="shared" si="423"/>
        <v>30</v>
      </c>
      <c r="FN82" s="17">
        <f>IF(details!BR82="","",details!BR82)</f>
        <v>33</v>
      </c>
      <c r="FO82" s="17">
        <f>IF(details!BS82="","",details!BS82)</f>
        <v>18</v>
      </c>
      <c r="FP82" s="71">
        <f t="shared" si="424"/>
        <v>51</v>
      </c>
      <c r="FQ82" s="67">
        <f t="shared" si="425"/>
        <v>63</v>
      </c>
      <c r="FR82" s="67">
        <f t="shared" si="426"/>
        <v>18</v>
      </c>
      <c r="FS82" s="17">
        <f>IF(details!BT82="","",details!BT82)</f>
        <v>60</v>
      </c>
      <c r="FT82" s="17">
        <f>IF(details!BU82="","",details!BU82)</f>
        <v>30</v>
      </c>
      <c r="FU82" s="71">
        <f t="shared" si="427"/>
        <v>90</v>
      </c>
      <c r="FV82" s="67">
        <f t="shared" si="428"/>
        <v>123</v>
      </c>
      <c r="FW82" s="67">
        <f t="shared" si="429"/>
        <v>48</v>
      </c>
      <c r="FX82" s="63">
        <f t="shared" si="430"/>
        <v>171</v>
      </c>
      <c r="FY82" s="45">
        <f t="shared" si="431"/>
        <v>0</v>
      </c>
      <c r="FZ82" s="45">
        <f t="shared" si="432"/>
        <v>0</v>
      </c>
      <c r="GA82" s="46">
        <f t="shared" si="319"/>
        <v>200</v>
      </c>
      <c r="GB82" s="45" t="str">
        <f t="shared" si="433"/>
        <v/>
      </c>
      <c r="GC82" s="45" t="str">
        <f t="shared" si="336"/>
        <v>P</v>
      </c>
      <c r="GD82" s="45" t="str">
        <f t="shared" si="434"/>
        <v>A</v>
      </c>
      <c r="GE82" s="17">
        <f>IF(details!BV82="","",details!BV82)</f>
        <v>24</v>
      </c>
      <c r="GF82" s="17">
        <f>IF(details!BW82="","",details!BW82)</f>
        <v>44</v>
      </c>
      <c r="GG82" s="17">
        <f>IF(details!BX82="","",details!BX82)</f>
        <v>30</v>
      </c>
      <c r="GH82" s="63">
        <f t="shared" si="435"/>
        <v>98</v>
      </c>
      <c r="GI82" s="45">
        <f t="shared" si="436"/>
        <v>0</v>
      </c>
      <c r="GJ82" s="46">
        <f t="shared" si="437"/>
        <v>100</v>
      </c>
      <c r="GK82" s="45" t="str">
        <f t="shared" si="438"/>
        <v/>
      </c>
      <c r="GL82" s="45" t="str">
        <f t="shared" si="337"/>
        <v>P</v>
      </c>
      <c r="GM82" s="45" t="str">
        <f t="shared" si="338"/>
        <v>A</v>
      </c>
      <c r="GN82" s="17">
        <f>IF(details!BY82="","",details!BY82)</f>
        <v>24</v>
      </c>
      <c r="GO82" s="17">
        <f>IF(details!BZ82="","",details!BZ82)</f>
        <v>28</v>
      </c>
      <c r="GP82" s="17">
        <f>IF(details!CA82="","",details!CA82)</f>
        <v>27</v>
      </c>
      <c r="GQ82" s="17">
        <f>IF(details!CB82="","",details!CB82)</f>
        <v>14</v>
      </c>
      <c r="GR82" s="63">
        <f t="shared" si="439"/>
        <v>93</v>
      </c>
      <c r="GS82" s="45">
        <f t="shared" si="440"/>
        <v>0</v>
      </c>
      <c r="GT82" s="46">
        <f t="shared" si="441"/>
        <v>100</v>
      </c>
      <c r="GU82" s="45" t="str">
        <f t="shared" si="442"/>
        <v/>
      </c>
      <c r="GV82" s="45" t="str">
        <f t="shared" si="339"/>
        <v>P</v>
      </c>
      <c r="GW82" s="45" t="str">
        <f t="shared" si="340"/>
        <v>A</v>
      </c>
      <c r="GX82" s="45" t="str">
        <f t="shared" si="341"/>
        <v/>
      </c>
      <c r="GY82" s="45" t="str">
        <f t="shared" si="342"/>
        <v/>
      </c>
      <c r="GZ82" s="45" t="str">
        <f t="shared" si="343"/>
        <v/>
      </c>
      <c r="HA82" s="45" t="str">
        <f t="shared" si="344"/>
        <v/>
      </c>
      <c r="HB82" s="45" t="str">
        <f t="shared" si="443"/>
        <v/>
      </c>
      <c r="HC82" s="45" t="str">
        <f t="shared" si="444"/>
        <v/>
      </c>
      <c r="HD82" s="45" t="str">
        <f t="shared" si="320"/>
        <v/>
      </c>
      <c r="HE82" s="45">
        <f t="shared" si="445"/>
        <v>0</v>
      </c>
      <c r="HF82" s="45">
        <f t="shared" si="446"/>
        <v>0</v>
      </c>
      <c r="HG82" s="45">
        <f t="shared" si="447"/>
        <v>0</v>
      </c>
      <c r="HH82" s="45">
        <f t="shared" si="448"/>
        <v>0</v>
      </c>
      <c r="HI82" s="45">
        <f t="shared" si="449"/>
        <v>0</v>
      </c>
      <c r="HJ82" s="45" t="str">
        <f t="shared" si="321"/>
        <v/>
      </c>
      <c r="HK82" s="17" t="str">
        <f t="shared" si="450"/>
        <v/>
      </c>
      <c r="HL82" s="359" t="str">
        <f t="shared" si="451"/>
        <v/>
      </c>
      <c r="HM82" s="72" t="str">
        <f t="shared" si="452"/>
        <v/>
      </c>
      <c r="HN82" s="60" t="str">
        <f>IF(details!DJ82="","",details!DJ82)</f>
        <v/>
      </c>
      <c r="HO82" s="73" t="str">
        <f>IF(details!DK82="","",details!DK82)</f>
        <v/>
      </c>
      <c r="HP82" s="60" t="str">
        <f>IF(details!DN82="","",details!DN82)</f>
        <v/>
      </c>
      <c r="HQ82" s="73" t="str">
        <f>IF(details!DO82="","",details!DO82)</f>
        <v/>
      </c>
      <c r="HR82" s="60" t="str">
        <f>IF(details!DR82="","",details!DR82)</f>
        <v/>
      </c>
      <c r="HS82" s="73" t="str">
        <f>IF(details!DS82="","",details!DS82)</f>
        <v/>
      </c>
      <c r="HT82" s="60" t="str">
        <f>IF(details!DV82="","",details!DV82)</f>
        <v/>
      </c>
      <c r="HU82" s="73" t="str">
        <f>IF(details!DW82="","",details!DW82)</f>
        <v/>
      </c>
      <c r="HV82" s="60" t="str">
        <f>IF(details!DZ82="","",details!DZ82)</f>
        <v/>
      </c>
      <c r="HW82" s="73" t="str">
        <f>IF(details!EA82="","",details!EA82)</f>
        <v/>
      </c>
      <c r="HX82" s="61" t="str">
        <f t="shared" si="453"/>
        <v/>
      </c>
      <c r="HY82" s="321">
        <f t="shared" si="454"/>
        <v>1.5</v>
      </c>
      <c r="HZ82" s="17" t="str">
        <f t="shared" si="455"/>
        <v/>
      </c>
      <c r="IA82" s="17" t="str">
        <f t="shared" si="456"/>
        <v/>
      </c>
      <c r="IB82" s="17" t="str">
        <f t="shared" si="345"/>
        <v/>
      </c>
      <c r="IC82" s="17" t="str">
        <f t="shared" si="457"/>
        <v/>
      </c>
      <c r="ID82" s="17" t="str">
        <f t="shared" si="458"/>
        <v/>
      </c>
      <c r="IE82" s="17" t="str">
        <f t="shared" si="346"/>
        <v/>
      </c>
      <c r="IF82" s="17" t="str">
        <f t="shared" si="459"/>
        <v/>
      </c>
      <c r="IG82" s="17" t="str">
        <f t="shared" si="481"/>
        <v/>
      </c>
      <c r="IH82" s="17" t="str">
        <f t="shared" si="481"/>
        <v/>
      </c>
      <c r="II82" s="17" t="str">
        <f t="shared" si="481"/>
        <v/>
      </c>
      <c r="IJ82" s="17" t="str">
        <f t="shared" si="481"/>
        <v/>
      </c>
      <c r="IK82" s="17" t="str">
        <f t="shared" si="481"/>
        <v/>
      </c>
      <c r="IL82" s="17" t="str">
        <f t="shared" si="460"/>
        <v/>
      </c>
      <c r="IM82" s="17" t="str">
        <f t="shared" si="347"/>
        <v/>
      </c>
      <c r="IN82" s="17" t="str">
        <f t="shared" si="461"/>
        <v/>
      </c>
      <c r="IO82" s="17" t="str">
        <f t="shared" si="462"/>
        <v/>
      </c>
      <c r="IP82" s="17" t="str">
        <f t="shared" si="348"/>
        <v/>
      </c>
      <c r="IQ82" s="17" t="str">
        <f t="shared" si="463"/>
        <v/>
      </c>
      <c r="IR82" s="17" t="str">
        <f t="shared" si="464"/>
        <v/>
      </c>
      <c r="IS82" s="17" t="str">
        <f t="shared" si="465"/>
        <v/>
      </c>
      <c r="IT82" s="17" t="str">
        <f t="shared" si="466"/>
        <v/>
      </c>
      <c r="IU82" s="17" t="str">
        <f t="shared" si="467"/>
        <v/>
      </c>
      <c r="IV82" s="17" t="str">
        <f t="shared" si="468"/>
        <v/>
      </c>
      <c r="IW82" s="17" t="str">
        <f t="shared" si="469"/>
        <v/>
      </c>
      <c r="IX82" s="17" t="str">
        <f t="shared" si="470"/>
        <v>A</v>
      </c>
      <c r="IY82" s="17" t="str">
        <f t="shared" si="471"/>
        <v>A</v>
      </c>
      <c r="IZ82" s="17" t="str">
        <f t="shared" si="472"/>
        <v>A</v>
      </c>
      <c r="JA82" s="17" t="str">
        <f t="shared" si="473"/>
        <v>A</v>
      </c>
      <c r="JB82" s="17" t="str">
        <f t="shared" si="474"/>
        <v xml:space="preserve">            </v>
      </c>
      <c r="JC82" s="17" t="str">
        <f t="shared" si="475"/>
        <v xml:space="preserve">            </v>
      </c>
      <c r="JD82" s="17" t="str">
        <f t="shared" si="476"/>
        <v/>
      </c>
      <c r="JE82" s="74"/>
      <c r="JF82" s="17" t="str">
        <f t="shared" si="477"/>
        <v xml:space="preserve">            </v>
      </c>
      <c r="JG82" s="17" t="str">
        <f>IF(OR(HK82="SUPPL.",HK82="RE-EXAM."),'result subject-wise'!AV82,HK82)</f>
        <v/>
      </c>
      <c r="JH82" s="26">
        <f>IF('result subject-wise'!AW82="",DQ82,'result subject-wise'!AW82)</f>
        <v>27.708333333333332</v>
      </c>
      <c r="JI82" s="53" t="str">
        <f t="shared" si="478"/>
        <v/>
      </c>
      <c r="JJ82" s="65"/>
    </row>
    <row r="83" spans="1:270" ht="16" customHeight="1">
      <c r="A83" s="2">
        <f>details!A83</f>
        <v>0</v>
      </c>
      <c r="B83" s="17" t="str">
        <f>IF(details!B83="","",details!B83)</f>
        <v/>
      </c>
      <c r="C83" s="17" t="str">
        <f>IF(details!C83="","",details!C83)</f>
        <v/>
      </c>
      <c r="D83" s="63" t="str">
        <f>IF(details!D83="","",details!D83)</f>
        <v/>
      </c>
      <c r="E83" s="17" t="str">
        <f>IF(details!E83="","",details!E83)</f>
        <v/>
      </c>
      <c r="F83" s="245" t="str">
        <f>IF(details!F83="","",details!F83)</f>
        <v/>
      </c>
      <c r="G83" s="19" t="str">
        <f>IF(details!G83="","",details!G83)</f>
        <v/>
      </c>
      <c r="H83" s="19" t="str">
        <f>IF(details!H83="","",details!H83)</f>
        <v/>
      </c>
      <c r="I83" s="19" t="str">
        <f>IF(details!I83="","",details!I83)</f>
        <v/>
      </c>
      <c r="J83" s="17" t="str">
        <f>IF(details!J83="","",details!J83)</f>
        <v/>
      </c>
      <c r="K83" s="17" t="str">
        <f>IF(details!K83="","",details!K83)</f>
        <v/>
      </c>
      <c r="L83" s="17" t="str">
        <f>IF(details!L83="","",details!L83)</f>
        <v/>
      </c>
      <c r="M83" s="67" t="str">
        <f t="shared" si="349"/>
        <v/>
      </c>
      <c r="N83" s="17" t="str">
        <f>IF(details!M83="","",details!M83)</f>
        <v/>
      </c>
      <c r="O83" s="17" t="str">
        <f>IF(details!N83="","",details!N83)</f>
        <v/>
      </c>
      <c r="P83" s="67" t="str">
        <f t="shared" si="350"/>
        <v/>
      </c>
      <c r="Q83" s="17" t="str">
        <f>IF(details!O83="","",details!O83)</f>
        <v/>
      </c>
      <c r="R83" s="54" t="str">
        <f t="shared" si="351"/>
        <v/>
      </c>
      <c r="S83" s="45">
        <f t="shared" si="352"/>
        <v>0</v>
      </c>
      <c r="T83" s="45">
        <f t="shared" si="353"/>
        <v>0</v>
      </c>
      <c r="U83" s="46" t="str">
        <f t="shared" si="354"/>
        <v/>
      </c>
      <c r="V83" s="45" t="str">
        <f t="shared" si="355"/>
        <v/>
      </c>
      <c r="W83" s="45" t="str">
        <f t="shared" si="322"/>
        <v/>
      </c>
      <c r="X83" s="45" t="str">
        <f t="shared" si="323"/>
        <v/>
      </c>
      <c r="Y83" s="17" t="str">
        <f>IF(details!P83="","",details!P83)</f>
        <v/>
      </c>
      <c r="Z83" s="17" t="str">
        <f>IF(details!Q83="","",details!Q83)</f>
        <v/>
      </c>
      <c r="AA83" s="17" t="str">
        <f>IF(details!R83="","",details!R83)</f>
        <v/>
      </c>
      <c r="AB83" s="67" t="str">
        <f t="shared" si="356"/>
        <v/>
      </c>
      <c r="AC83" s="17" t="str">
        <f>IF(details!S83="","",details!S83)</f>
        <v/>
      </c>
      <c r="AD83" s="17" t="str">
        <f>IF(details!T83="","",details!T83)</f>
        <v/>
      </c>
      <c r="AE83" s="67" t="str">
        <f t="shared" si="357"/>
        <v/>
      </c>
      <c r="AF83" s="17" t="str">
        <f>IF(details!U83="","",details!U83)</f>
        <v/>
      </c>
      <c r="AG83" s="54" t="str">
        <f t="shared" si="358"/>
        <v/>
      </c>
      <c r="AH83" s="45">
        <f t="shared" si="359"/>
        <v>0</v>
      </c>
      <c r="AI83" s="45">
        <f t="shared" si="360"/>
        <v>0</v>
      </c>
      <c r="AJ83" s="46" t="str">
        <f t="shared" si="361"/>
        <v/>
      </c>
      <c r="AK83" s="45" t="str">
        <f t="shared" si="362"/>
        <v/>
      </c>
      <c r="AL83" s="45" t="str">
        <f t="shared" si="324"/>
        <v/>
      </c>
      <c r="AM83" s="45" t="str">
        <f t="shared" si="325"/>
        <v/>
      </c>
      <c r="AN83" s="63" t="str">
        <f>IF(details!V83="","",details!V83)</f>
        <v/>
      </c>
      <c r="AO83" s="68" t="str">
        <f>IF(details!V83="","",details!V83)</f>
        <v/>
      </c>
      <c r="AP83" s="17" t="str">
        <f>IF(details!W83="","",details!W83)</f>
        <v/>
      </c>
      <c r="AQ83" s="17" t="str">
        <f>IF(details!X83="","",details!X83)</f>
        <v/>
      </c>
      <c r="AR83" s="17" t="str">
        <f>IF(details!Y83="","",details!Y83)</f>
        <v/>
      </c>
      <c r="AS83" s="67" t="str">
        <f t="shared" si="363"/>
        <v/>
      </c>
      <c r="AT83" s="17" t="str">
        <f>IF(details!Z83="","",details!Z83)</f>
        <v/>
      </c>
      <c r="AU83" s="17" t="str">
        <f>IF(details!AA83="","",details!AA83)</f>
        <v/>
      </c>
      <c r="AV83" s="67" t="str">
        <f t="shared" si="364"/>
        <v/>
      </c>
      <c r="AW83" s="17" t="str">
        <f>IF(details!AB83="","",details!AB83)</f>
        <v/>
      </c>
      <c r="AX83" s="54" t="str">
        <f t="shared" si="365"/>
        <v/>
      </c>
      <c r="AY83" s="45">
        <f t="shared" si="366"/>
        <v>0</v>
      </c>
      <c r="AZ83" s="45">
        <f t="shared" si="367"/>
        <v>0</v>
      </c>
      <c r="BA83" s="46" t="str">
        <f t="shared" si="368"/>
        <v/>
      </c>
      <c r="BB83" s="45" t="str">
        <f t="shared" si="369"/>
        <v/>
      </c>
      <c r="BC83" s="45" t="str">
        <f t="shared" si="326"/>
        <v/>
      </c>
      <c r="BD83" s="45" t="str">
        <f t="shared" si="370"/>
        <v/>
      </c>
      <c r="BE83" s="17" t="str">
        <f>IF(details!AC83="","",details!AC83)</f>
        <v/>
      </c>
      <c r="BF83" s="17" t="str">
        <f>IF(details!AD83="","",details!AD83)</f>
        <v/>
      </c>
      <c r="BG83" s="17" t="str">
        <f>IF(details!AE83="","",details!AE83)</f>
        <v/>
      </c>
      <c r="BH83" s="67" t="str">
        <f t="shared" si="371"/>
        <v/>
      </c>
      <c r="BI83" s="17" t="str">
        <f>IF(details!AF83="","",details!AF83)</f>
        <v/>
      </c>
      <c r="BJ83" s="17" t="str">
        <f>IF(details!AG83="","",details!AG83)</f>
        <v/>
      </c>
      <c r="BK83" s="67" t="str">
        <f t="shared" si="372"/>
        <v/>
      </c>
      <c r="BL83" s="17" t="str">
        <f>IF(details!AH83="","",details!AH83)</f>
        <v/>
      </c>
      <c r="BM83" s="54" t="str">
        <f t="shared" si="373"/>
        <v/>
      </c>
      <c r="BN83" s="45">
        <f t="shared" si="374"/>
        <v>0</v>
      </c>
      <c r="BO83" s="45">
        <f t="shared" si="375"/>
        <v>0</v>
      </c>
      <c r="BP83" s="46" t="str">
        <f t="shared" si="376"/>
        <v/>
      </c>
      <c r="BQ83" s="45" t="str">
        <f t="shared" si="377"/>
        <v/>
      </c>
      <c r="BR83" s="45" t="str">
        <f t="shared" si="327"/>
        <v/>
      </c>
      <c r="BS83" s="45" t="str">
        <f t="shared" si="378"/>
        <v/>
      </c>
      <c r="BT83" s="300" t="str">
        <f>IF(details!AI83="","",details!AI83)</f>
        <v/>
      </c>
      <c r="BU83" s="309" t="str">
        <f t="shared" si="379"/>
        <v xml:space="preserve"> SOCIAL SCIENCE</v>
      </c>
      <c r="BV83" s="17" t="str">
        <f>IF(details!AJ83="","",details!AJ83)</f>
        <v/>
      </c>
      <c r="BW83" s="17" t="str">
        <f>IF(details!AK83="","",details!AK83)</f>
        <v/>
      </c>
      <c r="BX83" s="17" t="str">
        <f>IF(details!AL83="","",details!AL83)</f>
        <v/>
      </c>
      <c r="BY83" s="178" t="str">
        <f t="shared" ref="BY83:BY88" si="484">IF(AND(BV83="",BX83="",BZ83=""),"",SUM(BV83:BX83))</f>
        <v/>
      </c>
      <c r="BZ83" s="17" t="str">
        <f>IF(details!AM83="","",details!AM83)</f>
        <v/>
      </c>
      <c r="CA83" s="17" t="str">
        <f t="shared" si="380"/>
        <v/>
      </c>
      <c r="CB83" s="17" t="str">
        <f t="shared" ref="CB83:CB88" si="485">IF(CA83="P",(BY83+BZ83),"")</f>
        <v/>
      </c>
      <c r="CC83" s="17">
        <f>IF(details!AN83="","",details!AN83)</f>
        <v>10</v>
      </c>
      <c r="CD83" s="17">
        <f>IF(details!AO83="","",details!AO83)</f>
        <v>10</v>
      </c>
      <c r="CE83" s="17">
        <f>IF(details!AP83="","",details!AP83)</f>
        <v>9</v>
      </c>
      <c r="CF83" s="67">
        <f t="shared" si="381"/>
        <v>29</v>
      </c>
      <c r="CG83" s="17">
        <f>IF(details!AQ83="","",details!AQ83)</f>
        <v>0.5</v>
      </c>
      <c r="CH83" s="17">
        <f>IF(details!AR83="","",details!AR83)</f>
        <v>70</v>
      </c>
      <c r="CI83" s="67">
        <f t="shared" si="382"/>
        <v>99.5</v>
      </c>
      <c r="CJ83" s="17">
        <f>IF(details!AS83="","",details!AS83)</f>
        <v>100</v>
      </c>
      <c r="CK83" s="54">
        <f t="shared" si="383"/>
        <v>199.5</v>
      </c>
      <c r="CL83" s="17">
        <f t="shared" si="384"/>
        <v>10</v>
      </c>
      <c r="CM83" s="17">
        <f t="shared" si="385"/>
        <v>10</v>
      </c>
      <c r="CN83" s="17">
        <f t="shared" si="386"/>
        <v>9</v>
      </c>
      <c r="CO83" s="67">
        <f t="shared" si="328"/>
        <v>0.5</v>
      </c>
      <c r="CP83" s="17">
        <f t="shared" si="311"/>
        <v>70</v>
      </c>
      <c r="CQ83" s="67">
        <f t="shared" si="312"/>
        <v>99.5</v>
      </c>
      <c r="CR83" s="17">
        <f t="shared" si="313"/>
        <v>100</v>
      </c>
      <c r="CS83" s="54">
        <f t="shared" si="314"/>
        <v>199.5</v>
      </c>
      <c r="CT83" s="45">
        <f t="shared" si="315"/>
        <v>0</v>
      </c>
      <c r="CU83" s="45">
        <f t="shared" si="329"/>
        <v>0</v>
      </c>
      <c r="CV83" s="46">
        <f t="shared" si="330"/>
        <v>200</v>
      </c>
      <c r="CW83" s="45" t="str">
        <f t="shared" si="316"/>
        <v/>
      </c>
      <c r="CX83" s="45" t="str">
        <f t="shared" si="331"/>
        <v/>
      </c>
      <c r="CY83" s="45" t="str">
        <f t="shared" si="387"/>
        <v/>
      </c>
      <c r="CZ83" s="17">
        <f>IF(details!AT83="","",details!AT83)</f>
        <v>5</v>
      </c>
      <c r="DA83" s="17">
        <f>IF(details!AU83="","",details!AU83)</f>
        <v>4</v>
      </c>
      <c r="DB83" s="17">
        <f>IF(details!AV83="","",details!AV83)</f>
        <v>8</v>
      </c>
      <c r="DC83" s="67">
        <f t="shared" si="388"/>
        <v>17</v>
      </c>
      <c r="DD83" s="17">
        <f>IF(details!AW83="","",details!AW83)</f>
        <v>1</v>
      </c>
      <c r="DE83" s="17">
        <f>IF(details!AX83="","",details!AX83)</f>
        <v>25</v>
      </c>
      <c r="DF83" s="67">
        <f t="shared" si="389"/>
        <v>43</v>
      </c>
      <c r="DG83" s="17">
        <f>IF(details!AY83="","",details!AY83)</f>
        <v>90</v>
      </c>
      <c r="DH83" s="54">
        <f t="shared" si="390"/>
        <v>133</v>
      </c>
      <c r="DI83" s="45">
        <f t="shared" si="391"/>
        <v>0</v>
      </c>
      <c r="DJ83" s="45">
        <f t="shared" si="392"/>
        <v>0</v>
      </c>
      <c r="DK83" s="46">
        <f t="shared" si="393"/>
        <v>200</v>
      </c>
      <c r="DL83" s="45" t="str">
        <f t="shared" si="394"/>
        <v/>
      </c>
      <c r="DM83" s="45" t="str">
        <f t="shared" si="332"/>
        <v/>
      </c>
      <c r="DN83" s="45" t="str">
        <f t="shared" si="333"/>
        <v/>
      </c>
      <c r="DO83" s="45">
        <f t="shared" si="317"/>
        <v>0</v>
      </c>
      <c r="DP83" s="69">
        <f t="shared" si="318"/>
        <v>332.5</v>
      </c>
      <c r="DQ83" s="70">
        <f t="shared" si="395"/>
        <v>27.708333333333332</v>
      </c>
      <c r="DR83" s="53" t="str">
        <f t="shared" si="396"/>
        <v/>
      </c>
      <c r="DS83" s="17">
        <f>IF(details!AZ83="","",details!AZ83)</f>
        <v>10</v>
      </c>
      <c r="DT83" s="17">
        <f>IF(details!BA83="","",details!BA83)</f>
        <v>10</v>
      </c>
      <c r="DU83" s="17">
        <f>IF(details!BB83="","",details!BB83)</f>
        <v>10</v>
      </c>
      <c r="DV83" s="67">
        <f t="shared" si="397"/>
        <v>30</v>
      </c>
      <c r="DW83" s="17">
        <f>IF(details!BC83="","",details!BC83)</f>
        <v>70</v>
      </c>
      <c r="DX83" s="67">
        <f t="shared" si="398"/>
        <v>100</v>
      </c>
      <c r="DY83" s="17">
        <f>IF(details!BD83="","",details!BD83)</f>
        <v>100</v>
      </c>
      <c r="DZ83" s="54">
        <f t="shared" si="399"/>
        <v>200</v>
      </c>
      <c r="EA83" s="45">
        <f t="shared" si="400"/>
        <v>0</v>
      </c>
      <c r="EB83" s="45">
        <f t="shared" si="401"/>
        <v>0</v>
      </c>
      <c r="EC83" s="46">
        <f t="shared" si="402"/>
        <v>200</v>
      </c>
      <c r="ED83" s="45" t="str">
        <f t="shared" si="403"/>
        <v/>
      </c>
      <c r="EE83" s="45" t="str">
        <f t="shared" si="334"/>
        <v/>
      </c>
      <c r="EF83" s="45" t="str">
        <f t="shared" si="404"/>
        <v/>
      </c>
      <c r="EG83" s="17">
        <f>IF(details!BE83="","",details!BE83)</f>
        <v>6</v>
      </c>
      <c r="EH83" s="17">
        <f>IF(details!BF83="","",details!BF83)</f>
        <v>8</v>
      </c>
      <c r="EI83" s="67">
        <f t="shared" si="405"/>
        <v>14</v>
      </c>
      <c r="EJ83" s="17">
        <f>IF(details!BG83="","",details!BG83)</f>
        <v>4</v>
      </c>
      <c r="EK83" s="17">
        <f>IF(details!BH83="","",details!BH83)</f>
        <v>7</v>
      </c>
      <c r="EL83" s="67">
        <f t="shared" si="406"/>
        <v>11</v>
      </c>
      <c r="EM83" s="17">
        <f>IF(details!BI83="","",details!BI83)</f>
        <v>15</v>
      </c>
      <c r="EN83" s="17">
        <f>IF(details!BJ83="","",details!BJ83)</f>
        <v>10</v>
      </c>
      <c r="EO83" s="67">
        <f t="shared" si="407"/>
        <v>25</v>
      </c>
      <c r="EP83" s="67">
        <f t="shared" si="408"/>
        <v>25</v>
      </c>
      <c r="EQ83" s="67">
        <f t="shared" si="409"/>
        <v>25</v>
      </c>
      <c r="ER83" s="67">
        <f t="shared" si="410"/>
        <v>50</v>
      </c>
      <c r="ES83" s="17">
        <f>IF(details!BK83="","",details!BK83)</f>
        <v>24</v>
      </c>
      <c r="ET83" s="17">
        <f>IF(details!BL83="","",details!BL83)</f>
        <v>14</v>
      </c>
      <c r="EU83" s="67">
        <f t="shared" si="411"/>
        <v>38</v>
      </c>
      <c r="EV83" s="67">
        <f t="shared" si="412"/>
        <v>49</v>
      </c>
      <c r="EW83" s="67">
        <f t="shared" si="413"/>
        <v>39</v>
      </c>
      <c r="EX83" s="17">
        <f>IF(details!BM83="","",details!BM83)</f>
        <v>30</v>
      </c>
      <c r="EY83" s="17">
        <f>IF(details!BN83="","",details!BN83)</f>
        <v>70</v>
      </c>
      <c r="EZ83" s="67">
        <f t="shared" si="414"/>
        <v>100</v>
      </c>
      <c r="FA83" s="67">
        <f t="shared" si="415"/>
        <v>79</v>
      </c>
      <c r="FB83" s="67">
        <f t="shared" si="416"/>
        <v>109</v>
      </c>
      <c r="FC83" s="63">
        <f t="shared" si="417"/>
        <v>188</v>
      </c>
      <c r="FD83" s="45">
        <f t="shared" si="418"/>
        <v>0</v>
      </c>
      <c r="FE83" s="45">
        <f t="shared" si="419"/>
        <v>0</v>
      </c>
      <c r="FF83" s="46">
        <f t="shared" si="420"/>
        <v>200</v>
      </c>
      <c r="FG83" s="45" t="str">
        <f t="shared" si="421"/>
        <v/>
      </c>
      <c r="FH83" s="45" t="str">
        <f t="shared" si="335"/>
        <v>P</v>
      </c>
      <c r="FI83" s="45" t="str">
        <f t="shared" si="422"/>
        <v>A</v>
      </c>
      <c r="FJ83" s="17">
        <f>IF(details!BO83="","",details!BO83)</f>
        <v>10</v>
      </c>
      <c r="FK83" s="17">
        <f>IF(details!BP83="","",details!BP83)</f>
        <v>10</v>
      </c>
      <c r="FL83" s="17">
        <f>IF(details!BQ83="","",details!BQ83)</f>
        <v>10</v>
      </c>
      <c r="FM83" s="67">
        <f t="shared" si="423"/>
        <v>30</v>
      </c>
      <c r="FN83" s="17">
        <f>IF(details!BR83="","",details!BR83)</f>
        <v>33</v>
      </c>
      <c r="FO83" s="17">
        <f>IF(details!BS83="","",details!BS83)</f>
        <v>18</v>
      </c>
      <c r="FP83" s="71">
        <f t="shared" si="424"/>
        <v>51</v>
      </c>
      <c r="FQ83" s="67">
        <f t="shared" si="425"/>
        <v>63</v>
      </c>
      <c r="FR83" s="67">
        <f t="shared" si="426"/>
        <v>18</v>
      </c>
      <c r="FS83" s="17">
        <f>IF(details!BT83="","",details!BT83)</f>
        <v>60</v>
      </c>
      <c r="FT83" s="17">
        <f>IF(details!BU83="","",details!BU83)</f>
        <v>30</v>
      </c>
      <c r="FU83" s="71">
        <f t="shared" si="427"/>
        <v>90</v>
      </c>
      <c r="FV83" s="67">
        <f t="shared" si="428"/>
        <v>123</v>
      </c>
      <c r="FW83" s="67">
        <f t="shared" si="429"/>
        <v>48</v>
      </c>
      <c r="FX83" s="63">
        <f t="shared" si="430"/>
        <v>171</v>
      </c>
      <c r="FY83" s="45">
        <f t="shared" si="431"/>
        <v>0</v>
      </c>
      <c r="FZ83" s="45">
        <f t="shared" si="432"/>
        <v>0</v>
      </c>
      <c r="GA83" s="46">
        <f t="shared" si="319"/>
        <v>200</v>
      </c>
      <c r="GB83" s="45" t="str">
        <f t="shared" si="433"/>
        <v/>
      </c>
      <c r="GC83" s="45" t="str">
        <f t="shared" si="336"/>
        <v>P</v>
      </c>
      <c r="GD83" s="45" t="str">
        <f t="shared" si="434"/>
        <v>A</v>
      </c>
      <c r="GE83" s="17">
        <f>IF(details!BV83="","",details!BV83)</f>
        <v>24</v>
      </c>
      <c r="GF83" s="17">
        <f>IF(details!BW83="","",details!BW83)</f>
        <v>44</v>
      </c>
      <c r="GG83" s="17">
        <f>IF(details!BX83="","",details!BX83)</f>
        <v>30</v>
      </c>
      <c r="GH83" s="63">
        <f t="shared" si="435"/>
        <v>98</v>
      </c>
      <c r="GI83" s="45">
        <f t="shared" si="436"/>
        <v>0</v>
      </c>
      <c r="GJ83" s="46">
        <f t="shared" si="437"/>
        <v>100</v>
      </c>
      <c r="GK83" s="45" t="str">
        <f t="shared" si="438"/>
        <v/>
      </c>
      <c r="GL83" s="45" t="str">
        <f t="shared" si="337"/>
        <v>P</v>
      </c>
      <c r="GM83" s="45" t="str">
        <f t="shared" si="338"/>
        <v>A</v>
      </c>
      <c r="GN83" s="17">
        <f>IF(details!BY83="","",details!BY83)</f>
        <v>24</v>
      </c>
      <c r="GO83" s="17">
        <f>IF(details!BZ83="","",details!BZ83)</f>
        <v>28</v>
      </c>
      <c r="GP83" s="17">
        <f>IF(details!CA83="","",details!CA83)</f>
        <v>27</v>
      </c>
      <c r="GQ83" s="17">
        <f>IF(details!CB83="","",details!CB83)</f>
        <v>14</v>
      </c>
      <c r="GR83" s="63">
        <f t="shared" si="439"/>
        <v>93</v>
      </c>
      <c r="GS83" s="45">
        <f t="shared" si="440"/>
        <v>0</v>
      </c>
      <c r="GT83" s="46">
        <f t="shared" si="441"/>
        <v>100</v>
      </c>
      <c r="GU83" s="45" t="str">
        <f t="shared" si="442"/>
        <v/>
      </c>
      <c r="GV83" s="45" t="str">
        <f t="shared" si="339"/>
        <v>P</v>
      </c>
      <c r="GW83" s="45" t="str">
        <f t="shared" si="340"/>
        <v>A</v>
      </c>
      <c r="GX83" s="45" t="str">
        <f t="shared" si="341"/>
        <v/>
      </c>
      <c r="GY83" s="45" t="str">
        <f t="shared" si="342"/>
        <v/>
      </c>
      <c r="GZ83" s="45" t="str">
        <f t="shared" si="343"/>
        <v/>
      </c>
      <c r="HA83" s="45" t="str">
        <f t="shared" si="344"/>
        <v/>
      </c>
      <c r="HB83" s="45" t="str">
        <f t="shared" si="443"/>
        <v/>
      </c>
      <c r="HC83" s="45" t="str">
        <f t="shared" si="444"/>
        <v/>
      </c>
      <c r="HD83" s="45" t="str">
        <f t="shared" si="320"/>
        <v/>
      </c>
      <c r="HE83" s="45">
        <f t="shared" si="445"/>
        <v>0</v>
      </c>
      <c r="HF83" s="45">
        <f t="shared" si="446"/>
        <v>0</v>
      </c>
      <c r="HG83" s="45">
        <f t="shared" si="447"/>
        <v>0</v>
      </c>
      <c r="HH83" s="45">
        <f t="shared" si="448"/>
        <v>0</v>
      </c>
      <c r="HI83" s="45">
        <f t="shared" si="449"/>
        <v>0</v>
      </c>
      <c r="HJ83" s="45" t="str">
        <f t="shared" si="321"/>
        <v/>
      </c>
      <c r="HK83" s="17" t="str">
        <f t="shared" si="450"/>
        <v/>
      </c>
      <c r="HL83" s="359" t="str">
        <f t="shared" si="451"/>
        <v/>
      </c>
      <c r="HM83" s="72" t="str">
        <f t="shared" si="452"/>
        <v/>
      </c>
      <c r="HN83" s="60" t="str">
        <f>IF(details!DJ83="","",details!DJ83)</f>
        <v/>
      </c>
      <c r="HO83" s="73" t="str">
        <f>IF(details!DK83="","",details!DK83)</f>
        <v/>
      </c>
      <c r="HP83" s="60" t="str">
        <f>IF(details!DN83="","",details!DN83)</f>
        <v/>
      </c>
      <c r="HQ83" s="73" t="str">
        <f>IF(details!DO83="","",details!DO83)</f>
        <v/>
      </c>
      <c r="HR83" s="60" t="str">
        <f>IF(details!DR83="","",details!DR83)</f>
        <v/>
      </c>
      <c r="HS83" s="73" t="str">
        <f>IF(details!DS83="","",details!DS83)</f>
        <v/>
      </c>
      <c r="HT83" s="60" t="str">
        <f>IF(details!DV83="","",details!DV83)</f>
        <v/>
      </c>
      <c r="HU83" s="73" t="str">
        <f>IF(details!DW83="","",details!DW83)</f>
        <v/>
      </c>
      <c r="HV83" s="60" t="str">
        <f>IF(details!DZ83="","",details!DZ83)</f>
        <v/>
      </c>
      <c r="HW83" s="73" t="str">
        <f>IF(details!EA83="","",details!EA83)</f>
        <v/>
      </c>
      <c r="HX83" s="61" t="str">
        <f t="shared" si="453"/>
        <v/>
      </c>
      <c r="HY83" s="321">
        <f t="shared" si="454"/>
        <v>1.5</v>
      </c>
      <c r="HZ83" s="17" t="str">
        <f t="shared" si="455"/>
        <v/>
      </c>
      <c r="IA83" s="17" t="str">
        <f t="shared" si="456"/>
        <v/>
      </c>
      <c r="IB83" s="17" t="str">
        <f t="shared" si="345"/>
        <v/>
      </c>
      <c r="IC83" s="17" t="str">
        <f t="shared" si="457"/>
        <v/>
      </c>
      <c r="ID83" s="17" t="str">
        <f t="shared" si="458"/>
        <v/>
      </c>
      <c r="IE83" s="17" t="str">
        <f t="shared" si="346"/>
        <v/>
      </c>
      <c r="IF83" s="17" t="str">
        <f t="shared" si="459"/>
        <v/>
      </c>
      <c r="IG83" s="17" t="str">
        <f t="shared" si="481"/>
        <v/>
      </c>
      <c r="IH83" s="17" t="str">
        <f t="shared" si="481"/>
        <v/>
      </c>
      <c r="II83" s="17" t="str">
        <f t="shared" si="481"/>
        <v/>
      </c>
      <c r="IJ83" s="17" t="str">
        <f t="shared" si="481"/>
        <v/>
      </c>
      <c r="IK83" s="17" t="str">
        <f t="shared" si="481"/>
        <v/>
      </c>
      <c r="IL83" s="17" t="str">
        <f t="shared" si="460"/>
        <v/>
      </c>
      <c r="IM83" s="17" t="str">
        <f t="shared" si="347"/>
        <v/>
      </c>
      <c r="IN83" s="17" t="str">
        <f t="shared" si="461"/>
        <v/>
      </c>
      <c r="IO83" s="17" t="str">
        <f t="shared" si="462"/>
        <v/>
      </c>
      <c r="IP83" s="17" t="str">
        <f t="shared" si="348"/>
        <v/>
      </c>
      <c r="IQ83" s="17" t="str">
        <f t="shared" si="463"/>
        <v/>
      </c>
      <c r="IR83" s="17" t="str">
        <f t="shared" si="464"/>
        <v/>
      </c>
      <c r="IS83" s="17" t="str">
        <f t="shared" si="465"/>
        <v/>
      </c>
      <c r="IT83" s="17" t="str">
        <f t="shared" si="466"/>
        <v/>
      </c>
      <c r="IU83" s="17" t="str">
        <f t="shared" si="467"/>
        <v/>
      </c>
      <c r="IV83" s="17" t="str">
        <f t="shared" si="468"/>
        <v/>
      </c>
      <c r="IW83" s="17" t="str">
        <f t="shared" si="469"/>
        <v/>
      </c>
      <c r="IX83" s="17" t="str">
        <f t="shared" si="470"/>
        <v>A</v>
      </c>
      <c r="IY83" s="17" t="str">
        <f t="shared" si="471"/>
        <v>A</v>
      </c>
      <c r="IZ83" s="17" t="str">
        <f t="shared" si="472"/>
        <v>A</v>
      </c>
      <c r="JA83" s="17" t="str">
        <f t="shared" si="473"/>
        <v>A</v>
      </c>
      <c r="JB83" s="17" t="str">
        <f t="shared" si="474"/>
        <v xml:space="preserve">            </v>
      </c>
      <c r="JC83" s="17" t="str">
        <f t="shared" si="475"/>
        <v xml:space="preserve">            </v>
      </c>
      <c r="JD83" s="17" t="str">
        <f t="shared" si="476"/>
        <v/>
      </c>
      <c r="JE83" s="74"/>
      <c r="JF83" s="17" t="str">
        <f t="shared" si="477"/>
        <v xml:space="preserve">            </v>
      </c>
      <c r="JG83" s="17" t="str">
        <f>IF(OR(HK83="SUPPL.",HK83="RE-EXAM."),'result subject-wise'!AV83,HK83)</f>
        <v/>
      </c>
      <c r="JH83" s="26">
        <f>IF('result subject-wise'!AW83="",DQ83,'result subject-wise'!AW83)</f>
        <v>27.708333333333332</v>
      </c>
      <c r="JI83" s="53" t="str">
        <f t="shared" si="478"/>
        <v/>
      </c>
      <c r="JJ83" s="65"/>
    </row>
    <row r="84" spans="1:270" ht="16" customHeight="1">
      <c r="A84" s="2">
        <f>details!A84</f>
        <v>0</v>
      </c>
      <c r="B84" s="17" t="str">
        <f>IF(details!B84="","",details!B84)</f>
        <v/>
      </c>
      <c r="C84" s="17" t="str">
        <f>IF(details!C84="","",details!C84)</f>
        <v/>
      </c>
      <c r="D84" s="63" t="str">
        <f>IF(details!D84="","",details!D84)</f>
        <v/>
      </c>
      <c r="E84" s="17" t="str">
        <f>IF(details!E84="","",details!E84)</f>
        <v/>
      </c>
      <c r="F84" s="245" t="str">
        <f>IF(details!F84="","",details!F84)</f>
        <v/>
      </c>
      <c r="G84" s="19" t="str">
        <f>IF(details!G84="","",details!G84)</f>
        <v/>
      </c>
      <c r="H84" s="19" t="str">
        <f>IF(details!H84="","",details!H84)</f>
        <v/>
      </c>
      <c r="I84" s="19" t="str">
        <f>IF(details!I84="","",details!I84)</f>
        <v/>
      </c>
      <c r="J84" s="17" t="str">
        <f>IF(details!J84="","",details!J84)</f>
        <v/>
      </c>
      <c r="K84" s="17" t="str">
        <f>IF(details!K84="","",details!K84)</f>
        <v/>
      </c>
      <c r="L84" s="17" t="str">
        <f>IF(details!L84="","",details!L84)</f>
        <v/>
      </c>
      <c r="M84" s="67" t="str">
        <f t="shared" si="349"/>
        <v/>
      </c>
      <c r="N84" s="17" t="str">
        <f>IF(details!M84="","",details!M84)</f>
        <v/>
      </c>
      <c r="O84" s="17" t="str">
        <f>IF(details!N84="","",details!N84)</f>
        <v/>
      </c>
      <c r="P84" s="67" t="str">
        <f t="shared" si="350"/>
        <v/>
      </c>
      <c r="Q84" s="17" t="str">
        <f>IF(details!O84="","",details!O84)</f>
        <v/>
      </c>
      <c r="R84" s="54" t="str">
        <f t="shared" si="351"/>
        <v/>
      </c>
      <c r="S84" s="45">
        <f t="shared" si="352"/>
        <v>0</v>
      </c>
      <c r="T84" s="45">
        <f t="shared" si="353"/>
        <v>0</v>
      </c>
      <c r="U84" s="46" t="str">
        <f t="shared" si="354"/>
        <v/>
      </c>
      <c r="V84" s="45" t="str">
        <f t="shared" si="355"/>
        <v/>
      </c>
      <c r="W84" s="45" t="str">
        <f t="shared" si="322"/>
        <v/>
      </c>
      <c r="X84" s="45" t="str">
        <f t="shared" si="323"/>
        <v/>
      </c>
      <c r="Y84" s="17" t="str">
        <f>IF(details!P84="","",details!P84)</f>
        <v/>
      </c>
      <c r="Z84" s="17" t="str">
        <f>IF(details!Q84="","",details!Q84)</f>
        <v/>
      </c>
      <c r="AA84" s="17" t="str">
        <f>IF(details!R84="","",details!R84)</f>
        <v/>
      </c>
      <c r="AB84" s="67" t="str">
        <f t="shared" si="356"/>
        <v/>
      </c>
      <c r="AC84" s="17" t="str">
        <f>IF(details!S84="","",details!S84)</f>
        <v/>
      </c>
      <c r="AD84" s="17" t="str">
        <f>IF(details!T84="","",details!T84)</f>
        <v/>
      </c>
      <c r="AE84" s="67" t="str">
        <f t="shared" si="357"/>
        <v/>
      </c>
      <c r="AF84" s="17" t="str">
        <f>IF(details!U84="","",details!U84)</f>
        <v/>
      </c>
      <c r="AG84" s="54" t="str">
        <f t="shared" si="358"/>
        <v/>
      </c>
      <c r="AH84" s="45">
        <f t="shared" si="359"/>
        <v>0</v>
      </c>
      <c r="AI84" s="45">
        <f t="shared" si="360"/>
        <v>0</v>
      </c>
      <c r="AJ84" s="46" t="str">
        <f t="shared" si="361"/>
        <v/>
      </c>
      <c r="AK84" s="45" t="str">
        <f t="shared" si="362"/>
        <v/>
      </c>
      <c r="AL84" s="45" t="str">
        <f t="shared" si="324"/>
        <v/>
      </c>
      <c r="AM84" s="45" t="str">
        <f t="shared" si="325"/>
        <v/>
      </c>
      <c r="AN84" s="63" t="str">
        <f>IF(details!V84="","",details!V84)</f>
        <v/>
      </c>
      <c r="AO84" s="68" t="str">
        <f>IF(details!V84="","",details!V84)</f>
        <v/>
      </c>
      <c r="AP84" s="17" t="str">
        <f>IF(details!W84="","",details!W84)</f>
        <v/>
      </c>
      <c r="AQ84" s="17" t="str">
        <f>IF(details!X84="","",details!X84)</f>
        <v/>
      </c>
      <c r="AR84" s="17" t="str">
        <f>IF(details!Y84="","",details!Y84)</f>
        <v/>
      </c>
      <c r="AS84" s="67" t="str">
        <f t="shared" si="363"/>
        <v/>
      </c>
      <c r="AT84" s="17" t="str">
        <f>IF(details!Z84="","",details!Z84)</f>
        <v/>
      </c>
      <c r="AU84" s="17" t="str">
        <f>IF(details!AA84="","",details!AA84)</f>
        <v/>
      </c>
      <c r="AV84" s="67" t="str">
        <f t="shared" si="364"/>
        <v/>
      </c>
      <c r="AW84" s="17" t="str">
        <f>IF(details!AB84="","",details!AB84)</f>
        <v/>
      </c>
      <c r="AX84" s="54" t="str">
        <f t="shared" si="365"/>
        <v/>
      </c>
      <c r="AY84" s="45">
        <f t="shared" si="366"/>
        <v>0</v>
      </c>
      <c r="AZ84" s="45">
        <f t="shared" si="367"/>
        <v>0</v>
      </c>
      <c r="BA84" s="46" t="str">
        <f t="shared" si="368"/>
        <v/>
      </c>
      <c r="BB84" s="45" t="str">
        <f t="shared" si="369"/>
        <v/>
      </c>
      <c r="BC84" s="45" t="str">
        <f t="shared" si="326"/>
        <v/>
      </c>
      <c r="BD84" s="45" t="str">
        <f t="shared" si="370"/>
        <v/>
      </c>
      <c r="BE84" s="17" t="str">
        <f>IF(details!AC84="","",details!AC84)</f>
        <v/>
      </c>
      <c r="BF84" s="17" t="str">
        <f>IF(details!AD84="","",details!AD84)</f>
        <v/>
      </c>
      <c r="BG84" s="17" t="str">
        <f>IF(details!AE84="","",details!AE84)</f>
        <v/>
      </c>
      <c r="BH84" s="67" t="str">
        <f t="shared" si="371"/>
        <v/>
      </c>
      <c r="BI84" s="17" t="str">
        <f>IF(details!AF84="","",details!AF84)</f>
        <v/>
      </c>
      <c r="BJ84" s="17" t="str">
        <f>IF(details!AG84="","",details!AG84)</f>
        <v/>
      </c>
      <c r="BK84" s="67" t="str">
        <f t="shared" si="372"/>
        <v/>
      </c>
      <c r="BL84" s="17" t="str">
        <f>IF(details!AH84="","",details!AH84)</f>
        <v/>
      </c>
      <c r="BM84" s="54" t="str">
        <f t="shared" si="373"/>
        <v/>
      </c>
      <c r="BN84" s="45">
        <f t="shared" si="374"/>
        <v>0</v>
      </c>
      <c r="BO84" s="45">
        <f t="shared" si="375"/>
        <v>0</v>
      </c>
      <c r="BP84" s="46" t="str">
        <f t="shared" si="376"/>
        <v/>
      </c>
      <c r="BQ84" s="45" t="str">
        <f t="shared" si="377"/>
        <v/>
      </c>
      <c r="BR84" s="45" t="str">
        <f t="shared" si="327"/>
        <v/>
      </c>
      <c r="BS84" s="45" t="str">
        <f t="shared" si="378"/>
        <v/>
      </c>
      <c r="BT84" s="300" t="str">
        <f>IF(details!AI84="","",details!AI84)</f>
        <v/>
      </c>
      <c r="BU84" s="309" t="str">
        <f t="shared" si="379"/>
        <v xml:space="preserve"> SOCIAL SCIENCE</v>
      </c>
      <c r="BV84" s="17" t="str">
        <f>IF(details!AJ84="","",details!AJ84)</f>
        <v/>
      </c>
      <c r="BW84" s="17" t="str">
        <f>IF(details!AK84="","",details!AK84)</f>
        <v/>
      </c>
      <c r="BX84" s="17" t="str">
        <f>IF(details!AL84="","",details!AL84)</f>
        <v/>
      </c>
      <c r="BY84" s="178" t="str">
        <f t="shared" si="484"/>
        <v/>
      </c>
      <c r="BZ84" s="17" t="str">
        <f>IF(details!AM84="","",details!AM84)</f>
        <v/>
      </c>
      <c r="CA84" s="17" t="str">
        <f t="shared" si="380"/>
        <v/>
      </c>
      <c r="CB84" s="17" t="str">
        <f t="shared" si="485"/>
        <v/>
      </c>
      <c r="CC84" s="17">
        <f>IF(details!AN84="","",details!AN84)</f>
        <v>10</v>
      </c>
      <c r="CD84" s="17">
        <f>IF(details!AO84="","",details!AO84)</f>
        <v>10</v>
      </c>
      <c r="CE84" s="17">
        <f>IF(details!AP84="","",details!AP84)</f>
        <v>9</v>
      </c>
      <c r="CF84" s="67">
        <f t="shared" si="381"/>
        <v>29</v>
      </c>
      <c r="CG84" s="17">
        <f>IF(details!AQ84="","",details!AQ84)</f>
        <v>0.5</v>
      </c>
      <c r="CH84" s="17">
        <f>IF(details!AR84="","",details!AR84)</f>
        <v>70</v>
      </c>
      <c r="CI84" s="67">
        <f t="shared" si="382"/>
        <v>99.5</v>
      </c>
      <c r="CJ84" s="17">
        <f>IF(details!AS84="","",details!AS84)</f>
        <v>100</v>
      </c>
      <c r="CK84" s="54">
        <f t="shared" si="383"/>
        <v>199.5</v>
      </c>
      <c r="CL84" s="17">
        <f t="shared" si="384"/>
        <v>10</v>
      </c>
      <c r="CM84" s="17">
        <f t="shared" si="385"/>
        <v>10</v>
      </c>
      <c r="CN84" s="17">
        <f t="shared" si="386"/>
        <v>9</v>
      </c>
      <c r="CO84" s="67">
        <f t="shared" si="328"/>
        <v>0.5</v>
      </c>
      <c r="CP84" s="17">
        <f t="shared" si="311"/>
        <v>70</v>
      </c>
      <c r="CQ84" s="67">
        <f t="shared" si="312"/>
        <v>99.5</v>
      </c>
      <c r="CR84" s="17">
        <f t="shared" si="313"/>
        <v>100</v>
      </c>
      <c r="CS84" s="54">
        <f t="shared" si="314"/>
        <v>199.5</v>
      </c>
      <c r="CT84" s="45">
        <f t="shared" si="315"/>
        <v>0</v>
      </c>
      <c r="CU84" s="45">
        <f t="shared" si="329"/>
        <v>0</v>
      </c>
      <c r="CV84" s="46">
        <f t="shared" si="330"/>
        <v>200</v>
      </c>
      <c r="CW84" s="45" t="str">
        <f t="shared" si="316"/>
        <v/>
      </c>
      <c r="CX84" s="45" t="str">
        <f t="shared" si="331"/>
        <v/>
      </c>
      <c r="CY84" s="45" t="str">
        <f t="shared" si="387"/>
        <v/>
      </c>
      <c r="CZ84" s="17">
        <f>IF(details!AT84="","",details!AT84)</f>
        <v>5</v>
      </c>
      <c r="DA84" s="17">
        <f>IF(details!AU84="","",details!AU84)</f>
        <v>4</v>
      </c>
      <c r="DB84" s="17">
        <f>IF(details!AV84="","",details!AV84)</f>
        <v>8</v>
      </c>
      <c r="DC84" s="67">
        <f t="shared" si="388"/>
        <v>17</v>
      </c>
      <c r="DD84" s="17">
        <f>IF(details!AW84="","",details!AW84)</f>
        <v>1</v>
      </c>
      <c r="DE84" s="17">
        <f>IF(details!AX84="","",details!AX84)</f>
        <v>25</v>
      </c>
      <c r="DF84" s="67">
        <f t="shared" si="389"/>
        <v>43</v>
      </c>
      <c r="DG84" s="17">
        <f>IF(details!AY84="","",details!AY84)</f>
        <v>90</v>
      </c>
      <c r="DH84" s="54">
        <f t="shared" si="390"/>
        <v>133</v>
      </c>
      <c r="DI84" s="45">
        <f t="shared" si="391"/>
        <v>0</v>
      </c>
      <c r="DJ84" s="45">
        <f t="shared" si="392"/>
        <v>0</v>
      </c>
      <c r="DK84" s="46">
        <f t="shared" si="393"/>
        <v>200</v>
      </c>
      <c r="DL84" s="45" t="str">
        <f t="shared" si="394"/>
        <v/>
      </c>
      <c r="DM84" s="45" t="str">
        <f t="shared" si="332"/>
        <v/>
      </c>
      <c r="DN84" s="45" t="str">
        <f t="shared" si="333"/>
        <v/>
      </c>
      <c r="DO84" s="45">
        <f t="shared" si="317"/>
        <v>0</v>
      </c>
      <c r="DP84" s="69">
        <f t="shared" si="318"/>
        <v>332.5</v>
      </c>
      <c r="DQ84" s="70">
        <f t="shared" si="395"/>
        <v>27.708333333333332</v>
      </c>
      <c r="DR84" s="53" t="str">
        <f t="shared" si="396"/>
        <v/>
      </c>
      <c r="DS84" s="17">
        <f>IF(details!AZ84="","",details!AZ84)</f>
        <v>10</v>
      </c>
      <c r="DT84" s="17">
        <f>IF(details!BA84="","",details!BA84)</f>
        <v>10</v>
      </c>
      <c r="DU84" s="17">
        <f>IF(details!BB84="","",details!BB84)</f>
        <v>10</v>
      </c>
      <c r="DV84" s="67">
        <f t="shared" si="397"/>
        <v>30</v>
      </c>
      <c r="DW84" s="17">
        <f>IF(details!BC84="","",details!BC84)</f>
        <v>70</v>
      </c>
      <c r="DX84" s="67">
        <f t="shared" si="398"/>
        <v>100</v>
      </c>
      <c r="DY84" s="17">
        <f>IF(details!BD84="","",details!BD84)</f>
        <v>100</v>
      </c>
      <c r="DZ84" s="54">
        <f t="shared" si="399"/>
        <v>200</v>
      </c>
      <c r="EA84" s="45">
        <f t="shared" si="400"/>
        <v>0</v>
      </c>
      <c r="EB84" s="45">
        <f t="shared" si="401"/>
        <v>0</v>
      </c>
      <c r="EC84" s="46">
        <f t="shared" si="402"/>
        <v>200</v>
      </c>
      <c r="ED84" s="45" t="str">
        <f t="shared" si="403"/>
        <v/>
      </c>
      <c r="EE84" s="45" t="str">
        <f t="shared" si="334"/>
        <v/>
      </c>
      <c r="EF84" s="45" t="str">
        <f t="shared" si="404"/>
        <v/>
      </c>
      <c r="EG84" s="17">
        <f>IF(details!BE84="","",details!BE84)</f>
        <v>6</v>
      </c>
      <c r="EH84" s="17">
        <f>IF(details!BF84="","",details!BF84)</f>
        <v>8</v>
      </c>
      <c r="EI84" s="67">
        <f t="shared" si="405"/>
        <v>14</v>
      </c>
      <c r="EJ84" s="17">
        <f>IF(details!BG84="","",details!BG84)</f>
        <v>4</v>
      </c>
      <c r="EK84" s="17">
        <f>IF(details!BH84="","",details!BH84)</f>
        <v>7</v>
      </c>
      <c r="EL84" s="67">
        <f t="shared" si="406"/>
        <v>11</v>
      </c>
      <c r="EM84" s="17">
        <f>IF(details!BI84="","",details!BI84)</f>
        <v>15</v>
      </c>
      <c r="EN84" s="17">
        <f>IF(details!BJ84="","",details!BJ84)</f>
        <v>10</v>
      </c>
      <c r="EO84" s="67">
        <f t="shared" si="407"/>
        <v>25</v>
      </c>
      <c r="EP84" s="67">
        <f t="shared" si="408"/>
        <v>25</v>
      </c>
      <c r="EQ84" s="67">
        <f t="shared" si="409"/>
        <v>25</v>
      </c>
      <c r="ER84" s="67">
        <f t="shared" si="410"/>
        <v>50</v>
      </c>
      <c r="ES84" s="17">
        <f>IF(details!BK84="","",details!BK84)</f>
        <v>24</v>
      </c>
      <c r="ET84" s="17">
        <f>IF(details!BL84="","",details!BL84)</f>
        <v>14</v>
      </c>
      <c r="EU84" s="67">
        <f t="shared" si="411"/>
        <v>38</v>
      </c>
      <c r="EV84" s="67">
        <f t="shared" si="412"/>
        <v>49</v>
      </c>
      <c r="EW84" s="67">
        <f t="shared" si="413"/>
        <v>39</v>
      </c>
      <c r="EX84" s="17">
        <f>IF(details!BM84="","",details!BM84)</f>
        <v>30</v>
      </c>
      <c r="EY84" s="17">
        <f>IF(details!BN84="","",details!BN84)</f>
        <v>70</v>
      </c>
      <c r="EZ84" s="67">
        <f t="shared" si="414"/>
        <v>100</v>
      </c>
      <c r="FA84" s="67">
        <f t="shared" si="415"/>
        <v>79</v>
      </c>
      <c r="FB84" s="67">
        <f t="shared" si="416"/>
        <v>109</v>
      </c>
      <c r="FC84" s="63">
        <f t="shared" si="417"/>
        <v>188</v>
      </c>
      <c r="FD84" s="45">
        <f t="shared" si="418"/>
        <v>0</v>
      </c>
      <c r="FE84" s="45">
        <f t="shared" si="419"/>
        <v>0</v>
      </c>
      <c r="FF84" s="46">
        <f t="shared" si="420"/>
        <v>200</v>
      </c>
      <c r="FG84" s="45" t="str">
        <f t="shared" si="421"/>
        <v/>
      </c>
      <c r="FH84" s="45" t="str">
        <f t="shared" si="335"/>
        <v>P</v>
      </c>
      <c r="FI84" s="45" t="str">
        <f t="shared" si="422"/>
        <v>A</v>
      </c>
      <c r="FJ84" s="17">
        <f>IF(details!BO84="","",details!BO84)</f>
        <v>10</v>
      </c>
      <c r="FK84" s="17">
        <f>IF(details!BP84="","",details!BP84)</f>
        <v>10</v>
      </c>
      <c r="FL84" s="17">
        <f>IF(details!BQ84="","",details!BQ84)</f>
        <v>10</v>
      </c>
      <c r="FM84" s="67">
        <f t="shared" si="423"/>
        <v>30</v>
      </c>
      <c r="FN84" s="17">
        <f>IF(details!BR84="","",details!BR84)</f>
        <v>33</v>
      </c>
      <c r="FO84" s="17">
        <f>IF(details!BS84="","",details!BS84)</f>
        <v>18</v>
      </c>
      <c r="FP84" s="71">
        <f t="shared" si="424"/>
        <v>51</v>
      </c>
      <c r="FQ84" s="67">
        <f t="shared" si="425"/>
        <v>63</v>
      </c>
      <c r="FR84" s="67">
        <f t="shared" si="426"/>
        <v>18</v>
      </c>
      <c r="FS84" s="17">
        <f>IF(details!BT84="","",details!BT84)</f>
        <v>60</v>
      </c>
      <c r="FT84" s="17">
        <f>IF(details!BU84="","",details!BU84)</f>
        <v>30</v>
      </c>
      <c r="FU84" s="71">
        <f t="shared" si="427"/>
        <v>90</v>
      </c>
      <c r="FV84" s="67">
        <f t="shared" si="428"/>
        <v>123</v>
      </c>
      <c r="FW84" s="67">
        <f t="shared" si="429"/>
        <v>48</v>
      </c>
      <c r="FX84" s="63">
        <f t="shared" si="430"/>
        <v>171</v>
      </c>
      <c r="FY84" s="45">
        <f t="shared" si="431"/>
        <v>0</v>
      </c>
      <c r="FZ84" s="45">
        <f t="shared" si="432"/>
        <v>0</v>
      </c>
      <c r="GA84" s="46">
        <f t="shared" si="319"/>
        <v>200</v>
      </c>
      <c r="GB84" s="45" t="str">
        <f t="shared" si="433"/>
        <v/>
      </c>
      <c r="GC84" s="45" t="str">
        <f t="shared" si="336"/>
        <v>P</v>
      </c>
      <c r="GD84" s="45" t="str">
        <f t="shared" si="434"/>
        <v>A</v>
      </c>
      <c r="GE84" s="17">
        <f>IF(details!BV84="","",details!BV84)</f>
        <v>24</v>
      </c>
      <c r="GF84" s="17">
        <f>IF(details!BW84="","",details!BW84)</f>
        <v>44</v>
      </c>
      <c r="GG84" s="17">
        <f>IF(details!BX84="","",details!BX84)</f>
        <v>30</v>
      </c>
      <c r="GH84" s="63">
        <f t="shared" si="435"/>
        <v>98</v>
      </c>
      <c r="GI84" s="45">
        <f t="shared" si="436"/>
        <v>0</v>
      </c>
      <c r="GJ84" s="46">
        <f t="shared" si="437"/>
        <v>100</v>
      </c>
      <c r="GK84" s="45" t="str">
        <f t="shared" si="438"/>
        <v/>
      </c>
      <c r="GL84" s="45" t="str">
        <f t="shared" si="337"/>
        <v>P</v>
      </c>
      <c r="GM84" s="45" t="str">
        <f t="shared" si="338"/>
        <v>A</v>
      </c>
      <c r="GN84" s="17">
        <f>IF(details!BY84="","",details!BY84)</f>
        <v>24</v>
      </c>
      <c r="GO84" s="17">
        <f>IF(details!BZ84="","",details!BZ84)</f>
        <v>28</v>
      </c>
      <c r="GP84" s="17">
        <f>IF(details!CA84="","",details!CA84)</f>
        <v>27</v>
      </c>
      <c r="GQ84" s="17">
        <f>IF(details!CB84="","",details!CB84)</f>
        <v>14</v>
      </c>
      <c r="GR84" s="63">
        <f t="shared" si="439"/>
        <v>93</v>
      </c>
      <c r="GS84" s="45">
        <f t="shared" si="440"/>
        <v>0</v>
      </c>
      <c r="GT84" s="46">
        <f t="shared" si="441"/>
        <v>100</v>
      </c>
      <c r="GU84" s="45" t="str">
        <f t="shared" si="442"/>
        <v/>
      </c>
      <c r="GV84" s="45" t="str">
        <f t="shared" si="339"/>
        <v>P</v>
      </c>
      <c r="GW84" s="45" t="str">
        <f t="shared" si="340"/>
        <v>A</v>
      </c>
      <c r="GX84" s="45" t="str">
        <f t="shared" si="341"/>
        <v/>
      </c>
      <c r="GY84" s="45" t="str">
        <f t="shared" si="342"/>
        <v/>
      </c>
      <c r="GZ84" s="45" t="str">
        <f t="shared" si="343"/>
        <v/>
      </c>
      <c r="HA84" s="45" t="str">
        <f t="shared" si="344"/>
        <v/>
      </c>
      <c r="HB84" s="45" t="str">
        <f t="shared" si="443"/>
        <v/>
      </c>
      <c r="HC84" s="45" t="str">
        <f t="shared" si="444"/>
        <v/>
      </c>
      <c r="HD84" s="45" t="str">
        <f t="shared" si="320"/>
        <v/>
      </c>
      <c r="HE84" s="45">
        <f t="shared" si="445"/>
        <v>0</v>
      </c>
      <c r="HF84" s="45">
        <f t="shared" si="446"/>
        <v>0</v>
      </c>
      <c r="HG84" s="45">
        <f t="shared" si="447"/>
        <v>0</v>
      </c>
      <c r="HH84" s="45">
        <f t="shared" si="448"/>
        <v>0</v>
      </c>
      <c r="HI84" s="45">
        <f t="shared" si="449"/>
        <v>0</v>
      </c>
      <c r="HJ84" s="45" t="str">
        <f t="shared" si="321"/>
        <v/>
      </c>
      <c r="HK84" s="17" t="str">
        <f t="shared" si="450"/>
        <v/>
      </c>
      <c r="HL84" s="359" t="str">
        <f t="shared" si="451"/>
        <v/>
      </c>
      <c r="HM84" s="72" t="str">
        <f t="shared" si="452"/>
        <v/>
      </c>
      <c r="HN84" s="60" t="str">
        <f>IF(details!DJ84="","",details!DJ84)</f>
        <v/>
      </c>
      <c r="HO84" s="73" t="str">
        <f>IF(details!DK84="","",details!DK84)</f>
        <v/>
      </c>
      <c r="HP84" s="60" t="str">
        <f>IF(details!DN84="","",details!DN84)</f>
        <v/>
      </c>
      <c r="HQ84" s="73" t="str">
        <f>IF(details!DO84="","",details!DO84)</f>
        <v/>
      </c>
      <c r="HR84" s="60" t="str">
        <f>IF(details!DR84="","",details!DR84)</f>
        <v/>
      </c>
      <c r="HS84" s="73" t="str">
        <f>IF(details!DS84="","",details!DS84)</f>
        <v/>
      </c>
      <c r="HT84" s="60" t="str">
        <f>IF(details!DV84="","",details!DV84)</f>
        <v/>
      </c>
      <c r="HU84" s="73" t="str">
        <f>IF(details!DW84="","",details!DW84)</f>
        <v/>
      </c>
      <c r="HV84" s="60" t="str">
        <f>IF(details!DZ84="","",details!DZ84)</f>
        <v/>
      </c>
      <c r="HW84" s="73" t="str">
        <f>IF(details!EA84="","",details!EA84)</f>
        <v/>
      </c>
      <c r="HX84" s="61" t="str">
        <f t="shared" si="453"/>
        <v/>
      </c>
      <c r="HY84" s="321">
        <f t="shared" si="454"/>
        <v>1.5</v>
      </c>
      <c r="HZ84" s="17" t="str">
        <f t="shared" si="455"/>
        <v/>
      </c>
      <c r="IA84" s="17" t="str">
        <f t="shared" si="456"/>
        <v/>
      </c>
      <c r="IB84" s="17" t="str">
        <f t="shared" si="345"/>
        <v/>
      </c>
      <c r="IC84" s="17" t="str">
        <f t="shared" si="457"/>
        <v/>
      </c>
      <c r="ID84" s="17" t="str">
        <f t="shared" si="458"/>
        <v/>
      </c>
      <c r="IE84" s="17" t="str">
        <f t="shared" si="346"/>
        <v/>
      </c>
      <c r="IF84" s="17" t="str">
        <f t="shared" si="459"/>
        <v/>
      </c>
      <c r="IG84" s="17" t="str">
        <f t="shared" si="481"/>
        <v/>
      </c>
      <c r="IH84" s="17" t="str">
        <f t="shared" si="481"/>
        <v/>
      </c>
      <c r="II84" s="17" t="str">
        <f t="shared" si="481"/>
        <v/>
      </c>
      <c r="IJ84" s="17" t="str">
        <f t="shared" si="481"/>
        <v/>
      </c>
      <c r="IK84" s="17" t="str">
        <f t="shared" si="481"/>
        <v/>
      </c>
      <c r="IL84" s="17" t="str">
        <f t="shared" si="460"/>
        <v/>
      </c>
      <c r="IM84" s="17" t="str">
        <f t="shared" si="347"/>
        <v/>
      </c>
      <c r="IN84" s="17" t="str">
        <f t="shared" si="461"/>
        <v/>
      </c>
      <c r="IO84" s="17" t="str">
        <f t="shared" si="462"/>
        <v/>
      </c>
      <c r="IP84" s="17" t="str">
        <f t="shared" si="348"/>
        <v/>
      </c>
      <c r="IQ84" s="17" t="str">
        <f t="shared" si="463"/>
        <v/>
      </c>
      <c r="IR84" s="17" t="str">
        <f t="shared" si="464"/>
        <v/>
      </c>
      <c r="IS84" s="17" t="str">
        <f t="shared" si="465"/>
        <v/>
      </c>
      <c r="IT84" s="17" t="str">
        <f t="shared" si="466"/>
        <v/>
      </c>
      <c r="IU84" s="17" t="str">
        <f t="shared" si="467"/>
        <v/>
      </c>
      <c r="IV84" s="17" t="str">
        <f t="shared" si="468"/>
        <v/>
      </c>
      <c r="IW84" s="17" t="str">
        <f t="shared" si="469"/>
        <v/>
      </c>
      <c r="IX84" s="17" t="str">
        <f t="shared" si="470"/>
        <v>A</v>
      </c>
      <c r="IY84" s="17" t="str">
        <f t="shared" si="471"/>
        <v>A</v>
      </c>
      <c r="IZ84" s="17" t="str">
        <f t="shared" si="472"/>
        <v>A</v>
      </c>
      <c r="JA84" s="17" t="str">
        <f t="shared" si="473"/>
        <v>A</v>
      </c>
      <c r="JB84" s="17" t="str">
        <f t="shared" si="474"/>
        <v xml:space="preserve">            </v>
      </c>
      <c r="JC84" s="17" t="str">
        <f t="shared" si="475"/>
        <v xml:space="preserve">            </v>
      </c>
      <c r="JD84" s="17" t="str">
        <f t="shared" si="476"/>
        <v/>
      </c>
      <c r="JE84" s="74"/>
      <c r="JF84" s="17" t="str">
        <f t="shared" si="477"/>
        <v xml:space="preserve">            </v>
      </c>
      <c r="JG84" s="17" t="str">
        <f>IF(OR(HK84="SUPPL.",HK84="RE-EXAM."),'result subject-wise'!AV84,HK84)</f>
        <v/>
      </c>
      <c r="JH84" s="26">
        <f>IF('result subject-wise'!AW84="",DQ84,'result subject-wise'!AW84)</f>
        <v>27.708333333333332</v>
      </c>
      <c r="JI84" s="53" t="str">
        <f t="shared" si="478"/>
        <v/>
      </c>
      <c r="JJ84" s="65"/>
    </row>
    <row r="85" spans="1:270" ht="16" customHeight="1">
      <c r="A85" s="2">
        <f>details!A85</f>
        <v>0</v>
      </c>
      <c r="B85" s="17" t="str">
        <f>IF(details!B85="","",details!B85)</f>
        <v/>
      </c>
      <c r="C85" s="17" t="str">
        <f>IF(details!C85="","",details!C85)</f>
        <v/>
      </c>
      <c r="D85" s="63" t="str">
        <f>IF(details!D85="","",details!D85)</f>
        <v/>
      </c>
      <c r="E85" s="17" t="str">
        <f>IF(details!E85="","",details!E85)</f>
        <v/>
      </c>
      <c r="F85" s="245" t="str">
        <f>IF(details!F85="","",details!F85)</f>
        <v/>
      </c>
      <c r="G85" s="19" t="str">
        <f>IF(details!G85="","",details!G85)</f>
        <v/>
      </c>
      <c r="H85" s="19" t="str">
        <f>IF(details!H85="","",details!H85)</f>
        <v/>
      </c>
      <c r="I85" s="19" t="str">
        <f>IF(details!I85="","",details!I85)</f>
        <v/>
      </c>
      <c r="J85" s="17" t="str">
        <f>IF(details!J85="","",details!J85)</f>
        <v/>
      </c>
      <c r="K85" s="17" t="str">
        <f>IF(details!K85="","",details!K85)</f>
        <v/>
      </c>
      <c r="L85" s="17" t="str">
        <f>IF(details!L85="","",details!L85)</f>
        <v/>
      </c>
      <c r="M85" s="67" t="str">
        <f t="shared" si="349"/>
        <v/>
      </c>
      <c r="N85" s="17" t="str">
        <f>IF(details!M85="","",details!M85)</f>
        <v/>
      </c>
      <c r="O85" s="17" t="str">
        <f>IF(details!N85="","",details!N85)</f>
        <v/>
      </c>
      <c r="P85" s="67" t="str">
        <f t="shared" si="350"/>
        <v/>
      </c>
      <c r="Q85" s="17" t="str">
        <f>IF(details!O85="","",details!O85)</f>
        <v/>
      </c>
      <c r="R85" s="54" t="str">
        <f t="shared" si="351"/>
        <v/>
      </c>
      <c r="S85" s="45">
        <f t="shared" si="352"/>
        <v>0</v>
      </c>
      <c r="T85" s="45">
        <f t="shared" si="353"/>
        <v>0</v>
      </c>
      <c r="U85" s="46" t="str">
        <f t="shared" si="354"/>
        <v/>
      </c>
      <c r="V85" s="45" t="str">
        <f t="shared" si="355"/>
        <v/>
      </c>
      <c r="W85" s="45" t="str">
        <f t="shared" si="322"/>
        <v/>
      </c>
      <c r="X85" s="45" t="str">
        <f t="shared" si="323"/>
        <v/>
      </c>
      <c r="Y85" s="17" t="str">
        <f>IF(details!P85="","",details!P85)</f>
        <v/>
      </c>
      <c r="Z85" s="17" t="str">
        <f>IF(details!Q85="","",details!Q85)</f>
        <v/>
      </c>
      <c r="AA85" s="17" t="str">
        <f>IF(details!R85="","",details!R85)</f>
        <v/>
      </c>
      <c r="AB85" s="67" t="str">
        <f t="shared" si="356"/>
        <v/>
      </c>
      <c r="AC85" s="17" t="str">
        <f>IF(details!S85="","",details!S85)</f>
        <v/>
      </c>
      <c r="AD85" s="17" t="str">
        <f>IF(details!T85="","",details!T85)</f>
        <v/>
      </c>
      <c r="AE85" s="67" t="str">
        <f t="shared" si="357"/>
        <v/>
      </c>
      <c r="AF85" s="17" t="str">
        <f>IF(details!U85="","",details!U85)</f>
        <v/>
      </c>
      <c r="AG85" s="54" t="str">
        <f t="shared" si="358"/>
        <v/>
      </c>
      <c r="AH85" s="45">
        <f t="shared" si="359"/>
        <v>0</v>
      </c>
      <c r="AI85" s="45">
        <f t="shared" si="360"/>
        <v>0</v>
      </c>
      <c r="AJ85" s="46" t="str">
        <f t="shared" si="361"/>
        <v/>
      </c>
      <c r="AK85" s="45" t="str">
        <f t="shared" si="362"/>
        <v/>
      </c>
      <c r="AL85" s="45" t="str">
        <f t="shared" si="324"/>
        <v/>
      </c>
      <c r="AM85" s="45" t="str">
        <f t="shared" si="325"/>
        <v/>
      </c>
      <c r="AN85" s="63" t="str">
        <f>IF(details!V85="","",details!V85)</f>
        <v/>
      </c>
      <c r="AO85" s="68" t="str">
        <f>IF(details!V85="","",details!V85)</f>
        <v/>
      </c>
      <c r="AP85" s="17" t="str">
        <f>IF(details!W85="","",details!W85)</f>
        <v/>
      </c>
      <c r="AQ85" s="17" t="str">
        <f>IF(details!X85="","",details!X85)</f>
        <v/>
      </c>
      <c r="AR85" s="17" t="str">
        <f>IF(details!Y85="","",details!Y85)</f>
        <v/>
      </c>
      <c r="AS85" s="67" t="str">
        <f t="shared" si="363"/>
        <v/>
      </c>
      <c r="AT85" s="17" t="str">
        <f>IF(details!Z85="","",details!Z85)</f>
        <v/>
      </c>
      <c r="AU85" s="17" t="str">
        <f>IF(details!AA85="","",details!AA85)</f>
        <v/>
      </c>
      <c r="AV85" s="67" t="str">
        <f t="shared" si="364"/>
        <v/>
      </c>
      <c r="AW85" s="17" t="str">
        <f>IF(details!AB85="","",details!AB85)</f>
        <v/>
      </c>
      <c r="AX85" s="54" t="str">
        <f t="shared" si="365"/>
        <v/>
      </c>
      <c r="AY85" s="45">
        <f t="shared" si="366"/>
        <v>0</v>
      </c>
      <c r="AZ85" s="45">
        <f t="shared" si="367"/>
        <v>0</v>
      </c>
      <c r="BA85" s="46" t="str">
        <f t="shared" si="368"/>
        <v/>
      </c>
      <c r="BB85" s="45" t="str">
        <f t="shared" si="369"/>
        <v/>
      </c>
      <c r="BC85" s="45" t="str">
        <f t="shared" si="326"/>
        <v/>
      </c>
      <c r="BD85" s="45" t="str">
        <f t="shared" si="370"/>
        <v/>
      </c>
      <c r="BE85" s="17" t="str">
        <f>IF(details!AC85="","",details!AC85)</f>
        <v/>
      </c>
      <c r="BF85" s="17" t="str">
        <f>IF(details!AD85="","",details!AD85)</f>
        <v/>
      </c>
      <c r="BG85" s="17" t="str">
        <f>IF(details!AE85="","",details!AE85)</f>
        <v/>
      </c>
      <c r="BH85" s="67" t="str">
        <f t="shared" si="371"/>
        <v/>
      </c>
      <c r="BI85" s="17" t="str">
        <f>IF(details!AF85="","",details!AF85)</f>
        <v/>
      </c>
      <c r="BJ85" s="17" t="str">
        <f>IF(details!AG85="","",details!AG85)</f>
        <v/>
      </c>
      <c r="BK85" s="67" t="str">
        <f t="shared" si="372"/>
        <v/>
      </c>
      <c r="BL85" s="17" t="str">
        <f>IF(details!AH85="","",details!AH85)</f>
        <v/>
      </c>
      <c r="BM85" s="54" t="str">
        <f t="shared" si="373"/>
        <v/>
      </c>
      <c r="BN85" s="45">
        <f t="shared" si="374"/>
        <v>0</v>
      </c>
      <c r="BO85" s="45">
        <f t="shared" si="375"/>
        <v>0</v>
      </c>
      <c r="BP85" s="46" t="str">
        <f t="shared" si="376"/>
        <v/>
      </c>
      <c r="BQ85" s="45" t="str">
        <f t="shared" si="377"/>
        <v/>
      </c>
      <c r="BR85" s="45" t="str">
        <f t="shared" si="327"/>
        <v/>
      </c>
      <c r="BS85" s="45" t="str">
        <f t="shared" si="378"/>
        <v/>
      </c>
      <c r="BT85" s="300" t="str">
        <f>IF(details!AI85="","",details!AI85)</f>
        <v/>
      </c>
      <c r="BU85" s="309" t="str">
        <f t="shared" si="379"/>
        <v xml:space="preserve"> SOCIAL SCIENCE</v>
      </c>
      <c r="BV85" s="17" t="str">
        <f>IF(details!AJ85="","",details!AJ85)</f>
        <v/>
      </c>
      <c r="BW85" s="17" t="str">
        <f>IF(details!AK85="","",details!AK85)</f>
        <v/>
      </c>
      <c r="BX85" s="17" t="str">
        <f>IF(details!AL85="","",details!AL85)</f>
        <v/>
      </c>
      <c r="BY85" s="178" t="str">
        <f t="shared" si="484"/>
        <v/>
      </c>
      <c r="BZ85" s="17" t="str">
        <f>IF(details!AM85="","",details!AM85)</f>
        <v/>
      </c>
      <c r="CA85" s="17" t="str">
        <f t="shared" si="380"/>
        <v/>
      </c>
      <c r="CB85" s="17" t="str">
        <f t="shared" si="485"/>
        <v/>
      </c>
      <c r="CC85" s="17">
        <f>IF(details!AN85="","",details!AN85)</f>
        <v>10</v>
      </c>
      <c r="CD85" s="17">
        <f>IF(details!AO85="","",details!AO85)</f>
        <v>10</v>
      </c>
      <c r="CE85" s="17">
        <f>IF(details!AP85="","",details!AP85)</f>
        <v>9</v>
      </c>
      <c r="CF85" s="67">
        <f t="shared" si="381"/>
        <v>29</v>
      </c>
      <c r="CG85" s="17">
        <f>IF(details!AQ85="","",details!AQ85)</f>
        <v>0.5</v>
      </c>
      <c r="CH85" s="17">
        <f>IF(details!AR85="","",details!AR85)</f>
        <v>70</v>
      </c>
      <c r="CI85" s="67">
        <f t="shared" si="382"/>
        <v>99.5</v>
      </c>
      <c r="CJ85" s="17">
        <f>IF(details!AS85="","",details!AS85)</f>
        <v>100</v>
      </c>
      <c r="CK85" s="54">
        <f t="shared" si="383"/>
        <v>199.5</v>
      </c>
      <c r="CL85" s="17">
        <f t="shared" si="384"/>
        <v>10</v>
      </c>
      <c r="CM85" s="17">
        <f t="shared" si="385"/>
        <v>10</v>
      </c>
      <c r="CN85" s="17">
        <f t="shared" si="386"/>
        <v>9</v>
      </c>
      <c r="CO85" s="67">
        <f t="shared" si="328"/>
        <v>0.5</v>
      </c>
      <c r="CP85" s="17">
        <f t="shared" si="311"/>
        <v>70</v>
      </c>
      <c r="CQ85" s="67">
        <f t="shared" si="312"/>
        <v>99.5</v>
      </c>
      <c r="CR85" s="17">
        <f t="shared" si="313"/>
        <v>100</v>
      </c>
      <c r="CS85" s="54">
        <f t="shared" si="314"/>
        <v>199.5</v>
      </c>
      <c r="CT85" s="45">
        <f t="shared" si="315"/>
        <v>0</v>
      </c>
      <c r="CU85" s="45">
        <f t="shared" si="329"/>
        <v>0</v>
      </c>
      <c r="CV85" s="46">
        <f t="shared" si="330"/>
        <v>200</v>
      </c>
      <c r="CW85" s="45" t="str">
        <f t="shared" si="316"/>
        <v/>
      </c>
      <c r="CX85" s="45" t="str">
        <f t="shared" si="331"/>
        <v/>
      </c>
      <c r="CY85" s="45" t="str">
        <f t="shared" si="387"/>
        <v/>
      </c>
      <c r="CZ85" s="17">
        <f>IF(details!AT85="","",details!AT85)</f>
        <v>5</v>
      </c>
      <c r="DA85" s="17">
        <f>IF(details!AU85="","",details!AU85)</f>
        <v>4</v>
      </c>
      <c r="DB85" s="17">
        <f>IF(details!AV85="","",details!AV85)</f>
        <v>8</v>
      </c>
      <c r="DC85" s="67">
        <f t="shared" si="388"/>
        <v>17</v>
      </c>
      <c r="DD85" s="17">
        <f>IF(details!AW85="","",details!AW85)</f>
        <v>1</v>
      </c>
      <c r="DE85" s="17">
        <f>IF(details!AX85="","",details!AX85)</f>
        <v>25</v>
      </c>
      <c r="DF85" s="67">
        <f t="shared" si="389"/>
        <v>43</v>
      </c>
      <c r="DG85" s="17">
        <f>IF(details!AY85="","",details!AY85)</f>
        <v>90</v>
      </c>
      <c r="DH85" s="54">
        <f t="shared" si="390"/>
        <v>133</v>
      </c>
      <c r="DI85" s="45">
        <f t="shared" si="391"/>
        <v>0</v>
      </c>
      <c r="DJ85" s="45">
        <f t="shared" si="392"/>
        <v>0</v>
      </c>
      <c r="DK85" s="46">
        <f t="shared" si="393"/>
        <v>200</v>
      </c>
      <c r="DL85" s="45" t="str">
        <f t="shared" si="394"/>
        <v/>
      </c>
      <c r="DM85" s="45" t="str">
        <f t="shared" si="332"/>
        <v/>
      </c>
      <c r="DN85" s="45" t="str">
        <f t="shared" si="333"/>
        <v/>
      </c>
      <c r="DO85" s="45">
        <f t="shared" si="317"/>
        <v>0</v>
      </c>
      <c r="DP85" s="69">
        <f t="shared" si="318"/>
        <v>332.5</v>
      </c>
      <c r="DQ85" s="70">
        <f t="shared" si="395"/>
        <v>27.708333333333332</v>
      </c>
      <c r="DR85" s="53" t="str">
        <f t="shared" si="396"/>
        <v/>
      </c>
      <c r="DS85" s="17">
        <f>IF(details!AZ85="","",details!AZ85)</f>
        <v>10</v>
      </c>
      <c r="DT85" s="17">
        <f>IF(details!BA85="","",details!BA85)</f>
        <v>10</v>
      </c>
      <c r="DU85" s="17">
        <f>IF(details!BB85="","",details!BB85)</f>
        <v>10</v>
      </c>
      <c r="DV85" s="67">
        <f t="shared" si="397"/>
        <v>30</v>
      </c>
      <c r="DW85" s="17">
        <f>IF(details!BC85="","",details!BC85)</f>
        <v>70</v>
      </c>
      <c r="DX85" s="67">
        <f t="shared" si="398"/>
        <v>100</v>
      </c>
      <c r="DY85" s="17">
        <f>IF(details!BD85="","",details!BD85)</f>
        <v>100</v>
      </c>
      <c r="DZ85" s="54">
        <f t="shared" si="399"/>
        <v>200</v>
      </c>
      <c r="EA85" s="45">
        <f t="shared" si="400"/>
        <v>0</v>
      </c>
      <c r="EB85" s="45">
        <f t="shared" si="401"/>
        <v>0</v>
      </c>
      <c r="EC85" s="46">
        <f t="shared" si="402"/>
        <v>200</v>
      </c>
      <c r="ED85" s="45" t="str">
        <f t="shared" si="403"/>
        <v/>
      </c>
      <c r="EE85" s="45" t="str">
        <f t="shared" si="334"/>
        <v/>
      </c>
      <c r="EF85" s="45" t="str">
        <f t="shared" si="404"/>
        <v/>
      </c>
      <c r="EG85" s="17">
        <f>IF(details!BE85="","",details!BE85)</f>
        <v>6</v>
      </c>
      <c r="EH85" s="17">
        <f>IF(details!BF85="","",details!BF85)</f>
        <v>8</v>
      </c>
      <c r="EI85" s="67">
        <f t="shared" si="405"/>
        <v>14</v>
      </c>
      <c r="EJ85" s="17">
        <f>IF(details!BG85="","",details!BG85)</f>
        <v>4</v>
      </c>
      <c r="EK85" s="17">
        <f>IF(details!BH85="","",details!BH85)</f>
        <v>7</v>
      </c>
      <c r="EL85" s="67">
        <f t="shared" si="406"/>
        <v>11</v>
      </c>
      <c r="EM85" s="17">
        <f>IF(details!BI85="","",details!BI85)</f>
        <v>15</v>
      </c>
      <c r="EN85" s="17">
        <f>IF(details!BJ85="","",details!BJ85)</f>
        <v>10</v>
      </c>
      <c r="EO85" s="67">
        <f t="shared" si="407"/>
        <v>25</v>
      </c>
      <c r="EP85" s="67">
        <f t="shared" si="408"/>
        <v>25</v>
      </c>
      <c r="EQ85" s="67">
        <f t="shared" si="409"/>
        <v>25</v>
      </c>
      <c r="ER85" s="67">
        <f t="shared" si="410"/>
        <v>50</v>
      </c>
      <c r="ES85" s="17">
        <f>IF(details!BK85="","",details!BK85)</f>
        <v>24</v>
      </c>
      <c r="ET85" s="17">
        <f>IF(details!BL85="","",details!BL85)</f>
        <v>14</v>
      </c>
      <c r="EU85" s="67">
        <f t="shared" si="411"/>
        <v>38</v>
      </c>
      <c r="EV85" s="67">
        <f t="shared" si="412"/>
        <v>49</v>
      </c>
      <c r="EW85" s="67">
        <f t="shared" si="413"/>
        <v>39</v>
      </c>
      <c r="EX85" s="17">
        <f>IF(details!BM85="","",details!BM85)</f>
        <v>30</v>
      </c>
      <c r="EY85" s="17">
        <f>IF(details!BN85="","",details!BN85)</f>
        <v>70</v>
      </c>
      <c r="EZ85" s="67">
        <f t="shared" si="414"/>
        <v>100</v>
      </c>
      <c r="FA85" s="67">
        <f t="shared" si="415"/>
        <v>79</v>
      </c>
      <c r="FB85" s="67">
        <f t="shared" si="416"/>
        <v>109</v>
      </c>
      <c r="FC85" s="63">
        <f t="shared" si="417"/>
        <v>188</v>
      </c>
      <c r="FD85" s="45">
        <f t="shared" si="418"/>
        <v>0</v>
      </c>
      <c r="FE85" s="45">
        <f t="shared" si="419"/>
        <v>0</v>
      </c>
      <c r="FF85" s="46">
        <f t="shared" si="420"/>
        <v>200</v>
      </c>
      <c r="FG85" s="45" t="str">
        <f t="shared" si="421"/>
        <v/>
      </c>
      <c r="FH85" s="45" t="str">
        <f t="shared" si="335"/>
        <v>P</v>
      </c>
      <c r="FI85" s="45" t="str">
        <f t="shared" si="422"/>
        <v>A</v>
      </c>
      <c r="FJ85" s="17">
        <f>IF(details!BO85="","",details!BO85)</f>
        <v>10</v>
      </c>
      <c r="FK85" s="17">
        <f>IF(details!BP85="","",details!BP85)</f>
        <v>10</v>
      </c>
      <c r="FL85" s="17">
        <f>IF(details!BQ85="","",details!BQ85)</f>
        <v>10</v>
      </c>
      <c r="FM85" s="67">
        <f t="shared" si="423"/>
        <v>30</v>
      </c>
      <c r="FN85" s="17">
        <f>IF(details!BR85="","",details!BR85)</f>
        <v>33</v>
      </c>
      <c r="FO85" s="17">
        <f>IF(details!BS85="","",details!BS85)</f>
        <v>18</v>
      </c>
      <c r="FP85" s="71">
        <f t="shared" si="424"/>
        <v>51</v>
      </c>
      <c r="FQ85" s="67">
        <f t="shared" si="425"/>
        <v>63</v>
      </c>
      <c r="FR85" s="67">
        <f t="shared" si="426"/>
        <v>18</v>
      </c>
      <c r="FS85" s="17">
        <f>IF(details!BT85="","",details!BT85)</f>
        <v>60</v>
      </c>
      <c r="FT85" s="17">
        <f>IF(details!BU85="","",details!BU85)</f>
        <v>30</v>
      </c>
      <c r="FU85" s="71">
        <f t="shared" si="427"/>
        <v>90</v>
      </c>
      <c r="FV85" s="67">
        <f t="shared" si="428"/>
        <v>123</v>
      </c>
      <c r="FW85" s="67">
        <f t="shared" si="429"/>
        <v>48</v>
      </c>
      <c r="FX85" s="63">
        <f t="shared" si="430"/>
        <v>171</v>
      </c>
      <c r="FY85" s="45">
        <f t="shared" si="431"/>
        <v>0</v>
      </c>
      <c r="FZ85" s="45">
        <f t="shared" si="432"/>
        <v>0</v>
      </c>
      <c r="GA85" s="46">
        <f t="shared" si="319"/>
        <v>200</v>
      </c>
      <c r="GB85" s="45" t="str">
        <f t="shared" si="433"/>
        <v/>
      </c>
      <c r="GC85" s="45" t="str">
        <f t="shared" si="336"/>
        <v>P</v>
      </c>
      <c r="GD85" s="45" t="str">
        <f t="shared" si="434"/>
        <v>A</v>
      </c>
      <c r="GE85" s="17">
        <f>IF(details!BV85="","",details!BV85)</f>
        <v>24</v>
      </c>
      <c r="GF85" s="17">
        <f>IF(details!BW85="","",details!BW85)</f>
        <v>44</v>
      </c>
      <c r="GG85" s="17">
        <f>IF(details!BX85="","",details!BX85)</f>
        <v>30</v>
      </c>
      <c r="GH85" s="63">
        <f t="shared" si="435"/>
        <v>98</v>
      </c>
      <c r="GI85" s="45">
        <f t="shared" si="436"/>
        <v>0</v>
      </c>
      <c r="GJ85" s="46">
        <f t="shared" si="437"/>
        <v>100</v>
      </c>
      <c r="GK85" s="45" t="str">
        <f t="shared" si="438"/>
        <v/>
      </c>
      <c r="GL85" s="45" t="str">
        <f t="shared" si="337"/>
        <v>P</v>
      </c>
      <c r="GM85" s="45" t="str">
        <f t="shared" si="338"/>
        <v>A</v>
      </c>
      <c r="GN85" s="17">
        <f>IF(details!BY85="","",details!BY85)</f>
        <v>24</v>
      </c>
      <c r="GO85" s="17">
        <f>IF(details!BZ85="","",details!BZ85)</f>
        <v>28</v>
      </c>
      <c r="GP85" s="17">
        <f>IF(details!CA85="","",details!CA85)</f>
        <v>27</v>
      </c>
      <c r="GQ85" s="17">
        <f>IF(details!CB85="","",details!CB85)</f>
        <v>14</v>
      </c>
      <c r="GR85" s="63">
        <f t="shared" si="439"/>
        <v>93</v>
      </c>
      <c r="GS85" s="45">
        <f t="shared" si="440"/>
        <v>0</v>
      </c>
      <c r="GT85" s="46">
        <f t="shared" si="441"/>
        <v>100</v>
      </c>
      <c r="GU85" s="45" t="str">
        <f t="shared" si="442"/>
        <v/>
      </c>
      <c r="GV85" s="45" t="str">
        <f t="shared" si="339"/>
        <v>P</v>
      </c>
      <c r="GW85" s="45" t="str">
        <f t="shared" si="340"/>
        <v>A</v>
      </c>
      <c r="GX85" s="45" t="str">
        <f t="shared" si="341"/>
        <v/>
      </c>
      <c r="GY85" s="45" t="str">
        <f t="shared" si="342"/>
        <v/>
      </c>
      <c r="GZ85" s="45" t="str">
        <f t="shared" si="343"/>
        <v/>
      </c>
      <c r="HA85" s="45" t="str">
        <f t="shared" si="344"/>
        <v/>
      </c>
      <c r="HB85" s="45" t="str">
        <f t="shared" si="443"/>
        <v/>
      </c>
      <c r="HC85" s="45" t="str">
        <f t="shared" si="444"/>
        <v/>
      </c>
      <c r="HD85" s="45" t="str">
        <f t="shared" si="320"/>
        <v/>
      </c>
      <c r="HE85" s="45">
        <f t="shared" si="445"/>
        <v>0</v>
      </c>
      <c r="HF85" s="45">
        <f t="shared" si="446"/>
        <v>0</v>
      </c>
      <c r="HG85" s="45">
        <f t="shared" si="447"/>
        <v>0</v>
      </c>
      <c r="HH85" s="45">
        <f t="shared" si="448"/>
        <v>0</v>
      </c>
      <c r="HI85" s="45">
        <f t="shared" si="449"/>
        <v>0</v>
      </c>
      <c r="HJ85" s="45" t="str">
        <f t="shared" si="321"/>
        <v/>
      </c>
      <c r="HK85" s="17" t="str">
        <f t="shared" si="450"/>
        <v/>
      </c>
      <c r="HL85" s="359" t="str">
        <f t="shared" si="451"/>
        <v/>
      </c>
      <c r="HM85" s="72" t="str">
        <f t="shared" si="452"/>
        <v/>
      </c>
      <c r="HN85" s="60" t="str">
        <f>IF(details!DJ85="","",details!DJ85)</f>
        <v/>
      </c>
      <c r="HO85" s="73" t="str">
        <f>IF(details!DK85="","",details!DK85)</f>
        <v/>
      </c>
      <c r="HP85" s="60" t="str">
        <f>IF(details!DN85="","",details!DN85)</f>
        <v/>
      </c>
      <c r="HQ85" s="73" t="str">
        <f>IF(details!DO85="","",details!DO85)</f>
        <v/>
      </c>
      <c r="HR85" s="60" t="str">
        <f>IF(details!DR85="","",details!DR85)</f>
        <v/>
      </c>
      <c r="HS85" s="73" t="str">
        <f>IF(details!DS85="","",details!DS85)</f>
        <v/>
      </c>
      <c r="HT85" s="60" t="str">
        <f>IF(details!DV85="","",details!DV85)</f>
        <v/>
      </c>
      <c r="HU85" s="73" t="str">
        <f>IF(details!DW85="","",details!DW85)</f>
        <v/>
      </c>
      <c r="HV85" s="60" t="str">
        <f>IF(details!DZ85="","",details!DZ85)</f>
        <v/>
      </c>
      <c r="HW85" s="73" t="str">
        <f>IF(details!EA85="","",details!EA85)</f>
        <v/>
      </c>
      <c r="HX85" s="61" t="str">
        <f t="shared" si="453"/>
        <v/>
      </c>
      <c r="HY85" s="321">
        <f t="shared" si="454"/>
        <v>1.5</v>
      </c>
      <c r="HZ85" s="17" t="str">
        <f t="shared" si="455"/>
        <v/>
      </c>
      <c r="IA85" s="17" t="str">
        <f t="shared" si="456"/>
        <v/>
      </c>
      <c r="IB85" s="17" t="str">
        <f t="shared" si="345"/>
        <v/>
      </c>
      <c r="IC85" s="17" t="str">
        <f t="shared" si="457"/>
        <v/>
      </c>
      <c r="ID85" s="17" t="str">
        <f t="shared" si="458"/>
        <v/>
      </c>
      <c r="IE85" s="17" t="str">
        <f t="shared" si="346"/>
        <v/>
      </c>
      <c r="IF85" s="17" t="str">
        <f t="shared" si="459"/>
        <v/>
      </c>
      <c r="IG85" s="17" t="str">
        <f t="shared" si="481"/>
        <v/>
      </c>
      <c r="IH85" s="17" t="str">
        <f t="shared" si="481"/>
        <v/>
      </c>
      <c r="II85" s="17" t="str">
        <f t="shared" si="481"/>
        <v/>
      </c>
      <c r="IJ85" s="17" t="str">
        <f t="shared" si="481"/>
        <v/>
      </c>
      <c r="IK85" s="17" t="str">
        <f t="shared" si="481"/>
        <v/>
      </c>
      <c r="IL85" s="17" t="str">
        <f t="shared" si="460"/>
        <v/>
      </c>
      <c r="IM85" s="17" t="str">
        <f t="shared" si="347"/>
        <v/>
      </c>
      <c r="IN85" s="17" t="str">
        <f t="shared" si="461"/>
        <v/>
      </c>
      <c r="IO85" s="17" t="str">
        <f t="shared" si="462"/>
        <v/>
      </c>
      <c r="IP85" s="17" t="str">
        <f t="shared" si="348"/>
        <v/>
      </c>
      <c r="IQ85" s="17" t="str">
        <f t="shared" si="463"/>
        <v/>
      </c>
      <c r="IR85" s="17" t="str">
        <f t="shared" si="464"/>
        <v/>
      </c>
      <c r="IS85" s="17" t="str">
        <f t="shared" si="465"/>
        <v/>
      </c>
      <c r="IT85" s="17" t="str">
        <f t="shared" si="466"/>
        <v/>
      </c>
      <c r="IU85" s="17" t="str">
        <f t="shared" si="467"/>
        <v/>
      </c>
      <c r="IV85" s="17" t="str">
        <f t="shared" si="468"/>
        <v/>
      </c>
      <c r="IW85" s="17" t="str">
        <f t="shared" si="469"/>
        <v/>
      </c>
      <c r="IX85" s="17" t="str">
        <f t="shared" si="470"/>
        <v>A</v>
      </c>
      <c r="IY85" s="17" t="str">
        <f t="shared" si="471"/>
        <v>A</v>
      </c>
      <c r="IZ85" s="17" t="str">
        <f t="shared" si="472"/>
        <v>A</v>
      </c>
      <c r="JA85" s="17" t="str">
        <f t="shared" si="473"/>
        <v>A</v>
      </c>
      <c r="JB85" s="17" t="str">
        <f t="shared" si="474"/>
        <v xml:space="preserve">            </v>
      </c>
      <c r="JC85" s="17" t="str">
        <f t="shared" si="475"/>
        <v xml:space="preserve">            </v>
      </c>
      <c r="JD85" s="17" t="str">
        <f t="shared" si="476"/>
        <v/>
      </c>
      <c r="JE85" s="74"/>
      <c r="JF85" s="17" t="str">
        <f t="shared" si="477"/>
        <v xml:space="preserve">            </v>
      </c>
      <c r="JG85" s="17" t="str">
        <f>IF(OR(HK85="SUPPL.",HK85="RE-EXAM."),'result subject-wise'!AV85,HK85)</f>
        <v/>
      </c>
      <c r="JH85" s="26">
        <f>IF('result subject-wise'!AW85="",DQ85,'result subject-wise'!AW85)</f>
        <v>27.708333333333332</v>
      </c>
      <c r="JI85" s="53" t="str">
        <f t="shared" si="478"/>
        <v/>
      </c>
      <c r="JJ85" s="65"/>
    </row>
    <row r="86" spans="1:270" ht="16" customHeight="1">
      <c r="A86" s="2">
        <f>details!A86</f>
        <v>0</v>
      </c>
      <c r="B86" s="17" t="str">
        <f>IF(details!B86="","",details!B86)</f>
        <v/>
      </c>
      <c r="C86" s="17" t="str">
        <f>IF(details!C86="","",details!C86)</f>
        <v/>
      </c>
      <c r="D86" s="63" t="str">
        <f>IF(details!D86="","",details!D86)</f>
        <v/>
      </c>
      <c r="E86" s="17" t="str">
        <f>IF(details!E86="","",details!E86)</f>
        <v/>
      </c>
      <c r="F86" s="245" t="str">
        <f>IF(details!F86="","",details!F86)</f>
        <v/>
      </c>
      <c r="G86" s="19" t="str">
        <f>IF(details!G86="","",details!G86)</f>
        <v/>
      </c>
      <c r="H86" s="19" t="str">
        <f>IF(details!H86="","",details!H86)</f>
        <v/>
      </c>
      <c r="I86" s="19" t="str">
        <f>IF(details!I86="","",details!I86)</f>
        <v/>
      </c>
      <c r="J86" s="17" t="str">
        <f>IF(details!J86="","",details!J86)</f>
        <v/>
      </c>
      <c r="K86" s="17" t="str">
        <f>IF(details!K86="","",details!K86)</f>
        <v/>
      </c>
      <c r="L86" s="17" t="str">
        <f>IF(details!L86="","",details!L86)</f>
        <v/>
      </c>
      <c r="M86" s="67" t="str">
        <f t="shared" si="349"/>
        <v/>
      </c>
      <c r="N86" s="17" t="str">
        <f>IF(details!M86="","",details!M86)</f>
        <v/>
      </c>
      <c r="O86" s="17" t="str">
        <f>IF(details!N86="","",details!N86)</f>
        <v/>
      </c>
      <c r="P86" s="67" t="str">
        <f t="shared" si="350"/>
        <v/>
      </c>
      <c r="Q86" s="17" t="str">
        <f>IF(details!O86="","",details!O86)</f>
        <v/>
      </c>
      <c r="R86" s="54" t="str">
        <f t="shared" si="351"/>
        <v/>
      </c>
      <c r="S86" s="45">
        <f t="shared" si="352"/>
        <v>0</v>
      </c>
      <c r="T86" s="45">
        <f t="shared" si="353"/>
        <v>0</v>
      </c>
      <c r="U86" s="46" t="str">
        <f t="shared" si="354"/>
        <v/>
      </c>
      <c r="V86" s="45" t="str">
        <f t="shared" si="355"/>
        <v/>
      </c>
      <c r="W86" s="45" t="str">
        <f t="shared" si="322"/>
        <v/>
      </c>
      <c r="X86" s="45" t="str">
        <f t="shared" si="323"/>
        <v/>
      </c>
      <c r="Y86" s="17" t="str">
        <f>IF(details!P86="","",details!P86)</f>
        <v/>
      </c>
      <c r="Z86" s="17" t="str">
        <f>IF(details!Q86="","",details!Q86)</f>
        <v/>
      </c>
      <c r="AA86" s="17" t="str">
        <f>IF(details!R86="","",details!R86)</f>
        <v/>
      </c>
      <c r="AB86" s="67" t="str">
        <f t="shared" si="356"/>
        <v/>
      </c>
      <c r="AC86" s="17" t="str">
        <f>IF(details!S86="","",details!S86)</f>
        <v/>
      </c>
      <c r="AD86" s="17" t="str">
        <f>IF(details!T86="","",details!T86)</f>
        <v/>
      </c>
      <c r="AE86" s="67" t="str">
        <f t="shared" si="357"/>
        <v/>
      </c>
      <c r="AF86" s="17" t="str">
        <f>IF(details!U86="","",details!U86)</f>
        <v/>
      </c>
      <c r="AG86" s="54" t="str">
        <f t="shared" si="358"/>
        <v/>
      </c>
      <c r="AH86" s="45">
        <f t="shared" si="359"/>
        <v>0</v>
      </c>
      <c r="AI86" s="45">
        <f t="shared" si="360"/>
        <v>0</v>
      </c>
      <c r="AJ86" s="46" t="str">
        <f t="shared" si="361"/>
        <v/>
      </c>
      <c r="AK86" s="45" t="str">
        <f t="shared" si="362"/>
        <v/>
      </c>
      <c r="AL86" s="45" t="str">
        <f t="shared" si="324"/>
        <v/>
      </c>
      <c r="AM86" s="45" t="str">
        <f t="shared" si="325"/>
        <v/>
      </c>
      <c r="AN86" s="63" t="str">
        <f>IF(details!V86="","",details!V86)</f>
        <v/>
      </c>
      <c r="AO86" s="68" t="str">
        <f>IF(details!V86="","",details!V86)</f>
        <v/>
      </c>
      <c r="AP86" s="17" t="str">
        <f>IF(details!W86="","",details!W86)</f>
        <v/>
      </c>
      <c r="AQ86" s="17" t="str">
        <f>IF(details!X86="","",details!X86)</f>
        <v/>
      </c>
      <c r="AR86" s="17" t="str">
        <f>IF(details!Y86="","",details!Y86)</f>
        <v/>
      </c>
      <c r="AS86" s="67" t="str">
        <f t="shared" si="363"/>
        <v/>
      </c>
      <c r="AT86" s="17" t="str">
        <f>IF(details!Z86="","",details!Z86)</f>
        <v/>
      </c>
      <c r="AU86" s="17" t="str">
        <f>IF(details!AA86="","",details!AA86)</f>
        <v/>
      </c>
      <c r="AV86" s="67" t="str">
        <f t="shared" si="364"/>
        <v/>
      </c>
      <c r="AW86" s="17" t="str">
        <f>IF(details!AB86="","",details!AB86)</f>
        <v/>
      </c>
      <c r="AX86" s="54" t="str">
        <f t="shared" si="365"/>
        <v/>
      </c>
      <c r="AY86" s="45">
        <f t="shared" si="366"/>
        <v>0</v>
      </c>
      <c r="AZ86" s="45">
        <f t="shared" si="367"/>
        <v>0</v>
      </c>
      <c r="BA86" s="46" t="str">
        <f t="shared" si="368"/>
        <v/>
      </c>
      <c r="BB86" s="45" t="str">
        <f t="shared" si="369"/>
        <v/>
      </c>
      <c r="BC86" s="45" t="str">
        <f t="shared" si="326"/>
        <v/>
      </c>
      <c r="BD86" s="45" t="str">
        <f t="shared" si="370"/>
        <v/>
      </c>
      <c r="BE86" s="17" t="str">
        <f>IF(details!AC86="","",details!AC86)</f>
        <v/>
      </c>
      <c r="BF86" s="17" t="str">
        <f>IF(details!AD86="","",details!AD86)</f>
        <v/>
      </c>
      <c r="BG86" s="17" t="str">
        <f>IF(details!AE86="","",details!AE86)</f>
        <v/>
      </c>
      <c r="BH86" s="67" t="str">
        <f t="shared" si="371"/>
        <v/>
      </c>
      <c r="BI86" s="17" t="str">
        <f>IF(details!AF86="","",details!AF86)</f>
        <v/>
      </c>
      <c r="BJ86" s="17" t="str">
        <f>IF(details!AG86="","",details!AG86)</f>
        <v/>
      </c>
      <c r="BK86" s="67" t="str">
        <f t="shared" si="372"/>
        <v/>
      </c>
      <c r="BL86" s="17" t="str">
        <f>IF(details!AH86="","",details!AH86)</f>
        <v/>
      </c>
      <c r="BM86" s="54" t="str">
        <f t="shared" si="373"/>
        <v/>
      </c>
      <c r="BN86" s="45">
        <f t="shared" si="374"/>
        <v>0</v>
      </c>
      <c r="BO86" s="45">
        <f t="shared" si="375"/>
        <v>0</v>
      </c>
      <c r="BP86" s="46" t="str">
        <f t="shared" si="376"/>
        <v/>
      </c>
      <c r="BQ86" s="45" t="str">
        <f t="shared" si="377"/>
        <v/>
      </c>
      <c r="BR86" s="45" t="str">
        <f t="shared" si="327"/>
        <v/>
      </c>
      <c r="BS86" s="45" t="str">
        <f t="shared" si="378"/>
        <v/>
      </c>
      <c r="BT86" s="300" t="str">
        <f>IF(details!AI86="","",details!AI86)</f>
        <v/>
      </c>
      <c r="BU86" s="309" t="str">
        <f t="shared" si="379"/>
        <v xml:space="preserve"> SOCIAL SCIENCE</v>
      </c>
      <c r="BV86" s="17" t="str">
        <f>IF(details!AJ86="","",details!AJ86)</f>
        <v/>
      </c>
      <c r="BW86" s="17" t="str">
        <f>IF(details!AK86="","",details!AK86)</f>
        <v/>
      </c>
      <c r="BX86" s="17" t="str">
        <f>IF(details!AL86="","",details!AL86)</f>
        <v/>
      </c>
      <c r="BY86" s="178" t="str">
        <f t="shared" si="484"/>
        <v/>
      </c>
      <c r="BZ86" s="17" t="str">
        <f>IF(details!AM86="","",details!AM86)</f>
        <v/>
      </c>
      <c r="CA86" s="17" t="str">
        <f t="shared" si="380"/>
        <v/>
      </c>
      <c r="CB86" s="17" t="str">
        <f t="shared" si="485"/>
        <v/>
      </c>
      <c r="CC86" s="17">
        <f>IF(details!AN86="","",details!AN86)</f>
        <v>10</v>
      </c>
      <c r="CD86" s="17">
        <f>IF(details!AO86="","",details!AO86)</f>
        <v>10</v>
      </c>
      <c r="CE86" s="17">
        <f>IF(details!AP86="","",details!AP86)</f>
        <v>9</v>
      </c>
      <c r="CF86" s="67">
        <f t="shared" si="381"/>
        <v>29</v>
      </c>
      <c r="CG86" s="17">
        <f>IF(details!AQ86="","",details!AQ86)</f>
        <v>0.5</v>
      </c>
      <c r="CH86" s="17">
        <f>IF(details!AR86="","",details!AR86)</f>
        <v>70</v>
      </c>
      <c r="CI86" s="67">
        <f t="shared" si="382"/>
        <v>99.5</v>
      </c>
      <c r="CJ86" s="17">
        <f>IF(details!AS86="","",details!AS86)</f>
        <v>100</v>
      </c>
      <c r="CK86" s="54">
        <f t="shared" si="383"/>
        <v>199.5</v>
      </c>
      <c r="CL86" s="17">
        <f t="shared" si="384"/>
        <v>10</v>
      </c>
      <c r="CM86" s="17">
        <f t="shared" si="385"/>
        <v>10</v>
      </c>
      <c r="CN86" s="17">
        <f t="shared" si="386"/>
        <v>9</v>
      </c>
      <c r="CO86" s="67">
        <f t="shared" si="328"/>
        <v>0.5</v>
      </c>
      <c r="CP86" s="17">
        <f t="shared" si="311"/>
        <v>70</v>
      </c>
      <c r="CQ86" s="67">
        <f t="shared" si="312"/>
        <v>99.5</v>
      </c>
      <c r="CR86" s="17">
        <f t="shared" si="313"/>
        <v>100</v>
      </c>
      <c r="CS86" s="54">
        <f t="shared" si="314"/>
        <v>199.5</v>
      </c>
      <c r="CT86" s="45">
        <f t="shared" si="315"/>
        <v>0</v>
      </c>
      <c r="CU86" s="45">
        <f t="shared" si="329"/>
        <v>0</v>
      </c>
      <c r="CV86" s="46">
        <f t="shared" si="330"/>
        <v>200</v>
      </c>
      <c r="CW86" s="45" t="str">
        <f t="shared" si="316"/>
        <v/>
      </c>
      <c r="CX86" s="45" t="str">
        <f t="shared" si="331"/>
        <v/>
      </c>
      <c r="CY86" s="45" t="str">
        <f t="shared" si="387"/>
        <v/>
      </c>
      <c r="CZ86" s="17">
        <f>IF(details!AT86="","",details!AT86)</f>
        <v>5</v>
      </c>
      <c r="DA86" s="17">
        <f>IF(details!AU86="","",details!AU86)</f>
        <v>4</v>
      </c>
      <c r="DB86" s="17">
        <f>IF(details!AV86="","",details!AV86)</f>
        <v>8</v>
      </c>
      <c r="DC86" s="67">
        <f t="shared" si="388"/>
        <v>17</v>
      </c>
      <c r="DD86" s="17">
        <f>IF(details!AW86="","",details!AW86)</f>
        <v>1</v>
      </c>
      <c r="DE86" s="17">
        <f>IF(details!AX86="","",details!AX86)</f>
        <v>25</v>
      </c>
      <c r="DF86" s="67">
        <f t="shared" si="389"/>
        <v>43</v>
      </c>
      <c r="DG86" s="17">
        <f>IF(details!AY86="","",details!AY86)</f>
        <v>90</v>
      </c>
      <c r="DH86" s="54">
        <f t="shared" si="390"/>
        <v>133</v>
      </c>
      <c r="DI86" s="45">
        <f t="shared" si="391"/>
        <v>0</v>
      </c>
      <c r="DJ86" s="45">
        <f t="shared" si="392"/>
        <v>0</v>
      </c>
      <c r="DK86" s="46">
        <f t="shared" si="393"/>
        <v>200</v>
      </c>
      <c r="DL86" s="45" t="str">
        <f t="shared" si="394"/>
        <v/>
      </c>
      <c r="DM86" s="45" t="str">
        <f t="shared" si="332"/>
        <v/>
      </c>
      <c r="DN86" s="45" t="str">
        <f t="shared" si="333"/>
        <v/>
      </c>
      <c r="DO86" s="45">
        <f t="shared" si="317"/>
        <v>0</v>
      </c>
      <c r="DP86" s="69">
        <f t="shared" si="318"/>
        <v>332.5</v>
      </c>
      <c r="DQ86" s="70">
        <f t="shared" si="395"/>
        <v>27.708333333333332</v>
      </c>
      <c r="DR86" s="53" t="str">
        <f t="shared" si="396"/>
        <v/>
      </c>
      <c r="DS86" s="17">
        <f>IF(details!AZ86="","",details!AZ86)</f>
        <v>10</v>
      </c>
      <c r="DT86" s="17">
        <f>IF(details!BA86="","",details!BA86)</f>
        <v>10</v>
      </c>
      <c r="DU86" s="17">
        <f>IF(details!BB86="","",details!BB86)</f>
        <v>10</v>
      </c>
      <c r="DV86" s="67">
        <f t="shared" si="397"/>
        <v>30</v>
      </c>
      <c r="DW86" s="17">
        <f>IF(details!BC86="","",details!BC86)</f>
        <v>70</v>
      </c>
      <c r="DX86" s="67">
        <f t="shared" si="398"/>
        <v>100</v>
      </c>
      <c r="DY86" s="17">
        <f>IF(details!BD86="","",details!BD86)</f>
        <v>100</v>
      </c>
      <c r="DZ86" s="54">
        <f t="shared" si="399"/>
        <v>200</v>
      </c>
      <c r="EA86" s="45">
        <f t="shared" si="400"/>
        <v>0</v>
      </c>
      <c r="EB86" s="45">
        <f t="shared" si="401"/>
        <v>0</v>
      </c>
      <c r="EC86" s="46">
        <f t="shared" si="402"/>
        <v>200</v>
      </c>
      <c r="ED86" s="45" t="str">
        <f t="shared" si="403"/>
        <v/>
      </c>
      <c r="EE86" s="45" t="str">
        <f t="shared" si="334"/>
        <v/>
      </c>
      <c r="EF86" s="45" t="str">
        <f t="shared" si="404"/>
        <v/>
      </c>
      <c r="EG86" s="17">
        <f>IF(details!BE86="","",details!BE86)</f>
        <v>6</v>
      </c>
      <c r="EH86" s="17">
        <f>IF(details!BF86="","",details!BF86)</f>
        <v>8</v>
      </c>
      <c r="EI86" s="67">
        <f t="shared" si="405"/>
        <v>14</v>
      </c>
      <c r="EJ86" s="17">
        <f>IF(details!BG86="","",details!BG86)</f>
        <v>4</v>
      </c>
      <c r="EK86" s="17">
        <f>IF(details!BH86="","",details!BH86)</f>
        <v>7</v>
      </c>
      <c r="EL86" s="67">
        <f t="shared" si="406"/>
        <v>11</v>
      </c>
      <c r="EM86" s="17">
        <f>IF(details!BI86="","",details!BI86)</f>
        <v>15</v>
      </c>
      <c r="EN86" s="17">
        <f>IF(details!BJ86="","",details!BJ86)</f>
        <v>10</v>
      </c>
      <c r="EO86" s="67">
        <f t="shared" si="407"/>
        <v>25</v>
      </c>
      <c r="EP86" s="67">
        <f t="shared" si="408"/>
        <v>25</v>
      </c>
      <c r="EQ86" s="67">
        <f t="shared" si="409"/>
        <v>25</v>
      </c>
      <c r="ER86" s="67">
        <f t="shared" si="410"/>
        <v>50</v>
      </c>
      <c r="ES86" s="17">
        <f>IF(details!BK86="","",details!BK86)</f>
        <v>24</v>
      </c>
      <c r="ET86" s="17">
        <f>IF(details!BL86="","",details!BL86)</f>
        <v>14</v>
      </c>
      <c r="EU86" s="67">
        <f t="shared" si="411"/>
        <v>38</v>
      </c>
      <c r="EV86" s="67">
        <f t="shared" si="412"/>
        <v>49</v>
      </c>
      <c r="EW86" s="67">
        <f t="shared" si="413"/>
        <v>39</v>
      </c>
      <c r="EX86" s="17">
        <f>IF(details!BM86="","",details!BM86)</f>
        <v>30</v>
      </c>
      <c r="EY86" s="17">
        <f>IF(details!BN86="","",details!BN86)</f>
        <v>70</v>
      </c>
      <c r="EZ86" s="67">
        <f t="shared" si="414"/>
        <v>100</v>
      </c>
      <c r="FA86" s="67">
        <f t="shared" si="415"/>
        <v>79</v>
      </c>
      <c r="FB86" s="67">
        <f t="shared" si="416"/>
        <v>109</v>
      </c>
      <c r="FC86" s="63">
        <f t="shared" si="417"/>
        <v>188</v>
      </c>
      <c r="FD86" s="45">
        <f t="shared" si="418"/>
        <v>0</v>
      </c>
      <c r="FE86" s="45">
        <f t="shared" si="419"/>
        <v>0</v>
      </c>
      <c r="FF86" s="46">
        <f t="shared" si="420"/>
        <v>200</v>
      </c>
      <c r="FG86" s="45" t="str">
        <f t="shared" si="421"/>
        <v/>
      </c>
      <c r="FH86" s="45" t="str">
        <f t="shared" si="335"/>
        <v>P</v>
      </c>
      <c r="FI86" s="45" t="str">
        <f t="shared" si="422"/>
        <v>A</v>
      </c>
      <c r="FJ86" s="17">
        <f>IF(details!BO86="","",details!BO86)</f>
        <v>10</v>
      </c>
      <c r="FK86" s="17">
        <f>IF(details!BP86="","",details!BP86)</f>
        <v>10</v>
      </c>
      <c r="FL86" s="17">
        <f>IF(details!BQ86="","",details!BQ86)</f>
        <v>10</v>
      </c>
      <c r="FM86" s="67">
        <f t="shared" si="423"/>
        <v>30</v>
      </c>
      <c r="FN86" s="17">
        <f>IF(details!BR86="","",details!BR86)</f>
        <v>33</v>
      </c>
      <c r="FO86" s="17">
        <f>IF(details!BS86="","",details!BS86)</f>
        <v>18</v>
      </c>
      <c r="FP86" s="71">
        <f t="shared" si="424"/>
        <v>51</v>
      </c>
      <c r="FQ86" s="67">
        <f t="shared" si="425"/>
        <v>63</v>
      </c>
      <c r="FR86" s="67">
        <f t="shared" si="426"/>
        <v>18</v>
      </c>
      <c r="FS86" s="17">
        <f>IF(details!BT86="","",details!BT86)</f>
        <v>60</v>
      </c>
      <c r="FT86" s="17">
        <f>IF(details!BU86="","",details!BU86)</f>
        <v>30</v>
      </c>
      <c r="FU86" s="71">
        <f t="shared" si="427"/>
        <v>90</v>
      </c>
      <c r="FV86" s="67">
        <f t="shared" si="428"/>
        <v>123</v>
      </c>
      <c r="FW86" s="67">
        <f t="shared" si="429"/>
        <v>48</v>
      </c>
      <c r="FX86" s="63">
        <f t="shared" si="430"/>
        <v>171</v>
      </c>
      <c r="FY86" s="45">
        <f t="shared" si="431"/>
        <v>0</v>
      </c>
      <c r="FZ86" s="45">
        <f t="shared" si="432"/>
        <v>0</v>
      </c>
      <c r="GA86" s="46">
        <f t="shared" si="319"/>
        <v>200</v>
      </c>
      <c r="GB86" s="45" t="str">
        <f t="shared" si="433"/>
        <v/>
      </c>
      <c r="GC86" s="45" t="str">
        <f t="shared" si="336"/>
        <v>P</v>
      </c>
      <c r="GD86" s="45" t="str">
        <f t="shared" si="434"/>
        <v>A</v>
      </c>
      <c r="GE86" s="17">
        <f>IF(details!BV86="","",details!BV86)</f>
        <v>24</v>
      </c>
      <c r="GF86" s="17">
        <f>IF(details!BW86="","",details!BW86)</f>
        <v>44</v>
      </c>
      <c r="GG86" s="17">
        <f>IF(details!BX86="","",details!BX86)</f>
        <v>30</v>
      </c>
      <c r="GH86" s="63">
        <f t="shared" si="435"/>
        <v>98</v>
      </c>
      <c r="GI86" s="45">
        <f t="shared" si="436"/>
        <v>0</v>
      </c>
      <c r="GJ86" s="46">
        <f t="shared" si="437"/>
        <v>100</v>
      </c>
      <c r="GK86" s="45" t="str">
        <f t="shared" si="438"/>
        <v/>
      </c>
      <c r="GL86" s="45" t="str">
        <f t="shared" si="337"/>
        <v>P</v>
      </c>
      <c r="GM86" s="45" t="str">
        <f t="shared" si="338"/>
        <v>A</v>
      </c>
      <c r="GN86" s="17">
        <f>IF(details!BY86="","",details!BY86)</f>
        <v>24</v>
      </c>
      <c r="GO86" s="17">
        <f>IF(details!BZ86="","",details!BZ86)</f>
        <v>28</v>
      </c>
      <c r="GP86" s="17">
        <f>IF(details!CA86="","",details!CA86)</f>
        <v>27</v>
      </c>
      <c r="GQ86" s="17">
        <f>IF(details!CB86="","",details!CB86)</f>
        <v>14</v>
      </c>
      <c r="GR86" s="63">
        <f t="shared" si="439"/>
        <v>93</v>
      </c>
      <c r="GS86" s="45">
        <f t="shared" si="440"/>
        <v>0</v>
      </c>
      <c r="GT86" s="46">
        <f t="shared" si="441"/>
        <v>100</v>
      </c>
      <c r="GU86" s="45" t="str">
        <f t="shared" si="442"/>
        <v/>
      </c>
      <c r="GV86" s="45" t="str">
        <f t="shared" si="339"/>
        <v>P</v>
      </c>
      <c r="GW86" s="45" t="str">
        <f t="shared" si="340"/>
        <v>A</v>
      </c>
      <c r="GX86" s="45" t="str">
        <f t="shared" si="341"/>
        <v/>
      </c>
      <c r="GY86" s="45" t="str">
        <f t="shared" si="342"/>
        <v/>
      </c>
      <c r="GZ86" s="45" t="str">
        <f t="shared" si="343"/>
        <v/>
      </c>
      <c r="HA86" s="45" t="str">
        <f t="shared" si="344"/>
        <v/>
      </c>
      <c r="HB86" s="45" t="str">
        <f t="shared" si="443"/>
        <v/>
      </c>
      <c r="HC86" s="45" t="str">
        <f t="shared" si="444"/>
        <v/>
      </c>
      <c r="HD86" s="45" t="str">
        <f t="shared" si="320"/>
        <v/>
      </c>
      <c r="HE86" s="45">
        <f t="shared" si="445"/>
        <v>0</v>
      </c>
      <c r="HF86" s="45">
        <f t="shared" si="446"/>
        <v>0</v>
      </c>
      <c r="HG86" s="45">
        <f t="shared" si="447"/>
        <v>0</v>
      </c>
      <c r="HH86" s="45">
        <f t="shared" si="448"/>
        <v>0</v>
      </c>
      <c r="HI86" s="45">
        <f t="shared" si="449"/>
        <v>0</v>
      </c>
      <c r="HJ86" s="45" t="str">
        <f t="shared" si="321"/>
        <v/>
      </c>
      <c r="HK86" s="17" t="str">
        <f t="shared" si="450"/>
        <v/>
      </c>
      <c r="HL86" s="359" t="str">
        <f t="shared" si="451"/>
        <v/>
      </c>
      <c r="HM86" s="72" t="str">
        <f t="shared" si="452"/>
        <v/>
      </c>
      <c r="HN86" s="60" t="str">
        <f>IF(details!DJ86="","",details!DJ86)</f>
        <v/>
      </c>
      <c r="HO86" s="73" t="str">
        <f>IF(details!DK86="","",details!DK86)</f>
        <v/>
      </c>
      <c r="HP86" s="60" t="str">
        <f>IF(details!DN86="","",details!DN86)</f>
        <v/>
      </c>
      <c r="HQ86" s="73" t="str">
        <f>IF(details!DO86="","",details!DO86)</f>
        <v/>
      </c>
      <c r="HR86" s="60" t="str">
        <f>IF(details!DR86="","",details!DR86)</f>
        <v/>
      </c>
      <c r="HS86" s="73" t="str">
        <f>IF(details!DS86="","",details!DS86)</f>
        <v/>
      </c>
      <c r="HT86" s="60" t="str">
        <f>IF(details!DV86="","",details!DV86)</f>
        <v/>
      </c>
      <c r="HU86" s="73" t="str">
        <f>IF(details!DW86="","",details!DW86)</f>
        <v/>
      </c>
      <c r="HV86" s="60" t="str">
        <f>IF(details!DZ86="","",details!DZ86)</f>
        <v/>
      </c>
      <c r="HW86" s="73" t="str">
        <f>IF(details!EA86="","",details!EA86)</f>
        <v/>
      </c>
      <c r="HX86" s="61" t="str">
        <f t="shared" si="453"/>
        <v/>
      </c>
      <c r="HY86" s="321">
        <f t="shared" si="454"/>
        <v>1.5</v>
      </c>
      <c r="HZ86" s="17" t="str">
        <f t="shared" si="455"/>
        <v/>
      </c>
      <c r="IA86" s="17" t="str">
        <f t="shared" si="456"/>
        <v/>
      </c>
      <c r="IB86" s="17" t="str">
        <f t="shared" si="345"/>
        <v/>
      </c>
      <c r="IC86" s="17" t="str">
        <f t="shared" si="457"/>
        <v/>
      </c>
      <c r="ID86" s="17" t="str">
        <f t="shared" si="458"/>
        <v/>
      </c>
      <c r="IE86" s="17" t="str">
        <f t="shared" si="346"/>
        <v/>
      </c>
      <c r="IF86" s="17" t="str">
        <f t="shared" si="459"/>
        <v/>
      </c>
      <c r="IG86" s="17" t="str">
        <f t="shared" si="481"/>
        <v/>
      </c>
      <c r="IH86" s="17" t="str">
        <f t="shared" si="481"/>
        <v/>
      </c>
      <c r="II86" s="17" t="str">
        <f t="shared" si="481"/>
        <v/>
      </c>
      <c r="IJ86" s="17" t="str">
        <f t="shared" si="481"/>
        <v/>
      </c>
      <c r="IK86" s="17" t="str">
        <f t="shared" si="481"/>
        <v/>
      </c>
      <c r="IL86" s="17" t="str">
        <f t="shared" si="460"/>
        <v/>
      </c>
      <c r="IM86" s="17" t="str">
        <f t="shared" si="347"/>
        <v/>
      </c>
      <c r="IN86" s="17" t="str">
        <f t="shared" si="461"/>
        <v/>
      </c>
      <c r="IO86" s="17" t="str">
        <f t="shared" si="462"/>
        <v/>
      </c>
      <c r="IP86" s="17" t="str">
        <f t="shared" si="348"/>
        <v/>
      </c>
      <c r="IQ86" s="17" t="str">
        <f t="shared" si="463"/>
        <v/>
      </c>
      <c r="IR86" s="17" t="str">
        <f t="shared" si="464"/>
        <v/>
      </c>
      <c r="IS86" s="17" t="str">
        <f t="shared" si="465"/>
        <v/>
      </c>
      <c r="IT86" s="17" t="str">
        <f t="shared" si="466"/>
        <v/>
      </c>
      <c r="IU86" s="17" t="str">
        <f t="shared" si="467"/>
        <v/>
      </c>
      <c r="IV86" s="17" t="str">
        <f t="shared" si="468"/>
        <v/>
      </c>
      <c r="IW86" s="17" t="str">
        <f t="shared" si="469"/>
        <v/>
      </c>
      <c r="IX86" s="17" t="str">
        <f t="shared" si="470"/>
        <v>A</v>
      </c>
      <c r="IY86" s="17" t="str">
        <f t="shared" si="471"/>
        <v>A</v>
      </c>
      <c r="IZ86" s="17" t="str">
        <f t="shared" si="472"/>
        <v>A</v>
      </c>
      <c r="JA86" s="17" t="str">
        <f t="shared" si="473"/>
        <v>A</v>
      </c>
      <c r="JB86" s="17" t="str">
        <f t="shared" si="474"/>
        <v xml:space="preserve">            </v>
      </c>
      <c r="JC86" s="17" t="str">
        <f t="shared" si="475"/>
        <v xml:space="preserve">            </v>
      </c>
      <c r="JD86" s="17" t="str">
        <f t="shared" si="476"/>
        <v/>
      </c>
      <c r="JE86" s="74"/>
      <c r="JF86" s="17" t="str">
        <f t="shared" si="477"/>
        <v xml:space="preserve">            </v>
      </c>
      <c r="JG86" s="17" t="str">
        <f>IF(OR(HK86="SUPPL.",HK86="RE-EXAM."),'result subject-wise'!AV86,HK86)</f>
        <v/>
      </c>
      <c r="JH86" s="26">
        <f>IF('result subject-wise'!AW86="",DQ86,'result subject-wise'!AW86)</f>
        <v>27.708333333333332</v>
      </c>
      <c r="JI86" s="53" t="str">
        <f t="shared" si="478"/>
        <v/>
      </c>
      <c r="JJ86" s="65"/>
    </row>
    <row r="87" spans="1:270" ht="16" customHeight="1">
      <c r="A87" s="2">
        <f>details!A87</f>
        <v>0</v>
      </c>
      <c r="B87" s="17" t="str">
        <f>IF(details!B87="","",details!B87)</f>
        <v/>
      </c>
      <c r="C87" s="17" t="str">
        <f>IF(details!C87="","",details!C87)</f>
        <v/>
      </c>
      <c r="D87" s="63" t="str">
        <f>IF(details!D87="","",details!D87)</f>
        <v/>
      </c>
      <c r="E87" s="17" t="str">
        <f>IF(details!E87="","",details!E87)</f>
        <v/>
      </c>
      <c r="F87" s="245" t="str">
        <f>IF(details!F87="","",details!F87)</f>
        <v/>
      </c>
      <c r="G87" s="19" t="str">
        <f>IF(details!G87="","",details!G87)</f>
        <v/>
      </c>
      <c r="H87" s="19" t="str">
        <f>IF(details!H87="","",details!H87)</f>
        <v/>
      </c>
      <c r="I87" s="19" t="str">
        <f>IF(details!I87="","",details!I87)</f>
        <v/>
      </c>
      <c r="J87" s="17" t="str">
        <f>IF(details!J87="","",details!J87)</f>
        <v/>
      </c>
      <c r="K87" s="17" t="str">
        <f>IF(details!K87="","",details!K87)</f>
        <v/>
      </c>
      <c r="L87" s="17" t="str">
        <f>IF(details!L87="","",details!L87)</f>
        <v/>
      </c>
      <c r="M87" s="67" t="str">
        <f t="shared" si="349"/>
        <v/>
      </c>
      <c r="N87" s="17" t="str">
        <f>IF(details!M87="","",details!M87)</f>
        <v/>
      </c>
      <c r="O87" s="17" t="str">
        <f>IF(details!N87="","",details!N87)</f>
        <v/>
      </c>
      <c r="P87" s="67" t="str">
        <f t="shared" si="350"/>
        <v/>
      </c>
      <c r="Q87" s="17" t="str">
        <f>IF(details!O87="","",details!O87)</f>
        <v/>
      </c>
      <c r="R87" s="54" t="str">
        <f t="shared" si="351"/>
        <v/>
      </c>
      <c r="S87" s="45">
        <f t="shared" si="352"/>
        <v>0</v>
      </c>
      <c r="T87" s="45">
        <f t="shared" si="353"/>
        <v>0</v>
      </c>
      <c r="U87" s="46" t="str">
        <f t="shared" si="354"/>
        <v/>
      </c>
      <c r="V87" s="45" t="str">
        <f t="shared" si="355"/>
        <v/>
      </c>
      <c r="W87" s="45" t="str">
        <f t="shared" si="322"/>
        <v/>
      </c>
      <c r="X87" s="45" t="str">
        <f t="shared" si="323"/>
        <v/>
      </c>
      <c r="Y87" s="17" t="str">
        <f>IF(details!P87="","",details!P87)</f>
        <v/>
      </c>
      <c r="Z87" s="17" t="str">
        <f>IF(details!Q87="","",details!Q87)</f>
        <v/>
      </c>
      <c r="AA87" s="17" t="str">
        <f>IF(details!R87="","",details!R87)</f>
        <v/>
      </c>
      <c r="AB87" s="67" t="str">
        <f t="shared" si="356"/>
        <v/>
      </c>
      <c r="AC87" s="17" t="str">
        <f>IF(details!S87="","",details!S87)</f>
        <v/>
      </c>
      <c r="AD87" s="17" t="str">
        <f>IF(details!T87="","",details!T87)</f>
        <v/>
      </c>
      <c r="AE87" s="67" t="str">
        <f t="shared" si="357"/>
        <v/>
      </c>
      <c r="AF87" s="17" t="str">
        <f>IF(details!U87="","",details!U87)</f>
        <v/>
      </c>
      <c r="AG87" s="54" t="str">
        <f t="shared" si="358"/>
        <v/>
      </c>
      <c r="AH87" s="45">
        <f t="shared" si="359"/>
        <v>0</v>
      </c>
      <c r="AI87" s="45">
        <f t="shared" si="360"/>
        <v>0</v>
      </c>
      <c r="AJ87" s="46" t="str">
        <f t="shared" si="361"/>
        <v/>
      </c>
      <c r="AK87" s="45" t="str">
        <f t="shared" si="362"/>
        <v/>
      </c>
      <c r="AL87" s="45" t="str">
        <f t="shared" si="324"/>
        <v/>
      </c>
      <c r="AM87" s="45" t="str">
        <f t="shared" si="325"/>
        <v/>
      </c>
      <c r="AN87" s="63" t="str">
        <f>IF(details!V87="","",details!V87)</f>
        <v/>
      </c>
      <c r="AO87" s="68" t="str">
        <f>IF(details!V87="","",details!V87)</f>
        <v/>
      </c>
      <c r="AP87" s="17" t="str">
        <f>IF(details!W87="","",details!W87)</f>
        <v/>
      </c>
      <c r="AQ87" s="17" t="str">
        <f>IF(details!X87="","",details!X87)</f>
        <v/>
      </c>
      <c r="AR87" s="17" t="str">
        <f>IF(details!Y87="","",details!Y87)</f>
        <v/>
      </c>
      <c r="AS87" s="67" t="str">
        <f t="shared" si="363"/>
        <v/>
      </c>
      <c r="AT87" s="17" t="str">
        <f>IF(details!Z87="","",details!Z87)</f>
        <v/>
      </c>
      <c r="AU87" s="17" t="str">
        <f>IF(details!AA87="","",details!AA87)</f>
        <v/>
      </c>
      <c r="AV87" s="67" t="str">
        <f t="shared" si="364"/>
        <v/>
      </c>
      <c r="AW87" s="17" t="str">
        <f>IF(details!AB87="","",details!AB87)</f>
        <v/>
      </c>
      <c r="AX87" s="54" t="str">
        <f t="shared" si="365"/>
        <v/>
      </c>
      <c r="AY87" s="45">
        <f t="shared" si="366"/>
        <v>0</v>
      </c>
      <c r="AZ87" s="45">
        <f t="shared" si="367"/>
        <v>0</v>
      </c>
      <c r="BA87" s="46" t="str">
        <f t="shared" si="368"/>
        <v/>
      </c>
      <c r="BB87" s="45" t="str">
        <f t="shared" si="369"/>
        <v/>
      </c>
      <c r="BC87" s="45" t="str">
        <f t="shared" si="326"/>
        <v/>
      </c>
      <c r="BD87" s="45" t="str">
        <f t="shared" si="370"/>
        <v/>
      </c>
      <c r="BE87" s="17" t="str">
        <f>IF(details!AC87="","",details!AC87)</f>
        <v/>
      </c>
      <c r="BF87" s="17" t="str">
        <f>IF(details!AD87="","",details!AD87)</f>
        <v/>
      </c>
      <c r="BG87" s="17" t="str">
        <f>IF(details!AE87="","",details!AE87)</f>
        <v/>
      </c>
      <c r="BH87" s="67" t="str">
        <f t="shared" si="371"/>
        <v/>
      </c>
      <c r="BI87" s="17" t="str">
        <f>IF(details!AF87="","",details!AF87)</f>
        <v/>
      </c>
      <c r="BJ87" s="17" t="str">
        <f>IF(details!AG87="","",details!AG87)</f>
        <v/>
      </c>
      <c r="BK87" s="67" t="str">
        <f t="shared" si="372"/>
        <v/>
      </c>
      <c r="BL87" s="17" t="str">
        <f>IF(details!AH87="","",details!AH87)</f>
        <v/>
      </c>
      <c r="BM87" s="54" t="str">
        <f t="shared" si="373"/>
        <v/>
      </c>
      <c r="BN87" s="45">
        <f t="shared" si="374"/>
        <v>0</v>
      </c>
      <c r="BO87" s="45">
        <f t="shared" si="375"/>
        <v>0</v>
      </c>
      <c r="BP87" s="46" t="str">
        <f t="shared" si="376"/>
        <v/>
      </c>
      <c r="BQ87" s="45" t="str">
        <f t="shared" si="377"/>
        <v/>
      </c>
      <c r="BR87" s="45" t="str">
        <f t="shared" si="327"/>
        <v/>
      </c>
      <c r="BS87" s="45" t="str">
        <f t="shared" si="378"/>
        <v/>
      </c>
      <c r="BT87" s="300" t="str">
        <f>IF(details!AI87="","",details!AI87)</f>
        <v/>
      </c>
      <c r="BU87" s="309" t="str">
        <f t="shared" si="379"/>
        <v xml:space="preserve"> SOCIAL SCIENCE</v>
      </c>
      <c r="BV87" s="17" t="str">
        <f>IF(details!AJ87="","",details!AJ87)</f>
        <v/>
      </c>
      <c r="BW87" s="17" t="str">
        <f>IF(details!AK87="","",details!AK87)</f>
        <v/>
      </c>
      <c r="BX87" s="17" t="str">
        <f>IF(details!AL87="","",details!AL87)</f>
        <v/>
      </c>
      <c r="BY87" s="178" t="str">
        <f t="shared" si="484"/>
        <v/>
      </c>
      <c r="BZ87" s="17" t="str">
        <f>IF(details!AM87="","",details!AM87)</f>
        <v/>
      </c>
      <c r="CA87" s="17" t="str">
        <f t="shared" si="380"/>
        <v/>
      </c>
      <c r="CB87" s="17" t="str">
        <f t="shared" si="485"/>
        <v/>
      </c>
      <c r="CC87" s="17">
        <f>IF(details!AN87="","",details!AN87)</f>
        <v>10</v>
      </c>
      <c r="CD87" s="17">
        <f>IF(details!AO87="","",details!AO87)</f>
        <v>10</v>
      </c>
      <c r="CE87" s="17">
        <f>IF(details!AP87="","",details!AP87)</f>
        <v>9</v>
      </c>
      <c r="CF87" s="67">
        <f t="shared" si="381"/>
        <v>29</v>
      </c>
      <c r="CG87" s="17">
        <f>IF(details!AQ87="","",details!AQ87)</f>
        <v>0.5</v>
      </c>
      <c r="CH87" s="17">
        <f>IF(details!AR87="","",details!AR87)</f>
        <v>70</v>
      </c>
      <c r="CI87" s="67">
        <f t="shared" si="382"/>
        <v>99.5</v>
      </c>
      <c r="CJ87" s="17">
        <f>IF(details!AS87="","",details!AS87)</f>
        <v>100</v>
      </c>
      <c r="CK87" s="54">
        <f t="shared" si="383"/>
        <v>199.5</v>
      </c>
      <c r="CL87" s="17">
        <f t="shared" si="384"/>
        <v>10</v>
      </c>
      <c r="CM87" s="17">
        <f t="shared" si="385"/>
        <v>10</v>
      </c>
      <c r="CN87" s="17">
        <f t="shared" si="386"/>
        <v>9</v>
      </c>
      <c r="CO87" s="67">
        <f t="shared" si="328"/>
        <v>0.5</v>
      </c>
      <c r="CP87" s="17">
        <f t="shared" si="311"/>
        <v>70</v>
      </c>
      <c r="CQ87" s="67">
        <f t="shared" si="312"/>
        <v>99.5</v>
      </c>
      <c r="CR87" s="17">
        <f t="shared" si="313"/>
        <v>100</v>
      </c>
      <c r="CS87" s="54">
        <f t="shared" si="314"/>
        <v>199.5</v>
      </c>
      <c r="CT87" s="45">
        <f t="shared" si="315"/>
        <v>0</v>
      </c>
      <c r="CU87" s="45">
        <f t="shared" si="329"/>
        <v>0</v>
      </c>
      <c r="CV87" s="46">
        <f t="shared" si="330"/>
        <v>200</v>
      </c>
      <c r="CW87" s="45" t="str">
        <f t="shared" si="316"/>
        <v/>
      </c>
      <c r="CX87" s="45" t="str">
        <f t="shared" si="331"/>
        <v/>
      </c>
      <c r="CY87" s="45" t="str">
        <f t="shared" si="387"/>
        <v/>
      </c>
      <c r="CZ87" s="17">
        <f>IF(details!AT87="","",details!AT87)</f>
        <v>5</v>
      </c>
      <c r="DA87" s="17">
        <f>IF(details!AU87="","",details!AU87)</f>
        <v>4</v>
      </c>
      <c r="DB87" s="17">
        <f>IF(details!AV87="","",details!AV87)</f>
        <v>8</v>
      </c>
      <c r="DC87" s="67">
        <f t="shared" si="388"/>
        <v>17</v>
      </c>
      <c r="DD87" s="17">
        <f>IF(details!AW87="","",details!AW87)</f>
        <v>1</v>
      </c>
      <c r="DE87" s="17">
        <f>IF(details!AX87="","",details!AX87)</f>
        <v>25</v>
      </c>
      <c r="DF87" s="67">
        <f t="shared" si="389"/>
        <v>43</v>
      </c>
      <c r="DG87" s="17">
        <f>IF(details!AY87="","",details!AY87)</f>
        <v>90</v>
      </c>
      <c r="DH87" s="54">
        <f t="shared" si="390"/>
        <v>133</v>
      </c>
      <c r="DI87" s="45">
        <f t="shared" si="391"/>
        <v>0</v>
      </c>
      <c r="DJ87" s="45">
        <f t="shared" si="392"/>
        <v>0</v>
      </c>
      <c r="DK87" s="46">
        <f t="shared" si="393"/>
        <v>200</v>
      </c>
      <c r="DL87" s="45" t="str">
        <f t="shared" si="394"/>
        <v/>
      </c>
      <c r="DM87" s="45" t="str">
        <f t="shared" si="332"/>
        <v/>
      </c>
      <c r="DN87" s="45" t="str">
        <f t="shared" si="333"/>
        <v/>
      </c>
      <c r="DO87" s="45">
        <f t="shared" si="317"/>
        <v>0</v>
      </c>
      <c r="DP87" s="69">
        <f t="shared" si="318"/>
        <v>332.5</v>
      </c>
      <c r="DQ87" s="70">
        <f t="shared" si="395"/>
        <v>27.708333333333332</v>
      </c>
      <c r="DR87" s="53" t="str">
        <f t="shared" si="396"/>
        <v/>
      </c>
      <c r="DS87" s="17">
        <f>IF(details!AZ87="","",details!AZ87)</f>
        <v>10</v>
      </c>
      <c r="DT87" s="17">
        <f>IF(details!BA87="","",details!BA87)</f>
        <v>10</v>
      </c>
      <c r="DU87" s="17">
        <f>IF(details!BB87="","",details!BB87)</f>
        <v>10</v>
      </c>
      <c r="DV87" s="67">
        <f t="shared" si="397"/>
        <v>30</v>
      </c>
      <c r="DW87" s="17">
        <f>IF(details!BC87="","",details!BC87)</f>
        <v>70</v>
      </c>
      <c r="DX87" s="67">
        <f t="shared" si="398"/>
        <v>100</v>
      </c>
      <c r="DY87" s="17">
        <f>IF(details!BD87="","",details!BD87)</f>
        <v>100</v>
      </c>
      <c r="DZ87" s="54">
        <f t="shared" si="399"/>
        <v>200</v>
      </c>
      <c r="EA87" s="45">
        <f t="shared" si="400"/>
        <v>0</v>
      </c>
      <c r="EB87" s="45">
        <f t="shared" si="401"/>
        <v>0</v>
      </c>
      <c r="EC87" s="46">
        <f t="shared" si="402"/>
        <v>200</v>
      </c>
      <c r="ED87" s="45" t="str">
        <f t="shared" si="403"/>
        <v/>
      </c>
      <c r="EE87" s="45" t="str">
        <f t="shared" si="334"/>
        <v/>
      </c>
      <c r="EF87" s="45" t="str">
        <f t="shared" si="404"/>
        <v/>
      </c>
      <c r="EG87" s="17">
        <f>IF(details!BE87="","",details!BE87)</f>
        <v>6</v>
      </c>
      <c r="EH87" s="17">
        <f>IF(details!BF87="","",details!BF87)</f>
        <v>8</v>
      </c>
      <c r="EI87" s="67">
        <f t="shared" si="405"/>
        <v>14</v>
      </c>
      <c r="EJ87" s="17">
        <f>IF(details!BG87="","",details!BG87)</f>
        <v>4</v>
      </c>
      <c r="EK87" s="17">
        <f>IF(details!BH87="","",details!BH87)</f>
        <v>7</v>
      </c>
      <c r="EL87" s="67">
        <f t="shared" si="406"/>
        <v>11</v>
      </c>
      <c r="EM87" s="17">
        <f>IF(details!BI87="","",details!BI87)</f>
        <v>15</v>
      </c>
      <c r="EN87" s="17">
        <f>IF(details!BJ87="","",details!BJ87)</f>
        <v>10</v>
      </c>
      <c r="EO87" s="67">
        <f t="shared" si="407"/>
        <v>25</v>
      </c>
      <c r="EP87" s="67">
        <f t="shared" si="408"/>
        <v>25</v>
      </c>
      <c r="EQ87" s="67">
        <f t="shared" si="409"/>
        <v>25</v>
      </c>
      <c r="ER87" s="67">
        <f t="shared" si="410"/>
        <v>50</v>
      </c>
      <c r="ES87" s="17">
        <f>IF(details!BK87="","",details!BK87)</f>
        <v>24</v>
      </c>
      <c r="ET87" s="17">
        <f>IF(details!BL87="","",details!BL87)</f>
        <v>14</v>
      </c>
      <c r="EU87" s="67">
        <f t="shared" si="411"/>
        <v>38</v>
      </c>
      <c r="EV87" s="67">
        <f t="shared" si="412"/>
        <v>49</v>
      </c>
      <c r="EW87" s="67">
        <f t="shared" si="413"/>
        <v>39</v>
      </c>
      <c r="EX87" s="17">
        <f>IF(details!BM87="","",details!BM87)</f>
        <v>30</v>
      </c>
      <c r="EY87" s="17">
        <f>IF(details!BN87="","",details!BN87)</f>
        <v>70</v>
      </c>
      <c r="EZ87" s="67">
        <f t="shared" si="414"/>
        <v>100</v>
      </c>
      <c r="FA87" s="67">
        <f t="shared" si="415"/>
        <v>79</v>
      </c>
      <c r="FB87" s="67">
        <f t="shared" si="416"/>
        <v>109</v>
      </c>
      <c r="FC87" s="63">
        <f t="shared" si="417"/>
        <v>188</v>
      </c>
      <c r="FD87" s="45">
        <f t="shared" si="418"/>
        <v>0</v>
      </c>
      <c r="FE87" s="45">
        <f t="shared" si="419"/>
        <v>0</v>
      </c>
      <c r="FF87" s="46">
        <f t="shared" si="420"/>
        <v>200</v>
      </c>
      <c r="FG87" s="45" t="str">
        <f t="shared" si="421"/>
        <v/>
      </c>
      <c r="FH87" s="45" t="str">
        <f t="shared" si="335"/>
        <v>P</v>
      </c>
      <c r="FI87" s="45" t="str">
        <f t="shared" si="422"/>
        <v>A</v>
      </c>
      <c r="FJ87" s="17">
        <f>IF(details!BO87="","",details!BO87)</f>
        <v>10</v>
      </c>
      <c r="FK87" s="17">
        <f>IF(details!BP87="","",details!BP87)</f>
        <v>10</v>
      </c>
      <c r="FL87" s="17">
        <f>IF(details!BQ87="","",details!BQ87)</f>
        <v>10</v>
      </c>
      <c r="FM87" s="67">
        <f t="shared" si="423"/>
        <v>30</v>
      </c>
      <c r="FN87" s="17">
        <f>IF(details!BR87="","",details!BR87)</f>
        <v>33</v>
      </c>
      <c r="FO87" s="17">
        <f>IF(details!BS87="","",details!BS87)</f>
        <v>18</v>
      </c>
      <c r="FP87" s="71">
        <f t="shared" si="424"/>
        <v>51</v>
      </c>
      <c r="FQ87" s="67">
        <f t="shared" si="425"/>
        <v>63</v>
      </c>
      <c r="FR87" s="67">
        <f t="shared" si="426"/>
        <v>18</v>
      </c>
      <c r="FS87" s="17">
        <f>IF(details!BT87="","",details!BT87)</f>
        <v>60</v>
      </c>
      <c r="FT87" s="17">
        <f>IF(details!BU87="","",details!BU87)</f>
        <v>30</v>
      </c>
      <c r="FU87" s="71">
        <f t="shared" si="427"/>
        <v>90</v>
      </c>
      <c r="FV87" s="67">
        <f t="shared" si="428"/>
        <v>123</v>
      </c>
      <c r="FW87" s="67">
        <f t="shared" si="429"/>
        <v>48</v>
      </c>
      <c r="FX87" s="63">
        <f t="shared" si="430"/>
        <v>171</v>
      </c>
      <c r="FY87" s="45">
        <f t="shared" si="431"/>
        <v>0</v>
      </c>
      <c r="FZ87" s="45">
        <f t="shared" si="432"/>
        <v>0</v>
      </c>
      <c r="GA87" s="46">
        <f t="shared" si="319"/>
        <v>200</v>
      </c>
      <c r="GB87" s="45" t="str">
        <f t="shared" si="433"/>
        <v/>
      </c>
      <c r="GC87" s="45" t="str">
        <f t="shared" si="336"/>
        <v>P</v>
      </c>
      <c r="GD87" s="45" t="str">
        <f t="shared" si="434"/>
        <v>A</v>
      </c>
      <c r="GE87" s="17">
        <f>IF(details!BV87="","",details!BV87)</f>
        <v>24</v>
      </c>
      <c r="GF87" s="17">
        <f>IF(details!BW87="","",details!BW87)</f>
        <v>44</v>
      </c>
      <c r="GG87" s="17">
        <f>IF(details!BX87="","",details!BX87)</f>
        <v>30</v>
      </c>
      <c r="GH87" s="63">
        <f t="shared" si="435"/>
        <v>98</v>
      </c>
      <c r="GI87" s="45">
        <f t="shared" si="436"/>
        <v>0</v>
      </c>
      <c r="GJ87" s="46">
        <f t="shared" si="437"/>
        <v>100</v>
      </c>
      <c r="GK87" s="45" t="str">
        <f t="shared" si="438"/>
        <v/>
      </c>
      <c r="GL87" s="45" t="str">
        <f t="shared" si="337"/>
        <v>P</v>
      </c>
      <c r="GM87" s="45" t="str">
        <f t="shared" si="338"/>
        <v>A</v>
      </c>
      <c r="GN87" s="17">
        <f>IF(details!BY87="","",details!BY87)</f>
        <v>24</v>
      </c>
      <c r="GO87" s="17">
        <f>IF(details!BZ87="","",details!BZ87)</f>
        <v>28</v>
      </c>
      <c r="GP87" s="17">
        <f>IF(details!CA87="","",details!CA87)</f>
        <v>27</v>
      </c>
      <c r="GQ87" s="17">
        <f>IF(details!CB87="","",details!CB87)</f>
        <v>14</v>
      </c>
      <c r="GR87" s="63">
        <f t="shared" si="439"/>
        <v>93</v>
      </c>
      <c r="GS87" s="45">
        <f t="shared" si="440"/>
        <v>0</v>
      </c>
      <c r="GT87" s="46">
        <f t="shared" si="441"/>
        <v>100</v>
      </c>
      <c r="GU87" s="45" t="str">
        <f t="shared" si="442"/>
        <v/>
      </c>
      <c r="GV87" s="45" t="str">
        <f t="shared" si="339"/>
        <v>P</v>
      </c>
      <c r="GW87" s="45" t="str">
        <f t="shared" si="340"/>
        <v>A</v>
      </c>
      <c r="GX87" s="45" t="str">
        <f t="shared" si="341"/>
        <v/>
      </c>
      <c r="GY87" s="45" t="str">
        <f t="shared" si="342"/>
        <v/>
      </c>
      <c r="GZ87" s="45" t="str">
        <f t="shared" si="343"/>
        <v/>
      </c>
      <c r="HA87" s="45" t="str">
        <f t="shared" si="344"/>
        <v/>
      </c>
      <c r="HB87" s="45" t="str">
        <f t="shared" si="443"/>
        <v/>
      </c>
      <c r="HC87" s="45" t="str">
        <f t="shared" si="444"/>
        <v/>
      </c>
      <c r="HD87" s="45" t="str">
        <f t="shared" si="320"/>
        <v/>
      </c>
      <c r="HE87" s="45">
        <f t="shared" si="445"/>
        <v>0</v>
      </c>
      <c r="HF87" s="45">
        <f t="shared" si="446"/>
        <v>0</v>
      </c>
      <c r="HG87" s="45">
        <f t="shared" si="447"/>
        <v>0</v>
      </c>
      <c r="HH87" s="45">
        <f t="shared" si="448"/>
        <v>0</v>
      </c>
      <c r="HI87" s="45">
        <f t="shared" si="449"/>
        <v>0</v>
      </c>
      <c r="HJ87" s="45" t="str">
        <f t="shared" si="321"/>
        <v/>
      </c>
      <c r="HK87" s="17" t="str">
        <f t="shared" si="450"/>
        <v/>
      </c>
      <c r="HL87" s="359" t="str">
        <f t="shared" si="451"/>
        <v/>
      </c>
      <c r="HM87" s="72" t="str">
        <f t="shared" si="452"/>
        <v/>
      </c>
      <c r="HN87" s="60" t="str">
        <f>IF(details!DJ87="","",details!DJ87)</f>
        <v/>
      </c>
      <c r="HO87" s="73" t="str">
        <f>IF(details!DK87="","",details!DK87)</f>
        <v/>
      </c>
      <c r="HP87" s="60" t="str">
        <f>IF(details!DN87="","",details!DN87)</f>
        <v/>
      </c>
      <c r="HQ87" s="73" t="str">
        <f>IF(details!DO87="","",details!DO87)</f>
        <v/>
      </c>
      <c r="HR87" s="60" t="str">
        <f>IF(details!DR87="","",details!DR87)</f>
        <v/>
      </c>
      <c r="HS87" s="73" t="str">
        <f>IF(details!DS87="","",details!DS87)</f>
        <v/>
      </c>
      <c r="HT87" s="60" t="str">
        <f>IF(details!DV87="","",details!DV87)</f>
        <v/>
      </c>
      <c r="HU87" s="73" t="str">
        <f>IF(details!DW87="","",details!DW87)</f>
        <v/>
      </c>
      <c r="HV87" s="60" t="str">
        <f>IF(details!DZ87="","",details!DZ87)</f>
        <v/>
      </c>
      <c r="HW87" s="73" t="str">
        <f>IF(details!EA87="","",details!EA87)</f>
        <v/>
      </c>
      <c r="HX87" s="61" t="str">
        <f t="shared" si="453"/>
        <v/>
      </c>
      <c r="HY87" s="321">
        <f t="shared" si="454"/>
        <v>1.5</v>
      </c>
      <c r="HZ87" s="17" t="str">
        <f t="shared" si="455"/>
        <v/>
      </c>
      <c r="IA87" s="17" t="str">
        <f t="shared" si="456"/>
        <v/>
      </c>
      <c r="IB87" s="17" t="str">
        <f t="shared" si="345"/>
        <v/>
      </c>
      <c r="IC87" s="17" t="str">
        <f t="shared" si="457"/>
        <v/>
      </c>
      <c r="ID87" s="17" t="str">
        <f t="shared" si="458"/>
        <v/>
      </c>
      <c r="IE87" s="17" t="str">
        <f t="shared" si="346"/>
        <v/>
      </c>
      <c r="IF87" s="17" t="str">
        <f t="shared" si="459"/>
        <v/>
      </c>
      <c r="IG87" s="17" t="str">
        <f t="shared" ref="IG87:IK96" si="486">IF($AO87=IG$5,$IF87,"")</f>
        <v/>
      </c>
      <c r="IH87" s="17" t="str">
        <f t="shared" si="486"/>
        <v/>
      </c>
      <c r="II87" s="17" t="str">
        <f t="shared" si="486"/>
        <v/>
      </c>
      <c r="IJ87" s="17" t="str">
        <f t="shared" si="486"/>
        <v/>
      </c>
      <c r="IK87" s="17" t="str">
        <f t="shared" si="486"/>
        <v/>
      </c>
      <c r="IL87" s="17" t="str">
        <f t="shared" si="460"/>
        <v/>
      </c>
      <c r="IM87" s="17" t="str">
        <f t="shared" si="347"/>
        <v/>
      </c>
      <c r="IN87" s="17" t="str">
        <f t="shared" si="461"/>
        <v/>
      </c>
      <c r="IO87" s="17" t="str">
        <f t="shared" si="462"/>
        <v/>
      </c>
      <c r="IP87" s="17" t="str">
        <f t="shared" si="348"/>
        <v/>
      </c>
      <c r="IQ87" s="17" t="str">
        <f t="shared" si="463"/>
        <v/>
      </c>
      <c r="IR87" s="17" t="str">
        <f t="shared" si="464"/>
        <v/>
      </c>
      <c r="IS87" s="17" t="str">
        <f t="shared" si="465"/>
        <v/>
      </c>
      <c r="IT87" s="17" t="str">
        <f t="shared" si="466"/>
        <v/>
      </c>
      <c r="IU87" s="17" t="str">
        <f t="shared" si="467"/>
        <v/>
      </c>
      <c r="IV87" s="17" t="str">
        <f t="shared" si="468"/>
        <v/>
      </c>
      <c r="IW87" s="17" t="str">
        <f t="shared" si="469"/>
        <v/>
      </c>
      <c r="IX87" s="17" t="str">
        <f t="shared" si="470"/>
        <v>A</v>
      </c>
      <c r="IY87" s="17" t="str">
        <f t="shared" si="471"/>
        <v>A</v>
      </c>
      <c r="IZ87" s="17" t="str">
        <f t="shared" si="472"/>
        <v>A</v>
      </c>
      <c r="JA87" s="17" t="str">
        <f t="shared" si="473"/>
        <v>A</v>
      </c>
      <c r="JB87" s="17" t="str">
        <f t="shared" si="474"/>
        <v xml:space="preserve">            </v>
      </c>
      <c r="JC87" s="17" t="str">
        <f t="shared" si="475"/>
        <v xml:space="preserve">            </v>
      </c>
      <c r="JD87" s="17" t="str">
        <f t="shared" si="476"/>
        <v/>
      </c>
      <c r="JE87" s="74"/>
      <c r="JF87" s="17" t="str">
        <f t="shared" si="477"/>
        <v xml:space="preserve">            </v>
      </c>
      <c r="JG87" s="17" t="str">
        <f>IF(OR(HK87="SUPPL.",HK87="RE-EXAM."),'result subject-wise'!AV87,HK87)</f>
        <v/>
      </c>
      <c r="JH87" s="26">
        <f>IF('result subject-wise'!AW87="",DQ87,'result subject-wise'!AW87)</f>
        <v>27.708333333333332</v>
      </c>
      <c r="JI87" s="53" t="str">
        <f t="shared" si="478"/>
        <v/>
      </c>
      <c r="JJ87" s="65"/>
    </row>
    <row r="88" spans="1:270" ht="16" customHeight="1">
      <c r="A88" s="2">
        <f>details!A88</f>
        <v>0</v>
      </c>
      <c r="B88" s="17" t="str">
        <f>IF(details!B88="","",details!B88)</f>
        <v/>
      </c>
      <c r="C88" s="17" t="str">
        <f>IF(details!C88="","",details!C88)</f>
        <v/>
      </c>
      <c r="D88" s="63" t="str">
        <f>IF(details!D88="","",details!D88)</f>
        <v/>
      </c>
      <c r="E88" s="17" t="str">
        <f>IF(details!E88="","",details!E88)</f>
        <v/>
      </c>
      <c r="F88" s="245" t="str">
        <f>IF(details!F88="","",details!F88)</f>
        <v/>
      </c>
      <c r="G88" s="19" t="str">
        <f>IF(details!G88="","",details!G88)</f>
        <v/>
      </c>
      <c r="H88" s="19" t="str">
        <f>IF(details!H88="","",details!H88)</f>
        <v/>
      </c>
      <c r="I88" s="19" t="str">
        <f>IF(details!I88="","",details!I88)</f>
        <v/>
      </c>
      <c r="J88" s="17" t="str">
        <f>IF(details!J88="","",details!J88)</f>
        <v/>
      </c>
      <c r="K88" s="17" t="str">
        <f>IF(details!K88="","",details!K88)</f>
        <v/>
      </c>
      <c r="L88" s="17" t="str">
        <f>IF(details!L88="","",details!L88)</f>
        <v/>
      </c>
      <c r="M88" s="67" t="str">
        <f t="shared" si="349"/>
        <v/>
      </c>
      <c r="N88" s="17" t="str">
        <f>IF(details!M88="","",details!M88)</f>
        <v/>
      </c>
      <c r="O88" s="17" t="str">
        <f>IF(details!N88="","",details!N88)</f>
        <v/>
      </c>
      <c r="P88" s="67" t="str">
        <f t="shared" si="350"/>
        <v/>
      </c>
      <c r="Q88" s="17" t="str">
        <f>IF(details!O88="","",details!O88)</f>
        <v/>
      </c>
      <c r="R88" s="54" t="str">
        <f t="shared" si="351"/>
        <v/>
      </c>
      <c r="S88" s="45">
        <f t="shared" si="352"/>
        <v>0</v>
      </c>
      <c r="T88" s="45">
        <f t="shared" si="353"/>
        <v>0</v>
      </c>
      <c r="U88" s="46" t="str">
        <f t="shared" si="354"/>
        <v/>
      </c>
      <c r="V88" s="45" t="str">
        <f t="shared" si="355"/>
        <v/>
      </c>
      <c r="W88" s="45" t="str">
        <f t="shared" si="322"/>
        <v/>
      </c>
      <c r="X88" s="45" t="str">
        <f t="shared" si="323"/>
        <v/>
      </c>
      <c r="Y88" s="17" t="str">
        <f>IF(details!P88="","",details!P88)</f>
        <v/>
      </c>
      <c r="Z88" s="17" t="str">
        <f>IF(details!Q88="","",details!Q88)</f>
        <v/>
      </c>
      <c r="AA88" s="17" t="str">
        <f>IF(details!R88="","",details!R88)</f>
        <v/>
      </c>
      <c r="AB88" s="67" t="str">
        <f t="shared" si="356"/>
        <v/>
      </c>
      <c r="AC88" s="17" t="str">
        <f>IF(details!S88="","",details!S88)</f>
        <v/>
      </c>
      <c r="AD88" s="17" t="str">
        <f>IF(details!T88="","",details!T88)</f>
        <v/>
      </c>
      <c r="AE88" s="67" t="str">
        <f t="shared" si="357"/>
        <v/>
      </c>
      <c r="AF88" s="17" t="str">
        <f>IF(details!U88="","",details!U88)</f>
        <v/>
      </c>
      <c r="AG88" s="54" t="str">
        <f t="shared" si="358"/>
        <v/>
      </c>
      <c r="AH88" s="45">
        <f t="shared" si="359"/>
        <v>0</v>
      </c>
      <c r="AI88" s="45">
        <f t="shared" si="360"/>
        <v>0</v>
      </c>
      <c r="AJ88" s="46" t="str">
        <f t="shared" si="361"/>
        <v/>
      </c>
      <c r="AK88" s="45" t="str">
        <f t="shared" si="362"/>
        <v/>
      </c>
      <c r="AL88" s="45" t="str">
        <f t="shared" si="324"/>
        <v/>
      </c>
      <c r="AM88" s="45" t="str">
        <f t="shared" si="325"/>
        <v/>
      </c>
      <c r="AN88" s="63" t="str">
        <f>IF(details!V88="","",details!V88)</f>
        <v/>
      </c>
      <c r="AO88" s="68" t="str">
        <f>IF(details!V88="","",details!V88)</f>
        <v/>
      </c>
      <c r="AP88" s="17" t="str">
        <f>IF(details!W88="","",details!W88)</f>
        <v/>
      </c>
      <c r="AQ88" s="17" t="str">
        <f>IF(details!X88="","",details!X88)</f>
        <v/>
      </c>
      <c r="AR88" s="17" t="str">
        <f>IF(details!Y88="","",details!Y88)</f>
        <v/>
      </c>
      <c r="AS88" s="67" t="str">
        <f t="shared" si="363"/>
        <v/>
      </c>
      <c r="AT88" s="17" t="str">
        <f>IF(details!Z88="","",details!Z88)</f>
        <v/>
      </c>
      <c r="AU88" s="17" t="str">
        <f>IF(details!AA88="","",details!AA88)</f>
        <v/>
      </c>
      <c r="AV88" s="67" t="str">
        <f t="shared" si="364"/>
        <v/>
      </c>
      <c r="AW88" s="17" t="str">
        <f>IF(details!AB88="","",details!AB88)</f>
        <v/>
      </c>
      <c r="AX88" s="54" t="str">
        <f t="shared" si="365"/>
        <v/>
      </c>
      <c r="AY88" s="45">
        <f t="shared" si="366"/>
        <v>0</v>
      </c>
      <c r="AZ88" s="45">
        <f t="shared" si="367"/>
        <v>0</v>
      </c>
      <c r="BA88" s="46" t="str">
        <f t="shared" si="368"/>
        <v/>
      </c>
      <c r="BB88" s="45" t="str">
        <f t="shared" si="369"/>
        <v/>
      </c>
      <c r="BC88" s="45" t="str">
        <f t="shared" si="326"/>
        <v/>
      </c>
      <c r="BD88" s="45" t="str">
        <f t="shared" si="370"/>
        <v/>
      </c>
      <c r="BE88" s="17" t="str">
        <f>IF(details!AC88="","",details!AC88)</f>
        <v/>
      </c>
      <c r="BF88" s="17" t="str">
        <f>IF(details!AD88="","",details!AD88)</f>
        <v/>
      </c>
      <c r="BG88" s="17" t="str">
        <f>IF(details!AE88="","",details!AE88)</f>
        <v/>
      </c>
      <c r="BH88" s="67" t="str">
        <f t="shared" si="371"/>
        <v/>
      </c>
      <c r="BI88" s="17" t="str">
        <f>IF(details!AF88="","",details!AF88)</f>
        <v/>
      </c>
      <c r="BJ88" s="17" t="str">
        <f>IF(details!AG88="","",details!AG88)</f>
        <v/>
      </c>
      <c r="BK88" s="67" t="str">
        <f t="shared" si="372"/>
        <v/>
      </c>
      <c r="BL88" s="17" t="str">
        <f>IF(details!AH88="","",details!AH88)</f>
        <v/>
      </c>
      <c r="BM88" s="54" t="str">
        <f t="shared" si="373"/>
        <v/>
      </c>
      <c r="BN88" s="45">
        <f t="shared" si="374"/>
        <v>0</v>
      </c>
      <c r="BO88" s="45">
        <f t="shared" si="375"/>
        <v>0</v>
      </c>
      <c r="BP88" s="46" t="str">
        <f t="shared" si="376"/>
        <v/>
      </c>
      <c r="BQ88" s="45" t="str">
        <f t="shared" si="377"/>
        <v/>
      </c>
      <c r="BR88" s="45" t="str">
        <f t="shared" si="327"/>
        <v/>
      </c>
      <c r="BS88" s="45" t="str">
        <f t="shared" si="378"/>
        <v/>
      </c>
      <c r="BT88" s="300" t="str">
        <f>IF(details!AI88="","",details!AI88)</f>
        <v/>
      </c>
      <c r="BU88" s="309" t="str">
        <f t="shared" si="379"/>
        <v xml:space="preserve"> SOCIAL SCIENCE</v>
      </c>
      <c r="BV88" s="17" t="str">
        <f>IF(details!AJ88="","",details!AJ88)</f>
        <v/>
      </c>
      <c r="BW88" s="17" t="str">
        <f>IF(details!AK88="","",details!AK88)</f>
        <v/>
      </c>
      <c r="BX88" s="17" t="str">
        <f>IF(details!AL88="","",details!AL88)</f>
        <v/>
      </c>
      <c r="BY88" s="178" t="str">
        <f t="shared" si="484"/>
        <v/>
      </c>
      <c r="BZ88" s="17" t="str">
        <f>IF(details!AM88="","",details!AM88)</f>
        <v/>
      </c>
      <c r="CA88" s="17" t="str">
        <f t="shared" si="380"/>
        <v/>
      </c>
      <c r="CB88" s="17" t="str">
        <f t="shared" si="485"/>
        <v/>
      </c>
      <c r="CC88" s="17">
        <f>IF(details!AN88="","",details!AN88)</f>
        <v>10</v>
      </c>
      <c r="CD88" s="17">
        <f>IF(details!AO88="","",details!AO88)</f>
        <v>10</v>
      </c>
      <c r="CE88" s="17">
        <f>IF(details!AP88="","",details!AP88)</f>
        <v>9</v>
      </c>
      <c r="CF88" s="67">
        <f t="shared" si="381"/>
        <v>29</v>
      </c>
      <c r="CG88" s="17">
        <f>IF(details!AQ88="","",details!AQ88)</f>
        <v>0.5</v>
      </c>
      <c r="CH88" s="17">
        <f>IF(details!AR88="","",details!AR88)</f>
        <v>70</v>
      </c>
      <c r="CI88" s="67">
        <f t="shared" si="382"/>
        <v>99.5</v>
      </c>
      <c r="CJ88" s="17">
        <f>IF(details!AS88="","",details!AS88)</f>
        <v>100</v>
      </c>
      <c r="CK88" s="54">
        <f t="shared" si="383"/>
        <v>199.5</v>
      </c>
      <c r="CL88" s="17">
        <f t="shared" si="384"/>
        <v>10</v>
      </c>
      <c r="CM88" s="17">
        <f t="shared" si="385"/>
        <v>10</v>
      </c>
      <c r="CN88" s="17">
        <f t="shared" si="386"/>
        <v>9</v>
      </c>
      <c r="CO88" s="67">
        <f t="shared" si="328"/>
        <v>0.5</v>
      </c>
      <c r="CP88" s="17">
        <f t="shared" si="311"/>
        <v>70</v>
      </c>
      <c r="CQ88" s="67">
        <f t="shared" si="312"/>
        <v>99.5</v>
      </c>
      <c r="CR88" s="17">
        <f t="shared" si="313"/>
        <v>100</v>
      </c>
      <c r="CS88" s="54">
        <f t="shared" si="314"/>
        <v>199.5</v>
      </c>
      <c r="CT88" s="45">
        <f t="shared" si="315"/>
        <v>0</v>
      </c>
      <c r="CU88" s="45">
        <f t="shared" si="329"/>
        <v>0</v>
      </c>
      <c r="CV88" s="46">
        <f t="shared" si="330"/>
        <v>200</v>
      </c>
      <c r="CW88" s="45" t="str">
        <f t="shared" si="316"/>
        <v/>
      </c>
      <c r="CX88" s="45" t="str">
        <f t="shared" si="331"/>
        <v/>
      </c>
      <c r="CY88" s="45" t="str">
        <f t="shared" si="387"/>
        <v/>
      </c>
      <c r="CZ88" s="17">
        <f>IF(details!AT88="","",details!AT88)</f>
        <v>5</v>
      </c>
      <c r="DA88" s="17">
        <f>IF(details!AU88="","",details!AU88)</f>
        <v>4</v>
      </c>
      <c r="DB88" s="17">
        <f>IF(details!AV88="","",details!AV88)</f>
        <v>8</v>
      </c>
      <c r="DC88" s="67">
        <f t="shared" si="388"/>
        <v>17</v>
      </c>
      <c r="DD88" s="17">
        <f>IF(details!AW88="","",details!AW88)</f>
        <v>1</v>
      </c>
      <c r="DE88" s="17">
        <f>IF(details!AX88="","",details!AX88)</f>
        <v>25</v>
      </c>
      <c r="DF88" s="67">
        <f t="shared" si="389"/>
        <v>43</v>
      </c>
      <c r="DG88" s="17">
        <f>IF(details!AY88="","",details!AY88)</f>
        <v>90</v>
      </c>
      <c r="DH88" s="54">
        <f t="shared" si="390"/>
        <v>133</v>
      </c>
      <c r="DI88" s="45">
        <f t="shared" si="391"/>
        <v>0</v>
      </c>
      <c r="DJ88" s="45">
        <f t="shared" si="392"/>
        <v>0</v>
      </c>
      <c r="DK88" s="46">
        <f t="shared" si="393"/>
        <v>200</v>
      </c>
      <c r="DL88" s="45" t="str">
        <f t="shared" si="394"/>
        <v/>
      </c>
      <c r="DM88" s="45" t="str">
        <f t="shared" si="332"/>
        <v/>
      </c>
      <c r="DN88" s="45" t="str">
        <f t="shared" si="333"/>
        <v/>
      </c>
      <c r="DO88" s="45">
        <f t="shared" si="317"/>
        <v>0</v>
      </c>
      <c r="DP88" s="69">
        <f t="shared" si="318"/>
        <v>332.5</v>
      </c>
      <c r="DQ88" s="70">
        <f t="shared" si="395"/>
        <v>27.708333333333332</v>
      </c>
      <c r="DR88" s="53" t="str">
        <f t="shared" si="396"/>
        <v/>
      </c>
      <c r="DS88" s="17">
        <f>IF(details!AZ88="","",details!AZ88)</f>
        <v>10</v>
      </c>
      <c r="DT88" s="17">
        <f>IF(details!BA88="","",details!BA88)</f>
        <v>10</v>
      </c>
      <c r="DU88" s="17">
        <f>IF(details!BB88="","",details!BB88)</f>
        <v>10</v>
      </c>
      <c r="DV88" s="67">
        <f t="shared" si="397"/>
        <v>30</v>
      </c>
      <c r="DW88" s="17">
        <f>IF(details!BC88="","",details!BC88)</f>
        <v>70</v>
      </c>
      <c r="DX88" s="67">
        <f t="shared" si="398"/>
        <v>100</v>
      </c>
      <c r="DY88" s="17">
        <f>IF(details!BD88="","",details!BD88)</f>
        <v>100</v>
      </c>
      <c r="DZ88" s="54">
        <f t="shared" si="399"/>
        <v>200</v>
      </c>
      <c r="EA88" s="45">
        <f t="shared" si="400"/>
        <v>0</v>
      </c>
      <c r="EB88" s="45">
        <f t="shared" si="401"/>
        <v>0</v>
      </c>
      <c r="EC88" s="46">
        <f t="shared" si="402"/>
        <v>200</v>
      </c>
      <c r="ED88" s="45" t="str">
        <f t="shared" si="403"/>
        <v/>
      </c>
      <c r="EE88" s="45" t="str">
        <f t="shared" si="334"/>
        <v/>
      </c>
      <c r="EF88" s="45" t="str">
        <f t="shared" si="404"/>
        <v/>
      </c>
      <c r="EG88" s="17">
        <f>IF(details!BE88="","",details!BE88)</f>
        <v>6</v>
      </c>
      <c r="EH88" s="17">
        <f>IF(details!BF88="","",details!BF88)</f>
        <v>8</v>
      </c>
      <c r="EI88" s="67">
        <f t="shared" si="405"/>
        <v>14</v>
      </c>
      <c r="EJ88" s="17">
        <f>IF(details!BG88="","",details!BG88)</f>
        <v>4</v>
      </c>
      <c r="EK88" s="17">
        <f>IF(details!BH88="","",details!BH88)</f>
        <v>7</v>
      </c>
      <c r="EL88" s="67">
        <f t="shared" si="406"/>
        <v>11</v>
      </c>
      <c r="EM88" s="17">
        <f>IF(details!BI88="","",details!BI88)</f>
        <v>15</v>
      </c>
      <c r="EN88" s="17">
        <f>IF(details!BJ88="","",details!BJ88)</f>
        <v>10</v>
      </c>
      <c r="EO88" s="67">
        <f t="shared" si="407"/>
        <v>25</v>
      </c>
      <c r="EP88" s="67">
        <f t="shared" si="408"/>
        <v>25</v>
      </c>
      <c r="EQ88" s="67">
        <f t="shared" si="409"/>
        <v>25</v>
      </c>
      <c r="ER88" s="67">
        <f t="shared" si="410"/>
        <v>50</v>
      </c>
      <c r="ES88" s="17">
        <f>IF(details!BK88="","",details!BK88)</f>
        <v>24</v>
      </c>
      <c r="ET88" s="17">
        <f>IF(details!BL88="","",details!BL88)</f>
        <v>14</v>
      </c>
      <c r="EU88" s="67">
        <f t="shared" si="411"/>
        <v>38</v>
      </c>
      <c r="EV88" s="67">
        <f t="shared" si="412"/>
        <v>49</v>
      </c>
      <c r="EW88" s="67">
        <f t="shared" si="413"/>
        <v>39</v>
      </c>
      <c r="EX88" s="17">
        <f>IF(details!BM88="","",details!BM88)</f>
        <v>30</v>
      </c>
      <c r="EY88" s="17">
        <f>IF(details!BN88="","",details!BN88)</f>
        <v>70</v>
      </c>
      <c r="EZ88" s="67">
        <f t="shared" si="414"/>
        <v>100</v>
      </c>
      <c r="FA88" s="67">
        <f t="shared" si="415"/>
        <v>79</v>
      </c>
      <c r="FB88" s="67">
        <f t="shared" si="416"/>
        <v>109</v>
      </c>
      <c r="FC88" s="63">
        <f t="shared" si="417"/>
        <v>188</v>
      </c>
      <c r="FD88" s="45">
        <f t="shared" si="418"/>
        <v>0</v>
      </c>
      <c r="FE88" s="45">
        <f t="shared" si="419"/>
        <v>0</v>
      </c>
      <c r="FF88" s="46">
        <f t="shared" si="420"/>
        <v>200</v>
      </c>
      <c r="FG88" s="45" t="str">
        <f t="shared" si="421"/>
        <v/>
      </c>
      <c r="FH88" s="45" t="str">
        <f t="shared" si="335"/>
        <v>P</v>
      </c>
      <c r="FI88" s="45" t="str">
        <f t="shared" si="422"/>
        <v>A</v>
      </c>
      <c r="FJ88" s="17">
        <f>IF(details!BO88="","",details!BO88)</f>
        <v>10</v>
      </c>
      <c r="FK88" s="17">
        <f>IF(details!BP88="","",details!BP88)</f>
        <v>10</v>
      </c>
      <c r="FL88" s="17">
        <f>IF(details!BQ88="","",details!BQ88)</f>
        <v>10</v>
      </c>
      <c r="FM88" s="67">
        <f t="shared" si="423"/>
        <v>30</v>
      </c>
      <c r="FN88" s="17">
        <f>IF(details!BR88="","",details!BR88)</f>
        <v>33</v>
      </c>
      <c r="FO88" s="17">
        <f>IF(details!BS88="","",details!BS88)</f>
        <v>18</v>
      </c>
      <c r="FP88" s="71">
        <f t="shared" si="424"/>
        <v>51</v>
      </c>
      <c r="FQ88" s="67">
        <f t="shared" si="425"/>
        <v>63</v>
      </c>
      <c r="FR88" s="67">
        <f t="shared" si="426"/>
        <v>18</v>
      </c>
      <c r="FS88" s="17">
        <f>IF(details!BT88="","",details!BT88)</f>
        <v>60</v>
      </c>
      <c r="FT88" s="17">
        <f>IF(details!BU88="","",details!BU88)</f>
        <v>30</v>
      </c>
      <c r="FU88" s="71">
        <f t="shared" si="427"/>
        <v>90</v>
      </c>
      <c r="FV88" s="67">
        <f t="shared" si="428"/>
        <v>123</v>
      </c>
      <c r="FW88" s="67">
        <f t="shared" si="429"/>
        <v>48</v>
      </c>
      <c r="FX88" s="63">
        <f t="shared" si="430"/>
        <v>171</v>
      </c>
      <c r="FY88" s="45">
        <f t="shared" si="431"/>
        <v>0</v>
      </c>
      <c r="FZ88" s="45">
        <f t="shared" si="432"/>
        <v>0</v>
      </c>
      <c r="GA88" s="46">
        <f t="shared" si="319"/>
        <v>200</v>
      </c>
      <c r="GB88" s="45" t="str">
        <f t="shared" si="433"/>
        <v/>
      </c>
      <c r="GC88" s="45" t="str">
        <f t="shared" si="336"/>
        <v>P</v>
      </c>
      <c r="GD88" s="45" t="str">
        <f t="shared" si="434"/>
        <v>A</v>
      </c>
      <c r="GE88" s="17">
        <f>IF(details!BV88="","",details!BV88)</f>
        <v>24</v>
      </c>
      <c r="GF88" s="17">
        <f>IF(details!BW88="","",details!BW88)</f>
        <v>44</v>
      </c>
      <c r="GG88" s="17">
        <f>IF(details!BX88="","",details!BX88)</f>
        <v>30</v>
      </c>
      <c r="GH88" s="63">
        <f t="shared" si="435"/>
        <v>98</v>
      </c>
      <c r="GI88" s="45">
        <f t="shared" si="436"/>
        <v>0</v>
      </c>
      <c r="GJ88" s="46">
        <f t="shared" si="437"/>
        <v>100</v>
      </c>
      <c r="GK88" s="45" t="str">
        <f t="shared" si="438"/>
        <v/>
      </c>
      <c r="GL88" s="45" t="str">
        <f t="shared" si="337"/>
        <v>P</v>
      </c>
      <c r="GM88" s="45" t="str">
        <f t="shared" si="338"/>
        <v>A</v>
      </c>
      <c r="GN88" s="17">
        <f>IF(details!BY88="","",details!BY88)</f>
        <v>24</v>
      </c>
      <c r="GO88" s="17">
        <f>IF(details!BZ88="","",details!BZ88)</f>
        <v>28</v>
      </c>
      <c r="GP88" s="17">
        <f>IF(details!CA88="","",details!CA88)</f>
        <v>27</v>
      </c>
      <c r="GQ88" s="17">
        <f>IF(details!CB88="","",details!CB88)</f>
        <v>14</v>
      </c>
      <c r="GR88" s="63">
        <f t="shared" si="439"/>
        <v>93</v>
      </c>
      <c r="GS88" s="45">
        <f t="shared" si="440"/>
        <v>0</v>
      </c>
      <c r="GT88" s="46">
        <f t="shared" si="441"/>
        <v>100</v>
      </c>
      <c r="GU88" s="45" t="str">
        <f t="shared" si="442"/>
        <v/>
      </c>
      <c r="GV88" s="45" t="str">
        <f t="shared" si="339"/>
        <v>P</v>
      </c>
      <c r="GW88" s="45" t="str">
        <f t="shared" si="340"/>
        <v>A</v>
      </c>
      <c r="GX88" s="45" t="str">
        <f t="shared" si="341"/>
        <v/>
      </c>
      <c r="GY88" s="45" t="str">
        <f t="shared" si="342"/>
        <v/>
      </c>
      <c r="GZ88" s="45" t="str">
        <f t="shared" si="343"/>
        <v/>
      </c>
      <c r="HA88" s="45" t="str">
        <f t="shared" si="344"/>
        <v/>
      </c>
      <c r="HB88" s="45" t="str">
        <f t="shared" si="443"/>
        <v/>
      </c>
      <c r="HC88" s="45" t="str">
        <f t="shared" si="444"/>
        <v/>
      </c>
      <c r="HD88" s="45" t="str">
        <f t="shared" si="320"/>
        <v/>
      </c>
      <c r="HE88" s="45">
        <f t="shared" si="445"/>
        <v>0</v>
      </c>
      <c r="HF88" s="45">
        <f t="shared" si="446"/>
        <v>0</v>
      </c>
      <c r="HG88" s="45">
        <f t="shared" si="447"/>
        <v>0</v>
      </c>
      <c r="HH88" s="45">
        <f t="shared" si="448"/>
        <v>0</v>
      </c>
      <c r="HI88" s="45">
        <f t="shared" si="449"/>
        <v>0</v>
      </c>
      <c r="HJ88" s="45" t="str">
        <f t="shared" si="321"/>
        <v/>
      </c>
      <c r="HK88" s="17" t="str">
        <f t="shared" si="450"/>
        <v/>
      </c>
      <c r="HL88" s="359" t="str">
        <f t="shared" si="451"/>
        <v/>
      </c>
      <c r="HM88" s="72" t="str">
        <f t="shared" si="452"/>
        <v/>
      </c>
      <c r="HN88" s="60" t="str">
        <f>IF(details!DJ88="","",details!DJ88)</f>
        <v/>
      </c>
      <c r="HO88" s="73" t="str">
        <f>IF(details!DK88="","",details!DK88)</f>
        <v/>
      </c>
      <c r="HP88" s="60" t="str">
        <f>IF(details!DN88="","",details!DN88)</f>
        <v/>
      </c>
      <c r="HQ88" s="73" t="str">
        <f>IF(details!DO88="","",details!DO88)</f>
        <v/>
      </c>
      <c r="HR88" s="60" t="str">
        <f>IF(details!DR88="","",details!DR88)</f>
        <v/>
      </c>
      <c r="HS88" s="73" t="str">
        <f>IF(details!DS88="","",details!DS88)</f>
        <v/>
      </c>
      <c r="HT88" s="60" t="str">
        <f>IF(details!DV88="","",details!DV88)</f>
        <v/>
      </c>
      <c r="HU88" s="73" t="str">
        <f>IF(details!DW88="","",details!DW88)</f>
        <v/>
      </c>
      <c r="HV88" s="60" t="str">
        <f>IF(details!DZ88="","",details!DZ88)</f>
        <v/>
      </c>
      <c r="HW88" s="73" t="str">
        <f>IF(details!EA88="","",details!EA88)</f>
        <v/>
      </c>
      <c r="HX88" s="61" t="str">
        <f t="shared" si="453"/>
        <v/>
      </c>
      <c r="HY88" s="321">
        <f t="shared" si="454"/>
        <v>1.5</v>
      </c>
      <c r="HZ88" s="17" t="str">
        <f t="shared" si="455"/>
        <v/>
      </c>
      <c r="IA88" s="17" t="str">
        <f t="shared" si="456"/>
        <v/>
      </c>
      <c r="IB88" s="17" t="str">
        <f t="shared" si="345"/>
        <v/>
      </c>
      <c r="IC88" s="17" t="str">
        <f t="shared" si="457"/>
        <v/>
      </c>
      <c r="ID88" s="17" t="str">
        <f t="shared" si="458"/>
        <v/>
      </c>
      <c r="IE88" s="17" t="str">
        <f t="shared" si="346"/>
        <v/>
      </c>
      <c r="IF88" s="17" t="str">
        <f t="shared" si="459"/>
        <v/>
      </c>
      <c r="IG88" s="17" t="str">
        <f t="shared" si="486"/>
        <v/>
      </c>
      <c r="IH88" s="17" t="str">
        <f t="shared" si="486"/>
        <v/>
      </c>
      <c r="II88" s="17" t="str">
        <f t="shared" si="486"/>
        <v/>
      </c>
      <c r="IJ88" s="17" t="str">
        <f t="shared" si="486"/>
        <v/>
      </c>
      <c r="IK88" s="17" t="str">
        <f t="shared" si="486"/>
        <v/>
      </c>
      <c r="IL88" s="17" t="str">
        <f t="shared" si="460"/>
        <v/>
      </c>
      <c r="IM88" s="17" t="str">
        <f t="shared" si="347"/>
        <v/>
      </c>
      <c r="IN88" s="17" t="str">
        <f t="shared" si="461"/>
        <v/>
      </c>
      <c r="IO88" s="17" t="str">
        <f t="shared" si="462"/>
        <v/>
      </c>
      <c r="IP88" s="17" t="str">
        <f t="shared" si="348"/>
        <v/>
      </c>
      <c r="IQ88" s="17" t="str">
        <f t="shared" si="463"/>
        <v/>
      </c>
      <c r="IR88" s="17" t="str">
        <f t="shared" si="464"/>
        <v/>
      </c>
      <c r="IS88" s="17" t="str">
        <f t="shared" si="465"/>
        <v/>
      </c>
      <c r="IT88" s="17" t="str">
        <f t="shared" si="466"/>
        <v/>
      </c>
      <c r="IU88" s="17" t="str">
        <f t="shared" si="467"/>
        <v/>
      </c>
      <c r="IV88" s="17" t="str">
        <f t="shared" si="468"/>
        <v/>
      </c>
      <c r="IW88" s="17" t="str">
        <f t="shared" si="469"/>
        <v/>
      </c>
      <c r="IX88" s="17" t="str">
        <f t="shared" si="470"/>
        <v>A</v>
      </c>
      <c r="IY88" s="17" t="str">
        <f t="shared" si="471"/>
        <v>A</v>
      </c>
      <c r="IZ88" s="17" t="str">
        <f t="shared" si="472"/>
        <v>A</v>
      </c>
      <c r="JA88" s="17" t="str">
        <f t="shared" si="473"/>
        <v>A</v>
      </c>
      <c r="JB88" s="17" t="str">
        <f t="shared" si="474"/>
        <v xml:space="preserve">            </v>
      </c>
      <c r="JC88" s="17" t="str">
        <f t="shared" si="475"/>
        <v xml:space="preserve">            </v>
      </c>
      <c r="JD88" s="17" t="str">
        <f t="shared" si="476"/>
        <v/>
      </c>
      <c r="JE88" s="74"/>
      <c r="JF88" s="17" t="str">
        <f t="shared" si="477"/>
        <v xml:space="preserve">            </v>
      </c>
      <c r="JG88" s="17" t="str">
        <f>IF(OR(HK88="SUPPL.",HK88="RE-EXAM."),'result subject-wise'!AV88,HK88)</f>
        <v/>
      </c>
      <c r="JH88" s="26">
        <f>IF('result subject-wise'!AW88="",DQ88,'result subject-wise'!AW88)</f>
        <v>27.708333333333332</v>
      </c>
      <c r="JI88" s="53" t="str">
        <f t="shared" si="478"/>
        <v/>
      </c>
      <c r="JJ88" s="65"/>
    </row>
    <row r="89" spans="1:270" ht="16" customHeight="1">
      <c r="A89" s="2">
        <f>details!A89</f>
        <v>0</v>
      </c>
      <c r="B89" s="17" t="str">
        <f>IF(details!B89="","",details!B89)</f>
        <v/>
      </c>
      <c r="C89" s="17" t="str">
        <f>IF(details!C89="","",details!C89)</f>
        <v/>
      </c>
      <c r="D89" s="63" t="str">
        <f>IF(details!D89="","",details!D89)</f>
        <v/>
      </c>
      <c r="E89" s="17" t="str">
        <f>IF(details!E89="","",details!E89)</f>
        <v/>
      </c>
      <c r="F89" s="245" t="str">
        <f>IF(details!F89="","",details!F89)</f>
        <v/>
      </c>
      <c r="G89" s="19" t="str">
        <f>IF(details!G89="","",details!G89)</f>
        <v/>
      </c>
      <c r="H89" s="19" t="str">
        <f>IF(details!H89="","",details!H89)</f>
        <v/>
      </c>
      <c r="I89" s="19" t="str">
        <f>IF(details!I89="","",details!I89)</f>
        <v/>
      </c>
      <c r="J89" s="17" t="str">
        <f>IF(details!J89="","",details!J89)</f>
        <v/>
      </c>
      <c r="K89" s="17" t="str">
        <f>IF(details!K89="","",details!K89)</f>
        <v/>
      </c>
      <c r="L89" s="17" t="str">
        <f>IF(details!L89="","",details!L89)</f>
        <v/>
      </c>
      <c r="M89" s="67" t="str">
        <f t="shared" si="349"/>
        <v/>
      </c>
      <c r="N89" s="17" t="str">
        <f>IF(details!M89="","",details!M89)</f>
        <v/>
      </c>
      <c r="O89" s="17" t="str">
        <f>IF(details!N89="","",details!N89)</f>
        <v/>
      </c>
      <c r="P89" s="67" t="str">
        <f t="shared" si="350"/>
        <v/>
      </c>
      <c r="Q89" s="17" t="str">
        <f>IF(details!O89="","",details!O89)</f>
        <v/>
      </c>
      <c r="R89" s="54" t="str">
        <f t="shared" si="351"/>
        <v/>
      </c>
      <c r="S89" s="45">
        <f t="shared" si="352"/>
        <v>0</v>
      </c>
      <c r="T89" s="45">
        <f t="shared" si="353"/>
        <v>0</v>
      </c>
      <c r="U89" s="46" t="str">
        <f t="shared" si="354"/>
        <v/>
      </c>
      <c r="V89" s="45" t="str">
        <f t="shared" si="355"/>
        <v/>
      </c>
      <c r="W89" s="45" t="str">
        <f t="shared" si="322"/>
        <v/>
      </c>
      <c r="X89" s="45" t="str">
        <f t="shared" si="323"/>
        <v/>
      </c>
      <c r="Y89" s="17" t="str">
        <f>IF(details!P89="","",details!P89)</f>
        <v/>
      </c>
      <c r="Z89" s="17" t="str">
        <f>IF(details!Q89="","",details!Q89)</f>
        <v/>
      </c>
      <c r="AA89" s="17" t="str">
        <f>IF(details!R89="","",details!R89)</f>
        <v/>
      </c>
      <c r="AB89" s="67" t="str">
        <f t="shared" si="356"/>
        <v/>
      </c>
      <c r="AC89" s="17" t="str">
        <f>IF(details!S89="","",details!S89)</f>
        <v/>
      </c>
      <c r="AD89" s="17" t="str">
        <f>IF(details!T89="","",details!T89)</f>
        <v/>
      </c>
      <c r="AE89" s="67" t="str">
        <f t="shared" si="357"/>
        <v/>
      </c>
      <c r="AF89" s="17" t="str">
        <f>IF(details!U89="","",details!U89)</f>
        <v/>
      </c>
      <c r="AG89" s="54" t="str">
        <f t="shared" si="358"/>
        <v/>
      </c>
      <c r="AH89" s="45">
        <f t="shared" si="359"/>
        <v>0</v>
      </c>
      <c r="AI89" s="45">
        <f t="shared" si="360"/>
        <v>0</v>
      </c>
      <c r="AJ89" s="46" t="str">
        <f t="shared" si="361"/>
        <v/>
      </c>
      <c r="AK89" s="45" t="str">
        <f t="shared" si="362"/>
        <v/>
      </c>
      <c r="AL89" s="45" t="str">
        <f t="shared" si="324"/>
        <v/>
      </c>
      <c r="AM89" s="45" t="str">
        <f t="shared" si="325"/>
        <v/>
      </c>
      <c r="AN89" s="63" t="str">
        <f>IF(details!V89="","",details!V89)</f>
        <v/>
      </c>
      <c r="AO89" s="68" t="str">
        <f>IF(details!V89="","",details!V89)</f>
        <v/>
      </c>
      <c r="AP89" s="17" t="str">
        <f>IF(details!W89="","",details!W89)</f>
        <v/>
      </c>
      <c r="AQ89" s="17" t="str">
        <f>IF(details!X89="","",details!X89)</f>
        <v/>
      </c>
      <c r="AR89" s="17" t="str">
        <f>IF(details!Y89="","",details!Y89)</f>
        <v/>
      </c>
      <c r="AS89" s="67" t="str">
        <f t="shared" si="363"/>
        <v/>
      </c>
      <c r="AT89" s="17" t="str">
        <f>IF(details!Z89="","",details!Z89)</f>
        <v/>
      </c>
      <c r="AU89" s="17" t="str">
        <f>IF(details!AA89="","",details!AA89)</f>
        <v/>
      </c>
      <c r="AV89" s="67" t="str">
        <f t="shared" si="364"/>
        <v/>
      </c>
      <c r="AW89" s="17" t="str">
        <f>IF(details!AB89="","",details!AB89)</f>
        <v/>
      </c>
      <c r="AX89" s="54" t="str">
        <f t="shared" si="365"/>
        <v/>
      </c>
      <c r="AY89" s="45">
        <f t="shared" si="366"/>
        <v>0</v>
      </c>
      <c r="AZ89" s="45">
        <f t="shared" si="367"/>
        <v>0</v>
      </c>
      <c r="BA89" s="46" t="str">
        <f t="shared" si="368"/>
        <v/>
      </c>
      <c r="BB89" s="45" t="str">
        <f t="shared" si="369"/>
        <v/>
      </c>
      <c r="BC89" s="45" t="str">
        <f t="shared" si="326"/>
        <v/>
      </c>
      <c r="BD89" s="45" t="str">
        <f t="shared" si="370"/>
        <v/>
      </c>
      <c r="BE89" s="17" t="str">
        <f>IF(details!AC89="","",details!AC89)</f>
        <v/>
      </c>
      <c r="BF89" s="17" t="str">
        <f>IF(details!AD89="","",details!AD89)</f>
        <v/>
      </c>
      <c r="BG89" s="17" t="str">
        <f>IF(details!AE89="","",details!AE89)</f>
        <v/>
      </c>
      <c r="BH89" s="67" t="str">
        <f t="shared" si="371"/>
        <v/>
      </c>
      <c r="BI89" s="17" t="str">
        <f>IF(details!AF89="","",details!AF89)</f>
        <v/>
      </c>
      <c r="BJ89" s="17" t="str">
        <f>IF(details!AG89="","",details!AG89)</f>
        <v/>
      </c>
      <c r="BK89" s="67" t="str">
        <f t="shared" si="372"/>
        <v/>
      </c>
      <c r="BL89" s="17" t="str">
        <f>IF(details!AH89="","",details!AH89)</f>
        <v/>
      </c>
      <c r="BM89" s="54" t="str">
        <f t="shared" si="373"/>
        <v/>
      </c>
      <c r="BN89" s="45">
        <f t="shared" si="374"/>
        <v>0</v>
      </c>
      <c r="BO89" s="45">
        <f t="shared" si="375"/>
        <v>0</v>
      </c>
      <c r="BP89" s="46" t="str">
        <f t="shared" si="376"/>
        <v/>
      </c>
      <c r="BQ89" s="45" t="str">
        <f t="shared" si="377"/>
        <v/>
      </c>
      <c r="BR89" s="45" t="str">
        <f t="shared" si="327"/>
        <v/>
      </c>
      <c r="BS89" s="45" t="str">
        <f t="shared" si="378"/>
        <v/>
      </c>
      <c r="BT89" s="300" t="str">
        <f>IF(details!AI89="","",details!AI89)</f>
        <v/>
      </c>
      <c r="BU89" s="309" t="str">
        <f t="shared" si="379"/>
        <v xml:space="preserve"> SOCIAL SCIENCE</v>
      </c>
      <c r="BV89" s="17" t="str">
        <f>IF(details!AJ89="","",details!AJ89)</f>
        <v/>
      </c>
      <c r="BW89" s="17" t="str">
        <f>IF(details!AK89="","",details!AK89)</f>
        <v/>
      </c>
      <c r="BX89" s="17" t="str">
        <f>IF(details!AL89="","",details!AL89)</f>
        <v/>
      </c>
      <c r="BY89" s="178" t="str">
        <f>IF(AND(BV89="",BX89="",BZ89=""),"",SUM(BV89:BX89))</f>
        <v/>
      </c>
      <c r="BZ89" s="17" t="str">
        <f>IF(details!AM89="","",details!AM89)</f>
        <v/>
      </c>
      <c r="CA89" s="17" t="str">
        <f t="shared" si="380"/>
        <v/>
      </c>
      <c r="CB89" s="17" t="str">
        <f>IF(CA89="P",(BY89+BZ89),"")</f>
        <v/>
      </c>
      <c r="CC89" s="17">
        <f>IF(details!AN89="","",details!AN89)</f>
        <v>10</v>
      </c>
      <c r="CD89" s="17">
        <f>IF(details!AO89="","",details!AO89)</f>
        <v>10</v>
      </c>
      <c r="CE89" s="17">
        <f>IF(details!AP89="","",details!AP89)</f>
        <v>9</v>
      </c>
      <c r="CF89" s="67">
        <f t="shared" si="381"/>
        <v>29</v>
      </c>
      <c r="CG89" s="17">
        <f>IF(details!AQ89="","",details!AQ89)</f>
        <v>0.5</v>
      </c>
      <c r="CH89" s="17">
        <f>IF(details!AR89="","",details!AR89)</f>
        <v>70</v>
      </c>
      <c r="CI89" s="67">
        <f t="shared" si="382"/>
        <v>99.5</v>
      </c>
      <c r="CJ89" s="17">
        <f>IF(details!AS89="","",details!AS89)</f>
        <v>100</v>
      </c>
      <c r="CK89" s="54">
        <f t="shared" si="383"/>
        <v>199.5</v>
      </c>
      <c r="CL89" s="17">
        <f t="shared" si="384"/>
        <v>10</v>
      </c>
      <c r="CM89" s="17">
        <f t="shared" si="385"/>
        <v>10</v>
      </c>
      <c r="CN89" s="17">
        <f t="shared" si="386"/>
        <v>9</v>
      </c>
      <c r="CO89" s="67">
        <f t="shared" si="328"/>
        <v>0.5</v>
      </c>
      <c r="CP89" s="17">
        <f t="shared" si="311"/>
        <v>70</v>
      </c>
      <c r="CQ89" s="67">
        <f t="shared" si="312"/>
        <v>99.5</v>
      </c>
      <c r="CR89" s="17">
        <f t="shared" si="313"/>
        <v>100</v>
      </c>
      <c r="CS89" s="54">
        <f t="shared" si="314"/>
        <v>199.5</v>
      </c>
      <c r="CT89" s="45">
        <f t="shared" si="315"/>
        <v>0</v>
      </c>
      <c r="CU89" s="45">
        <f t="shared" si="329"/>
        <v>0</v>
      </c>
      <c r="CV89" s="46">
        <f t="shared" si="330"/>
        <v>200</v>
      </c>
      <c r="CW89" s="45" t="str">
        <f t="shared" si="316"/>
        <v/>
      </c>
      <c r="CX89" s="45" t="str">
        <f t="shared" si="331"/>
        <v/>
      </c>
      <c r="CY89" s="45" t="str">
        <f t="shared" si="387"/>
        <v/>
      </c>
      <c r="CZ89" s="17">
        <f>IF(details!AT89="","",details!AT89)</f>
        <v>5</v>
      </c>
      <c r="DA89" s="17">
        <f>IF(details!AU89="","",details!AU89)</f>
        <v>4</v>
      </c>
      <c r="DB89" s="17">
        <f>IF(details!AV89="","",details!AV89)</f>
        <v>8</v>
      </c>
      <c r="DC89" s="67">
        <f t="shared" si="388"/>
        <v>17</v>
      </c>
      <c r="DD89" s="17">
        <f>IF(details!AW89="","",details!AW89)</f>
        <v>1</v>
      </c>
      <c r="DE89" s="17">
        <f>IF(details!AX89="","",details!AX89)</f>
        <v>25</v>
      </c>
      <c r="DF89" s="67">
        <f t="shared" si="389"/>
        <v>43</v>
      </c>
      <c r="DG89" s="17">
        <f>IF(details!AY89="","",details!AY89)</f>
        <v>90</v>
      </c>
      <c r="DH89" s="54">
        <f t="shared" si="390"/>
        <v>133</v>
      </c>
      <c r="DI89" s="45">
        <f t="shared" si="391"/>
        <v>0</v>
      </c>
      <c r="DJ89" s="45">
        <f t="shared" si="392"/>
        <v>0</v>
      </c>
      <c r="DK89" s="46">
        <f t="shared" si="393"/>
        <v>200</v>
      </c>
      <c r="DL89" s="45" t="str">
        <f t="shared" si="394"/>
        <v/>
      </c>
      <c r="DM89" s="45" t="str">
        <f t="shared" si="332"/>
        <v/>
      </c>
      <c r="DN89" s="45" t="str">
        <f t="shared" si="333"/>
        <v/>
      </c>
      <c r="DO89" s="45">
        <f t="shared" si="317"/>
        <v>0</v>
      </c>
      <c r="DP89" s="69">
        <f t="shared" si="318"/>
        <v>332.5</v>
      </c>
      <c r="DQ89" s="70">
        <f t="shared" si="395"/>
        <v>27.708333333333332</v>
      </c>
      <c r="DR89" s="53" t="str">
        <f t="shared" si="396"/>
        <v/>
      </c>
      <c r="DS89" s="17">
        <f>IF(details!AZ89="","",details!AZ89)</f>
        <v>10</v>
      </c>
      <c r="DT89" s="17">
        <f>IF(details!BA89="","",details!BA89)</f>
        <v>10</v>
      </c>
      <c r="DU89" s="17">
        <f>IF(details!BB89="","",details!BB89)</f>
        <v>10</v>
      </c>
      <c r="DV89" s="67">
        <f t="shared" si="397"/>
        <v>30</v>
      </c>
      <c r="DW89" s="17">
        <f>IF(details!BC89="","",details!BC89)</f>
        <v>70</v>
      </c>
      <c r="DX89" s="67">
        <f t="shared" si="398"/>
        <v>100</v>
      </c>
      <c r="DY89" s="17">
        <f>IF(details!BD89="","",details!BD89)</f>
        <v>100</v>
      </c>
      <c r="DZ89" s="54">
        <f t="shared" si="399"/>
        <v>200</v>
      </c>
      <c r="EA89" s="45">
        <f t="shared" si="400"/>
        <v>0</v>
      </c>
      <c r="EB89" s="45">
        <f t="shared" si="401"/>
        <v>0</v>
      </c>
      <c r="EC89" s="46">
        <f t="shared" si="402"/>
        <v>200</v>
      </c>
      <c r="ED89" s="45" t="str">
        <f t="shared" si="403"/>
        <v/>
      </c>
      <c r="EE89" s="45" t="str">
        <f t="shared" si="334"/>
        <v/>
      </c>
      <c r="EF89" s="45" t="str">
        <f t="shared" si="404"/>
        <v/>
      </c>
      <c r="EG89" s="17">
        <f>IF(details!BE89="","",details!BE89)</f>
        <v>6</v>
      </c>
      <c r="EH89" s="17">
        <f>IF(details!BF89="","",details!BF89)</f>
        <v>8</v>
      </c>
      <c r="EI89" s="67">
        <f t="shared" si="405"/>
        <v>14</v>
      </c>
      <c r="EJ89" s="17">
        <f>IF(details!BG89="","",details!BG89)</f>
        <v>4</v>
      </c>
      <c r="EK89" s="17">
        <f>IF(details!BH89="","",details!BH89)</f>
        <v>7</v>
      </c>
      <c r="EL89" s="67">
        <f t="shared" si="406"/>
        <v>11</v>
      </c>
      <c r="EM89" s="17">
        <f>IF(details!BI89="","",details!BI89)</f>
        <v>15</v>
      </c>
      <c r="EN89" s="17">
        <f>IF(details!BJ89="","",details!BJ89)</f>
        <v>10</v>
      </c>
      <c r="EO89" s="67">
        <f t="shared" si="407"/>
        <v>25</v>
      </c>
      <c r="EP89" s="67">
        <f t="shared" si="408"/>
        <v>25</v>
      </c>
      <c r="EQ89" s="67">
        <f t="shared" si="409"/>
        <v>25</v>
      </c>
      <c r="ER89" s="67">
        <f t="shared" si="410"/>
        <v>50</v>
      </c>
      <c r="ES89" s="17">
        <f>IF(details!BK89="","",details!BK89)</f>
        <v>24</v>
      </c>
      <c r="ET89" s="17">
        <f>IF(details!BL89="","",details!BL89)</f>
        <v>14</v>
      </c>
      <c r="EU89" s="67">
        <f t="shared" si="411"/>
        <v>38</v>
      </c>
      <c r="EV89" s="67">
        <f t="shared" si="412"/>
        <v>49</v>
      </c>
      <c r="EW89" s="67">
        <f t="shared" si="413"/>
        <v>39</v>
      </c>
      <c r="EX89" s="17">
        <f>IF(details!BM89="","",details!BM89)</f>
        <v>30</v>
      </c>
      <c r="EY89" s="17">
        <f>IF(details!BN89="","",details!BN89)</f>
        <v>70</v>
      </c>
      <c r="EZ89" s="67">
        <f t="shared" si="414"/>
        <v>100</v>
      </c>
      <c r="FA89" s="67">
        <f t="shared" si="415"/>
        <v>79</v>
      </c>
      <c r="FB89" s="67">
        <f t="shared" si="416"/>
        <v>109</v>
      </c>
      <c r="FC89" s="63">
        <f t="shared" si="417"/>
        <v>188</v>
      </c>
      <c r="FD89" s="45">
        <f t="shared" si="418"/>
        <v>0</v>
      </c>
      <c r="FE89" s="45">
        <f t="shared" si="419"/>
        <v>0</v>
      </c>
      <c r="FF89" s="46">
        <f t="shared" si="420"/>
        <v>200</v>
      </c>
      <c r="FG89" s="45" t="str">
        <f t="shared" si="421"/>
        <v/>
      </c>
      <c r="FH89" s="45" t="str">
        <f t="shared" si="335"/>
        <v>P</v>
      </c>
      <c r="FI89" s="45" t="str">
        <f t="shared" si="422"/>
        <v>A</v>
      </c>
      <c r="FJ89" s="17">
        <f>IF(details!BO89="","",details!BO89)</f>
        <v>10</v>
      </c>
      <c r="FK89" s="17">
        <f>IF(details!BP89="","",details!BP89)</f>
        <v>10</v>
      </c>
      <c r="FL89" s="17">
        <f>IF(details!BQ89="","",details!BQ89)</f>
        <v>10</v>
      </c>
      <c r="FM89" s="67">
        <f t="shared" si="423"/>
        <v>30</v>
      </c>
      <c r="FN89" s="17">
        <f>IF(details!BR89="","",details!BR89)</f>
        <v>33</v>
      </c>
      <c r="FO89" s="17">
        <f>IF(details!BS89="","",details!BS89)</f>
        <v>18</v>
      </c>
      <c r="FP89" s="71">
        <f t="shared" si="424"/>
        <v>51</v>
      </c>
      <c r="FQ89" s="67">
        <f t="shared" si="425"/>
        <v>63</v>
      </c>
      <c r="FR89" s="67">
        <f t="shared" si="426"/>
        <v>18</v>
      </c>
      <c r="FS89" s="17">
        <f>IF(details!BT89="","",details!BT89)</f>
        <v>60</v>
      </c>
      <c r="FT89" s="17">
        <f>IF(details!BU89="","",details!BU89)</f>
        <v>30</v>
      </c>
      <c r="FU89" s="71">
        <f t="shared" si="427"/>
        <v>90</v>
      </c>
      <c r="FV89" s="67">
        <f t="shared" si="428"/>
        <v>123</v>
      </c>
      <c r="FW89" s="67">
        <f t="shared" si="429"/>
        <v>48</v>
      </c>
      <c r="FX89" s="63">
        <f t="shared" si="430"/>
        <v>171</v>
      </c>
      <c r="FY89" s="45">
        <f t="shared" si="431"/>
        <v>0</v>
      </c>
      <c r="FZ89" s="45">
        <f t="shared" si="432"/>
        <v>0</v>
      </c>
      <c r="GA89" s="46">
        <f t="shared" si="319"/>
        <v>200</v>
      </c>
      <c r="GB89" s="45" t="str">
        <f t="shared" si="433"/>
        <v/>
      </c>
      <c r="GC89" s="45" t="str">
        <f t="shared" si="336"/>
        <v>P</v>
      </c>
      <c r="GD89" s="45" t="str">
        <f t="shared" si="434"/>
        <v>A</v>
      </c>
      <c r="GE89" s="17">
        <f>IF(details!BV89="","",details!BV89)</f>
        <v>24</v>
      </c>
      <c r="GF89" s="17">
        <f>IF(details!BW89="","",details!BW89)</f>
        <v>44</v>
      </c>
      <c r="GG89" s="17">
        <f>IF(details!BX89="","",details!BX89)</f>
        <v>30</v>
      </c>
      <c r="GH89" s="63">
        <f t="shared" si="435"/>
        <v>98</v>
      </c>
      <c r="GI89" s="45">
        <f t="shared" si="436"/>
        <v>0</v>
      </c>
      <c r="GJ89" s="46">
        <f t="shared" si="437"/>
        <v>100</v>
      </c>
      <c r="GK89" s="45" t="str">
        <f t="shared" si="438"/>
        <v/>
      </c>
      <c r="GL89" s="45" t="str">
        <f t="shared" si="337"/>
        <v>P</v>
      </c>
      <c r="GM89" s="45" t="str">
        <f t="shared" si="338"/>
        <v>A</v>
      </c>
      <c r="GN89" s="17">
        <f>IF(details!BY89="","",details!BY89)</f>
        <v>24</v>
      </c>
      <c r="GO89" s="17">
        <f>IF(details!BZ89="","",details!BZ89)</f>
        <v>28</v>
      </c>
      <c r="GP89" s="17">
        <f>IF(details!CA89="","",details!CA89)</f>
        <v>27</v>
      </c>
      <c r="GQ89" s="17">
        <f>IF(details!CB89="","",details!CB89)</f>
        <v>14</v>
      </c>
      <c r="GR89" s="63">
        <f t="shared" si="439"/>
        <v>93</v>
      </c>
      <c r="GS89" s="45">
        <f t="shared" si="440"/>
        <v>0</v>
      </c>
      <c r="GT89" s="46">
        <f t="shared" si="441"/>
        <v>100</v>
      </c>
      <c r="GU89" s="45" t="str">
        <f t="shared" si="442"/>
        <v/>
      </c>
      <c r="GV89" s="45" t="str">
        <f t="shared" si="339"/>
        <v>P</v>
      </c>
      <c r="GW89" s="45" t="str">
        <f t="shared" si="340"/>
        <v>A</v>
      </c>
      <c r="GX89" s="45" t="str">
        <f t="shared" si="341"/>
        <v/>
      </c>
      <c r="GY89" s="45" t="str">
        <f t="shared" si="342"/>
        <v/>
      </c>
      <c r="GZ89" s="45" t="str">
        <f t="shared" si="343"/>
        <v/>
      </c>
      <c r="HA89" s="45" t="str">
        <f t="shared" si="344"/>
        <v/>
      </c>
      <c r="HB89" s="45" t="str">
        <f t="shared" si="443"/>
        <v/>
      </c>
      <c r="HC89" s="45" t="str">
        <f t="shared" si="444"/>
        <v/>
      </c>
      <c r="HD89" s="45" t="str">
        <f t="shared" si="320"/>
        <v/>
      </c>
      <c r="HE89" s="45">
        <f t="shared" si="445"/>
        <v>0</v>
      </c>
      <c r="HF89" s="45">
        <f t="shared" si="446"/>
        <v>0</v>
      </c>
      <c r="HG89" s="45">
        <f t="shared" si="447"/>
        <v>0</v>
      </c>
      <c r="HH89" s="45">
        <f t="shared" si="448"/>
        <v>0</v>
      </c>
      <c r="HI89" s="45">
        <f t="shared" si="449"/>
        <v>0</v>
      </c>
      <c r="HJ89" s="45" t="str">
        <f t="shared" si="321"/>
        <v/>
      </c>
      <c r="HK89" s="17" t="str">
        <f t="shared" si="450"/>
        <v/>
      </c>
      <c r="HL89" s="359" t="str">
        <f t="shared" si="451"/>
        <v/>
      </c>
      <c r="HM89" s="72" t="str">
        <f t="shared" si="452"/>
        <v/>
      </c>
      <c r="HN89" s="60" t="str">
        <f>IF(details!DJ89="","",details!DJ89)</f>
        <v/>
      </c>
      <c r="HO89" s="73" t="str">
        <f>IF(details!DK89="","",details!DK89)</f>
        <v/>
      </c>
      <c r="HP89" s="60" t="str">
        <f>IF(details!DN89="","",details!DN89)</f>
        <v/>
      </c>
      <c r="HQ89" s="73" t="str">
        <f>IF(details!DO89="","",details!DO89)</f>
        <v/>
      </c>
      <c r="HR89" s="60" t="str">
        <f>IF(details!DR89="","",details!DR89)</f>
        <v/>
      </c>
      <c r="HS89" s="73" t="str">
        <f>IF(details!DS89="","",details!DS89)</f>
        <v/>
      </c>
      <c r="HT89" s="60" t="str">
        <f>IF(details!DV89="","",details!DV89)</f>
        <v/>
      </c>
      <c r="HU89" s="73" t="str">
        <f>IF(details!DW89="","",details!DW89)</f>
        <v/>
      </c>
      <c r="HV89" s="60" t="str">
        <f>IF(details!DZ89="","",details!DZ89)</f>
        <v/>
      </c>
      <c r="HW89" s="73" t="str">
        <f>IF(details!EA89="","",details!EA89)</f>
        <v/>
      </c>
      <c r="HX89" s="61" t="str">
        <f t="shared" si="453"/>
        <v/>
      </c>
      <c r="HY89" s="321">
        <f t="shared" si="454"/>
        <v>1.5</v>
      </c>
      <c r="HZ89" s="17" t="str">
        <f t="shared" si="455"/>
        <v/>
      </c>
      <c r="IA89" s="17" t="str">
        <f t="shared" si="456"/>
        <v/>
      </c>
      <c r="IB89" s="17" t="str">
        <f t="shared" si="345"/>
        <v/>
      </c>
      <c r="IC89" s="17" t="str">
        <f t="shared" si="457"/>
        <v/>
      </c>
      <c r="ID89" s="17" t="str">
        <f t="shared" si="458"/>
        <v/>
      </c>
      <c r="IE89" s="17" t="str">
        <f t="shared" si="346"/>
        <v/>
      </c>
      <c r="IF89" s="17" t="str">
        <f t="shared" si="459"/>
        <v/>
      </c>
      <c r="IG89" s="17" t="str">
        <f t="shared" si="486"/>
        <v/>
      </c>
      <c r="IH89" s="17" t="str">
        <f t="shared" si="486"/>
        <v/>
      </c>
      <c r="II89" s="17" t="str">
        <f t="shared" si="486"/>
        <v/>
      </c>
      <c r="IJ89" s="17" t="str">
        <f t="shared" si="486"/>
        <v/>
      </c>
      <c r="IK89" s="17" t="str">
        <f t="shared" si="486"/>
        <v/>
      </c>
      <c r="IL89" s="17" t="str">
        <f t="shared" si="460"/>
        <v/>
      </c>
      <c r="IM89" s="17" t="str">
        <f t="shared" si="347"/>
        <v/>
      </c>
      <c r="IN89" s="17" t="str">
        <f t="shared" si="461"/>
        <v/>
      </c>
      <c r="IO89" s="17" t="str">
        <f t="shared" si="462"/>
        <v/>
      </c>
      <c r="IP89" s="17" t="str">
        <f t="shared" si="348"/>
        <v/>
      </c>
      <c r="IQ89" s="17" t="str">
        <f t="shared" si="463"/>
        <v/>
      </c>
      <c r="IR89" s="17" t="str">
        <f t="shared" si="464"/>
        <v/>
      </c>
      <c r="IS89" s="17" t="str">
        <f t="shared" si="465"/>
        <v/>
      </c>
      <c r="IT89" s="17" t="str">
        <f t="shared" si="466"/>
        <v/>
      </c>
      <c r="IU89" s="17" t="str">
        <f t="shared" si="467"/>
        <v/>
      </c>
      <c r="IV89" s="17" t="str">
        <f t="shared" si="468"/>
        <v/>
      </c>
      <c r="IW89" s="17" t="str">
        <f t="shared" si="469"/>
        <v/>
      </c>
      <c r="IX89" s="17" t="str">
        <f t="shared" si="470"/>
        <v>A</v>
      </c>
      <c r="IY89" s="17" t="str">
        <f t="shared" si="471"/>
        <v>A</v>
      </c>
      <c r="IZ89" s="17" t="str">
        <f t="shared" si="472"/>
        <v>A</v>
      </c>
      <c r="JA89" s="17" t="str">
        <f t="shared" si="473"/>
        <v>A</v>
      </c>
      <c r="JB89" s="17" t="str">
        <f t="shared" si="474"/>
        <v xml:space="preserve">            </v>
      </c>
      <c r="JC89" s="17" t="str">
        <f t="shared" si="475"/>
        <v xml:space="preserve">            </v>
      </c>
      <c r="JD89" s="17" t="str">
        <f t="shared" si="476"/>
        <v/>
      </c>
      <c r="JE89" s="74"/>
      <c r="JF89" s="17" t="str">
        <f t="shared" si="477"/>
        <v xml:space="preserve">            </v>
      </c>
      <c r="JG89" s="17" t="str">
        <f>IF(OR(HK89="SUPPL.",HK89="RE-EXAM."),'result subject-wise'!AV89,HK89)</f>
        <v/>
      </c>
      <c r="JH89" s="26">
        <f>IF('result subject-wise'!AW89="",DQ89,'result subject-wise'!AW89)</f>
        <v>27.708333333333332</v>
      </c>
      <c r="JI89" s="53" t="str">
        <f t="shared" si="478"/>
        <v/>
      </c>
      <c r="JJ89" s="65"/>
    </row>
    <row r="90" spans="1:270" ht="16" customHeight="1">
      <c r="A90" s="2">
        <f>details!A90</f>
        <v>0</v>
      </c>
      <c r="B90" s="17" t="str">
        <f>IF(details!B90="","",details!B90)</f>
        <v/>
      </c>
      <c r="C90" s="17" t="str">
        <f>IF(details!C90="","",details!C90)</f>
        <v/>
      </c>
      <c r="D90" s="63" t="str">
        <f>IF(details!D90="","",details!D90)</f>
        <v/>
      </c>
      <c r="E90" s="17" t="str">
        <f>IF(details!E90="","",details!E90)</f>
        <v/>
      </c>
      <c r="F90" s="245" t="str">
        <f>IF(details!F90="","",details!F90)</f>
        <v/>
      </c>
      <c r="G90" s="19" t="str">
        <f>IF(details!G90="","",details!G90)</f>
        <v/>
      </c>
      <c r="H90" s="19" t="str">
        <f>IF(details!H90="","",details!H90)</f>
        <v/>
      </c>
      <c r="I90" s="19" t="str">
        <f>IF(details!I90="","",details!I90)</f>
        <v/>
      </c>
      <c r="J90" s="17" t="str">
        <f>IF(details!J90="","",details!J90)</f>
        <v/>
      </c>
      <c r="K90" s="17" t="str">
        <f>IF(details!K90="","",details!K90)</f>
        <v/>
      </c>
      <c r="L90" s="17" t="str">
        <f>IF(details!L90="","",details!L90)</f>
        <v/>
      </c>
      <c r="M90" s="67" t="str">
        <f t="shared" si="349"/>
        <v/>
      </c>
      <c r="N90" s="17" t="str">
        <f>IF(details!M90="","",details!M90)</f>
        <v/>
      </c>
      <c r="O90" s="17" t="str">
        <f>IF(details!N90="","",details!N90)</f>
        <v/>
      </c>
      <c r="P90" s="67" t="str">
        <f t="shared" si="350"/>
        <v/>
      </c>
      <c r="Q90" s="17" t="str">
        <f>IF(details!O90="","",details!O90)</f>
        <v/>
      </c>
      <c r="R90" s="54" t="str">
        <f t="shared" si="351"/>
        <v/>
      </c>
      <c r="S90" s="45">
        <f t="shared" si="352"/>
        <v>0</v>
      </c>
      <c r="T90" s="45">
        <f t="shared" si="353"/>
        <v>0</v>
      </c>
      <c r="U90" s="46" t="str">
        <f t="shared" si="354"/>
        <v/>
      </c>
      <c r="V90" s="45" t="str">
        <f t="shared" si="355"/>
        <v/>
      </c>
      <c r="W90" s="45" t="str">
        <f t="shared" si="322"/>
        <v/>
      </c>
      <c r="X90" s="45" t="str">
        <f t="shared" si="323"/>
        <v/>
      </c>
      <c r="Y90" s="17" t="str">
        <f>IF(details!P90="","",details!P90)</f>
        <v/>
      </c>
      <c r="Z90" s="17" t="str">
        <f>IF(details!Q90="","",details!Q90)</f>
        <v/>
      </c>
      <c r="AA90" s="17" t="str">
        <f>IF(details!R90="","",details!R90)</f>
        <v/>
      </c>
      <c r="AB90" s="67" t="str">
        <f t="shared" si="356"/>
        <v/>
      </c>
      <c r="AC90" s="17" t="str">
        <f>IF(details!S90="","",details!S90)</f>
        <v/>
      </c>
      <c r="AD90" s="17" t="str">
        <f>IF(details!T90="","",details!T90)</f>
        <v/>
      </c>
      <c r="AE90" s="67" t="str">
        <f t="shared" si="357"/>
        <v/>
      </c>
      <c r="AF90" s="17" t="str">
        <f>IF(details!U90="","",details!U90)</f>
        <v/>
      </c>
      <c r="AG90" s="54" t="str">
        <f t="shared" si="358"/>
        <v/>
      </c>
      <c r="AH90" s="45">
        <f t="shared" si="359"/>
        <v>0</v>
      </c>
      <c r="AI90" s="45">
        <f t="shared" si="360"/>
        <v>0</v>
      </c>
      <c r="AJ90" s="46" t="str">
        <f t="shared" si="361"/>
        <v/>
      </c>
      <c r="AK90" s="45" t="str">
        <f t="shared" si="362"/>
        <v/>
      </c>
      <c r="AL90" s="45" t="str">
        <f t="shared" si="324"/>
        <v/>
      </c>
      <c r="AM90" s="45" t="str">
        <f t="shared" si="325"/>
        <v/>
      </c>
      <c r="AN90" s="63" t="str">
        <f>IF(details!V90="","",details!V90)</f>
        <v/>
      </c>
      <c r="AO90" s="68" t="str">
        <f>IF(details!V90="","",details!V90)</f>
        <v/>
      </c>
      <c r="AP90" s="17" t="str">
        <f>IF(details!W90="","",details!W90)</f>
        <v/>
      </c>
      <c r="AQ90" s="17" t="str">
        <f>IF(details!X90="","",details!X90)</f>
        <v/>
      </c>
      <c r="AR90" s="17" t="str">
        <f>IF(details!Y90="","",details!Y90)</f>
        <v/>
      </c>
      <c r="AS90" s="67" t="str">
        <f t="shared" si="363"/>
        <v/>
      </c>
      <c r="AT90" s="17" t="str">
        <f>IF(details!Z90="","",details!Z90)</f>
        <v/>
      </c>
      <c r="AU90" s="17" t="str">
        <f>IF(details!AA90="","",details!AA90)</f>
        <v/>
      </c>
      <c r="AV90" s="67" t="str">
        <f t="shared" si="364"/>
        <v/>
      </c>
      <c r="AW90" s="17" t="str">
        <f>IF(details!AB90="","",details!AB90)</f>
        <v/>
      </c>
      <c r="AX90" s="54" t="str">
        <f t="shared" si="365"/>
        <v/>
      </c>
      <c r="AY90" s="45">
        <f t="shared" si="366"/>
        <v>0</v>
      </c>
      <c r="AZ90" s="45">
        <f t="shared" si="367"/>
        <v>0</v>
      </c>
      <c r="BA90" s="46" t="str">
        <f t="shared" si="368"/>
        <v/>
      </c>
      <c r="BB90" s="45" t="str">
        <f t="shared" si="369"/>
        <v/>
      </c>
      <c r="BC90" s="45" t="str">
        <f t="shared" si="326"/>
        <v/>
      </c>
      <c r="BD90" s="45" t="str">
        <f t="shared" si="370"/>
        <v/>
      </c>
      <c r="BE90" s="17" t="str">
        <f>IF(details!AC90="","",details!AC90)</f>
        <v/>
      </c>
      <c r="BF90" s="17" t="str">
        <f>IF(details!AD90="","",details!AD90)</f>
        <v/>
      </c>
      <c r="BG90" s="17" t="str">
        <f>IF(details!AE90="","",details!AE90)</f>
        <v/>
      </c>
      <c r="BH90" s="67" t="str">
        <f t="shared" si="371"/>
        <v/>
      </c>
      <c r="BI90" s="17" t="str">
        <f>IF(details!AF90="","",details!AF90)</f>
        <v/>
      </c>
      <c r="BJ90" s="17" t="str">
        <f>IF(details!AG90="","",details!AG90)</f>
        <v/>
      </c>
      <c r="BK90" s="67" t="str">
        <f t="shared" si="372"/>
        <v/>
      </c>
      <c r="BL90" s="17" t="str">
        <f>IF(details!AH90="","",details!AH90)</f>
        <v/>
      </c>
      <c r="BM90" s="54" t="str">
        <f t="shared" si="373"/>
        <v/>
      </c>
      <c r="BN90" s="45">
        <f t="shared" si="374"/>
        <v>0</v>
      </c>
      <c r="BO90" s="45">
        <f t="shared" si="375"/>
        <v>0</v>
      </c>
      <c r="BP90" s="46" t="str">
        <f t="shared" si="376"/>
        <v/>
      </c>
      <c r="BQ90" s="45" t="str">
        <f t="shared" si="377"/>
        <v/>
      </c>
      <c r="BR90" s="45" t="str">
        <f t="shared" si="327"/>
        <v/>
      </c>
      <c r="BS90" s="45" t="str">
        <f t="shared" si="378"/>
        <v/>
      </c>
      <c r="BT90" s="300" t="str">
        <f>IF(details!AI90="","",details!AI90)</f>
        <v/>
      </c>
      <c r="BU90" s="309" t="str">
        <f t="shared" si="379"/>
        <v xml:space="preserve"> SOCIAL SCIENCE</v>
      </c>
      <c r="BV90" s="17" t="str">
        <f>IF(details!AJ90="","",details!AJ90)</f>
        <v/>
      </c>
      <c r="BW90" s="17" t="str">
        <f>IF(details!AK90="","",details!AK90)</f>
        <v/>
      </c>
      <c r="BX90" s="17" t="str">
        <f>IF(details!AL90="","",details!AL90)</f>
        <v/>
      </c>
      <c r="BY90" s="178" t="str">
        <f t="shared" ref="BY90:BY98" si="487">IF(AND(BV90="",BX90="",BZ90=""),"",SUM(BV90:BX90))</f>
        <v/>
      </c>
      <c r="BZ90" s="17" t="str">
        <f>IF(details!AM90="","",details!AM90)</f>
        <v/>
      </c>
      <c r="CA90" s="17" t="str">
        <f t="shared" si="380"/>
        <v/>
      </c>
      <c r="CB90" s="17" t="str">
        <f t="shared" ref="CB90:CB98" si="488">IF(CA90="P",(BY90+BZ90),"")</f>
        <v/>
      </c>
      <c r="CC90" s="17">
        <f>IF(details!AN90="","",details!AN90)</f>
        <v>10</v>
      </c>
      <c r="CD90" s="17">
        <f>IF(details!AO90="","",details!AO90)</f>
        <v>10</v>
      </c>
      <c r="CE90" s="17">
        <f>IF(details!AP90="","",details!AP90)</f>
        <v>9</v>
      </c>
      <c r="CF90" s="67">
        <f t="shared" si="381"/>
        <v>29</v>
      </c>
      <c r="CG90" s="17">
        <f>IF(details!AQ90="","",details!AQ90)</f>
        <v>0.5</v>
      </c>
      <c r="CH90" s="17">
        <f>IF(details!AR90="","",details!AR90)</f>
        <v>70</v>
      </c>
      <c r="CI90" s="67">
        <f t="shared" si="382"/>
        <v>99.5</v>
      </c>
      <c r="CJ90" s="17">
        <f>IF(details!AS90="","",details!AS90)</f>
        <v>100</v>
      </c>
      <c r="CK90" s="54">
        <f t="shared" si="383"/>
        <v>199.5</v>
      </c>
      <c r="CL90" s="17">
        <f t="shared" si="384"/>
        <v>10</v>
      </c>
      <c r="CM90" s="17">
        <f t="shared" si="385"/>
        <v>10</v>
      </c>
      <c r="CN90" s="17">
        <f t="shared" si="386"/>
        <v>9</v>
      </c>
      <c r="CO90" s="67">
        <f t="shared" si="328"/>
        <v>0.5</v>
      </c>
      <c r="CP90" s="17">
        <f t="shared" si="311"/>
        <v>70</v>
      </c>
      <c r="CQ90" s="67">
        <f t="shared" si="312"/>
        <v>99.5</v>
      </c>
      <c r="CR90" s="17">
        <f t="shared" si="313"/>
        <v>100</v>
      </c>
      <c r="CS90" s="54">
        <f t="shared" si="314"/>
        <v>199.5</v>
      </c>
      <c r="CT90" s="45">
        <f t="shared" si="315"/>
        <v>0</v>
      </c>
      <c r="CU90" s="45">
        <f t="shared" si="329"/>
        <v>0</v>
      </c>
      <c r="CV90" s="46">
        <f t="shared" si="330"/>
        <v>200</v>
      </c>
      <c r="CW90" s="45" t="str">
        <f t="shared" si="316"/>
        <v/>
      </c>
      <c r="CX90" s="45" t="str">
        <f t="shared" si="331"/>
        <v/>
      </c>
      <c r="CY90" s="45" t="str">
        <f t="shared" si="387"/>
        <v/>
      </c>
      <c r="CZ90" s="17">
        <f>IF(details!AT90="","",details!AT90)</f>
        <v>5</v>
      </c>
      <c r="DA90" s="17">
        <f>IF(details!AU90="","",details!AU90)</f>
        <v>4</v>
      </c>
      <c r="DB90" s="17">
        <f>IF(details!AV90="","",details!AV90)</f>
        <v>8</v>
      </c>
      <c r="DC90" s="67">
        <f t="shared" si="388"/>
        <v>17</v>
      </c>
      <c r="DD90" s="17">
        <f>IF(details!AW90="","",details!AW90)</f>
        <v>1</v>
      </c>
      <c r="DE90" s="17">
        <f>IF(details!AX90="","",details!AX90)</f>
        <v>25</v>
      </c>
      <c r="DF90" s="67">
        <f t="shared" si="389"/>
        <v>43</v>
      </c>
      <c r="DG90" s="17">
        <f>IF(details!AY90="","",details!AY90)</f>
        <v>90</v>
      </c>
      <c r="DH90" s="54">
        <f t="shared" si="390"/>
        <v>133</v>
      </c>
      <c r="DI90" s="45">
        <f t="shared" si="391"/>
        <v>0</v>
      </c>
      <c r="DJ90" s="45">
        <f t="shared" si="392"/>
        <v>0</v>
      </c>
      <c r="DK90" s="46">
        <f t="shared" si="393"/>
        <v>200</v>
      </c>
      <c r="DL90" s="45" t="str">
        <f t="shared" si="394"/>
        <v/>
      </c>
      <c r="DM90" s="45" t="str">
        <f t="shared" si="332"/>
        <v/>
      </c>
      <c r="DN90" s="45" t="str">
        <f t="shared" si="333"/>
        <v/>
      </c>
      <c r="DO90" s="45">
        <f t="shared" si="317"/>
        <v>0</v>
      </c>
      <c r="DP90" s="69">
        <f t="shared" si="318"/>
        <v>332.5</v>
      </c>
      <c r="DQ90" s="70">
        <f t="shared" si="395"/>
        <v>27.708333333333332</v>
      </c>
      <c r="DR90" s="53" t="str">
        <f t="shared" si="396"/>
        <v/>
      </c>
      <c r="DS90" s="17">
        <f>IF(details!AZ90="","",details!AZ90)</f>
        <v>10</v>
      </c>
      <c r="DT90" s="17">
        <f>IF(details!BA90="","",details!BA90)</f>
        <v>10</v>
      </c>
      <c r="DU90" s="17">
        <f>IF(details!BB90="","",details!BB90)</f>
        <v>10</v>
      </c>
      <c r="DV90" s="67">
        <f t="shared" si="397"/>
        <v>30</v>
      </c>
      <c r="DW90" s="17">
        <f>IF(details!BC90="","",details!BC90)</f>
        <v>70</v>
      </c>
      <c r="DX90" s="67">
        <f t="shared" si="398"/>
        <v>100</v>
      </c>
      <c r="DY90" s="17">
        <f>IF(details!BD90="","",details!BD90)</f>
        <v>100</v>
      </c>
      <c r="DZ90" s="54">
        <f t="shared" si="399"/>
        <v>200</v>
      </c>
      <c r="EA90" s="45">
        <f t="shared" si="400"/>
        <v>0</v>
      </c>
      <c r="EB90" s="45">
        <f t="shared" si="401"/>
        <v>0</v>
      </c>
      <c r="EC90" s="46">
        <f t="shared" si="402"/>
        <v>200</v>
      </c>
      <c r="ED90" s="45" t="str">
        <f t="shared" si="403"/>
        <v/>
      </c>
      <c r="EE90" s="45" t="str">
        <f t="shared" si="334"/>
        <v/>
      </c>
      <c r="EF90" s="45" t="str">
        <f t="shared" si="404"/>
        <v/>
      </c>
      <c r="EG90" s="17">
        <f>IF(details!BE90="","",details!BE90)</f>
        <v>6</v>
      </c>
      <c r="EH90" s="17">
        <f>IF(details!BF90="","",details!BF90)</f>
        <v>8</v>
      </c>
      <c r="EI90" s="67">
        <f t="shared" si="405"/>
        <v>14</v>
      </c>
      <c r="EJ90" s="17">
        <f>IF(details!BG90="","",details!BG90)</f>
        <v>4</v>
      </c>
      <c r="EK90" s="17">
        <f>IF(details!BH90="","",details!BH90)</f>
        <v>7</v>
      </c>
      <c r="EL90" s="67">
        <f t="shared" si="406"/>
        <v>11</v>
      </c>
      <c r="EM90" s="17">
        <f>IF(details!BI90="","",details!BI90)</f>
        <v>15</v>
      </c>
      <c r="EN90" s="17">
        <f>IF(details!BJ90="","",details!BJ90)</f>
        <v>10</v>
      </c>
      <c r="EO90" s="67">
        <f t="shared" si="407"/>
        <v>25</v>
      </c>
      <c r="EP90" s="67">
        <f t="shared" si="408"/>
        <v>25</v>
      </c>
      <c r="EQ90" s="67">
        <f t="shared" si="409"/>
        <v>25</v>
      </c>
      <c r="ER90" s="67">
        <f t="shared" si="410"/>
        <v>50</v>
      </c>
      <c r="ES90" s="17">
        <f>IF(details!BK90="","",details!BK90)</f>
        <v>24</v>
      </c>
      <c r="ET90" s="17">
        <f>IF(details!BL90="","",details!BL90)</f>
        <v>14</v>
      </c>
      <c r="EU90" s="67">
        <f t="shared" si="411"/>
        <v>38</v>
      </c>
      <c r="EV90" s="67">
        <f t="shared" si="412"/>
        <v>49</v>
      </c>
      <c r="EW90" s="67">
        <f t="shared" si="413"/>
        <v>39</v>
      </c>
      <c r="EX90" s="17">
        <f>IF(details!BM90="","",details!BM90)</f>
        <v>30</v>
      </c>
      <c r="EY90" s="17">
        <f>IF(details!BN90="","",details!BN90)</f>
        <v>70</v>
      </c>
      <c r="EZ90" s="67">
        <f t="shared" si="414"/>
        <v>100</v>
      </c>
      <c r="FA90" s="67">
        <f t="shared" si="415"/>
        <v>79</v>
      </c>
      <c r="FB90" s="67">
        <f t="shared" si="416"/>
        <v>109</v>
      </c>
      <c r="FC90" s="63">
        <f t="shared" si="417"/>
        <v>188</v>
      </c>
      <c r="FD90" s="45">
        <f t="shared" si="418"/>
        <v>0</v>
      </c>
      <c r="FE90" s="45">
        <f t="shared" si="419"/>
        <v>0</v>
      </c>
      <c r="FF90" s="46">
        <f t="shared" si="420"/>
        <v>200</v>
      </c>
      <c r="FG90" s="45" t="str">
        <f t="shared" si="421"/>
        <v/>
      </c>
      <c r="FH90" s="45" t="str">
        <f t="shared" si="335"/>
        <v>P</v>
      </c>
      <c r="FI90" s="45" t="str">
        <f t="shared" si="422"/>
        <v>A</v>
      </c>
      <c r="FJ90" s="17">
        <f>IF(details!BO90="","",details!BO90)</f>
        <v>10</v>
      </c>
      <c r="FK90" s="17">
        <f>IF(details!BP90="","",details!BP90)</f>
        <v>10</v>
      </c>
      <c r="FL90" s="17">
        <f>IF(details!BQ90="","",details!BQ90)</f>
        <v>10</v>
      </c>
      <c r="FM90" s="67">
        <f t="shared" si="423"/>
        <v>30</v>
      </c>
      <c r="FN90" s="17">
        <f>IF(details!BR90="","",details!BR90)</f>
        <v>33</v>
      </c>
      <c r="FO90" s="17">
        <f>IF(details!BS90="","",details!BS90)</f>
        <v>18</v>
      </c>
      <c r="FP90" s="71">
        <f t="shared" si="424"/>
        <v>51</v>
      </c>
      <c r="FQ90" s="67">
        <f t="shared" si="425"/>
        <v>63</v>
      </c>
      <c r="FR90" s="67">
        <f t="shared" si="426"/>
        <v>18</v>
      </c>
      <c r="FS90" s="17">
        <f>IF(details!BT90="","",details!BT90)</f>
        <v>60</v>
      </c>
      <c r="FT90" s="17">
        <f>IF(details!BU90="","",details!BU90)</f>
        <v>30</v>
      </c>
      <c r="FU90" s="71">
        <f t="shared" si="427"/>
        <v>90</v>
      </c>
      <c r="FV90" s="67">
        <f t="shared" si="428"/>
        <v>123</v>
      </c>
      <c r="FW90" s="67">
        <f t="shared" si="429"/>
        <v>48</v>
      </c>
      <c r="FX90" s="63">
        <f t="shared" si="430"/>
        <v>171</v>
      </c>
      <c r="FY90" s="45">
        <f t="shared" si="431"/>
        <v>0</v>
      </c>
      <c r="FZ90" s="45">
        <f t="shared" si="432"/>
        <v>0</v>
      </c>
      <c r="GA90" s="46">
        <f t="shared" si="319"/>
        <v>200</v>
      </c>
      <c r="GB90" s="45" t="str">
        <f t="shared" si="433"/>
        <v/>
      </c>
      <c r="GC90" s="45" t="str">
        <f t="shared" si="336"/>
        <v>P</v>
      </c>
      <c r="GD90" s="45" t="str">
        <f t="shared" si="434"/>
        <v>A</v>
      </c>
      <c r="GE90" s="17">
        <f>IF(details!BV90="","",details!BV90)</f>
        <v>24</v>
      </c>
      <c r="GF90" s="17">
        <f>IF(details!BW90="","",details!BW90)</f>
        <v>44</v>
      </c>
      <c r="GG90" s="17">
        <f>IF(details!BX90="","",details!BX90)</f>
        <v>30</v>
      </c>
      <c r="GH90" s="63">
        <f t="shared" si="435"/>
        <v>98</v>
      </c>
      <c r="GI90" s="45">
        <f t="shared" si="436"/>
        <v>0</v>
      </c>
      <c r="GJ90" s="46">
        <f t="shared" si="437"/>
        <v>100</v>
      </c>
      <c r="GK90" s="45" t="str">
        <f t="shared" si="438"/>
        <v/>
      </c>
      <c r="GL90" s="45" t="str">
        <f t="shared" si="337"/>
        <v>P</v>
      </c>
      <c r="GM90" s="45" t="str">
        <f t="shared" si="338"/>
        <v>A</v>
      </c>
      <c r="GN90" s="17">
        <f>IF(details!BY90="","",details!BY90)</f>
        <v>24</v>
      </c>
      <c r="GO90" s="17">
        <f>IF(details!BZ90="","",details!BZ90)</f>
        <v>28</v>
      </c>
      <c r="GP90" s="17">
        <f>IF(details!CA90="","",details!CA90)</f>
        <v>27</v>
      </c>
      <c r="GQ90" s="17">
        <f>IF(details!CB90="","",details!CB90)</f>
        <v>14</v>
      </c>
      <c r="GR90" s="63">
        <f t="shared" si="439"/>
        <v>93</v>
      </c>
      <c r="GS90" s="45">
        <f t="shared" si="440"/>
        <v>0</v>
      </c>
      <c r="GT90" s="46">
        <f t="shared" si="441"/>
        <v>100</v>
      </c>
      <c r="GU90" s="45" t="str">
        <f t="shared" si="442"/>
        <v/>
      </c>
      <c r="GV90" s="45" t="str">
        <f t="shared" si="339"/>
        <v>P</v>
      </c>
      <c r="GW90" s="45" t="str">
        <f t="shared" si="340"/>
        <v>A</v>
      </c>
      <c r="GX90" s="45" t="str">
        <f t="shared" si="341"/>
        <v/>
      </c>
      <c r="GY90" s="45" t="str">
        <f t="shared" si="342"/>
        <v/>
      </c>
      <c r="GZ90" s="45" t="str">
        <f t="shared" si="343"/>
        <v/>
      </c>
      <c r="HA90" s="45" t="str">
        <f t="shared" si="344"/>
        <v/>
      </c>
      <c r="HB90" s="45" t="str">
        <f t="shared" si="443"/>
        <v/>
      </c>
      <c r="HC90" s="45" t="str">
        <f t="shared" si="444"/>
        <v/>
      </c>
      <c r="HD90" s="45" t="str">
        <f t="shared" si="320"/>
        <v/>
      </c>
      <c r="HE90" s="45">
        <f t="shared" si="445"/>
        <v>0</v>
      </c>
      <c r="HF90" s="45">
        <f t="shared" si="446"/>
        <v>0</v>
      </c>
      <c r="HG90" s="45">
        <f t="shared" si="447"/>
        <v>0</v>
      </c>
      <c r="HH90" s="45">
        <f t="shared" si="448"/>
        <v>0</v>
      </c>
      <c r="HI90" s="45">
        <f t="shared" si="449"/>
        <v>0</v>
      </c>
      <c r="HJ90" s="45" t="str">
        <f t="shared" si="321"/>
        <v/>
      </c>
      <c r="HK90" s="17" t="str">
        <f t="shared" si="450"/>
        <v/>
      </c>
      <c r="HL90" s="359" t="str">
        <f t="shared" si="451"/>
        <v/>
      </c>
      <c r="HM90" s="72" t="str">
        <f t="shared" si="452"/>
        <v/>
      </c>
      <c r="HN90" s="60" t="str">
        <f>IF(details!DJ90="","",details!DJ90)</f>
        <v/>
      </c>
      <c r="HO90" s="73" t="str">
        <f>IF(details!DK90="","",details!DK90)</f>
        <v/>
      </c>
      <c r="HP90" s="60" t="str">
        <f>IF(details!DN90="","",details!DN90)</f>
        <v/>
      </c>
      <c r="HQ90" s="73" t="str">
        <f>IF(details!DO90="","",details!DO90)</f>
        <v/>
      </c>
      <c r="HR90" s="60" t="str">
        <f>IF(details!DR90="","",details!DR90)</f>
        <v/>
      </c>
      <c r="HS90" s="73" t="str">
        <f>IF(details!DS90="","",details!DS90)</f>
        <v/>
      </c>
      <c r="HT90" s="60" t="str">
        <f>IF(details!DV90="","",details!DV90)</f>
        <v/>
      </c>
      <c r="HU90" s="73" t="str">
        <f>IF(details!DW90="","",details!DW90)</f>
        <v/>
      </c>
      <c r="HV90" s="60" t="str">
        <f>IF(details!DZ90="","",details!DZ90)</f>
        <v/>
      </c>
      <c r="HW90" s="73" t="str">
        <f>IF(details!EA90="","",details!EA90)</f>
        <v/>
      </c>
      <c r="HX90" s="61" t="str">
        <f t="shared" si="453"/>
        <v/>
      </c>
      <c r="HY90" s="321">
        <f t="shared" si="454"/>
        <v>1.5</v>
      </c>
      <c r="HZ90" s="17" t="str">
        <f t="shared" si="455"/>
        <v/>
      </c>
      <c r="IA90" s="17" t="str">
        <f t="shared" si="456"/>
        <v/>
      </c>
      <c r="IB90" s="17" t="str">
        <f t="shared" si="345"/>
        <v/>
      </c>
      <c r="IC90" s="17" t="str">
        <f t="shared" si="457"/>
        <v/>
      </c>
      <c r="ID90" s="17" t="str">
        <f t="shared" si="458"/>
        <v/>
      </c>
      <c r="IE90" s="17" t="str">
        <f t="shared" si="346"/>
        <v/>
      </c>
      <c r="IF90" s="17" t="str">
        <f t="shared" si="459"/>
        <v/>
      </c>
      <c r="IG90" s="17" t="str">
        <f t="shared" si="486"/>
        <v/>
      </c>
      <c r="IH90" s="17" t="str">
        <f t="shared" si="486"/>
        <v/>
      </c>
      <c r="II90" s="17" t="str">
        <f t="shared" si="486"/>
        <v/>
      </c>
      <c r="IJ90" s="17" t="str">
        <f t="shared" si="486"/>
        <v/>
      </c>
      <c r="IK90" s="17" t="str">
        <f t="shared" si="486"/>
        <v/>
      </c>
      <c r="IL90" s="17" t="str">
        <f t="shared" si="460"/>
        <v/>
      </c>
      <c r="IM90" s="17" t="str">
        <f t="shared" si="347"/>
        <v/>
      </c>
      <c r="IN90" s="17" t="str">
        <f t="shared" si="461"/>
        <v/>
      </c>
      <c r="IO90" s="17" t="str">
        <f t="shared" si="462"/>
        <v/>
      </c>
      <c r="IP90" s="17" t="str">
        <f t="shared" si="348"/>
        <v/>
      </c>
      <c r="IQ90" s="17" t="str">
        <f t="shared" si="463"/>
        <v/>
      </c>
      <c r="IR90" s="17" t="str">
        <f t="shared" si="464"/>
        <v/>
      </c>
      <c r="IS90" s="17" t="str">
        <f t="shared" si="465"/>
        <v/>
      </c>
      <c r="IT90" s="17" t="str">
        <f t="shared" si="466"/>
        <v/>
      </c>
      <c r="IU90" s="17" t="str">
        <f t="shared" si="467"/>
        <v/>
      </c>
      <c r="IV90" s="17" t="str">
        <f t="shared" si="468"/>
        <v/>
      </c>
      <c r="IW90" s="17" t="str">
        <f t="shared" si="469"/>
        <v/>
      </c>
      <c r="IX90" s="17" t="str">
        <f t="shared" si="470"/>
        <v>A</v>
      </c>
      <c r="IY90" s="17" t="str">
        <f t="shared" si="471"/>
        <v>A</v>
      </c>
      <c r="IZ90" s="17" t="str">
        <f t="shared" si="472"/>
        <v>A</v>
      </c>
      <c r="JA90" s="17" t="str">
        <f t="shared" si="473"/>
        <v>A</v>
      </c>
      <c r="JB90" s="17" t="str">
        <f t="shared" si="474"/>
        <v xml:space="preserve">            </v>
      </c>
      <c r="JC90" s="17" t="str">
        <f t="shared" si="475"/>
        <v xml:space="preserve">            </v>
      </c>
      <c r="JD90" s="17" t="str">
        <f t="shared" si="476"/>
        <v/>
      </c>
      <c r="JE90" s="74"/>
      <c r="JF90" s="17" t="str">
        <f t="shared" si="477"/>
        <v xml:space="preserve">            </v>
      </c>
      <c r="JG90" s="17" t="str">
        <f>IF(OR(HK90="SUPPL.",HK90="RE-EXAM."),'result subject-wise'!AV90,HK90)</f>
        <v/>
      </c>
      <c r="JH90" s="26">
        <f>IF('result subject-wise'!AW90="",DQ90,'result subject-wise'!AW90)</f>
        <v>27.708333333333332</v>
      </c>
      <c r="JI90" s="53" t="str">
        <f t="shared" si="478"/>
        <v/>
      </c>
      <c r="JJ90" s="65"/>
    </row>
    <row r="91" spans="1:270" ht="16" customHeight="1">
      <c r="A91" s="2">
        <f>details!A91</f>
        <v>0</v>
      </c>
      <c r="B91" s="17" t="str">
        <f>IF(details!B91="","",details!B91)</f>
        <v/>
      </c>
      <c r="C91" s="17" t="str">
        <f>IF(details!C91="","",details!C91)</f>
        <v/>
      </c>
      <c r="D91" s="63" t="str">
        <f>IF(details!D91="","",details!D91)</f>
        <v/>
      </c>
      <c r="E91" s="17" t="str">
        <f>IF(details!E91="","",details!E91)</f>
        <v/>
      </c>
      <c r="F91" s="245" t="str">
        <f>IF(details!F91="","",details!F91)</f>
        <v/>
      </c>
      <c r="G91" s="19" t="str">
        <f>IF(details!G91="","",details!G91)</f>
        <v/>
      </c>
      <c r="H91" s="19" t="str">
        <f>IF(details!H91="","",details!H91)</f>
        <v/>
      </c>
      <c r="I91" s="19" t="str">
        <f>IF(details!I91="","",details!I91)</f>
        <v/>
      </c>
      <c r="J91" s="17" t="str">
        <f>IF(details!J91="","",details!J91)</f>
        <v/>
      </c>
      <c r="K91" s="17" t="str">
        <f>IF(details!K91="","",details!K91)</f>
        <v/>
      </c>
      <c r="L91" s="17" t="str">
        <f>IF(details!L91="","",details!L91)</f>
        <v/>
      </c>
      <c r="M91" s="67" t="str">
        <f t="shared" si="349"/>
        <v/>
      </c>
      <c r="N91" s="17" t="str">
        <f>IF(details!M91="","",details!M91)</f>
        <v/>
      </c>
      <c r="O91" s="17" t="str">
        <f>IF(details!N91="","",details!N91)</f>
        <v/>
      </c>
      <c r="P91" s="67" t="str">
        <f t="shared" si="350"/>
        <v/>
      </c>
      <c r="Q91" s="17" t="str">
        <f>IF(details!O91="","",details!O91)</f>
        <v/>
      </c>
      <c r="R91" s="54" t="str">
        <f t="shared" si="351"/>
        <v/>
      </c>
      <c r="S91" s="45">
        <f t="shared" si="352"/>
        <v>0</v>
      </c>
      <c r="T91" s="45">
        <f t="shared" si="353"/>
        <v>0</v>
      </c>
      <c r="U91" s="46" t="str">
        <f t="shared" si="354"/>
        <v/>
      </c>
      <c r="V91" s="45" t="str">
        <f t="shared" si="355"/>
        <v/>
      </c>
      <c r="W91" s="45" t="str">
        <f t="shared" si="322"/>
        <v/>
      </c>
      <c r="X91" s="45" t="str">
        <f t="shared" si="323"/>
        <v/>
      </c>
      <c r="Y91" s="17" t="str">
        <f>IF(details!P91="","",details!P91)</f>
        <v/>
      </c>
      <c r="Z91" s="17" t="str">
        <f>IF(details!Q91="","",details!Q91)</f>
        <v/>
      </c>
      <c r="AA91" s="17" t="str">
        <f>IF(details!R91="","",details!R91)</f>
        <v/>
      </c>
      <c r="AB91" s="67" t="str">
        <f t="shared" si="356"/>
        <v/>
      </c>
      <c r="AC91" s="17" t="str">
        <f>IF(details!S91="","",details!S91)</f>
        <v/>
      </c>
      <c r="AD91" s="17" t="str">
        <f>IF(details!T91="","",details!T91)</f>
        <v/>
      </c>
      <c r="AE91" s="67" t="str">
        <f t="shared" si="357"/>
        <v/>
      </c>
      <c r="AF91" s="17" t="str">
        <f>IF(details!U91="","",details!U91)</f>
        <v/>
      </c>
      <c r="AG91" s="54" t="str">
        <f t="shared" si="358"/>
        <v/>
      </c>
      <c r="AH91" s="45">
        <f t="shared" si="359"/>
        <v>0</v>
      </c>
      <c r="AI91" s="45">
        <f t="shared" si="360"/>
        <v>0</v>
      </c>
      <c r="AJ91" s="46" t="str">
        <f t="shared" si="361"/>
        <v/>
      </c>
      <c r="AK91" s="45" t="str">
        <f t="shared" si="362"/>
        <v/>
      </c>
      <c r="AL91" s="45" t="str">
        <f t="shared" si="324"/>
        <v/>
      </c>
      <c r="AM91" s="45" t="str">
        <f t="shared" si="325"/>
        <v/>
      </c>
      <c r="AN91" s="63" t="str">
        <f>IF(details!V91="","",details!V91)</f>
        <v/>
      </c>
      <c r="AO91" s="68" t="str">
        <f>IF(details!V91="","",details!V91)</f>
        <v/>
      </c>
      <c r="AP91" s="17" t="str">
        <f>IF(details!W91="","",details!W91)</f>
        <v/>
      </c>
      <c r="AQ91" s="17" t="str">
        <f>IF(details!X91="","",details!X91)</f>
        <v/>
      </c>
      <c r="AR91" s="17" t="str">
        <f>IF(details!Y91="","",details!Y91)</f>
        <v/>
      </c>
      <c r="AS91" s="67" t="str">
        <f t="shared" si="363"/>
        <v/>
      </c>
      <c r="AT91" s="17" t="str">
        <f>IF(details!Z91="","",details!Z91)</f>
        <v/>
      </c>
      <c r="AU91" s="17" t="str">
        <f>IF(details!AA91="","",details!AA91)</f>
        <v/>
      </c>
      <c r="AV91" s="67" t="str">
        <f t="shared" si="364"/>
        <v/>
      </c>
      <c r="AW91" s="17" t="str">
        <f>IF(details!AB91="","",details!AB91)</f>
        <v/>
      </c>
      <c r="AX91" s="54" t="str">
        <f t="shared" si="365"/>
        <v/>
      </c>
      <c r="AY91" s="45">
        <f t="shared" si="366"/>
        <v>0</v>
      </c>
      <c r="AZ91" s="45">
        <f t="shared" si="367"/>
        <v>0</v>
      </c>
      <c r="BA91" s="46" t="str">
        <f t="shared" si="368"/>
        <v/>
      </c>
      <c r="BB91" s="45" t="str">
        <f t="shared" si="369"/>
        <v/>
      </c>
      <c r="BC91" s="45" t="str">
        <f t="shared" si="326"/>
        <v/>
      </c>
      <c r="BD91" s="45" t="str">
        <f t="shared" si="370"/>
        <v/>
      </c>
      <c r="BE91" s="17" t="str">
        <f>IF(details!AC91="","",details!AC91)</f>
        <v/>
      </c>
      <c r="BF91" s="17" t="str">
        <f>IF(details!AD91="","",details!AD91)</f>
        <v/>
      </c>
      <c r="BG91" s="17" t="str">
        <f>IF(details!AE91="","",details!AE91)</f>
        <v/>
      </c>
      <c r="BH91" s="67" t="str">
        <f t="shared" si="371"/>
        <v/>
      </c>
      <c r="BI91" s="17" t="str">
        <f>IF(details!AF91="","",details!AF91)</f>
        <v/>
      </c>
      <c r="BJ91" s="17" t="str">
        <f>IF(details!AG91="","",details!AG91)</f>
        <v/>
      </c>
      <c r="BK91" s="67" t="str">
        <f t="shared" si="372"/>
        <v/>
      </c>
      <c r="BL91" s="17" t="str">
        <f>IF(details!AH91="","",details!AH91)</f>
        <v/>
      </c>
      <c r="BM91" s="54" t="str">
        <f t="shared" si="373"/>
        <v/>
      </c>
      <c r="BN91" s="45">
        <f t="shared" si="374"/>
        <v>0</v>
      </c>
      <c r="BO91" s="45">
        <f t="shared" si="375"/>
        <v>0</v>
      </c>
      <c r="BP91" s="46" t="str">
        <f t="shared" si="376"/>
        <v/>
      </c>
      <c r="BQ91" s="45" t="str">
        <f t="shared" si="377"/>
        <v/>
      </c>
      <c r="BR91" s="45" t="str">
        <f t="shared" si="327"/>
        <v/>
      </c>
      <c r="BS91" s="45" t="str">
        <f t="shared" si="378"/>
        <v/>
      </c>
      <c r="BT91" s="300" t="str">
        <f>IF(details!AI91="","",details!AI91)</f>
        <v/>
      </c>
      <c r="BU91" s="309" t="str">
        <f t="shared" si="379"/>
        <v xml:space="preserve"> SOCIAL SCIENCE</v>
      </c>
      <c r="BV91" s="17" t="str">
        <f>IF(details!AJ91="","",details!AJ91)</f>
        <v/>
      </c>
      <c r="BW91" s="17" t="str">
        <f>IF(details!AK91="","",details!AK91)</f>
        <v/>
      </c>
      <c r="BX91" s="17" t="str">
        <f>IF(details!AL91="","",details!AL91)</f>
        <v/>
      </c>
      <c r="BY91" s="178" t="str">
        <f t="shared" si="487"/>
        <v/>
      </c>
      <c r="BZ91" s="17" t="str">
        <f>IF(details!AM91="","",details!AM91)</f>
        <v/>
      </c>
      <c r="CA91" s="17" t="str">
        <f t="shared" si="380"/>
        <v/>
      </c>
      <c r="CB91" s="17" t="str">
        <f t="shared" si="488"/>
        <v/>
      </c>
      <c r="CC91" s="17">
        <f>IF(details!AN91="","",details!AN91)</f>
        <v>10</v>
      </c>
      <c r="CD91" s="17">
        <f>IF(details!AO91="","",details!AO91)</f>
        <v>10</v>
      </c>
      <c r="CE91" s="17">
        <f>IF(details!AP91="","",details!AP91)</f>
        <v>9</v>
      </c>
      <c r="CF91" s="67">
        <f t="shared" si="381"/>
        <v>29</v>
      </c>
      <c r="CG91" s="17">
        <f>IF(details!AQ91="","",details!AQ91)</f>
        <v>0.5</v>
      </c>
      <c r="CH91" s="17">
        <f>IF(details!AR91="","",details!AR91)</f>
        <v>70</v>
      </c>
      <c r="CI91" s="67">
        <f t="shared" si="382"/>
        <v>99.5</v>
      </c>
      <c r="CJ91" s="17">
        <f>IF(details!AS91="","",details!AS91)</f>
        <v>100</v>
      </c>
      <c r="CK91" s="54">
        <f t="shared" si="383"/>
        <v>199.5</v>
      </c>
      <c r="CL91" s="17">
        <f t="shared" si="384"/>
        <v>10</v>
      </c>
      <c r="CM91" s="17">
        <f t="shared" si="385"/>
        <v>10</v>
      </c>
      <c r="CN91" s="17">
        <f t="shared" si="386"/>
        <v>9</v>
      </c>
      <c r="CO91" s="67">
        <f t="shared" si="328"/>
        <v>0.5</v>
      </c>
      <c r="CP91" s="17">
        <f t="shared" si="311"/>
        <v>70</v>
      </c>
      <c r="CQ91" s="67">
        <f t="shared" si="312"/>
        <v>99.5</v>
      </c>
      <c r="CR91" s="17">
        <f t="shared" si="313"/>
        <v>100</v>
      </c>
      <c r="CS91" s="54">
        <f t="shared" si="314"/>
        <v>199.5</v>
      </c>
      <c r="CT91" s="45">
        <f t="shared" si="315"/>
        <v>0</v>
      </c>
      <c r="CU91" s="45">
        <f t="shared" si="329"/>
        <v>0</v>
      </c>
      <c r="CV91" s="46">
        <f t="shared" si="330"/>
        <v>200</v>
      </c>
      <c r="CW91" s="45" t="str">
        <f t="shared" si="316"/>
        <v/>
      </c>
      <c r="CX91" s="45" t="str">
        <f t="shared" si="331"/>
        <v/>
      </c>
      <c r="CY91" s="45" t="str">
        <f t="shared" si="387"/>
        <v/>
      </c>
      <c r="CZ91" s="17">
        <f>IF(details!AT91="","",details!AT91)</f>
        <v>5</v>
      </c>
      <c r="DA91" s="17">
        <f>IF(details!AU91="","",details!AU91)</f>
        <v>4</v>
      </c>
      <c r="DB91" s="17">
        <f>IF(details!AV91="","",details!AV91)</f>
        <v>8</v>
      </c>
      <c r="DC91" s="67">
        <f t="shared" si="388"/>
        <v>17</v>
      </c>
      <c r="DD91" s="17">
        <f>IF(details!AW91="","",details!AW91)</f>
        <v>1</v>
      </c>
      <c r="DE91" s="17">
        <f>IF(details!AX91="","",details!AX91)</f>
        <v>25</v>
      </c>
      <c r="DF91" s="67">
        <f t="shared" si="389"/>
        <v>43</v>
      </c>
      <c r="DG91" s="17">
        <f>IF(details!AY91="","",details!AY91)</f>
        <v>90</v>
      </c>
      <c r="DH91" s="54">
        <f t="shared" si="390"/>
        <v>133</v>
      </c>
      <c r="DI91" s="45">
        <f t="shared" si="391"/>
        <v>0</v>
      </c>
      <c r="DJ91" s="45">
        <f t="shared" si="392"/>
        <v>0</v>
      </c>
      <c r="DK91" s="46">
        <f t="shared" si="393"/>
        <v>200</v>
      </c>
      <c r="DL91" s="45" t="str">
        <f t="shared" si="394"/>
        <v/>
      </c>
      <c r="DM91" s="45" t="str">
        <f t="shared" si="332"/>
        <v/>
      </c>
      <c r="DN91" s="45" t="str">
        <f t="shared" si="333"/>
        <v/>
      </c>
      <c r="DO91" s="45">
        <f t="shared" si="317"/>
        <v>0</v>
      </c>
      <c r="DP91" s="69">
        <f t="shared" si="318"/>
        <v>332.5</v>
      </c>
      <c r="DQ91" s="70">
        <f t="shared" si="395"/>
        <v>27.708333333333332</v>
      </c>
      <c r="DR91" s="53" t="str">
        <f t="shared" si="396"/>
        <v/>
      </c>
      <c r="DS91" s="17">
        <f>IF(details!AZ91="","",details!AZ91)</f>
        <v>10</v>
      </c>
      <c r="DT91" s="17">
        <f>IF(details!BA91="","",details!BA91)</f>
        <v>10</v>
      </c>
      <c r="DU91" s="17">
        <f>IF(details!BB91="","",details!BB91)</f>
        <v>10</v>
      </c>
      <c r="DV91" s="67">
        <f t="shared" si="397"/>
        <v>30</v>
      </c>
      <c r="DW91" s="17">
        <f>IF(details!BC91="","",details!BC91)</f>
        <v>70</v>
      </c>
      <c r="DX91" s="67">
        <f t="shared" si="398"/>
        <v>100</v>
      </c>
      <c r="DY91" s="17">
        <f>IF(details!BD91="","",details!BD91)</f>
        <v>100</v>
      </c>
      <c r="DZ91" s="54">
        <f t="shared" si="399"/>
        <v>200</v>
      </c>
      <c r="EA91" s="45">
        <f t="shared" si="400"/>
        <v>0</v>
      </c>
      <c r="EB91" s="45">
        <f t="shared" si="401"/>
        <v>0</v>
      </c>
      <c r="EC91" s="46">
        <f t="shared" si="402"/>
        <v>200</v>
      </c>
      <c r="ED91" s="45" t="str">
        <f t="shared" si="403"/>
        <v/>
      </c>
      <c r="EE91" s="45" t="str">
        <f t="shared" si="334"/>
        <v/>
      </c>
      <c r="EF91" s="45" t="str">
        <f t="shared" si="404"/>
        <v/>
      </c>
      <c r="EG91" s="17">
        <f>IF(details!BE91="","",details!BE91)</f>
        <v>6</v>
      </c>
      <c r="EH91" s="17">
        <f>IF(details!BF91="","",details!BF91)</f>
        <v>8</v>
      </c>
      <c r="EI91" s="67">
        <f t="shared" si="405"/>
        <v>14</v>
      </c>
      <c r="EJ91" s="17">
        <f>IF(details!BG91="","",details!BG91)</f>
        <v>4</v>
      </c>
      <c r="EK91" s="17">
        <f>IF(details!BH91="","",details!BH91)</f>
        <v>7</v>
      </c>
      <c r="EL91" s="67">
        <f t="shared" si="406"/>
        <v>11</v>
      </c>
      <c r="EM91" s="17">
        <f>IF(details!BI91="","",details!BI91)</f>
        <v>15</v>
      </c>
      <c r="EN91" s="17">
        <f>IF(details!BJ91="","",details!BJ91)</f>
        <v>10</v>
      </c>
      <c r="EO91" s="67">
        <f t="shared" si="407"/>
        <v>25</v>
      </c>
      <c r="EP91" s="67">
        <f t="shared" si="408"/>
        <v>25</v>
      </c>
      <c r="EQ91" s="67">
        <f t="shared" si="409"/>
        <v>25</v>
      </c>
      <c r="ER91" s="67">
        <f t="shared" si="410"/>
        <v>50</v>
      </c>
      <c r="ES91" s="17">
        <f>IF(details!BK91="","",details!BK91)</f>
        <v>24</v>
      </c>
      <c r="ET91" s="17">
        <f>IF(details!BL91="","",details!BL91)</f>
        <v>14</v>
      </c>
      <c r="EU91" s="67">
        <f t="shared" si="411"/>
        <v>38</v>
      </c>
      <c r="EV91" s="67">
        <f t="shared" si="412"/>
        <v>49</v>
      </c>
      <c r="EW91" s="67">
        <f t="shared" si="413"/>
        <v>39</v>
      </c>
      <c r="EX91" s="17">
        <f>IF(details!BM91="","",details!BM91)</f>
        <v>30</v>
      </c>
      <c r="EY91" s="17">
        <f>IF(details!BN91="","",details!BN91)</f>
        <v>70</v>
      </c>
      <c r="EZ91" s="67">
        <f t="shared" si="414"/>
        <v>100</v>
      </c>
      <c r="FA91" s="67">
        <f t="shared" si="415"/>
        <v>79</v>
      </c>
      <c r="FB91" s="67">
        <f t="shared" si="416"/>
        <v>109</v>
      </c>
      <c r="FC91" s="63">
        <f t="shared" si="417"/>
        <v>188</v>
      </c>
      <c r="FD91" s="45">
        <f t="shared" si="418"/>
        <v>0</v>
      </c>
      <c r="FE91" s="45">
        <f t="shared" si="419"/>
        <v>0</v>
      </c>
      <c r="FF91" s="46">
        <f t="shared" si="420"/>
        <v>200</v>
      </c>
      <c r="FG91" s="45" t="str">
        <f t="shared" si="421"/>
        <v/>
      </c>
      <c r="FH91" s="45" t="str">
        <f t="shared" si="335"/>
        <v>P</v>
      </c>
      <c r="FI91" s="45" t="str">
        <f t="shared" si="422"/>
        <v>A</v>
      </c>
      <c r="FJ91" s="17">
        <f>IF(details!BO91="","",details!BO91)</f>
        <v>10</v>
      </c>
      <c r="FK91" s="17">
        <f>IF(details!BP91="","",details!BP91)</f>
        <v>10</v>
      </c>
      <c r="FL91" s="17">
        <f>IF(details!BQ91="","",details!BQ91)</f>
        <v>10</v>
      </c>
      <c r="FM91" s="67">
        <f t="shared" si="423"/>
        <v>30</v>
      </c>
      <c r="FN91" s="17">
        <f>IF(details!BR91="","",details!BR91)</f>
        <v>33</v>
      </c>
      <c r="FO91" s="17">
        <f>IF(details!BS91="","",details!BS91)</f>
        <v>18</v>
      </c>
      <c r="FP91" s="71">
        <f t="shared" si="424"/>
        <v>51</v>
      </c>
      <c r="FQ91" s="67">
        <f t="shared" si="425"/>
        <v>63</v>
      </c>
      <c r="FR91" s="67">
        <f t="shared" si="426"/>
        <v>18</v>
      </c>
      <c r="FS91" s="17">
        <f>IF(details!BT91="","",details!BT91)</f>
        <v>60</v>
      </c>
      <c r="FT91" s="17">
        <f>IF(details!BU91="","",details!BU91)</f>
        <v>30</v>
      </c>
      <c r="FU91" s="71">
        <f t="shared" si="427"/>
        <v>90</v>
      </c>
      <c r="FV91" s="67">
        <f t="shared" si="428"/>
        <v>123</v>
      </c>
      <c r="FW91" s="67">
        <f t="shared" si="429"/>
        <v>48</v>
      </c>
      <c r="FX91" s="63">
        <f t="shared" si="430"/>
        <v>171</v>
      </c>
      <c r="FY91" s="45">
        <f t="shared" si="431"/>
        <v>0</v>
      </c>
      <c r="FZ91" s="45">
        <f t="shared" si="432"/>
        <v>0</v>
      </c>
      <c r="GA91" s="46">
        <f t="shared" si="319"/>
        <v>200</v>
      </c>
      <c r="GB91" s="45" t="str">
        <f t="shared" si="433"/>
        <v/>
      </c>
      <c r="GC91" s="45" t="str">
        <f t="shared" si="336"/>
        <v>P</v>
      </c>
      <c r="GD91" s="45" t="str">
        <f t="shared" si="434"/>
        <v>A</v>
      </c>
      <c r="GE91" s="17">
        <f>IF(details!BV91="","",details!BV91)</f>
        <v>24</v>
      </c>
      <c r="GF91" s="17">
        <f>IF(details!BW91="","",details!BW91)</f>
        <v>44</v>
      </c>
      <c r="GG91" s="17">
        <f>IF(details!BX91="","",details!BX91)</f>
        <v>30</v>
      </c>
      <c r="GH91" s="63">
        <f t="shared" si="435"/>
        <v>98</v>
      </c>
      <c r="GI91" s="45">
        <f t="shared" si="436"/>
        <v>0</v>
      </c>
      <c r="GJ91" s="46">
        <f t="shared" si="437"/>
        <v>100</v>
      </c>
      <c r="GK91" s="45" t="str">
        <f t="shared" si="438"/>
        <v/>
      </c>
      <c r="GL91" s="45" t="str">
        <f t="shared" si="337"/>
        <v>P</v>
      </c>
      <c r="GM91" s="45" t="str">
        <f t="shared" si="338"/>
        <v>A</v>
      </c>
      <c r="GN91" s="17">
        <f>IF(details!BY91="","",details!BY91)</f>
        <v>24</v>
      </c>
      <c r="GO91" s="17">
        <f>IF(details!BZ91="","",details!BZ91)</f>
        <v>28</v>
      </c>
      <c r="GP91" s="17">
        <f>IF(details!CA91="","",details!CA91)</f>
        <v>27</v>
      </c>
      <c r="GQ91" s="17">
        <f>IF(details!CB91="","",details!CB91)</f>
        <v>14</v>
      </c>
      <c r="GR91" s="63">
        <f t="shared" si="439"/>
        <v>93</v>
      </c>
      <c r="GS91" s="45">
        <f t="shared" si="440"/>
        <v>0</v>
      </c>
      <c r="GT91" s="46">
        <f t="shared" si="441"/>
        <v>100</v>
      </c>
      <c r="GU91" s="45" t="str">
        <f t="shared" si="442"/>
        <v/>
      </c>
      <c r="GV91" s="45" t="str">
        <f t="shared" si="339"/>
        <v>P</v>
      </c>
      <c r="GW91" s="45" t="str">
        <f t="shared" si="340"/>
        <v>A</v>
      </c>
      <c r="GX91" s="45" t="str">
        <f t="shared" si="341"/>
        <v/>
      </c>
      <c r="GY91" s="45" t="str">
        <f t="shared" si="342"/>
        <v/>
      </c>
      <c r="GZ91" s="45" t="str">
        <f t="shared" si="343"/>
        <v/>
      </c>
      <c r="HA91" s="45" t="str">
        <f t="shared" si="344"/>
        <v/>
      </c>
      <c r="HB91" s="45" t="str">
        <f t="shared" si="443"/>
        <v/>
      </c>
      <c r="HC91" s="45" t="str">
        <f t="shared" si="444"/>
        <v/>
      </c>
      <c r="HD91" s="45" t="str">
        <f t="shared" si="320"/>
        <v/>
      </c>
      <c r="HE91" s="45">
        <f t="shared" si="445"/>
        <v>0</v>
      </c>
      <c r="HF91" s="45">
        <f t="shared" si="446"/>
        <v>0</v>
      </c>
      <c r="HG91" s="45">
        <f t="shared" si="447"/>
        <v>0</v>
      </c>
      <c r="HH91" s="45">
        <f t="shared" si="448"/>
        <v>0</v>
      </c>
      <c r="HI91" s="45">
        <f t="shared" si="449"/>
        <v>0</v>
      </c>
      <c r="HJ91" s="45" t="str">
        <f t="shared" si="321"/>
        <v/>
      </c>
      <c r="HK91" s="17" t="str">
        <f t="shared" si="450"/>
        <v/>
      </c>
      <c r="HL91" s="359" t="str">
        <f t="shared" si="451"/>
        <v/>
      </c>
      <c r="HM91" s="72" t="str">
        <f t="shared" si="452"/>
        <v/>
      </c>
      <c r="HN91" s="60" t="str">
        <f>IF(details!DJ91="","",details!DJ91)</f>
        <v/>
      </c>
      <c r="HO91" s="73" t="str">
        <f>IF(details!DK91="","",details!DK91)</f>
        <v/>
      </c>
      <c r="HP91" s="60" t="str">
        <f>IF(details!DN91="","",details!DN91)</f>
        <v/>
      </c>
      <c r="HQ91" s="73" t="str">
        <f>IF(details!DO91="","",details!DO91)</f>
        <v/>
      </c>
      <c r="HR91" s="60" t="str">
        <f>IF(details!DR91="","",details!DR91)</f>
        <v/>
      </c>
      <c r="HS91" s="73" t="str">
        <f>IF(details!DS91="","",details!DS91)</f>
        <v/>
      </c>
      <c r="HT91" s="60" t="str">
        <f>IF(details!DV91="","",details!DV91)</f>
        <v/>
      </c>
      <c r="HU91" s="73" t="str">
        <f>IF(details!DW91="","",details!DW91)</f>
        <v/>
      </c>
      <c r="HV91" s="60" t="str">
        <f>IF(details!DZ91="","",details!DZ91)</f>
        <v/>
      </c>
      <c r="HW91" s="73" t="str">
        <f>IF(details!EA91="","",details!EA91)</f>
        <v/>
      </c>
      <c r="HX91" s="61" t="str">
        <f t="shared" si="453"/>
        <v/>
      </c>
      <c r="HY91" s="321">
        <f t="shared" si="454"/>
        <v>1.5</v>
      </c>
      <c r="HZ91" s="17" t="str">
        <f t="shared" si="455"/>
        <v/>
      </c>
      <c r="IA91" s="17" t="str">
        <f t="shared" si="456"/>
        <v/>
      </c>
      <c r="IB91" s="17" t="str">
        <f t="shared" si="345"/>
        <v/>
      </c>
      <c r="IC91" s="17" t="str">
        <f t="shared" si="457"/>
        <v/>
      </c>
      <c r="ID91" s="17" t="str">
        <f t="shared" si="458"/>
        <v/>
      </c>
      <c r="IE91" s="17" t="str">
        <f t="shared" si="346"/>
        <v/>
      </c>
      <c r="IF91" s="17" t="str">
        <f t="shared" si="459"/>
        <v/>
      </c>
      <c r="IG91" s="17" t="str">
        <f t="shared" si="486"/>
        <v/>
      </c>
      <c r="IH91" s="17" t="str">
        <f t="shared" si="486"/>
        <v/>
      </c>
      <c r="II91" s="17" t="str">
        <f t="shared" si="486"/>
        <v/>
      </c>
      <c r="IJ91" s="17" t="str">
        <f t="shared" si="486"/>
        <v/>
      </c>
      <c r="IK91" s="17" t="str">
        <f t="shared" si="486"/>
        <v/>
      </c>
      <c r="IL91" s="17" t="str">
        <f t="shared" si="460"/>
        <v/>
      </c>
      <c r="IM91" s="17" t="str">
        <f t="shared" si="347"/>
        <v/>
      </c>
      <c r="IN91" s="17" t="str">
        <f t="shared" si="461"/>
        <v/>
      </c>
      <c r="IO91" s="17" t="str">
        <f t="shared" si="462"/>
        <v/>
      </c>
      <c r="IP91" s="17" t="str">
        <f t="shared" si="348"/>
        <v/>
      </c>
      <c r="IQ91" s="17" t="str">
        <f t="shared" si="463"/>
        <v/>
      </c>
      <c r="IR91" s="17" t="str">
        <f t="shared" si="464"/>
        <v/>
      </c>
      <c r="IS91" s="17" t="str">
        <f t="shared" si="465"/>
        <v/>
      </c>
      <c r="IT91" s="17" t="str">
        <f t="shared" si="466"/>
        <v/>
      </c>
      <c r="IU91" s="17" t="str">
        <f t="shared" si="467"/>
        <v/>
      </c>
      <c r="IV91" s="17" t="str">
        <f t="shared" si="468"/>
        <v/>
      </c>
      <c r="IW91" s="17" t="str">
        <f t="shared" si="469"/>
        <v/>
      </c>
      <c r="IX91" s="17" t="str">
        <f t="shared" si="470"/>
        <v>A</v>
      </c>
      <c r="IY91" s="17" t="str">
        <f t="shared" si="471"/>
        <v>A</v>
      </c>
      <c r="IZ91" s="17" t="str">
        <f t="shared" si="472"/>
        <v>A</v>
      </c>
      <c r="JA91" s="17" t="str">
        <f t="shared" si="473"/>
        <v>A</v>
      </c>
      <c r="JB91" s="17" t="str">
        <f t="shared" si="474"/>
        <v xml:space="preserve">            </v>
      </c>
      <c r="JC91" s="17" t="str">
        <f t="shared" si="475"/>
        <v xml:space="preserve">            </v>
      </c>
      <c r="JD91" s="17" t="str">
        <f t="shared" si="476"/>
        <v/>
      </c>
      <c r="JE91" s="74"/>
      <c r="JF91" s="17" t="str">
        <f t="shared" si="477"/>
        <v xml:space="preserve">            </v>
      </c>
      <c r="JG91" s="17" t="str">
        <f>IF(OR(HK91="SUPPL.",HK91="RE-EXAM."),'result subject-wise'!AV91,HK91)</f>
        <v/>
      </c>
      <c r="JH91" s="26">
        <f>IF('result subject-wise'!AW91="",DQ91,'result subject-wise'!AW91)</f>
        <v>27.708333333333332</v>
      </c>
      <c r="JI91" s="53" t="str">
        <f t="shared" si="478"/>
        <v/>
      </c>
      <c r="JJ91" s="65"/>
    </row>
    <row r="92" spans="1:270" ht="16" customHeight="1">
      <c r="A92" s="2">
        <f>details!A92</f>
        <v>0</v>
      </c>
      <c r="B92" s="17" t="str">
        <f>IF(details!B92="","",details!B92)</f>
        <v/>
      </c>
      <c r="C92" s="17" t="str">
        <f>IF(details!C92="","",details!C92)</f>
        <v/>
      </c>
      <c r="D92" s="63" t="str">
        <f>IF(details!D92="","",details!D92)</f>
        <v/>
      </c>
      <c r="E92" s="17" t="str">
        <f>IF(details!E92="","",details!E92)</f>
        <v/>
      </c>
      <c r="F92" s="245" t="str">
        <f>IF(details!F92="","",details!F92)</f>
        <v/>
      </c>
      <c r="G92" s="19" t="str">
        <f>IF(details!G92="","",details!G92)</f>
        <v/>
      </c>
      <c r="H92" s="19" t="str">
        <f>IF(details!H92="","",details!H92)</f>
        <v/>
      </c>
      <c r="I92" s="19" t="str">
        <f>IF(details!I92="","",details!I92)</f>
        <v/>
      </c>
      <c r="J92" s="17" t="str">
        <f>IF(details!J92="","",details!J92)</f>
        <v/>
      </c>
      <c r="K92" s="17" t="str">
        <f>IF(details!K92="","",details!K92)</f>
        <v/>
      </c>
      <c r="L92" s="17" t="str">
        <f>IF(details!L92="","",details!L92)</f>
        <v/>
      </c>
      <c r="M92" s="67" t="str">
        <f t="shared" si="349"/>
        <v/>
      </c>
      <c r="N92" s="17" t="str">
        <f>IF(details!M92="","",details!M92)</f>
        <v/>
      </c>
      <c r="O92" s="17" t="str">
        <f>IF(details!N92="","",details!N92)</f>
        <v/>
      </c>
      <c r="P92" s="67" t="str">
        <f t="shared" si="350"/>
        <v/>
      </c>
      <c r="Q92" s="17" t="str">
        <f>IF(details!O92="","",details!O92)</f>
        <v/>
      </c>
      <c r="R92" s="54" t="str">
        <f t="shared" si="351"/>
        <v/>
      </c>
      <c r="S92" s="45">
        <f t="shared" si="352"/>
        <v>0</v>
      </c>
      <c r="T92" s="45">
        <f t="shared" si="353"/>
        <v>0</v>
      </c>
      <c r="U92" s="46" t="str">
        <f t="shared" si="354"/>
        <v/>
      </c>
      <c r="V92" s="45" t="str">
        <f t="shared" si="355"/>
        <v/>
      </c>
      <c r="W92" s="45" t="str">
        <f t="shared" si="322"/>
        <v/>
      </c>
      <c r="X92" s="45" t="str">
        <f t="shared" si="323"/>
        <v/>
      </c>
      <c r="Y92" s="17" t="str">
        <f>IF(details!P92="","",details!P92)</f>
        <v/>
      </c>
      <c r="Z92" s="17" t="str">
        <f>IF(details!Q92="","",details!Q92)</f>
        <v/>
      </c>
      <c r="AA92" s="17" t="str">
        <f>IF(details!R92="","",details!R92)</f>
        <v/>
      </c>
      <c r="AB92" s="67" t="str">
        <f t="shared" si="356"/>
        <v/>
      </c>
      <c r="AC92" s="17" t="str">
        <f>IF(details!S92="","",details!S92)</f>
        <v/>
      </c>
      <c r="AD92" s="17" t="str">
        <f>IF(details!T92="","",details!T92)</f>
        <v/>
      </c>
      <c r="AE92" s="67" t="str">
        <f t="shared" si="357"/>
        <v/>
      </c>
      <c r="AF92" s="17" t="str">
        <f>IF(details!U92="","",details!U92)</f>
        <v/>
      </c>
      <c r="AG92" s="54" t="str">
        <f t="shared" si="358"/>
        <v/>
      </c>
      <c r="AH92" s="45">
        <f t="shared" si="359"/>
        <v>0</v>
      </c>
      <c r="AI92" s="45">
        <f t="shared" si="360"/>
        <v>0</v>
      </c>
      <c r="AJ92" s="46" t="str">
        <f t="shared" si="361"/>
        <v/>
      </c>
      <c r="AK92" s="45" t="str">
        <f t="shared" si="362"/>
        <v/>
      </c>
      <c r="AL92" s="45" t="str">
        <f t="shared" si="324"/>
        <v/>
      </c>
      <c r="AM92" s="45" t="str">
        <f t="shared" si="325"/>
        <v/>
      </c>
      <c r="AN92" s="63" t="str">
        <f>IF(details!V92="","",details!V92)</f>
        <v/>
      </c>
      <c r="AO92" s="68" t="str">
        <f>IF(details!V92="","",details!V92)</f>
        <v/>
      </c>
      <c r="AP92" s="17" t="str">
        <f>IF(details!W92="","",details!W92)</f>
        <v/>
      </c>
      <c r="AQ92" s="17" t="str">
        <f>IF(details!X92="","",details!X92)</f>
        <v/>
      </c>
      <c r="AR92" s="17" t="str">
        <f>IF(details!Y92="","",details!Y92)</f>
        <v/>
      </c>
      <c r="AS92" s="67" t="str">
        <f t="shared" si="363"/>
        <v/>
      </c>
      <c r="AT92" s="17" t="str">
        <f>IF(details!Z92="","",details!Z92)</f>
        <v/>
      </c>
      <c r="AU92" s="17" t="str">
        <f>IF(details!AA92="","",details!AA92)</f>
        <v/>
      </c>
      <c r="AV92" s="67" t="str">
        <f t="shared" si="364"/>
        <v/>
      </c>
      <c r="AW92" s="17" t="str">
        <f>IF(details!AB92="","",details!AB92)</f>
        <v/>
      </c>
      <c r="AX92" s="54" t="str">
        <f t="shared" si="365"/>
        <v/>
      </c>
      <c r="AY92" s="45">
        <f t="shared" si="366"/>
        <v>0</v>
      </c>
      <c r="AZ92" s="45">
        <f t="shared" si="367"/>
        <v>0</v>
      </c>
      <c r="BA92" s="46" t="str">
        <f t="shared" si="368"/>
        <v/>
      </c>
      <c r="BB92" s="45" t="str">
        <f t="shared" si="369"/>
        <v/>
      </c>
      <c r="BC92" s="45" t="str">
        <f t="shared" si="326"/>
        <v/>
      </c>
      <c r="BD92" s="45" t="str">
        <f t="shared" si="370"/>
        <v/>
      </c>
      <c r="BE92" s="17" t="str">
        <f>IF(details!AC92="","",details!AC92)</f>
        <v/>
      </c>
      <c r="BF92" s="17" t="str">
        <f>IF(details!AD92="","",details!AD92)</f>
        <v/>
      </c>
      <c r="BG92" s="17" t="str">
        <f>IF(details!AE92="","",details!AE92)</f>
        <v/>
      </c>
      <c r="BH92" s="67" t="str">
        <f t="shared" si="371"/>
        <v/>
      </c>
      <c r="BI92" s="17" t="str">
        <f>IF(details!AF92="","",details!AF92)</f>
        <v/>
      </c>
      <c r="BJ92" s="17" t="str">
        <f>IF(details!AG92="","",details!AG92)</f>
        <v/>
      </c>
      <c r="BK92" s="67" t="str">
        <f t="shared" si="372"/>
        <v/>
      </c>
      <c r="BL92" s="17" t="str">
        <f>IF(details!AH92="","",details!AH92)</f>
        <v/>
      </c>
      <c r="BM92" s="54" t="str">
        <f t="shared" si="373"/>
        <v/>
      </c>
      <c r="BN92" s="45">
        <f t="shared" si="374"/>
        <v>0</v>
      </c>
      <c r="BO92" s="45">
        <f t="shared" si="375"/>
        <v>0</v>
      </c>
      <c r="BP92" s="46" t="str">
        <f t="shared" si="376"/>
        <v/>
      </c>
      <c r="BQ92" s="45" t="str">
        <f t="shared" si="377"/>
        <v/>
      </c>
      <c r="BR92" s="45" t="str">
        <f t="shared" si="327"/>
        <v/>
      </c>
      <c r="BS92" s="45" t="str">
        <f t="shared" si="378"/>
        <v/>
      </c>
      <c r="BT92" s="300" t="str">
        <f>IF(details!AI92="","",details!AI92)</f>
        <v/>
      </c>
      <c r="BU92" s="309" t="str">
        <f t="shared" si="379"/>
        <v xml:space="preserve"> SOCIAL SCIENCE</v>
      </c>
      <c r="BV92" s="17" t="str">
        <f>IF(details!AJ92="","",details!AJ92)</f>
        <v/>
      </c>
      <c r="BW92" s="17" t="str">
        <f>IF(details!AK92="","",details!AK92)</f>
        <v/>
      </c>
      <c r="BX92" s="17" t="str">
        <f>IF(details!AL92="","",details!AL92)</f>
        <v/>
      </c>
      <c r="BY92" s="178" t="str">
        <f t="shared" si="487"/>
        <v/>
      </c>
      <c r="BZ92" s="17" t="str">
        <f>IF(details!AM92="","",details!AM92)</f>
        <v/>
      </c>
      <c r="CA92" s="17" t="str">
        <f t="shared" si="380"/>
        <v/>
      </c>
      <c r="CB92" s="17" t="str">
        <f t="shared" si="488"/>
        <v/>
      </c>
      <c r="CC92" s="17">
        <f>IF(details!AN92="","",details!AN92)</f>
        <v>10</v>
      </c>
      <c r="CD92" s="17">
        <f>IF(details!AO92="","",details!AO92)</f>
        <v>10</v>
      </c>
      <c r="CE92" s="17">
        <f>IF(details!AP92="","",details!AP92)</f>
        <v>9</v>
      </c>
      <c r="CF92" s="67">
        <f t="shared" si="381"/>
        <v>29</v>
      </c>
      <c r="CG92" s="17">
        <f>IF(details!AQ92="","",details!AQ92)</f>
        <v>0.5</v>
      </c>
      <c r="CH92" s="17">
        <f>IF(details!AR92="","",details!AR92)</f>
        <v>70</v>
      </c>
      <c r="CI92" s="67">
        <f t="shared" si="382"/>
        <v>99.5</v>
      </c>
      <c r="CJ92" s="17">
        <f>IF(details!AS92="","",details!AS92)</f>
        <v>100</v>
      </c>
      <c r="CK92" s="54">
        <f t="shared" si="383"/>
        <v>199.5</v>
      </c>
      <c r="CL92" s="17">
        <f t="shared" si="384"/>
        <v>10</v>
      </c>
      <c r="CM92" s="17">
        <f t="shared" si="385"/>
        <v>10</v>
      </c>
      <c r="CN92" s="17">
        <f t="shared" si="386"/>
        <v>9</v>
      </c>
      <c r="CO92" s="67">
        <f t="shared" si="328"/>
        <v>0.5</v>
      </c>
      <c r="CP92" s="17">
        <f t="shared" si="311"/>
        <v>70</v>
      </c>
      <c r="CQ92" s="67">
        <f t="shared" si="312"/>
        <v>99.5</v>
      </c>
      <c r="CR92" s="17">
        <f t="shared" si="313"/>
        <v>100</v>
      </c>
      <c r="CS92" s="54">
        <f t="shared" si="314"/>
        <v>199.5</v>
      </c>
      <c r="CT92" s="45">
        <f t="shared" si="315"/>
        <v>0</v>
      </c>
      <c r="CU92" s="45">
        <f t="shared" si="329"/>
        <v>0</v>
      </c>
      <c r="CV92" s="46">
        <f t="shared" si="330"/>
        <v>200</v>
      </c>
      <c r="CW92" s="45" t="str">
        <f t="shared" si="316"/>
        <v/>
      </c>
      <c r="CX92" s="45" t="str">
        <f t="shared" si="331"/>
        <v/>
      </c>
      <c r="CY92" s="45" t="str">
        <f t="shared" si="387"/>
        <v/>
      </c>
      <c r="CZ92" s="17">
        <f>IF(details!AT92="","",details!AT92)</f>
        <v>5</v>
      </c>
      <c r="DA92" s="17">
        <f>IF(details!AU92="","",details!AU92)</f>
        <v>4</v>
      </c>
      <c r="DB92" s="17">
        <f>IF(details!AV92="","",details!AV92)</f>
        <v>8</v>
      </c>
      <c r="DC92" s="67">
        <f t="shared" si="388"/>
        <v>17</v>
      </c>
      <c r="DD92" s="17">
        <f>IF(details!AW92="","",details!AW92)</f>
        <v>1</v>
      </c>
      <c r="DE92" s="17">
        <f>IF(details!AX92="","",details!AX92)</f>
        <v>25</v>
      </c>
      <c r="DF92" s="67">
        <f t="shared" si="389"/>
        <v>43</v>
      </c>
      <c r="DG92" s="17">
        <f>IF(details!AY92="","",details!AY92)</f>
        <v>90</v>
      </c>
      <c r="DH92" s="54">
        <f t="shared" si="390"/>
        <v>133</v>
      </c>
      <c r="DI92" s="45">
        <f t="shared" si="391"/>
        <v>0</v>
      </c>
      <c r="DJ92" s="45">
        <f t="shared" si="392"/>
        <v>0</v>
      </c>
      <c r="DK92" s="46">
        <f t="shared" si="393"/>
        <v>200</v>
      </c>
      <c r="DL92" s="45" t="str">
        <f t="shared" si="394"/>
        <v/>
      </c>
      <c r="DM92" s="45" t="str">
        <f t="shared" si="332"/>
        <v/>
      </c>
      <c r="DN92" s="45" t="str">
        <f t="shared" si="333"/>
        <v/>
      </c>
      <c r="DO92" s="45">
        <f t="shared" si="317"/>
        <v>0</v>
      </c>
      <c r="DP92" s="69">
        <f t="shared" si="318"/>
        <v>332.5</v>
      </c>
      <c r="DQ92" s="70">
        <f t="shared" si="395"/>
        <v>27.708333333333332</v>
      </c>
      <c r="DR92" s="53" t="str">
        <f t="shared" si="396"/>
        <v/>
      </c>
      <c r="DS92" s="17">
        <f>IF(details!AZ92="","",details!AZ92)</f>
        <v>10</v>
      </c>
      <c r="DT92" s="17">
        <f>IF(details!BA92="","",details!BA92)</f>
        <v>10</v>
      </c>
      <c r="DU92" s="17">
        <f>IF(details!BB92="","",details!BB92)</f>
        <v>10</v>
      </c>
      <c r="DV92" s="67">
        <f t="shared" si="397"/>
        <v>30</v>
      </c>
      <c r="DW92" s="17">
        <f>IF(details!BC92="","",details!BC92)</f>
        <v>70</v>
      </c>
      <c r="DX92" s="67">
        <f t="shared" si="398"/>
        <v>100</v>
      </c>
      <c r="DY92" s="17">
        <f>IF(details!BD92="","",details!BD92)</f>
        <v>100</v>
      </c>
      <c r="DZ92" s="54">
        <f t="shared" si="399"/>
        <v>200</v>
      </c>
      <c r="EA92" s="45">
        <f t="shared" si="400"/>
        <v>0</v>
      </c>
      <c r="EB92" s="45">
        <f t="shared" si="401"/>
        <v>0</v>
      </c>
      <c r="EC92" s="46">
        <f t="shared" si="402"/>
        <v>200</v>
      </c>
      <c r="ED92" s="45" t="str">
        <f t="shared" si="403"/>
        <v/>
      </c>
      <c r="EE92" s="45" t="str">
        <f t="shared" si="334"/>
        <v/>
      </c>
      <c r="EF92" s="45" t="str">
        <f t="shared" si="404"/>
        <v/>
      </c>
      <c r="EG92" s="17">
        <f>IF(details!BE92="","",details!BE92)</f>
        <v>6</v>
      </c>
      <c r="EH92" s="17">
        <f>IF(details!BF92="","",details!BF92)</f>
        <v>8</v>
      </c>
      <c r="EI92" s="67">
        <f t="shared" si="405"/>
        <v>14</v>
      </c>
      <c r="EJ92" s="17">
        <f>IF(details!BG92="","",details!BG92)</f>
        <v>4</v>
      </c>
      <c r="EK92" s="17">
        <f>IF(details!BH92="","",details!BH92)</f>
        <v>7</v>
      </c>
      <c r="EL92" s="67">
        <f t="shared" si="406"/>
        <v>11</v>
      </c>
      <c r="EM92" s="17">
        <f>IF(details!BI92="","",details!BI92)</f>
        <v>15</v>
      </c>
      <c r="EN92" s="17">
        <f>IF(details!BJ92="","",details!BJ92)</f>
        <v>10</v>
      </c>
      <c r="EO92" s="67">
        <f t="shared" si="407"/>
        <v>25</v>
      </c>
      <c r="EP92" s="67">
        <f t="shared" si="408"/>
        <v>25</v>
      </c>
      <c r="EQ92" s="67">
        <f t="shared" si="409"/>
        <v>25</v>
      </c>
      <c r="ER92" s="67">
        <f t="shared" si="410"/>
        <v>50</v>
      </c>
      <c r="ES92" s="17">
        <f>IF(details!BK92="","",details!BK92)</f>
        <v>24</v>
      </c>
      <c r="ET92" s="17">
        <f>IF(details!BL92="","",details!BL92)</f>
        <v>14</v>
      </c>
      <c r="EU92" s="67">
        <f t="shared" si="411"/>
        <v>38</v>
      </c>
      <c r="EV92" s="67">
        <f t="shared" si="412"/>
        <v>49</v>
      </c>
      <c r="EW92" s="67">
        <f t="shared" si="413"/>
        <v>39</v>
      </c>
      <c r="EX92" s="17">
        <f>IF(details!BM92="","",details!BM92)</f>
        <v>30</v>
      </c>
      <c r="EY92" s="17">
        <f>IF(details!BN92="","",details!BN92)</f>
        <v>70</v>
      </c>
      <c r="EZ92" s="67">
        <f t="shared" si="414"/>
        <v>100</v>
      </c>
      <c r="FA92" s="67">
        <f t="shared" si="415"/>
        <v>79</v>
      </c>
      <c r="FB92" s="67">
        <f t="shared" si="416"/>
        <v>109</v>
      </c>
      <c r="FC92" s="63">
        <f t="shared" si="417"/>
        <v>188</v>
      </c>
      <c r="FD92" s="45">
        <f t="shared" si="418"/>
        <v>0</v>
      </c>
      <c r="FE92" s="45">
        <f t="shared" si="419"/>
        <v>0</v>
      </c>
      <c r="FF92" s="46">
        <f t="shared" si="420"/>
        <v>200</v>
      </c>
      <c r="FG92" s="45" t="str">
        <f t="shared" si="421"/>
        <v/>
      </c>
      <c r="FH92" s="45" t="str">
        <f t="shared" si="335"/>
        <v>P</v>
      </c>
      <c r="FI92" s="45" t="str">
        <f t="shared" si="422"/>
        <v>A</v>
      </c>
      <c r="FJ92" s="17">
        <f>IF(details!BO92="","",details!BO92)</f>
        <v>10</v>
      </c>
      <c r="FK92" s="17">
        <f>IF(details!BP92="","",details!BP92)</f>
        <v>10</v>
      </c>
      <c r="FL92" s="17">
        <f>IF(details!BQ92="","",details!BQ92)</f>
        <v>10</v>
      </c>
      <c r="FM92" s="67">
        <f t="shared" si="423"/>
        <v>30</v>
      </c>
      <c r="FN92" s="17">
        <f>IF(details!BR92="","",details!BR92)</f>
        <v>33</v>
      </c>
      <c r="FO92" s="17">
        <f>IF(details!BS92="","",details!BS92)</f>
        <v>18</v>
      </c>
      <c r="FP92" s="71">
        <f t="shared" si="424"/>
        <v>51</v>
      </c>
      <c r="FQ92" s="67">
        <f t="shared" si="425"/>
        <v>63</v>
      </c>
      <c r="FR92" s="67">
        <f t="shared" si="426"/>
        <v>18</v>
      </c>
      <c r="FS92" s="17">
        <f>IF(details!BT92="","",details!BT92)</f>
        <v>60</v>
      </c>
      <c r="FT92" s="17">
        <f>IF(details!BU92="","",details!BU92)</f>
        <v>30</v>
      </c>
      <c r="FU92" s="71">
        <f t="shared" si="427"/>
        <v>90</v>
      </c>
      <c r="FV92" s="67">
        <f t="shared" si="428"/>
        <v>123</v>
      </c>
      <c r="FW92" s="67">
        <f t="shared" si="429"/>
        <v>48</v>
      </c>
      <c r="FX92" s="63">
        <f t="shared" si="430"/>
        <v>171</v>
      </c>
      <c r="FY92" s="45">
        <f t="shared" si="431"/>
        <v>0</v>
      </c>
      <c r="FZ92" s="45">
        <f t="shared" si="432"/>
        <v>0</v>
      </c>
      <c r="GA92" s="46">
        <f t="shared" si="319"/>
        <v>200</v>
      </c>
      <c r="GB92" s="45" t="str">
        <f t="shared" si="433"/>
        <v/>
      </c>
      <c r="GC92" s="45" t="str">
        <f t="shared" si="336"/>
        <v>P</v>
      </c>
      <c r="GD92" s="45" t="str">
        <f t="shared" si="434"/>
        <v>A</v>
      </c>
      <c r="GE92" s="17">
        <f>IF(details!BV92="","",details!BV92)</f>
        <v>24</v>
      </c>
      <c r="GF92" s="17">
        <f>IF(details!BW92="","",details!BW92)</f>
        <v>44</v>
      </c>
      <c r="GG92" s="17">
        <f>IF(details!BX92="","",details!BX92)</f>
        <v>30</v>
      </c>
      <c r="GH92" s="63">
        <f t="shared" si="435"/>
        <v>98</v>
      </c>
      <c r="GI92" s="45">
        <f t="shared" si="436"/>
        <v>0</v>
      </c>
      <c r="GJ92" s="46">
        <f t="shared" si="437"/>
        <v>100</v>
      </c>
      <c r="GK92" s="45" t="str">
        <f t="shared" si="438"/>
        <v/>
      </c>
      <c r="GL92" s="45" t="str">
        <f t="shared" si="337"/>
        <v>P</v>
      </c>
      <c r="GM92" s="45" t="str">
        <f t="shared" si="338"/>
        <v>A</v>
      </c>
      <c r="GN92" s="17">
        <f>IF(details!BY92="","",details!BY92)</f>
        <v>24</v>
      </c>
      <c r="GO92" s="17">
        <f>IF(details!BZ92="","",details!BZ92)</f>
        <v>28</v>
      </c>
      <c r="GP92" s="17">
        <f>IF(details!CA92="","",details!CA92)</f>
        <v>27</v>
      </c>
      <c r="GQ92" s="17">
        <f>IF(details!CB92="","",details!CB92)</f>
        <v>14</v>
      </c>
      <c r="GR92" s="63">
        <f t="shared" si="439"/>
        <v>93</v>
      </c>
      <c r="GS92" s="45">
        <f t="shared" si="440"/>
        <v>0</v>
      </c>
      <c r="GT92" s="46">
        <f t="shared" si="441"/>
        <v>100</v>
      </c>
      <c r="GU92" s="45" t="str">
        <f t="shared" si="442"/>
        <v/>
      </c>
      <c r="GV92" s="45" t="str">
        <f t="shared" si="339"/>
        <v>P</v>
      </c>
      <c r="GW92" s="45" t="str">
        <f t="shared" si="340"/>
        <v>A</v>
      </c>
      <c r="GX92" s="45" t="str">
        <f t="shared" si="341"/>
        <v/>
      </c>
      <c r="GY92" s="45" t="str">
        <f t="shared" si="342"/>
        <v/>
      </c>
      <c r="GZ92" s="45" t="str">
        <f t="shared" si="343"/>
        <v/>
      </c>
      <c r="HA92" s="45" t="str">
        <f t="shared" si="344"/>
        <v/>
      </c>
      <c r="HB92" s="45" t="str">
        <f t="shared" si="443"/>
        <v/>
      </c>
      <c r="HC92" s="45" t="str">
        <f t="shared" si="444"/>
        <v/>
      </c>
      <c r="HD92" s="45" t="str">
        <f t="shared" si="320"/>
        <v/>
      </c>
      <c r="HE92" s="45">
        <f t="shared" si="445"/>
        <v>0</v>
      </c>
      <c r="HF92" s="45">
        <f t="shared" si="446"/>
        <v>0</v>
      </c>
      <c r="HG92" s="45">
        <f t="shared" si="447"/>
        <v>0</v>
      </c>
      <c r="HH92" s="45">
        <f t="shared" si="448"/>
        <v>0</v>
      </c>
      <c r="HI92" s="45">
        <f t="shared" si="449"/>
        <v>0</v>
      </c>
      <c r="HJ92" s="45" t="str">
        <f t="shared" si="321"/>
        <v/>
      </c>
      <c r="HK92" s="17" t="str">
        <f t="shared" si="450"/>
        <v/>
      </c>
      <c r="HL92" s="359" t="str">
        <f t="shared" si="451"/>
        <v/>
      </c>
      <c r="HM92" s="72" t="str">
        <f t="shared" si="452"/>
        <v/>
      </c>
      <c r="HN92" s="60" t="str">
        <f>IF(details!DJ92="","",details!DJ92)</f>
        <v/>
      </c>
      <c r="HO92" s="73" t="str">
        <f>IF(details!DK92="","",details!DK92)</f>
        <v/>
      </c>
      <c r="HP92" s="60" t="str">
        <f>IF(details!DN92="","",details!DN92)</f>
        <v/>
      </c>
      <c r="HQ92" s="73" t="str">
        <f>IF(details!DO92="","",details!DO92)</f>
        <v/>
      </c>
      <c r="HR92" s="60" t="str">
        <f>IF(details!DR92="","",details!DR92)</f>
        <v/>
      </c>
      <c r="HS92" s="73" t="str">
        <f>IF(details!DS92="","",details!DS92)</f>
        <v/>
      </c>
      <c r="HT92" s="60" t="str">
        <f>IF(details!DV92="","",details!DV92)</f>
        <v/>
      </c>
      <c r="HU92" s="73" t="str">
        <f>IF(details!DW92="","",details!DW92)</f>
        <v/>
      </c>
      <c r="HV92" s="60" t="str">
        <f>IF(details!DZ92="","",details!DZ92)</f>
        <v/>
      </c>
      <c r="HW92" s="73" t="str">
        <f>IF(details!EA92="","",details!EA92)</f>
        <v/>
      </c>
      <c r="HX92" s="61" t="str">
        <f t="shared" si="453"/>
        <v/>
      </c>
      <c r="HY92" s="321">
        <f t="shared" si="454"/>
        <v>1.5</v>
      </c>
      <c r="HZ92" s="17" t="str">
        <f t="shared" si="455"/>
        <v/>
      </c>
      <c r="IA92" s="17" t="str">
        <f t="shared" si="456"/>
        <v/>
      </c>
      <c r="IB92" s="17" t="str">
        <f t="shared" si="345"/>
        <v/>
      </c>
      <c r="IC92" s="17" t="str">
        <f t="shared" si="457"/>
        <v/>
      </c>
      <c r="ID92" s="17" t="str">
        <f t="shared" si="458"/>
        <v/>
      </c>
      <c r="IE92" s="17" t="str">
        <f t="shared" si="346"/>
        <v/>
      </c>
      <c r="IF92" s="17" t="str">
        <f t="shared" si="459"/>
        <v/>
      </c>
      <c r="IG92" s="17" t="str">
        <f t="shared" si="486"/>
        <v/>
      </c>
      <c r="IH92" s="17" t="str">
        <f t="shared" si="486"/>
        <v/>
      </c>
      <c r="II92" s="17" t="str">
        <f t="shared" si="486"/>
        <v/>
      </c>
      <c r="IJ92" s="17" t="str">
        <f t="shared" si="486"/>
        <v/>
      </c>
      <c r="IK92" s="17" t="str">
        <f t="shared" si="486"/>
        <v/>
      </c>
      <c r="IL92" s="17" t="str">
        <f t="shared" si="460"/>
        <v/>
      </c>
      <c r="IM92" s="17" t="str">
        <f t="shared" si="347"/>
        <v/>
      </c>
      <c r="IN92" s="17" t="str">
        <f t="shared" si="461"/>
        <v/>
      </c>
      <c r="IO92" s="17" t="str">
        <f t="shared" si="462"/>
        <v/>
      </c>
      <c r="IP92" s="17" t="str">
        <f t="shared" si="348"/>
        <v/>
      </c>
      <c r="IQ92" s="17" t="str">
        <f t="shared" si="463"/>
        <v/>
      </c>
      <c r="IR92" s="17" t="str">
        <f t="shared" si="464"/>
        <v/>
      </c>
      <c r="IS92" s="17" t="str">
        <f t="shared" si="465"/>
        <v/>
      </c>
      <c r="IT92" s="17" t="str">
        <f t="shared" si="466"/>
        <v/>
      </c>
      <c r="IU92" s="17" t="str">
        <f t="shared" si="467"/>
        <v/>
      </c>
      <c r="IV92" s="17" t="str">
        <f t="shared" si="468"/>
        <v/>
      </c>
      <c r="IW92" s="17" t="str">
        <f t="shared" si="469"/>
        <v/>
      </c>
      <c r="IX92" s="17" t="str">
        <f t="shared" si="470"/>
        <v>A</v>
      </c>
      <c r="IY92" s="17" t="str">
        <f t="shared" si="471"/>
        <v>A</v>
      </c>
      <c r="IZ92" s="17" t="str">
        <f t="shared" si="472"/>
        <v>A</v>
      </c>
      <c r="JA92" s="17" t="str">
        <f t="shared" si="473"/>
        <v>A</v>
      </c>
      <c r="JB92" s="17" t="str">
        <f t="shared" si="474"/>
        <v xml:space="preserve">            </v>
      </c>
      <c r="JC92" s="17" t="str">
        <f t="shared" si="475"/>
        <v xml:space="preserve">            </v>
      </c>
      <c r="JD92" s="17" t="str">
        <f t="shared" si="476"/>
        <v/>
      </c>
      <c r="JE92" s="74"/>
      <c r="JF92" s="17" t="str">
        <f t="shared" si="477"/>
        <v xml:space="preserve">            </v>
      </c>
      <c r="JG92" s="17" t="str">
        <f>IF(OR(HK92="SUPPL.",HK92="RE-EXAM."),'result subject-wise'!AV92,HK92)</f>
        <v/>
      </c>
      <c r="JH92" s="26">
        <f>IF('result subject-wise'!AW92="",DQ92,'result subject-wise'!AW92)</f>
        <v>27.708333333333332</v>
      </c>
      <c r="JI92" s="53" t="str">
        <f t="shared" si="478"/>
        <v/>
      </c>
      <c r="JJ92" s="65"/>
    </row>
    <row r="93" spans="1:270" ht="16" customHeight="1">
      <c r="A93" s="2">
        <f>details!A93</f>
        <v>0</v>
      </c>
      <c r="B93" s="17" t="str">
        <f>IF(details!B93="","",details!B93)</f>
        <v/>
      </c>
      <c r="C93" s="17" t="str">
        <f>IF(details!C93="","",details!C93)</f>
        <v/>
      </c>
      <c r="D93" s="63" t="str">
        <f>IF(details!D93="","",details!D93)</f>
        <v/>
      </c>
      <c r="E93" s="17" t="str">
        <f>IF(details!E93="","",details!E93)</f>
        <v/>
      </c>
      <c r="F93" s="245" t="str">
        <f>IF(details!F93="","",details!F93)</f>
        <v/>
      </c>
      <c r="G93" s="19" t="str">
        <f>IF(details!G93="","",details!G93)</f>
        <v/>
      </c>
      <c r="H93" s="19" t="str">
        <f>IF(details!H93="","",details!H93)</f>
        <v/>
      </c>
      <c r="I93" s="19" t="str">
        <f>IF(details!I93="","",details!I93)</f>
        <v/>
      </c>
      <c r="J93" s="17" t="str">
        <f>IF(details!J93="","",details!J93)</f>
        <v/>
      </c>
      <c r="K93" s="17" t="str">
        <f>IF(details!K93="","",details!K93)</f>
        <v/>
      </c>
      <c r="L93" s="17" t="str">
        <f>IF(details!L93="","",details!L93)</f>
        <v/>
      </c>
      <c r="M93" s="67" t="str">
        <f t="shared" si="349"/>
        <v/>
      </c>
      <c r="N93" s="17" t="str">
        <f>IF(details!M93="","",details!M93)</f>
        <v/>
      </c>
      <c r="O93" s="17" t="str">
        <f>IF(details!N93="","",details!N93)</f>
        <v/>
      </c>
      <c r="P93" s="67" t="str">
        <f t="shared" si="350"/>
        <v/>
      </c>
      <c r="Q93" s="17" t="str">
        <f>IF(details!O93="","",details!O93)</f>
        <v/>
      </c>
      <c r="R93" s="54" t="str">
        <f t="shared" si="351"/>
        <v/>
      </c>
      <c r="S93" s="45">
        <f t="shared" si="352"/>
        <v>0</v>
      </c>
      <c r="T93" s="45">
        <f t="shared" si="353"/>
        <v>0</v>
      </c>
      <c r="U93" s="46" t="str">
        <f t="shared" si="354"/>
        <v/>
      </c>
      <c r="V93" s="45" t="str">
        <f t="shared" si="355"/>
        <v/>
      </c>
      <c r="W93" s="45" t="str">
        <f t="shared" si="322"/>
        <v/>
      </c>
      <c r="X93" s="45" t="str">
        <f t="shared" si="323"/>
        <v/>
      </c>
      <c r="Y93" s="17" t="str">
        <f>IF(details!P93="","",details!P93)</f>
        <v/>
      </c>
      <c r="Z93" s="17" t="str">
        <f>IF(details!Q93="","",details!Q93)</f>
        <v/>
      </c>
      <c r="AA93" s="17" t="str">
        <f>IF(details!R93="","",details!R93)</f>
        <v/>
      </c>
      <c r="AB93" s="67" t="str">
        <f t="shared" si="356"/>
        <v/>
      </c>
      <c r="AC93" s="17" t="str">
        <f>IF(details!S93="","",details!S93)</f>
        <v/>
      </c>
      <c r="AD93" s="17" t="str">
        <f>IF(details!T93="","",details!T93)</f>
        <v/>
      </c>
      <c r="AE93" s="67" t="str">
        <f t="shared" si="357"/>
        <v/>
      </c>
      <c r="AF93" s="17" t="str">
        <f>IF(details!U93="","",details!U93)</f>
        <v/>
      </c>
      <c r="AG93" s="54" t="str">
        <f t="shared" si="358"/>
        <v/>
      </c>
      <c r="AH93" s="45">
        <f t="shared" si="359"/>
        <v>0</v>
      </c>
      <c r="AI93" s="45">
        <f t="shared" si="360"/>
        <v>0</v>
      </c>
      <c r="AJ93" s="46" t="str">
        <f t="shared" si="361"/>
        <v/>
      </c>
      <c r="AK93" s="45" t="str">
        <f t="shared" si="362"/>
        <v/>
      </c>
      <c r="AL93" s="45" t="str">
        <f t="shared" si="324"/>
        <v/>
      </c>
      <c r="AM93" s="45" t="str">
        <f t="shared" si="325"/>
        <v/>
      </c>
      <c r="AN93" s="63" t="str">
        <f>IF(details!V93="","",details!V93)</f>
        <v/>
      </c>
      <c r="AO93" s="68" t="str">
        <f>IF(details!V93="","",details!V93)</f>
        <v/>
      </c>
      <c r="AP93" s="17" t="str">
        <f>IF(details!W93="","",details!W93)</f>
        <v/>
      </c>
      <c r="AQ93" s="17" t="str">
        <f>IF(details!X93="","",details!X93)</f>
        <v/>
      </c>
      <c r="AR93" s="17" t="str">
        <f>IF(details!Y93="","",details!Y93)</f>
        <v/>
      </c>
      <c r="AS93" s="67" t="str">
        <f t="shared" si="363"/>
        <v/>
      </c>
      <c r="AT93" s="17" t="str">
        <f>IF(details!Z93="","",details!Z93)</f>
        <v/>
      </c>
      <c r="AU93" s="17" t="str">
        <f>IF(details!AA93="","",details!AA93)</f>
        <v/>
      </c>
      <c r="AV93" s="67" t="str">
        <f t="shared" si="364"/>
        <v/>
      </c>
      <c r="AW93" s="17" t="str">
        <f>IF(details!AB93="","",details!AB93)</f>
        <v/>
      </c>
      <c r="AX93" s="54" t="str">
        <f t="shared" si="365"/>
        <v/>
      </c>
      <c r="AY93" s="45">
        <f t="shared" si="366"/>
        <v>0</v>
      </c>
      <c r="AZ93" s="45">
        <f t="shared" si="367"/>
        <v>0</v>
      </c>
      <c r="BA93" s="46" t="str">
        <f t="shared" si="368"/>
        <v/>
      </c>
      <c r="BB93" s="45" t="str">
        <f t="shared" si="369"/>
        <v/>
      </c>
      <c r="BC93" s="45" t="str">
        <f t="shared" si="326"/>
        <v/>
      </c>
      <c r="BD93" s="45" t="str">
        <f t="shared" si="370"/>
        <v/>
      </c>
      <c r="BE93" s="17" t="str">
        <f>IF(details!AC93="","",details!AC93)</f>
        <v/>
      </c>
      <c r="BF93" s="17" t="str">
        <f>IF(details!AD93="","",details!AD93)</f>
        <v/>
      </c>
      <c r="BG93" s="17" t="str">
        <f>IF(details!AE93="","",details!AE93)</f>
        <v/>
      </c>
      <c r="BH93" s="67" t="str">
        <f t="shared" si="371"/>
        <v/>
      </c>
      <c r="BI93" s="17" t="str">
        <f>IF(details!AF93="","",details!AF93)</f>
        <v/>
      </c>
      <c r="BJ93" s="17" t="str">
        <f>IF(details!AG93="","",details!AG93)</f>
        <v/>
      </c>
      <c r="BK93" s="67" t="str">
        <f t="shared" si="372"/>
        <v/>
      </c>
      <c r="BL93" s="17" t="str">
        <f>IF(details!AH93="","",details!AH93)</f>
        <v/>
      </c>
      <c r="BM93" s="54" t="str">
        <f t="shared" si="373"/>
        <v/>
      </c>
      <c r="BN93" s="45">
        <f t="shared" si="374"/>
        <v>0</v>
      </c>
      <c r="BO93" s="45">
        <f t="shared" si="375"/>
        <v>0</v>
      </c>
      <c r="BP93" s="46" t="str">
        <f t="shared" si="376"/>
        <v/>
      </c>
      <c r="BQ93" s="45" t="str">
        <f t="shared" si="377"/>
        <v/>
      </c>
      <c r="BR93" s="45" t="str">
        <f t="shared" si="327"/>
        <v/>
      </c>
      <c r="BS93" s="45" t="str">
        <f t="shared" si="378"/>
        <v/>
      </c>
      <c r="BT93" s="300" t="str">
        <f>IF(details!AI93="","",details!AI93)</f>
        <v/>
      </c>
      <c r="BU93" s="309" t="str">
        <f t="shared" si="379"/>
        <v xml:space="preserve"> SOCIAL SCIENCE</v>
      </c>
      <c r="BV93" s="17" t="str">
        <f>IF(details!AJ93="","",details!AJ93)</f>
        <v/>
      </c>
      <c r="BW93" s="17" t="str">
        <f>IF(details!AK93="","",details!AK93)</f>
        <v/>
      </c>
      <c r="BX93" s="17" t="str">
        <f>IF(details!AL93="","",details!AL93)</f>
        <v/>
      </c>
      <c r="BY93" s="178" t="str">
        <f t="shared" si="487"/>
        <v/>
      </c>
      <c r="BZ93" s="17" t="str">
        <f>IF(details!AM93="","",details!AM93)</f>
        <v/>
      </c>
      <c r="CA93" s="17" t="str">
        <f t="shared" si="380"/>
        <v/>
      </c>
      <c r="CB93" s="17" t="str">
        <f t="shared" si="488"/>
        <v/>
      </c>
      <c r="CC93" s="17">
        <f>IF(details!AN93="","",details!AN93)</f>
        <v>10</v>
      </c>
      <c r="CD93" s="17">
        <f>IF(details!AO93="","",details!AO93)</f>
        <v>10</v>
      </c>
      <c r="CE93" s="17">
        <f>IF(details!AP93="","",details!AP93)</f>
        <v>9</v>
      </c>
      <c r="CF93" s="67">
        <f t="shared" si="381"/>
        <v>29</v>
      </c>
      <c r="CG93" s="17">
        <f>IF(details!AQ93="","",details!AQ93)</f>
        <v>0.5</v>
      </c>
      <c r="CH93" s="17">
        <f>IF(details!AR93="","",details!AR93)</f>
        <v>70</v>
      </c>
      <c r="CI93" s="67">
        <f t="shared" si="382"/>
        <v>99.5</v>
      </c>
      <c r="CJ93" s="17">
        <f>IF(details!AS93="","",details!AS93)</f>
        <v>100</v>
      </c>
      <c r="CK93" s="54">
        <f t="shared" si="383"/>
        <v>199.5</v>
      </c>
      <c r="CL93" s="17">
        <f t="shared" si="384"/>
        <v>10</v>
      </c>
      <c r="CM93" s="17">
        <f t="shared" si="385"/>
        <v>10</v>
      </c>
      <c r="CN93" s="17">
        <f t="shared" si="386"/>
        <v>9</v>
      </c>
      <c r="CO93" s="67">
        <f t="shared" si="328"/>
        <v>0.5</v>
      </c>
      <c r="CP93" s="17">
        <f t="shared" si="311"/>
        <v>70</v>
      </c>
      <c r="CQ93" s="67">
        <f t="shared" si="312"/>
        <v>99.5</v>
      </c>
      <c r="CR93" s="17">
        <f t="shared" si="313"/>
        <v>100</v>
      </c>
      <c r="CS93" s="54">
        <f t="shared" si="314"/>
        <v>199.5</v>
      </c>
      <c r="CT93" s="45">
        <f t="shared" si="315"/>
        <v>0</v>
      </c>
      <c r="CU93" s="45">
        <f t="shared" si="329"/>
        <v>0</v>
      </c>
      <c r="CV93" s="46">
        <f t="shared" si="330"/>
        <v>200</v>
      </c>
      <c r="CW93" s="45" t="str">
        <f t="shared" si="316"/>
        <v/>
      </c>
      <c r="CX93" s="45" t="str">
        <f t="shared" si="331"/>
        <v/>
      </c>
      <c r="CY93" s="45" t="str">
        <f t="shared" si="387"/>
        <v/>
      </c>
      <c r="CZ93" s="17">
        <f>IF(details!AT93="","",details!AT93)</f>
        <v>5</v>
      </c>
      <c r="DA93" s="17">
        <f>IF(details!AU93="","",details!AU93)</f>
        <v>4</v>
      </c>
      <c r="DB93" s="17">
        <f>IF(details!AV93="","",details!AV93)</f>
        <v>8</v>
      </c>
      <c r="DC93" s="67">
        <f t="shared" si="388"/>
        <v>17</v>
      </c>
      <c r="DD93" s="17">
        <f>IF(details!AW93="","",details!AW93)</f>
        <v>1</v>
      </c>
      <c r="DE93" s="17">
        <f>IF(details!AX93="","",details!AX93)</f>
        <v>25</v>
      </c>
      <c r="DF93" s="67">
        <f t="shared" si="389"/>
        <v>43</v>
      </c>
      <c r="DG93" s="17">
        <f>IF(details!AY93="","",details!AY93)</f>
        <v>90</v>
      </c>
      <c r="DH93" s="54">
        <f t="shared" si="390"/>
        <v>133</v>
      </c>
      <c r="DI93" s="45">
        <f t="shared" si="391"/>
        <v>0</v>
      </c>
      <c r="DJ93" s="45">
        <f t="shared" si="392"/>
        <v>0</v>
      </c>
      <c r="DK93" s="46">
        <f t="shared" si="393"/>
        <v>200</v>
      </c>
      <c r="DL93" s="45" t="str">
        <f t="shared" si="394"/>
        <v/>
      </c>
      <c r="DM93" s="45" t="str">
        <f t="shared" si="332"/>
        <v/>
      </c>
      <c r="DN93" s="45" t="str">
        <f t="shared" si="333"/>
        <v/>
      </c>
      <c r="DO93" s="45">
        <f t="shared" si="317"/>
        <v>0</v>
      </c>
      <c r="DP93" s="69">
        <f t="shared" si="318"/>
        <v>332.5</v>
      </c>
      <c r="DQ93" s="70">
        <f t="shared" si="395"/>
        <v>27.708333333333332</v>
      </c>
      <c r="DR93" s="53" t="str">
        <f t="shared" si="396"/>
        <v/>
      </c>
      <c r="DS93" s="17">
        <f>IF(details!AZ93="","",details!AZ93)</f>
        <v>10</v>
      </c>
      <c r="DT93" s="17">
        <f>IF(details!BA93="","",details!BA93)</f>
        <v>10</v>
      </c>
      <c r="DU93" s="17">
        <f>IF(details!BB93="","",details!BB93)</f>
        <v>10</v>
      </c>
      <c r="DV93" s="67">
        <f t="shared" si="397"/>
        <v>30</v>
      </c>
      <c r="DW93" s="17">
        <f>IF(details!BC93="","",details!BC93)</f>
        <v>70</v>
      </c>
      <c r="DX93" s="67">
        <f t="shared" si="398"/>
        <v>100</v>
      </c>
      <c r="DY93" s="17">
        <f>IF(details!BD93="","",details!BD93)</f>
        <v>100</v>
      </c>
      <c r="DZ93" s="54">
        <f t="shared" si="399"/>
        <v>200</v>
      </c>
      <c r="EA93" s="45">
        <f t="shared" si="400"/>
        <v>0</v>
      </c>
      <c r="EB93" s="45">
        <f t="shared" si="401"/>
        <v>0</v>
      </c>
      <c r="EC93" s="46">
        <f t="shared" si="402"/>
        <v>200</v>
      </c>
      <c r="ED93" s="45" t="str">
        <f t="shared" si="403"/>
        <v/>
      </c>
      <c r="EE93" s="45" t="str">
        <f t="shared" si="334"/>
        <v/>
      </c>
      <c r="EF93" s="45" t="str">
        <f t="shared" si="404"/>
        <v/>
      </c>
      <c r="EG93" s="17">
        <f>IF(details!BE93="","",details!BE93)</f>
        <v>6</v>
      </c>
      <c r="EH93" s="17">
        <f>IF(details!BF93="","",details!BF93)</f>
        <v>8</v>
      </c>
      <c r="EI93" s="67">
        <f t="shared" si="405"/>
        <v>14</v>
      </c>
      <c r="EJ93" s="17">
        <f>IF(details!BG93="","",details!BG93)</f>
        <v>4</v>
      </c>
      <c r="EK93" s="17">
        <f>IF(details!BH93="","",details!BH93)</f>
        <v>7</v>
      </c>
      <c r="EL93" s="67">
        <f t="shared" si="406"/>
        <v>11</v>
      </c>
      <c r="EM93" s="17">
        <f>IF(details!BI93="","",details!BI93)</f>
        <v>15</v>
      </c>
      <c r="EN93" s="17">
        <f>IF(details!BJ93="","",details!BJ93)</f>
        <v>10</v>
      </c>
      <c r="EO93" s="67">
        <f t="shared" si="407"/>
        <v>25</v>
      </c>
      <c r="EP93" s="67">
        <f t="shared" si="408"/>
        <v>25</v>
      </c>
      <c r="EQ93" s="67">
        <f t="shared" si="409"/>
        <v>25</v>
      </c>
      <c r="ER93" s="67">
        <f t="shared" si="410"/>
        <v>50</v>
      </c>
      <c r="ES93" s="17">
        <f>IF(details!BK93="","",details!BK93)</f>
        <v>24</v>
      </c>
      <c r="ET93" s="17">
        <f>IF(details!BL93="","",details!BL93)</f>
        <v>14</v>
      </c>
      <c r="EU93" s="67">
        <f t="shared" si="411"/>
        <v>38</v>
      </c>
      <c r="EV93" s="67">
        <f t="shared" si="412"/>
        <v>49</v>
      </c>
      <c r="EW93" s="67">
        <f t="shared" si="413"/>
        <v>39</v>
      </c>
      <c r="EX93" s="17">
        <f>IF(details!BM93="","",details!BM93)</f>
        <v>30</v>
      </c>
      <c r="EY93" s="17">
        <f>IF(details!BN93="","",details!BN93)</f>
        <v>70</v>
      </c>
      <c r="EZ93" s="67">
        <f t="shared" si="414"/>
        <v>100</v>
      </c>
      <c r="FA93" s="67">
        <f t="shared" si="415"/>
        <v>79</v>
      </c>
      <c r="FB93" s="67">
        <f t="shared" si="416"/>
        <v>109</v>
      </c>
      <c r="FC93" s="63">
        <f t="shared" si="417"/>
        <v>188</v>
      </c>
      <c r="FD93" s="45">
        <f t="shared" si="418"/>
        <v>0</v>
      </c>
      <c r="FE93" s="45">
        <f t="shared" si="419"/>
        <v>0</v>
      </c>
      <c r="FF93" s="46">
        <f t="shared" si="420"/>
        <v>200</v>
      </c>
      <c r="FG93" s="45" t="str">
        <f t="shared" si="421"/>
        <v/>
      </c>
      <c r="FH93" s="45" t="str">
        <f t="shared" si="335"/>
        <v>P</v>
      </c>
      <c r="FI93" s="45" t="str">
        <f t="shared" si="422"/>
        <v>A</v>
      </c>
      <c r="FJ93" s="17">
        <f>IF(details!BO93="","",details!BO93)</f>
        <v>10</v>
      </c>
      <c r="FK93" s="17">
        <f>IF(details!BP93="","",details!BP93)</f>
        <v>10</v>
      </c>
      <c r="FL93" s="17">
        <f>IF(details!BQ93="","",details!BQ93)</f>
        <v>10</v>
      </c>
      <c r="FM93" s="67">
        <f t="shared" si="423"/>
        <v>30</v>
      </c>
      <c r="FN93" s="17">
        <f>IF(details!BR93="","",details!BR93)</f>
        <v>33</v>
      </c>
      <c r="FO93" s="17">
        <f>IF(details!BS93="","",details!BS93)</f>
        <v>18</v>
      </c>
      <c r="FP93" s="71">
        <f t="shared" si="424"/>
        <v>51</v>
      </c>
      <c r="FQ93" s="67">
        <f t="shared" si="425"/>
        <v>63</v>
      </c>
      <c r="FR93" s="67">
        <f t="shared" si="426"/>
        <v>18</v>
      </c>
      <c r="FS93" s="17">
        <f>IF(details!BT93="","",details!BT93)</f>
        <v>60</v>
      </c>
      <c r="FT93" s="17">
        <f>IF(details!BU93="","",details!BU93)</f>
        <v>30</v>
      </c>
      <c r="FU93" s="71">
        <f t="shared" si="427"/>
        <v>90</v>
      </c>
      <c r="FV93" s="67">
        <f t="shared" si="428"/>
        <v>123</v>
      </c>
      <c r="FW93" s="67">
        <f t="shared" si="429"/>
        <v>48</v>
      </c>
      <c r="FX93" s="63">
        <f t="shared" si="430"/>
        <v>171</v>
      </c>
      <c r="FY93" s="45">
        <f t="shared" si="431"/>
        <v>0</v>
      </c>
      <c r="FZ93" s="45">
        <f t="shared" si="432"/>
        <v>0</v>
      </c>
      <c r="GA93" s="46">
        <f t="shared" si="319"/>
        <v>200</v>
      </c>
      <c r="GB93" s="45" t="str">
        <f t="shared" si="433"/>
        <v/>
      </c>
      <c r="GC93" s="45" t="str">
        <f t="shared" si="336"/>
        <v>P</v>
      </c>
      <c r="GD93" s="45" t="str">
        <f t="shared" si="434"/>
        <v>A</v>
      </c>
      <c r="GE93" s="17">
        <f>IF(details!BV93="","",details!BV93)</f>
        <v>24</v>
      </c>
      <c r="GF93" s="17">
        <f>IF(details!BW93="","",details!BW93)</f>
        <v>44</v>
      </c>
      <c r="GG93" s="17">
        <f>IF(details!BX93="","",details!BX93)</f>
        <v>30</v>
      </c>
      <c r="GH93" s="63">
        <f t="shared" si="435"/>
        <v>98</v>
      </c>
      <c r="GI93" s="45">
        <f t="shared" si="436"/>
        <v>0</v>
      </c>
      <c r="GJ93" s="46">
        <f t="shared" si="437"/>
        <v>100</v>
      </c>
      <c r="GK93" s="45" t="str">
        <f t="shared" si="438"/>
        <v/>
      </c>
      <c r="GL93" s="45" t="str">
        <f t="shared" si="337"/>
        <v>P</v>
      </c>
      <c r="GM93" s="45" t="str">
        <f t="shared" si="338"/>
        <v>A</v>
      </c>
      <c r="GN93" s="17">
        <f>IF(details!BY93="","",details!BY93)</f>
        <v>24</v>
      </c>
      <c r="GO93" s="17">
        <f>IF(details!BZ93="","",details!BZ93)</f>
        <v>28</v>
      </c>
      <c r="GP93" s="17">
        <f>IF(details!CA93="","",details!CA93)</f>
        <v>27</v>
      </c>
      <c r="GQ93" s="17">
        <f>IF(details!CB93="","",details!CB93)</f>
        <v>14</v>
      </c>
      <c r="GR93" s="63">
        <f t="shared" si="439"/>
        <v>93</v>
      </c>
      <c r="GS93" s="45">
        <f t="shared" si="440"/>
        <v>0</v>
      </c>
      <c r="GT93" s="46">
        <f t="shared" si="441"/>
        <v>100</v>
      </c>
      <c r="GU93" s="45" t="str">
        <f t="shared" si="442"/>
        <v/>
      </c>
      <c r="GV93" s="45" t="str">
        <f t="shared" si="339"/>
        <v>P</v>
      </c>
      <c r="GW93" s="45" t="str">
        <f t="shared" si="340"/>
        <v>A</v>
      </c>
      <c r="GX93" s="45" t="str">
        <f t="shared" si="341"/>
        <v/>
      </c>
      <c r="GY93" s="45" t="str">
        <f t="shared" si="342"/>
        <v/>
      </c>
      <c r="GZ93" s="45" t="str">
        <f t="shared" si="343"/>
        <v/>
      </c>
      <c r="HA93" s="45" t="str">
        <f t="shared" si="344"/>
        <v/>
      </c>
      <c r="HB93" s="45" t="str">
        <f t="shared" si="443"/>
        <v/>
      </c>
      <c r="HC93" s="45" t="str">
        <f t="shared" si="444"/>
        <v/>
      </c>
      <c r="HD93" s="45" t="str">
        <f t="shared" si="320"/>
        <v/>
      </c>
      <c r="HE93" s="45">
        <f t="shared" si="445"/>
        <v>0</v>
      </c>
      <c r="HF93" s="45">
        <f t="shared" si="446"/>
        <v>0</v>
      </c>
      <c r="HG93" s="45">
        <f t="shared" si="447"/>
        <v>0</v>
      </c>
      <c r="HH93" s="45">
        <f t="shared" si="448"/>
        <v>0</v>
      </c>
      <c r="HI93" s="45">
        <f t="shared" si="449"/>
        <v>0</v>
      </c>
      <c r="HJ93" s="45" t="str">
        <f t="shared" si="321"/>
        <v/>
      </c>
      <c r="HK93" s="17" t="str">
        <f t="shared" si="450"/>
        <v/>
      </c>
      <c r="HL93" s="359" t="str">
        <f t="shared" si="451"/>
        <v/>
      </c>
      <c r="HM93" s="72" t="str">
        <f t="shared" si="452"/>
        <v/>
      </c>
      <c r="HN93" s="60" t="str">
        <f>IF(details!DJ93="","",details!DJ93)</f>
        <v/>
      </c>
      <c r="HO93" s="73" t="str">
        <f>IF(details!DK93="","",details!DK93)</f>
        <v/>
      </c>
      <c r="HP93" s="60" t="str">
        <f>IF(details!DN93="","",details!DN93)</f>
        <v/>
      </c>
      <c r="HQ93" s="73" t="str">
        <f>IF(details!DO93="","",details!DO93)</f>
        <v/>
      </c>
      <c r="HR93" s="60" t="str">
        <f>IF(details!DR93="","",details!DR93)</f>
        <v/>
      </c>
      <c r="HS93" s="73" t="str">
        <f>IF(details!DS93="","",details!DS93)</f>
        <v/>
      </c>
      <c r="HT93" s="60" t="str">
        <f>IF(details!DV93="","",details!DV93)</f>
        <v/>
      </c>
      <c r="HU93" s="73" t="str">
        <f>IF(details!DW93="","",details!DW93)</f>
        <v/>
      </c>
      <c r="HV93" s="60" t="str">
        <f>IF(details!DZ93="","",details!DZ93)</f>
        <v/>
      </c>
      <c r="HW93" s="73" t="str">
        <f>IF(details!EA93="","",details!EA93)</f>
        <v/>
      </c>
      <c r="HX93" s="61" t="str">
        <f t="shared" si="453"/>
        <v/>
      </c>
      <c r="HY93" s="321">
        <f t="shared" si="454"/>
        <v>1.5</v>
      </c>
      <c r="HZ93" s="17" t="str">
        <f t="shared" si="455"/>
        <v/>
      </c>
      <c r="IA93" s="17" t="str">
        <f t="shared" si="456"/>
        <v/>
      </c>
      <c r="IB93" s="17" t="str">
        <f t="shared" si="345"/>
        <v/>
      </c>
      <c r="IC93" s="17" t="str">
        <f t="shared" si="457"/>
        <v/>
      </c>
      <c r="ID93" s="17" t="str">
        <f t="shared" si="458"/>
        <v/>
      </c>
      <c r="IE93" s="17" t="str">
        <f t="shared" si="346"/>
        <v/>
      </c>
      <c r="IF93" s="17" t="str">
        <f t="shared" si="459"/>
        <v/>
      </c>
      <c r="IG93" s="17" t="str">
        <f t="shared" si="486"/>
        <v/>
      </c>
      <c r="IH93" s="17" t="str">
        <f t="shared" si="486"/>
        <v/>
      </c>
      <c r="II93" s="17" t="str">
        <f t="shared" si="486"/>
        <v/>
      </c>
      <c r="IJ93" s="17" t="str">
        <f t="shared" si="486"/>
        <v/>
      </c>
      <c r="IK93" s="17" t="str">
        <f t="shared" si="486"/>
        <v/>
      </c>
      <c r="IL93" s="17" t="str">
        <f t="shared" si="460"/>
        <v/>
      </c>
      <c r="IM93" s="17" t="str">
        <f t="shared" si="347"/>
        <v/>
      </c>
      <c r="IN93" s="17" t="str">
        <f t="shared" si="461"/>
        <v/>
      </c>
      <c r="IO93" s="17" t="str">
        <f t="shared" si="462"/>
        <v/>
      </c>
      <c r="IP93" s="17" t="str">
        <f t="shared" si="348"/>
        <v/>
      </c>
      <c r="IQ93" s="17" t="str">
        <f t="shared" si="463"/>
        <v/>
      </c>
      <c r="IR93" s="17" t="str">
        <f t="shared" si="464"/>
        <v/>
      </c>
      <c r="IS93" s="17" t="str">
        <f t="shared" si="465"/>
        <v/>
      </c>
      <c r="IT93" s="17" t="str">
        <f t="shared" si="466"/>
        <v/>
      </c>
      <c r="IU93" s="17" t="str">
        <f t="shared" si="467"/>
        <v/>
      </c>
      <c r="IV93" s="17" t="str">
        <f t="shared" si="468"/>
        <v/>
      </c>
      <c r="IW93" s="17" t="str">
        <f t="shared" si="469"/>
        <v/>
      </c>
      <c r="IX93" s="17" t="str">
        <f t="shared" si="470"/>
        <v>A</v>
      </c>
      <c r="IY93" s="17" t="str">
        <f t="shared" si="471"/>
        <v>A</v>
      </c>
      <c r="IZ93" s="17" t="str">
        <f t="shared" si="472"/>
        <v>A</v>
      </c>
      <c r="JA93" s="17" t="str">
        <f t="shared" si="473"/>
        <v>A</v>
      </c>
      <c r="JB93" s="17" t="str">
        <f t="shared" si="474"/>
        <v xml:space="preserve">            </v>
      </c>
      <c r="JC93" s="17" t="str">
        <f t="shared" si="475"/>
        <v xml:space="preserve">            </v>
      </c>
      <c r="JD93" s="17" t="str">
        <f t="shared" si="476"/>
        <v/>
      </c>
      <c r="JE93" s="74"/>
      <c r="JF93" s="17" t="str">
        <f t="shared" si="477"/>
        <v xml:space="preserve">            </v>
      </c>
      <c r="JG93" s="17" t="str">
        <f>IF(OR(HK93="SUPPL.",HK93="RE-EXAM."),'result subject-wise'!AV93,HK93)</f>
        <v/>
      </c>
      <c r="JH93" s="26">
        <f>IF('result subject-wise'!AW93="",DQ93,'result subject-wise'!AW93)</f>
        <v>27.708333333333332</v>
      </c>
      <c r="JI93" s="53" t="str">
        <f t="shared" si="478"/>
        <v/>
      </c>
      <c r="JJ93" s="65"/>
    </row>
    <row r="94" spans="1:270" ht="16" customHeight="1">
      <c r="A94" s="2">
        <f>details!A94</f>
        <v>0</v>
      </c>
      <c r="B94" s="17" t="str">
        <f>IF(details!B94="","",details!B94)</f>
        <v/>
      </c>
      <c r="C94" s="17" t="str">
        <f>IF(details!C94="","",details!C94)</f>
        <v/>
      </c>
      <c r="D94" s="63" t="str">
        <f>IF(details!D94="","",details!D94)</f>
        <v/>
      </c>
      <c r="E94" s="17" t="str">
        <f>IF(details!E94="","",details!E94)</f>
        <v/>
      </c>
      <c r="F94" s="245" t="str">
        <f>IF(details!F94="","",details!F94)</f>
        <v/>
      </c>
      <c r="G94" s="19" t="str">
        <f>IF(details!G94="","",details!G94)</f>
        <v/>
      </c>
      <c r="H94" s="19" t="str">
        <f>IF(details!H94="","",details!H94)</f>
        <v/>
      </c>
      <c r="I94" s="19" t="str">
        <f>IF(details!I94="","",details!I94)</f>
        <v/>
      </c>
      <c r="J94" s="17" t="str">
        <f>IF(details!J94="","",details!J94)</f>
        <v/>
      </c>
      <c r="K94" s="17" t="str">
        <f>IF(details!K94="","",details!K94)</f>
        <v/>
      </c>
      <c r="L94" s="17" t="str">
        <f>IF(details!L94="","",details!L94)</f>
        <v/>
      </c>
      <c r="M94" s="67" t="str">
        <f t="shared" si="349"/>
        <v/>
      </c>
      <c r="N94" s="17" t="str">
        <f>IF(details!M94="","",details!M94)</f>
        <v/>
      </c>
      <c r="O94" s="17" t="str">
        <f>IF(details!N94="","",details!N94)</f>
        <v/>
      </c>
      <c r="P94" s="67" t="str">
        <f t="shared" si="350"/>
        <v/>
      </c>
      <c r="Q94" s="17" t="str">
        <f>IF(details!O94="","",details!O94)</f>
        <v/>
      </c>
      <c r="R94" s="54" t="str">
        <f t="shared" si="351"/>
        <v/>
      </c>
      <c r="S94" s="45">
        <f t="shared" si="352"/>
        <v>0</v>
      </c>
      <c r="T94" s="45">
        <f t="shared" si="353"/>
        <v>0</v>
      </c>
      <c r="U94" s="46" t="str">
        <f t="shared" si="354"/>
        <v/>
      </c>
      <c r="V94" s="45" t="str">
        <f t="shared" si="355"/>
        <v/>
      </c>
      <c r="W94" s="45" t="str">
        <f t="shared" si="322"/>
        <v/>
      </c>
      <c r="X94" s="45" t="str">
        <f t="shared" si="323"/>
        <v/>
      </c>
      <c r="Y94" s="17" t="str">
        <f>IF(details!P94="","",details!P94)</f>
        <v/>
      </c>
      <c r="Z94" s="17" t="str">
        <f>IF(details!Q94="","",details!Q94)</f>
        <v/>
      </c>
      <c r="AA94" s="17" t="str">
        <f>IF(details!R94="","",details!R94)</f>
        <v/>
      </c>
      <c r="AB94" s="67" t="str">
        <f t="shared" si="356"/>
        <v/>
      </c>
      <c r="AC94" s="17" t="str">
        <f>IF(details!S94="","",details!S94)</f>
        <v/>
      </c>
      <c r="AD94" s="17" t="str">
        <f>IF(details!T94="","",details!T94)</f>
        <v/>
      </c>
      <c r="AE94" s="67" t="str">
        <f t="shared" si="357"/>
        <v/>
      </c>
      <c r="AF94" s="17" t="str">
        <f>IF(details!U94="","",details!U94)</f>
        <v/>
      </c>
      <c r="AG94" s="54" t="str">
        <f t="shared" si="358"/>
        <v/>
      </c>
      <c r="AH94" s="45">
        <f t="shared" si="359"/>
        <v>0</v>
      </c>
      <c r="AI94" s="45">
        <f t="shared" si="360"/>
        <v>0</v>
      </c>
      <c r="AJ94" s="46" t="str">
        <f t="shared" si="361"/>
        <v/>
      </c>
      <c r="AK94" s="45" t="str">
        <f t="shared" si="362"/>
        <v/>
      </c>
      <c r="AL94" s="45" t="str">
        <f t="shared" si="324"/>
        <v/>
      </c>
      <c r="AM94" s="45" t="str">
        <f t="shared" si="325"/>
        <v/>
      </c>
      <c r="AN94" s="63" t="str">
        <f>IF(details!V94="","",details!V94)</f>
        <v/>
      </c>
      <c r="AO94" s="68" t="str">
        <f>IF(details!V94="","",details!V94)</f>
        <v/>
      </c>
      <c r="AP94" s="17" t="str">
        <f>IF(details!W94="","",details!W94)</f>
        <v/>
      </c>
      <c r="AQ94" s="17" t="str">
        <f>IF(details!X94="","",details!X94)</f>
        <v/>
      </c>
      <c r="AR94" s="17" t="str">
        <f>IF(details!Y94="","",details!Y94)</f>
        <v/>
      </c>
      <c r="AS94" s="67" t="str">
        <f t="shared" si="363"/>
        <v/>
      </c>
      <c r="AT94" s="17" t="str">
        <f>IF(details!Z94="","",details!Z94)</f>
        <v/>
      </c>
      <c r="AU94" s="17" t="str">
        <f>IF(details!AA94="","",details!AA94)</f>
        <v/>
      </c>
      <c r="AV94" s="67" t="str">
        <f t="shared" si="364"/>
        <v/>
      </c>
      <c r="AW94" s="17" t="str">
        <f>IF(details!AB94="","",details!AB94)</f>
        <v/>
      </c>
      <c r="AX94" s="54" t="str">
        <f t="shared" si="365"/>
        <v/>
      </c>
      <c r="AY94" s="45">
        <f t="shared" si="366"/>
        <v>0</v>
      </c>
      <c r="AZ94" s="45">
        <f t="shared" si="367"/>
        <v>0</v>
      </c>
      <c r="BA94" s="46" t="str">
        <f t="shared" si="368"/>
        <v/>
      </c>
      <c r="BB94" s="45" t="str">
        <f t="shared" si="369"/>
        <v/>
      </c>
      <c r="BC94" s="45" t="str">
        <f t="shared" si="326"/>
        <v/>
      </c>
      <c r="BD94" s="45" t="str">
        <f t="shared" si="370"/>
        <v/>
      </c>
      <c r="BE94" s="17" t="str">
        <f>IF(details!AC94="","",details!AC94)</f>
        <v/>
      </c>
      <c r="BF94" s="17" t="str">
        <f>IF(details!AD94="","",details!AD94)</f>
        <v/>
      </c>
      <c r="BG94" s="17" t="str">
        <f>IF(details!AE94="","",details!AE94)</f>
        <v/>
      </c>
      <c r="BH94" s="67" t="str">
        <f t="shared" si="371"/>
        <v/>
      </c>
      <c r="BI94" s="17" t="str">
        <f>IF(details!AF94="","",details!AF94)</f>
        <v/>
      </c>
      <c r="BJ94" s="17" t="str">
        <f>IF(details!AG94="","",details!AG94)</f>
        <v/>
      </c>
      <c r="BK94" s="67" t="str">
        <f t="shared" si="372"/>
        <v/>
      </c>
      <c r="BL94" s="17" t="str">
        <f>IF(details!AH94="","",details!AH94)</f>
        <v/>
      </c>
      <c r="BM94" s="54" t="str">
        <f t="shared" si="373"/>
        <v/>
      </c>
      <c r="BN94" s="45">
        <f t="shared" si="374"/>
        <v>0</v>
      </c>
      <c r="BO94" s="45">
        <f t="shared" si="375"/>
        <v>0</v>
      </c>
      <c r="BP94" s="46" t="str">
        <f t="shared" si="376"/>
        <v/>
      </c>
      <c r="BQ94" s="45" t="str">
        <f t="shared" si="377"/>
        <v/>
      </c>
      <c r="BR94" s="45" t="str">
        <f t="shared" si="327"/>
        <v/>
      </c>
      <c r="BS94" s="45" t="str">
        <f t="shared" si="378"/>
        <v/>
      </c>
      <c r="BT94" s="300" t="str">
        <f>IF(details!AI94="","",details!AI94)</f>
        <v/>
      </c>
      <c r="BU94" s="309" t="str">
        <f t="shared" si="379"/>
        <v xml:space="preserve"> SOCIAL SCIENCE</v>
      </c>
      <c r="BV94" s="17" t="str">
        <f>IF(details!AJ94="","",details!AJ94)</f>
        <v/>
      </c>
      <c r="BW94" s="17" t="str">
        <f>IF(details!AK94="","",details!AK94)</f>
        <v/>
      </c>
      <c r="BX94" s="17" t="str">
        <f>IF(details!AL94="","",details!AL94)</f>
        <v/>
      </c>
      <c r="BY94" s="178" t="str">
        <f t="shared" si="487"/>
        <v/>
      </c>
      <c r="BZ94" s="17" t="str">
        <f>IF(details!AM94="","",details!AM94)</f>
        <v/>
      </c>
      <c r="CA94" s="17" t="str">
        <f t="shared" si="380"/>
        <v/>
      </c>
      <c r="CB94" s="17" t="str">
        <f t="shared" si="488"/>
        <v/>
      </c>
      <c r="CC94" s="17">
        <f>IF(details!AN94="","",details!AN94)</f>
        <v>10</v>
      </c>
      <c r="CD94" s="17">
        <f>IF(details!AO94="","",details!AO94)</f>
        <v>10</v>
      </c>
      <c r="CE94" s="17">
        <f>IF(details!AP94="","",details!AP94)</f>
        <v>9</v>
      </c>
      <c r="CF94" s="67">
        <f t="shared" si="381"/>
        <v>29</v>
      </c>
      <c r="CG94" s="17">
        <f>IF(details!AQ94="","",details!AQ94)</f>
        <v>0.5</v>
      </c>
      <c r="CH94" s="17">
        <f>IF(details!AR94="","",details!AR94)</f>
        <v>70</v>
      </c>
      <c r="CI94" s="67">
        <f t="shared" si="382"/>
        <v>99.5</v>
      </c>
      <c r="CJ94" s="17">
        <f>IF(details!AS94="","",details!AS94)</f>
        <v>100</v>
      </c>
      <c r="CK94" s="54">
        <f t="shared" si="383"/>
        <v>199.5</v>
      </c>
      <c r="CL94" s="17">
        <f t="shared" si="384"/>
        <v>10</v>
      </c>
      <c r="CM94" s="17">
        <f t="shared" si="385"/>
        <v>10</v>
      </c>
      <c r="CN94" s="17">
        <f t="shared" si="386"/>
        <v>9</v>
      </c>
      <c r="CO94" s="67">
        <f t="shared" si="328"/>
        <v>0.5</v>
      </c>
      <c r="CP94" s="17">
        <f t="shared" si="311"/>
        <v>70</v>
      </c>
      <c r="CQ94" s="67">
        <f t="shared" si="312"/>
        <v>99.5</v>
      </c>
      <c r="CR94" s="17">
        <f t="shared" si="313"/>
        <v>100</v>
      </c>
      <c r="CS94" s="54">
        <f t="shared" si="314"/>
        <v>199.5</v>
      </c>
      <c r="CT94" s="45">
        <f t="shared" si="315"/>
        <v>0</v>
      </c>
      <c r="CU94" s="45">
        <f t="shared" si="329"/>
        <v>0</v>
      </c>
      <c r="CV94" s="46">
        <f t="shared" si="330"/>
        <v>200</v>
      </c>
      <c r="CW94" s="45" t="str">
        <f t="shared" si="316"/>
        <v/>
      </c>
      <c r="CX94" s="45" t="str">
        <f t="shared" si="331"/>
        <v/>
      </c>
      <c r="CY94" s="45" t="str">
        <f t="shared" si="387"/>
        <v/>
      </c>
      <c r="CZ94" s="17">
        <f>IF(details!AT94="","",details!AT94)</f>
        <v>5</v>
      </c>
      <c r="DA94" s="17">
        <f>IF(details!AU94="","",details!AU94)</f>
        <v>4</v>
      </c>
      <c r="DB94" s="17">
        <f>IF(details!AV94="","",details!AV94)</f>
        <v>8</v>
      </c>
      <c r="DC94" s="67">
        <f t="shared" si="388"/>
        <v>17</v>
      </c>
      <c r="DD94" s="17">
        <f>IF(details!AW94="","",details!AW94)</f>
        <v>1</v>
      </c>
      <c r="DE94" s="17">
        <f>IF(details!AX94="","",details!AX94)</f>
        <v>25</v>
      </c>
      <c r="DF94" s="67">
        <f t="shared" si="389"/>
        <v>43</v>
      </c>
      <c r="DG94" s="17">
        <f>IF(details!AY94="","",details!AY94)</f>
        <v>90</v>
      </c>
      <c r="DH94" s="54">
        <f t="shared" si="390"/>
        <v>133</v>
      </c>
      <c r="DI94" s="45">
        <f t="shared" si="391"/>
        <v>0</v>
      </c>
      <c r="DJ94" s="45">
        <f t="shared" si="392"/>
        <v>0</v>
      </c>
      <c r="DK94" s="46">
        <f t="shared" si="393"/>
        <v>200</v>
      </c>
      <c r="DL94" s="45" t="str">
        <f t="shared" si="394"/>
        <v/>
      </c>
      <c r="DM94" s="45" t="str">
        <f t="shared" si="332"/>
        <v/>
      </c>
      <c r="DN94" s="45" t="str">
        <f t="shared" si="333"/>
        <v/>
      </c>
      <c r="DO94" s="45">
        <f t="shared" si="317"/>
        <v>0</v>
      </c>
      <c r="DP94" s="69">
        <f t="shared" si="318"/>
        <v>332.5</v>
      </c>
      <c r="DQ94" s="70">
        <f t="shared" si="395"/>
        <v>27.708333333333332</v>
      </c>
      <c r="DR94" s="53" t="str">
        <f t="shared" si="396"/>
        <v/>
      </c>
      <c r="DS94" s="17">
        <f>IF(details!AZ94="","",details!AZ94)</f>
        <v>10</v>
      </c>
      <c r="DT94" s="17">
        <f>IF(details!BA94="","",details!BA94)</f>
        <v>10</v>
      </c>
      <c r="DU94" s="17">
        <f>IF(details!BB94="","",details!BB94)</f>
        <v>10</v>
      </c>
      <c r="DV94" s="67">
        <f t="shared" si="397"/>
        <v>30</v>
      </c>
      <c r="DW94" s="17">
        <f>IF(details!BC94="","",details!BC94)</f>
        <v>70</v>
      </c>
      <c r="DX94" s="67">
        <f t="shared" si="398"/>
        <v>100</v>
      </c>
      <c r="DY94" s="17">
        <f>IF(details!BD94="","",details!BD94)</f>
        <v>100</v>
      </c>
      <c r="DZ94" s="54">
        <f t="shared" si="399"/>
        <v>200</v>
      </c>
      <c r="EA94" s="45">
        <f t="shared" si="400"/>
        <v>0</v>
      </c>
      <c r="EB94" s="45">
        <f t="shared" si="401"/>
        <v>0</v>
      </c>
      <c r="EC94" s="46">
        <f t="shared" si="402"/>
        <v>200</v>
      </c>
      <c r="ED94" s="45" t="str">
        <f t="shared" si="403"/>
        <v/>
      </c>
      <c r="EE94" s="45" t="str">
        <f t="shared" si="334"/>
        <v/>
      </c>
      <c r="EF94" s="45" t="str">
        <f t="shared" si="404"/>
        <v/>
      </c>
      <c r="EG94" s="17">
        <f>IF(details!BE94="","",details!BE94)</f>
        <v>6</v>
      </c>
      <c r="EH94" s="17">
        <f>IF(details!BF94="","",details!BF94)</f>
        <v>8</v>
      </c>
      <c r="EI94" s="67">
        <f t="shared" si="405"/>
        <v>14</v>
      </c>
      <c r="EJ94" s="17">
        <f>IF(details!BG94="","",details!BG94)</f>
        <v>4</v>
      </c>
      <c r="EK94" s="17">
        <f>IF(details!BH94="","",details!BH94)</f>
        <v>7</v>
      </c>
      <c r="EL94" s="67">
        <f t="shared" si="406"/>
        <v>11</v>
      </c>
      <c r="EM94" s="17">
        <f>IF(details!BI94="","",details!BI94)</f>
        <v>15</v>
      </c>
      <c r="EN94" s="17">
        <f>IF(details!BJ94="","",details!BJ94)</f>
        <v>10</v>
      </c>
      <c r="EO94" s="67">
        <f t="shared" si="407"/>
        <v>25</v>
      </c>
      <c r="EP94" s="67">
        <f t="shared" si="408"/>
        <v>25</v>
      </c>
      <c r="EQ94" s="67">
        <f t="shared" si="409"/>
        <v>25</v>
      </c>
      <c r="ER94" s="67">
        <f t="shared" si="410"/>
        <v>50</v>
      </c>
      <c r="ES94" s="17">
        <f>IF(details!BK94="","",details!BK94)</f>
        <v>24</v>
      </c>
      <c r="ET94" s="17">
        <f>IF(details!BL94="","",details!BL94)</f>
        <v>14</v>
      </c>
      <c r="EU94" s="67">
        <f t="shared" si="411"/>
        <v>38</v>
      </c>
      <c r="EV94" s="67">
        <f t="shared" si="412"/>
        <v>49</v>
      </c>
      <c r="EW94" s="67">
        <f t="shared" si="413"/>
        <v>39</v>
      </c>
      <c r="EX94" s="17">
        <f>IF(details!BM94="","",details!BM94)</f>
        <v>30</v>
      </c>
      <c r="EY94" s="17">
        <f>IF(details!BN94="","",details!BN94)</f>
        <v>70</v>
      </c>
      <c r="EZ94" s="67">
        <f t="shared" si="414"/>
        <v>100</v>
      </c>
      <c r="FA94" s="67">
        <f t="shared" si="415"/>
        <v>79</v>
      </c>
      <c r="FB94" s="67">
        <f t="shared" si="416"/>
        <v>109</v>
      </c>
      <c r="FC94" s="63">
        <f t="shared" si="417"/>
        <v>188</v>
      </c>
      <c r="FD94" s="45">
        <f t="shared" si="418"/>
        <v>0</v>
      </c>
      <c r="FE94" s="45">
        <f t="shared" si="419"/>
        <v>0</v>
      </c>
      <c r="FF94" s="46">
        <f t="shared" si="420"/>
        <v>200</v>
      </c>
      <c r="FG94" s="45" t="str">
        <f t="shared" si="421"/>
        <v/>
      </c>
      <c r="FH94" s="45" t="str">
        <f t="shared" si="335"/>
        <v>P</v>
      </c>
      <c r="FI94" s="45" t="str">
        <f t="shared" si="422"/>
        <v>A</v>
      </c>
      <c r="FJ94" s="17">
        <f>IF(details!BO94="","",details!BO94)</f>
        <v>10</v>
      </c>
      <c r="FK94" s="17">
        <f>IF(details!BP94="","",details!BP94)</f>
        <v>10</v>
      </c>
      <c r="FL94" s="17">
        <f>IF(details!BQ94="","",details!BQ94)</f>
        <v>10</v>
      </c>
      <c r="FM94" s="67">
        <f t="shared" si="423"/>
        <v>30</v>
      </c>
      <c r="FN94" s="17">
        <f>IF(details!BR94="","",details!BR94)</f>
        <v>33</v>
      </c>
      <c r="FO94" s="17">
        <f>IF(details!BS94="","",details!BS94)</f>
        <v>18</v>
      </c>
      <c r="FP94" s="71">
        <f t="shared" si="424"/>
        <v>51</v>
      </c>
      <c r="FQ94" s="67">
        <f t="shared" si="425"/>
        <v>63</v>
      </c>
      <c r="FR94" s="67">
        <f t="shared" si="426"/>
        <v>18</v>
      </c>
      <c r="FS94" s="17">
        <f>IF(details!BT94="","",details!BT94)</f>
        <v>60</v>
      </c>
      <c r="FT94" s="17">
        <f>IF(details!BU94="","",details!BU94)</f>
        <v>30</v>
      </c>
      <c r="FU94" s="71">
        <f t="shared" si="427"/>
        <v>90</v>
      </c>
      <c r="FV94" s="67">
        <f t="shared" si="428"/>
        <v>123</v>
      </c>
      <c r="FW94" s="67">
        <f t="shared" si="429"/>
        <v>48</v>
      </c>
      <c r="FX94" s="63">
        <f t="shared" si="430"/>
        <v>171</v>
      </c>
      <c r="FY94" s="45">
        <f t="shared" si="431"/>
        <v>0</v>
      </c>
      <c r="FZ94" s="45">
        <f t="shared" si="432"/>
        <v>0</v>
      </c>
      <c r="GA94" s="46">
        <f t="shared" si="319"/>
        <v>200</v>
      </c>
      <c r="GB94" s="45" t="str">
        <f t="shared" si="433"/>
        <v/>
      </c>
      <c r="GC94" s="45" t="str">
        <f t="shared" si="336"/>
        <v>P</v>
      </c>
      <c r="GD94" s="45" t="str">
        <f t="shared" si="434"/>
        <v>A</v>
      </c>
      <c r="GE94" s="17">
        <f>IF(details!BV94="","",details!BV94)</f>
        <v>24</v>
      </c>
      <c r="GF94" s="17">
        <f>IF(details!BW94="","",details!BW94)</f>
        <v>44</v>
      </c>
      <c r="GG94" s="17">
        <f>IF(details!BX94="","",details!BX94)</f>
        <v>30</v>
      </c>
      <c r="GH94" s="63">
        <f t="shared" si="435"/>
        <v>98</v>
      </c>
      <c r="GI94" s="45">
        <f t="shared" si="436"/>
        <v>0</v>
      </c>
      <c r="GJ94" s="46">
        <f t="shared" si="437"/>
        <v>100</v>
      </c>
      <c r="GK94" s="45" t="str">
        <f t="shared" si="438"/>
        <v/>
      </c>
      <c r="GL94" s="45" t="str">
        <f t="shared" si="337"/>
        <v>P</v>
      </c>
      <c r="GM94" s="45" t="str">
        <f t="shared" si="338"/>
        <v>A</v>
      </c>
      <c r="GN94" s="17">
        <f>IF(details!BY94="","",details!BY94)</f>
        <v>24</v>
      </c>
      <c r="GO94" s="17">
        <f>IF(details!BZ94="","",details!BZ94)</f>
        <v>28</v>
      </c>
      <c r="GP94" s="17">
        <f>IF(details!CA94="","",details!CA94)</f>
        <v>27</v>
      </c>
      <c r="GQ94" s="17">
        <f>IF(details!CB94="","",details!CB94)</f>
        <v>14</v>
      </c>
      <c r="GR94" s="63">
        <f t="shared" si="439"/>
        <v>93</v>
      </c>
      <c r="GS94" s="45">
        <f t="shared" si="440"/>
        <v>0</v>
      </c>
      <c r="GT94" s="46">
        <f t="shared" si="441"/>
        <v>100</v>
      </c>
      <c r="GU94" s="45" t="str">
        <f t="shared" si="442"/>
        <v/>
      </c>
      <c r="GV94" s="45" t="str">
        <f t="shared" si="339"/>
        <v>P</v>
      </c>
      <c r="GW94" s="45" t="str">
        <f t="shared" si="340"/>
        <v>A</v>
      </c>
      <c r="GX94" s="45" t="str">
        <f t="shared" si="341"/>
        <v/>
      </c>
      <c r="GY94" s="45" t="str">
        <f t="shared" si="342"/>
        <v/>
      </c>
      <c r="GZ94" s="45" t="str">
        <f t="shared" si="343"/>
        <v/>
      </c>
      <c r="HA94" s="45" t="str">
        <f t="shared" si="344"/>
        <v/>
      </c>
      <c r="HB94" s="45" t="str">
        <f t="shared" si="443"/>
        <v/>
      </c>
      <c r="HC94" s="45" t="str">
        <f t="shared" si="444"/>
        <v/>
      </c>
      <c r="HD94" s="45" t="str">
        <f t="shared" si="320"/>
        <v/>
      </c>
      <c r="HE94" s="45">
        <f t="shared" si="445"/>
        <v>0</v>
      </c>
      <c r="HF94" s="45">
        <f t="shared" si="446"/>
        <v>0</v>
      </c>
      <c r="HG94" s="45">
        <f t="shared" si="447"/>
        <v>0</v>
      </c>
      <c r="HH94" s="45">
        <f t="shared" si="448"/>
        <v>0</v>
      </c>
      <c r="HI94" s="45">
        <f t="shared" si="449"/>
        <v>0</v>
      </c>
      <c r="HJ94" s="45" t="str">
        <f t="shared" si="321"/>
        <v/>
      </c>
      <c r="HK94" s="17" t="str">
        <f t="shared" si="450"/>
        <v/>
      </c>
      <c r="HL94" s="359" t="str">
        <f t="shared" si="451"/>
        <v/>
      </c>
      <c r="HM94" s="72" t="str">
        <f t="shared" si="452"/>
        <v/>
      </c>
      <c r="HN94" s="60" t="str">
        <f>IF(details!DJ94="","",details!DJ94)</f>
        <v/>
      </c>
      <c r="HO94" s="73" t="str">
        <f>IF(details!DK94="","",details!DK94)</f>
        <v/>
      </c>
      <c r="HP94" s="60" t="str">
        <f>IF(details!DN94="","",details!DN94)</f>
        <v/>
      </c>
      <c r="HQ94" s="73" t="str">
        <f>IF(details!DO94="","",details!DO94)</f>
        <v/>
      </c>
      <c r="HR94" s="60" t="str">
        <f>IF(details!DR94="","",details!DR94)</f>
        <v/>
      </c>
      <c r="HS94" s="73" t="str">
        <f>IF(details!DS94="","",details!DS94)</f>
        <v/>
      </c>
      <c r="HT94" s="60" t="str">
        <f>IF(details!DV94="","",details!DV94)</f>
        <v/>
      </c>
      <c r="HU94" s="73" t="str">
        <f>IF(details!DW94="","",details!DW94)</f>
        <v/>
      </c>
      <c r="HV94" s="60" t="str">
        <f>IF(details!DZ94="","",details!DZ94)</f>
        <v/>
      </c>
      <c r="HW94" s="73" t="str">
        <f>IF(details!EA94="","",details!EA94)</f>
        <v/>
      </c>
      <c r="HX94" s="61" t="str">
        <f t="shared" si="453"/>
        <v/>
      </c>
      <c r="HY94" s="321">
        <f t="shared" si="454"/>
        <v>1.5</v>
      </c>
      <c r="HZ94" s="17" t="str">
        <f t="shared" si="455"/>
        <v/>
      </c>
      <c r="IA94" s="17" t="str">
        <f t="shared" si="456"/>
        <v/>
      </c>
      <c r="IB94" s="17" t="str">
        <f t="shared" si="345"/>
        <v/>
      </c>
      <c r="IC94" s="17" t="str">
        <f t="shared" si="457"/>
        <v/>
      </c>
      <c r="ID94" s="17" t="str">
        <f t="shared" si="458"/>
        <v/>
      </c>
      <c r="IE94" s="17" t="str">
        <f t="shared" si="346"/>
        <v/>
      </c>
      <c r="IF94" s="17" t="str">
        <f t="shared" si="459"/>
        <v/>
      </c>
      <c r="IG94" s="17" t="str">
        <f t="shared" si="486"/>
        <v/>
      </c>
      <c r="IH94" s="17" t="str">
        <f t="shared" si="486"/>
        <v/>
      </c>
      <c r="II94" s="17" t="str">
        <f t="shared" si="486"/>
        <v/>
      </c>
      <c r="IJ94" s="17" t="str">
        <f t="shared" si="486"/>
        <v/>
      </c>
      <c r="IK94" s="17" t="str">
        <f t="shared" si="486"/>
        <v/>
      </c>
      <c r="IL94" s="17" t="str">
        <f t="shared" si="460"/>
        <v/>
      </c>
      <c r="IM94" s="17" t="str">
        <f t="shared" si="347"/>
        <v/>
      </c>
      <c r="IN94" s="17" t="str">
        <f t="shared" si="461"/>
        <v/>
      </c>
      <c r="IO94" s="17" t="str">
        <f t="shared" si="462"/>
        <v/>
      </c>
      <c r="IP94" s="17" t="str">
        <f t="shared" si="348"/>
        <v/>
      </c>
      <c r="IQ94" s="17" t="str">
        <f t="shared" si="463"/>
        <v/>
      </c>
      <c r="IR94" s="17" t="str">
        <f t="shared" si="464"/>
        <v/>
      </c>
      <c r="IS94" s="17" t="str">
        <f t="shared" si="465"/>
        <v/>
      </c>
      <c r="IT94" s="17" t="str">
        <f t="shared" si="466"/>
        <v/>
      </c>
      <c r="IU94" s="17" t="str">
        <f t="shared" si="467"/>
        <v/>
      </c>
      <c r="IV94" s="17" t="str">
        <f t="shared" si="468"/>
        <v/>
      </c>
      <c r="IW94" s="17" t="str">
        <f t="shared" si="469"/>
        <v/>
      </c>
      <c r="IX94" s="17" t="str">
        <f t="shared" si="470"/>
        <v>A</v>
      </c>
      <c r="IY94" s="17" t="str">
        <f t="shared" si="471"/>
        <v>A</v>
      </c>
      <c r="IZ94" s="17" t="str">
        <f t="shared" si="472"/>
        <v>A</v>
      </c>
      <c r="JA94" s="17" t="str">
        <f t="shared" si="473"/>
        <v>A</v>
      </c>
      <c r="JB94" s="17" t="str">
        <f t="shared" si="474"/>
        <v xml:space="preserve">            </v>
      </c>
      <c r="JC94" s="17" t="str">
        <f t="shared" si="475"/>
        <v xml:space="preserve">            </v>
      </c>
      <c r="JD94" s="17" t="str">
        <f t="shared" si="476"/>
        <v/>
      </c>
      <c r="JE94" s="74"/>
      <c r="JF94" s="17" t="str">
        <f t="shared" si="477"/>
        <v xml:space="preserve">            </v>
      </c>
      <c r="JG94" s="17" t="str">
        <f>IF(OR(HK94="SUPPL.",HK94="RE-EXAM."),'result subject-wise'!AV94,HK94)</f>
        <v/>
      </c>
      <c r="JH94" s="26">
        <f>IF('result subject-wise'!AW94="",DQ94,'result subject-wise'!AW94)</f>
        <v>27.708333333333332</v>
      </c>
      <c r="JI94" s="53" t="str">
        <f t="shared" si="478"/>
        <v/>
      </c>
      <c r="JJ94" s="65"/>
    </row>
    <row r="95" spans="1:270" ht="16" customHeight="1">
      <c r="A95" s="2">
        <f>details!A95</f>
        <v>0</v>
      </c>
      <c r="B95" s="17" t="str">
        <f>IF(details!B95="","",details!B95)</f>
        <v/>
      </c>
      <c r="C95" s="17" t="str">
        <f>IF(details!C95="","",details!C95)</f>
        <v/>
      </c>
      <c r="D95" s="63" t="str">
        <f>IF(details!D95="","",details!D95)</f>
        <v/>
      </c>
      <c r="E95" s="17" t="str">
        <f>IF(details!E95="","",details!E95)</f>
        <v/>
      </c>
      <c r="F95" s="245" t="str">
        <f>IF(details!F95="","",details!F95)</f>
        <v/>
      </c>
      <c r="G95" s="19" t="str">
        <f>IF(details!G95="","",details!G95)</f>
        <v/>
      </c>
      <c r="H95" s="19" t="str">
        <f>IF(details!H95="","",details!H95)</f>
        <v/>
      </c>
      <c r="I95" s="19" t="str">
        <f>IF(details!I95="","",details!I95)</f>
        <v/>
      </c>
      <c r="J95" s="17" t="str">
        <f>IF(details!J95="","",details!J95)</f>
        <v/>
      </c>
      <c r="K95" s="17" t="str">
        <f>IF(details!K95="","",details!K95)</f>
        <v/>
      </c>
      <c r="L95" s="17" t="str">
        <f>IF(details!L95="","",details!L95)</f>
        <v/>
      </c>
      <c r="M95" s="67" t="str">
        <f t="shared" si="349"/>
        <v/>
      </c>
      <c r="N95" s="17" t="str">
        <f>IF(details!M95="","",details!M95)</f>
        <v/>
      </c>
      <c r="O95" s="17" t="str">
        <f>IF(details!N95="","",details!N95)</f>
        <v/>
      </c>
      <c r="P95" s="67" t="str">
        <f t="shared" si="350"/>
        <v/>
      </c>
      <c r="Q95" s="17" t="str">
        <f>IF(details!O95="","",details!O95)</f>
        <v/>
      </c>
      <c r="R95" s="54" t="str">
        <f t="shared" si="351"/>
        <v/>
      </c>
      <c r="S95" s="45">
        <f t="shared" si="352"/>
        <v>0</v>
      </c>
      <c r="T95" s="45">
        <f t="shared" si="353"/>
        <v>0</v>
      </c>
      <c r="U95" s="46" t="str">
        <f t="shared" si="354"/>
        <v/>
      </c>
      <c r="V95" s="45" t="str">
        <f t="shared" si="355"/>
        <v/>
      </c>
      <c r="W95" s="45" t="str">
        <f t="shared" si="322"/>
        <v/>
      </c>
      <c r="X95" s="45" t="str">
        <f t="shared" si="323"/>
        <v/>
      </c>
      <c r="Y95" s="17" t="str">
        <f>IF(details!P95="","",details!P95)</f>
        <v/>
      </c>
      <c r="Z95" s="17" t="str">
        <f>IF(details!Q95="","",details!Q95)</f>
        <v/>
      </c>
      <c r="AA95" s="17" t="str">
        <f>IF(details!R95="","",details!R95)</f>
        <v/>
      </c>
      <c r="AB95" s="67" t="str">
        <f t="shared" si="356"/>
        <v/>
      </c>
      <c r="AC95" s="17" t="str">
        <f>IF(details!S95="","",details!S95)</f>
        <v/>
      </c>
      <c r="AD95" s="17" t="str">
        <f>IF(details!T95="","",details!T95)</f>
        <v/>
      </c>
      <c r="AE95" s="67" t="str">
        <f t="shared" si="357"/>
        <v/>
      </c>
      <c r="AF95" s="17" t="str">
        <f>IF(details!U95="","",details!U95)</f>
        <v/>
      </c>
      <c r="AG95" s="54" t="str">
        <f t="shared" si="358"/>
        <v/>
      </c>
      <c r="AH95" s="45">
        <f t="shared" si="359"/>
        <v>0</v>
      </c>
      <c r="AI95" s="45">
        <f t="shared" si="360"/>
        <v>0</v>
      </c>
      <c r="AJ95" s="46" t="str">
        <f t="shared" si="361"/>
        <v/>
      </c>
      <c r="AK95" s="45" t="str">
        <f t="shared" si="362"/>
        <v/>
      </c>
      <c r="AL95" s="45" t="str">
        <f t="shared" si="324"/>
        <v/>
      </c>
      <c r="AM95" s="45" t="str">
        <f t="shared" si="325"/>
        <v/>
      </c>
      <c r="AN95" s="63" t="str">
        <f>IF(details!V95="","",details!V95)</f>
        <v/>
      </c>
      <c r="AO95" s="68" t="str">
        <f>IF(details!V95="","",details!V95)</f>
        <v/>
      </c>
      <c r="AP95" s="17" t="str">
        <f>IF(details!W95="","",details!W95)</f>
        <v/>
      </c>
      <c r="AQ95" s="17" t="str">
        <f>IF(details!X95="","",details!X95)</f>
        <v/>
      </c>
      <c r="AR95" s="17" t="str">
        <f>IF(details!Y95="","",details!Y95)</f>
        <v/>
      </c>
      <c r="AS95" s="67" t="str">
        <f t="shared" si="363"/>
        <v/>
      </c>
      <c r="AT95" s="17" t="str">
        <f>IF(details!Z95="","",details!Z95)</f>
        <v/>
      </c>
      <c r="AU95" s="17" t="str">
        <f>IF(details!AA95="","",details!AA95)</f>
        <v/>
      </c>
      <c r="AV95" s="67" t="str">
        <f t="shared" si="364"/>
        <v/>
      </c>
      <c r="AW95" s="17" t="str">
        <f>IF(details!AB95="","",details!AB95)</f>
        <v/>
      </c>
      <c r="AX95" s="54" t="str">
        <f t="shared" si="365"/>
        <v/>
      </c>
      <c r="AY95" s="45">
        <f t="shared" si="366"/>
        <v>0</v>
      </c>
      <c r="AZ95" s="45">
        <f t="shared" si="367"/>
        <v>0</v>
      </c>
      <c r="BA95" s="46" t="str">
        <f t="shared" si="368"/>
        <v/>
      </c>
      <c r="BB95" s="45" t="str">
        <f t="shared" si="369"/>
        <v/>
      </c>
      <c r="BC95" s="45" t="str">
        <f t="shared" si="326"/>
        <v/>
      </c>
      <c r="BD95" s="45" t="str">
        <f t="shared" si="370"/>
        <v/>
      </c>
      <c r="BE95" s="17" t="str">
        <f>IF(details!AC95="","",details!AC95)</f>
        <v/>
      </c>
      <c r="BF95" s="17" t="str">
        <f>IF(details!AD95="","",details!AD95)</f>
        <v/>
      </c>
      <c r="BG95" s="17" t="str">
        <f>IF(details!AE95="","",details!AE95)</f>
        <v/>
      </c>
      <c r="BH95" s="67" t="str">
        <f t="shared" si="371"/>
        <v/>
      </c>
      <c r="BI95" s="17" t="str">
        <f>IF(details!AF95="","",details!AF95)</f>
        <v/>
      </c>
      <c r="BJ95" s="17" t="str">
        <f>IF(details!AG95="","",details!AG95)</f>
        <v/>
      </c>
      <c r="BK95" s="67" t="str">
        <f t="shared" si="372"/>
        <v/>
      </c>
      <c r="BL95" s="17" t="str">
        <f>IF(details!AH95="","",details!AH95)</f>
        <v/>
      </c>
      <c r="BM95" s="54" t="str">
        <f t="shared" si="373"/>
        <v/>
      </c>
      <c r="BN95" s="45">
        <f t="shared" si="374"/>
        <v>0</v>
      </c>
      <c r="BO95" s="45">
        <f t="shared" si="375"/>
        <v>0</v>
      </c>
      <c r="BP95" s="46" t="str">
        <f t="shared" si="376"/>
        <v/>
      </c>
      <c r="BQ95" s="45" t="str">
        <f t="shared" si="377"/>
        <v/>
      </c>
      <c r="BR95" s="45" t="str">
        <f t="shared" si="327"/>
        <v/>
      </c>
      <c r="BS95" s="45" t="str">
        <f t="shared" si="378"/>
        <v/>
      </c>
      <c r="BT95" s="300" t="str">
        <f>IF(details!AI95="","",details!AI95)</f>
        <v/>
      </c>
      <c r="BU95" s="309" t="str">
        <f t="shared" si="379"/>
        <v xml:space="preserve"> SOCIAL SCIENCE</v>
      </c>
      <c r="BV95" s="17" t="str">
        <f>IF(details!AJ95="","",details!AJ95)</f>
        <v/>
      </c>
      <c r="BW95" s="17" t="str">
        <f>IF(details!AK95="","",details!AK95)</f>
        <v/>
      </c>
      <c r="BX95" s="17" t="str">
        <f>IF(details!AL95="","",details!AL95)</f>
        <v/>
      </c>
      <c r="BY95" s="178" t="str">
        <f t="shared" si="487"/>
        <v/>
      </c>
      <c r="BZ95" s="17" t="str">
        <f>IF(details!AM95="","",details!AM95)</f>
        <v/>
      </c>
      <c r="CA95" s="17" t="str">
        <f t="shared" si="380"/>
        <v/>
      </c>
      <c r="CB95" s="17" t="str">
        <f t="shared" si="488"/>
        <v/>
      </c>
      <c r="CC95" s="17">
        <f>IF(details!AN95="","",details!AN95)</f>
        <v>10</v>
      </c>
      <c r="CD95" s="17">
        <f>IF(details!AO95="","",details!AO95)</f>
        <v>10</v>
      </c>
      <c r="CE95" s="17">
        <f>IF(details!AP95="","",details!AP95)</f>
        <v>9</v>
      </c>
      <c r="CF95" s="67">
        <f t="shared" si="381"/>
        <v>29</v>
      </c>
      <c r="CG95" s="17">
        <f>IF(details!AQ95="","",details!AQ95)</f>
        <v>0.5</v>
      </c>
      <c r="CH95" s="17">
        <f>IF(details!AR95="","",details!AR95)</f>
        <v>70</v>
      </c>
      <c r="CI95" s="67">
        <f t="shared" si="382"/>
        <v>99.5</v>
      </c>
      <c r="CJ95" s="17">
        <f>IF(details!AS95="","",details!AS95)</f>
        <v>100</v>
      </c>
      <c r="CK95" s="54">
        <f t="shared" si="383"/>
        <v>199.5</v>
      </c>
      <c r="CL95" s="17">
        <f t="shared" si="384"/>
        <v>10</v>
      </c>
      <c r="CM95" s="17">
        <f t="shared" si="385"/>
        <v>10</v>
      </c>
      <c r="CN95" s="17">
        <f t="shared" si="386"/>
        <v>9</v>
      </c>
      <c r="CO95" s="67">
        <f t="shared" si="328"/>
        <v>0.5</v>
      </c>
      <c r="CP95" s="17">
        <f t="shared" si="311"/>
        <v>70</v>
      </c>
      <c r="CQ95" s="67">
        <f t="shared" si="312"/>
        <v>99.5</v>
      </c>
      <c r="CR95" s="17">
        <f t="shared" si="313"/>
        <v>100</v>
      </c>
      <c r="CS95" s="54">
        <f t="shared" si="314"/>
        <v>199.5</v>
      </c>
      <c r="CT95" s="45">
        <f t="shared" si="315"/>
        <v>0</v>
      </c>
      <c r="CU95" s="45">
        <f t="shared" si="329"/>
        <v>0</v>
      </c>
      <c r="CV95" s="46">
        <f t="shared" si="330"/>
        <v>200</v>
      </c>
      <c r="CW95" s="45" t="str">
        <f t="shared" si="316"/>
        <v/>
      </c>
      <c r="CX95" s="45" t="str">
        <f t="shared" si="331"/>
        <v/>
      </c>
      <c r="CY95" s="45" t="str">
        <f t="shared" si="387"/>
        <v/>
      </c>
      <c r="CZ95" s="17">
        <f>IF(details!AT95="","",details!AT95)</f>
        <v>5</v>
      </c>
      <c r="DA95" s="17">
        <f>IF(details!AU95="","",details!AU95)</f>
        <v>4</v>
      </c>
      <c r="DB95" s="17">
        <f>IF(details!AV95="","",details!AV95)</f>
        <v>8</v>
      </c>
      <c r="DC95" s="67">
        <f t="shared" si="388"/>
        <v>17</v>
      </c>
      <c r="DD95" s="17">
        <f>IF(details!AW95="","",details!AW95)</f>
        <v>1</v>
      </c>
      <c r="DE95" s="17">
        <f>IF(details!AX95="","",details!AX95)</f>
        <v>25</v>
      </c>
      <c r="DF95" s="67">
        <f t="shared" si="389"/>
        <v>43</v>
      </c>
      <c r="DG95" s="17">
        <f>IF(details!AY95="","",details!AY95)</f>
        <v>90</v>
      </c>
      <c r="DH95" s="54">
        <f t="shared" si="390"/>
        <v>133</v>
      </c>
      <c r="DI95" s="45">
        <f t="shared" si="391"/>
        <v>0</v>
      </c>
      <c r="DJ95" s="45">
        <f t="shared" si="392"/>
        <v>0</v>
      </c>
      <c r="DK95" s="46">
        <f t="shared" si="393"/>
        <v>200</v>
      </c>
      <c r="DL95" s="45" t="str">
        <f t="shared" si="394"/>
        <v/>
      </c>
      <c r="DM95" s="45" t="str">
        <f t="shared" si="332"/>
        <v/>
      </c>
      <c r="DN95" s="45" t="str">
        <f t="shared" si="333"/>
        <v/>
      </c>
      <c r="DO95" s="45">
        <f t="shared" si="317"/>
        <v>0</v>
      </c>
      <c r="DP95" s="69">
        <f t="shared" si="318"/>
        <v>332.5</v>
      </c>
      <c r="DQ95" s="70">
        <f t="shared" si="395"/>
        <v>27.708333333333332</v>
      </c>
      <c r="DR95" s="53" t="str">
        <f t="shared" si="396"/>
        <v/>
      </c>
      <c r="DS95" s="17">
        <f>IF(details!AZ95="","",details!AZ95)</f>
        <v>10</v>
      </c>
      <c r="DT95" s="17">
        <f>IF(details!BA95="","",details!BA95)</f>
        <v>10</v>
      </c>
      <c r="DU95" s="17">
        <f>IF(details!BB95="","",details!BB95)</f>
        <v>10</v>
      </c>
      <c r="DV95" s="67">
        <f t="shared" si="397"/>
        <v>30</v>
      </c>
      <c r="DW95" s="17">
        <f>IF(details!BC95="","",details!BC95)</f>
        <v>70</v>
      </c>
      <c r="DX95" s="67">
        <f t="shared" si="398"/>
        <v>100</v>
      </c>
      <c r="DY95" s="17">
        <f>IF(details!BD95="","",details!BD95)</f>
        <v>100</v>
      </c>
      <c r="DZ95" s="54">
        <f t="shared" si="399"/>
        <v>200</v>
      </c>
      <c r="EA95" s="45">
        <f t="shared" si="400"/>
        <v>0</v>
      </c>
      <c r="EB95" s="45">
        <f t="shared" si="401"/>
        <v>0</v>
      </c>
      <c r="EC95" s="46">
        <f t="shared" si="402"/>
        <v>200</v>
      </c>
      <c r="ED95" s="45" t="str">
        <f t="shared" si="403"/>
        <v/>
      </c>
      <c r="EE95" s="45" t="str">
        <f t="shared" si="334"/>
        <v/>
      </c>
      <c r="EF95" s="45" t="str">
        <f t="shared" si="404"/>
        <v/>
      </c>
      <c r="EG95" s="17">
        <f>IF(details!BE95="","",details!BE95)</f>
        <v>6</v>
      </c>
      <c r="EH95" s="17">
        <f>IF(details!BF95="","",details!BF95)</f>
        <v>8</v>
      </c>
      <c r="EI95" s="67">
        <f t="shared" si="405"/>
        <v>14</v>
      </c>
      <c r="EJ95" s="17">
        <f>IF(details!BG95="","",details!BG95)</f>
        <v>4</v>
      </c>
      <c r="EK95" s="17">
        <f>IF(details!BH95="","",details!BH95)</f>
        <v>7</v>
      </c>
      <c r="EL95" s="67">
        <f t="shared" si="406"/>
        <v>11</v>
      </c>
      <c r="EM95" s="17">
        <f>IF(details!BI95="","",details!BI95)</f>
        <v>15</v>
      </c>
      <c r="EN95" s="17">
        <f>IF(details!BJ95="","",details!BJ95)</f>
        <v>10</v>
      </c>
      <c r="EO95" s="67">
        <f t="shared" si="407"/>
        <v>25</v>
      </c>
      <c r="EP95" s="67">
        <f t="shared" si="408"/>
        <v>25</v>
      </c>
      <c r="EQ95" s="67">
        <f t="shared" si="409"/>
        <v>25</v>
      </c>
      <c r="ER95" s="67">
        <f t="shared" si="410"/>
        <v>50</v>
      </c>
      <c r="ES95" s="17">
        <f>IF(details!BK95="","",details!BK95)</f>
        <v>24</v>
      </c>
      <c r="ET95" s="17">
        <f>IF(details!BL95="","",details!BL95)</f>
        <v>14</v>
      </c>
      <c r="EU95" s="67">
        <f t="shared" si="411"/>
        <v>38</v>
      </c>
      <c r="EV95" s="67">
        <f t="shared" si="412"/>
        <v>49</v>
      </c>
      <c r="EW95" s="67">
        <f t="shared" si="413"/>
        <v>39</v>
      </c>
      <c r="EX95" s="17">
        <f>IF(details!BM95="","",details!BM95)</f>
        <v>30</v>
      </c>
      <c r="EY95" s="17">
        <f>IF(details!BN95="","",details!BN95)</f>
        <v>70</v>
      </c>
      <c r="EZ95" s="67">
        <f t="shared" si="414"/>
        <v>100</v>
      </c>
      <c r="FA95" s="67">
        <f t="shared" si="415"/>
        <v>79</v>
      </c>
      <c r="FB95" s="67">
        <f t="shared" si="416"/>
        <v>109</v>
      </c>
      <c r="FC95" s="63">
        <f t="shared" si="417"/>
        <v>188</v>
      </c>
      <c r="FD95" s="45">
        <f t="shared" si="418"/>
        <v>0</v>
      </c>
      <c r="FE95" s="45">
        <f t="shared" si="419"/>
        <v>0</v>
      </c>
      <c r="FF95" s="46">
        <f t="shared" si="420"/>
        <v>200</v>
      </c>
      <c r="FG95" s="45" t="str">
        <f t="shared" si="421"/>
        <v/>
      </c>
      <c r="FH95" s="45" t="str">
        <f t="shared" si="335"/>
        <v>P</v>
      </c>
      <c r="FI95" s="45" t="str">
        <f t="shared" si="422"/>
        <v>A</v>
      </c>
      <c r="FJ95" s="17">
        <f>IF(details!BO95="","",details!BO95)</f>
        <v>10</v>
      </c>
      <c r="FK95" s="17">
        <f>IF(details!BP95="","",details!BP95)</f>
        <v>10</v>
      </c>
      <c r="FL95" s="17">
        <f>IF(details!BQ95="","",details!BQ95)</f>
        <v>10</v>
      </c>
      <c r="FM95" s="67">
        <f t="shared" si="423"/>
        <v>30</v>
      </c>
      <c r="FN95" s="17">
        <f>IF(details!BR95="","",details!BR95)</f>
        <v>33</v>
      </c>
      <c r="FO95" s="17">
        <f>IF(details!BS95="","",details!BS95)</f>
        <v>18</v>
      </c>
      <c r="FP95" s="71">
        <f t="shared" si="424"/>
        <v>51</v>
      </c>
      <c r="FQ95" s="67">
        <f t="shared" si="425"/>
        <v>63</v>
      </c>
      <c r="FR95" s="67">
        <f t="shared" si="426"/>
        <v>18</v>
      </c>
      <c r="FS95" s="17">
        <f>IF(details!BT95="","",details!BT95)</f>
        <v>60</v>
      </c>
      <c r="FT95" s="17">
        <f>IF(details!BU95="","",details!BU95)</f>
        <v>30</v>
      </c>
      <c r="FU95" s="71">
        <f t="shared" si="427"/>
        <v>90</v>
      </c>
      <c r="FV95" s="67">
        <f t="shared" si="428"/>
        <v>123</v>
      </c>
      <c r="FW95" s="67">
        <f t="shared" si="429"/>
        <v>48</v>
      </c>
      <c r="FX95" s="63">
        <f t="shared" si="430"/>
        <v>171</v>
      </c>
      <c r="FY95" s="45">
        <f t="shared" si="431"/>
        <v>0</v>
      </c>
      <c r="FZ95" s="45">
        <f t="shared" si="432"/>
        <v>0</v>
      </c>
      <c r="GA95" s="46">
        <f t="shared" si="319"/>
        <v>200</v>
      </c>
      <c r="GB95" s="45" t="str">
        <f t="shared" si="433"/>
        <v/>
      </c>
      <c r="GC95" s="45" t="str">
        <f t="shared" si="336"/>
        <v>P</v>
      </c>
      <c r="GD95" s="45" t="str">
        <f t="shared" si="434"/>
        <v>A</v>
      </c>
      <c r="GE95" s="17">
        <f>IF(details!BV95="","",details!BV95)</f>
        <v>24</v>
      </c>
      <c r="GF95" s="17">
        <f>IF(details!BW95="","",details!BW95)</f>
        <v>44</v>
      </c>
      <c r="GG95" s="17">
        <f>IF(details!BX95="","",details!BX95)</f>
        <v>30</v>
      </c>
      <c r="GH95" s="63">
        <f t="shared" si="435"/>
        <v>98</v>
      </c>
      <c r="GI95" s="45">
        <f t="shared" si="436"/>
        <v>0</v>
      </c>
      <c r="GJ95" s="46">
        <f t="shared" si="437"/>
        <v>100</v>
      </c>
      <c r="GK95" s="45" t="str">
        <f t="shared" si="438"/>
        <v/>
      </c>
      <c r="GL95" s="45" t="str">
        <f t="shared" si="337"/>
        <v>P</v>
      </c>
      <c r="GM95" s="45" t="str">
        <f t="shared" si="338"/>
        <v>A</v>
      </c>
      <c r="GN95" s="17">
        <f>IF(details!BY95="","",details!BY95)</f>
        <v>24</v>
      </c>
      <c r="GO95" s="17">
        <f>IF(details!BZ95="","",details!BZ95)</f>
        <v>28</v>
      </c>
      <c r="GP95" s="17">
        <f>IF(details!CA95="","",details!CA95)</f>
        <v>27</v>
      </c>
      <c r="GQ95" s="17">
        <f>IF(details!CB95="","",details!CB95)</f>
        <v>14</v>
      </c>
      <c r="GR95" s="63">
        <f t="shared" si="439"/>
        <v>93</v>
      </c>
      <c r="GS95" s="45">
        <f t="shared" si="440"/>
        <v>0</v>
      </c>
      <c r="GT95" s="46">
        <f t="shared" si="441"/>
        <v>100</v>
      </c>
      <c r="GU95" s="45" t="str">
        <f t="shared" si="442"/>
        <v/>
      </c>
      <c r="GV95" s="45" t="str">
        <f t="shared" si="339"/>
        <v>P</v>
      </c>
      <c r="GW95" s="45" t="str">
        <f t="shared" si="340"/>
        <v>A</v>
      </c>
      <c r="GX95" s="45" t="str">
        <f t="shared" si="341"/>
        <v/>
      </c>
      <c r="GY95" s="45" t="str">
        <f t="shared" si="342"/>
        <v/>
      </c>
      <c r="GZ95" s="45" t="str">
        <f t="shared" si="343"/>
        <v/>
      </c>
      <c r="HA95" s="45" t="str">
        <f t="shared" si="344"/>
        <v/>
      </c>
      <c r="HB95" s="45" t="str">
        <f t="shared" si="443"/>
        <v/>
      </c>
      <c r="HC95" s="45" t="str">
        <f t="shared" si="444"/>
        <v/>
      </c>
      <c r="HD95" s="45" t="str">
        <f t="shared" si="320"/>
        <v/>
      </c>
      <c r="HE95" s="45">
        <f t="shared" si="445"/>
        <v>0</v>
      </c>
      <c r="HF95" s="45">
        <f t="shared" si="446"/>
        <v>0</v>
      </c>
      <c r="HG95" s="45">
        <f t="shared" si="447"/>
        <v>0</v>
      </c>
      <c r="HH95" s="45">
        <f t="shared" si="448"/>
        <v>0</v>
      </c>
      <c r="HI95" s="45">
        <f t="shared" si="449"/>
        <v>0</v>
      </c>
      <c r="HJ95" s="45" t="str">
        <f t="shared" si="321"/>
        <v/>
      </c>
      <c r="HK95" s="17" t="str">
        <f t="shared" si="450"/>
        <v/>
      </c>
      <c r="HL95" s="359" t="str">
        <f t="shared" si="451"/>
        <v/>
      </c>
      <c r="HM95" s="72" t="str">
        <f t="shared" si="452"/>
        <v/>
      </c>
      <c r="HN95" s="60" t="str">
        <f>IF(details!DJ95="","",details!DJ95)</f>
        <v/>
      </c>
      <c r="HO95" s="73" t="str">
        <f>IF(details!DK95="","",details!DK95)</f>
        <v/>
      </c>
      <c r="HP95" s="60" t="str">
        <f>IF(details!DN95="","",details!DN95)</f>
        <v/>
      </c>
      <c r="HQ95" s="73" t="str">
        <f>IF(details!DO95="","",details!DO95)</f>
        <v/>
      </c>
      <c r="HR95" s="60" t="str">
        <f>IF(details!DR95="","",details!DR95)</f>
        <v/>
      </c>
      <c r="HS95" s="73" t="str">
        <f>IF(details!DS95="","",details!DS95)</f>
        <v/>
      </c>
      <c r="HT95" s="60" t="str">
        <f>IF(details!DV95="","",details!DV95)</f>
        <v/>
      </c>
      <c r="HU95" s="73" t="str">
        <f>IF(details!DW95="","",details!DW95)</f>
        <v/>
      </c>
      <c r="HV95" s="60" t="str">
        <f>IF(details!DZ95="","",details!DZ95)</f>
        <v/>
      </c>
      <c r="HW95" s="73" t="str">
        <f>IF(details!EA95="","",details!EA95)</f>
        <v/>
      </c>
      <c r="HX95" s="61" t="str">
        <f t="shared" si="453"/>
        <v/>
      </c>
      <c r="HY95" s="321">
        <f t="shared" si="454"/>
        <v>1.5</v>
      </c>
      <c r="HZ95" s="17" t="str">
        <f t="shared" si="455"/>
        <v/>
      </c>
      <c r="IA95" s="17" t="str">
        <f t="shared" si="456"/>
        <v/>
      </c>
      <c r="IB95" s="17" t="str">
        <f t="shared" si="345"/>
        <v/>
      </c>
      <c r="IC95" s="17" t="str">
        <f t="shared" si="457"/>
        <v/>
      </c>
      <c r="ID95" s="17" t="str">
        <f t="shared" si="458"/>
        <v/>
      </c>
      <c r="IE95" s="17" t="str">
        <f t="shared" si="346"/>
        <v/>
      </c>
      <c r="IF95" s="17" t="str">
        <f t="shared" si="459"/>
        <v/>
      </c>
      <c r="IG95" s="17" t="str">
        <f t="shared" si="486"/>
        <v/>
      </c>
      <c r="IH95" s="17" t="str">
        <f t="shared" si="486"/>
        <v/>
      </c>
      <c r="II95" s="17" t="str">
        <f t="shared" si="486"/>
        <v/>
      </c>
      <c r="IJ95" s="17" t="str">
        <f t="shared" si="486"/>
        <v/>
      </c>
      <c r="IK95" s="17" t="str">
        <f t="shared" si="486"/>
        <v/>
      </c>
      <c r="IL95" s="17" t="str">
        <f t="shared" si="460"/>
        <v/>
      </c>
      <c r="IM95" s="17" t="str">
        <f t="shared" si="347"/>
        <v/>
      </c>
      <c r="IN95" s="17" t="str">
        <f t="shared" si="461"/>
        <v/>
      </c>
      <c r="IO95" s="17" t="str">
        <f t="shared" si="462"/>
        <v/>
      </c>
      <c r="IP95" s="17" t="str">
        <f t="shared" si="348"/>
        <v/>
      </c>
      <c r="IQ95" s="17" t="str">
        <f t="shared" si="463"/>
        <v/>
      </c>
      <c r="IR95" s="17" t="str">
        <f t="shared" si="464"/>
        <v/>
      </c>
      <c r="IS95" s="17" t="str">
        <f t="shared" si="465"/>
        <v/>
      </c>
      <c r="IT95" s="17" t="str">
        <f t="shared" si="466"/>
        <v/>
      </c>
      <c r="IU95" s="17" t="str">
        <f t="shared" si="467"/>
        <v/>
      </c>
      <c r="IV95" s="17" t="str">
        <f t="shared" si="468"/>
        <v/>
      </c>
      <c r="IW95" s="17" t="str">
        <f t="shared" si="469"/>
        <v/>
      </c>
      <c r="IX95" s="17" t="str">
        <f t="shared" si="470"/>
        <v>A</v>
      </c>
      <c r="IY95" s="17" t="str">
        <f t="shared" si="471"/>
        <v>A</v>
      </c>
      <c r="IZ95" s="17" t="str">
        <f t="shared" si="472"/>
        <v>A</v>
      </c>
      <c r="JA95" s="17" t="str">
        <f t="shared" si="473"/>
        <v>A</v>
      </c>
      <c r="JB95" s="17" t="str">
        <f t="shared" si="474"/>
        <v xml:space="preserve">            </v>
      </c>
      <c r="JC95" s="17" t="str">
        <f t="shared" si="475"/>
        <v xml:space="preserve">            </v>
      </c>
      <c r="JD95" s="17" t="str">
        <f t="shared" si="476"/>
        <v/>
      </c>
      <c r="JE95" s="74"/>
      <c r="JF95" s="17" t="str">
        <f t="shared" si="477"/>
        <v xml:space="preserve">            </v>
      </c>
      <c r="JG95" s="17" t="str">
        <f>IF(OR(HK95="SUPPL.",HK95="RE-EXAM."),'result subject-wise'!AV95,HK95)</f>
        <v/>
      </c>
      <c r="JH95" s="26">
        <f>IF('result subject-wise'!AW95="",DQ95,'result subject-wise'!AW95)</f>
        <v>27.708333333333332</v>
      </c>
      <c r="JI95" s="53" t="str">
        <f t="shared" si="478"/>
        <v/>
      </c>
      <c r="JJ95" s="65"/>
    </row>
    <row r="96" spans="1:270" ht="16" customHeight="1">
      <c r="A96" s="2">
        <f>details!A96</f>
        <v>0</v>
      </c>
      <c r="B96" s="17" t="str">
        <f>IF(details!B96="","",details!B96)</f>
        <v/>
      </c>
      <c r="C96" s="17" t="str">
        <f>IF(details!C96="","",details!C96)</f>
        <v/>
      </c>
      <c r="D96" s="63" t="str">
        <f>IF(details!D96="","",details!D96)</f>
        <v/>
      </c>
      <c r="E96" s="17" t="str">
        <f>IF(details!E96="","",details!E96)</f>
        <v/>
      </c>
      <c r="F96" s="245" t="str">
        <f>IF(details!F96="","",details!F96)</f>
        <v/>
      </c>
      <c r="G96" s="19" t="str">
        <f>IF(details!G96="","",details!G96)</f>
        <v/>
      </c>
      <c r="H96" s="19" t="str">
        <f>IF(details!H96="","",details!H96)</f>
        <v/>
      </c>
      <c r="I96" s="19" t="str">
        <f>IF(details!I96="","",details!I96)</f>
        <v/>
      </c>
      <c r="J96" s="17" t="str">
        <f>IF(details!J96="","",details!J96)</f>
        <v/>
      </c>
      <c r="K96" s="17" t="str">
        <f>IF(details!K96="","",details!K96)</f>
        <v/>
      </c>
      <c r="L96" s="17" t="str">
        <f>IF(details!L96="","",details!L96)</f>
        <v/>
      </c>
      <c r="M96" s="67" t="str">
        <f t="shared" si="349"/>
        <v/>
      </c>
      <c r="N96" s="17" t="str">
        <f>IF(details!M96="","",details!M96)</f>
        <v/>
      </c>
      <c r="O96" s="17" t="str">
        <f>IF(details!N96="","",details!N96)</f>
        <v/>
      </c>
      <c r="P96" s="67" t="str">
        <f t="shared" si="350"/>
        <v/>
      </c>
      <c r="Q96" s="17" t="str">
        <f>IF(details!O96="","",details!O96)</f>
        <v/>
      </c>
      <c r="R96" s="54" t="str">
        <f t="shared" si="351"/>
        <v/>
      </c>
      <c r="S96" s="45">
        <f t="shared" si="352"/>
        <v>0</v>
      </c>
      <c r="T96" s="45">
        <f t="shared" si="353"/>
        <v>0</v>
      </c>
      <c r="U96" s="46" t="str">
        <f t="shared" si="354"/>
        <v/>
      </c>
      <c r="V96" s="45" t="str">
        <f t="shared" si="355"/>
        <v/>
      </c>
      <c r="W96" s="45" t="str">
        <f t="shared" si="322"/>
        <v/>
      </c>
      <c r="X96" s="45" t="str">
        <f t="shared" si="323"/>
        <v/>
      </c>
      <c r="Y96" s="17" t="str">
        <f>IF(details!P96="","",details!P96)</f>
        <v/>
      </c>
      <c r="Z96" s="17" t="str">
        <f>IF(details!Q96="","",details!Q96)</f>
        <v/>
      </c>
      <c r="AA96" s="17" t="str">
        <f>IF(details!R96="","",details!R96)</f>
        <v/>
      </c>
      <c r="AB96" s="67" t="str">
        <f t="shared" si="356"/>
        <v/>
      </c>
      <c r="AC96" s="17" t="str">
        <f>IF(details!S96="","",details!S96)</f>
        <v/>
      </c>
      <c r="AD96" s="17" t="str">
        <f>IF(details!T96="","",details!T96)</f>
        <v/>
      </c>
      <c r="AE96" s="67" t="str">
        <f t="shared" si="357"/>
        <v/>
      </c>
      <c r="AF96" s="17" t="str">
        <f>IF(details!U96="","",details!U96)</f>
        <v/>
      </c>
      <c r="AG96" s="54" t="str">
        <f t="shared" si="358"/>
        <v/>
      </c>
      <c r="AH96" s="45">
        <f t="shared" si="359"/>
        <v>0</v>
      </c>
      <c r="AI96" s="45">
        <f t="shared" si="360"/>
        <v>0</v>
      </c>
      <c r="AJ96" s="46" t="str">
        <f t="shared" si="361"/>
        <v/>
      </c>
      <c r="AK96" s="45" t="str">
        <f t="shared" si="362"/>
        <v/>
      </c>
      <c r="AL96" s="45" t="str">
        <f t="shared" si="324"/>
        <v/>
      </c>
      <c r="AM96" s="45" t="str">
        <f t="shared" si="325"/>
        <v/>
      </c>
      <c r="AN96" s="63" t="str">
        <f>IF(details!V96="","",details!V96)</f>
        <v/>
      </c>
      <c r="AO96" s="68" t="str">
        <f>IF(details!V96="","",details!V96)</f>
        <v/>
      </c>
      <c r="AP96" s="17" t="str">
        <f>IF(details!W96="","",details!W96)</f>
        <v/>
      </c>
      <c r="AQ96" s="17" t="str">
        <f>IF(details!X96="","",details!X96)</f>
        <v/>
      </c>
      <c r="AR96" s="17" t="str">
        <f>IF(details!Y96="","",details!Y96)</f>
        <v/>
      </c>
      <c r="AS96" s="67" t="str">
        <f t="shared" si="363"/>
        <v/>
      </c>
      <c r="AT96" s="17" t="str">
        <f>IF(details!Z96="","",details!Z96)</f>
        <v/>
      </c>
      <c r="AU96" s="17" t="str">
        <f>IF(details!AA96="","",details!AA96)</f>
        <v/>
      </c>
      <c r="AV96" s="67" t="str">
        <f t="shared" si="364"/>
        <v/>
      </c>
      <c r="AW96" s="17" t="str">
        <f>IF(details!AB96="","",details!AB96)</f>
        <v/>
      </c>
      <c r="AX96" s="54" t="str">
        <f t="shared" si="365"/>
        <v/>
      </c>
      <c r="AY96" s="45">
        <f t="shared" si="366"/>
        <v>0</v>
      </c>
      <c r="AZ96" s="45">
        <f t="shared" si="367"/>
        <v>0</v>
      </c>
      <c r="BA96" s="46" t="str">
        <f t="shared" si="368"/>
        <v/>
      </c>
      <c r="BB96" s="45" t="str">
        <f t="shared" si="369"/>
        <v/>
      </c>
      <c r="BC96" s="45" t="str">
        <f t="shared" si="326"/>
        <v/>
      </c>
      <c r="BD96" s="45" t="str">
        <f t="shared" si="370"/>
        <v/>
      </c>
      <c r="BE96" s="17" t="str">
        <f>IF(details!AC96="","",details!AC96)</f>
        <v/>
      </c>
      <c r="BF96" s="17" t="str">
        <f>IF(details!AD96="","",details!AD96)</f>
        <v/>
      </c>
      <c r="BG96" s="17" t="str">
        <f>IF(details!AE96="","",details!AE96)</f>
        <v/>
      </c>
      <c r="BH96" s="67" t="str">
        <f t="shared" si="371"/>
        <v/>
      </c>
      <c r="BI96" s="17" t="str">
        <f>IF(details!AF96="","",details!AF96)</f>
        <v/>
      </c>
      <c r="BJ96" s="17" t="str">
        <f>IF(details!AG96="","",details!AG96)</f>
        <v/>
      </c>
      <c r="BK96" s="67" t="str">
        <f t="shared" si="372"/>
        <v/>
      </c>
      <c r="BL96" s="17" t="str">
        <f>IF(details!AH96="","",details!AH96)</f>
        <v/>
      </c>
      <c r="BM96" s="54" t="str">
        <f t="shared" si="373"/>
        <v/>
      </c>
      <c r="BN96" s="45">
        <f t="shared" si="374"/>
        <v>0</v>
      </c>
      <c r="BO96" s="45">
        <f t="shared" si="375"/>
        <v>0</v>
      </c>
      <c r="BP96" s="46" t="str">
        <f t="shared" si="376"/>
        <v/>
      </c>
      <c r="BQ96" s="45" t="str">
        <f t="shared" si="377"/>
        <v/>
      </c>
      <c r="BR96" s="45" t="str">
        <f t="shared" si="327"/>
        <v/>
      </c>
      <c r="BS96" s="45" t="str">
        <f t="shared" si="378"/>
        <v/>
      </c>
      <c r="BT96" s="300" t="str">
        <f>IF(details!AI96="","",details!AI96)</f>
        <v/>
      </c>
      <c r="BU96" s="309" t="str">
        <f t="shared" si="379"/>
        <v xml:space="preserve"> SOCIAL SCIENCE</v>
      </c>
      <c r="BV96" s="17" t="str">
        <f>IF(details!AJ96="","",details!AJ96)</f>
        <v/>
      </c>
      <c r="BW96" s="17" t="str">
        <f>IF(details!AK96="","",details!AK96)</f>
        <v/>
      </c>
      <c r="BX96" s="17" t="str">
        <f>IF(details!AL96="","",details!AL96)</f>
        <v/>
      </c>
      <c r="BY96" s="178" t="str">
        <f t="shared" si="487"/>
        <v/>
      </c>
      <c r="BZ96" s="17" t="str">
        <f>IF(details!AM96="","",details!AM96)</f>
        <v/>
      </c>
      <c r="CA96" s="17" t="str">
        <f t="shared" si="380"/>
        <v/>
      </c>
      <c r="CB96" s="17" t="str">
        <f t="shared" si="488"/>
        <v/>
      </c>
      <c r="CC96" s="17">
        <f>IF(details!AN96="","",details!AN96)</f>
        <v>10</v>
      </c>
      <c r="CD96" s="17">
        <f>IF(details!AO96="","",details!AO96)</f>
        <v>10</v>
      </c>
      <c r="CE96" s="17">
        <f>IF(details!AP96="","",details!AP96)</f>
        <v>9</v>
      </c>
      <c r="CF96" s="67">
        <f t="shared" si="381"/>
        <v>29</v>
      </c>
      <c r="CG96" s="17">
        <f>IF(details!AQ96="","",details!AQ96)</f>
        <v>0.5</v>
      </c>
      <c r="CH96" s="17">
        <f>IF(details!AR96="","",details!AR96)</f>
        <v>70</v>
      </c>
      <c r="CI96" s="67">
        <f t="shared" si="382"/>
        <v>99.5</v>
      </c>
      <c r="CJ96" s="17">
        <f>IF(details!AS96="","",details!AS96)</f>
        <v>100</v>
      </c>
      <c r="CK96" s="54">
        <f t="shared" si="383"/>
        <v>199.5</v>
      </c>
      <c r="CL96" s="17">
        <f t="shared" si="384"/>
        <v>10</v>
      </c>
      <c r="CM96" s="17">
        <f t="shared" si="385"/>
        <v>10</v>
      </c>
      <c r="CN96" s="17">
        <f t="shared" si="386"/>
        <v>9</v>
      </c>
      <c r="CO96" s="67">
        <f t="shared" si="328"/>
        <v>0.5</v>
      </c>
      <c r="CP96" s="17">
        <f t="shared" si="311"/>
        <v>70</v>
      </c>
      <c r="CQ96" s="67">
        <f t="shared" si="312"/>
        <v>99.5</v>
      </c>
      <c r="CR96" s="17">
        <f t="shared" si="313"/>
        <v>100</v>
      </c>
      <c r="CS96" s="54">
        <f t="shared" si="314"/>
        <v>199.5</v>
      </c>
      <c r="CT96" s="45">
        <f t="shared" si="315"/>
        <v>0</v>
      </c>
      <c r="CU96" s="45">
        <f t="shared" si="329"/>
        <v>0</v>
      </c>
      <c r="CV96" s="46">
        <f t="shared" si="330"/>
        <v>200</v>
      </c>
      <c r="CW96" s="45" t="str">
        <f t="shared" si="316"/>
        <v/>
      </c>
      <c r="CX96" s="45" t="str">
        <f t="shared" si="331"/>
        <v/>
      </c>
      <c r="CY96" s="45" t="str">
        <f t="shared" si="387"/>
        <v/>
      </c>
      <c r="CZ96" s="17">
        <f>IF(details!AT96="","",details!AT96)</f>
        <v>5</v>
      </c>
      <c r="DA96" s="17">
        <f>IF(details!AU96="","",details!AU96)</f>
        <v>4</v>
      </c>
      <c r="DB96" s="17">
        <f>IF(details!AV96="","",details!AV96)</f>
        <v>8</v>
      </c>
      <c r="DC96" s="67">
        <f t="shared" si="388"/>
        <v>17</v>
      </c>
      <c r="DD96" s="17">
        <f>IF(details!AW96="","",details!AW96)</f>
        <v>1</v>
      </c>
      <c r="DE96" s="17">
        <f>IF(details!AX96="","",details!AX96)</f>
        <v>25</v>
      </c>
      <c r="DF96" s="67">
        <f t="shared" si="389"/>
        <v>43</v>
      </c>
      <c r="DG96" s="17">
        <f>IF(details!AY96="","",details!AY96)</f>
        <v>90</v>
      </c>
      <c r="DH96" s="54">
        <f t="shared" si="390"/>
        <v>133</v>
      </c>
      <c r="DI96" s="45">
        <f t="shared" si="391"/>
        <v>0</v>
      </c>
      <c r="DJ96" s="45">
        <f t="shared" si="392"/>
        <v>0</v>
      </c>
      <c r="DK96" s="46">
        <f t="shared" si="393"/>
        <v>200</v>
      </c>
      <c r="DL96" s="45" t="str">
        <f t="shared" si="394"/>
        <v/>
      </c>
      <c r="DM96" s="45" t="str">
        <f t="shared" si="332"/>
        <v/>
      </c>
      <c r="DN96" s="45" t="str">
        <f t="shared" si="333"/>
        <v/>
      </c>
      <c r="DO96" s="45">
        <f t="shared" si="317"/>
        <v>0</v>
      </c>
      <c r="DP96" s="69">
        <f t="shared" si="318"/>
        <v>332.5</v>
      </c>
      <c r="DQ96" s="70">
        <f t="shared" si="395"/>
        <v>27.708333333333332</v>
      </c>
      <c r="DR96" s="53" t="str">
        <f t="shared" si="396"/>
        <v/>
      </c>
      <c r="DS96" s="17">
        <f>IF(details!AZ96="","",details!AZ96)</f>
        <v>10</v>
      </c>
      <c r="DT96" s="17">
        <f>IF(details!BA96="","",details!BA96)</f>
        <v>10</v>
      </c>
      <c r="DU96" s="17">
        <f>IF(details!BB96="","",details!BB96)</f>
        <v>10</v>
      </c>
      <c r="DV96" s="67">
        <f t="shared" si="397"/>
        <v>30</v>
      </c>
      <c r="DW96" s="17">
        <f>IF(details!BC96="","",details!BC96)</f>
        <v>70</v>
      </c>
      <c r="DX96" s="67">
        <f t="shared" si="398"/>
        <v>100</v>
      </c>
      <c r="DY96" s="17">
        <f>IF(details!BD96="","",details!BD96)</f>
        <v>100</v>
      </c>
      <c r="DZ96" s="54">
        <f t="shared" si="399"/>
        <v>200</v>
      </c>
      <c r="EA96" s="45">
        <f t="shared" si="400"/>
        <v>0</v>
      </c>
      <c r="EB96" s="45">
        <f t="shared" si="401"/>
        <v>0</v>
      </c>
      <c r="EC96" s="46">
        <f t="shared" si="402"/>
        <v>200</v>
      </c>
      <c r="ED96" s="45" t="str">
        <f t="shared" si="403"/>
        <v/>
      </c>
      <c r="EE96" s="45" t="str">
        <f t="shared" si="334"/>
        <v/>
      </c>
      <c r="EF96" s="45" t="str">
        <f t="shared" si="404"/>
        <v/>
      </c>
      <c r="EG96" s="17">
        <f>IF(details!BE96="","",details!BE96)</f>
        <v>6</v>
      </c>
      <c r="EH96" s="17">
        <f>IF(details!BF96="","",details!BF96)</f>
        <v>8</v>
      </c>
      <c r="EI96" s="67">
        <f t="shared" si="405"/>
        <v>14</v>
      </c>
      <c r="EJ96" s="17">
        <f>IF(details!BG96="","",details!BG96)</f>
        <v>4</v>
      </c>
      <c r="EK96" s="17">
        <f>IF(details!BH96="","",details!BH96)</f>
        <v>7</v>
      </c>
      <c r="EL96" s="67">
        <f t="shared" si="406"/>
        <v>11</v>
      </c>
      <c r="EM96" s="17">
        <f>IF(details!BI96="","",details!BI96)</f>
        <v>15</v>
      </c>
      <c r="EN96" s="17">
        <f>IF(details!BJ96="","",details!BJ96)</f>
        <v>10</v>
      </c>
      <c r="EO96" s="67">
        <f t="shared" si="407"/>
        <v>25</v>
      </c>
      <c r="EP96" s="67">
        <f t="shared" si="408"/>
        <v>25</v>
      </c>
      <c r="EQ96" s="67">
        <f t="shared" si="409"/>
        <v>25</v>
      </c>
      <c r="ER96" s="67">
        <f t="shared" si="410"/>
        <v>50</v>
      </c>
      <c r="ES96" s="17">
        <f>IF(details!BK96="","",details!BK96)</f>
        <v>24</v>
      </c>
      <c r="ET96" s="17">
        <f>IF(details!BL96="","",details!BL96)</f>
        <v>14</v>
      </c>
      <c r="EU96" s="67">
        <f t="shared" si="411"/>
        <v>38</v>
      </c>
      <c r="EV96" s="67">
        <f t="shared" si="412"/>
        <v>49</v>
      </c>
      <c r="EW96" s="67">
        <f t="shared" si="413"/>
        <v>39</v>
      </c>
      <c r="EX96" s="17">
        <f>IF(details!BM96="","",details!BM96)</f>
        <v>30</v>
      </c>
      <c r="EY96" s="17">
        <f>IF(details!BN96="","",details!BN96)</f>
        <v>70</v>
      </c>
      <c r="EZ96" s="67">
        <f t="shared" si="414"/>
        <v>100</v>
      </c>
      <c r="FA96" s="67">
        <f t="shared" si="415"/>
        <v>79</v>
      </c>
      <c r="FB96" s="67">
        <f t="shared" si="416"/>
        <v>109</v>
      </c>
      <c r="FC96" s="63">
        <f t="shared" si="417"/>
        <v>188</v>
      </c>
      <c r="FD96" s="45">
        <f t="shared" si="418"/>
        <v>0</v>
      </c>
      <c r="FE96" s="45">
        <f t="shared" si="419"/>
        <v>0</v>
      </c>
      <c r="FF96" s="46">
        <f t="shared" si="420"/>
        <v>200</v>
      </c>
      <c r="FG96" s="45" t="str">
        <f t="shared" si="421"/>
        <v/>
      </c>
      <c r="FH96" s="45" t="str">
        <f t="shared" si="335"/>
        <v>P</v>
      </c>
      <c r="FI96" s="45" t="str">
        <f t="shared" si="422"/>
        <v>A</v>
      </c>
      <c r="FJ96" s="17">
        <f>IF(details!BO96="","",details!BO96)</f>
        <v>10</v>
      </c>
      <c r="FK96" s="17">
        <f>IF(details!BP96="","",details!BP96)</f>
        <v>10</v>
      </c>
      <c r="FL96" s="17">
        <f>IF(details!BQ96="","",details!BQ96)</f>
        <v>10</v>
      </c>
      <c r="FM96" s="67">
        <f t="shared" si="423"/>
        <v>30</v>
      </c>
      <c r="FN96" s="17">
        <f>IF(details!BR96="","",details!BR96)</f>
        <v>33</v>
      </c>
      <c r="FO96" s="17">
        <f>IF(details!BS96="","",details!BS96)</f>
        <v>18</v>
      </c>
      <c r="FP96" s="71">
        <f t="shared" si="424"/>
        <v>51</v>
      </c>
      <c r="FQ96" s="67">
        <f t="shared" si="425"/>
        <v>63</v>
      </c>
      <c r="FR96" s="67">
        <f t="shared" si="426"/>
        <v>18</v>
      </c>
      <c r="FS96" s="17">
        <f>IF(details!BT96="","",details!BT96)</f>
        <v>60</v>
      </c>
      <c r="FT96" s="17">
        <f>IF(details!BU96="","",details!BU96)</f>
        <v>30</v>
      </c>
      <c r="FU96" s="71">
        <f t="shared" si="427"/>
        <v>90</v>
      </c>
      <c r="FV96" s="67">
        <f t="shared" si="428"/>
        <v>123</v>
      </c>
      <c r="FW96" s="67">
        <f t="shared" si="429"/>
        <v>48</v>
      </c>
      <c r="FX96" s="63">
        <f t="shared" si="430"/>
        <v>171</v>
      </c>
      <c r="FY96" s="45">
        <f t="shared" si="431"/>
        <v>0</v>
      </c>
      <c r="FZ96" s="45">
        <f t="shared" si="432"/>
        <v>0</v>
      </c>
      <c r="GA96" s="46">
        <f t="shared" si="319"/>
        <v>200</v>
      </c>
      <c r="GB96" s="45" t="str">
        <f t="shared" si="433"/>
        <v/>
      </c>
      <c r="GC96" s="45" t="str">
        <f t="shared" si="336"/>
        <v>P</v>
      </c>
      <c r="GD96" s="45" t="str">
        <f t="shared" si="434"/>
        <v>A</v>
      </c>
      <c r="GE96" s="17">
        <f>IF(details!BV96="","",details!BV96)</f>
        <v>24</v>
      </c>
      <c r="GF96" s="17">
        <f>IF(details!BW96="","",details!BW96)</f>
        <v>44</v>
      </c>
      <c r="GG96" s="17">
        <f>IF(details!BX96="","",details!BX96)</f>
        <v>30</v>
      </c>
      <c r="GH96" s="63">
        <f t="shared" si="435"/>
        <v>98</v>
      </c>
      <c r="GI96" s="45">
        <f t="shared" si="436"/>
        <v>0</v>
      </c>
      <c r="GJ96" s="46">
        <f t="shared" si="437"/>
        <v>100</v>
      </c>
      <c r="GK96" s="45" t="str">
        <f t="shared" si="438"/>
        <v/>
      </c>
      <c r="GL96" s="45" t="str">
        <f t="shared" si="337"/>
        <v>P</v>
      </c>
      <c r="GM96" s="45" t="str">
        <f t="shared" si="338"/>
        <v>A</v>
      </c>
      <c r="GN96" s="17">
        <f>IF(details!BY96="","",details!BY96)</f>
        <v>24</v>
      </c>
      <c r="GO96" s="17">
        <f>IF(details!BZ96="","",details!BZ96)</f>
        <v>28</v>
      </c>
      <c r="GP96" s="17">
        <f>IF(details!CA96="","",details!CA96)</f>
        <v>27</v>
      </c>
      <c r="GQ96" s="17">
        <f>IF(details!CB96="","",details!CB96)</f>
        <v>14</v>
      </c>
      <c r="GR96" s="63">
        <f t="shared" si="439"/>
        <v>93</v>
      </c>
      <c r="GS96" s="45">
        <f t="shared" si="440"/>
        <v>0</v>
      </c>
      <c r="GT96" s="46">
        <f t="shared" si="441"/>
        <v>100</v>
      </c>
      <c r="GU96" s="45" t="str">
        <f t="shared" si="442"/>
        <v/>
      </c>
      <c r="GV96" s="45" t="str">
        <f t="shared" si="339"/>
        <v>P</v>
      </c>
      <c r="GW96" s="45" t="str">
        <f t="shared" si="340"/>
        <v>A</v>
      </c>
      <c r="GX96" s="45" t="str">
        <f t="shared" si="341"/>
        <v/>
      </c>
      <c r="GY96" s="45" t="str">
        <f t="shared" si="342"/>
        <v/>
      </c>
      <c r="GZ96" s="45" t="str">
        <f t="shared" si="343"/>
        <v/>
      </c>
      <c r="HA96" s="45" t="str">
        <f t="shared" si="344"/>
        <v/>
      </c>
      <c r="HB96" s="45" t="str">
        <f t="shared" si="443"/>
        <v/>
      </c>
      <c r="HC96" s="45" t="str">
        <f t="shared" si="444"/>
        <v/>
      </c>
      <c r="HD96" s="45" t="str">
        <f t="shared" si="320"/>
        <v/>
      </c>
      <c r="HE96" s="45">
        <f t="shared" si="445"/>
        <v>0</v>
      </c>
      <c r="HF96" s="45">
        <f t="shared" si="446"/>
        <v>0</v>
      </c>
      <c r="HG96" s="45">
        <f t="shared" si="447"/>
        <v>0</v>
      </c>
      <c r="HH96" s="45">
        <f t="shared" si="448"/>
        <v>0</v>
      </c>
      <c r="HI96" s="45">
        <f t="shared" si="449"/>
        <v>0</v>
      </c>
      <c r="HJ96" s="45" t="str">
        <f t="shared" si="321"/>
        <v/>
      </c>
      <c r="HK96" s="17" t="str">
        <f t="shared" si="450"/>
        <v/>
      </c>
      <c r="HL96" s="359" t="str">
        <f t="shared" si="451"/>
        <v/>
      </c>
      <c r="HM96" s="72" t="str">
        <f t="shared" si="452"/>
        <v/>
      </c>
      <c r="HN96" s="60" t="str">
        <f>IF(details!DJ96="","",details!DJ96)</f>
        <v/>
      </c>
      <c r="HO96" s="73" t="str">
        <f>IF(details!DK96="","",details!DK96)</f>
        <v/>
      </c>
      <c r="HP96" s="60" t="str">
        <f>IF(details!DN96="","",details!DN96)</f>
        <v/>
      </c>
      <c r="HQ96" s="73" t="str">
        <f>IF(details!DO96="","",details!DO96)</f>
        <v/>
      </c>
      <c r="HR96" s="60" t="str">
        <f>IF(details!DR96="","",details!DR96)</f>
        <v/>
      </c>
      <c r="HS96" s="73" t="str">
        <f>IF(details!DS96="","",details!DS96)</f>
        <v/>
      </c>
      <c r="HT96" s="60" t="str">
        <f>IF(details!DV96="","",details!DV96)</f>
        <v/>
      </c>
      <c r="HU96" s="73" t="str">
        <f>IF(details!DW96="","",details!DW96)</f>
        <v/>
      </c>
      <c r="HV96" s="60" t="str">
        <f>IF(details!DZ96="","",details!DZ96)</f>
        <v/>
      </c>
      <c r="HW96" s="73" t="str">
        <f>IF(details!EA96="","",details!EA96)</f>
        <v/>
      </c>
      <c r="HX96" s="61" t="str">
        <f t="shared" si="453"/>
        <v/>
      </c>
      <c r="HY96" s="321">
        <f t="shared" si="454"/>
        <v>1.5</v>
      </c>
      <c r="HZ96" s="17" t="str">
        <f t="shared" si="455"/>
        <v/>
      </c>
      <c r="IA96" s="17" t="str">
        <f t="shared" si="456"/>
        <v/>
      </c>
      <c r="IB96" s="17" t="str">
        <f t="shared" si="345"/>
        <v/>
      </c>
      <c r="IC96" s="17" t="str">
        <f t="shared" si="457"/>
        <v/>
      </c>
      <c r="ID96" s="17" t="str">
        <f t="shared" si="458"/>
        <v/>
      </c>
      <c r="IE96" s="17" t="str">
        <f t="shared" si="346"/>
        <v/>
      </c>
      <c r="IF96" s="17" t="str">
        <f t="shared" si="459"/>
        <v/>
      </c>
      <c r="IG96" s="17" t="str">
        <f t="shared" si="486"/>
        <v/>
      </c>
      <c r="IH96" s="17" t="str">
        <f t="shared" si="486"/>
        <v/>
      </c>
      <c r="II96" s="17" t="str">
        <f t="shared" si="486"/>
        <v/>
      </c>
      <c r="IJ96" s="17" t="str">
        <f t="shared" si="486"/>
        <v/>
      </c>
      <c r="IK96" s="17" t="str">
        <f t="shared" si="486"/>
        <v/>
      </c>
      <c r="IL96" s="17" t="str">
        <f t="shared" si="460"/>
        <v/>
      </c>
      <c r="IM96" s="17" t="str">
        <f t="shared" si="347"/>
        <v/>
      </c>
      <c r="IN96" s="17" t="str">
        <f t="shared" si="461"/>
        <v/>
      </c>
      <c r="IO96" s="17" t="str">
        <f t="shared" si="462"/>
        <v/>
      </c>
      <c r="IP96" s="17" t="str">
        <f t="shared" si="348"/>
        <v/>
      </c>
      <c r="IQ96" s="17" t="str">
        <f t="shared" si="463"/>
        <v/>
      </c>
      <c r="IR96" s="17" t="str">
        <f t="shared" si="464"/>
        <v/>
      </c>
      <c r="IS96" s="17" t="str">
        <f t="shared" si="465"/>
        <v/>
      </c>
      <c r="IT96" s="17" t="str">
        <f t="shared" si="466"/>
        <v/>
      </c>
      <c r="IU96" s="17" t="str">
        <f t="shared" si="467"/>
        <v/>
      </c>
      <c r="IV96" s="17" t="str">
        <f t="shared" si="468"/>
        <v/>
      </c>
      <c r="IW96" s="17" t="str">
        <f t="shared" si="469"/>
        <v/>
      </c>
      <c r="IX96" s="17" t="str">
        <f t="shared" si="470"/>
        <v>A</v>
      </c>
      <c r="IY96" s="17" t="str">
        <f t="shared" si="471"/>
        <v>A</v>
      </c>
      <c r="IZ96" s="17" t="str">
        <f t="shared" si="472"/>
        <v>A</v>
      </c>
      <c r="JA96" s="17" t="str">
        <f t="shared" si="473"/>
        <v>A</v>
      </c>
      <c r="JB96" s="17" t="str">
        <f t="shared" si="474"/>
        <v xml:space="preserve">            </v>
      </c>
      <c r="JC96" s="17" t="str">
        <f t="shared" si="475"/>
        <v xml:space="preserve">            </v>
      </c>
      <c r="JD96" s="17" t="str">
        <f t="shared" si="476"/>
        <v/>
      </c>
      <c r="JE96" s="74"/>
      <c r="JF96" s="17" t="str">
        <f t="shared" si="477"/>
        <v xml:space="preserve">            </v>
      </c>
      <c r="JG96" s="17" t="str">
        <f>IF(OR(HK96="SUPPL.",HK96="RE-EXAM."),'result subject-wise'!AV96,HK96)</f>
        <v/>
      </c>
      <c r="JH96" s="26">
        <f>IF('result subject-wise'!AW96="",DQ96,'result subject-wise'!AW96)</f>
        <v>27.708333333333332</v>
      </c>
      <c r="JI96" s="53" t="str">
        <f t="shared" si="478"/>
        <v/>
      </c>
      <c r="JJ96" s="65"/>
    </row>
    <row r="97" spans="1:270" ht="16" customHeight="1">
      <c r="A97" s="2">
        <f>details!A97</f>
        <v>0</v>
      </c>
      <c r="B97" s="17" t="str">
        <f>IF(details!B97="","",details!B97)</f>
        <v/>
      </c>
      <c r="C97" s="17" t="str">
        <f>IF(details!C97="","",details!C97)</f>
        <v/>
      </c>
      <c r="D97" s="63" t="str">
        <f>IF(details!D97="","",details!D97)</f>
        <v/>
      </c>
      <c r="E97" s="17" t="str">
        <f>IF(details!E97="","",details!E97)</f>
        <v/>
      </c>
      <c r="F97" s="245" t="str">
        <f>IF(details!F97="","",details!F97)</f>
        <v/>
      </c>
      <c r="G97" s="19" t="str">
        <f>IF(details!G97="","",details!G97)</f>
        <v/>
      </c>
      <c r="H97" s="19" t="str">
        <f>IF(details!H97="","",details!H97)</f>
        <v/>
      </c>
      <c r="I97" s="19" t="str">
        <f>IF(details!I97="","",details!I97)</f>
        <v/>
      </c>
      <c r="J97" s="17" t="str">
        <f>IF(details!J97="","",details!J97)</f>
        <v/>
      </c>
      <c r="K97" s="17" t="str">
        <f>IF(details!K97="","",details!K97)</f>
        <v/>
      </c>
      <c r="L97" s="17" t="str">
        <f>IF(details!L97="","",details!L97)</f>
        <v/>
      </c>
      <c r="M97" s="67" t="str">
        <f t="shared" si="349"/>
        <v/>
      </c>
      <c r="N97" s="17" t="str">
        <f>IF(details!M97="","",details!M97)</f>
        <v/>
      </c>
      <c r="O97" s="17" t="str">
        <f>IF(details!N97="","",details!N97)</f>
        <v/>
      </c>
      <c r="P97" s="67" t="str">
        <f t="shared" si="350"/>
        <v/>
      </c>
      <c r="Q97" s="17" t="str">
        <f>IF(details!O97="","",details!O97)</f>
        <v/>
      </c>
      <c r="R97" s="54" t="str">
        <f t="shared" si="351"/>
        <v/>
      </c>
      <c r="S97" s="45">
        <f t="shared" si="352"/>
        <v>0</v>
      </c>
      <c r="T97" s="45">
        <f t="shared" si="353"/>
        <v>0</v>
      </c>
      <c r="U97" s="46" t="str">
        <f t="shared" si="354"/>
        <v/>
      </c>
      <c r="V97" s="45" t="str">
        <f t="shared" si="355"/>
        <v/>
      </c>
      <c r="W97" s="45" t="str">
        <f t="shared" si="322"/>
        <v/>
      </c>
      <c r="X97" s="45" t="str">
        <f t="shared" si="323"/>
        <v/>
      </c>
      <c r="Y97" s="17" t="str">
        <f>IF(details!P97="","",details!P97)</f>
        <v/>
      </c>
      <c r="Z97" s="17" t="str">
        <f>IF(details!Q97="","",details!Q97)</f>
        <v/>
      </c>
      <c r="AA97" s="17" t="str">
        <f>IF(details!R97="","",details!R97)</f>
        <v/>
      </c>
      <c r="AB97" s="67" t="str">
        <f t="shared" si="356"/>
        <v/>
      </c>
      <c r="AC97" s="17" t="str">
        <f>IF(details!S97="","",details!S97)</f>
        <v/>
      </c>
      <c r="AD97" s="17" t="str">
        <f>IF(details!T97="","",details!T97)</f>
        <v/>
      </c>
      <c r="AE97" s="67" t="str">
        <f t="shared" si="357"/>
        <v/>
      </c>
      <c r="AF97" s="17" t="str">
        <f>IF(details!U97="","",details!U97)</f>
        <v/>
      </c>
      <c r="AG97" s="54" t="str">
        <f t="shared" si="358"/>
        <v/>
      </c>
      <c r="AH97" s="45">
        <f t="shared" si="359"/>
        <v>0</v>
      </c>
      <c r="AI97" s="45">
        <f t="shared" si="360"/>
        <v>0</v>
      </c>
      <c r="AJ97" s="46" t="str">
        <f t="shared" si="361"/>
        <v/>
      </c>
      <c r="AK97" s="45" t="str">
        <f t="shared" si="362"/>
        <v/>
      </c>
      <c r="AL97" s="45" t="str">
        <f t="shared" si="324"/>
        <v/>
      </c>
      <c r="AM97" s="45" t="str">
        <f t="shared" si="325"/>
        <v/>
      </c>
      <c r="AN97" s="63" t="str">
        <f>IF(details!V97="","",details!V97)</f>
        <v/>
      </c>
      <c r="AO97" s="68" t="str">
        <f>IF(details!V97="","",details!V97)</f>
        <v/>
      </c>
      <c r="AP97" s="17" t="str">
        <f>IF(details!W97="","",details!W97)</f>
        <v/>
      </c>
      <c r="AQ97" s="17" t="str">
        <f>IF(details!X97="","",details!X97)</f>
        <v/>
      </c>
      <c r="AR97" s="17" t="str">
        <f>IF(details!Y97="","",details!Y97)</f>
        <v/>
      </c>
      <c r="AS97" s="67" t="str">
        <f t="shared" si="363"/>
        <v/>
      </c>
      <c r="AT97" s="17" t="str">
        <f>IF(details!Z97="","",details!Z97)</f>
        <v/>
      </c>
      <c r="AU97" s="17" t="str">
        <f>IF(details!AA97="","",details!AA97)</f>
        <v/>
      </c>
      <c r="AV97" s="67" t="str">
        <f t="shared" si="364"/>
        <v/>
      </c>
      <c r="AW97" s="17" t="str">
        <f>IF(details!AB97="","",details!AB97)</f>
        <v/>
      </c>
      <c r="AX97" s="54" t="str">
        <f t="shared" si="365"/>
        <v/>
      </c>
      <c r="AY97" s="45">
        <f t="shared" si="366"/>
        <v>0</v>
      </c>
      <c r="AZ97" s="45">
        <f t="shared" si="367"/>
        <v>0</v>
      </c>
      <c r="BA97" s="46" t="str">
        <f t="shared" si="368"/>
        <v/>
      </c>
      <c r="BB97" s="45" t="str">
        <f t="shared" si="369"/>
        <v/>
      </c>
      <c r="BC97" s="45" t="str">
        <f t="shared" si="326"/>
        <v/>
      </c>
      <c r="BD97" s="45" t="str">
        <f t="shared" si="370"/>
        <v/>
      </c>
      <c r="BE97" s="17" t="str">
        <f>IF(details!AC97="","",details!AC97)</f>
        <v/>
      </c>
      <c r="BF97" s="17" t="str">
        <f>IF(details!AD97="","",details!AD97)</f>
        <v/>
      </c>
      <c r="BG97" s="17" t="str">
        <f>IF(details!AE97="","",details!AE97)</f>
        <v/>
      </c>
      <c r="BH97" s="67" t="str">
        <f t="shared" si="371"/>
        <v/>
      </c>
      <c r="BI97" s="17" t="str">
        <f>IF(details!AF97="","",details!AF97)</f>
        <v/>
      </c>
      <c r="BJ97" s="17" t="str">
        <f>IF(details!AG97="","",details!AG97)</f>
        <v/>
      </c>
      <c r="BK97" s="67" t="str">
        <f t="shared" si="372"/>
        <v/>
      </c>
      <c r="BL97" s="17" t="str">
        <f>IF(details!AH97="","",details!AH97)</f>
        <v/>
      </c>
      <c r="BM97" s="54" t="str">
        <f t="shared" si="373"/>
        <v/>
      </c>
      <c r="BN97" s="45">
        <f t="shared" si="374"/>
        <v>0</v>
      </c>
      <c r="BO97" s="45">
        <f t="shared" si="375"/>
        <v>0</v>
      </c>
      <c r="BP97" s="46" t="str">
        <f t="shared" si="376"/>
        <v/>
      </c>
      <c r="BQ97" s="45" t="str">
        <f t="shared" si="377"/>
        <v/>
      </c>
      <c r="BR97" s="45" t="str">
        <f t="shared" si="327"/>
        <v/>
      </c>
      <c r="BS97" s="45" t="str">
        <f t="shared" si="378"/>
        <v/>
      </c>
      <c r="BT97" s="300" t="str">
        <f>IF(details!AI97="","",details!AI97)</f>
        <v/>
      </c>
      <c r="BU97" s="309" t="str">
        <f t="shared" si="379"/>
        <v xml:space="preserve"> SOCIAL SCIENCE</v>
      </c>
      <c r="BV97" s="17" t="str">
        <f>IF(details!AJ97="","",details!AJ97)</f>
        <v/>
      </c>
      <c r="BW97" s="17" t="str">
        <f>IF(details!AK97="","",details!AK97)</f>
        <v/>
      </c>
      <c r="BX97" s="17" t="str">
        <f>IF(details!AL97="","",details!AL97)</f>
        <v/>
      </c>
      <c r="BY97" s="178" t="str">
        <f t="shared" si="487"/>
        <v/>
      </c>
      <c r="BZ97" s="17" t="str">
        <f>IF(details!AM97="","",details!AM97)</f>
        <v/>
      </c>
      <c r="CA97" s="17" t="str">
        <f t="shared" si="380"/>
        <v/>
      </c>
      <c r="CB97" s="17" t="str">
        <f t="shared" si="488"/>
        <v/>
      </c>
      <c r="CC97" s="17">
        <f>IF(details!AN97="","",details!AN97)</f>
        <v>10</v>
      </c>
      <c r="CD97" s="17">
        <f>IF(details!AO97="","",details!AO97)</f>
        <v>10</v>
      </c>
      <c r="CE97" s="17">
        <f>IF(details!AP97="","",details!AP97)</f>
        <v>9</v>
      </c>
      <c r="CF97" s="67">
        <f t="shared" si="381"/>
        <v>29</v>
      </c>
      <c r="CG97" s="17">
        <f>IF(details!AQ97="","",details!AQ97)</f>
        <v>0.5</v>
      </c>
      <c r="CH97" s="17">
        <f>IF(details!AR97="","",details!AR97)</f>
        <v>70</v>
      </c>
      <c r="CI97" s="67">
        <f t="shared" si="382"/>
        <v>99.5</v>
      </c>
      <c r="CJ97" s="17">
        <f>IF(details!AS97="","",details!AS97)</f>
        <v>100</v>
      </c>
      <c r="CK97" s="54">
        <f t="shared" si="383"/>
        <v>199.5</v>
      </c>
      <c r="CL97" s="17">
        <f t="shared" si="384"/>
        <v>10</v>
      </c>
      <c r="CM97" s="17">
        <f t="shared" si="385"/>
        <v>10</v>
      </c>
      <c r="CN97" s="17">
        <f t="shared" si="386"/>
        <v>9</v>
      </c>
      <c r="CO97" s="67">
        <f t="shared" si="328"/>
        <v>0.5</v>
      </c>
      <c r="CP97" s="17">
        <f t="shared" si="311"/>
        <v>70</v>
      </c>
      <c r="CQ97" s="67">
        <f t="shared" si="312"/>
        <v>99.5</v>
      </c>
      <c r="CR97" s="17">
        <f t="shared" si="313"/>
        <v>100</v>
      </c>
      <c r="CS97" s="54">
        <f t="shared" si="314"/>
        <v>199.5</v>
      </c>
      <c r="CT97" s="45">
        <f t="shared" si="315"/>
        <v>0</v>
      </c>
      <c r="CU97" s="45">
        <f t="shared" si="329"/>
        <v>0</v>
      </c>
      <c r="CV97" s="46">
        <f t="shared" si="330"/>
        <v>200</v>
      </c>
      <c r="CW97" s="45" t="str">
        <f t="shared" si="316"/>
        <v/>
      </c>
      <c r="CX97" s="45" t="str">
        <f t="shared" si="331"/>
        <v/>
      </c>
      <c r="CY97" s="45" t="str">
        <f t="shared" si="387"/>
        <v/>
      </c>
      <c r="CZ97" s="17">
        <f>IF(details!AT97="","",details!AT97)</f>
        <v>5</v>
      </c>
      <c r="DA97" s="17">
        <f>IF(details!AU97="","",details!AU97)</f>
        <v>4</v>
      </c>
      <c r="DB97" s="17">
        <f>IF(details!AV97="","",details!AV97)</f>
        <v>8</v>
      </c>
      <c r="DC97" s="67">
        <f t="shared" si="388"/>
        <v>17</v>
      </c>
      <c r="DD97" s="17">
        <f>IF(details!AW97="","",details!AW97)</f>
        <v>1</v>
      </c>
      <c r="DE97" s="17">
        <f>IF(details!AX97="","",details!AX97)</f>
        <v>25</v>
      </c>
      <c r="DF97" s="67">
        <f t="shared" si="389"/>
        <v>43</v>
      </c>
      <c r="DG97" s="17">
        <f>IF(details!AY97="","",details!AY97)</f>
        <v>90</v>
      </c>
      <c r="DH97" s="54">
        <f t="shared" si="390"/>
        <v>133</v>
      </c>
      <c r="DI97" s="45">
        <f t="shared" si="391"/>
        <v>0</v>
      </c>
      <c r="DJ97" s="45">
        <f t="shared" si="392"/>
        <v>0</v>
      </c>
      <c r="DK97" s="46">
        <f t="shared" si="393"/>
        <v>200</v>
      </c>
      <c r="DL97" s="45" t="str">
        <f t="shared" si="394"/>
        <v/>
      </c>
      <c r="DM97" s="45" t="str">
        <f t="shared" si="332"/>
        <v/>
      </c>
      <c r="DN97" s="45" t="str">
        <f t="shared" si="333"/>
        <v/>
      </c>
      <c r="DO97" s="45">
        <f t="shared" si="317"/>
        <v>0</v>
      </c>
      <c r="DP97" s="69">
        <f t="shared" si="318"/>
        <v>332.5</v>
      </c>
      <c r="DQ97" s="70">
        <f t="shared" si="395"/>
        <v>27.708333333333332</v>
      </c>
      <c r="DR97" s="53" t="str">
        <f t="shared" si="396"/>
        <v/>
      </c>
      <c r="DS97" s="17">
        <f>IF(details!AZ97="","",details!AZ97)</f>
        <v>10</v>
      </c>
      <c r="DT97" s="17">
        <f>IF(details!BA97="","",details!BA97)</f>
        <v>10</v>
      </c>
      <c r="DU97" s="17">
        <f>IF(details!BB97="","",details!BB97)</f>
        <v>10</v>
      </c>
      <c r="DV97" s="67">
        <f t="shared" si="397"/>
        <v>30</v>
      </c>
      <c r="DW97" s="17">
        <f>IF(details!BC97="","",details!BC97)</f>
        <v>70</v>
      </c>
      <c r="DX97" s="67">
        <f t="shared" si="398"/>
        <v>100</v>
      </c>
      <c r="DY97" s="17">
        <f>IF(details!BD97="","",details!BD97)</f>
        <v>100</v>
      </c>
      <c r="DZ97" s="54">
        <f t="shared" si="399"/>
        <v>200</v>
      </c>
      <c r="EA97" s="45">
        <f t="shared" si="400"/>
        <v>0</v>
      </c>
      <c r="EB97" s="45">
        <f t="shared" si="401"/>
        <v>0</v>
      </c>
      <c r="EC97" s="46">
        <f t="shared" si="402"/>
        <v>200</v>
      </c>
      <c r="ED97" s="45" t="str">
        <f t="shared" si="403"/>
        <v/>
      </c>
      <c r="EE97" s="45" t="str">
        <f t="shared" si="334"/>
        <v/>
      </c>
      <c r="EF97" s="45" t="str">
        <f t="shared" si="404"/>
        <v/>
      </c>
      <c r="EG97" s="17">
        <f>IF(details!BE97="","",details!BE97)</f>
        <v>6</v>
      </c>
      <c r="EH97" s="17">
        <f>IF(details!BF97="","",details!BF97)</f>
        <v>8</v>
      </c>
      <c r="EI97" s="67">
        <f t="shared" si="405"/>
        <v>14</v>
      </c>
      <c r="EJ97" s="17">
        <f>IF(details!BG97="","",details!BG97)</f>
        <v>4</v>
      </c>
      <c r="EK97" s="17">
        <f>IF(details!BH97="","",details!BH97)</f>
        <v>7</v>
      </c>
      <c r="EL97" s="67">
        <f t="shared" si="406"/>
        <v>11</v>
      </c>
      <c r="EM97" s="17">
        <f>IF(details!BI97="","",details!BI97)</f>
        <v>15</v>
      </c>
      <c r="EN97" s="17">
        <f>IF(details!BJ97="","",details!BJ97)</f>
        <v>10</v>
      </c>
      <c r="EO97" s="67">
        <f t="shared" si="407"/>
        <v>25</v>
      </c>
      <c r="EP97" s="67">
        <f t="shared" si="408"/>
        <v>25</v>
      </c>
      <c r="EQ97" s="67">
        <f t="shared" si="409"/>
        <v>25</v>
      </c>
      <c r="ER97" s="67">
        <f t="shared" si="410"/>
        <v>50</v>
      </c>
      <c r="ES97" s="17">
        <f>IF(details!BK97="","",details!BK97)</f>
        <v>24</v>
      </c>
      <c r="ET97" s="17">
        <f>IF(details!BL97="","",details!BL97)</f>
        <v>14</v>
      </c>
      <c r="EU97" s="67">
        <f t="shared" si="411"/>
        <v>38</v>
      </c>
      <c r="EV97" s="67">
        <f t="shared" si="412"/>
        <v>49</v>
      </c>
      <c r="EW97" s="67">
        <f t="shared" si="413"/>
        <v>39</v>
      </c>
      <c r="EX97" s="17">
        <f>IF(details!BM97="","",details!BM97)</f>
        <v>30</v>
      </c>
      <c r="EY97" s="17">
        <f>IF(details!BN97="","",details!BN97)</f>
        <v>70</v>
      </c>
      <c r="EZ97" s="67">
        <f t="shared" si="414"/>
        <v>100</v>
      </c>
      <c r="FA97" s="67">
        <f t="shared" si="415"/>
        <v>79</v>
      </c>
      <c r="FB97" s="67">
        <f t="shared" si="416"/>
        <v>109</v>
      </c>
      <c r="FC97" s="63">
        <f t="shared" si="417"/>
        <v>188</v>
      </c>
      <c r="FD97" s="45">
        <f t="shared" si="418"/>
        <v>0</v>
      </c>
      <c r="FE97" s="45">
        <f t="shared" si="419"/>
        <v>0</v>
      </c>
      <c r="FF97" s="46">
        <f t="shared" si="420"/>
        <v>200</v>
      </c>
      <c r="FG97" s="45" t="str">
        <f t="shared" si="421"/>
        <v/>
      </c>
      <c r="FH97" s="45" t="str">
        <f t="shared" si="335"/>
        <v>P</v>
      </c>
      <c r="FI97" s="45" t="str">
        <f t="shared" si="422"/>
        <v>A</v>
      </c>
      <c r="FJ97" s="17">
        <f>IF(details!BO97="","",details!BO97)</f>
        <v>10</v>
      </c>
      <c r="FK97" s="17">
        <f>IF(details!BP97="","",details!BP97)</f>
        <v>10</v>
      </c>
      <c r="FL97" s="17">
        <f>IF(details!BQ97="","",details!BQ97)</f>
        <v>10</v>
      </c>
      <c r="FM97" s="67">
        <f t="shared" si="423"/>
        <v>30</v>
      </c>
      <c r="FN97" s="17">
        <f>IF(details!BR97="","",details!BR97)</f>
        <v>33</v>
      </c>
      <c r="FO97" s="17">
        <f>IF(details!BS97="","",details!BS97)</f>
        <v>18</v>
      </c>
      <c r="FP97" s="71">
        <f t="shared" si="424"/>
        <v>51</v>
      </c>
      <c r="FQ97" s="67">
        <f t="shared" si="425"/>
        <v>63</v>
      </c>
      <c r="FR97" s="67">
        <f t="shared" si="426"/>
        <v>18</v>
      </c>
      <c r="FS97" s="17">
        <f>IF(details!BT97="","",details!BT97)</f>
        <v>60</v>
      </c>
      <c r="FT97" s="17">
        <f>IF(details!BU97="","",details!BU97)</f>
        <v>30</v>
      </c>
      <c r="FU97" s="71">
        <f t="shared" si="427"/>
        <v>90</v>
      </c>
      <c r="FV97" s="67">
        <f t="shared" si="428"/>
        <v>123</v>
      </c>
      <c r="FW97" s="67">
        <f t="shared" si="429"/>
        <v>48</v>
      </c>
      <c r="FX97" s="63">
        <f t="shared" si="430"/>
        <v>171</v>
      </c>
      <c r="FY97" s="45">
        <f t="shared" si="431"/>
        <v>0</v>
      </c>
      <c r="FZ97" s="45">
        <f t="shared" si="432"/>
        <v>0</v>
      </c>
      <c r="GA97" s="46">
        <f t="shared" si="319"/>
        <v>200</v>
      </c>
      <c r="GB97" s="45" t="str">
        <f t="shared" si="433"/>
        <v/>
      </c>
      <c r="GC97" s="45" t="str">
        <f t="shared" si="336"/>
        <v>P</v>
      </c>
      <c r="GD97" s="45" t="str">
        <f t="shared" si="434"/>
        <v>A</v>
      </c>
      <c r="GE97" s="17">
        <f>IF(details!BV97="","",details!BV97)</f>
        <v>24</v>
      </c>
      <c r="GF97" s="17">
        <f>IF(details!BW97="","",details!BW97)</f>
        <v>44</v>
      </c>
      <c r="GG97" s="17">
        <f>IF(details!BX97="","",details!BX97)</f>
        <v>30</v>
      </c>
      <c r="GH97" s="63">
        <f t="shared" si="435"/>
        <v>98</v>
      </c>
      <c r="GI97" s="45">
        <f t="shared" si="436"/>
        <v>0</v>
      </c>
      <c r="GJ97" s="46">
        <f t="shared" si="437"/>
        <v>100</v>
      </c>
      <c r="GK97" s="45" t="str">
        <f t="shared" si="438"/>
        <v/>
      </c>
      <c r="GL97" s="45" t="str">
        <f t="shared" si="337"/>
        <v>P</v>
      </c>
      <c r="GM97" s="45" t="str">
        <f t="shared" si="338"/>
        <v>A</v>
      </c>
      <c r="GN97" s="17">
        <f>IF(details!BY97="","",details!BY97)</f>
        <v>24</v>
      </c>
      <c r="GO97" s="17">
        <f>IF(details!BZ97="","",details!BZ97)</f>
        <v>28</v>
      </c>
      <c r="GP97" s="17">
        <f>IF(details!CA97="","",details!CA97)</f>
        <v>27</v>
      </c>
      <c r="GQ97" s="17">
        <f>IF(details!CB97="","",details!CB97)</f>
        <v>14</v>
      </c>
      <c r="GR97" s="63">
        <f t="shared" si="439"/>
        <v>93</v>
      </c>
      <c r="GS97" s="45">
        <f t="shared" si="440"/>
        <v>0</v>
      </c>
      <c r="GT97" s="46">
        <f t="shared" si="441"/>
        <v>100</v>
      </c>
      <c r="GU97" s="45" t="str">
        <f t="shared" si="442"/>
        <v/>
      </c>
      <c r="GV97" s="45" t="str">
        <f t="shared" si="339"/>
        <v>P</v>
      </c>
      <c r="GW97" s="45" t="str">
        <f t="shared" si="340"/>
        <v>A</v>
      </c>
      <c r="GX97" s="45" t="str">
        <f t="shared" si="341"/>
        <v/>
      </c>
      <c r="GY97" s="45" t="str">
        <f t="shared" si="342"/>
        <v/>
      </c>
      <c r="GZ97" s="45" t="str">
        <f t="shared" si="343"/>
        <v/>
      </c>
      <c r="HA97" s="45" t="str">
        <f t="shared" si="344"/>
        <v/>
      </c>
      <c r="HB97" s="45" t="str">
        <f t="shared" si="443"/>
        <v/>
      </c>
      <c r="HC97" s="45" t="str">
        <f t="shared" si="444"/>
        <v/>
      </c>
      <c r="HD97" s="45" t="str">
        <f t="shared" si="320"/>
        <v/>
      </c>
      <c r="HE97" s="45">
        <f t="shared" si="445"/>
        <v>0</v>
      </c>
      <c r="HF97" s="45">
        <f t="shared" si="446"/>
        <v>0</v>
      </c>
      <c r="HG97" s="45">
        <f t="shared" si="447"/>
        <v>0</v>
      </c>
      <c r="HH97" s="45">
        <f t="shared" si="448"/>
        <v>0</v>
      </c>
      <c r="HI97" s="45">
        <f t="shared" si="449"/>
        <v>0</v>
      </c>
      <c r="HJ97" s="45" t="str">
        <f t="shared" si="321"/>
        <v/>
      </c>
      <c r="HK97" s="17" t="str">
        <f t="shared" si="450"/>
        <v/>
      </c>
      <c r="HL97" s="359" t="str">
        <f t="shared" si="451"/>
        <v/>
      </c>
      <c r="HM97" s="72" t="str">
        <f t="shared" si="452"/>
        <v/>
      </c>
      <c r="HN97" s="60" t="str">
        <f>IF(details!DJ97="","",details!DJ97)</f>
        <v/>
      </c>
      <c r="HO97" s="73" t="str">
        <f>IF(details!DK97="","",details!DK97)</f>
        <v/>
      </c>
      <c r="HP97" s="60" t="str">
        <f>IF(details!DN97="","",details!DN97)</f>
        <v/>
      </c>
      <c r="HQ97" s="73" t="str">
        <f>IF(details!DO97="","",details!DO97)</f>
        <v/>
      </c>
      <c r="HR97" s="60" t="str">
        <f>IF(details!DR97="","",details!DR97)</f>
        <v/>
      </c>
      <c r="HS97" s="73" t="str">
        <f>IF(details!DS97="","",details!DS97)</f>
        <v/>
      </c>
      <c r="HT97" s="60" t="str">
        <f>IF(details!DV97="","",details!DV97)</f>
        <v/>
      </c>
      <c r="HU97" s="73" t="str">
        <f>IF(details!DW97="","",details!DW97)</f>
        <v/>
      </c>
      <c r="HV97" s="60" t="str">
        <f>IF(details!DZ97="","",details!DZ97)</f>
        <v/>
      </c>
      <c r="HW97" s="73" t="str">
        <f>IF(details!EA97="","",details!EA97)</f>
        <v/>
      </c>
      <c r="HX97" s="61" t="str">
        <f t="shared" si="453"/>
        <v/>
      </c>
      <c r="HY97" s="321">
        <f t="shared" si="454"/>
        <v>1.5</v>
      </c>
      <c r="HZ97" s="17" t="str">
        <f t="shared" si="455"/>
        <v/>
      </c>
      <c r="IA97" s="17" t="str">
        <f t="shared" si="456"/>
        <v/>
      </c>
      <c r="IB97" s="17" t="str">
        <f t="shared" si="345"/>
        <v/>
      </c>
      <c r="IC97" s="17" t="str">
        <f t="shared" si="457"/>
        <v/>
      </c>
      <c r="ID97" s="17" t="str">
        <f t="shared" si="458"/>
        <v/>
      </c>
      <c r="IE97" s="17" t="str">
        <f t="shared" si="346"/>
        <v/>
      </c>
      <c r="IF97" s="17" t="str">
        <f t="shared" si="459"/>
        <v/>
      </c>
      <c r="IG97" s="17" t="str">
        <f t="shared" ref="IG97:IK106" si="489">IF($AO97=IG$5,$IF97,"")</f>
        <v/>
      </c>
      <c r="IH97" s="17" t="str">
        <f t="shared" si="489"/>
        <v/>
      </c>
      <c r="II97" s="17" t="str">
        <f t="shared" si="489"/>
        <v/>
      </c>
      <c r="IJ97" s="17" t="str">
        <f t="shared" si="489"/>
        <v/>
      </c>
      <c r="IK97" s="17" t="str">
        <f t="shared" si="489"/>
        <v/>
      </c>
      <c r="IL97" s="17" t="str">
        <f t="shared" si="460"/>
        <v/>
      </c>
      <c r="IM97" s="17" t="str">
        <f t="shared" si="347"/>
        <v/>
      </c>
      <c r="IN97" s="17" t="str">
        <f t="shared" si="461"/>
        <v/>
      </c>
      <c r="IO97" s="17" t="str">
        <f t="shared" si="462"/>
        <v/>
      </c>
      <c r="IP97" s="17" t="str">
        <f t="shared" si="348"/>
        <v/>
      </c>
      <c r="IQ97" s="17" t="str">
        <f t="shared" si="463"/>
        <v/>
      </c>
      <c r="IR97" s="17" t="str">
        <f t="shared" si="464"/>
        <v/>
      </c>
      <c r="IS97" s="17" t="str">
        <f t="shared" si="465"/>
        <v/>
      </c>
      <c r="IT97" s="17" t="str">
        <f t="shared" si="466"/>
        <v/>
      </c>
      <c r="IU97" s="17" t="str">
        <f t="shared" si="467"/>
        <v/>
      </c>
      <c r="IV97" s="17" t="str">
        <f t="shared" si="468"/>
        <v/>
      </c>
      <c r="IW97" s="17" t="str">
        <f t="shared" si="469"/>
        <v/>
      </c>
      <c r="IX97" s="17" t="str">
        <f t="shared" si="470"/>
        <v>A</v>
      </c>
      <c r="IY97" s="17" t="str">
        <f t="shared" si="471"/>
        <v>A</v>
      </c>
      <c r="IZ97" s="17" t="str">
        <f t="shared" si="472"/>
        <v>A</v>
      </c>
      <c r="JA97" s="17" t="str">
        <f t="shared" si="473"/>
        <v>A</v>
      </c>
      <c r="JB97" s="17" t="str">
        <f t="shared" si="474"/>
        <v xml:space="preserve">            </v>
      </c>
      <c r="JC97" s="17" t="str">
        <f t="shared" si="475"/>
        <v xml:space="preserve">            </v>
      </c>
      <c r="JD97" s="17" t="str">
        <f t="shared" si="476"/>
        <v/>
      </c>
      <c r="JE97" s="74"/>
      <c r="JF97" s="17" t="str">
        <f t="shared" si="477"/>
        <v xml:space="preserve">            </v>
      </c>
      <c r="JG97" s="17" t="str">
        <f>IF(OR(HK97="SUPPL.",HK97="RE-EXAM."),'result subject-wise'!AV97,HK97)</f>
        <v/>
      </c>
      <c r="JH97" s="26">
        <f>IF('result subject-wise'!AW97="",DQ97,'result subject-wise'!AW97)</f>
        <v>27.708333333333332</v>
      </c>
      <c r="JI97" s="53" t="str">
        <f t="shared" si="478"/>
        <v/>
      </c>
      <c r="JJ97" s="65"/>
    </row>
    <row r="98" spans="1:270" ht="16" customHeight="1">
      <c r="A98" s="2">
        <f>details!A98</f>
        <v>0</v>
      </c>
      <c r="B98" s="17" t="str">
        <f>IF(details!B98="","",details!B98)</f>
        <v/>
      </c>
      <c r="C98" s="17" t="str">
        <f>IF(details!C98="","",details!C98)</f>
        <v/>
      </c>
      <c r="D98" s="63" t="str">
        <f>IF(details!D98="","",details!D98)</f>
        <v/>
      </c>
      <c r="E98" s="17" t="str">
        <f>IF(details!E98="","",details!E98)</f>
        <v/>
      </c>
      <c r="F98" s="245" t="str">
        <f>IF(details!F98="","",details!F98)</f>
        <v/>
      </c>
      <c r="G98" s="19" t="str">
        <f>IF(details!G98="","",details!G98)</f>
        <v/>
      </c>
      <c r="H98" s="19" t="str">
        <f>IF(details!H98="","",details!H98)</f>
        <v/>
      </c>
      <c r="I98" s="19" t="str">
        <f>IF(details!I98="","",details!I98)</f>
        <v/>
      </c>
      <c r="J98" s="17" t="str">
        <f>IF(details!J98="","",details!J98)</f>
        <v/>
      </c>
      <c r="K98" s="17" t="str">
        <f>IF(details!K98="","",details!K98)</f>
        <v/>
      </c>
      <c r="L98" s="17" t="str">
        <f>IF(details!L98="","",details!L98)</f>
        <v/>
      </c>
      <c r="M98" s="67" t="str">
        <f t="shared" si="349"/>
        <v/>
      </c>
      <c r="N98" s="17" t="str">
        <f>IF(details!M98="","",details!M98)</f>
        <v/>
      </c>
      <c r="O98" s="17" t="str">
        <f>IF(details!N98="","",details!N98)</f>
        <v/>
      </c>
      <c r="P98" s="67" t="str">
        <f t="shared" si="350"/>
        <v/>
      </c>
      <c r="Q98" s="17" t="str">
        <f>IF(details!O98="","",details!O98)</f>
        <v/>
      </c>
      <c r="R98" s="54" t="str">
        <f t="shared" si="351"/>
        <v/>
      </c>
      <c r="S98" s="45">
        <f t="shared" si="352"/>
        <v>0</v>
      </c>
      <c r="T98" s="45">
        <f t="shared" si="353"/>
        <v>0</v>
      </c>
      <c r="U98" s="46" t="str">
        <f t="shared" si="354"/>
        <v/>
      </c>
      <c r="V98" s="45" t="str">
        <f t="shared" si="355"/>
        <v/>
      </c>
      <c r="W98" s="45" t="str">
        <f t="shared" si="322"/>
        <v/>
      </c>
      <c r="X98" s="45" t="str">
        <f t="shared" si="323"/>
        <v/>
      </c>
      <c r="Y98" s="17" t="str">
        <f>IF(details!P98="","",details!P98)</f>
        <v/>
      </c>
      <c r="Z98" s="17" t="str">
        <f>IF(details!Q98="","",details!Q98)</f>
        <v/>
      </c>
      <c r="AA98" s="17" t="str">
        <f>IF(details!R98="","",details!R98)</f>
        <v/>
      </c>
      <c r="AB98" s="67" t="str">
        <f t="shared" si="356"/>
        <v/>
      </c>
      <c r="AC98" s="17" t="str">
        <f>IF(details!S98="","",details!S98)</f>
        <v/>
      </c>
      <c r="AD98" s="17" t="str">
        <f>IF(details!T98="","",details!T98)</f>
        <v/>
      </c>
      <c r="AE98" s="67" t="str">
        <f t="shared" si="357"/>
        <v/>
      </c>
      <c r="AF98" s="17" t="str">
        <f>IF(details!U98="","",details!U98)</f>
        <v/>
      </c>
      <c r="AG98" s="54" t="str">
        <f t="shared" si="358"/>
        <v/>
      </c>
      <c r="AH98" s="45">
        <f t="shared" si="359"/>
        <v>0</v>
      </c>
      <c r="AI98" s="45">
        <f t="shared" si="360"/>
        <v>0</v>
      </c>
      <c r="AJ98" s="46" t="str">
        <f t="shared" si="361"/>
        <v/>
      </c>
      <c r="AK98" s="45" t="str">
        <f t="shared" si="362"/>
        <v/>
      </c>
      <c r="AL98" s="45" t="str">
        <f t="shared" si="324"/>
        <v/>
      </c>
      <c r="AM98" s="45" t="str">
        <f t="shared" si="325"/>
        <v/>
      </c>
      <c r="AN98" s="63" t="str">
        <f>IF(details!V98="","",details!V98)</f>
        <v/>
      </c>
      <c r="AO98" s="68" t="str">
        <f>IF(details!V98="","",details!V98)</f>
        <v/>
      </c>
      <c r="AP98" s="17" t="str">
        <f>IF(details!W98="","",details!W98)</f>
        <v/>
      </c>
      <c r="AQ98" s="17" t="str">
        <f>IF(details!X98="","",details!X98)</f>
        <v/>
      </c>
      <c r="AR98" s="17" t="str">
        <f>IF(details!Y98="","",details!Y98)</f>
        <v/>
      </c>
      <c r="AS98" s="67" t="str">
        <f t="shared" si="363"/>
        <v/>
      </c>
      <c r="AT98" s="17" t="str">
        <f>IF(details!Z98="","",details!Z98)</f>
        <v/>
      </c>
      <c r="AU98" s="17" t="str">
        <f>IF(details!AA98="","",details!AA98)</f>
        <v/>
      </c>
      <c r="AV98" s="67" t="str">
        <f t="shared" si="364"/>
        <v/>
      </c>
      <c r="AW98" s="17" t="str">
        <f>IF(details!AB98="","",details!AB98)</f>
        <v/>
      </c>
      <c r="AX98" s="54" t="str">
        <f t="shared" si="365"/>
        <v/>
      </c>
      <c r="AY98" s="45">
        <f t="shared" si="366"/>
        <v>0</v>
      </c>
      <c r="AZ98" s="45">
        <f t="shared" si="367"/>
        <v>0</v>
      </c>
      <c r="BA98" s="46" t="str">
        <f t="shared" si="368"/>
        <v/>
      </c>
      <c r="BB98" s="45" t="str">
        <f t="shared" si="369"/>
        <v/>
      </c>
      <c r="BC98" s="45" t="str">
        <f t="shared" si="326"/>
        <v/>
      </c>
      <c r="BD98" s="45" t="str">
        <f t="shared" si="370"/>
        <v/>
      </c>
      <c r="BE98" s="17" t="str">
        <f>IF(details!AC98="","",details!AC98)</f>
        <v/>
      </c>
      <c r="BF98" s="17" t="str">
        <f>IF(details!AD98="","",details!AD98)</f>
        <v/>
      </c>
      <c r="BG98" s="17" t="str">
        <f>IF(details!AE98="","",details!AE98)</f>
        <v/>
      </c>
      <c r="BH98" s="67" t="str">
        <f t="shared" si="371"/>
        <v/>
      </c>
      <c r="BI98" s="17" t="str">
        <f>IF(details!AF98="","",details!AF98)</f>
        <v/>
      </c>
      <c r="BJ98" s="17" t="str">
        <f>IF(details!AG98="","",details!AG98)</f>
        <v/>
      </c>
      <c r="BK98" s="67" t="str">
        <f t="shared" si="372"/>
        <v/>
      </c>
      <c r="BL98" s="17" t="str">
        <f>IF(details!AH98="","",details!AH98)</f>
        <v/>
      </c>
      <c r="BM98" s="54" t="str">
        <f t="shared" si="373"/>
        <v/>
      </c>
      <c r="BN98" s="45">
        <f t="shared" si="374"/>
        <v>0</v>
      </c>
      <c r="BO98" s="45">
        <f t="shared" si="375"/>
        <v>0</v>
      </c>
      <c r="BP98" s="46" t="str">
        <f t="shared" si="376"/>
        <v/>
      </c>
      <c r="BQ98" s="45" t="str">
        <f t="shared" si="377"/>
        <v/>
      </c>
      <c r="BR98" s="45" t="str">
        <f t="shared" si="327"/>
        <v/>
      </c>
      <c r="BS98" s="45" t="str">
        <f t="shared" si="378"/>
        <v/>
      </c>
      <c r="BT98" s="300" t="str">
        <f>IF(details!AI98="","",details!AI98)</f>
        <v/>
      </c>
      <c r="BU98" s="309" t="str">
        <f t="shared" si="379"/>
        <v xml:space="preserve"> SOCIAL SCIENCE</v>
      </c>
      <c r="BV98" s="17" t="str">
        <f>IF(details!AJ98="","",details!AJ98)</f>
        <v/>
      </c>
      <c r="BW98" s="17" t="str">
        <f>IF(details!AK98="","",details!AK98)</f>
        <v/>
      </c>
      <c r="BX98" s="17" t="str">
        <f>IF(details!AL98="","",details!AL98)</f>
        <v/>
      </c>
      <c r="BY98" s="178" t="str">
        <f t="shared" si="487"/>
        <v/>
      </c>
      <c r="BZ98" s="17" t="str">
        <f>IF(details!AM98="","",details!AM98)</f>
        <v/>
      </c>
      <c r="CA98" s="17" t="str">
        <f t="shared" si="380"/>
        <v/>
      </c>
      <c r="CB98" s="17" t="str">
        <f t="shared" si="488"/>
        <v/>
      </c>
      <c r="CC98" s="17">
        <f>IF(details!AN98="","",details!AN98)</f>
        <v>10</v>
      </c>
      <c r="CD98" s="17">
        <f>IF(details!AO98="","",details!AO98)</f>
        <v>10</v>
      </c>
      <c r="CE98" s="17">
        <f>IF(details!AP98="","",details!AP98)</f>
        <v>9</v>
      </c>
      <c r="CF98" s="67">
        <f t="shared" si="381"/>
        <v>29</v>
      </c>
      <c r="CG98" s="17">
        <f>IF(details!AQ98="","",details!AQ98)</f>
        <v>0.5</v>
      </c>
      <c r="CH98" s="17">
        <f>IF(details!AR98="","",details!AR98)</f>
        <v>70</v>
      </c>
      <c r="CI98" s="67">
        <f t="shared" si="382"/>
        <v>99.5</v>
      </c>
      <c r="CJ98" s="17">
        <f>IF(details!AS98="","",details!AS98)</f>
        <v>100</v>
      </c>
      <c r="CK98" s="54">
        <f t="shared" si="383"/>
        <v>199.5</v>
      </c>
      <c r="CL98" s="17">
        <f t="shared" si="384"/>
        <v>10</v>
      </c>
      <c r="CM98" s="17">
        <f t="shared" si="385"/>
        <v>10</v>
      </c>
      <c r="CN98" s="17">
        <f t="shared" si="386"/>
        <v>9</v>
      </c>
      <c r="CO98" s="67">
        <f t="shared" si="328"/>
        <v>0.5</v>
      </c>
      <c r="CP98" s="17">
        <f t="shared" si="311"/>
        <v>70</v>
      </c>
      <c r="CQ98" s="67">
        <f t="shared" si="312"/>
        <v>99.5</v>
      </c>
      <c r="CR98" s="17">
        <f t="shared" si="313"/>
        <v>100</v>
      </c>
      <c r="CS98" s="54">
        <f t="shared" si="314"/>
        <v>199.5</v>
      </c>
      <c r="CT98" s="45">
        <f t="shared" si="315"/>
        <v>0</v>
      </c>
      <c r="CU98" s="45">
        <f t="shared" si="329"/>
        <v>0</v>
      </c>
      <c r="CV98" s="46">
        <f t="shared" si="330"/>
        <v>200</v>
      </c>
      <c r="CW98" s="45" t="str">
        <f t="shared" si="316"/>
        <v/>
      </c>
      <c r="CX98" s="45" t="str">
        <f t="shared" si="331"/>
        <v/>
      </c>
      <c r="CY98" s="45" t="str">
        <f t="shared" si="387"/>
        <v/>
      </c>
      <c r="CZ98" s="17">
        <f>IF(details!AT98="","",details!AT98)</f>
        <v>5</v>
      </c>
      <c r="DA98" s="17">
        <f>IF(details!AU98="","",details!AU98)</f>
        <v>4</v>
      </c>
      <c r="DB98" s="17">
        <f>IF(details!AV98="","",details!AV98)</f>
        <v>8</v>
      </c>
      <c r="DC98" s="67">
        <f t="shared" si="388"/>
        <v>17</v>
      </c>
      <c r="DD98" s="17">
        <f>IF(details!AW98="","",details!AW98)</f>
        <v>1</v>
      </c>
      <c r="DE98" s="17">
        <f>IF(details!AX98="","",details!AX98)</f>
        <v>25</v>
      </c>
      <c r="DF98" s="67">
        <f t="shared" si="389"/>
        <v>43</v>
      </c>
      <c r="DG98" s="17">
        <f>IF(details!AY98="","",details!AY98)</f>
        <v>90</v>
      </c>
      <c r="DH98" s="54">
        <f t="shared" si="390"/>
        <v>133</v>
      </c>
      <c r="DI98" s="45">
        <f t="shared" si="391"/>
        <v>0</v>
      </c>
      <c r="DJ98" s="45">
        <f t="shared" si="392"/>
        <v>0</v>
      </c>
      <c r="DK98" s="46">
        <f t="shared" si="393"/>
        <v>200</v>
      </c>
      <c r="DL98" s="45" t="str">
        <f t="shared" si="394"/>
        <v/>
      </c>
      <c r="DM98" s="45" t="str">
        <f t="shared" si="332"/>
        <v/>
      </c>
      <c r="DN98" s="45" t="str">
        <f t="shared" si="333"/>
        <v/>
      </c>
      <c r="DO98" s="45">
        <f t="shared" si="317"/>
        <v>0</v>
      </c>
      <c r="DP98" s="69">
        <f t="shared" si="318"/>
        <v>332.5</v>
      </c>
      <c r="DQ98" s="70">
        <f t="shared" si="395"/>
        <v>27.708333333333332</v>
      </c>
      <c r="DR98" s="53" t="str">
        <f t="shared" si="396"/>
        <v/>
      </c>
      <c r="DS98" s="17">
        <f>IF(details!AZ98="","",details!AZ98)</f>
        <v>10</v>
      </c>
      <c r="DT98" s="17">
        <f>IF(details!BA98="","",details!BA98)</f>
        <v>10</v>
      </c>
      <c r="DU98" s="17">
        <f>IF(details!BB98="","",details!BB98)</f>
        <v>10</v>
      </c>
      <c r="DV98" s="67">
        <f t="shared" si="397"/>
        <v>30</v>
      </c>
      <c r="DW98" s="17">
        <f>IF(details!BC98="","",details!BC98)</f>
        <v>70</v>
      </c>
      <c r="DX98" s="67">
        <f t="shared" si="398"/>
        <v>100</v>
      </c>
      <c r="DY98" s="17">
        <f>IF(details!BD98="","",details!BD98)</f>
        <v>100</v>
      </c>
      <c r="DZ98" s="54">
        <f t="shared" si="399"/>
        <v>200</v>
      </c>
      <c r="EA98" s="45">
        <f t="shared" si="400"/>
        <v>0</v>
      </c>
      <c r="EB98" s="45">
        <f t="shared" si="401"/>
        <v>0</v>
      </c>
      <c r="EC98" s="46">
        <f t="shared" si="402"/>
        <v>200</v>
      </c>
      <c r="ED98" s="45" t="str">
        <f t="shared" si="403"/>
        <v/>
      </c>
      <c r="EE98" s="45" t="str">
        <f t="shared" si="334"/>
        <v/>
      </c>
      <c r="EF98" s="45" t="str">
        <f t="shared" si="404"/>
        <v/>
      </c>
      <c r="EG98" s="17">
        <f>IF(details!BE98="","",details!BE98)</f>
        <v>6</v>
      </c>
      <c r="EH98" s="17">
        <f>IF(details!BF98="","",details!BF98)</f>
        <v>8</v>
      </c>
      <c r="EI98" s="67">
        <f t="shared" si="405"/>
        <v>14</v>
      </c>
      <c r="EJ98" s="17">
        <f>IF(details!BG98="","",details!BG98)</f>
        <v>4</v>
      </c>
      <c r="EK98" s="17">
        <f>IF(details!BH98="","",details!BH98)</f>
        <v>7</v>
      </c>
      <c r="EL98" s="67">
        <f t="shared" si="406"/>
        <v>11</v>
      </c>
      <c r="EM98" s="17">
        <f>IF(details!BI98="","",details!BI98)</f>
        <v>15</v>
      </c>
      <c r="EN98" s="17">
        <f>IF(details!BJ98="","",details!BJ98)</f>
        <v>10</v>
      </c>
      <c r="EO98" s="67">
        <f t="shared" si="407"/>
        <v>25</v>
      </c>
      <c r="EP98" s="67">
        <f t="shared" si="408"/>
        <v>25</v>
      </c>
      <c r="EQ98" s="67">
        <f t="shared" si="409"/>
        <v>25</v>
      </c>
      <c r="ER98" s="67">
        <f t="shared" si="410"/>
        <v>50</v>
      </c>
      <c r="ES98" s="17">
        <f>IF(details!BK98="","",details!BK98)</f>
        <v>24</v>
      </c>
      <c r="ET98" s="17">
        <f>IF(details!BL98="","",details!BL98)</f>
        <v>14</v>
      </c>
      <c r="EU98" s="67">
        <f t="shared" si="411"/>
        <v>38</v>
      </c>
      <c r="EV98" s="67">
        <f t="shared" si="412"/>
        <v>49</v>
      </c>
      <c r="EW98" s="67">
        <f t="shared" si="413"/>
        <v>39</v>
      </c>
      <c r="EX98" s="17">
        <f>IF(details!BM98="","",details!BM98)</f>
        <v>30</v>
      </c>
      <c r="EY98" s="17">
        <f>IF(details!BN98="","",details!BN98)</f>
        <v>70</v>
      </c>
      <c r="EZ98" s="67">
        <f t="shared" si="414"/>
        <v>100</v>
      </c>
      <c r="FA98" s="67">
        <f t="shared" si="415"/>
        <v>79</v>
      </c>
      <c r="FB98" s="67">
        <f t="shared" si="416"/>
        <v>109</v>
      </c>
      <c r="FC98" s="63">
        <f t="shared" si="417"/>
        <v>188</v>
      </c>
      <c r="FD98" s="45">
        <f t="shared" si="418"/>
        <v>0</v>
      </c>
      <c r="FE98" s="45">
        <f t="shared" si="419"/>
        <v>0</v>
      </c>
      <c r="FF98" s="46">
        <f t="shared" si="420"/>
        <v>200</v>
      </c>
      <c r="FG98" s="45" t="str">
        <f t="shared" si="421"/>
        <v/>
      </c>
      <c r="FH98" s="45" t="str">
        <f t="shared" si="335"/>
        <v>P</v>
      </c>
      <c r="FI98" s="45" t="str">
        <f t="shared" si="422"/>
        <v>A</v>
      </c>
      <c r="FJ98" s="17">
        <f>IF(details!BO98="","",details!BO98)</f>
        <v>10</v>
      </c>
      <c r="FK98" s="17">
        <f>IF(details!BP98="","",details!BP98)</f>
        <v>10</v>
      </c>
      <c r="FL98" s="17">
        <f>IF(details!BQ98="","",details!BQ98)</f>
        <v>10</v>
      </c>
      <c r="FM98" s="67">
        <f t="shared" si="423"/>
        <v>30</v>
      </c>
      <c r="FN98" s="17">
        <f>IF(details!BR98="","",details!BR98)</f>
        <v>33</v>
      </c>
      <c r="FO98" s="17">
        <f>IF(details!BS98="","",details!BS98)</f>
        <v>18</v>
      </c>
      <c r="FP98" s="71">
        <f t="shared" si="424"/>
        <v>51</v>
      </c>
      <c r="FQ98" s="67">
        <f t="shared" si="425"/>
        <v>63</v>
      </c>
      <c r="FR98" s="67">
        <f t="shared" si="426"/>
        <v>18</v>
      </c>
      <c r="FS98" s="17">
        <f>IF(details!BT98="","",details!BT98)</f>
        <v>60</v>
      </c>
      <c r="FT98" s="17">
        <f>IF(details!BU98="","",details!BU98)</f>
        <v>30</v>
      </c>
      <c r="FU98" s="71">
        <f t="shared" si="427"/>
        <v>90</v>
      </c>
      <c r="FV98" s="67">
        <f t="shared" si="428"/>
        <v>123</v>
      </c>
      <c r="FW98" s="67">
        <f t="shared" si="429"/>
        <v>48</v>
      </c>
      <c r="FX98" s="63">
        <f t="shared" si="430"/>
        <v>171</v>
      </c>
      <c r="FY98" s="45">
        <f t="shared" si="431"/>
        <v>0</v>
      </c>
      <c r="FZ98" s="45">
        <f t="shared" si="432"/>
        <v>0</v>
      </c>
      <c r="GA98" s="46">
        <f t="shared" si="319"/>
        <v>200</v>
      </c>
      <c r="GB98" s="45" t="str">
        <f t="shared" si="433"/>
        <v/>
      </c>
      <c r="GC98" s="45" t="str">
        <f t="shared" si="336"/>
        <v>P</v>
      </c>
      <c r="GD98" s="45" t="str">
        <f t="shared" si="434"/>
        <v>A</v>
      </c>
      <c r="GE98" s="17">
        <f>IF(details!BV98="","",details!BV98)</f>
        <v>24</v>
      </c>
      <c r="GF98" s="17">
        <f>IF(details!BW98="","",details!BW98)</f>
        <v>44</v>
      </c>
      <c r="GG98" s="17">
        <f>IF(details!BX98="","",details!BX98)</f>
        <v>30</v>
      </c>
      <c r="GH98" s="63">
        <f t="shared" si="435"/>
        <v>98</v>
      </c>
      <c r="GI98" s="45">
        <f t="shared" si="436"/>
        <v>0</v>
      </c>
      <c r="GJ98" s="46">
        <f t="shared" si="437"/>
        <v>100</v>
      </c>
      <c r="GK98" s="45" t="str">
        <f t="shared" si="438"/>
        <v/>
      </c>
      <c r="GL98" s="45" t="str">
        <f t="shared" si="337"/>
        <v>P</v>
      </c>
      <c r="GM98" s="45" t="str">
        <f t="shared" si="338"/>
        <v>A</v>
      </c>
      <c r="GN98" s="17">
        <f>IF(details!BY98="","",details!BY98)</f>
        <v>24</v>
      </c>
      <c r="GO98" s="17">
        <f>IF(details!BZ98="","",details!BZ98)</f>
        <v>28</v>
      </c>
      <c r="GP98" s="17">
        <f>IF(details!CA98="","",details!CA98)</f>
        <v>27</v>
      </c>
      <c r="GQ98" s="17">
        <f>IF(details!CB98="","",details!CB98)</f>
        <v>14</v>
      </c>
      <c r="GR98" s="63">
        <f t="shared" si="439"/>
        <v>93</v>
      </c>
      <c r="GS98" s="45">
        <f t="shared" si="440"/>
        <v>0</v>
      </c>
      <c r="GT98" s="46">
        <f t="shared" si="441"/>
        <v>100</v>
      </c>
      <c r="GU98" s="45" t="str">
        <f t="shared" si="442"/>
        <v/>
      </c>
      <c r="GV98" s="45" t="str">
        <f t="shared" si="339"/>
        <v>P</v>
      </c>
      <c r="GW98" s="45" t="str">
        <f t="shared" si="340"/>
        <v>A</v>
      </c>
      <c r="GX98" s="45" t="str">
        <f t="shared" si="341"/>
        <v/>
      </c>
      <c r="GY98" s="45" t="str">
        <f t="shared" si="342"/>
        <v/>
      </c>
      <c r="GZ98" s="45" t="str">
        <f t="shared" si="343"/>
        <v/>
      </c>
      <c r="HA98" s="45" t="str">
        <f t="shared" si="344"/>
        <v/>
      </c>
      <c r="HB98" s="45" t="str">
        <f t="shared" si="443"/>
        <v/>
      </c>
      <c r="HC98" s="45" t="str">
        <f t="shared" si="444"/>
        <v/>
      </c>
      <c r="HD98" s="45" t="str">
        <f t="shared" si="320"/>
        <v/>
      </c>
      <c r="HE98" s="45">
        <f t="shared" si="445"/>
        <v>0</v>
      </c>
      <c r="HF98" s="45">
        <f t="shared" si="446"/>
        <v>0</v>
      </c>
      <c r="HG98" s="45">
        <f t="shared" si="447"/>
        <v>0</v>
      </c>
      <c r="HH98" s="45">
        <f t="shared" si="448"/>
        <v>0</v>
      </c>
      <c r="HI98" s="45">
        <f t="shared" si="449"/>
        <v>0</v>
      </c>
      <c r="HJ98" s="45" t="str">
        <f t="shared" si="321"/>
        <v/>
      </c>
      <c r="HK98" s="17" t="str">
        <f t="shared" si="450"/>
        <v/>
      </c>
      <c r="HL98" s="359" t="str">
        <f t="shared" si="451"/>
        <v/>
      </c>
      <c r="HM98" s="72" t="str">
        <f t="shared" si="452"/>
        <v/>
      </c>
      <c r="HN98" s="60" t="str">
        <f>IF(details!DJ98="","",details!DJ98)</f>
        <v/>
      </c>
      <c r="HO98" s="73" t="str">
        <f>IF(details!DK98="","",details!DK98)</f>
        <v/>
      </c>
      <c r="HP98" s="60" t="str">
        <f>IF(details!DN98="","",details!DN98)</f>
        <v/>
      </c>
      <c r="HQ98" s="73" t="str">
        <f>IF(details!DO98="","",details!DO98)</f>
        <v/>
      </c>
      <c r="HR98" s="60" t="str">
        <f>IF(details!DR98="","",details!DR98)</f>
        <v/>
      </c>
      <c r="HS98" s="73" t="str">
        <f>IF(details!DS98="","",details!DS98)</f>
        <v/>
      </c>
      <c r="HT98" s="60" t="str">
        <f>IF(details!DV98="","",details!DV98)</f>
        <v/>
      </c>
      <c r="HU98" s="73" t="str">
        <f>IF(details!DW98="","",details!DW98)</f>
        <v/>
      </c>
      <c r="HV98" s="60" t="str">
        <f>IF(details!DZ98="","",details!DZ98)</f>
        <v/>
      </c>
      <c r="HW98" s="73" t="str">
        <f>IF(details!EA98="","",details!EA98)</f>
        <v/>
      </c>
      <c r="HX98" s="61" t="str">
        <f t="shared" si="453"/>
        <v/>
      </c>
      <c r="HY98" s="321">
        <f t="shared" si="454"/>
        <v>1.5</v>
      </c>
      <c r="HZ98" s="17" t="str">
        <f t="shared" si="455"/>
        <v/>
      </c>
      <c r="IA98" s="17" t="str">
        <f t="shared" si="456"/>
        <v/>
      </c>
      <c r="IB98" s="17" t="str">
        <f t="shared" si="345"/>
        <v/>
      </c>
      <c r="IC98" s="17" t="str">
        <f t="shared" si="457"/>
        <v/>
      </c>
      <c r="ID98" s="17" t="str">
        <f t="shared" si="458"/>
        <v/>
      </c>
      <c r="IE98" s="17" t="str">
        <f t="shared" si="346"/>
        <v/>
      </c>
      <c r="IF98" s="17" t="str">
        <f t="shared" si="459"/>
        <v/>
      </c>
      <c r="IG98" s="17" t="str">
        <f t="shared" si="489"/>
        <v/>
      </c>
      <c r="IH98" s="17" t="str">
        <f t="shared" si="489"/>
        <v/>
      </c>
      <c r="II98" s="17" t="str">
        <f t="shared" si="489"/>
        <v/>
      </c>
      <c r="IJ98" s="17" t="str">
        <f t="shared" si="489"/>
        <v/>
      </c>
      <c r="IK98" s="17" t="str">
        <f t="shared" si="489"/>
        <v/>
      </c>
      <c r="IL98" s="17" t="str">
        <f t="shared" si="460"/>
        <v/>
      </c>
      <c r="IM98" s="17" t="str">
        <f t="shared" si="347"/>
        <v/>
      </c>
      <c r="IN98" s="17" t="str">
        <f t="shared" si="461"/>
        <v/>
      </c>
      <c r="IO98" s="17" t="str">
        <f t="shared" si="462"/>
        <v/>
      </c>
      <c r="IP98" s="17" t="str">
        <f t="shared" si="348"/>
        <v/>
      </c>
      <c r="IQ98" s="17" t="str">
        <f t="shared" si="463"/>
        <v/>
      </c>
      <c r="IR98" s="17" t="str">
        <f t="shared" si="464"/>
        <v/>
      </c>
      <c r="IS98" s="17" t="str">
        <f t="shared" si="465"/>
        <v/>
      </c>
      <c r="IT98" s="17" t="str">
        <f t="shared" si="466"/>
        <v/>
      </c>
      <c r="IU98" s="17" t="str">
        <f t="shared" si="467"/>
        <v/>
      </c>
      <c r="IV98" s="17" t="str">
        <f t="shared" si="468"/>
        <v/>
      </c>
      <c r="IW98" s="17" t="str">
        <f t="shared" si="469"/>
        <v/>
      </c>
      <c r="IX98" s="17" t="str">
        <f t="shared" si="470"/>
        <v>A</v>
      </c>
      <c r="IY98" s="17" t="str">
        <f t="shared" si="471"/>
        <v>A</v>
      </c>
      <c r="IZ98" s="17" t="str">
        <f t="shared" si="472"/>
        <v>A</v>
      </c>
      <c r="JA98" s="17" t="str">
        <f t="shared" si="473"/>
        <v>A</v>
      </c>
      <c r="JB98" s="17" t="str">
        <f t="shared" si="474"/>
        <v xml:space="preserve">            </v>
      </c>
      <c r="JC98" s="17" t="str">
        <f t="shared" si="475"/>
        <v xml:space="preserve">            </v>
      </c>
      <c r="JD98" s="17" t="str">
        <f t="shared" si="476"/>
        <v/>
      </c>
      <c r="JE98" s="74"/>
      <c r="JF98" s="17" t="str">
        <f t="shared" si="477"/>
        <v xml:space="preserve">            </v>
      </c>
      <c r="JG98" s="17" t="str">
        <f>IF(OR(HK98="SUPPL.",HK98="RE-EXAM."),'result subject-wise'!AV98,HK98)</f>
        <v/>
      </c>
      <c r="JH98" s="26">
        <f>IF('result subject-wise'!AW98="",DQ98,'result subject-wise'!AW98)</f>
        <v>27.708333333333332</v>
      </c>
      <c r="JI98" s="53" t="str">
        <f t="shared" si="478"/>
        <v/>
      </c>
      <c r="JJ98" s="65"/>
    </row>
    <row r="99" spans="1:270" ht="16" customHeight="1">
      <c r="A99" s="2">
        <f>details!A99</f>
        <v>0</v>
      </c>
      <c r="B99" s="17" t="str">
        <f>IF(details!B99="","",details!B99)</f>
        <v/>
      </c>
      <c r="C99" s="17" t="str">
        <f>IF(details!C99="","",details!C99)</f>
        <v/>
      </c>
      <c r="D99" s="63" t="str">
        <f>IF(details!D99="","",details!D99)</f>
        <v/>
      </c>
      <c r="E99" s="17" t="str">
        <f>IF(details!E99="","",details!E99)</f>
        <v/>
      </c>
      <c r="F99" s="245" t="str">
        <f>IF(details!F99="","",details!F99)</f>
        <v/>
      </c>
      <c r="G99" s="19" t="str">
        <f>IF(details!G99="","",details!G99)</f>
        <v/>
      </c>
      <c r="H99" s="19" t="str">
        <f>IF(details!H99="","",details!H99)</f>
        <v/>
      </c>
      <c r="I99" s="19" t="str">
        <f>IF(details!I99="","",details!I99)</f>
        <v/>
      </c>
      <c r="J99" s="17" t="str">
        <f>IF(details!J99="","",details!J99)</f>
        <v/>
      </c>
      <c r="K99" s="17" t="str">
        <f>IF(details!K99="","",details!K99)</f>
        <v/>
      </c>
      <c r="L99" s="17" t="str">
        <f>IF(details!L99="","",details!L99)</f>
        <v/>
      </c>
      <c r="M99" s="67" t="str">
        <f t="shared" si="349"/>
        <v/>
      </c>
      <c r="N99" s="17" t="str">
        <f>IF(details!M99="","",details!M99)</f>
        <v/>
      </c>
      <c r="O99" s="17" t="str">
        <f>IF(details!N99="","",details!N99)</f>
        <v/>
      </c>
      <c r="P99" s="67" t="str">
        <f t="shared" si="350"/>
        <v/>
      </c>
      <c r="Q99" s="17" t="str">
        <f>IF(details!O99="","",details!O99)</f>
        <v/>
      </c>
      <c r="R99" s="54" t="str">
        <f t="shared" si="351"/>
        <v/>
      </c>
      <c r="S99" s="45">
        <f t="shared" si="352"/>
        <v>0</v>
      </c>
      <c r="T99" s="45">
        <f t="shared" si="353"/>
        <v>0</v>
      </c>
      <c r="U99" s="46" t="str">
        <f t="shared" si="354"/>
        <v/>
      </c>
      <c r="V99" s="45" t="str">
        <f t="shared" si="355"/>
        <v/>
      </c>
      <c r="W99" s="45" t="str">
        <f t="shared" si="322"/>
        <v/>
      </c>
      <c r="X99" s="45" t="str">
        <f t="shared" si="323"/>
        <v/>
      </c>
      <c r="Y99" s="17" t="str">
        <f>IF(details!P99="","",details!P99)</f>
        <v/>
      </c>
      <c r="Z99" s="17" t="str">
        <f>IF(details!Q99="","",details!Q99)</f>
        <v/>
      </c>
      <c r="AA99" s="17" t="str">
        <f>IF(details!R99="","",details!R99)</f>
        <v/>
      </c>
      <c r="AB99" s="67" t="str">
        <f t="shared" si="356"/>
        <v/>
      </c>
      <c r="AC99" s="17" t="str">
        <f>IF(details!S99="","",details!S99)</f>
        <v/>
      </c>
      <c r="AD99" s="17" t="str">
        <f>IF(details!T99="","",details!T99)</f>
        <v/>
      </c>
      <c r="AE99" s="67" t="str">
        <f t="shared" si="357"/>
        <v/>
      </c>
      <c r="AF99" s="17" t="str">
        <f>IF(details!U99="","",details!U99)</f>
        <v/>
      </c>
      <c r="AG99" s="54" t="str">
        <f t="shared" si="358"/>
        <v/>
      </c>
      <c r="AH99" s="45">
        <f t="shared" si="359"/>
        <v>0</v>
      </c>
      <c r="AI99" s="45">
        <f t="shared" si="360"/>
        <v>0</v>
      </c>
      <c r="AJ99" s="46" t="str">
        <f t="shared" si="361"/>
        <v/>
      </c>
      <c r="AK99" s="45" t="str">
        <f t="shared" si="362"/>
        <v/>
      </c>
      <c r="AL99" s="45" t="str">
        <f t="shared" si="324"/>
        <v/>
      </c>
      <c r="AM99" s="45" t="str">
        <f t="shared" si="325"/>
        <v/>
      </c>
      <c r="AN99" s="63" t="str">
        <f>IF(details!V99="","",details!V99)</f>
        <v/>
      </c>
      <c r="AO99" s="68" t="str">
        <f>IF(details!V99="","",details!V99)</f>
        <v/>
      </c>
      <c r="AP99" s="17" t="str">
        <f>IF(details!W99="","",details!W99)</f>
        <v/>
      </c>
      <c r="AQ99" s="17" t="str">
        <f>IF(details!X99="","",details!X99)</f>
        <v/>
      </c>
      <c r="AR99" s="17" t="str">
        <f>IF(details!Y99="","",details!Y99)</f>
        <v/>
      </c>
      <c r="AS99" s="67" t="str">
        <f t="shared" si="363"/>
        <v/>
      </c>
      <c r="AT99" s="17" t="str">
        <f>IF(details!Z99="","",details!Z99)</f>
        <v/>
      </c>
      <c r="AU99" s="17" t="str">
        <f>IF(details!AA99="","",details!AA99)</f>
        <v/>
      </c>
      <c r="AV99" s="67" t="str">
        <f t="shared" si="364"/>
        <v/>
      </c>
      <c r="AW99" s="17" t="str">
        <f>IF(details!AB99="","",details!AB99)</f>
        <v/>
      </c>
      <c r="AX99" s="54" t="str">
        <f t="shared" si="365"/>
        <v/>
      </c>
      <c r="AY99" s="45">
        <f t="shared" si="366"/>
        <v>0</v>
      </c>
      <c r="AZ99" s="45">
        <f t="shared" si="367"/>
        <v>0</v>
      </c>
      <c r="BA99" s="46" t="str">
        <f t="shared" si="368"/>
        <v/>
      </c>
      <c r="BB99" s="45" t="str">
        <f t="shared" si="369"/>
        <v/>
      </c>
      <c r="BC99" s="45" t="str">
        <f t="shared" si="326"/>
        <v/>
      </c>
      <c r="BD99" s="45" t="str">
        <f t="shared" si="370"/>
        <v/>
      </c>
      <c r="BE99" s="17" t="str">
        <f>IF(details!AC99="","",details!AC99)</f>
        <v/>
      </c>
      <c r="BF99" s="17" t="str">
        <f>IF(details!AD99="","",details!AD99)</f>
        <v/>
      </c>
      <c r="BG99" s="17" t="str">
        <f>IF(details!AE99="","",details!AE99)</f>
        <v/>
      </c>
      <c r="BH99" s="67" t="str">
        <f t="shared" si="371"/>
        <v/>
      </c>
      <c r="BI99" s="17" t="str">
        <f>IF(details!AF99="","",details!AF99)</f>
        <v/>
      </c>
      <c r="BJ99" s="17" t="str">
        <f>IF(details!AG99="","",details!AG99)</f>
        <v/>
      </c>
      <c r="BK99" s="67" t="str">
        <f t="shared" si="372"/>
        <v/>
      </c>
      <c r="BL99" s="17" t="str">
        <f>IF(details!AH99="","",details!AH99)</f>
        <v/>
      </c>
      <c r="BM99" s="54" t="str">
        <f t="shared" si="373"/>
        <v/>
      </c>
      <c r="BN99" s="45">
        <f t="shared" si="374"/>
        <v>0</v>
      </c>
      <c r="BO99" s="45">
        <f t="shared" si="375"/>
        <v>0</v>
      </c>
      <c r="BP99" s="46" t="str">
        <f t="shared" si="376"/>
        <v/>
      </c>
      <c r="BQ99" s="45" t="str">
        <f t="shared" si="377"/>
        <v/>
      </c>
      <c r="BR99" s="45" t="str">
        <f t="shared" si="327"/>
        <v/>
      </c>
      <c r="BS99" s="45" t="str">
        <f t="shared" si="378"/>
        <v/>
      </c>
      <c r="BT99" s="300" t="str">
        <f>IF(details!AI99="","",details!AI99)</f>
        <v/>
      </c>
      <c r="BU99" s="309" t="str">
        <f t="shared" si="379"/>
        <v xml:space="preserve"> SOCIAL SCIENCE</v>
      </c>
      <c r="BV99" s="17" t="str">
        <f>IF(details!AJ99="","",details!AJ99)</f>
        <v/>
      </c>
      <c r="BW99" s="17" t="str">
        <f>IF(details!AK99="","",details!AK99)</f>
        <v/>
      </c>
      <c r="BX99" s="17" t="str">
        <f>IF(details!AL99="","",details!AL99)</f>
        <v/>
      </c>
      <c r="BY99" s="178" t="str">
        <f>IF(AND(BV99="",BX99="",BZ99=""),"",SUM(BV99:BX99))</f>
        <v/>
      </c>
      <c r="BZ99" s="17" t="str">
        <f>IF(details!AM99="","",details!AM99)</f>
        <v/>
      </c>
      <c r="CA99" s="17" t="str">
        <f t="shared" si="380"/>
        <v/>
      </c>
      <c r="CB99" s="17" t="str">
        <f>IF(CA99="P",(BY99+BZ99),"")</f>
        <v/>
      </c>
      <c r="CC99" s="17">
        <f>IF(details!AN99="","",details!AN99)</f>
        <v>10</v>
      </c>
      <c r="CD99" s="17">
        <f>IF(details!AO99="","",details!AO99)</f>
        <v>10</v>
      </c>
      <c r="CE99" s="17">
        <f>IF(details!AP99="","",details!AP99)</f>
        <v>9</v>
      </c>
      <c r="CF99" s="67">
        <f t="shared" si="381"/>
        <v>29</v>
      </c>
      <c r="CG99" s="17">
        <f>IF(details!AQ99="","",details!AQ99)</f>
        <v>0.5</v>
      </c>
      <c r="CH99" s="17">
        <f>IF(details!AR99="","",details!AR99)</f>
        <v>70</v>
      </c>
      <c r="CI99" s="67">
        <f t="shared" si="382"/>
        <v>99.5</v>
      </c>
      <c r="CJ99" s="17">
        <f>IF(details!AS99="","",details!AS99)</f>
        <v>100</v>
      </c>
      <c r="CK99" s="54">
        <f t="shared" si="383"/>
        <v>199.5</v>
      </c>
      <c r="CL99" s="17">
        <f t="shared" si="384"/>
        <v>10</v>
      </c>
      <c r="CM99" s="17">
        <f t="shared" si="385"/>
        <v>10</v>
      </c>
      <c r="CN99" s="17">
        <f t="shared" si="386"/>
        <v>9</v>
      </c>
      <c r="CO99" s="67">
        <f t="shared" si="328"/>
        <v>0.5</v>
      </c>
      <c r="CP99" s="17">
        <f t="shared" si="311"/>
        <v>70</v>
      </c>
      <c r="CQ99" s="67">
        <f t="shared" si="312"/>
        <v>99.5</v>
      </c>
      <c r="CR99" s="17">
        <f t="shared" si="313"/>
        <v>100</v>
      </c>
      <c r="CS99" s="54">
        <f t="shared" si="314"/>
        <v>199.5</v>
      </c>
      <c r="CT99" s="45">
        <f t="shared" si="315"/>
        <v>0</v>
      </c>
      <c r="CU99" s="45">
        <f t="shared" si="329"/>
        <v>0</v>
      </c>
      <c r="CV99" s="46">
        <f t="shared" si="330"/>
        <v>200</v>
      </c>
      <c r="CW99" s="45" t="str">
        <f t="shared" si="316"/>
        <v/>
      </c>
      <c r="CX99" s="45" t="str">
        <f t="shared" si="331"/>
        <v/>
      </c>
      <c r="CY99" s="45" t="str">
        <f t="shared" si="387"/>
        <v/>
      </c>
      <c r="CZ99" s="17">
        <f>IF(details!AT99="","",details!AT99)</f>
        <v>5</v>
      </c>
      <c r="DA99" s="17">
        <f>IF(details!AU99="","",details!AU99)</f>
        <v>4</v>
      </c>
      <c r="DB99" s="17">
        <f>IF(details!AV99="","",details!AV99)</f>
        <v>8</v>
      </c>
      <c r="DC99" s="67">
        <f t="shared" si="388"/>
        <v>17</v>
      </c>
      <c r="DD99" s="17">
        <f>IF(details!AW99="","",details!AW99)</f>
        <v>1</v>
      </c>
      <c r="DE99" s="17">
        <f>IF(details!AX99="","",details!AX99)</f>
        <v>25</v>
      </c>
      <c r="DF99" s="67">
        <f t="shared" si="389"/>
        <v>43</v>
      </c>
      <c r="DG99" s="17">
        <f>IF(details!AY99="","",details!AY99)</f>
        <v>90</v>
      </c>
      <c r="DH99" s="54">
        <f t="shared" si="390"/>
        <v>133</v>
      </c>
      <c r="DI99" s="45">
        <f t="shared" si="391"/>
        <v>0</v>
      </c>
      <c r="DJ99" s="45">
        <f t="shared" si="392"/>
        <v>0</v>
      </c>
      <c r="DK99" s="46">
        <f t="shared" si="393"/>
        <v>200</v>
      </c>
      <c r="DL99" s="45" t="str">
        <f t="shared" si="394"/>
        <v/>
      </c>
      <c r="DM99" s="45" t="str">
        <f t="shared" si="332"/>
        <v/>
      </c>
      <c r="DN99" s="45" t="str">
        <f t="shared" si="333"/>
        <v/>
      </c>
      <c r="DO99" s="45">
        <f t="shared" si="317"/>
        <v>0</v>
      </c>
      <c r="DP99" s="69">
        <f t="shared" si="318"/>
        <v>332.5</v>
      </c>
      <c r="DQ99" s="70">
        <f t="shared" si="395"/>
        <v>27.708333333333332</v>
      </c>
      <c r="DR99" s="53" t="str">
        <f t="shared" si="396"/>
        <v/>
      </c>
      <c r="DS99" s="17">
        <f>IF(details!AZ99="","",details!AZ99)</f>
        <v>10</v>
      </c>
      <c r="DT99" s="17">
        <f>IF(details!BA99="","",details!BA99)</f>
        <v>10</v>
      </c>
      <c r="DU99" s="17">
        <f>IF(details!BB99="","",details!BB99)</f>
        <v>10</v>
      </c>
      <c r="DV99" s="67">
        <f t="shared" si="397"/>
        <v>30</v>
      </c>
      <c r="DW99" s="17">
        <f>IF(details!BC99="","",details!BC99)</f>
        <v>70</v>
      </c>
      <c r="DX99" s="67">
        <f t="shared" si="398"/>
        <v>100</v>
      </c>
      <c r="DY99" s="17">
        <f>IF(details!BD99="","",details!BD99)</f>
        <v>100</v>
      </c>
      <c r="DZ99" s="54">
        <f t="shared" si="399"/>
        <v>200</v>
      </c>
      <c r="EA99" s="45">
        <f t="shared" si="400"/>
        <v>0</v>
      </c>
      <c r="EB99" s="45">
        <f t="shared" si="401"/>
        <v>0</v>
      </c>
      <c r="EC99" s="46">
        <f t="shared" si="402"/>
        <v>200</v>
      </c>
      <c r="ED99" s="45" t="str">
        <f t="shared" si="403"/>
        <v/>
      </c>
      <c r="EE99" s="45" t="str">
        <f t="shared" si="334"/>
        <v/>
      </c>
      <c r="EF99" s="45" t="str">
        <f t="shared" si="404"/>
        <v/>
      </c>
      <c r="EG99" s="17">
        <f>IF(details!BE99="","",details!BE99)</f>
        <v>6</v>
      </c>
      <c r="EH99" s="17">
        <f>IF(details!BF99="","",details!BF99)</f>
        <v>8</v>
      </c>
      <c r="EI99" s="67">
        <f t="shared" si="405"/>
        <v>14</v>
      </c>
      <c r="EJ99" s="17">
        <f>IF(details!BG99="","",details!BG99)</f>
        <v>4</v>
      </c>
      <c r="EK99" s="17">
        <f>IF(details!BH99="","",details!BH99)</f>
        <v>7</v>
      </c>
      <c r="EL99" s="67">
        <f t="shared" si="406"/>
        <v>11</v>
      </c>
      <c r="EM99" s="17">
        <f>IF(details!BI99="","",details!BI99)</f>
        <v>15</v>
      </c>
      <c r="EN99" s="17">
        <f>IF(details!BJ99="","",details!BJ99)</f>
        <v>10</v>
      </c>
      <c r="EO99" s="67">
        <f t="shared" si="407"/>
        <v>25</v>
      </c>
      <c r="EP99" s="67">
        <f t="shared" si="408"/>
        <v>25</v>
      </c>
      <c r="EQ99" s="67">
        <f t="shared" si="409"/>
        <v>25</v>
      </c>
      <c r="ER99" s="67">
        <f t="shared" si="410"/>
        <v>50</v>
      </c>
      <c r="ES99" s="17">
        <f>IF(details!BK99="","",details!BK99)</f>
        <v>24</v>
      </c>
      <c r="ET99" s="17">
        <f>IF(details!BL99="","",details!BL99)</f>
        <v>14</v>
      </c>
      <c r="EU99" s="67">
        <f t="shared" si="411"/>
        <v>38</v>
      </c>
      <c r="EV99" s="67">
        <f t="shared" si="412"/>
        <v>49</v>
      </c>
      <c r="EW99" s="67">
        <f t="shared" si="413"/>
        <v>39</v>
      </c>
      <c r="EX99" s="17">
        <f>IF(details!BM99="","",details!BM99)</f>
        <v>30</v>
      </c>
      <c r="EY99" s="17">
        <f>IF(details!BN99="","",details!BN99)</f>
        <v>70</v>
      </c>
      <c r="EZ99" s="67">
        <f t="shared" si="414"/>
        <v>100</v>
      </c>
      <c r="FA99" s="67">
        <f t="shared" si="415"/>
        <v>79</v>
      </c>
      <c r="FB99" s="67">
        <f t="shared" si="416"/>
        <v>109</v>
      </c>
      <c r="FC99" s="63">
        <f t="shared" si="417"/>
        <v>188</v>
      </c>
      <c r="FD99" s="45">
        <f t="shared" si="418"/>
        <v>0</v>
      </c>
      <c r="FE99" s="45">
        <f t="shared" si="419"/>
        <v>0</v>
      </c>
      <c r="FF99" s="46">
        <f t="shared" si="420"/>
        <v>200</v>
      </c>
      <c r="FG99" s="45" t="str">
        <f t="shared" si="421"/>
        <v/>
      </c>
      <c r="FH99" s="45" t="str">
        <f t="shared" si="335"/>
        <v>P</v>
      </c>
      <c r="FI99" s="45" t="str">
        <f t="shared" si="422"/>
        <v>A</v>
      </c>
      <c r="FJ99" s="17">
        <f>IF(details!BO99="","",details!BO99)</f>
        <v>10</v>
      </c>
      <c r="FK99" s="17">
        <f>IF(details!BP99="","",details!BP99)</f>
        <v>10</v>
      </c>
      <c r="FL99" s="17">
        <f>IF(details!BQ99="","",details!BQ99)</f>
        <v>10</v>
      </c>
      <c r="FM99" s="67">
        <f t="shared" si="423"/>
        <v>30</v>
      </c>
      <c r="FN99" s="17">
        <f>IF(details!BR99="","",details!BR99)</f>
        <v>33</v>
      </c>
      <c r="FO99" s="17">
        <f>IF(details!BS99="","",details!BS99)</f>
        <v>18</v>
      </c>
      <c r="FP99" s="71">
        <f t="shared" si="424"/>
        <v>51</v>
      </c>
      <c r="FQ99" s="67">
        <f t="shared" si="425"/>
        <v>63</v>
      </c>
      <c r="FR99" s="67">
        <f t="shared" si="426"/>
        <v>18</v>
      </c>
      <c r="FS99" s="17">
        <f>IF(details!BT99="","",details!BT99)</f>
        <v>60</v>
      </c>
      <c r="FT99" s="17">
        <f>IF(details!BU99="","",details!BU99)</f>
        <v>30</v>
      </c>
      <c r="FU99" s="71">
        <f t="shared" si="427"/>
        <v>90</v>
      </c>
      <c r="FV99" s="67">
        <f t="shared" si="428"/>
        <v>123</v>
      </c>
      <c r="FW99" s="67">
        <f t="shared" si="429"/>
        <v>48</v>
      </c>
      <c r="FX99" s="63">
        <f t="shared" si="430"/>
        <v>171</v>
      </c>
      <c r="FY99" s="45">
        <f t="shared" si="431"/>
        <v>0</v>
      </c>
      <c r="FZ99" s="45">
        <f t="shared" si="432"/>
        <v>0</v>
      </c>
      <c r="GA99" s="46">
        <f t="shared" si="319"/>
        <v>200</v>
      </c>
      <c r="GB99" s="45" t="str">
        <f t="shared" si="433"/>
        <v/>
      </c>
      <c r="GC99" s="45" t="str">
        <f t="shared" si="336"/>
        <v>P</v>
      </c>
      <c r="GD99" s="45" t="str">
        <f t="shared" si="434"/>
        <v>A</v>
      </c>
      <c r="GE99" s="17">
        <f>IF(details!BV99="","",details!BV99)</f>
        <v>24</v>
      </c>
      <c r="GF99" s="17">
        <f>IF(details!BW99="","",details!BW99)</f>
        <v>44</v>
      </c>
      <c r="GG99" s="17">
        <f>IF(details!BX99="","",details!BX99)</f>
        <v>30</v>
      </c>
      <c r="GH99" s="63">
        <f t="shared" si="435"/>
        <v>98</v>
      </c>
      <c r="GI99" s="45">
        <f t="shared" si="436"/>
        <v>0</v>
      </c>
      <c r="GJ99" s="46">
        <f t="shared" si="437"/>
        <v>100</v>
      </c>
      <c r="GK99" s="45" t="str">
        <f t="shared" si="438"/>
        <v/>
      </c>
      <c r="GL99" s="45" t="str">
        <f t="shared" si="337"/>
        <v>P</v>
      </c>
      <c r="GM99" s="45" t="str">
        <f t="shared" si="338"/>
        <v>A</v>
      </c>
      <c r="GN99" s="17">
        <f>IF(details!BY99="","",details!BY99)</f>
        <v>24</v>
      </c>
      <c r="GO99" s="17">
        <f>IF(details!BZ99="","",details!BZ99)</f>
        <v>28</v>
      </c>
      <c r="GP99" s="17">
        <f>IF(details!CA99="","",details!CA99)</f>
        <v>27</v>
      </c>
      <c r="GQ99" s="17">
        <f>IF(details!CB99="","",details!CB99)</f>
        <v>14</v>
      </c>
      <c r="GR99" s="63">
        <f t="shared" si="439"/>
        <v>93</v>
      </c>
      <c r="GS99" s="45">
        <f t="shared" si="440"/>
        <v>0</v>
      </c>
      <c r="GT99" s="46">
        <f t="shared" si="441"/>
        <v>100</v>
      </c>
      <c r="GU99" s="45" t="str">
        <f t="shared" si="442"/>
        <v/>
      </c>
      <c r="GV99" s="45" t="str">
        <f t="shared" si="339"/>
        <v>P</v>
      </c>
      <c r="GW99" s="45" t="str">
        <f t="shared" si="340"/>
        <v>A</v>
      </c>
      <c r="GX99" s="45" t="str">
        <f t="shared" si="341"/>
        <v/>
      </c>
      <c r="GY99" s="45" t="str">
        <f t="shared" si="342"/>
        <v/>
      </c>
      <c r="GZ99" s="45" t="str">
        <f t="shared" si="343"/>
        <v/>
      </c>
      <c r="HA99" s="45" t="str">
        <f t="shared" si="344"/>
        <v/>
      </c>
      <c r="HB99" s="45" t="str">
        <f t="shared" si="443"/>
        <v/>
      </c>
      <c r="HC99" s="45" t="str">
        <f t="shared" si="444"/>
        <v/>
      </c>
      <c r="HD99" s="45" t="str">
        <f t="shared" si="320"/>
        <v/>
      </c>
      <c r="HE99" s="45">
        <f t="shared" si="445"/>
        <v>0</v>
      </c>
      <c r="HF99" s="45">
        <f t="shared" si="446"/>
        <v>0</v>
      </c>
      <c r="HG99" s="45">
        <f t="shared" si="447"/>
        <v>0</v>
      </c>
      <c r="HH99" s="45">
        <f t="shared" si="448"/>
        <v>0</v>
      </c>
      <c r="HI99" s="45">
        <f t="shared" si="449"/>
        <v>0</v>
      </c>
      <c r="HJ99" s="45" t="str">
        <f t="shared" si="321"/>
        <v/>
      </c>
      <c r="HK99" s="17" t="str">
        <f t="shared" si="450"/>
        <v/>
      </c>
      <c r="HL99" s="359" t="str">
        <f t="shared" si="451"/>
        <v/>
      </c>
      <c r="HM99" s="72" t="str">
        <f t="shared" si="452"/>
        <v/>
      </c>
      <c r="HN99" s="60" t="str">
        <f>IF(details!DJ99="","",details!DJ99)</f>
        <v/>
      </c>
      <c r="HO99" s="73" t="str">
        <f>IF(details!DK99="","",details!DK99)</f>
        <v/>
      </c>
      <c r="HP99" s="60" t="str">
        <f>IF(details!DN99="","",details!DN99)</f>
        <v/>
      </c>
      <c r="HQ99" s="73" t="str">
        <f>IF(details!DO99="","",details!DO99)</f>
        <v/>
      </c>
      <c r="HR99" s="60" t="str">
        <f>IF(details!DR99="","",details!DR99)</f>
        <v/>
      </c>
      <c r="HS99" s="73" t="str">
        <f>IF(details!DS99="","",details!DS99)</f>
        <v/>
      </c>
      <c r="HT99" s="60" t="str">
        <f>IF(details!DV99="","",details!DV99)</f>
        <v/>
      </c>
      <c r="HU99" s="73" t="str">
        <f>IF(details!DW99="","",details!DW99)</f>
        <v/>
      </c>
      <c r="HV99" s="60" t="str">
        <f>IF(details!DZ99="","",details!DZ99)</f>
        <v/>
      </c>
      <c r="HW99" s="73" t="str">
        <f>IF(details!EA99="","",details!EA99)</f>
        <v/>
      </c>
      <c r="HX99" s="61" t="str">
        <f t="shared" si="453"/>
        <v/>
      </c>
      <c r="HY99" s="321">
        <f t="shared" si="454"/>
        <v>1.5</v>
      </c>
      <c r="HZ99" s="17" t="str">
        <f t="shared" si="455"/>
        <v/>
      </c>
      <c r="IA99" s="17" t="str">
        <f t="shared" si="456"/>
        <v/>
      </c>
      <c r="IB99" s="17" t="str">
        <f t="shared" si="345"/>
        <v/>
      </c>
      <c r="IC99" s="17" t="str">
        <f t="shared" si="457"/>
        <v/>
      </c>
      <c r="ID99" s="17" t="str">
        <f t="shared" si="458"/>
        <v/>
      </c>
      <c r="IE99" s="17" t="str">
        <f t="shared" si="346"/>
        <v/>
      </c>
      <c r="IF99" s="17" t="str">
        <f t="shared" si="459"/>
        <v/>
      </c>
      <c r="IG99" s="17" t="str">
        <f t="shared" si="489"/>
        <v/>
      </c>
      <c r="IH99" s="17" t="str">
        <f t="shared" si="489"/>
        <v/>
      </c>
      <c r="II99" s="17" t="str">
        <f t="shared" si="489"/>
        <v/>
      </c>
      <c r="IJ99" s="17" t="str">
        <f t="shared" si="489"/>
        <v/>
      </c>
      <c r="IK99" s="17" t="str">
        <f t="shared" si="489"/>
        <v/>
      </c>
      <c r="IL99" s="17" t="str">
        <f t="shared" si="460"/>
        <v/>
      </c>
      <c r="IM99" s="17" t="str">
        <f t="shared" si="347"/>
        <v/>
      </c>
      <c r="IN99" s="17" t="str">
        <f t="shared" si="461"/>
        <v/>
      </c>
      <c r="IO99" s="17" t="str">
        <f t="shared" si="462"/>
        <v/>
      </c>
      <c r="IP99" s="17" t="str">
        <f t="shared" si="348"/>
        <v/>
      </c>
      <c r="IQ99" s="17" t="str">
        <f t="shared" si="463"/>
        <v/>
      </c>
      <c r="IR99" s="17" t="str">
        <f t="shared" si="464"/>
        <v/>
      </c>
      <c r="IS99" s="17" t="str">
        <f t="shared" si="465"/>
        <v/>
      </c>
      <c r="IT99" s="17" t="str">
        <f t="shared" si="466"/>
        <v/>
      </c>
      <c r="IU99" s="17" t="str">
        <f t="shared" si="467"/>
        <v/>
      </c>
      <c r="IV99" s="17" t="str">
        <f t="shared" si="468"/>
        <v/>
      </c>
      <c r="IW99" s="17" t="str">
        <f t="shared" si="469"/>
        <v/>
      </c>
      <c r="IX99" s="17" t="str">
        <f t="shared" si="470"/>
        <v>A</v>
      </c>
      <c r="IY99" s="17" t="str">
        <f t="shared" si="471"/>
        <v>A</v>
      </c>
      <c r="IZ99" s="17" t="str">
        <f t="shared" si="472"/>
        <v>A</v>
      </c>
      <c r="JA99" s="17" t="str">
        <f t="shared" si="473"/>
        <v>A</v>
      </c>
      <c r="JB99" s="17" t="str">
        <f t="shared" si="474"/>
        <v xml:space="preserve">            </v>
      </c>
      <c r="JC99" s="17" t="str">
        <f t="shared" si="475"/>
        <v xml:space="preserve">            </v>
      </c>
      <c r="JD99" s="17" t="str">
        <f t="shared" si="476"/>
        <v/>
      </c>
      <c r="JE99" s="74"/>
      <c r="JF99" s="17" t="str">
        <f t="shared" si="477"/>
        <v xml:space="preserve">            </v>
      </c>
      <c r="JG99" s="17" t="str">
        <f>IF(OR(HK99="SUPPL.",HK99="RE-EXAM."),'result subject-wise'!AV99,HK99)</f>
        <v/>
      </c>
      <c r="JH99" s="26">
        <f>IF('result subject-wise'!AW99="",DQ99,'result subject-wise'!AW99)</f>
        <v>27.708333333333332</v>
      </c>
      <c r="JI99" s="53" t="str">
        <f t="shared" si="478"/>
        <v/>
      </c>
      <c r="JJ99" s="65"/>
    </row>
    <row r="100" spans="1:270" ht="16" customHeight="1">
      <c r="A100" s="2">
        <f>details!A100</f>
        <v>0</v>
      </c>
      <c r="B100" s="17" t="str">
        <f>IF(details!B100="","",details!B100)</f>
        <v/>
      </c>
      <c r="C100" s="17" t="str">
        <f>IF(details!C100="","",details!C100)</f>
        <v/>
      </c>
      <c r="D100" s="63" t="str">
        <f>IF(details!D100="","",details!D100)</f>
        <v/>
      </c>
      <c r="E100" s="17" t="str">
        <f>IF(details!E100="","",details!E100)</f>
        <v/>
      </c>
      <c r="F100" s="245" t="str">
        <f>IF(details!F100="","",details!F100)</f>
        <v/>
      </c>
      <c r="G100" s="19" t="str">
        <f>IF(details!G100="","",details!G100)</f>
        <v/>
      </c>
      <c r="H100" s="19" t="str">
        <f>IF(details!H100="","",details!H100)</f>
        <v/>
      </c>
      <c r="I100" s="19" t="str">
        <f>IF(details!I100="","",details!I100)</f>
        <v/>
      </c>
      <c r="J100" s="17" t="str">
        <f>IF(details!J100="","",details!J100)</f>
        <v/>
      </c>
      <c r="K100" s="17" t="str">
        <f>IF(details!K100="","",details!K100)</f>
        <v/>
      </c>
      <c r="L100" s="17" t="str">
        <f>IF(details!L100="","",details!L100)</f>
        <v/>
      </c>
      <c r="M100" s="67" t="str">
        <f t="shared" si="349"/>
        <v/>
      </c>
      <c r="N100" s="17" t="str">
        <f>IF(details!M100="","",details!M100)</f>
        <v/>
      </c>
      <c r="O100" s="17" t="str">
        <f>IF(details!N100="","",details!N100)</f>
        <v/>
      </c>
      <c r="P100" s="67" t="str">
        <f t="shared" si="350"/>
        <v/>
      </c>
      <c r="Q100" s="17" t="str">
        <f>IF(details!O100="","",details!O100)</f>
        <v/>
      </c>
      <c r="R100" s="54" t="str">
        <f t="shared" si="351"/>
        <v/>
      </c>
      <c r="S100" s="45">
        <f t="shared" si="352"/>
        <v>0</v>
      </c>
      <c r="T100" s="45">
        <f t="shared" si="353"/>
        <v>0</v>
      </c>
      <c r="U100" s="46" t="str">
        <f t="shared" si="354"/>
        <v/>
      </c>
      <c r="V100" s="45" t="str">
        <f t="shared" si="355"/>
        <v/>
      </c>
      <c r="W100" s="45" t="str">
        <f t="shared" si="322"/>
        <v/>
      </c>
      <c r="X100" s="45" t="str">
        <f t="shared" si="323"/>
        <v/>
      </c>
      <c r="Y100" s="17" t="str">
        <f>IF(details!P100="","",details!P100)</f>
        <v/>
      </c>
      <c r="Z100" s="17" t="str">
        <f>IF(details!Q100="","",details!Q100)</f>
        <v/>
      </c>
      <c r="AA100" s="17" t="str">
        <f>IF(details!R100="","",details!R100)</f>
        <v/>
      </c>
      <c r="AB100" s="67" t="str">
        <f t="shared" si="356"/>
        <v/>
      </c>
      <c r="AC100" s="17" t="str">
        <f>IF(details!S100="","",details!S100)</f>
        <v/>
      </c>
      <c r="AD100" s="17" t="str">
        <f>IF(details!T100="","",details!T100)</f>
        <v/>
      </c>
      <c r="AE100" s="67" t="str">
        <f t="shared" si="357"/>
        <v/>
      </c>
      <c r="AF100" s="17" t="str">
        <f>IF(details!U100="","",details!U100)</f>
        <v/>
      </c>
      <c r="AG100" s="54" t="str">
        <f t="shared" si="358"/>
        <v/>
      </c>
      <c r="AH100" s="45">
        <f t="shared" si="359"/>
        <v>0</v>
      </c>
      <c r="AI100" s="45">
        <f t="shared" si="360"/>
        <v>0</v>
      </c>
      <c r="AJ100" s="46" t="str">
        <f t="shared" si="361"/>
        <v/>
      </c>
      <c r="AK100" s="45" t="str">
        <f t="shared" si="362"/>
        <v/>
      </c>
      <c r="AL100" s="45" t="str">
        <f t="shared" si="324"/>
        <v/>
      </c>
      <c r="AM100" s="45" t="str">
        <f t="shared" si="325"/>
        <v/>
      </c>
      <c r="AN100" s="63" t="str">
        <f>IF(details!V100="","",details!V100)</f>
        <v/>
      </c>
      <c r="AO100" s="68" t="str">
        <f>IF(details!V100="","",details!V100)</f>
        <v/>
      </c>
      <c r="AP100" s="17" t="str">
        <f>IF(details!W100="","",details!W100)</f>
        <v/>
      </c>
      <c r="AQ100" s="17" t="str">
        <f>IF(details!X100="","",details!X100)</f>
        <v/>
      </c>
      <c r="AR100" s="17" t="str">
        <f>IF(details!Y100="","",details!Y100)</f>
        <v/>
      </c>
      <c r="AS100" s="67" t="str">
        <f t="shared" si="363"/>
        <v/>
      </c>
      <c r="AT100" s="17" t="str">
        <f>IF(details!Z100="","",details!Z100)</f>
        <v/>
      </c>
      <c r="AU100" s="17" t="str">
        <f>IF(details!AA100="","",details!AA100)</f>
        <v/>
      </c>
      <c r="AV100" s="67" t="str">
        <f t="shared" si="364"/>
        <v/>
      </c>
      <c r="AW100" s="17" t="str">
        <f>IF(details!AB100="","",details!AB100)</f>
        <v/>
      </c>
      <c r="AX100" s="54" t="str">
        <f t="shared" si="365"/>
        <v/>
      </c>
      <c r="AY100" s="45">
        <f t="shared" si="366"/>
        <v>0</v>
      </c>
      <c r="AZ100" s="45">
        <f t="shared" si="367"/>
        <v>0</v>
      </c>
      <c r="BA100" s="46" t="str">
        <f t="shared" si="368"/>
        <v/>
      </c>
      <c r="BB100" s="45" t="str">
        <f t="shared" si="369"/>
        <v/>
      </c>
      <c r="BC100" s="45" t="str">
        <f t="shared" si="326"/>
        <v/>
      </c>
      <c r="BD100" s="45" t="str">
        <f t="shared" si="370"/>
        <v/>
      </c>
      <c r="BE100" s="17" t="str">
        <f>IF(details!AC100="","",details!AC100)</f>
        <v/>
      </c>
      <c r="BF100" s="17" t="str">
        <f>IF(details!AD100="","",details!AD100)</f>
        <v/>
      </c>
      <c r="BG100" s="17" t="str">
        <f>IF(details!AE100="","",details!AE100)</f>
        <v/>
      </c>
      <c r="BH100" s="67" t="str">
        <f t="shared" si="371"/>
        <v/>
      </c>
      <c r="BI100" s="17" t="str">
        <f>IF(details!AF100="","",details!AF100)</f>
        <v/>
      </c>
      <c r="BJ100" s="17" t="str">
        <f>IF(details!AG100="","",details!AG100)</f>
        <v/>
      </c>
      <c r="BK100" s="67" t="str">
        <f t="shared" si="372"/>
        <v/>
      </c>
      <c r="BL100" s="17" t="str">
        <f>IF(details!AH100="","",details!AH100)</f>
        <v/>
      </c>
      <c r="BM100" s="54" t="str">
        <f t="shared" si="373"/>
        <v/>
      </c>
      <c r="BN100" s="45">
        <f t="shared" si="374"/>
        <v>0</v>
      </c>
      <c r="BO100" s="45">
        <f t="shared" si="375"/>
        <v>0</v>
      </c>
      <c r="BP100" s="46" t="str">
        <f t="shared" si="376"/>
        <v/>
      </c>
      <c r="BQ100" s="45" t="str">
        <f t="shared" si="377"/>
        <v/>
      </c>
      <c r="BR100" s="45" t="str">
        <f t="shared" si="327"/>
        <v/>
      </c>
      <c r="BS100" s="45" t="str">
        <f t="shared" si="378"/>
        <v/>
      </c>
      <c r="BT100" s="300" t="str">
        <f>IF(details!AI100="","",details!AI100)</f>
        <v/>
      </c>
      <c r="BU100" s="309" t="str">
        <f t="shared" si="379"/>
        <v xml:space="preserve"> SOCIAL SCIENCE</v>
      </c>
      <c r="BV100" s="17" t="str">
        <f>IF(details!AJ100="","",details!AJ100)</f>
        <v/>
      </c>
      <c r="BW100" s="17" t="str">
        <f>IF(details!AK100="","",details!AK100)</f>
        <v/>
      </c>
      <c r="BX100" s="17" t="str">
        <f>IF(details!AL100="","",details!AL100)</f>
        <v/>
      </c>
      <c r="BY100" s="178" t="str">
        <f t="shared" ref="BY100:BY105" si="490">IF(AND(BV100="",BX100="",BZ100=""),"",SUM(BV100:BX100))</f>
        <v/>
      </c>
      <c r="BZ100" s="17" t="str">
        <f>IF(details!AM100="","",details!AM100)</f>
        <v/>
      </c>
      <c r="CA100" s="17" t="str">
        <f t="shared" si="380"/>
        <v/>
      </c>
      <c r="CB100" s="17" t="str">
        <f t="shared" ref="CB100:CB105" si="491">IF(CA100="P",(BY100+BZ100),"")</f>
        <v/>
      </c>
      <c r="CC100" s="17">
        <f>IF(details!AN100="","",details!AN100)</f>
        <v>10</v>
      </c>
      <c r="CD100" s="17">
        <f>IF(details!AO100="","",details!AO100)</f>
        <v>10</v>
      </c>
      <c r="CE100" s="17">
        <f>IF(details!AP100="","",details!AP100)</f>
        <v>9</v>
      </c>
      <c r="CF100" s="67">
        <f t="shared" si="381"/>
        <v>29</v>
      </c>
      <c r="CG100" s="17">
        <f>IF(details!AQ100="","",details!AQ100)</f>
        <v>0.5</v>
      </c>
      <c r="CH100" s="17">
        <f>IF(details!AR100="","",details!AR100)</f>
        <v>70</v>
      </c>
      <c r="CI100" s="67">
        <f t="shared" si="382"/>
        <v>99.5</v>
      </c>
      <c r="CJ100" s="17">
        <f>IF(details!AS100="","",details!AS100)</f>
        <v>100</v>
      </c>
      <c r="CK100" s="54">
        <f t="shared" si="383"/>
        <v>199.5</v>
      </c>
      <c r="CL100" s="17">
        <f t="shared" si="384"/>
        <v>10</v>
      </c>
      <c r="CM100" s="17">
        <f t="shared" si="385"/>
        <v>10</v>
      </c>
      <c r="CN100" s="17">
        <f t="shared" si="386"/>
        <v>9</v>
      </c>
      <c r="CO100" s="67">
        <f t="shared" si="328"/>
        <v>0.5</v>
      </c>
      <c r="CP100" s="17">
        <f t="shared" si="311"/>
        <v>70</v>
      </c>
      <c r="CQ100" s="67">
        <f t="shared" si="312"/>
        <v>99.5</v>
      </c>
      <c r="CR100" s="17">
        <f t="shared" si="313"/>
        <v>100</v>
      </c>
      <c r="CS100" s="54">
        <f t="shared" si="314"/>
        <v>199.5</v>
      </c>
      <c r="CT100" s="45">
        <f t="shared" si="315"/>
        <v>0</v>
      </c>
      <c r="CU100" s="45">
        <f t="shared" si="329"/>
        <v>0</v>
      </c>
      <c r="CV100" s="46">
        <f t="shared" si="330"/>
        <v>200</v>
      </c>
      <c r="CW100" s="45" t="str">
        <f t="shared" si="316"/>
        <v/>
      </c>
      <c r="CX100" s="45" t="str">
        <f t="shared" si="331"/>
        <v/>
      </c>
      <c r="CY100" s="45" t="str">
        <f t="shared" si="387"/>
        <v/>
      </c>
      <c r="CZ100" s="17">
        <f>IF(details!AT100="","",details!AT100)</f>
        <v>5</v>
      </c>
      <c r="DA100" s="17">
        <f>IF(details!AU100="","",details!AU100)</f>
        <v>4</v>
      </c>
      <c r="DB100" s="17">
        <f>IF(details!AV100="","",details!AV100)</f>
        <v>8</v>
      </c>
      <c r="DC100" s="67">
        <f t="shared" si="388"/>
        <v>17</v>
      </c>
      <c r="DD100" s="17">
        <f>IF(details!AW100="","",details!AW100)</f>
        <v>1</v>
      </c>
      <c r="DE100" s="17">
        <f>IF(details!AX100="","",details!AX100)</f>
        <v>25</v>
      </c>
      <c r="DF100" s="67">
        <f t="shared" si="389"/>
        <v>43</v>
      </c>
      <c r="DG100" s="17">
        <f>IF(details!AY100="","",details!AY100)</f>
        <v>90</v>
      </c>
      <c r="DH100" s="54">
        <f t="shared" si="390"/>
        <v>133</v>
      </c>
      <c r="DI100" s="45">
        <f t="shared" si="391"/>
        <v>0</v>
      </c>
      <c r="DJ100" s="45">
        <f t="shared" si="392"/>
        <v>0</v>
      </c>
      <c r="DK100" s="46">
        <f t="shared" si="393"/>
        <v>200</v>
      </c>
      <c r="DL100" s="45" t="str">
        <f t="shared" si="394"/>
        <v/>
      </c>
      <c r="DM100" s="45" t="str">
        <f t="shared" si="332"/>
        <v/>
      </c>
      <c r="DN100" s="45" t="str">
        <f t="shared" si="333"/>
        <v/>
      </c>
      <c r="DO100" s="45">
        <f t="shared" si="317"/>
        <v>0</v>
      </c>
      <c r="DP100" s="69">
        <f t="shared" si="318"/>
        <v>332.5</v>
      </c>
      <c r="DQ100" s="70">
        <f t="shared" si="395"/>
        <v>27.708333333333332</v>
      </c>
      <c r="DR100" s="53" t="str">
        <f t="shared" si="396"/>
        <v/>
      </c>
      <c r="DS100" s="17">
        <f>IF(details!AZ100="","",details!AZ100)</f>
        <v>10</v>
      </c>
      <c r="DT100" s="17">
        <f>IF(details!BA100="","",details!BA100)</f>
        <v>10</v>
      </c>
      <c r="DU100" s="17">
        <f>IF(details!BB100="","",details!BB100)</f>
        <v>10</v>
      </c>
      <c r="DV100" s="67">
        <f t="shared" si="397"/>
        <v>30</v>
      </c>
      <c r="DW100" s="17">
        <f>IF(details!BC100="","",details!BC100)</f>
        <v>70</v>
      </c>
      <c r="DX100" s="67">
        <f t="shared" si="398"/>
        <v>100</v>
      </c>
      <c r="DY100" s="17">
        <f>IF(details!BD100="","",details!BD100)</f>
        <v>100</v>
      </c>
      <c r="DZ100" s="54">
        <f t="shared" si="399"/>
        <v>200</v>
      </c>
      <c r="EA100" s="45">
        <f t="shared" si="400"/>
        <v>0</v>
      </c>
      <c r="EB100" s="45">
        <f t="shared" si="401"/>
        <v>0</v>
      </c>
      <c r="EC100" s="46">
        <f t="shared" si="402"/>
        <v>200</v>
      </c>
      <c r="ED100" s="45" t="str">
        <f t="shared" si="403"/>
        <v/>
      </c>
      <c r="EE100" s="45" t="str">
        <f t="shared" si="334"/>
        <v/>
      </c>
      <c r="EF100" s="45" t="str">
        <f t="shared" si="404"/>
        <v/>
      </c>
      <c r="EG100" s="17">
        <f>IF(details!BE100="","",details!BE100)</f>
        <v>6</v>
      </c>
      <c r="EH100" s="17">
        <f>IF(details!BF100="","",details!BF100)</f>
        <v>8</v>
      </c>
      <c r="EI100" s="67">
        <f t="shared" si="405"/>
        <v>14</v>
      </c>
      <c r="EJ100" s="17">
        <f>IF(details!BG100="","",details!BG100)</f>
        <v>4</v>
      </c>
      <c r="EK100" s="17">
        <f>IF(details!BH100="","",details!BH100)</f>
        <v>7</v>
      </c>
      <c r="EL100" s="67">
        <f t="shared" si="406"/>
        <v>11</v>
      </c>
      <c r="EM100" s="17">
        <f>IF(details!BI100="","",details!BI100)</f>
        <v>15</v>
      </c>
      <c r="EN100" s="17">
        <f>IF(details!BJ100="","",details!BJ100)</f>
        <v>10</v>
      </c>
      <c r="EO100" s="67">
        <f t="shared" si="407"/>
        <v>25</v>
      </c>
      <c r="EP100" s="67">
        <f t="shared" si="408"/>
        <v>25</v>
      </c>
      <c r="EQ100" s="67">
        <f t="shared" si="409"/>
        <v>25</v>
      </c>
      <c r="ER100" s="67">
        <f t="shared" si="410"/>
        <v>50</v>
      </c>
      <c r="ES100" s="17">
        <f>IF(details!BK100="","",details!BK100)</f>
        <v>24</v>
      </c>
      <c r="ET100" s="17">
        <f>IF(details!BL100="","",details!BL100)</f>
        <v>14</v>
      </c>
      <c r="EU100" s="67">
        <f t="shared" si="411"/>
        <v>38</v>
      </c>
      <c r="EV100" s="67">
        <f t="shared" si="412"/>
        <v>49</v>
      </c>
      <c r="EW100" s="67">
        <f t="shared" si="413"/>
        <v>39</v>
      </c>
      <c r="EX100" s="17">
        <f>IF(details!BM100="","",details!BM100)</f>
        <v>30</v>
      </c>
      <c r="EY100" s="17">
        <f>IF(details!BN100="","",details!BN100)</f>
        <v>70</v>
      </c>
      <c r="EZ100" s="67">
        <f t="shared" si="414"/>
        <v>100</v>
      </c>
      <c r="FA100" s="67">
        <f t="shared" si="415"/>
        <v>79</v>
      </c>
      <c r="FB100" s="67">
        <f t="shared" si="416"/>
        <v>109</v>
      </c>
      <c r="FC100" s="63">
        <f t="shared" si="417"/>
        <v>188</v>
      </c>
      <c r="FD100" s="45">
        <f t="shared" si="418"/>
        <v>0</v>
      </c>
      <c r="FE100" s="45">
        <f t="shared" si="419"/>
        <v>0</v>
      </c>
      <c r="FF100" s="46">
        <f t="shared" si="420"/>
        <v>200</v>
      </c>
      <c r="FG100" s="45" t="str">
        <f t="shared" si="421"/>
        <v/>
      </c>
      <c r="FH100" s="45" t="str">
        <f t="shared" si="335"/>
        <v>P</v>
      </c>
      <c r="FI100" s="45" t="str">
        <f t="shared" si="422"/>
        <v>A</v>
      </c>
      <c r="FJ100" s="17">
        <f>IF(details!BO100="","",details!BO100)</f>
        <v>10</v>
      </c>
      <c r="FK100" s="17">
        <f>IF(details!BP100="","",details!BP100)</f>
        <v>10</v>
      </c>
      <c r="FL100" s="17">
        <f>IF(details!BQ100="","",details!BQ100)</f>
        <v>10</v>
      </c>
      <c r="FM100" s="67">
        <f t="shared" si="423"/>
        <v>30</v>
      </c>
      <c r="FN100" s="17">
        <f>IF(details!BR100="","",details!BR100)</f>
        <v>33</v>
      </c>
      <c r="FO100" s="17">
        <f>IF(details!BS100="","",details!BS100)</f>
        <v>18</v>
      </c>
      <c r="FP100" s="71">
        <f t="shared" si="424"/>
        <v>51</v>
      </c>
      <c r="FQ100" s="67">
        <f t="shared" si="425"/>
        <v>63</v>
      </c>
      <c r="FR100" s="67">
        <f t="shared" si="426"/>
        <v>18</v>
      </c>
      <c r="FS100" s="17">
        <f>IF(details!BT100="","",details!BT100)</f>
        <v>60</v>
      </c>
      <c r="FT100" s="17">
        <f>IF(details!BU100="","",details!BU100)</f>
        <v>30</v>
      </c>
      <c r="FU100" s="71">
        <f t="shared" si="427"/>
        <v>90</v>
      </c>
      <c r="FV100" s="67">
        <f t="shared" si="428"/>
        <v>123</v>
      </c>
      <c r="FW100" s="67">
        <f t="shared" si="429"/>
        <v>48</v>
      </c>
      <c r="FX100" s="63">
        <f t="shared" si="430"/>
        <v>171</v>
      </c>
      <c r="FY100" s="45">
        <f t="shared" si="431"/>
        <v>0</v>
      </c>
      <c r="FZ100" s="45">
        <f t="shared" si="432"/>
        <v>0</v>
      </c>
      <c r="GA100" s="46">
        <f t="shared" si="319"/>
        <v>200</v>
      </c>
      <c r="GB100" s="45" t="str">
        <f t="shared" si="433"/>
        <v/>
      </c>
      <c r="GC100" s="45" t="str">
        <f t="shared" si="336"/>
        <v>P</v>
      </c>
      <c r="GD100" s="45" t="str">
        <f t="shared" si="434"/>
        <v>A</v>
      </c>
      <c r="GE100" s="17">
        <f>IF(details!BV100="","",details!BV100)</f>
        <v>24</v>
      </c>
      <c r="GF100" s="17">
        <f>IF(details!BW100="","",details!BW100)</f>
        <v>44</v>
      </c>
      <c r="GG100" s="17">
        <f>IF(details!BX100="","",details!BX100)</f>
        <v>30</v>
      </c>
      <c r="GH100" s="63">
        <f t="shared" si="435"/>
        <v>98</v>
      </c>
      <c r="GI100" s="45">
        <f t="shared" si="436"/>
        <v>0</v>
      </c>
      <c r="GJ100" s="46">
        <f t="shared" si="437"/>
        <v>100</v>
      </c>
      <c r="GK100" s="45" t="str">
        <f t="shared" si="438"/>
        <v/>
      </c>
      <c r="GL100" s="45" t="str">
        <f t="shared" si="337"/>
        <v>P</v>
      </c>
      <c r="GM100" s="45" t="str">
        <f t="shared" si="338"/>
        <v>A</v>
      </c>
      <c r="GN100" s="17">
        <f>IF(details!BY100="","",details!BY100)</f>
        <v>24</v>
      </c>
      <c r="GO100" s="17">
        <f>IF(details!BZ100="","",details!BZ100)</f>
        <v>28</v>
      </c>
      <c r="GP100" s="17">
        <f>IF(details!CA100="","",details!CA100)</f>
        <v>27</v>
      </c>
      <c r="GQ100" s="17">
        <f>IF(details!CB100="","",details!CB100)</f>
        <v>14</v>
      </c>
      <c r="GR100" s="63">
        <f t="shared" si="439"/>
        <v>93</v>
      </c>
      <c r="GS100" s="45">
        <f t="shared" si="440"/>
        <v>0</v>
      </c>
      <c r="GT100" s="46">
        <f t="shared" si="441"/>
        <v>100</v>
      </c>
      <c r="GU100" s="45" t="str">
        <f t="shared" si="442"/>
        <v/>
      </c>
      <c r="GV100" s="45" t="str">
        <f t="shared" si="339"/>
        <v>P</v>
      </c>
      <c r="GW100" s="45" t="str">
        <f t="shared" si="340"/>
        <v>A</v>
      </c>
      <c r="GX100" s="45" t="str">
        <f t="shared" si="341"/>
        <v/>
      </c>
      <c r="GY100" s="45" t="str">
        <f t="shared" si="342"/>
        <v/>
      </c>
      <c r="GZ100" s="45" t="str">
        <f t="shared" si="343"/>
        <v/>
      </c>
      <c r="HA100" s="45" t="str">
        <f t="shared" si="344"/>
        <v/>
      </c>
      <c r="HB100" s="45" t="str">
        <f t="shared" si="443"/>
        <v/>
      </c>
      <c r="HC100" s="45" t="str">
        <f t="shared" si="444"/>
        <v/>
      </c>
      <c r="HD100" s="45" t="str">
        <f t="shared" si="320"/>
        <v/>
      </c>
      <c r="HE100" s="45">
        <f t="shared" si="445"/>
        <v>0</v>
      </c>
      <c r="HF100" s="45">
        <f t="shared" si="446"/>
        <v>0</v>
      </c>
      <c r="HG100" s="45">
        <f t="shared" si="447"/>
        <v>0</v>
      </c>
      <c r="HH100" s="45">
        <f t="shared" si="448"/>
        <v>0</v>
      </c>
      <c r="HI100" s="45">
        <f t="shared" si="449"/>
        <v>0</v>
      </c>
      <c r="HJ100" s="45" t="str">
        <f t="shared" si="321"/>
        <v/>
      </c>
      <c r="HK100" s="17" t="str">
        <f t="shared" si="450"/>
        <v/>
      </c>
      <c r="HL100" s="359" t="str">
        <f t="shared" si="451"/>
        <v/>
      </c>
      <c r="HM100" s="72" t="str">
        <f t="shared" si="452"/>
        <v/>
      </c>
      <c r="HN100" s="60" t="str">
        <f>IF(details!DJ100="","",details!DJ100)</f>
        <v/>
      </c>
      <c r="HO100" s="73" t="str">
        <f>IF(details!DK100="","",details!DK100)</f>
        <v/>
      </c>
      <c r="HP100" s="60" t="str">
        <f>IF(details!DN100="","",details!DN100)</f>
        <v/>
      </c>
      <c r="HQ100" s="73" t="str">
        <f>IF(details!DO100="","",details!DO100)</f>
        <v/>
      </c>
      <c r="HR100" s="60" t="str">
        <f>IF(details!DR100="","",details!DR100)</f>
        <v/>
      </c>
      <c r="HS100" s="73" t="str">
        <f>IF(details!DS100="","",details!DS100)</f>
        <v/>
      </c>
      <c r="HT100" s="60" t="str">
        <f>IF(details!DV100="","",details!DV100)</f>
        <v/>
      </c>
      <c r="HU100" s="73" t="str">
        <f>IF(details!DW100="","",details!DW100)</f>
        <v/>
      </c>
      <c r="HV100" s="60" t="str">
        <f>IF(details!DZ100="","",details!DZ100)</f>
        <v/>
      </c>
      <c r="HW100" s="73" t="str">
        <f>IF(details!EA100="","",details!EA100)</f>
        <v/>
      </c>
      <c r="HX100" s="61" t="str">
        <f t="shared" si="453"/>
        <v/>
      </c>
      <c r="HY100" s="321">
        <f t="shared" si="454"/>
        <v>1.5</v>
      </c>
      <c r="HZ100" s="17" t="str">
        <f t="shared" si="455"/>
        <v/>
      </c>
      <c r="IA100" s="17" t="str">
        <f t="shared" si="456"/>
        <v/>
      </c>
      <c r="IB100" s="17" t="str">
        <f t="shared" si="345"/>
        <v/>
      </c>
      <c r="IC100" s="17" t="str">
        <f t="shared" si="457"/>
        <v/>
      </c>
      <c r="ID100" s="17" t="str">
        <f t="shared" si="458"/>
        <v/>
      </c>
      <c r="IE100" s="17" t="str">
        <f t="shared" si="346"/>
        <v/>
      </c>
      <c r="IF100" s="17" t="str">
        <f t="shared" si="459"/>
        <v/>
      </c>
      <c r="IG100" s="17" t="str">
        <f t="shared" si="489"/>
        <v/>
      </c>
      <c r="IH100" s="17" t="str">
        <f t="shared" si="489"/>
        <v/>
      </c>
      <c r="II100" s="17" t="str">
        <f t="shared" si="489"/>
        <v/>
      </c>
      <c r="IJ100" s="17" t="str">
        <f t="shared" si="489"/>
        <v/>
      </c>
      <c r="IK100" s="17" t="str">
        <f t="shared" si="489"/>
        <v/>
      </c>
      <c r="IL100" s="17" t="str">
        <f t="shared" si="460"/>
        <v/>
      </c>
      <c r="IM100" s="17" t="str">
        <f t="shared" si="347"/>
        <v/>
      </c>
      <c r="IN100" s="17" t="str">
        <f t="shared" si="461"/>
        <v/>
      </c>
      <c r="IO100" s="17" t="str">
        <f t="shared" si="462"/>
        <v/>
      </c>
      <c r="IP100" s="17" t="str">
        <f t="shared" si="348"/>
        <v/>
      </c>
      <c r="IQ100" s="17" t="str">
        <f t="shared" si="463"/>
        <v/>
      </c>
      <c r="IR100" s="17" t="str">
        <f t="shared" si="464"/>
        <v/>
      </c>
      <c r="IS100" s="17" t="str">
        <f t="shared" si="465"/>
        <v/>
      </c>
      <c r="IT100" s="17" t="str">
        <f t="shared" si="466"/>
        <v/>
      </c>
      <c r="IU100" s="17" t="str">
        <f t="shared" si="467"/>
        <v/>
      </c>
      <c r="IV100" s="17" t="str">
        <f t="shared" si="468"/>
        <v/>
      </c>
      <c r="IW100" s="17" t="str">
        <f t="shared" si="469"/>
        <v/>
      </c>
      <c r="IX100" s="17" t="str">
        <f t="shared" si="470"/>
        <v>A</v>
      </c>
      <c r="IY100" s="17" t="str">
        <f t="shared" si="471"/>
        <v>A</v>
      </c>
      <c r="IZ100" s="17" t="str">
        <f t="shared" si="472"/>
        <v>A</v>
      </c>
      <c r="JA100" s="17" t="str">
        <f t="shared" si="473"/>
        <v>A</v>
      </c>
      <c r="JB100" s="17" t="str">
        <f t="shared" si="474"/>
        <v xml:space="preserve">            </v>
      </c>
      <c r="JC100" s="17" t="str">
        <f t="shared" si="475"/>
        <v xml:space="preserve">            </v>
      </c>
      <c r="JD100" s="17" t="str">
        <f t="shared" si="476"/>
        <v/>
      </c>
      <c r="JE100" s="74"/>
      <c r="JF100" s="17" t="str">
        <f t="shared" si="477"/>
        <v xml:space="preserve">            </v>
      </c>
      <c r="JG100" s="17" t="str">
        <f>IF(OR(HK100="SUPPL.",HK100="RE-EXAM."),'result subject-wise'!AV100,HK100)</f>
        <v/>
      </c>
      <c r="JH100" s="26">
        <f>IF('result subject-wise'!AW100="",DQ100,'result subject-wise'!AW100)</f>
        <v>27.708333333333332</v>
      </c>
      <c r="JI100" s="53" t="str">
        <f t="shared" si="478"/>
        <v/>
      </c>
      <c r="JJ100" s="65"/>
    </row>
    <row r="101" spans="1:270" ht="16" customHeight="1">
      <c r="A101" s="2">
        <f>details!A101</f>
        <v>0</v>
      </c>
      <c r="B101" s="17" t="str">
        <f>IF(details!B101="","",details!B101)</f>
        <v/>
      </c>
      <c r="C101" s="17" t="str">
        <f>IF(details!C101="","",details!C101)</f>
        <v/>
      </c>
      <c r="D101" s="63" t="str">
        <f>IF(details!D101="","",details!D101)</f>
        <v/>
      </c>
      <c r="E101" s="17" t="str">
        <f>IF(details!E101="","",details!E101)</f>
        <v/>
      </c>
      <c r="F101" s="245" t="str">
        <f>IF(details!F101="","",details!F101)</f>
        <v/>
      </c>
      <c r="G101" s="19" t="str">
        <f>IF(details!G101="","",details!G101)</f>
        <v/>
      </c>
      <c r="H101" s="19" t="str">
        <f>IF(details!H101="","",details!H101)</f>
        <v/>
      </c>
      <c r="I101" s="19" t="str">
        <f>IF(details!I101="","",details!I101)</f>
        <v/>
      </c>
      <c r="J101" s="17" t="str">
        <f>IF(details!J101="","",details!J101)</f>
        <v/>
      </c>
      <c r="K101" s="17" t="str">
        <f>IF(details!K101="","",details!K101)</f>
        <v/>
      </c>
      <c r="L101" s="17" t="str">
        <f>IF(details!L101="","",details!L101)</f>
        <v/>
      </c>
      <c r="M101" s="67" t="str">
        <f t="shared" si="349"/>
        <v/>
      </c>
      <c r="N101" s="17" t="str">
        <f>IF(details!M101="","",details!M101)</f>
        <v/>
      </c>
      <c r="O101" s="17" t="str">
        <f>IF(details!N101="","",details!N101)</f>
        <v/>
      </c>
      <c r="P101" s="67" t="str">
        <f t="shared" si="350"/>
        <v/>
      </c>
      <c r="Q101" s="17" t="str">
        <f>IF(details!O101="","",details!O101)</f>
        <v/>
      </c>
      <c r="R101" s="54" t="str">
        <f t="shared" si="351"/>
        <v/>
      </c>
      <c r="S101" s="45">
        <f t="shared" si="352"/>
        <v>0</v>
      </c>
      <c r="T101" s="45">
        <f t="shared" si="353"/>
        <v>0</v>
      </c>
      <c r="U101" s="46" t="str">
        <f t="shared" si="354"/>
        <v/>
      </c>
      <c r="V101" s="45" t="str">
        <f t="shared" si="355"/>
        <v/>
      </c>
      <c r="W101" s="45" t="str">
        <f t="shared" si="322"/>
        <v/>
      </c>
      <c r="X101" s="45" t="str">
        <f t="shared" si="323"/>
        <v/>
      </c>
      <c r="Y101" s="17" t="str">
        <f>IF(details!P101="","",details!P101)</f>
        <v/>
      </c>
      <c r="Z101" s="17" t="str">
        <f>IF(details!Q101="","",details!Q101)</f>
        <v/>
      </c>
      <c r="AA101" s="17" t="str">
        <f>IF(details!R101="","",details!R101)</f>
        <v/>
      </c>
      <c r="AB101" s="67" t="str">
        <f t="shared" si="356"/>
        <v/>
      </c>
      <c r="AC101" s="17" t="str">
        <f>IF(details!S101="","",details!S101)</f>
        <v/>
      </c>
      <c r="AD101" s="17" t="str">
        <f>IF(details!T101="","",details!T101)</f>
        <v/>
      </c>
      <c r="AE101" s="67" t="str">
        <f t="shared" si="357"/>
        <v/>
      </c>
      <c r="AF101" s="17" t="str">
        <f>IF(details!U101="","",details!U101)</f>
        <v/>
      </c>
      <c r="AG101" s="54" t="str">
        <f t="shared" si="358"/>
        <v/>
      </c>
      <c r="AH101" s="45">
        <f t="shared" si="359"/>
        <v>0</v>
      </c>
      <c r="AI101" s="45">
        <f t="shared" si="360"/>
        <v>0</v>
      </c>
      <c r="AJ101" s="46" t="str">
        <f t="shared" si="361"/>
        <v/>
      </c>
      <c r="AK101" s="45" t="str">
        <f t="shared" si="362"/>
        <v/>
      </c>
      <c r="AL101" s="45" t="str">
        <f t="shared" si="324"/>
        <v/>
      </c>
      <c r="AM101" s="45" t="str">
        <f t="shared" si="325"/>
        <v/>
      </c>
      <c r="AN101" s="63" t="str">
        <f>IF(details!V101="","",details!V101)</f>
        <v/>
      </c>
      <c r="AO101" s="68" t="str">
        <f>IF(details!V101="","",details!V101)</f>
        <v/>
      </c>
      <c r="AP101" s="17" t="str">
        <f>IF(details!W101="","",details!W101)</f>
        <v/>
      </c>
      <c r="AQ101" s="17" t="str">
        <f>IF(details!X101="","",details!X101)</f>
        <v/>
      </c>
      <c r="AR101" s="17" t="str">
        <f>IF(details!Y101="","",details!Y101)</f>
        <v/>
      </c>
      <c r="AS101" s="67" t="str">
        <f t="shared" si="363"/>
        <v/>
      </c>
      <c r="AT101" s="17" t="str">
        <f>IF(details!Z101="","",details!Z101)</f>
        <v/>
      </c>
      <c r="AU101" s="17" t="str">
        <f>IF(details!AA101="","",details!AA101)</f>
        <v/>
      </c>
      <c r="AV101" s="67" t="str">
        <f t="shared" si="364"/>
        <v/>
      </c>
      <c r="AW101" s="17" t="str">
        <f>IF(details!AB101="","",details!AB101)</f>
        <v/>
      </c>
      <c r="AX101" s="54" t="str">
        <f t="shared" si="365"/>
        <v/>
      </c>
      <c r="AY101" s="45">
        <f t="shared" si="366"/>
        <v>0</v>
      </c>
      <c r="AZ101" s="45">
        <f t="shared" si="367"/>
        <v>0</v>
      </c>
      <c r="BA101" s="46" t="str">
        <f t="shared" si="368"/>
        <v/>
      </c>
      <c r="BB101" s="45" t="str">
        <f t="shared" si="369"/>
        <v/>
      </c>
      <c r="BC101" s="45" t="str">
        <f t="shared" si="326"/>
        <v/>
      </c>
      <c r="BD101" s="45" t="str">
        <f t="shared" si="370"/>
        <v/>
      </c>
      <c r="BE101" s="17" t="str">
        <f>IF(details!AC101="","",details!AC101)</f>
        <v/>
      </c>
      <c r="BF101" s="17" t="str">
        <f>IF(details!AD101="","",details!AD101)</f>
        <v/>
      </c>
      <c r="BG101" s="17" t="str">
        <f>IF(details!AE101="","",details!AE101)</f>
        <v/>
      </c>
      <c r="BH101" s="67" t="str">
        <f t="shared" si="371"/>
        <v/>
      </c>
      <c r="BI101" s="17" t="str">
        <f>IF(details!AF101="","",details!AF101)</f>
        <v/>
      </c>
      <c r="BJ101" s="17" t="str">
        <f>IF(details!AG101="","",details!AG101)</f>
        <v/>
      </c>
      <c r="BK101" s="67" t="str">
        <f t="shared" si="372"/>
        <v/>
      </c>
      <c r="BL101" s="17" t="str">
        <f>IF(details!AH101="","",details!AH101)</f>
        <v/>
      </c>
      <c r="BM101" s="54" t="str">
        <f t="shared" si="373"/>
        <v/>
      </c>
      <c r="BN101" s="45">
        <f t="shared" si="374"/>
        <v>0</v>
      </c>
      <c r="BO101" s="45">
        <f t="shared" si="375"/>
        <v>0</v>
      </c>
      <c r="BP101" s="46" t="str">
        <f t="shared" si="376"/>
        <v/>
      </c>
      <c r="BQ101" s="45" t="str">
        <f t="shared" si="377"/>
        <v/>
      </c>
      <c r="BR101" s="45" t="str">
        <f t="shared" si="327"/>
        <v/>
      </c>
      <c r="BS101" s="45" t="str">
        <f t="shared" si="378"/>
        <v/>
      </c>
      <c r="BT101" s="300" t="str">
        <f>IF(details!AI101="","",details!AI101)</f>
        <v/>
      </c>
      <c r="BU101" s="309" t="str">
        <f t="shared" si="379"/>
        <v xml:space="preserve"> SOCIAL SCIENCE</v>
      </c>
      <c r="BV101" s="17" t="str">
        <f>IF(details!AJ101="","",details!AJ101)</f>
        <v/>
      </c>
      <c r="BW101" s="17" t="str">
        <f>IF(details!AK101="","",details!AK101)</f>
        <v/>
      </c>
      <c r="BX101" s="17" t="str">
        <f>IF(details!AL101="","",details!AL101)</f>
        <v/>
      </c>
      <c r="BY101" s="178" t="str">
        <f t="shared" si="490"/>
        <v/>
      </c>
      <c r="BZ101" s="17" t="str">
        <f>IF(details!AM101="","",details!AM101)</f>
        <v/>
      </c>
      <c r="CA101" s="17" t="str">
        <f t="shared" si="380"/>
        <v/>
      </c>
      <c r="CB101" s="17" t="str">
        <f t="shared" si="491"/>
        <v/>
      </c>
      <c r="CC101" s="17">
        <f>IF(details!AN101="","",details!AN101)</f>
        <v>10</v>
      </c>
      <c r="CD101" s="17">
        <f>IF(details!AO101="","",details!AO101)</f>
        <v>10</v>
      </c>
      <c r="CE101" s="17">
        <f>IF(details!AP101="","",details!AP101)</f>
        <v>9</v>
      </c>
      <c r="CF101" s="67">
        <f t="shared" si="381"/>
        <v>29</v>
      </c>
      <c r="CG101" s="17">
        <f>IF(details!AQ101="","",details!AQ101)</f>
        <v>0.5</v>
      </c>
      <c r="CH101" s="17">
        <f>IF(details!AR101="","",details!AR101)</f>
        <v>70</v>
      </c>
      <c r="CI101" s="67">
        <f t="shared" si="382"/>
        <v>99.5</v>
      </c>
      <c r="CJ101" s="17">
        <f>IF(details!AS101="","",details!AS101)</f>
        <v>100</v>
      </c>
      <c r="CK101" s="54">
        <f t="shared" si="383"/>
        <v>199.5</v>
      </c>
      <c r="CL101" s="17">
        <f t="shared" si="384"/>
        <v>10</v>
      </c>
      <c r="CM101" s="17">
        <f t="shared" si="385"/>
        <v>10</v>
      </c>
      <c r="CN101" s="17">
        <f t="shared" si="386"/>
        <v>9</v>
      </c>
      <c r="CO101" s="67">
        <f t="shared" si="328"/>
        <v>0.5</v>
      </c>
      <c r="CP101" s="17">
        <f t="shared" si="311"/>
        <v>70</v>
      </c>
      <c r="CQ101" s="67">
        <f t="shared" si="312"/>
        <v>99.5</v>
      </c>
      <c r="CR101" s="17">
        <f t="shared" si="313"/>
        <v>100</v>
      </c>
      <c r="CS101" s="54">
        <f t="shared" si="314"/>
        <v>199.5</v>
      </c>
      <c r="CT101" s="45">
        <f t="shared" si="315"/>
        <v>0</v>
      </c>
      <c r="CU101" s="45">
        <f t="shared" si="329"/>
        <v>0</v>
      </c>
      <c r="CV101" s="46">
        <f t="shared" si="330"/>
        <v>200</v>
      </c>
      <c r="CW101" s="45" t="str">
        <f t="shared" si="316"/>
        <v/>
      </c>
      <c r="CX101" s="45" t="str">
        <f t="shared" si="331"/>
        <v/>
      </c>
      <c r="CY101" s="45" t="str">
        <f t="shared" si="387"/>
        <v/>
      </c>
      <c r="CZ101" s="17">
        <f>IF(details!AT101="","",details!AT101)</f>
        <v>5</v>
      </c>
      <c r="DA101" s="17">
        <f>IF(details!AU101="","",details!AU101)</f>
        <v>4</v>
      </c>
      <c r="DB101" s="17">
        <f>IF(details!AV101="","",details!AV101)</f>
        <v>8</v>
      </c>
      <c r="DC101" s="67">
        <f t="shared" si="388"/>
        <v>17</v>
      </c>
      <c r="DD101" s="17">
        <f>IF(details!AW101="","",details!AW101)</f>
        <v>1</v>
      </c>
      <c r="DE101" s="17">
        <f>IF(details!AX101="","",details!AX101)</f>
        <v>25</v>
      </c>
      <c r="DF101" s="67">
        <f t="shared" si="389"/>
        <v>43</v>
      </c>
      <c r="DG101" s="17">
        <f>IF(details!AY101="","",details!AY101)</f>
        <v>90</v>
      </c>
      <c r="DH101" s="54">
        <f t="shared" si="390"/>
        <v>133</v>
      </c>
      <c r="DI101" s="45">
        <f t="shared" si="391"/>
        <v>0</v>
      </c>
      <c r="DJ101" s="45">
        <f t="shared" si="392"/>
        <v>0</v>
      </c>
      <c r="DK101" s="46">
        <f t="shared" si="393"/>
        <v>200</v>
      </c>
      <c r="DL101" s="45" t="str">
        <f t="shared" si="394"/>
        <v/>
      </c>
      <c r="DM101" s="45" t="str">
        <f t="shared" si="332"/>
        <v/>
      </c>
      <c r="DN101" s="45" t="str">
        <f t="shared" si="333"/>
        <v/>
      </c>
      <c r="DO101" s="45">
        <f t="shared" si="317"/>
        <v>0</v>
      </c>
      <c r="DP101" s="69">
        <f t="shared" si="318"/>
        <v>332.5</v>
      </c>
      <c r="DQ101" s="70">
        <f t="shared" si="395"/>
        <v>27.708333333333332</v>
      </c>
      <c r="DR101" s="53" t="str">
        <f t="shared" si="396"/>
        <v/>
      </c>
      <c r="DS101" s="17">
        <f>IF(details!AZ101="","",details!AZ101)</f>
        <v>10</v>
      </c>
      <c r="DT101" s="17">
        <f>IF(details!BA101="","",details!BA101)</f>
        <v>10</v>
      </c>
      <c r="DU101" s="17">
        <f>IF(details!BB101="","",details!BB101)</f>
        <v>10</v>
      </c>
      <c r="DV101" s="67">
        <f t="shared" si="397"/>
        <v>30</v>
      </c>
      <c r="DW101" s="17">
        <f>IF(details!BC101="","",details!BC101)</f>
        <v>70</v>
      </c>
      <c r="DX101" s="67">
        <f t="shared" si="398"/>
        <v>100</v>
      </c>
      <c r="DY101" s="17">
        <f>IF(details!BD101="","",details!BD101)</f>
        <v>100</v>
      </c>
      <c r="DZ101" s="54">
        <f t="shared" si="399"/>
        <v>200</v>
      </c>
      <c r="EA101" s="45">
        <f t="shared" si="400"/>
        <v>0</v>
      </c>
      <c r="EB101" s="45">
        <f t="shared" si="401"/>
        <v>0</v>
      </c>
      <c r="EC101" s="46">
        <f t="shared" si="402"/>
        <v>200</v>
      </c>
      <c r="ED101" s="45" t="str">
        <f t="shared" si="403"/>
        <v/>
      </c>
      <c r="EE101" s="45" t="str">
        <f t="shared" si="334"/>
        <v/>
      </c>
      <c r="EF101" s="45" t="str">
        <f t="shared" si="404"/>
        <v/>
      </c>
      <c r="EG101" s="17">
        <f>IF(details!BE101="","",details!BE101)</f>
        <v>6</v>
      </c>
      <c r="EH101" s="17">
        <f>IF(details!BF101="","",details!BF101)</f>
        <v>8</v>
      </c>
      <c r="EI101" s="67">
        <f t="shared" si="405"/>
        <v>14</v>
      </c>
      <c r="EJ101" s="17">
        <f>IF(details!BG101="","",details!BG101)</f>
        <v>4</v>
      </c>
      <c r="EK101" s="17">
        <f>IF(details!BH101="","",details!BH101)</f>
        <v>7</v>
      </c>
      <c r="EL101" s="67">
        <f t="shared" si="406"/>
        <v>11</v>
      </c>
      <c r="EM101" s="17">
        <f>IF(details!BI101="","",details!BI101)</f>
        <v>15</v>
      </c>
      <c r="EN101" s="17">
        <f>IF(details!BJ101="","",details!BJ101)</f>
        <v>10</v>
      </c>
      <c r="EO101" s="67">
        <f t="shared" si="407"/>
        <v>25</v>
      </c>
      <c r="EP101" s="67">
        <f t="shared" si="408"/>
        <v>25</v>
      </c>
      <c r="EQ101" s="67">
        <f t="shared" si="409"/>
        <v>25</v>
      </c>
      <c r="ER101" s="67">
        <f t="shared" si="410"/>
        <v>50</v>
      </c>
      <c r="ES101" s="17">
        <f>IF(details!BK101="","",details!BK101)</f>
        <v>24</v>
      </c>
      <c r="ET101" s="17">
        <f>IF(details!BL101="","",details!BL101)</f>
        <v>14</v>
      </c>
      <c r="EU101" s="67">
        <f t="shared" si="411"/>
        <v>38</v>
      </c>
      <c r="EV101" s="67">
        <f t="shared" si="412"/>
        <v>49</v>
      </c>
      <c r="EW101" s="67">
        <f t="shared" si="413"/>
        <v>39</v>
      </c>
      <c r="EX101" s="17">
        <f>IF(details!BM101="","",details!BM101)</f>
        <v>30</v>
      </c>
      <c r="EY101" s="17">
        <f>IF(details!BN101="","",details!BN101)</f>
        <v>70</v>
      </c>
      <c r="EZ101" s="67">
        <f t="shared" si="414"/>
        <v>100</v>
      </c>
      <c r="FA101" s="67">
        <f t="shared" si="415"/>
        <v>79</v>
      </c>
      <c r="FB101" s="67">
        <f t="shared" si="416"/>
        <v>109</v>
      </c>
      <c r="FC101" s="63">
        <f t="shared" si="417"/>
        <v>188</v>
      </c>
      <c r="FD101" s="45">
        <f t="shared" si="418"/>
        <v>0</v>
      </c>
      <c r="FE101" s="45">
        <f t="shared" si="419"/>
        <v>0</v>
      </c>
      <c r="FF101" s="46">
        <f t="shared" si="420"/>
        <v>200</v>
      </c>
      <c r="FG101" s="45" t="str">
        <f t="shared" si="421"/>
        <v/>
      </c>
      <c r="FH101" s="45" t="str">
        <f t="shared" si="335"/>
        <v>P</v>
      </c>
      <c r="FI101" s="45" t="str">
        <f t="shared" si="422"/>
        <v>A</v>
      </c>
      <c r="FJ101" s="17">
        <f>IF(details!BO101="","",details!BO101)</f>
        <v>10</v>
      </c>
      <c r="FK101" s="17">
        <f>IF(details!BP101="","",details!BP101)</f>
        <v>10</v>
      </c>
      <c r="FL101" s="17">
        <f>IF(details!BQ101="","",details!BQ101)</f>
        <v>10</v>
      </c>
      <c r="FM101" s="67">
        <f t="shared" si="423"/>
        <v>30</v>
      </c>
      <c r="FN101" s="17">
        <f>IF(details!BR101="","",details!BR101)</f>
        <v>33</v>
      </c>
      <c r="FO101" s="17">
        <f>IF(details!BS101="","",details!BS101)</f>
        <v>18</v>
      </c>
      <c r="FP101" s="71">
        <f t="shared" si="424"/>
        <v>51</v>
      </c>
      <c r="FQ101" s="67">
        <f t="shared" si="425"/>
        <v>63</v>
      </c>
      <c r="FR101" s="67">
        <f t="shared" si="426"/>
        <v>18</v>
      </c>
      <c r="FS101" s="17">
        <f>IF(details!BT101="","",details!BT101)</f>
        <v>60</v>
      </c>
      <c r="FT101" s="17">
        <f>IF(details!BU101="","",details!BU101)</f>
        <v>30</v>
      </c>
      <c r="FU101" s="71">
        <f t="shared" si="427"/>
        <v>90</v>
      </c>
      <c r="FV101" s="67">
        <f t="shared" si="428"/>
        <v>123</v>
      </c>
      <c r="FW101" s="67">
        <f t="shared" si="429"/>
        <v>48</v>
      </c>
      <c r="FX101" s="63">
        <f t="shared" si="430"/>
        <v>171</v>
      </c>
      <c r="FY101" s="45">
        <f t="shared" si="431"/>
        <v>0</v>
      </c>
      <c r="FZ101" s="45">
        <f t="shared" si="432"/>
        <v>0</v>
      </c>
      <c r="GA101" s="46">
        <f t="shared" si="319"/>
        <v>200</v>
      </c>
      <c r="GB101" s="45" t="str">
        <f t="shared" si="433"/>
        <v/>
      </c>
      <c r="GC101" s="45" t="str">
        <f t="shared" si="336"/>
        <v>P</v>
      </c>
      <c r="GD101" s="45" t="str">
        <f t="shared" si="434"/>
        <v>A</v>
      </c>
      <c r="GE101" s="17">
        <f>IF(details!BV101="","",details!BV101)</f>
        <v>24</v>
      </c>
      <c r="GF101" s="17">
        <f>IF(details!BW101="","",details!BW101)</f>
        <v>44</v>
      </c>
      <c r="GG101" s="17">
        <f>IF(details!BX101="","",details!BX101)</f>
        <v>30</v>
      </c>
      <c r="GH101" s="63">
        <f t="shared" si="435"/>
        <v>98</v>
      </c>
      <c r="GI101" s="45">
        <f t="shared" si="436"/>
        <v>0</v>
      </c>
      <c r="GJ101" s="46">
        <f t="shared" si="437"/>
        <v>100</v>
      </c>
      <c r="GK101" s="45" t="str">
        <f t="shared" si="438"/>
        <v/>
      </c>
      <c r="GL101" s="45" t="str">
        <f t="shared" si="337"/>
        <v>P</v>
      </c>
      <c r="GM101" s="45" t="str">
        <f t="shared" si="338"/>
        <v>A</v>
      </c>
      <c r="GN101" s="17">
        <f>IF(details!BY101="","",details!BY101)</f>
        <v>24</v>
      </c>
      <c r="GO101" s="17">
        <f>IF(details!BZ101="","",details!BZ101)</f>
        <v>28</v>
      </c>
      <c r="GP101" s="17">
        <f>IF(details!CA101="","",details!CA101)</f>
        <v>27</v>
      </c>
      <c r="GQ101" s="17">
        <f>IF(details!CB101="","",details!CB101)</f>
        <v>14</v>
      </c>
      <c r="GR101" s="63">
        <f t="shared" si="439"/>
        <v>93</v>
      </c>
      <c r="GS101" s="45">
        <f t="shared" si="440"/>
        <v>0</v>
      </c>
      <c r="GT101" s="46">
        <f t="shared" si="441"/>
        <v>100</v>
      </c>
      <c r="GU101" s="45" t="str">
        <f t="shared" si="442"/>
        <v/>
      </c>
      <c r="GV101" s="45" t="str">
        <f t="shared" si="339"/>
        <v>P</v>
      </c>
      <c r="GW101" s="45" t="str">
        <f t="shared" si="340"/>
        <v>A</v>
      </c>
      <c r="GX101" s="45" t="str">
        <f t="shared" si="341"/>
        <v/>
      </c>
      <c r="GY101" s="45" t="str">
        <f t="shared" si="342"/>
        <v/>
      </c>
      <c r="GZ101" s="45" t="str">
        <f t="shared" si="343"/>
        <v/>
      </c>
      <c r="HA101" s="45" t="str">
        <f t="shared" si="344"/>
        <v/>
      </c>
      <c r="HB101" s="45" t="str">
        <f t="shared" si="443"/>
        <v/>
      </c>
      <c r="HC101" s="45" t="str">
        <f t="shared" si="444"/>
        <v/>
      </c>
      <c r="HD101" s="45" t="str">
        <f t="shared" si="320"/>
        <v/>
      </c>
      <c r="HE101" s="45">
        <f t="shared" si="445"/>
        <v>0</v>
      </c>
      <c r="HF101" s="45">
        <f t="shared" si="446"/>
        <v>0</v>
      </c>
      <c r="HG101" s="45">
        <f t="shared" si="447"/>
        <v>0</v>
      </c>
      <c r="HH101" s="45">
        <f t="shared" si="448"/>
        <v>0</v>
      </c>
      <c r="HI101" s="45">
        <f t="shared" si="449"/>
        <v>0</v>
      </c>
      <c r="HJ101" s="45" t="str">
        <f t="shared" si="321"/>
        <v/>
      </c>
      <c r="HK101" s="17" t="str">
        <f t="shared" si="450"/>
        <v/>
      </c>
      <c r="HL101" s="359" t="str">
        <f t="shared" si="451"/>
        <v/>
      </c>
      <c r="HM101" s="72" t="str">
        <f t="shared" si="452"/>
        <v/>
      </c>
      <c r="HN101" s="60" t="str">
        <f>IF(details!DJ101="","",details!DJ101)</f>
        <v/>
      </c>
      <c r="HO101" s="73" t="str">
        <f>IF(details!DK101="","",details!DK101)</f>
        <v/>
      </c>
      <c r="HP101" s="60" t="str">
        <f>IF(details!DN101="","",details!DN101)</f>
        <v/>
      </c>
      <c r="HQ101" s="73" t="str">
        <f>IF(details!DO101="","",details!DO101)</f>
        <v/>
      </c>
      <c r="HR101" s="60" t="str">
        <f>IF(details!DR101="","",details!DR101)</f>
        <v/>
      </c>
      <c r="HS101" s="73" t="str">
        <f>IF(details!DS101="","",details!DS101)</f>
        <v/>
      </c>
      <c r="HT101" s="60" t="str">
        <f>IF(details!DV101="","",details!DV101)</f>
        <v/>
      </c>
      <c r="HU101" s="73" t="str">
        <f>IF(details!DW101="","",details!DW101)</f>
        <v/>
      </c>
      <c r="HV101" s="60" t="str">
        <f>IF(details!DZ101="","",details!DZ101)</f>
        <v/>
      </c>
      <c r="HW101" s="73" t="str">
        <f>IF(details!EA101="","",details!EA101)</f>
        <v/>
      </c>
      <c r="HX101" s="61" t="str">
        <f t="shared" si="453"/>
        <v/>
      </c>
      <c r="HY101" s="321">
        <f t="shared" si="454"/>
        <v>1.5</v>
      </c>
      <c r="HZ101" s="17" t="str">
        <f t="shared" si="455"/>
        <v/>
      </c>
      <c r="IA101" s="17" t="str">
        <f t="shared" si="456"/>
        <v/>
      </c>
      <c r="IB101" s="17" t="str">
        <f t="shared" si="345"/>
        <v/>
      </c>
      <c r="IC101" s="17" t="str">
        <f t="shared" si="457"/>
        <v/>
      </c>
      <c r="ID101" s="17" t="str">
        <f t="shared" si="458"/>
        <v/>
      </c>
      <c r="IE101" s="17" t="str">
        <f t="shared" si="346"/>
        <v/>
      </c>
      <c r="IF101" s="17" t="str">
        <f t="shared" si="459"/>
        <v/>
      </c>
      <c r="IG101" s="17" t="str">
        <f t="shared" si="489"/>
        <v/>
      </c>
      <c r="IH101" s="17" t="str">
        <f t="shared" si="489"/>
        <v/>
      </c>
      <c r="II101" s="17" t="str">
        <f t="shared" si="489"/>
        <v/>
      </c>
      <c r="IJ101" s="17" t="str">
        <f t="shared" si="489"/>
        <v/>
      </c>
      <c r="IK101" s="17" t="str">
        <f t="shared" si="489"/>
        <v/>
      </c>
      <c r="IL101" s="17" t="str">
        <f t="shared" si="460"/>
        <v/>
      </c>
      <c r="IM101" s="17" t="str">
        <f t="shared" si="347"/>
        <v/>
      </c>
      <c r="IN101" s="17" t="str">
        <f t="shared" si="461"/>
        <v/>
      </c>
      <c r="IO101" s="17" t="str">
        <f t="shared" si="462"/>
        <v/>
      </c>
      <c r="IP101" s="17" t="str">
        <f t="shared" si="348"/>
        <v/>
      </c>
      <c r="IQ101" s="17" t="str">
        <f t="shared" si="463"/>
        <v/>
      </c>
      <c r="IR101" s="17" t="str">
        <f t="shared" si="464"/>
        <v/>
      </c>
      <c r="IS101" s="17" t="str">
        <f t="shared" si="465"/>
        <v/>
      </c>
      <c r="IT101" s="17" t="str">
        <f t="shared" si="466"/>
        <v/>
      </c>
      <c r="IU101" s="17" t="str">
        <f t="shared" si="467"/>
        <v/>
      </c>
      <c r="IV101" s="17" t="str">
        <f t="shared" si="468"/>
        <v/>
      </c>
      <c r="IW101" s="17" t="str">
        <f t="shared" si="469"/>
        <v/>
      </c>
      <c r="IX101" s="17" t="str">
        <f t="shared" si="470"/>
        <v>A</v>
      </c>
      <c r="IY101" s="17" t="str">
        <f t="shared" si="471"/>
        <v>A</v>
      </c>
      <c r="IZ101" s="17" t="str">
        <f t="shared" si="472"/>
        <v>A</v>
      </c>
      <c r="JA101" s="17" t="str">
        <f t="shared" si="473"/>
        <v>A</v>
      </c>
      <c r="JB101" s="17" t="str">
        <f t="shared" si="474"/>
        <v xml:space="preserve">            </v>
      </c>
      <c r="JC101" s="17" t="str">
        <f t="shared" si="475"/>
        <v xml:space="preserve">            </v>
      </c>
      <c r="JD101" s="17" t="str">
        <f t="shared" si="476"/>
        <v/>
      </c>
      <c r="JE101" s="74"/>
      <c r="JF101" s="17" t="str">
        <f t="shared" si="477"/>
        <v xml:space="preserve">            </v>
      </c>
      <c r="JG101" s="17" t="str">
        <f>IF(OR(HK101="SUPPL.",HK101="RE-EXAM."),'result subject-wise'!AV101,HK101)</f>
        <v/>
      </c>
      <c r="JH101" s="26">
        <f>IF('result subject-wise'!AW101="",DQ101,'result subject-wise'!AW101)</f>
        <v>27.708333333333332</v>
      </c>
      <c r="JI101" s="53" t="str">
        <f t="shared" si="478"/>
        <v/>
      </c>
      <c r="JJ101" s="65"/>
    </row>
    <row r="102" spans="1:270" ht="16" customHeight="1">
      <c r="A102" s="2">
        <f>details!A102</f>
        <v>0</v>
      </c>
      <c r="B102" s="17" t="str">
        <f>IF(details!B102="","",details!B102)</f>
        <v/>
      </c>
      <c r="C102" s="17" t="str">
        <f>IF(details!C102="","",details!C102)</f>
        <v/>
      </c>
      <c r="D102" s="63" t="str">
        <f>IF(details!D102="","",details!D102)</f>
        <v/>
      </c>
      <c r="E102" s="17" t="str">
        <f>IF(details!E102="","",details!E102)</f>
        <v/>
      </c>
      <c r="F102" s="245" t="str">
        <f>IF(details!F102="","",details!F102)</f>
        <v/>
      </c>
      <c r="G102" s="19" t="str">
        <f>IF(details!G102="","",details!G102)</f>
        <v/>
      </c>
      <c r="H102" s="19" t="str">
        <f>IF(details!H102="","",details!H102)</f>
        <v/>
      </c>
      <c r="I102" s="19" t="str">
        <f>IF(details!I102="","",details!I102)</f>
        <v/>
      </c>
      <c r="J102" s="17" t="str">
        <f>IF(details!J102="","",details!J102)</f>
        <v/>
      </c>
      <c r="K102" s="17" t="str">
        <f>IF(details!K102="","",details!K102)</f>
        <v/>
      </c>
      <c r="L102" s="17" t="str">
        <f>IF(details!L102="","",details!L102)</f>
        <v/>
      </c>
      <c r="M102" s="67" t="str">
        <f t="shared" si="349"/>
        <v/>
      </c>
      <c r="N102" s="17" t="str">
        <f>IF(details!M102="","",details!M102)</f>
        <v/>
      </c>
      <c r="O102" s="17" t="str">
        <f>IF(details!N102="","",details!N102)</f>
        <v/>
      </c>
      <c r="P102" s="67" t="str">
        <f t="shared" si="350"/>
        <v/>
      </c>
      <c r="Q102" s="17" t="str">
        <f>IF(details!O102="","",details!O102)</f>
        <v/>
      </c>
      <c r="R102" s="54" t="str">
        <f t="shared" si="351"/>
        <v/>
      </c>
      <c r="S102" s="45">
        <f t="shared" si="352"/>
        <v>0</v>
      </c>
      <c r="T102" s="45">
        <f t="shared" si="353"/>
        <v>0</v>
      </c>
      <c r="U102" s="46" t="str">
        <f t="shared" si="354"/>
        <v/>
      </c>
      <c r="V102" s="45" t="str">
        <f t="shared" si="355"/>
        <v/>
      </c>
      <c r="W102" s="45" t="str">
        <f t="shared" si="322"/>
        <v/>
      </c>
      <c r="X102" s="45" t="str">
        <f t="shared" si="323"/>
        <v/>
      </c>
      <c r="Y102" s="17" t="str">
        <f>IF(details!P102="","",details!P102)</f>
        <v/>
      </c>
      <c r="Z102" s="17" t="str">
        <f>IF(details!Q102="","",details!Q102)</f>
        <v/>
      </c>
      <c r="AA102" s="17" t="str">
        <f>IF(details!R102="","",details!R102)</f>
        <v/>
      </c>
      <c r="AB102" s="67" t="str">
        <f t="shared" si="356"/>
        <v/>
      </c>
      <c r="AC102" s="17" t="str">
        <f>IF(details!S102="","",details!S102)</f>
        <v/>
      </c>
      <c r="AD102" s="17" t="str">
        <f>IF(details!T102="","",details!T102)</f>
        <v/>
      </c>
      <c r="AE102" s="67" t="str">
        <f t="shared" si="357"/>
        <v/>
      </c>
      <c r="AF102" s="17" t="str">
        <f>IF(details!U102="","",details!U102)</f>
        <v/>
      </c>
      <c r="AG102" s="54" t="str">
        <f t="shared" si="358"/>
        <v/>
      </c>
      <c r="AH102" s="45">
        <f t="shared" si="359"/>
        <v>0</v>
      </c>
      <c r="AI102" s="45">
        <f t="shared" si="360"/>
        <v>0</v>
      </c>
      <c r="AJ102" s="46" t="str">
        <f t="shared" si="361"/>
        <v/>
      </c>
      <c r="AK102" s="45" t="str">
        <f t="shared" si="362"/>
        <v/>
      </c>
      <c r="AL102" s="45" t="str">
        <f t="shared" si="324"/>
        <v/>
      </c>
      <c r="AM102" s="45" t="str">
        <f t="shared" si="325"/>
        <v/>
      </c>
      <c r="AN102" s="63" t="str">
        <f>IF(details!V102="","",details!V102)</f>
        <v/>
      </c>
      <c r="AO102" s="68" t="str">
        <f>IF(details!V102="","",details!V102)</f>
        <v/>
      </c>
      <c r="AP102" s="17" t="str">
        <f>IF(details!W102="","",details!W102)</f>
        <v/>
      </c>
      <c r="AQ102" s="17" t="str">
        <f>IF(details!X102="","",details!X102)</f>
        <v/>
      </c>
      <c r="AR102" s="17" t="str">
        <f>IF(details!Y102="","",details!Y102)</f>
        <v/>
      </c>
      <c r="AS102" s="67" t="str">
        <f t="shared" si="363"/>
        <v/>
      </c>
      <c r="AT102" s="17" t="str">
        <f>IF(details!Z102="","",details!Z102)</f>
        <v/>
      </c>
      <c r="AU102" s="17" t="str">
        <f>IF(details!AA102="","",details!AA102)</f>
        <v/>
      </c>
      <c r="AV102" s="67" t="str">
        <f t="shared" si="364"/>
        <v/>
      </c>
      <c r="AW102" s="17" t="str">
        <f>IF(details!AB102="","",details!AB102)</f>
        <v/>
      </c>
      <c r="AX102" s="54" t="str">
        <f t="shared" si="365"/>
        <v/>
      </c>
      <c r="AY102" s="45">
        <f t="shared" si="366"/>
        <v>0</v>
      </c>
      <c r="AZ102" s="45">
        <f t="shared" si="367"/>
        <v>0</v>
      </c>
      <c r="BA102" s="46" t="str">
        <f t="shared" si="368"/>
        <v/>
      </c>
      <c r="BB102" s="45" t="str">
        <f t="shared" si="369"/>
        <v/>
      </c>
      <c r="BC102" s="45" t="str">
        <f t="shared" si="326"/>
        <v/>
      </c>
      <c r="BD102" s="45" t="str">
        <f t="shared" si="370"/>
        <v/>
      </c>
      <c r="BE102" s="17" t="str">
        <f>IF(details!AC102="","",details!AC102)</f>
        <v/>
      </c>
      <c r="BF102" s="17" t="str">
        <f>IF(details!AD102="","",details!AD102)</f>
        <v/>
      </c>
      <c r="BG102" s="17" t="str">
        <f>IF(details!AE102="","",details!AE102)</f>
        <v/>
      </c>
      <c r="BH102" s="67" t="str">
        <f t="shared" si="371"/>
        <v/>
      </c>
      <c r="BI102" s="17" t="str">
        <f>IF(details!AF102="","",details!AF102)</f>
        <v/>
      </c>
      <c r="BJ102" s="17" t="str">
        <f>IF(details!AG102="","",details!AG102)</f>
        <v/>
      </c>
      <c r="BK102" s="67" t="str">
        <f t="shared" si="372"/>
        <v/>
      </c>
      <c r="BL102" s="17" t="str">
        <f>IF(details!AH102="","",details!AH102)</f>
        <v/>
      </c>
      <c r="BM102" s="54" t="str">
        <f t="shared" si="373"/>
        <v/>
      </c>
      <c r="BN102" s="45">
        <f t="shared" si="374"/>
        <v>0</v>
      </c>
      <c r="BO102" s="45">
        <f t="shared" si="375"/>
        <v>0</v>
      </c>
      <c r="BP102" s="46" t="str">
        <f t="shared" si="376"/>
        <v/>
      </c>
      <c r="BQ102" s="45" t="str">
        <f t="shared" si="377"/>
        <v/>
      </c>
      <c r="BR102" s="45" t="str">
        <f t="shared" si="327"/>
        <v/>
      </c>
      <c r="BS102" s="45" t="str">
        <f t="shared" si="378"/>
        <v/>
      </c>
      <c r="BT102" s="300" t="str">
        <f>IF(details!AI102="","",details!AI102)</f>
        <v/>
      </c>
      <c r="BU102" s="309" t="str">
        <f t="shared" si="379"/>
        <v xml:space="preserve"> SOCIAL SCIENCE</v>
      </c>
      <c r="BV102" s="17" t="str">
        <f>IF(details!AJ102="","",details!AJ102)</f>
        <v/>
      </c>
      <c r="BW102" s="17" t="str">
        <f>IF(details!AK102="","",details!AK102)</f>
        <v/>
      </c>
      <c r="BX102" s="17" t="str">
        <f>IF(details!AL102="","",details!AL102)</f>
        <v/>
      </c>
      <c r="BY102" s="178" t="str">
        <f t="shared" si="490"/>
        <v/>
      </c>
      <c r="BZ102" s="17" t="str">
        <f>IF(details!AM102="","",details!AM102)</f>
        <v/>
      </c>
      <c r="CA102" s="17" t="str">
        <f t="shared" si="380"/>
        <v/>
      </c>
      <c r="CB102" s="17" t="str">
        <f t="shared" si="491"/>
        <v/>
      </c>
      <c r="CC102" s="17">
        <f>IF(details!AN102="","",details!AN102)</f>
        <v>10</v>
      </c>
      <c r="CD102" s="17">
        <f>IF(details!AO102="","",details!AO102)</f>
        <v>10</v>
      </c>
      <c r="CE102" s="17">
        <f>IF(details!AP102="","",details!AP102)</f>
        <v>9</v>
      </c>
      <c r="CF102" s="67">
        <f t="shared" si="381"/>
        <v>29</v>
      </c>
      <c r="CG102" s="17">
        <f>IF(details!AQ102="","",details!AQ102)</f>
        <v>0.5</v>
      </c>
      <c r="CH102" s="17">
        <f>IF(details!AR102="","",details!AR102)</f>
        <v>70</v>
      </c>
      <c r="CI102" s="67">
        <f t="shared" si="382"/>
        <v>99.5</v>
      </c>
      <c r="CJ102" s="17">
        <f>IF(details!AS102="","",details!AS102)</f>
        <v>100</v>
      </c>
      <c r="CK102" s="54">
        <f t="shared" si="383"/>
        <v>199.5</v>
      </c>
      <c r="CL102" s="17">
        <f t="shared" si="384"/>
        <v>10</v>
      </c>
      <c r="CM102" s="17">
        <f t="shared" si="385"/>
        <v>10</v>
      </c>
      <c r="CN102" s="17">
        <f t="shared" si="386"/>
        <v>9</v>
      </c>
      <c r="CO102" s="67">
        <f t="shared" si="328"/>
        <v>0.5</v>
      </c>
      <c r="CP102" s="17">
        <f t="shared" si="311"/>
        <v>70</v>
      </c>
      <c r="CQ102" s="67">
        <f t="shared" si="312"/>
        <v>99.5</v>
      </c>
      <c r="CR102" s="17">
        <f t="shared" si="313"/>
        <v>100</v>
      </c>
      <c r="CS102" s="54">
        <f t="shared" si="314"/>
        <v>199.5</v>
      </c>
      <c r="CT102" s="45">
        <f t="shared" si="315"/>
        <v>0</v>
      </c>
      <c r="CU102" s="45">
        <f t="shared" si="329"/>
        <v>0</v>
      </c>
      <c r="CV102" s="46">
        <f t="shared" si="330"/>
        <v>200</v>
      </c>
      <c r="CW102" s="45" t="str">
        <f t="shared" si="316"/>
        <v/>
      </c>
      <c r="CX102" s="45" t="str">
        <f t="shared" si="331"/>
        <v/>
      </c>
      <c r="CY102" s="45" t="str">
        <f t="shared" si="387"/>
        <v/>
      </c>
      <c r="CZ102" s="17">
        <f>IF(details!AT102="","",details!AT102)</f>
        <v>5</v>
      </c>
      <c r="DA102" s="17">
        <f>IF(details!AU102="","",details!AU102)</f>
        <v>4</v>
      </c>
      <c r="DB102" s="17">
        <f>IF(details!AV102="","",details!AV102)</f>
        <v>8</v>
      </c>
      <c r="DC102" s="67">
        <f t="shared" si="388"/>
        <v>17</v>
      </c>
      <c r="DD102" s="17">
        <f>IF(details!AW102="","",details!AW102)</f>
        <v>1</v>
      </c>
      <c r="DE102" s="17">
        <f>IF(details!AX102="","",details!AX102)</f>
        <v>25</v>
      </c>
      <c r="DF102" s="67">
        <f t="shared" si="389"/>
        <v>43</v>
      </c>
      <c r="DG102" s="17">
        <f>IF(details!AY102="","",details!AY102)</f>
        <v>90</v>
      </c>
      <c r="DH102" s="54">
        <f t="shared" si="390"/>
        <v>133</v>
      </c>
      <c r="DI102" s="45">
        <f t="shared" si="391"/>
        <v>0</v>
      </c>
      <c r="DJ102" s="45">
        <f t="shared" si="392"/>
        <v>0</v>
      </c>
      <c r="DK102" s="46">
        <f t="shared" si="393"/>
        <v>200</v>
      </c>
      <c r="DL102" s="45" t="str">
        <f t="shared" si="394"/>
        <v/>
      </c>
      <c r="DM102" s="45" t="str">
        <f t="shared" si="332"/>
        <v/>
      </c>
      <c r="DN102" s="45" t="str">
        <f t="shared" si="333"/>
        <v/>
      </c>
      <c r="DO102" s="45">
        <f t="shared" si="317"/>
        <v>0</v>
      </c>
      <c r="DP102" s="69">
        <f t="shared" si="318"/>
        <v>332.5</v>
      </c>
      <c r="DQ102" s="70">
        <f t="shared" si="395"/>
        <v>27.708333333333332</v>
      </c>
      <c r="DR102" s="53" t="str">
        <f t="shared" si="396"/>
        <v/>
      </c>
      <c r="DS102" s="17">
        <f>IF(details!AZ102="","",details!AZ102)</f>
        <v>10</v>
      </c>
      <c r="DT102" s="17">
        <f>IF(details!BA102="","",details!BA102)</f>
        <v>10</v>
      </c>
      <c r="DU102" s="17">
        <f>IF(details!BB102="","",details!BB102)</f>
        <v>10</v>
      </c>
      <c r="DV102" s="67">
        <f t="shared" si="397"/>
        <v>30</v>
      </c>
      <c r="DW102" s="17">
        <f>IF(details!BC102="","",details!BC102)</f>
        <v>70</v>
      </c>
      <c r="DX102" s="67">
        <f t="shared" si="398"/>
        <v>100</v>
      </c>
      <c r="DY102" s="17">
        <f>IF(details!BD102="","",details!BD102)</f>
        <v>100</v>
      </c>
      <c r="DZ102" s="54">
        <f t="shared" si="399"/>
        <v>200</v>
      </c>
      <c r="EA102" s="45">
        <f t="shared" si="400"/>
        <v>0</v>
      </c>
      <c r="EB102" s="45">
        <f t="shared" si="401"/>
        <v>0</v>
      </c>
      <c r="EC102" s="46">
        <f t="shared" si="402"/>
        <v>200</v>
      </c>
      <c r="ED102" s="45" t="str">
        <f t="shared" si="403"/>
        <v/>
      </c>
      <c r="EE102" s="45" t="str">
        <f t="shared" si="334"/>
        <v/>
      </c>
      <c r="EF102" s="45" t="str">
        <f t="shared" si="404"/>
        <v/>
      </c>
      <c r="EG102" s="17">
        <f>IF(details!BE102="","",details!BE102)</f>
        <v>6</v>
      </c>
      <c r="EH102" s="17">
        <f>IF(details!BF102="","",details!BF102)</f>
        <v>8</v>
      </c>
      <c r="EI102" s="67">
        <f t="shared" si="405"/>
        <v>14</v>
      </c>
      <c r="EJ102" s="17">
        <f>IF(details!BG102="","",details!BG102)</f>
        <v>4</v>
      </c>
      <c r="EK102" s="17">
        <f>IF(details!BH102="","",details!BH102)</f>
        <v>7</v>
      </c>
      <c r="EL102" s="67">
        <f t="shared" si="406"/>
        <v>11</v>
      </c>
      <c r="EM102" s="17">
        <f>IF(details!BI102="","",details!BI102)</f>
        <v>15</v>
      </c>
      <c r="EN102" s="17">
        <f>IF(details!BJ102="","",details!BJ102)</f>
        <v>10</v>
      </c>
      <c r="EO102" s="67">
        <f t="shared" si="407"/>
        <v>25</v>
      </c>
      <c r="EP102" s="67">
        <f t="shared" si="408"/>
        <v>25</v>
      </c>
      <c r="EQ102" s="67">
        <f t="shared" si="409"/>
        <v>25</v>
      </c>
      <c r="ER102" s="67">
        <f t="shared" si="410"/>
        <v>50</v>
      </c>
      <c r="ES102" s="17">
        <f>IF(details!BK102="","",details!BK102)</f>
        <v>24</v>
      </c>
      <c r="ET102" s="17">
        <f>IF(details!BL102="","",details!BL102)</f>
        <v>14</v>
      </c>
      <c r="EU102" s="67">
        <f t="shared" si="411"/>
        <v>38</v>
      </c>
      <c r="EV102" s="67">
        <f t="shared" si="412"/>
        <v>49</v>
      </c>
      <c r="EW102" s="67">
        <f t="shared" si="413"/>
        <v>39</v>
      </c>
      <c r="EX102" s="17">
        <f>IF(details!BM102="","",details!BM102)</f>
        <v>30</v>
      </c>
      <c r="EY102" s="17">
        <f>IF(details!BN102="","",details!BN102)</f>
        <v>70</v>
      </c>
      <c r="EZ102" s="67">
        <f t="shared" si="414"/>
        <v>100</v>
      </c>
      <c r="FA102" s="67">
        <f t="shared" si="415"/>
        <v>79</v>
      </c>
      <c r="FB102" s="67">
        <f t="shared" si="416"/>
        <v>109</v>
      </c>
      <c r="FC102" s="63">
        <f t="shared" si="417"/>
        <v>188</v>
      </c>
      <c r="FD102" s="45">
        <f t="shared" si="418"/>
        <v>0</v>
      </c>
      <c r="FE102" s="45">
        <f t="shared" si="419"/>
        <v>0</v>
      </c>
      <c r="FF102" s="46">
        <f t="shared" si="420"/>
        <v>200</v>
      </c>
      <c r="FG102" s="45" t="str">
        <f t="shared" si="421"/>
        <v/>
      </c>
      <c r="FH102" s="45" t="str">
        <f t="shared" si="335"/>
        <v>P</v>
      </c>
      <c r="FI102" s="45" t="str">
        <f t="shared" si="422"/>
        <v>A</v>
      </c>
      <c r="FJ102" s="17">
        <f>IF(details!BO102="","",details!BO102)</f>
        <v>10</v>
      </c>
      <c r="FK102" s="17">
        <f>IF(details!BP102="","",details!BP102)</f>
        <v>10</v>
      </c>
      <c r="FL102" s="17">
        <f>IF(details!BQ102="","",details!BQ102)</f>
        <v>10</v>
      </c>
      <c r="FM102" s="67">
        <f t="shared" si="423"/>
        <v>30</v>
      </c>
      <c r="FN102" s="17">
        <f>IF(details!BR102="","",details!BR102)</f>
        <v>33</v>
      </c>
      <c r="FO102" s="17">
        <f>IF(details!BS102="","",details!BS102)</f>
        <v>18</v>
      </c>
      <c r="FP102" s="71">
        <f t="shared" si="424"/>
        <v>51</v>
      </c>
      <c r="FQ102" s="67">
        <f t="shared" si="425"/>
        <v>63</v>
      </c>
      <c r="FR102" s="67">
        <f t="shared" si="426"/>
        <v>18</v>
      </c>
      <c r="FS102" s="17">
        <f>IF(details!BT102="","",details!BT102)</f>
        <v>60</v>
      </c>
      <c r="FT102" s="17">
        <f>IF(details!BU102="","",details!BU102)</f>
        <v>30</v>
      </c>
      <c r="FU102" s="71">
        <f t="shared" si="427"/>
        <v>90</v>
      </c>
      <c r="FV102" s="67">
        <f t="shared" si="428"/>
        <v>123</v>
      </c>
      <c r="FW102" s="67">
        <f t="shared" si="429"/>
        <v>48</v>
      </c>
      <c r="FX102" s="63">
        <f t="shared" si="430"/>
        <v>171</v>
      </c>
      <c r="FY102" s="45">
        <f t="shared" si="431"/>
        <v>0</v>
      </c>
      <c r="FZ102" s="45">
        <f t="shared" si="432"/>
        <v>0</v>
      </c>
      <c r="GA102" s="46">
        <f t="shared" ref="GA102:GA106" si="492">IF(OR(D102="NSO",D102=0),"",IF(AND(FJ102="",FK102="",FL102="",FP102="",FU102=""),"",IF(AND(FK102="",FL102="",FP102="",FU102=""),10-FY102-FZ102,IF(AND(FL102="",FP102="",FU102=""),20-FY102-FZ102,IF(AND(FL102="",FU102=""),95-FY102-FZ102,IF(FU102="",100-FY102-FZ102,200-FY102-FZ102))))))</f>
        <v>200</v>
      </c>
      <c r="GB102" s="45" t="str">
        <f t="shared" si="433"/>
        <v/>
      </c>
      <c r="GC102" s="45" t="str">
        <f t="shared" si="336"/>
        <v>P</v>
      </c>
      <c r="GD102" s="45" t="str">
        <f t="shared" si="434"/>
        <v>A</v>
      </c>
      <c r="GE102" s="17">
        <f>IF(details!BV102="","",details!BV102)</f>
        <v>24</v>
      </c>
      <c r="GF102" s="17">
        <f>IF(details!BW102="","",details!BW102)</f>
        <v>44</v>
      </c>
      <c r="GG102" s="17">
        <f>IF(details!BX102="","",details!BX102)</f>
        <v>30</v>
      </c>
      <c r="GH102" s="63">
        <f t="shared" si="435"/>
        <v>98</v>
      </c>
      <c r="GI102" s="45">
        <f t="shared" si="436"/>
        <v>0</v>
      </c>
      <c r="GJ102" s="46">
        <f t="shared" si="437"/>
        <v>100</v>
      </c>
      <c r="GK102" s="45" t="str">
        <f t="shared" si="438"/>
        <v/>
      </c>
      <c r="GL102" s="45" t="str">
        <f t="shared" si="337"/>
        <v>P</v>
      </c>
      <c r="GM102" s="45" t="str">
        <f t="shared" si="338"/>
        <v>A</v>
      </c>
      <c r="GN102" s="17">
        <f>IF(details!BY102="","",details!BY102)</f>
        <v>24</v>
      </c>
      <c r="GO102" s="17">
        <f>IF(details!BZ102="","",details!BZ102)</f>
        <v>28</v>
      </c>
      <c r="GP102" s="17">
        <f>IF(details!CA102="","",details!CA102)</f>
        <v>27</v>
      </c>
      <c r="GQ102" s="17">
        <f>IF(details!CB102="","",details!CB102)</f>
        <v>14</v>
      </c>
      <c r="GR102" s="63">
        <f t="shared" si="439"/>
        <v>93</v>
      </c>
      <c r="GS102" s="45">
        <f t="shared" si="440"/>
        <v>0</v>
      </c>
      <c r="GT102" s="46">
        <f t="shared" si="441"/>
        <v>100</v>
      </c>
      <c r="GU102" s="45" t="str">
        <f t="shared" si="442"/>
        <v/>
      </c>
      <c r="GV102" s="45" t="str">
        <f t="shared" si="339"/>
        <v>P</v>
      </c>
      <c r="GW102" s="45" t="str">
        <f t="shared" si="340"/>
        <v>A</v>
      </c>
      <c r="GX102" s="45" t="str">
        <f t="shared" si="341"/>
        <v/>
      </c>
      <c r="GY102" s="45" t="str">
        <f t="shared" si="342"/>
        <v/>
      </c>
      <c r="GZ102" s="45" t="str">
        <f t="shared" si="343"/>
        <v/>
      </c>
      <c r="HA102" s="45" t="str">
        <f t="shared" si="344"/>
        <v/>
      </c>
      <c r="HB102" s="45" t="str">
        <f t="shared" si="443"/>
        <v/>
      </c>
      <c r="HC102" s="45" t="str">
        <f t="shared" si="444"/>
        <v/>
      </c>
      <c r="HD102" s="45" t="str">
        <f t="shared" si="320"/>
        <v/>
      </c>
      <c r="HE102" s="45">
        <f t="shared" si="445"/>
        <v>0</v>
      </c>
      <c r="HF102" s="45">
        <f t="shared" si="446"/>
        <v>0</v>
      </c>
      <c r="HG102" s="45">
        <f t="shared" si="447"/>
        <v>0</v>
      </c>
      <c r="HH102" s="45">
        <f t="shared" si="448"/>
        <v>0</v>
      </c>
      <c r="HI102" s="45">
        <f t="shared" si="449"/>
        <v>0</v>
      </c>
      <c r="HJ102" s="45" t="str">
        <f t="shared" ref="HJ102:HJ106" si="493">IF(D102="NSO","NSO",IF(OR(D102=0,Q102="",AF102="",AW102="",BL102="",CR102="",DG102=""),"",IF(OR(HE102&gt;0,(HF102+HG102+HH102)&gt;2),"FAIL",IF(HI102&gt;0,"RE-EXAM.",IF(OR(HF102&gt;0,HG102&gt;1),"SUPPL.",IF(AND(HG102&gt;0,HH102&gt;0),"SUPPL.",IF((HG102+HH102),"PASS BY GRACE","PASS")))))))</f>
        <v/>
      </c>
      <c r="HK102" s="17" t="str">
        <f t="shared" si="450"/>
        <v/>
      </c>
      <c r="HL102" s="359" t="str">
        <f t="shared" si="451"/>
        <v/>
      </c>
      <c r="HM102" s="72" t="str">
        <f t="shared" si="452"/>
        <v/>
      </c>
      <c r="HN102" s="60" t="str">
        <f>IF(details!DJ102="","",details!DJ102)</f>
        <v/>
      </c>
      <c r="HO102" s="73" t="str">
        <f>IF(details!DK102="","",details!DK102)</f>
        <v/>
      </c>
      <c r="HP102" s="60" t="str">
        <f>IF(details!DN102="","",details!DN102)</f>
        <v/>
      </c>
      <c r="HQ102" s="73" t="str">
        <f>IF(details!DO102="","",details!DO102)</f>
        <v/>
      </c>
      <c r="HR102" s="60" t="str">
        <f>IF(details!DR102="","",details!DR102)</f>
        <v/>
      </c>
      <c r="HS102" s="73" t="str">
        <f>IF(details!DS102="","",details!DS102)</f>
        <v/>
      </c>
      <c r="HT102" s="60" t="str">
        <f>IF(details!DV102="","",details!DV102)</f>
        <v/>
      </c>
      <c r="HU102" s="73" t="str">
        <f>IF(details!DW102="","",details!DW102)</f>
        <v/>
      </c>
      <c r="HV102" s="60" t="str">
        <f>IF(details!DZ102="","",details!DZ102)</f>
        <v/>
      </c>
      <c r="HW102" s="73" t="str">
        <f>IF(details!EA102="","",details!EA102)</f>
        <v/>
      </c>
      <c r="HX102" s="61" t="str">
        <f t="shared" si="453"/>
        <v/>
      </c>
      <c r="HY102" s="321">
        <f t="shared" si="454"/>
        <v>1.5</v>
      </c>
      <c r="HZ102" s="17" t="str">
        <f t="shared" si="455"/>
        <v/>
      </c>
      <c r="IA102" s="17" t="str">
        <f t="shared" si="456"/>
        <v/>
      </c>
      <c r="IB102" s="17" t="str">
        <f t="shared" si="345"/>
        <v/>
      </c>
      <c r="IC102" s="17" t="str">
        <f t="shared" si="457"/>
        <v/>
      </c>
      <c r="ID102" s="17" t="str">
        <f t="shared" si="458"/>
        <v/>
      </c>
      <c r="IE102" s="17" t="str">
        <f t="shared" si="346"/>
        <v/>
      </c>
      <c r="IF102" s="17" t="str">
        <f t="shared" si="459"/>
        <v/>
      </c>
      <c r="IG102" s="17" t="str">
        <f t="shared" si="489"/>
        <v/>
      </c>
      <c r="IH102" s="17" t="str">
        <f t="shared" si="489"/>
        <v/>
      </c>
      <c r="II102" s="17" t="str">
        <f t="shared" si="489"/>
        <v/>
      </c>
      <c r="IJ102" s="17" t="str">
        <f t="shared" si="489"/>
        <v/>
      </c>
      <c r="IK102" s="17" t="str">
        <f t="shared" si="489"/>
        <v/>
      </c>
      <c r="IL102" s="17" t="str">
        <f t="shared" si="460"/>
        <v/>
      </c>
      <c r="IM102" s="17" t="str">
        <f t="shared" si="347"/>
        <v/>
      </c>
      <c r="IN102" s="17" t="str">
        <f t="shared" si="461"/>
        <v/>
      </c>
      <c r="IO102" s="17" t="str">
        <f t="shared" si="462"/>
        <v/>
      </c>
      <c r="IP102" s="17" t="str">
        <f t="shared" si="348"/>
        <v/>
      </c>
      <c r="IQ102" s="17" t="str">
        <f t="shared" si="463"/>
        <v/>
      </c>
      <c r="IR102" s="17" t="str">
        <f t="shared" si="464"/>
        <v/>
      </c>
      <c r="IS102" s="17" t="str">
        <f t="shared" si="465"/>
        <v/>
      </c>
      <c r="IT102" s="17" t="str">
        <f t="shared" si="466"/>
        <v/>
      </c>
      <c r="IU102" s="17" t="str">
        <f t="shared" si="467"/>
        <v/>
      </c>
      <c r="IV102" s="17" t="str">
        <f t="shared" si="468"/>
        <v/>
      </c>
      <c r="IW102" s="17" t="str">
        <f t="shared" si="469"/>
        <v/>
      </c>
      <c r="IX102" s="17" t="str">
        <f t="shared" si="470"/>
        <v>A</v>
      </c>
      <c r="IY102" s="17" t="str">
        <f t="shared" si="471"/>
        <v>A</v>
      </c>
      <c r="IZ102" s="17" t="str">
        <f t="shared" si="472"/>
        <v>A</v>
      </c>
      <c r="JA102" s="17" t="str">
        <f t="shared" si="473"/>
        <v>A</v>
      </c>
      <c r="JB102" s="17" t="str">
        <f t="shared" si="474"/>
        <v xml:space="preserve">            </v>
      </c>
      <c r="JC102" s="17" t="str">
        <f t="shared" si="475"/>
        <v xml:space="preserve">            </v>
      </c>
      <c r="JD102" s="17" t="str">
        <f t="shared" si="476"/>
        <v/>
      </c>
      <c r="JE102" s="74"/>
      <c r="JF102" s="17" t="str">
        <f t="shared" si="477"/>
        <v xml:space="preserve">            </v>
      </c>
      <c r="JG102" s="17" t="str">
        <f>IF(OR(HK102="SUPPL.",HK102="RE-EXAM."),'result subject-wise'!AV102,HK102)</f>
        <v/>
      </c>
      <c r="JH102" s="26">
        <f>IF('result subject-wise'!AW102="",DQ102,'result subject-wise'!AW102)</f>
        <v>27.708333333333332</v>
      </c>
      <c r="JI102" s="53" t="str">
        <f t="shared" si="478"/>
        <v/>
      </c>
      <c r="JJ102" s="65"/>
    </row>
    <row r="103" spans="1:270" ht="16" customHeight="1">
      <c r="A103" s="2">
        <f>details!A103</f>
        <v>0</v>
      </c>
      <c r="B103" s="17" t="str">
        <f>IF(details!B103="","",details!B103)</f>
        <v/>
      </c>
      <c r="C103" s="17" t="str">
        <f>IF(details!C103="","",details!C103)</f>
        <v/>
      </c>
      <c r="D103" s="63" t="str">
        <f>IF(details!D103="","",details!D103)</f>
        <v/>
      </c>
      <c r="E103" s="17" t="str">
        <f>IF(details!E103="","",details!E103)</f>
        <v/>
      </c>
      <c r="F103" s="245" t="str">
        <f>IF(details!F103="","",details!F103)</f>
        <v/>
      </c>
      <c r="G103" s="19" t="str">
        <f>IF(details!G103="","",details!G103)</f>
        <v/>
      </c>
      <c r="H103" s="19" t="str">
        <f>IF(details!H103="","",details!H103)</f>
        <v/>
      </c>
      <c r="I103" s="19" t="str">
        <f>IF(details!I103="","",details!I103)</f>
        <v/>
      </c>
      <c r="J103" s="17" t="str">
        <f>IF(details!J103="","",details!J103)</f>
        <v/>
      </c>
      <c r="K103" s="17" t="str">
        <f>IF(details!K103="","",details!K103)</f>
        <v/>
      </c>
      <c r="L103" s="17" t="str">
        <f>IF(details!L103="","",details!L103)</f>
        <v/>
      </c>
      <c r="M103" s="67" t="str">
        <f t="shared" si="349"/>
        <v/>
      </c>
      <c r="N103" s="17" t="str">
        <f>IF(details!M103="","",details!M103)</f>
        <v/>
      </c>
      <c r="O103" s="17" t="str">
        <f>IF(details!N103="","",details!N103)</f>
        <v/>
      </c>
      <c r="P103" s="67" t="str">
        <f t="shared" si="350"/>
        <v/>
      </c>
      <c r="Q103" s="17" t="str">
        <f>IF(details!O103="","",details!O103)</f>
        <v/>
      </c>
      <c r="R103" s="54" t="str">
        <f t="shared" si="351"/>
        <v/>
      </c>
      <c r="S103" s="45">
        <f t="shared" si="352"/>
        <v>0</v>
      </c>
      <c r="T103" s="45">
        <f t="shared" si="353"/>
        <v>0</v>
      </c>
      <c r="U103" s="46" t="str">
        <f t="shared" si="354"/>
        <v/>
      </c>
      <c r="V103" s="45" t="str">
        <f t="shared" si="355"/>
        <v/>
      </c>
      <c r="W103" s="45" t="str">
        <f t="shared" si="322"/>
        <v/>
      </c>
      <c r="X103" s="45" t="str">
        <f t="shared" si="323"/>
        <v/>
      </c>
      <c r="Y103" s="17" t="str">
        <f>IF(details!P103="","",details!P103)</f>
        <v/>
      </c>
      <c r="Z103" s="17" t="str">
        <f>IF(details!Q103="","",details!Q103)</f>
        <v/>
      </c>
      <c r="AA103" s="17" t="str">
        <f>IF(details!R103="","",details!R103)</f>
        <v/>
      </c>
      <c r="AB103" s="67" t="str">
        <f t="shared" si="356"/>
        <v/>
      </c>
      <c r="AC103" s="17" t="str">
        <f>IF(details!S103="","",details!S103)</f>
        <v/>
      </c>
      <c r="AD103" s="17" t="str">
        <f>IF(details!T103="","",details!T103)</f>
        <v/>
      </c>
      <c r="AE103" s="67" t="str">
        <f t="shared" si="357"/>
        <v/>
      </c>
      <c r="AF103" s="17" t="str">
        <f>IF(details!U103="","",details!U103)</f>
        <v/>
      </c>
      <c r="AG103" s="54" t="str">
        <f t="shared" si="358"/>
        <v/>
      </c>
      <c r="AH103" s="45">
        <f t="shared" si="359"/>
        <v>0</v>
      </c>
      <c r="AI103" s="45">
        <f t="shared" si="360"/>
        <v>0</v>
      </c>
      <c r="AJ103" s="46" t="str">
        <f t="shared" si="361"/>
        <v/>
      </c>
      <c r="AK103" s="45" t="str">
        <f t="shared" si="362"/>
        <v/>
      </c>
      <c r="AL103" s="45" t="str">
        <f t="shared" si="324"/>
        <v/>
      </c>
      <c r="AM103" s="45" t="str">
        <f t="shared" si="325"/>
        <v/>
      </c>
      <c r="AN103" s="63" t="str">
        <f>IF(details!V103="","",details!V103)</f>
        <v/>
      </c>
      <c r="AO103" s="68" t="str">
        <f>IF(details!V103="","",details!V103)</f>
        <v/>
      </c>
      <c r="AP103" s="17" t="str">
        <f>IF(details!W103="","",details!W103)</f>
        <v/>
      </c>
      <c r="AQ103" s="17" t="str">
        <f>IF(details!X103="","",details!X103)</f>
        <v/>
      </c>
      <c r="AR103" s="17" t="str">
        <f>IF(details!Y103="","",details!Y103)</f>
        <v/>
      </c>
      <c r="AS103" s="67" t="str">
        <f t="shared" si="363"/>
        <v/>
      </c>
      <c r="AT103" s="17" t="str">
        <f>IF(details!Z103="","",details!Z103)</f>
        <v/>
      </c>
      <c r="AU103" s="17" t="str">
        <f>IF(details!AA103="","",details!AA103)</f>
        <v/>
      </c>
      <c r="AV103" s="67" t="str">
        <f t="shared" si="364"/>
        <v/>
      </c>
      <c r="AW103" s="17" t="str">
        <f>IF(details!AB103="","",details!AB103)</f>
        <v/>
      </c>
      <c r="AX103" s="54" t="str">
        <f t="shared" si="365"/>
        <v/>
      </c>
      <c r="AY103" s="45">
        <f t="shared" si="366"/>
        <v>0</v>
      </c>
      <c r="AZ103" s="45">
        <f t="shared" si="367"/>
        <v>0</v>
      </c>
      <c r="BA103" s="46" t="str">
        <f t="shared" si="368"/>
        <v/>
      </c>
      <c r="BB103" s="45" t="str">
        <f t="shared" si="369"/>
        <v/>
      </c>
      <c r="BC103" s="45" t="str">
        <f t="shared" si="326"/>
        <v/>
      </c>
      <c r="BD103" s="45" t="str">
        <f t="shared" si="370"/>
        <v/>
      </c>
      <c r="BE103" s="17" t="str">
        <f>IF(details!AC103="","",details!AC103)</f>
        <v/>
      </c>
      <c r="BF103" s="17" t="str">
        <f>IF(details!AD103="","",details!AD103)</f>
        <v/>
      </c>
      <c r="BG103" s="17" t="str">
        <f>IF(details!AE103="","",details!AE103)</f>
        <v/>
      </c>
      <c r="BH103" s="67" t="str">
        <f t="shared" si="371"/>
        <v/>
      </c>
      <c r="BI103" s="17" t="str">
        <f>IF(details!AF103="","",details!AF103)</f>
        <v/>
      </c>
      <c r="BJ103" s="17" t="str">
        <f>IF(details!AG103="","",details!AG103)</f>
        <v/>
      </c>
      <c r="BK103" s="67" t="str">
        <f t="shared" si="372"/>
        <v/>
      </c>
      <c r="BL103" s="17" t="str">
        <f>IF(details!AH103="","",details!AH103)</f>
        <v/>
      </c>
      <c r="BM103" s="54" t="str">
        <f t="shared" si="373"/>
        <v/>
      </c>
      <c r="BN103" s="45">
        <f t="shared" si="374"/>
        <v>0</v>
      </c>
      <c r="BO103" s="45">
        <f t="shared" si="375"/>
        <v>0</v>
      </c>
      <c r="BP103" s="46" t="str">
        <f t="shared" si="376"/>
        <v/>
      </c>
      <c r="BQ103" s="45" t="str">
        <f t="shared" si="377"/>
        <v/>
      </c>
      <c r="BR103" s="45" t="str">
        <f t="shared" si="327"/>
        <v/>
      </c>
      <c r="BS103" s="45" t="str">
        <f t="shared" si="378"/>
        <v/>
      </c>
      <c r="BT103" s="300" t="str">
        <f>IF(details!AI103="","",details!AI103)</f>
        <v/>
      </c>
      <c r="BU103" s="309" t="str">
        <f t="shared" si="379"/>
        <v xml:space="preserve"> SOCIAL SCIENCE</v>
      </c>
      <c r="BV103" s="17" t="str">
        <f>IF(details!AJ103="","",details!AJ103)</f>
        <v/>
      </c>
      <c r="BW103" s="17" t="str">
        <f>IF(details!AK103="","",details!AK103)</f>
        <v/>
      </c>
      <c r="BX103" s="17" t="str">
        <f>IF(details!AL103="","",details!AL103)</f>
        <v/>
      </c>
      <c r="BY103" s="178" t="str">
        <f t="shared" si="490"/>
        <v/>
      </c>
      <c r="BZ103" s="17" t="str">
        <f>IF(details!AM103="","",details!AM103)</f>
        <v/>
      </c>
      <c r="CA103" s="17" t="str">
        <f t="shared" si="380"/>
        <v/>
      </c>
      <c r="CB103" s="17" t="str">
        <f t="shared" si="491"/>
        <v/>
      </c>
      <c r="CC103" s="17">
        <f>IF(details!AN103="","",details!AN103)</f>
        <v>10</v>
      </c>
      <c r="CD103" s="17">
        <f>IF(details!AO103="","",details!AO103)</f>
        <v>10</v>
      </c>
      <c r="CE103" s="17">
        <f>IF(details!AP103="","",details!AP103)</f>
        <v>9</v>
      </c>
      <c r="CF103" s="67">
        <f t="shared" si="381"/>
        <v>29</v>
      </c>
      <c r="CG103" s="17">
        <f>IF(details!AQ103="","",details!AQ103)</f>
        <v>0.5</v>
      </c>
      <c r="CH103" s="17">
        <f>IF(details!AR103="","",details!AR103)</f>
        <v>70</v>
      </c>
      <c r="CI103" s="67">
        <f t="shared" si="382"/>
        <v>99.5</v>
      </c>
      <c r="CJ103" s="17">
        <f>IF(details!AS103="","",details!AS103)</f>
        <v>100</v>
      </c>
      <c r="CK103" s="54">
        <f t="shared" si="383"/>
        <v>199.5</v>
      </c>
      <c r="CL103" s="17">
        <f t="shared" si="384"/>
        <v>10</v>
      </c>
      <c r="CM103" s="17">
        <f t="shared" si="385"/>
        <v>10</v>
      </c>
      <c r="CN103" s="17">
        <f t="shared" si="386"/>
        <v>9</v>
      </c>
      <c r="CO103" s="67">
        <f t="shared" si="328"/>
        <v>0.5</v>
      </c>
      <c r="CP103" s="17">
        <f t="shared" si="311"/>
        <v>70</v>
      </c>
      <c r="CQ103" s="67">
        <f t="shared" si="312"/>
        <v>99.5</v>
      </c>
      <c r="CR103" s="17">
        <f t="shared" si="313"/>
        <v>100</v>
      </c>
      <c r="CS103" s="54">
        <f t="shared" si="314"/>
        <v>199.5</v>
      </c>
      <c r="CT103" s="45">
        <f t="shared" si="315"/>
        <v>0</v>
      </c>
      <c r="CU103" s="45">
        <f t="shared" si="329"/>
        <v>0</v>
      </c>
      <c r="CV103" s="46">
        <f t="shared" ref="CV103:CV106" si="494">IF(OR($D103="NSO",$D103=0),"",IF(AND(CL103="",CM103="",CN103="",CP103="",CR103=""),"",IF(AND(CM103="",CN103="",CP103="",CR103=""),10-CT103-CU103,IF(AND(CN103="",CP103="",CR103=""),20-CT103-CU103,IF(AND(CN103="",CR103=""),90-CT103-CU103,IF(CR103="",100-CT103-CU103,200-CT103-CU103))))))</f>
        <v>200</v>
      </c>
      <c r="CW103" s="45" t="str">
        <f t="shared" si="316"/>
        <v/>
      </c>
      <c r="CX103" s="45" t="str">
        <f t="shared" si="331"/>
        <v/>
      </c>
      <c r="CY103" s="45" t="str">
        <f t="shared" si="387"/>
        <v/>
      </c>
      <c r="CZ103" s="17">
        <f>IF(details!AT103="","",details!AT103)</f>
        <v>5</v>
      </c>
      <c r="DA103" s="17">
        <f>IF(details!AU103="","",details!AU103)</f>
        <v>4</v>
      </c>
      <c r="DB103" s="17">
        <f>IF(details!AV103="","",details!AV103)</f>
        <v>8</v>
      </c>
      <c r="DC103" s="67">
        <f t="shared" si="388"/>
        <v>17</v>
      </c>
      <c r="DD103" s="17">
        <f>IF(details!AW103="","",details!AW103)</f>
        <v>1</v>
      </c>
      <c r="DE103" s="17">
        <f>IF(details!AX103="","",details!AX103)</f>
        <v>25</v>
      </c>
      <c r="DF103" s="67">
        <f t="shared" si="389"/>
        <v>43</v>
      </c>
      <c r="DG103" s="17">
        <f>IF(details!AY103="","",details!AY103)</f>
        <v>90</v>
      </c>
      <c r="DH103" s="54">
        <f t="shared" si="390"/>
        <v>133</v>
      </c>
      <c r="DI103" s="45">
        <f t="shared" si="391"/>
        <v>0</v>
      </c>
      <c r="DJ103" s="45">
        <f t="shared" si="392"/>
        <v>0</v>
      </c>
      <c r="DK103" s="46">
        <f t="shared" si="393"/>
        <v>200</v>
      </c>
      <c r="DL103" s="45" t="str">
        <f t="shared" si="394"/>
        <v/>
      </c>
      <c r="DM103" s="45" t="str">
        <f t="shared" si="332"/>
        <v/>
      </c>
      <c r="DN103" s="45" t="str">
        <f t="shared" si="333"/>
        <v/>
      </c>
      <c r="DO103" s="45">
        <f t="shared" si="317"/>
        <v>0</v>
      </c>
      <c r="DP103" s="69">
        <f t="shared" si="318"/>
        <v>332.5</v>
      </c>
      <c r="DQ103" s="70">
        <f t="shared" si="395"/>
        <v>27.708333333333332</v>
      </c>
      <c r="DR103" s="53" t="str">
        <f t="shared" si="396"/>
        <v/>
      </c>
      <c r="DS103" s="17">
        <f>IF(details!AZ103="","",details!AZ103)</f>
        <v>10</v>
      </c>
      <c r="DT103" s="17">
        <f>IF(details!BA103="","",details!BA103)</f>
        <v>10</v>
      </c>
      <c r="DU103" s="17">
        <f>IF(details!BB103="","",details!BB103)</f>
        <v>10</v>
      </c>
      <c r="DV103" s="67">
        <f t="shared" si="397"/>
        <v>30</v>
      </c>
      <c r="DW103" s="17">
        <f>IF(details!BC103="","",details!BC103)</f>
        <v>70</v>
      </c>
      <c r="DX103" s="67">
        <f t="shared" si="398"/>
        <v>100</v>
      </c>
      <c r="DY103" s="17">
        <f>IF(details!BD103="","",details!BD103)</f>
        <v>100</v>
      </c>
      <c r="DZ103" s="54">
        <f t="shared" si="399"/>
        <v>200</v>
      </c>
      <c r="EA103" s="45">
        <f t="shared" si="400"/>
        <v>0</v>
      </c>
      <c r="EB103" s="45">
        <f t="shared" si="401"/>
        <v>0</v>
      </c>
      <c r="EC103" s="46">
        <f t="shared" si="402"/>
        <v>200</v>
      </c>
      <c r="ED103" s="45" t="str">
        <f t="shared" si="403"/>
        <v/>
      </c>
      <c r="EE103" s="45" t="str">
        <f t="shared" si="334"/>
        <v/>
      </c>
      <c r="EF103" s="45" t="str">
        <f t="shared" si="404"/>
        <v/>
      </c>
      <c r="EG103" s="17">
        <f>IF(details!BE103="","",details!BE103)</f>
        <v>6</v>
      </c>
      <c r="EH103" s="17">
        <f>IF(details!BF103="","",details!BF103)</f>
        <v>8</v>
      </c>
      <c r="EI103" s="67">
        <f t="shared" si="405"/>
        <v>14</v>
      </c>
      <c r="EJ103" s="17">
        <f>IF(details!BG103="","",details!BG103)</f>
        <v>4</v>
      </c>
      <c r="EK103" s="17">
        <f>IF(details!BH103="","",details!BH103)</f>
        <v>7</v>
      </c>
      <c r="EL103" s="67">
        <f t="shared" si="406"/>
        <v>11</v>
      </c>
      <c r="EM103" s="17">
        <f>IF(details!BI103="","",details!BI103)</f>
        <v>15</v>
      </c>
      <c r="EN103" s="17">
        <f>IF(details!BJ103="","",details!BJ103)</f>
        <v>10</v>
      </c>
      <c r="EO103" s="67">
        <f t="shared" si="407"/>
        <v>25</v>
      </c>
      <c r="EP103" s="67">
        <f t="shared" si="408"/>
        <v>25</v>
      </c>
      <c r="EQ103" s="67">
        <f t="shared" si="409"/>
        <v>25</v>
      </c>
      <c r="ER103" s="67">
        <f t="shared" si="410"/>
        <v>50</v>
      </c>
      <c r="ES103" s="17">
        <f>IF(details!BK103="","",details!BK103)</f>
        <v>24</v>
      </c>
      <c r="ET103" s="17">
        <f>IF(details!BL103="","",details!BL103)</f>
        <v>14</v>
      </c>
      <c r="EU103" s="67">
        <f t="shared" si="411"/>
        <v>38</v>
      </c>
      <c r="EV103" s="67">
        <f t="shared" si="412"/>
        <v>49</v>
      </c>
      <c r="EW103" s="67">
        <f t="shared" si="413"/>
        <v>39</v>
      </c>
      <c r="EX103" s="17">
        <f>IF(details!BM103="","",details!BM103)</f>
        <v>30</v>
      </c>
      <c r="EY103" s="17">
        <f>IF(details!BN103="","",details!BN103)</f>
        <v>70</v>
      </c>
      <c r="EZ103" s="67">
        <f t="shared" si="414"/>
        <v>100</v>
      </c>
      <c r="FA103" s="67">
        <f t="shared" si="415"/>
        <v>79</v>
      </c>
      <c r="FB103" s="67">
        <f t="shared" si="416"/>
        <v>109</v>
      </c>
      <c r="FC103" s="63">
        <f t="shared" si="417"/>
        <v>188</v>
      </c>
      <c r="FD103" s="45">
        <f t="shared" si="418"/>
        <v>0</v>
      </c>
      <c r="FE103" s="45">
        <f t="shared" si="419"/>
        <v>0</v>
      </c>
      <c r="FF103" s="46">
        <f t="shared" si="420"/>
        <v>200</v>
      </c>
      <c r="FG103" s="45" t="str">
        <f t="shared" si="421"/>
        <v/>
      </c>
      <c r="FH103" s="45" t="str">
        <f t="shared" si="335"/>
        <v>P</v>
      </c>
      <c r="FI103" s="45" t="str">
        <f t="shared" si="422"/>
        <v>A</v>
      </c>
      <c r="FJ103" s="17">
        <f>IF(details!BO103="","",details!BO103)</f>
        <v>10</v>
      </c>
      <c r="FK103" s="17">
        <f>IF(details!BP103="","",details!BP103)</f>
        <v>10</v>
      </c>
      <c r="FL103" s="17">
        <f>IF(details!BQ103="","",details!BQ103)</f>
        <v>10</v>
      </c>
      <c r="FM103" s="67">
        <f t="shared" si="423"/>
        <v>30</v>
      </c>
      <c r="FN103" s="17">
        <f>IF(details!BR103="","",details!BR103)</f>
        <v>33</v>
      </c>
      <c r="FO103" s="17">
        <f>IF(details!BS103="","",details!BS103)</f>
        <v>18</v>
      </c>
      <c r="FP103" s="71">
        <f t="shared" si="424"/>
        <v>51</v>
      </c>
      <c r="FQ103" s="67">
        <f t="shared" si="425"/>
        <v>63</v>
      </c>
      <c r="FR103" s="67">
        <f t="shared" si="426"/>
        <v>18</v>
      </c>
      <c r="FS103" s="17">
        <f>IF(details!BT103="","",details!BT103)</f>
        <v>60</v>
      </c>
      <c r="FT103" s="17">
        <f>IF(details!BU103="","",details!BU103)</f>
        <v>30</v>
      </c>
      <c r="FU103" s="71">
        <f t="shared" si="427"/>
        <v>90</v>
      </c>
      <c r="FV103" s="67">
        <f t="shared" si="428"/>
        <v>123</v>
      </c>
      <c r="FW103" s="67">
        <f t="shared" si="429"/>
        <v>48</v>
      </c>
      <c r="FX103" s="63">
        <f t="shared" si="430"/>
        <v>171</v>
      </c>
      <c r="FY103" s="45">
        <f t="shared" si="431"/>
        <v>0</v>
      </c>
      <c r="FZ103" s="45">
        <f t="shared" si="432"/>
        <v>0</v>
      </c>
      <c r="GA103" s="46">
        <f t="shared" si="492"/>
        <v>200</v>
      </c>
      <c r="GB103" s="45" t="str">
        <f t="shared" si="433"/>
        <v/>
      </c>
      <c r="GC103" s="45" t="str">
        <f t="shared" si="336"/>
        <v>P</v>
      </c>
      <c r="GD103" s="45" t="str">
        <f t="shared" si="434"/>
        <v>A</v>
      </c>
      <c r="GE103" s="17">
        <f>IF(details!BV103="","",details!BV103)</f>
        <v>24</v>
      </c>
      <c r="GF103" s="17">
        <f>IF(details!BW103="","",details!BW103)</f>
        <v>44</v>
      </c>
      <c r="GG103" s="17">
        <f>IF(details!BX103="","",details!BX103)</f>
        <v>30</v>
      </c>
      <c r="GH103" s="63">
        <f t="shared" si="435"/>
        <v>98</v>
      </c>
      <c r="GI103" s="45">
        <f t="shared" si="436"/>
        <v>0</v>
      </c>
      <c r="GJ103" s="46">
        <f t="shared" si="437"/>
        <v>100</v>
      </c>
      <c r="GK103" s="45" t="str">
        <f t="shared" si="438"/>
        <v/>
      </c>
      <c r="GL103" s="45" t="str">
        <f t="shared" si="337"/>
        <v>P</v>
      </c>
      <c r="GM103" s="45" t="str">
        <f t="shared" si="338"/>
        <v>A</v>
      </c>
      <c r="GN103" s="17">
        <f>IF(details!BY103="","",details!BY103)</f>
        <v>24</v>
      </c>
      <c r="GO103" s="17">
        <f>IF(details!BZ103="","",details!BZ103)</f>
        <v>28</v>
      </c>
      <c r="GP103" s="17">
        <f>IF(details!CA103="","",details!CA103)</f>
        <v>27</v>
      </c>
      <c r="GQ103" s="17">
        <f>IF(details!CB103="","",details!CB103)</f>
        <v>14</v>
      </c>
      <c r="GR103" s="63">
        <f t="shared" si="439"/>
        <v>93</v>
      </c>
      <c r="GS103" s="45">
        <f t="shared" si="440"/>
        <v>0</v>
      </c>
      <c r="GT103" s="46">
        <f t="shared" si="441"/>
        <v>100</v>
      </c>
      <c r="GU103" s="45" t="str">
        <f t="shared" si="442"/>
        <v/>
      </c>
      <c r="GV103" s="45" t="str">
        <f t="shared" si="339"/>
        <v>P</v>
      </c>
      <c r="GW103" s="45" t="str">
        <f t="shared" si="340"/>
        <v>A</v>
      </c>
      <c r="GX103" s="45" t="str">
        <f t="shared" si="341"/>
        <v/>
      </c>
      <c r="GY103" s="45" t="str">
        <f t="shared" si="342"/>
        <v/>
      </c>
      <c r="GZ103" s="45" t="str">
        <f t="shared" si="343"/>
        <v/>
      </c>
      <c r="HA103" s="45" t="str">
        <f t="shared" si="344"/>
        <v/>
      </c>
      <c r="HB103" s="45" t="str">
        <f t="shared" si="443"/>
        <v/>
      </c>
      <c r="HC103" s="45" t="str">
        <f t="shared" si="444"/>
        <v/>
      </c>
      <c r="HD103" s="45" t="str">
        <f t="shared" si="320"/>
        <v/>
      </c>
      <c r="HE103" s="45">
        <f t="shared" si="445"/>
        <v>0</v>
      </c>
      <c r="HF103" s="45">
        <f t="shared" si="446"/>
        <v>0</v>
      </c>
      <c r="HG103" s="45">
        <f t="shared" si="447"/>
        <v>0</v>
      </c>
      <c r="HH103" s="45">
        <f t="shared" si="448"/>
        <v>0</v>
      </c>
      <c r="HI103" s="45">
        <f t="shared" si="449"/>
        <v>0</v>
      </c>
      <c r="HJ103" s="45" t="str">
        <f t="shared" si="493"/>
        <v/>
      </c>
      <c r="HK103" s="17" t="str">
        <f t="shared" si="450"/>
        <v/>
      </c>
      <c r="HL103" s="359" t="str">
        <f t="shared" si="451"/>
        <v/>
      </c>
      <c r="HM103" s="72" t="str">
        <f t="shared" si="452"/>
        <v/>
      </c>
      <c r="HN103" s="60" t="str">
        <f>IF(details!DJ103="","",details!DJ103)</f>
        <v/>
      </c>
      <c r="HO103" s="73" t="str">
        <f>IF(details!DK103="","",details!DK103)</f>
        <v/>
      </c>
      <c r="HP103" s="60" t="str">
        <f>IF(details!DN103="","",details!DN103)</f>
        <v/>
      </c>
      <c r="HQ103" s="73" t="str">
        <f>IF(details!DO103="","",details!DO103)</f>
        <v/>
      </c>
      <c r="HR103" s="60" t="str">
        <f>IF(details!DR103="","",details!DR103)</f>
        <v/>
      </c>
      <c r="HS103" s="73" t="str">
        <f>IF(details!DS103="","",details!DS103)</f>
        <v/>
      </c>
      <c r="HT103" s="60" t="str">
        <f>IF(details!DV103="","",details!DV103)</f>
        <v/>
      </c>
      <c r="HU103" s="73" t="str">
        <f>IF(details!DW103="","",details!DW103)</f>
        <v/>
      </c>
      <c r="HV103" s="60" t="str">
        <f>IF(details!DZ103="","",details!DZ103)</f>
        <v/>
      </c>
      <c r="HW103" s="73" t="str">
        <f>IF(details!EA103="","",details!EA103)</f>
        <v/>
      </c>
      <c r="HX103" s="61" t="str">
        <f t="shared" si="453"/>
        <v/>
      </c>
      <c r="HY103" s="321">
        <f t="shared" si="454"/>
        <v>1.5</v>
      </c>
      <c r="HZ103" s="17" t="str">
        <f t="shared" si="455"/>
        <v/>
      </c>
      <c r="IA103" s="17" t="str">
        <f t="shared" si="456"/>
        <v/>
      </c>
      <c r="IB103" s="17" t="str">
        <f t="shared" si="345"/>
        <v/>
      </c>
      <c r="IC103" s="17" t="str">
        <f t="shared" si="457"/>
        <v/>
      </c>
      <c r="ID103" s="17" t="str">
        <f t="shared" si="458"/>
        <v/>
      </c>
      <c r="IE103" s="17" t="str">
        <f t="shared" si="346"/>
        <v/>
      </c>
      <c r="IF103" s="17" t="str">
        <f t="shared" si="459"/>
        <v/>
      </c>
      <c r="IG103" s="17" t="str">
        <f t="shared" si="489"/>
        <v/>
      </c>
      <c r="IH103" s="17" t="str">
        <f t="shared" si="489"/>
        <v/>
      </c>
      <c r="II103" s="17" t="str">
        <f t="shared" si="489"/>
        <v/>
      </c>
      <c r="IJ103" s="17" t="str">
        <f t="shared" si="489"/>
        <v/>
      </c>
      <c r="IK103" s="17" t="str">
        <f t="shared" si="489"/>
        <v/>
      </c>
      <c r="IL103" s="17" t="str">
        <f t="shared" si="460"/>
        <v/>
      </c>
      <c r="IM103" s="17" t="str">
        <f t="shared" si="347"/>
        <v/>
      </c>
      <c r="IN103" s="17" t="str">
        <f t="shared" si="461"/>
        <v/>
      </c>
      <c r="IO103" s="17" t="str">
        <f t="shared" si="462"/>
        <v/>
      </c>
      <c r="IP103" s="17" t="str">
        <f t="shared" si="348"/>
        <v/>
      </c>
      <c r="IQ103" s="17" t="str">
        <f t="shared" si="463"/>
        <v/>
      </c>
      <c r="IR103" s="17" t="str">
        <f t="shared" si="464"/>
        <v/>
      </c>
      <c r="IS103" s="17" t="str">
        <f t="shared" si="465"/>
        <v/>
      </c>
      <c r="IT103" s="17" t="str">
        <f t="shared" si="466"/>
        <v/>
      </c>
      <c r="IU103" s="17" t="str">
        <f t="shared" si="467"/>
        <v/>
      </c>
      <c r="IV103" s="17" t="str">
        <f t="shared" si="468"/>
        <v/>
      </c>
      <c r="IW103" s="17" t="str">
        <f t="shared" si="469"/>
        <v/>
      </c>
      <c r="IX103" s="17" t="str">
        <f t="shared" si="470"/>
        <v>A</v>
      </c>
      <c r="IY103" s="17" t="str">
        <f t="shared" si="471"/>
        <v>A</v>
      </c>
      <c r="IZ103" s="17" t="str">
        <f t="shared" si="472"/>
        <v>A</v>
      </c>
      <c r="JA103" s="17" t="str">
        <f t="shared" si="473"/>
        <v>A</v>
      </c>
      <c r="JB103" s="17" t="str">
        <f t="shared" si="474"/>
        <v xml:space="preserve">            </v>
      </c>
      <c r="JC103" s="17" t="str">
        <f t="shared" si="475"/>
        <v xml:space="preserve">            </v>
      </c>
      <c r="JD103" s="17" t="str">
        <f t="shared" si="476"/>
        <v/>
      </c>
      <c r="JE103" s="74"/>
      <c r="JF103" s="17" t="str">
        <f t="shared" si="477"/>
        <v xml:space="preserve">            </v>
      </c>
      <c r="JG103" s="17" t="str">
        <f>IF(OR(HK103="SUPPL.",HK103="RE-EXAM."),'result subject-wise'!AV103,HK103)</f>
        <v/>
      </c>
      <c r="JH103" s="26">
        <f>IF('result subject-wise'!AW103="",DQ103,'result subject-wise'!AW103)</f>
        <v>27.708333333333332</v>
      </c>
      <c r="JI103" s="53" t="str">
        <f t="shared" si="478"/>
        <v/>
      </c>
      <c r="JJ103" s="65"/>
    </row>
    <row r="104" spans="1:270" ht="16" customHeight="1">
      <c r="A104" s="2">
        <f>details!A104</f>
        <v>0</v>
      </c>
      <c r="B104" s="17" t="str">
        <f>IF(details!B104="","",details!B104)</f>
        <v/>
      </c>
      <c r="C104" s="17" t="str">
        <f>IF(details!C104="","",details!C104)</f>
        <v/>
      </c>
      <c r="D104" s="63" t="str">
        <f>IF(details!D104="","",details!D104)</f>
        <v/>
      </c>
      <c r="E104" s="17" t="str">
        <f>IF(details!E104="","",details!E104)</f>
        <v/>
      </c>
      <c r="F104" s="245" t="str">
        <f>IF(details!F104="","",details!F104)</f>
        <v/>
      </c>
      <c r="G104" s="19" t="str">
        <f>IF(details!G104="","",details!G104)</f>
        <v/>
      </c>
      <c r="H104" s="19" t="str">
        <f>IF(details!H104="","",details!H104)</f>
        <v/>
      </c>
      <c r="I104" s="19" t="str">
        <f>IF(details!I104="","",details!I104)</f>
        <v/>
      </c>
      <c r="J104" s="17" t="str">
        <f>IF(details!J104="","",details!J104)</f>
        <v/>
      </c>
      <c r="K104" s="17" t="str">
        <f>IF(details!K104="","",details!K104)</f>
        <v/>
      </c>
      <c r="L104" s="17" t="str">
        <f>IF(details!L104="","",details!L104)</f>
        <v/>
      </c>
      <c r="M104" s="67" t="str">
        <f t="shared" si="349"/>
        <v/>
      </c>
      <c r="N104" s="17" t="str">
        <f>IF(details!M104="","",details!M104)</f>
        <v/>
      </c>
      <c r="O104" s="17" t="str">
        <f>IF(details!N104="","",details!N104)</f>
        <v/>
      </c>
      <c r="P104" s="67" t="str">
        <f t="shared" si="350"/>
        <v/>
      </c>
      <c r="Q104" s="17" t="str">
        <f>IF(details!O104="","",details!O104)</f>
        <v/>
      </c>
      <c r="R104" s="54" t="str">
        <f t="shared" si="351"/>
        <v/>
      </c>
      <c r="S104" s="45">
        <f t="shared" si="352"/>
        <v>0</v>
      </c>
      <c r="T104" s="45">
        <f t="shared" si="353"/>
        <v>0</v>
      </c>
      <c r="U104" s="46" t="str">
        <f t="shared" si="354"/>
        <v/>
      </c>
      <c r="V104" s="45" t="str">
        <f t="shared" si="355"/>
        <v/>
      </c>
      <c r="W104" s="45" t="str">
        <f t="shared" si="322"/>
        <v/>
      </c>
      <c r="X104" s="45" t="str">
        <f t="shared" si="323"/>
        <v/>
      </c>
      <c r="Y104" s="17" t="str">
        <f>IF(details!P104="","",details!P104)</f>
        <v/>
      </c>
      <c r="Z104" s="17" t="str">
        <f>IF(details!Q104="","",details!Q104)</f>
        <v/>
      </c>
      <c r="AA104" s="17" t="str">
        <f>IF(details!R104="","",details!R104)</f>
        <v/>
      </c>
      <c r="AB104" s="67" t="str">
        <f t="shared" si="356"/>
        <v/>
      </c>
      <c r="AC104" s="17" t="str">
        <f>IF(details!S104="","",details!S104)</f>
        <v/>
      </c>
      <c r="AD104" s="17" t="str">
        <f>IF(details!T104="","",details!T104)</f>
        <v/>
      </c>
      <c r="AE104" s="67" t="str">
        <f t="shared" si="357"/>
        <v/>
      </c>
      <c r="AF104" s="17" t="str">
        <f>IF(details!U104="","",details!U104)</f>
        <v/>
      </c>
      <c r="AG104" s="54" t="str">
        <f t="shared" si="358"/>
        <v/>
      </c>
      <c r="AH104" s="45">
        <f t="shared" si="359"/>
        <v>0</v>
      </c>
      <c r="AI104" s="45">
        <f t="shared" si="360"/>
        <v>0</v>
      </c>
      <c r="AJ104" s="46" t="str">
        <f t="shared" si="361"/>
        <v/>
      </c>
      <c r="AK104" s="45" t="str">
        <f t="shared" si="362"/>
        <v/>
      </c>
      <c r="AL104" s="45" t="str">
        <f t="shared" si="324"/>
        <v/>
      </c>
      <c r="AM104" s="45" t="str">
        <f t="shared" si="325"/>
        <v/>
      </c>
      <c r="AN104" s="63" t="str">
        <f>IF(details!V104="","",details!V104)</f>
        <v/>
      </c>
      <c r="AO104" s="68" t="str">
        <f>IF(details!V104="","",details!V104)</f>
        <v/>
      </c>
      <c r="AP104" s="17" t="str">
        <f>IF(details!W104="","",details!W104)</f>
        <v/>
      </c>
      <c r="AQ104" s="17" t="str">
        <f>IF(details!X104="","",details!X104)</f>
        <v/>
      </c>
      <c r="AR104" s="17" t="str">
        <f>IF(details!Y104="","",details!Y104)</f>
        <v/>
      </c>
      <c r="AS104" s="67" t="str">
        <f t="shared" si="363"/>
        <v/>
      </c>
      <c r="AT104" s="17" t="str">
        <f>IF(details!Z104="","",details!Z104)</f>
        <v/>
      </c>
      <c r="AU104" s="17" t="str">
        <f>IF(details!AA104="","",details!AA104)</f>
        <v/>
      </c>
      <c r="AV104" s="67" t="str">
        <f t="shared" si="364"/>
        <v/>
      </c>
      <c r="AW104" s="17" t="str">
        <f>IF(details!AB104="","",details!AB104)</f>
        <v/>
      </c>
      <c r="AX104" s="54" t="str">
        <f t="shared" si="365"/>
        <v/>
      </c>
      <c r="AY104" s="45">
        <f t="shared" si="366"/>
        <v>0</v>
      </c>
      <c r="AZ104" s="45">
        <f t="shared" si="367"/>
        <v>0</v>
      </c>
      <c r="BA104" s="46" t="str">
        <f t="shared" si="368"/>
        <v/>
      </c>
      <c r="BB104" s="45" t="str">
        <f t="shared" si="369"/>
        <v/>
      </c>
      <c r="BC104" s="45" t="str">
        <f t="shared" si="326"/>
        <v/>
      </c>
      <c r="BD104" s="45" t="str">
        <f t="shared" si="370"/>
        <v/>
      </c>
      <c r="BE104" s="17" t="str">
        <f>IF(details!AC104="","",details!AC104)</f>
        <v/>
      </c>
      <c r="BF104" s="17" t="str">
        <f>IF(details!AD104="","",details!AD104)</f>
        <v/>
      </c>
      <c r="BG104" s="17" t="str">
        <f>IF(details!AE104="","",details!AE104)</f>
        <v/>
      </c>
      <c r="BH104" s="67" t="str">
        <f t="shared" si="371"/>
        <v/>
      </c>
      <c r="BI104" s="17" t="str">
        <f>IF(details!AF104="","",details!AF104)</f>
        <v/>
      </c>
      <c r="BJ104" s="17" t="str">
        <f>IF(details!AG104="","",details!AG104)</f>
        <v/>
      </c>
      <c r="BK104" s="67" t="str">
        <f t="shared" si="372"/>
        <v/>
      </c>
      <c r="BL104" s="17" t="str">
        <f>IF(details!AH104="","",details!AH104)</f>
        <v/>
      </c>
      <c r="BM104" s="54" t="str">
        <f t="shared" si="373"/>
        <v/>
      </c>
      <c r="BN104" s="45">
        <f t="shared" si="374"/>
        <v>0</v>
      </c>
      <c r="BO104" s="45">
        <f t="shared" si="375"/>
        <v>0</v>
      </c>
      <c r="BP104" s="46" t="str">
        <f t="shared" si="376"/>
        <v/>
      </c>
      <c r="BQ104" s="45" t="str">
        <f t="shared" si="377"/>
        <v/>
      </c>
      <c r="BR104" s="45" t="str">
        <f t="shared" si="327"/>
        <v/>
      </c>
      <c r="BS104" s="45" t="str">
        <f t="shared" si="378"/>
        <v/>
      </c>
      <c r="BT104" s="300" t="str">
        <f>IF(details!AI104="","",details!AI104)</f>
        <v/>
      </c>
      <c r="BU104" s="309" t="str">
        <f t="shared" si="379"/>
        <v xml:space="preserve"> SOCIAL SCIENCE</v>
      </c>
      <c r="BV104" s="17" t="str">
        <f>IF(details!AJ104="","",details!AJ104)</f>
        <v/>
      </c>
      <c r="BW104" s="17" t="str">
        <f>IF(details!AK104="","",details!AK104)</f>
        <v/>
      </c>
      <c r="BX104" s="17" t="str">
        <f>IF(details!AL104="","",details!AL104)</f>
        <v/>
      </c>
      <c r="BY104" s="178" t="str">
        <f t="shared" si="490"/>
        <v/>
      </c>
      <c r="BZ104" s="17" t="str">
        <f>IF(details!AM104="","",details!AM104)</f>
        <v/>
      </c>
      <c r="CA104" s="17" t="str">
        <f t="shared" si="380"/>
        <v/>
      </c>
      <c r="CB104" s="17" t="str">
        <f t="shared" si="491"/>
        <v/>
      </c>
      <c r="CC104" s="17">
        <f>IF(details!AN104="","",details!AN104)</f>
        <v>10</v>
      </c>
      <c r="CD104" s="17">
        <f>IF(details!AO104="","",details!AO104)</f>
        <v>10</v>
      </c>
      <c r="CE104" s="17">
        <f>IF(details!AP104="","",details!AP104)</f>
        <v>9</v>
      </c>
      <c r="CF104" s="67">
        <f t="shared" si="381"/>
        <v>29</v>
      </c>
      <c r="CG104" s="17">
        <f>IF(details!AQ104="","",details!AQ104)</f>
        <v>0.5</v>
      </c>
      <c r="CH104" s="17">
        <f>IF(details!AR104="","",details!AR104)</f>
        <v>70</v>
      </c>
      <c r="CI104" s="67">
        <f t="shared" si="382"/>
        <v>99.5</v>
      </c>
      <c r="CJ104" s="17">
        <f>IF(details!AS104="","",details!AS104)</f>
        <v>100</v>
      </c>
      <c r="CK104" s="54">
        <f t="shared" si="383"/>
        <v>199.5</v>
      </c>
      <c r="CL104" s="17">
        <f t="shared" si="384"/>
        <v>10</v>
      </c>
      <c r="CM104" s="17">
        <f t="shared" si="385"/>
        <v>10</v>
      </c>
      <c r="CN104" s="17">
        <f t="shared" si="386"/>
        <v>9</v>
      </c>
      <c r="CO104" s="67">
        <f t="shared" si="328"/>
        <v>0.5</v>
      </c>
      <c r="CP104" s="17">
        <f t="shared" si="311"/>
        <v>70</v>
      </c>
      <c r="CQ104" s="67">
        <f t="shared" si="312"/>
        <v>99.5</v>
      </c>
      <c r="CR104" s="17">
        <f t="shared" si="313"/>
        <v>100</v>
      </c>
      <c r="CS104" s="54">
        <f t="shared" si="314"/>
        <v>199.5</v>
      </c>
      <c r="CT104" s="45">
        <f t="shared" si="315"/>
        <v>0</v>
      </c>
      <c r="CU104" s="45">
        <f t="shared" si="329"/>
        <v>0</v>
      </c>
      <c r="CV104" s="46">
        <f t="shared" si="494"/>
        <v>200</v>
      </c>
      <c r="CW104" s="45" t="str">
        <f t="shared" si="316"/>
        <v/>
      </c>
      <c r="CX104" s="45" t="str">
        <f t="shared" si="331"/>
        <v/>
      </c>
      <c r="CY104" s="45" t="str">
        <f t="shared" si="387"/>
        <v/>
      </c>
      <c r="CZ104" s="17">
        <f>IF(details!AT104="","",details!AT104)</f>
        <v>5</v>
      </c>
      <c r="DA104" s="17">
        <f>IF(details!AU104="","",details!AU104)</f>
        <v>4</v>
      </c>
      <c r="DB104" s="17">
        <f>IF(details!AV104="","",details!AV104)</f>
        <v>8</v>
      </c>
      <c r="DC104" s="67">
        <f t="shared" si="388"/>
        <v>17</v>
      </c>
      <c r="DD104" s="17">
        <f>IF(details!AW104="","",details!AW104)</f>
        <v>1</v>
      </c>
      <c r="DE104" s="17">
        <f>IF(details!AX104="","",details!AX104)</f>
        <v>25</v>
      </c>
      <c r="DF104" s="67">
        <f t="shared" si="389"/>
        <v>43</v>
      </c>
      <c r="DG104" s="17">
        <f>IF(details!AY104="","",details!AY104)</f>
        <v>90</v>
      </c>
      <c r="DH104" s="54">
        <f t="shared" si="390"/>
        <v>133</v>
      </c>
      <c r="DI104" s="45">
        <f t="shared" si="391"/>
        <v>0</v>
      </c>
      <c r="DJ104" s="45">
        <f t="shared" si="392"/>
        <v>0</v>
      </c>
      <c r="DK104" s="46">
        <f t="shared" si="393"/>
        <v>200</v>
      </c>
      <c r="DL104" s="45" t="str">
        <f t="shared" si="394"/>
        <v/>
      </c>
      <c r="DM104" s="45" t="str">
        <f t="shared" si="332"/>
        <v/>
      </c>
      <c r="DN104" s="45" t="str">
        <f t="shared" si="333"/>
        <v/>
      </c>
      <c r="DO104" s="45">
        <f t="shared" si="317"/>
        <v>0</v>
      </c>
      <c r="DP104" s="69">
        <f t="shared" si="318"/>
        <v>332.5</v>
      </c>
      <c r="DQ104" s="70">
        <f t="shared" si="395"/>
        <v>27.708333333333332</v>
      </c>
      <c r="DR104" s="53" t="str">
        <f t="shared" si="396"/>
        <v/>
      </c>
      <c r="DS104" s="17">
        <f>IF(details!AZ104="","",details!AZ104)</f>
        <v>10</v>
      </c>
      <c r="DT104" s="17">
        <f>IF(details!BA104="","",details!BA104)</f>
        <v>10</v>
      </c>
      <c r="DU104" s="17">
        <f>IF(details!BB104="","",details!BB104)</f>
        <v>10</v>
      </c>
      <c r="DV104" s="67">
        <f t="shared" si="397"/>
        <v>30</v>
      </c>
      <c r="DW104" s="17">
        <f>IF(details!BC104="","",details!BC104)</f>
        <v>70</v>
      </c>
      <c r="DX104" s="67">
        <f t="shared" si="398"/>
        <v>100</v>
      </c>
      <c r="DY104" s="17">
        <f>IF(details!BD104="","",details!BD104)</f>
        <v>100</v>
      </c>
      <c r="DZ104" s="54">
        <f t="shared" si="399"/>
        <v>200</v>
      </c>
      <c r="EA104" s="45">
        <f t="shared" si="400"/>
        <v>0</v>
      </c>
      <c r="EB104" s="45">
        <f t="shared" si="401"/>
        <v>0</v>
      </c>
      <c r="EC104" s="46">
        <f t="shared" si="402"/>
        <v>200</v>
      </c>
      <c r="ED104" s="45" t="str">
        <f t="shared" si="403"/>
        <v/>
      </c>
      <c r="EE104" s="45" t="str">
        <f t="shared" si="334"/>
        <v/>
      </c>
      <c r="EF104" s="45" t="str">
        <f t="shared" si="404"/>
        <v/>
      </c>
      <c r="EG104" s="17">
        <f>IF(details!BE104="","",details!BE104)</f>
        <v>6</v>
      </c>
      <c r="EH104" s="17">
        <f>IF(details!BF104="","",details!BF104)</f>
        <v>8</v>
      </c>
      <c r="EI104" s="67">
        <f t="shared" si="405"/>
        <v>14</v>
      </c>
      <c r="EJ104" s="17">
        <f>IF(details!BG104="","",details!BG104)</f>
        <v>4</v>
      </c>
      <c r="EK104" s="17">
        <f>IF(details!BH104="","",details!BH104)</f>
        <v>7</v>
      </c>
      <c r="EL104" s="67">
        <f t="shared" si="406"/>
        <v>11</v>
      </c>
      <c r="EM104" s="17">
        <f>IF(details!BI104="","",details!BI104)</f>
        <v>15</v>
      </c>
      <c r="EN104" s="17">
        <f>IF(details!BJ104="","",details!BJ104)</f>
        <v>10</v>
      </c>
      <c r="EO104" s="67">
        <f t="shared" si="407"/>
        <v>25</v>
      </c>
      <c r="EP104" s="67">
        <f t="shared" si="408"/>
        <v>25</v>
      </c>
      <c r="EQ104" s="67">
        <f t="shared" si="409"/>
        <v>25</v>
      </c>
      <c r="ER104" s="67">
        <f t="shared" si="410"/>
        <v>50</v>
      </c>
      <c r="ES104" s="17">
        <f>IF(details!BK104="","",details!BK104)</f>
        <v>24</v>
      </c>
      <c r="ET104" s="17">
        <f>IF(details!BL104="","",details!BL104)</f>
        <v>14</v>
      </c>
      <c r="EU104" s="67">
        <f t="shared" si="411"/>
        <v>38</v>
      </c>
      <c r="EV104" s="67">
        <f t="shared" si="412"/>
        <v>49</v>
      </c>
      <c r="EW104" s="67">
        <f t="shared" si="413"/>
        <v>39</v>
      </c>
      <c r="EX104" s="17">
        <f>IF(details!BM104="","",details!BM104)</f>
        <v>30</v>
      </c>
      <c r="EY104" s="17">
        <f>IF(details!BN104="","",details!BN104)</f>
        <v>70</v>
      </c>
      <c r="EZ104" s="67">
        <f t="shared" si="414"/>
        <v>100</v>
      </c>
      <c r="FA104" s="67">
        <f t="shared" si="415"/>
        <v>79</v>
      </c>
      <c r="FB104" s="67">
        <f t="shared" si="416"/>
        <v>109</v>
      </c>
      <c r="FC104" s="63">
        <f t="shared" si="417"/>
        <v>188</v>
      </c>
      <c r="FD104" s="45">
        <f t="shared" si="418"/>
        <v>0</v>
      </c>
      <c r="FE104" s="45">
        <f t="shared" si="419"/>
        <v>0</v>
      </c>
      <c r="FF104" s="46">
        <f t="shared" si="420"/>
        <v>200</v>
      </c>
      <c r="FG104" s="45" t="str">
        <f t="shared" si="421"/>
        <v/>
      </c>
      <c r="FH104" s="45" t="str">
        <f t="shared" si="335"/>
        <v>P</v>
      </c>
      <c r="FI104" s="45" t="str">
        <f t="shared" si="422"/>
        <v>A</v>
      </c>
      <c r="FJ104" s="17">
        <f>IF(details!BO104="","",details!BO104)</f>
        <v>10</v>
      </c>
      <c r="FK104" s="17">
        <f>IF(details!BP104="","",details!BP104)</f>
        <v>10</v>
      </c>
      <c r="FL104" s="17">
        <f>IF(details!BQ104="","",details!BQ104)</f>
        <v>10</v>
      </c>
      <c r="FM104" s="67">
        <f t="shared" si="423"/>
        <v>30</v>
      </c>
      <c r="FN104" s="17">
        <f>IF(details!BR104="","",details!BR104)</f>
        <v>33</v>
      </c>
      <c r="FO104" s="17">
        <f>IF(details!BS104="","",details!BS104)</f>
        <v>18</v>
      </c>
      <c r="FP104" s="71">
        <f t="shared" si="424"/>
        <v>51</v>
      </c>
      <c r="FQ104" s="67">
        <f t="shared" si="425"/>
        <v>63</v>
      </c>
      <c r="FR104" s="67">
        <f t="shared" si="426"/>
        <v>18</v>
      </c>
      <c r="FS104" s="17">
        <f>IF(details!BT104="","",details!BT104)</f>
        <v>60</v>
      </c>
      <c r="FT104" s="17">
        <f>IF(details!BU104="","",details!BU104)</f>
        <v>30</v>
      </c>
      <c r="FU104" s="71">
        <f t="shared" si="427"/>
        <v>90</v>
      </c>
      <c r="FV104" s="67">
        <f t="shared" si="428"/>
        <v>123</v>
      </c>
      <c r="FW104" s="67">
        <f t="shared" si="429"/>
        <v>48</v>
      </c>
      <c r="FX104" s="63">
        <f t="shared" si="430"/>
        <v>171</v>
      </c>
      <c r="FY104" s="45">
        <f t="shared" si="431"/>
        <v>0</v>
      </c>
      <c r="FZ104" s="45">
        <f t="shared" si="432"/>
        <v>0</v>
      </c>
      <c r="GA104" s="46">
        <f t="shared" si="492"/>
        <v>200</v>
      </c>
      <c r="GB104" s="45" t="str">
        <f t="shared" si="433"/>
        <v/>
      </c>
      <c r="GC104" s="45" t="str">
        <f t="shared" si="336"/>
        <v>P</v>
      </c>
      <c r="GD104" s="45" t="str">
        <f t="shared" si="434"/>
        <v>A</v>
      </c>
      <c r="GE104" s="17">
        <f>IF(details!BV104="","",details!BV104)</f>
        <v>24</v>
      </c>
      <c r="GF104" s="17">
        <f>IF(details!BW104="","",details!BW104)</f>
        <v>44</v>
      </c>
      <c r="GG104" s="17">
        <f>IF(details!BX104="","",details!BX104)</f>
        <v>30</v>
      </c>
      <c r="GH104" s="63">
        <f t="shared" si="435"/>
        <v>98</v>
      </c>
      <c r="GI104" s="45">
        <f t="shared" si="436"/>
        <v>0</v>
      </c>
      <c r="GJ104" s="46">
        <f t="shared" si="437"/>
        <v>100</v>
      </c>
      <c r="GK104" s="45" t="str">
        <f t="shared" si="438"/>
        <v/>
      </c>
      <c r="GL104" s="45" t="str">
        <f t="shared" si="337"/>
        <v>P</v>
      </c>
      <c r="GM104" s="45" t="str">
        <f t="shared" si="338"/>
        <v>A</v>
      </c>
      <c r="GN104" s="17">
        <f>IF(details!BY104="","",details!BY104)</f>
        <v>24</v>
      </c>
      <c r="GO104" s="17">
        <f>IF(details!BZ104="","",details!BZ104)</f>
        <v>28</v>
      </c>
      <c r="GP104" s="17">
        <f>IF(details!CA104="","",details!CA104)</f>
        <v>27</v>
      </c>
      <c r="GQ104" s="17">
        <f>IF(details!CB104="","",details!CB104)</f>
        <v>14</v>
      </c>
      <c r="GR104" s="63">
        <f t="shared" si="439"/>
        <v>93</v>
      </c>
      <c r="GS104" s="45">
        <f t="shared" si="440"/>
        <v>0</v>
      </c>
      <c r="GT104" s="46">
        <f t="shared" si="441"/>
        <v>100</v>
      </c>
      <c r="GU104" s="45" t="str">
        <f t="shared" si="442"/>
        <v/>
      </c>
      <c r="GV104" s="45" t="str">
        <f t="shared" si="339"/>
        <v>P</v>
      </c>
      <c r="GW104" s="45" t="str">
        <f t="shared" si="340"/>
        <v>A</v>
      </c>
      <c r="GX104" s="45" t="str">
        <f t="shared" si="341"/>
        <v/>
      </c>
      <c r="GY104" s="45" t="str">
        <f t="shared" si="342"/>
        <v/>
      </c>
      <c r="GZ104" s="45" t="str">
        <f t="shared" si="343"/>
        <v/>
      </c>
      <c r="HA104" s="45" t="str">
        <f t="shared" si="344"/>
        <v/>
      </c>
      <c r="HB104" s="45" t="str">
        <f t="shared" si="443"/>
        <v/>
      </c>
      <c r="HC104" s="45" t="str">
        <f t="shared" si="444"/>
        <v/>
      </c>
      <c r="HD104" s="45" t="str">
        <f t="shared" si="320"/>
        <v/>
      </c>
      <c r="HE104" s="45">
        <f t="shared" si="445"/>
        <v>0</v>
      </c>
      <c r="HF104" s="45">
        <f t="shared" si="446"/>
        <v>0</v>
      </c>
      <c r="HG104" s="45">
        <f t="shared" si="447"/>
        <v>0</v>
      </c>
      <c r="HH104" s="45">
        <f t="shared" si="448"/>
        <v>0</v>
      </c>
      <c r="HI104" s="45">
        <f t="shared" si="449"/>
        <v>0</v>
      </c>
      <c r="HJ104" s="45" t="str">
        <f t="shared" si="493"/>
        <v/>
      </c>
      <c r="HK104" s="17" t="str">
        <f t="shared" si="450"/>
        <v/>
      </c>
      <c r="HL104" s="359" t="str">
        <f t="shared" si="451"/>
        <v/>
      </c>
      <c r="HM104" s="72" t="str">
        <f t="shared" si="452"/>
        <v/>
      </c>
      <c r="HN104" s="60" t="str">
        <f>IF(details!DJ104="","",details!DJ104)</f>
        <v/>
      </c>
      <c r="HO104" s="73" t="str">
        <f>IF(details!DK104="","",details!DK104)</f>
        <v/>
      </c>
      <c r="HP104" s="60" t="str">
        <f>IF(details!DN104="","",details!DN104)</f>
        <v/>
      </c>
      <c r="HQ104" s="73" t="str">
        <f>IF(details!DO104="","",details!DO104)</f>
        <v/>
      </c>
      <c r="HR104" s="60" t="str">
        <f>IF(details!DR104="","",details!DR104)</f>
        <v/>
      </c>
      <c r="HS104" s="73" t="str">
        <f>IF(details!DS104="","",details!DS104)</f>
        <v/>
      </c>
      <c r="HT104" s="60" t="str">
        <f>IF(details!DV104="","",details!DV104)</f>
        <v/>
      </c>
      <c r="HU104" s="73" t="str">
        <f>IF(details!DW104="","",details!DW104)</f>
        <v/>
      </c>
      <c r="HV104" s="60" t="str">
        <f>IF(details!DZ104="","",details!DZ104)</f>
        <v/>
      </c>
      <c r="HW104" s="73" t="str">
        <f>IF(details!EA104="","",details!EA104)</f>
        <v/>
      </c>
      <c r="HX104" s="61" t="str">
        <f t="shared" si="453"/>
        <v/>
      </c>
      <c r="HY104" s="321">
        <f t="shared" si="454"/>
        <v>1.5</v>
      </c>
      <c r="HZ104" s="17" t="str">
        <f t="shared" si="455"/>
        <v/>
      </c>
      <c r="IA104" s="17" t="str">
        <f t="shared" si="456"/>
        <v/>
      </c>
      <c r="IB104" s="17" t="str">
        <f t="shared" si="345"/>
        <v/>
      </c>
      <c r="IC104" s="17" t="str">
        <f t="shared" si="457"/>
        <v/>
      </c>
      <c r="ID104" s="17" t="str">
        <f t="shared" si="458"/>
        <v/>
      </c>
      <c r="IE104" s="17" t="str">
        <f t="shared" si="346"/>
        <v/>
      </c>
      <c r="IF104" s="17" t="str">
        <f t="shared" si="459"/>
        <v/>
      </c>
      <c r="IG104" s="17" t="str">
        <f t="shared" si="489"/>
        <v/>
      </c>
      <c r="IH104" s="17" t="str">
        <f t="shared" si="489"/>
        <v/>
      </c>
      <c r="II104" s="17" t="str">
        <f t="shared" si="489"/>
        <v/>
      </c>
      <c r="IJ104" s="17" t="str">
        <f t="shared" si="489"/>
        <v/>
      </c>
      <c r="IK104" s="17" t="str">
        <f t="shared" si="489"/>
        <v/>
      </c>
      <c r="IL104" s="17" t="str">
        <f t="shared" si="460"/>
        <v/>
      </c>
      <c r="IM104" s="17" t="str">
        <f t="shared" si="347"/>
        <v/>
      </c>
      <c r="IN104" s="17" t="str">
        <f t="shared" si="461"/>
        <v/>
      </c>
      <c r="IO104" s="17" t="str">
        <f t="shared" si="462"/>
        <v/>
      </c>
      <c r="IP104" s="17" t="str">
        <f t="shared" si="348"/>
        <v/>
      </c>
      <c r="IQ104" s="17" t="str">
        <f t="shared" si="463"/>
        <v/>
      </c>
      <c r="IR104" s="17" t="str">
        <f t="shared" si="464"/>
        <v/>
      </c>
      <c r="IS104" s="17" t="str">
        <f t="shared" si="465"/>
        <v/>
      </c>
      <c r="IT104" s="17" t="str">
        <f t="shared" si="466"/>
        <v/>
      </c>
      <c r="IU104" s="17" t="str">
        <f t="shared" si="467"/>
        <v/>
      </c>
      <c r="IV104" s="17" t="str">
        <f t="shared" si="468"/>
        <v/>
      </c>
      <c r="IW104" s="17" t="str">
        <f t="shared" si="469"/>
        <v/>
      </c>
      <c r="IX104" s="17" t="str">
        <f t="shared" si="470"/>
        <v>A</v>
      </c>
      <c r="IY104" s="17" t="str">
        <f t="shared" si="471"/>
        <v>A</v>
      </c>
      <c r="IZ104" s="17" t="str">
        <f t="shared" si="472"/>
        <v>A</v>
      </c>
      <c r="JA104" s="17" t="str">
        <f t="shared" si="473"/>
        <v>A</v>
      </c>
      <c r="JB104" s="17" t="str">
        <f t="shared" si="474"/>
        <v xml:space="preserve">            </v>
      </c>
      <c r="JC104" s="17" t="str">
        <f t="shared" si="475"/>
        <v xml:space="preserve">            </v>
      </c>
      <c r="JD104" s="17" t="str">
        <f t="shared" si="476"/>
        <v/>
      </c>
      <c r="JE104" s="74"/>
      <c r="JF104" s="17" t="str">
        <f t="shared" si="477"/>
        <v xml:space="preserve">            </v>
      </c>
      <c r="JG104" s="17" t="str">
        <f>IF(OR(HK104="SUPPL.",HK104="RE-EXAM."),'result subject-wise'!AV104,HK104)</f>
        <v/>
      </c>
      <c r="JH104" s="26">
        <f>IF('result subject-wise'!AW104="",DQ104,'result subject-wise'!AW104)</f>
        <v>27.708333333333332</v>
      </c>
      <c r="JI104" s="53" t="str">
        <f t="shared" si="478"/>
        <v/>
      </c>
      <c r="JJ104" s="65"/>
    </row>
    <row r="105" spans="1:270" ht="16" customHeight="1">
      <c r="A105" s="2">
        <f>details!A105</f>
        <v>0</v>
      </c>
      <c r="B105" s="17" t="str">
        <f>IF(details!B105="","",details!B105)</f>
        <v/>
      </c>
      <c r="C105" s="17" t="str">
        <f>IF(details!C105="","",details!C105)</f>
        <v/>
      </c>
      <c r="D105" s="63" t="str">
        <f>IF(details!D105="","",details!D105)</f>
        <v/>
      </c>
      <c r="E105" s="17" t="str">
        <f>IF(details!E105="","",details!E105)</f>
        <v/>
      </c>
      <c r="F105" s="245" t="str">
        <f>IF(details!F105="","",details!F105)</f>
        <v/>
      </c>
      <c r="G105" s="19" t="str">
        <f>IF(details!G105="","",details!G105)</f>
        <v/>
      </c>
      <c r="H105" s="19" t="str">
        <f>IF(details!H105="","",details!H105)</f>
        <v/>
      </c>
      <c r="I105" s="19" t="str">
        <f>IF(details!I105="","",details!I105)</f>
        <v/>
      </c>
      <c r="J105" s="17" t="str">
        <f>IF(details!J105="","",details!J105)</f>
        <v/>
      </c>
      <c r="K105" s="17" t="str">
        <f>IF(details!K105="","",details!K105)</f>
        <v/>
      </c>
      <c r="L105" s="17" t="str">
        <f>IF(details!L105="","",details!L105)</f>
        <v/>
      </c>
      <c r="M105" s="67" t="str">
        <f t="shared" si="349"/>
        <v/>
      </c>
      <c r="N105" s="17" t="str">
        <f>IF(details!M105="","",details!M105)</f>
        <v/>
      </c>
      <c r="O105" s="17" t="str">
        <f>IF(details!N105="","",details!N105)</f>
        <v/>
      </c>
      <c r="P105" s="67" t="str">
        <f t="shared" si="350"/>
        <v/>
      </c>
      <c r="Q105" s="17" t="str">
        <f>IF(details!O105="","",details!O105)</f>
        <v/>
      </c>
      <c r="R105" s="54" t="str">
        <f t="shared" si="351"/>
        <v/>
      </c>
      <c r="S105" s="45">
        <f t="shared" si="352"/>
        <v>0</v>
      </c>
      <c r="T105" s="45">
        <f t="shared" si="353"/>
        <v>0</v>
      </c>
      <c r="U105" s="46" t="str">
        <f t="shared" si="354"/>
        <v/>
      </c>
      <c r="V105" s="45" t="str">
        <f t="shared" si="355"/>
        <v/>
      </c>
      <c r="W105" s="45" t="str">
        <f t="shared" si="322"/>
        <v/>
      </c>
      <c r="X105" s="45" t="str">
        <f t="shared" si="323"/>
        <v/>
      </c>
      <c r="Y105" s="17" t="str">
        <f>IF(details!P105="","",details!P105)</f>
        <v/>
      </c>
      <c r="Z105" s="17" t="str">
        <f>IF(details!Q105="","",details!Q105)</f>
        <v/>
      </c>
      <c r="AA105" s="17" t="str">
        <f>IF(details!R105="","",details!R105)</f>
        <v/>
      </c>
      <c r="AB105" s="67" t="str">
        <f t="shared" si="356"/>
        <v/>
      </c>
      <c r="AC105" s="17" t="str">
        <f>IF(details!S105="","",details!S105)</f>
        <v/>
      </c>
      <c r="AD105" s="17" t="str">
        <f>IF(details!T105="","",details!T105)</f>
        <v/>
      </c>
      <c r="AE105" s="67" t="str">
        <f t="shared" si="357"/>
        <v/>
      </c>
      <c r="AF105" s="17" t="str">
        <f>IF(details!U105="","",details!U105)</f>
        <v/>
      </c>
      <c r="AG105" s="54" t="str">
        <f t="shared" si="358"/>
        <v/>
      </c>
      <c r="AH105" s="45">
        <f t="shared" si="359"/>
        <v>0</v>
      </c>
      <c r="AI105" s="45">
        <f t="shared" si="360"/>
        <v>0</v>
      </c>
      <c r="AJ105" s="46" t="str">
        <f t="shared" si="361"/>
        <v/>
      </c>
      <c r="AK105" s="45" t="str">
        <f t="shared" si="362"/>
        <v/>
      </c>
      <c r="AL105" s="45" t="str">
        <f t="shared" si="324"/>
        <v/>
      </c>
      <c r="AM105" s="45" t="str">
        <f t="shared" si="325"/>
        <v/>
      </c>
      <c r="AN105" s="63" t="str">
        <f>IF(details!V105="","",details!V105)</f>
        <v/>
      </c>
      <c r="AO105" s="68" t="str">
        <f>IF(details!V105="","",details!V105)</f>
        <v/>
      </c>
      <c r="AP105" s="17" t="str">
        <f>IF(details!W105="","",details!W105)</f>
        <v/>
      </c>
      <c r="AQ105" s="17" t="str">
        <f>IF(details!X105="","",details!X105)</f>
        <v/>
      </c>
      <c r="AR105" s="17" t="str">
        <f>IF(details!Y105="","",details!Y105)</f>
        <v/>
      </c>
      <c r="AS105" s="67" t="str">
        <f t="shared" si="363"/>
        <v/>
      </c>
      <c r="AT105" s="17" t="str">
        <f>IF(details!Z105="","",details!Z105)</f>
        <v/>
      </c>
      <c r="AU105" s="17" t="str">
        <f>IF(details!AA105="","",details!AA105)</f>
        <v/>
      </c>
      <c r="AV105" s="67" t="str">
        <f t="shared" si="364"/>
        <v/>
      </c>
      <c r="AW105" s="17" t="str">
        <f>IF(details!AB105="","",details!AB105)</f>
        <v/>
      </c>
      <c r="AX105" s="54" t="str">
        <f t="shared" si="365"/>
        <v/>
      </c>
      <c r="AY105" s="45">
        <f t="shared" si="366"/>
        <v>0</v>
      </c>
      <c r="AZ105" s="45">
        <f t="shared" si="367"/>
        <v>0</v>
      </c>
      <c r="BA105" s="46" t="str">
        <f t="shared" si="368"/>
        <v/>
      </c>
      <c r="BB105" s="45" t="str">
        <f t="shared" si="369"/>
        <v/>
      </c>
      <c r="BC105" s="45" t="str">
        <f t="shared" si="326"/>
        <v/>
      </c>
      <c r="BD105" s="45" t="str">
        <f t="shared" si="370"/>
        <v/>
      </c>
      <c r="BE105" s="17" t="str">
        <f>IF(details!AC105="","",details!AC105)</f>
        <v/>
      </c>
      <c r="BF105" s="17" t="str">
        <f>IF(details!AD105="","",details!AD105)</f>
        <v/>
      </c>
      <c r="BG105" s="17" t="str">
        <f>IF(details!AE105="","",details!AE105)</f>
        <v/>
      </c>
      <c r="BH105" s="67" t="str">
        <f t="shared" si="371"/>
        <v/>
      </c>
      <c r="BI105" s="17" t="str">
        <f>IF(details!AF105="","",details!AF105)</f>
        <v/>
      </c>
      <c r="BJ105" s="17" t="str">
        <f>IF(details!AG105="","",details!AG105)</f>
        <v/>
      </c>
      <c r="BK105" s="67" t="str">
        <f t="shared" si="372"/>
        <v/>
      </c>
      <c r="BL105" s="17" t="str">
        <f>IF(details!AH105="","",details!AH105)</f>
        <v/>
      </c>
      <c r="BM105" s="54" t="str">
        <f t="shared" si="373"/>
        <v/>
      </c>
      <c r="BN105" s="45">
        <f t="shared" si="374"/>
        <v>0</v>
      </c>
      <c r="BO105" s="45">
        <f t="shared" si="375"/>
        <v>0</v>
      </c>
      <c r="BP105" s="46" t="str">
        <f t="shared" si="376"/>
        <v/>
      </c>
      <c r="BQ105" s="45" t="str">
        <f t="shared" si="377"/>
        <v/>
      </c>
      <c r="BR105" s="45" t="str">
        <f t="shared" si="327"/>
        <v/>
      </c>
      <c r="BS105" s="45" t="str">
        <f t="shared" si="378"/>
        <v/>
      </c>
      <c r="BT105" s="300" t="str">
        <f>IF(details!AI105="","",details!AI105)</f>
        <v/>
      </c>
      <c r="BU105" s="309" t="str">
        <f t="shared" si="379"/>
        <v xml:space="preserve"> SOCIAL SCIENCE</v>
      </c>
      <c r="BV105" s="17" t="str">
        <f>IF(details!AJ105="","",details!AJ105)</f>
        <v/>
      </c>
      <c r="BW105" s="17" t="str">
        <f>IF(details!AK105="","",details!AK105)</f>
        <v/>
      </c>
      <c r="BX105" s="17" t="str">
        <f>IF(details!AL105="","",details!AL105)</f>
        <v/>
      </c>
      <c r="BY105" s="178" t="str">
        <f t="shared" si="490"/>
        <v/>
      </c>
      <c r="BZ105" s="17" t="str">
        <f>IF(details!AM105="","",details!AM105)</f>
        <v/>
      </c>
      <c r="CA105" s="17" t="str">
        <f t="shared" si="380"/>
        <v/>
      </c>
      <c r="CB105" s="17" t="str">
        <f t="shared" si="491"/>
        <v/>
      </c>
      <c r="CC105" s="17">
        <f>IF(details!AN105="","",details!AN105)</f>
        <v>10</v>
      </c>
      <c r="CD105" s="17">
        <f>IF(details!AO105="","",details!AO105)</f>
        <v>10</v>
      </c>
      <c r="CE105" s="17">
        <f>IF(details!AP105="","",details!AP105)</f>
        <v>9</v>
      </c>
      <c r="CF105" s="67">
        <f t="shared" si="381"/>
        <v>29</v>
      </c>
      <c r="CG105" s="17">
        <f>IF(details!AQ105="","",details!AQ105)</f>
        <v>0.5</v>
      </c>
      <c r="CH105" s="17">
        <f>IF(details!AR105="","",details!AR105)</f>
        <v>70</v>
      </c>
      <c r="CI105" s="67">
        <f t="shared" si="382"/>
        <v>99.5</v>
      </c>
      <c r="CJ105" s="17">
        <f>IF(details!AS105="","",details!AS105)</f>
        <v>100</v>
      </c>
      <c r="CK105" s="54">
        <f t="shared" si="383"/>
        <v>199.5</v>
      </c>
      <c r="CL105" s="17">
        <f t="shared" si="384"/>
        <v>10</v>
      </c>
      <c r="CM105" s="17">
        <f t="shared" si="385"/>
        <v>10</v>
      </c>
      <c r="CN105" s="17">
        <f t="shared" si="386"/>
        <v>9</v>
      </c>
      <c r="CO105" s="67">
        <f t="shared" si="328"/>
        <v>0.5</v>
      </c>
      <c r="CP105" s="17">
        <f t="shared" si="311"/>
        <v>70</v>
      </c>
      <c r="CQ105" s="67">
        <f t="shared" si="312"/>
        <v>99.5</v>
      </c>
      <c r="CR105" s="17">
        <f t="shared" si="313"/>
        <v>100</v>
      </c>
      <c r="CS105" s="54">
        <f t="shared" si="314"/>
        <v>199.5</v>
      </c>
      <c r="CT105" s="45">
        <f t="shared" si="315"/>
        <v>0</v>
      </c>
      <c r="CU105" s="45">
        <f t="shared" si="329"/>
        <v>0</v>
      </c>
      <c r="CV105" s="46">
        <f t="shared" si="494"/>
        <v>200</v>
      </c>
      <c r="CW105" s="45" t="str">
        <f t="shared" si="316"/>
        <v/>
      </c>
      <c r="CX105" s="45" t="str">
        <f t="shared" si="331"/>
        <v/>
      </c>
      <c r="CY105" s="45" t="str">
        <f t="shared" si="387"/>
        <v/>
      </c>
      <c r="CZ105" s="17">
        <f>IF(details!AT105="","",details!AT105)</f>
        <v>5</v>
      </c>
      <c r="DA105" s="17">
        <f>IF(details!AU105="","",details!AU105)</f>
        <v>4</v>
      </c>
      <c r="DB105" s="17">
        <f>IF(details!AV105="","",details!AV105)</f>
        <v>8</v>
      </c>
      <c r="DC105" s="67">
        <f t="shared" si="388"/>
        <v>17</v>
      </c>
      <c r="DD105" s="17">
        <f>IF(details!AW105="","",details!AW105)</f>
        <v>1</v>
      </c>
      <c r="DE105" s="17">
        <f>IF(details!AX105="","",details!AX105)</f>
        <v>25</v>
      </c>
      <c r="DF105" s="67">
        <f t="shared" si="389"/>
        <v>43</v>
      </c>
      <c r="DG105" s="17">
        <f>IF(details!AY105="","",details!AY105)</f>
        <v>90</v>
      </c>
      <c r="DH105" s="54">
        <f t="shared" si="390"/>
        <v>133</v>
      </c>
      <c r="DI105" s="45">
        <f t="shared" si="391"/>
        <v>0</v>
      </c>
      <c r="DJ105" s="45">
        <f t="shared" si="392"/>
        <v>0</v>
      </c>
      <c r="DK105" s="46">
        <f t="shared" si="393"/>
        <v>200</v>
      </c>
      <c r="DL105" s="45" t="str">
        <f t="shared" si="394"/>
        <v/>
      </c>
      <c r="DM105" s="45" t="str">
        <f t="shared" si="332"/>
        <v/>
      </c>
      <c r="DN105" s="45" t="str">
        <f t="shared" si="333"/>
        <v/>
      </c>
      <c r="DO105" s="45">
        <f t="shared" si="317"/>
        <v>0</v>
      </c>
      <c r="DP105" s="69">
        <f t="shared" si="318"/>
        <v>332.5</v>
      </c>
      <c r="DQ105" s="70">
        <f t="shared" si="395"/>
        <v>27.708333333333332</v>
      </c>
      <c r="DR105" s="53" t="str">
        <f t="shared" si="396"/>
        <v/>
      </c>
      <c r="DS105" s="17">
        <f>IF(details!AZ105="","",details!AZ105)</f>
        <v>10</v>
      </c>
      <c r="DT105" s="17">
        <f>IF(details!BA105="","",details!BA105)</f>
        <v>10</v>
      </c>
      <c r="DU105" s="17">
        <f>IF(details!BB105="","",details!BB105)</f>
        <v>10</v>
      </c>
      <c r="DV105" s="67">
        <f t="shared" si="397"/>
        <v>30</v>
      </c>
      <c r="DW105" s="17">
        <f>IF(details!BC105="","",details!BC105)</f>
        <v>70</v>
      </c>
      <c r="DX105" s="67">
        <f t="shared" si="398"/>
        <v>100</v>
      </c>
      <c r="DY105" s="17">
        <f>IF(details!BD105="","",details!BD105)</f>
        <v>100</v>
      </c>
      <c r="DZ105" s="54">
        <f t="shared" si="399"/>
        <v>200</v>
      </c>
      <c r="EA105" s="45">
        <f t="shared" si="400"/>
        <v>0</v>
      </c>
      <c r="EB105" s="45">
        <f t="shared" si="401"/>
        <v>0</v>
      </c>
      <c r="EC105" s="46">
        <f t="shared" si="402"/>
        <v>200</v>
      </c>
      <c r="ED105" s="45" t="str">
        <f t="shared" si="403"/>
        <v/>
      </c>
      <c r="EE105" s="45" t="str">
        <f t="shared" si="334"/>
        <v/>
      </c>
      <c r="EF105" s="45" t="str">
        <f t="shared" si="404"/>
        <v/>
      </c>
      <c r="EG105" s="17">
        <f>IF(details!BE105="","",details!BE105)</f>
        <v>6</v>
      </c>
      <c r="EH105" s="17">
        <f>IF(details!BF105="","",details!BF105)</f>
        <v>8</v>
      </c>
      <c r="EI105" s="67">
        <f t="shared" si="405"/>
        <v>14</v>
      </c>
      <c r="EJ105" s="17">
        <f>IF(details!BG105="","",details!BG105)</f>
        <v>4</v>
      </c>
      <c r="EK105" s="17">
        <f>IF(details!BH105="","",details!BH105)</f>
        <v>7</v>
      </c>
      <c r="EL105" s="67">
        <f t="shared" si="406"/>
        <v>11</v>
      </c>
      <c r="EM105" s="17">
        <f>IF(details!BI105="","",details!BI105)</f>
        <v>15</v>
      </c>
      <c r="EN105" s="17">
        <f>IF(details!BJ105="","",details!BJ105)</f>
        <v>10</v>
      </c>
      <c r="EO105" s="67">
        <f t="shared" si="407"/>
        <v>25</v>
      </c>
      <c r="EP105" s="67">
        <f t="shared" si="408"/>
        <v>25</v>
      </c>
      <c r="EQ105" s="67">
        <f t="shared" si="409"/>
        <v>25</v>
      </c>
      <c r="ER105" s="67">
        <f t="shared" si="410"/>
        <v>50</v>
      </c>
      <c r="ES105" s="17">
        <f>IF(details!BK105="","",details!BK105)</f>
        <v>24</v>
      </c>
      <c r="ET105" s="17">
        <f>IF(details!BL105="","",details!BL105)</f>
        <v>14</v>
      </c>
      <c r="EU105" s="67">
        <f t="shared" si="411"/>
        <v>38</v>
      </c>
      <c r="EV105" s="67">
        <f t="shared" si="412"/>
        <v>49</v>
      </c>
      <c r="EW105" s="67">
        <f t="shared" si="413"/>
        <v>39</v>
      </c>
      <c r="EX105" s="17">
        <f>IF(details!BM105="","",details!BM105)</f>
        <v>30</v>
      </c>
      <c r="EY105" s="17">
        <f>IF(details!BN105="","",details!BN105)</f>
        <v>70</v>
      </c>
      <c r="EZ105" s="67">
        <f t="shared" si="414"/>
        <v>100</v>
      </c>
      <c r="FA105" s="67">
        <f t="shared" si="415"/>
        <v>79</v>
      </c>
      <c r="FB105" s="67">
        <f t="shared" si="416"/>
        <v>109</v>
      </c>
      <c r="FC105" s="63">
        <f t="shared" si="417"/>
        <v>188</v>
      </c>
      <c r="FD105" s="45">
        <f t="shared" si="418"/>
        <v>0</v>
      </c>
      <c r="FE105" s="45">
        <f t="shared" si="419"/>
        <v>0</v>
      </c>
      <c r="FF105" s="46">
        <f t="shared" si="420"/>
        <v>200</v>
      </c>
      <c r="FG105" s="45" t="str">
        <f t="shared" si="421"/>
        <v/>
      </c>
      <c r="FH105" s="45" t="str">
        <f t="shared" si="335"/>
        <v>P</v>
      </c>
      <c r="FI105" s="45" t="str">
        <f t="shared" si="422"/>
        <v>A</v>
      </c>
      <c r="FJ105" s="17">
        <f>IF(details!BO105="","",details!BO105)</f>
        <v>10</v>
      </c>
      <c r="FK105" s="17">
        <f>IF(details!BP105="","",details!BP105)</f>
        <v>10</v>
      </c>
      <c r="FL105" s="17">
        <f>IF(details!BQ105="","",details!BQ105)</f>
        <v>10</v>
      </c>
      <c r="FM105" s="67">
        <f t="shared" si="423"/>
        <v>30</v>
      </c>
      <c r="FN105" s="17">
        <f>IF(details!BR105="","",details!BR105)</f>
        <v>33</v>
      </c>
      <c r="FO105" s="17">
        <f>IF(details!BS105="","",details!BS105)</f>
        <v>18</v>
      </c>
      <c r="FP105" s="71">
        <f t="shared" si="424"/>
        <v>51</v>
      </c>
      <c r="FQ105" s="67">
        <f t="shared" si="425"/>
        <v>63</v>
      </c>
      <c r="FR105" s="67">
        <f t="shared" si="426"/>
        <v>18</v>
      </c>
      <c r="FS105" s="17">
        <f>IF(details!BT105="","",details!BT105)</f>
        <v>60</v>
      </c>
      <c r="FT105" s="17">
        <f>IF(details!BU105="","",details!BU105)</f>
        <v>30</v>
      </c>
      <c r="FU105" s="71">
        <f t="shared" si="427"/>
        <v>90</v>
      </c>
      <c r="FV105" s="67">
        <f t="shared" si="428"/>
        <v>123</v>
      </c>
      <c r="FW105" s="67">
        <f t="shared" si="429"/>
        <v>48</v>
      </c>
      <c r="FX105" s="63">
        <f t="shared" si="430"/>
        <v>171</v>
      </c>
      <c r="FY105" s="45">
        <f t="shared" si="431"/>
        <v>0</v>
      </c>
      <c r="FZ105" s="45">
        <f t="shared" si="432"/>
        <v>0</v>
      </c>
      <c r="GA105" s="46">
        <f t="shared" si="492"/>
        <v>200</v>
      </c>
      <c r="GB105" s="45" t="str">
        <f t="shared" si="433"/>
        <v/>
      </c>
      <c r="GC105" s="45" t="str">
        <f t="shared" si="336"/>
        <v>P</v>
      </c>
      <c r="GD105" s="45" t="str">
        <f t="shared" si="434"/>
        <v>A</v>
      </c>
      <c r="GE105" s="17">
        <f>IF(details!BV105="","",details!BV105)</f>
        <v>24</v>
      </c>
      <c r="GF105" s="17">
        <f>IF(details!BW105="","",details!BW105)</f>
        <v>44</v>
      </c>
      <c r="GG105" s="17">
        <f>IF(details!BX105="","",details!BX105)</f>
        <v>30</v>
      </c>
      <c r="GH105" s="63">
        <f t="shared" si="435"/>
        <v>98</v>
      </c>
      <c r="GI105" s="45">
        <f t="shared" si="436"/>
        <v>0</v>
      </c>
      <c r="GJ105" s="46">
        <f t="shared" si="437"/>
        <v>100</v>
      </c>
      <c r="GK105" s="45" t="str">
        <f t="shared" si="438"/>
        <v/>
      </c>
      <c r="GL105" s="45" t="str">
        <f t="shared" si="337"/>
        <v>P</v>
      </c>
      <c r="GM105" s="45" t="str">
        <f t="shared" si="338"/>
        <v>A</v>
      </c>
      <c r="GN105" s="17">
        <f>IF(details!BY105="","",details!BY105)</f>
        <v>24</v>
      </c>
      <c r="GO105" s="17">
        <f>IF(details!BZ105="","",details!BZ105)</f>
        <v>28</v>
      </c>
      <c r="GP105" s="17">
        <f>IF(details!CA105="","",details!CA105)</f>
        <v>27</v>
      </c>
      <c r="GQ105" s="17">
        <f>IF(details!CB105="","",details!CB105)</f>
        <v>14</v>
      </c>
      <c r="GR105" s="63">
        <f t="shared" si="439"/>
        <v>93</v>
      </c>
      <c r="GS105" s="45">
        <f t="shared" si="440"/>
        <v>0</v>
      </c>
      <c r="GT105" s="46">
        <f t="shared" si="441"/>
        <v>100</v>
      </c>
      <c r="GU105" s="45" t="str">
        <f t="shared" si="442"/>
        <v/>
      </c>
      <c r="GV105" s="45" t="str">
        <f t="shared" si="339"/>
        <v>P</v>
      </c>
      <c r="GW105" s="45" t="str">
        <f t="shared" si="340"/>
        <v>A</v>
      </c>
      <c r="GX105" s="45" t="str">
        <f t="shared" si="341"/>
        <v/>
      </c>
      <c r="GY105" s="45" t="str">
        <f t="shared" si="342"/>
        <v/>
      </c>
      <c r="GZ105" s="45" t="str">
        <f t="shared" si="343"/>
        <v/>
      </c>
      <c r="HA105" s="45" t="str">
        <f t="shared" si="344"/>
        <v/>
      </c>
      <c r="HB105" s="45" t="str">
        <f t="shared" si="443"/>
        <v/>
      </c>
      <c r="HC105" s="45" t="str">
        <f t="shared" si="444"/>
        <v/>
      </c>
      <c r="HD105" s="45" t="str">
        <f t="shared" si="320"/>
        <v/>
      </c>
      <c r="HE105" s="45">
        <f t="shared" si="445"/>
        <v>0</v>
      </c>
      <c r="HF105" s="45">
        <f t="shared" si="446"/>
        <v>0</v>
      </c>
      <c r="HG105" s="45">
        <f t="shared" si="447"/>
        <v>0</v>
      </c>
      <c r="HH105" s="45">
        <f t="shared" si="448"/>
        <v>0</v>
      </c>
      <c r="HI105" s="45">
        <f t="shared" si="449"/>
        <v>0</v>
      </c>
      <c r="HJ105" s="45" t="str">
        <f t="shared" si="493"/>
        <v/>
      </c>
      <c r="HK105" s="17" t="str">
        <f t="shared" si="450"/>
        <v/>
      </c>
      <c r="HL105" s="359" t="str">
        <f t="shared" si="451"/>
        <v/>
      </c>
      <c r="HM105" s="72" t="str">
        <f t="shared" si="452"/>
        <v/>
      </c>
      <c r="HN105" s="60" t="str">
        <f>IF(details!DJ105="","",details!DJ105)</f>
        <v/>
      </c>
      <c r="HO105" s="73" t="str">
        <f>IF(details!DK105="","",details!DK105)</f>
        <v/>
      </c>
      <c r="HP105" s="60" t="str">
        <f>IF(details!DN105="","",details!DN105)</f>
        <v/>
      </c>
      <c r="HQ105" s="73" t="str">
        <f>IF(details!DO105="","",details!DO105)</f>
        <v/>
      </c>
      <c r="HR105" s="60" t="str">
        <f>IF(details!DR105="","",details!DR105)</f>
        <v/>
      </c>
      <c r="HS105" s="73" t="str">
        <f>IF(details!DS105="","",details!DS105)</f>
        <v/>
      </c>
      <c r="HT105" s="60" t="str">
        <f>IF(details!DV105="","",details!DV105)</f>
        <v/>
      </c>
      <c r="HU105" s="73" t="str">
        <f>IF(details!DW105="","",details!DW105)</f>
        <v/>
      </c>
      <c r="HV105" s="60" t="str">
        <f>IF(details!DZ105="","",details!DZ105)</f>
        <v/>
      </c>
      <c r="HW105" s="73" t="str">
        <f>IF(details!EA105="","",details!EA105)</f>
        <v/>
      </c>
      <c r="HX105" s="61" t="str">
        <f t="shared" si="453"/>
        <v/>
      </c>
      <c r="HY105" s="321">
        <f t="shared" si="454"/>
        <v>1.5</v>
      </c>
      <c r="HZ105" s="17" t="str">
        <f t="shared" si="455"/>
        <v/>
      </c>
      <c r="IA105" s="17" t="str">
        <f t="shared" si="456"/>
        <v/>
      </c>
      <c r="IB105" s="17" t="str">
        <f t="shared" si="345"/>
        <v/>
      </c>
      <c r="IC105" s="17" t="str">
        <f t="shared" si="457"/>
        <v/>
      </c>
      <c r="ID105" s="17" t="str">
        <f t="shared" si="458"/>
        <v/>
      </c>
      <c r="IE105" s="17" t="str">
        <f t="shared" si="346"/>
        <v/>
      </c>
      <c r="IF105" s="17" t="str">
        <f t="shared" si="459"/>
        <v/>
      </c>
      <c r="IG105" s="17" t="str">
        <f t="shared" si="489"/>
        <v/>
      </c>
      <c r="IH105" s="17" t="str">
        <f t="shared" si="489"/>
        <v/>
      </c>
      <c r="II105" s="17" t="str">
        <f t="shared" si="489"/>
        <v/>
      </c>
      <c r="IJ105" s="17" t="str">
        <f t="shared" si="489"/>
        <v/>
      </c>
      <c r="IK105" s="17" t="str">
        <f t="shared" si="489"/>
        <v/>
      </c>
      <c r="IL105" s="17" t="str">
        <f t="shared" si="460"/>
        <v/>
      </c>
      <c r="IM105" s="17" t="str">
        <f t="shared" si="347"/>
        <v/>
      </c>
      <c r="IN105" s="17" t="str">
        <f t="shared" si="461"/>
        <v/>
      </c>
      <c r="IO105" s="17" t="str">
        <f t="shared" si="462"/>
        <v/>
      </c>
      <c r="IP105" s="17" t="str">
        <f t="shared" si="348"/>
        <v/>
      </c>
      <c r="IQ105" s="17" t="str">
        <f t="shared" si="463"/>
        <v/>
      </c>
      <c r="IR105" s="17" t="str">
        <f t="shared" si="464"/>
        <v/>
      </c>
      <c r="IS105" s="17" t="str">
        <f t="shared" si="465"/>
        <v/>
      </c>
      <c r="IT105" s="17" t="str">
        <f t="shared" si="466"/>
        <v/>
      </c>
      <c r="IU105" s="17" t="str">
        <f t="shared" si="467"/>
        <v/>
      </c>
      <c r="IV105" s="17" t="str">
        <f t="shared" si="468"/>
        <v/>
      </c>
      <c r="IW105" s="17" t="str">
        <f t="shared" si="469"/>
        <v/>
      </c>
      <c r="IX105" s="17" t="str">
        <f t="shared" si="470"/>
        <v>A</v>
      </c>
      <c r="IY105" s="17" t="str">
        <f t="shared" si="471"/>
        <v>A</v>
      </c>
      <c r="IZ105" s="17" t="str">
        <f t="shared" si="472"/>
        <v>A</v>
      </c>
      <c r="JA105" s="17" t="str">
        <f t="shared" si="473"/>
        <v>A</v>
      </c>
      <c r="JB105" s="17" t="str">
        <f t="shared" si="474"/>
        <v xml:space="preserve">            </v>
      </c>
      <c r="JC105" s="17" t="str">
        <f t="shared" si="475"/>
        <v xml:space="preserve">            </v>
      </c>
      <c r="JD105" s="17" t="str">
        <f t="shared" si="476"/>
        <v/>
      </c>
      <c r="JE105" s="74"/>
      <c r="JF105" s="17" t="str">
        <f t="shared" si="477"/>
        <v xml:space="preserve">            </v>
      </c>
      <c r="JG105" s="17" t="str">
        <f>IF(OR(HK105="SUPPL.",HK105="RE-EXAM."),'result subject-wise'!AV105,HK105)</f>
        <v/>
      </c>
      <c r="JH105" s="26">
        <f>IF('result subject-wise'!AW105="",DQ105,'result subject-wise'!AW105)</f>
        <v>27.708333333333332</v>
      </c>
      <c r="JI105" s="53" t="str">
        <f t="shared" si="478"/>
        <v/>
      </c>
      <c r="JJ105" s="65"/>
    </row>
    <row r="106" spans="1:270" ht="16" customHeight="1">
      <c r="A106" s="2">
        <f>details!A106</f>
        <v>0</v>
      </c>
      <c r="B106" s="17" t="str">
        <f>IF(details!B106="","",details!B106)</f>
        <v/>
      </c>
      <c r="C106" s="17" t="str">
        <f>IF(details!C106="","",details!C106)</f>
        <v/>
      </c>
      <c r="D106" s="63" t="str">
        <f>IF(details!D106="","",details!D106)</f>
        <v/>
      </c>
      <c r="E106" s="17" t="str">
        <f>IF(details!E106="","",details!E106)</f>
        <v/>
      </c>
      <c r="F106" s="245" t="str">
        <f>IF(details!F106="","",details!F106)</f>
        <v/>
      </c>
      <c r="G106" s="19" t="str">
        <f>IF(details!G106="","",details!G106)</f>
        <v/>
      </c>
      <c r="H106" s="19" t="str">
        <f>IF(details!H106="","",details!H106)</f>
        <v/>
      </c>
      <c r="I106" s="19" t="str">
        <f>IF(details!I106="","",details!I106)</f>
        <v/>
      </c>
      <c r="J106" s="17" t="str">
        <f>IF(details!J106="","",details!J106)</f>
        <v/>
      </c>
      <c r="K106" s="17" t="str">
        <f>IF(details!K106="","",details!K106)</f>
        <v/>
      </c>
      <c r="L106" s="17" t="str">
        <f>IF(details!L106="","",details!L106)</f>
        <v/>
      </c>
      <c r="M106" s="67" t="str">
        <f t="shared" si="349"/>
        <v/>
      </c>
      <c r="N106" s="17" t="str">
        <f>IF(details!M106="","",details!M106)</f>
        <v/>
      </c>
      <c r="O106" s="17" t="str">
        <f>IF(details!N106="","",details!N106)</f>
        <v/>
      </c>
      <c r="P106" s="67" t="str">
        <f t="shared" si="350"/>
        <v/>
      </c>
      <c r="Q106" s="17" t="str">
        <f>IF(details!O106="","",details!O106)</f>
        <v/>
      </c>
      <c r="R106" s="54" t="str">
        <f t="shared" si="351"/>
        <v/>
      </c>
      <c r="S106" s="45">
        <f t="shared" si="352"/>
        <v>0</v>
      </c>
      <c r="T106" s="45">
        <f t="shared" si="353"/>
        <v>0</v>
      </c>
      <c r="U106" s="46" t="str">
        <f t="shared" si="354"/>
        <v/>
      </c>
      <c r="V106" s="45" t="str">
        <f t="shared" si="355"/>
        <v/>
      </c>
      <c r="W106" s="45" t="str">
        <f t="shared" si="322"/>
        <v/>
      </c>
      <c r="X106" s="45" t="str">
        <f t="shared" si="323"/>
        <v/>
      </c>
      <c r="Y106" s="17" t="str">
        <f>IF(details!P106="","",details!P106)</f>
        <v/>
      </c>
      <c r="Z106" s="17" t="str">
        <f>IF(details!Q106="","",details!Q106)</f>
        <v/>
      </c>
      <c r="AA106" s="17" t="str">
        <f>IF(details!R106="","",details!R106)</f>
        <v/>
      </c>
      <c r="AB106" s="67" t="str">
        <f t="shared" si="356"/>
        <v/>
      </c>
      <c r="AC106" s="17" t="str">
        <f>IF(details!S106="","",details!S106)</f>
        <v/>
      </c>
      <c r="AD106" s="17" t="str">
        <f>IF(details!T106="","",details!T106)</f>
        <v/>
      </c>
      <c r="AE106" s="67" t="str">
        <f t="shared" si="357"/>
        <v/>
      </c>
      <c r="AF106" s="17" t="str">
        <f>IF(details!U106="","",details!U106)</f>
        <v/>
      </c>
      <c r="AG106" s="54" t="str">
        <f t="shared" si="358"/>
        <v/>
      </c>
      <c r="AH106" s="45">
        <f t="shared" si="359"/>
        <v>0</v>
      </c>
      <c r="AI106" s="45">
        <f t="shared" si="360"/>
        <v>0</v>
      </c>
      <c r="AJ106" s="46" t="str">
        <f t="shared" si="361"/>
        <v/>
      </c>
      <c r="AK106" s="45" t="str">
        <f t="shared" si="362"/>
        <v/>
      </c>
      <c r="AL106" s="45" t="str">
        <f t="shared" si="324"/>
        <v/>
      </c>
      <c r="AM106" s="45" t="str">
        <f t="shared" si="325"/>
        <v/>
      </c>
      <c r="AN106" s="63" t="str">
        <f>IF(details!V106="","",details!V106)</f>
        <v/>
      </c>
      <c r="AO106" s="68" t="str">
        <f>IF(details!V106="","",details!V106)</f>
        <v/>
      </c>
      <c r="AP106" s="17" t="str">
        <f>IF(details!W106="","",details!W106)</f>
        <v/>
      </c>
      <c r="AQ106" s="17" t="str">
        <f>IF(details!X106="","",details!X106)</f>
        <v/>
      </c>
      <c r="AR106" s="17" t="str">
        <f>IF(details!Y106="","",details!Y106)</f>
        <v/>
      </c>
      <c r="AS106" s="67" t="str">
        <f t="shared" si="363"/>
        <v/>
      </c>
      <c r="AT106" s="17" t="str">
        <f>IF(details!Z106="","",details!Z106)</f>
        <v/>
      </c>
      <c r="AU106" s="17" t="str">
        <f>IF(details!AA106="","",details!AA106)</f>
        <v/>
      </c>
      <c r="AV106" s="67" t="str">
        <f t="shared" si="364"/>
        <v/>
      </c>
      <c r="AW106" s="17" t="str">
        <f>IF(details!AB106="","",details!AB106)</f>
        <v/>
      </c>
      <c r="AX106" s="54" t="str">
        <f t="shared" si="365"/>
        <v/>
      </c>
      <c r="AY106" s="45">
        <f t="shared" si="366"/>
        <v>0</v>
      </c>
      <c r="AZ106" s="45">
        <f t="shared" si="367"/>
        <v>0</v>
      </c>
      <c r="BA106" s="46" t="str">
        <f t="shared" si="368"/>
        <v/>
      </c>
      <c r="BB106" s="45" t="str">
        <f t="shared" si="369"/>
        <v/>
      </c>
      <c r="BC106" s="45" t="str">
        <f t="shared" si="326"/>
        <v/>
      </c>
      <c r="BD106" s="45" t="str">
        <f t="shared" si="370"/>
        <v/>
      </c>
      <c r="BE106" s="17" t="str">
        <f>IF(details!AC106="","",details!AC106)</f>
        <v/>
      </c>
      <c r="BF106" s="17" t="str">
        <f>IF(details!AD106="","",details!AD106)</f>
        <v/>
      </c>
      <c r="BG106" s="17" t="str">
        <f>IF(details!AE106="","",details!AE106)</f>
        <v/>
      </c>
      <c r="BH106" s="67" t="str">
        <f t="shared" si="371"/>
        <v/>
      </c>
      <c r="BI106" s="17" t="str">
        <f>IF(details!AF106="","",details!AF106)</f>
        <v/>
      </c>
      <c r="BJ106" s="17" t="str">
        <f>IF(details!AG106="","",details!AG106)</f>
        <v/>
      </c>
      <c r="BK106" s="67" t="str">
        <f t="shared" si="372"/>
        <v/>
      </c>
      <c r="BL106" s="17" t="str">
        <f>IF(details!AH106="","",details!AH106)</f>
        <v/>
      </c>
      <c r="BM106" s="54" t="str">
        <f t="shared" si="373"/>
        <v/>
      </c>
      <c r="BN106" s="45">
        <f t="shared" si="374"/>
        <v>0</v>
      </c>
      <c r="BO106" s="45">
        <f t="shared" si="375"/>
        <v>0</v>
      </c>
      <c r="BP106" s="46" t="str">
        <f t="shared" si="376"/>
        <v/>
      </c>
      <c r="BQ106" s="45" t="str">
        <f t="shared" si="377"/>
        <v/>
      </c>
      <c r="BR106" s="45" t="str">
        <f t="shared" si="327"/>
        <v/>
      </c>
      <c r="BS106" s="45" t="str">
        <f t="shared" si="378"/>
        <v/>
      </c>
      <c r="BT106" s="300" t="str">
        <f>IF(details!AI106="","",details!AI106)</f>
        <v/>
      </c>
      <c r="BU106" s="309" t="str">
        <f t="shared" si="379"/>
        <v xml:space="preserve"> SOCIAL SCIENCE</v>
      </c>
      <c r="BV106" s="17" t="str">
        <f>IF(details!AJ106="","",details!AJ106)</f>
        <v/>
      </c>
      <c r="BW106" s="17" t="str">
        <f>IF(details!AK106="","",details!AK106)</f>
        <v/>
      </c>
      <c r="BX106" s="17" t="str">
        <f>IF(details!AL106="","",details!AL106)</f>
        <v/>
      </c>
      <c r="BY106" s="178" t="str">
        <f>IF(AND(BV106="",BX106="",BZ106=""),"",SUM(BV106:BX106))</f>
        <v/>
      </c>
      <c r="BZ106" s="17" t="str">
        <f>IF(details!AM106="","",details!AM106)</f>
        <v/>
      </c>
      <c r="CA106" s="17" t="str">
        <f t="shared" si="380"/>
        <v/>
      </c>
      <c r="CB106" s="17" t="str">
        <f>IF(CA106="P",(BY106+BZ106),"")</f>
        <v/>
      </c>
      <c r="CC106" s="17">
        <f>IF(details!AN106="","",details!AN106)</f>
        <v>10</v>
      </c>
      <c r="CD106" s="17">
        <f>IF(details!AO106="","",details!AO106)</f>
        <v>10</v>
      </c>
      <c r="CE106" s="17">
        <f>IF(details!AP106="","",details!AP106)</f>
        <v>9</v>
      </c>
      <c r="CF106" s="67">
        <f t="shared" si="381"/>
        <v>29</v>
      </c>
      <c r="CG106" s="17">
        <f>IF(details!AQ106="","",details!AQ106)</f>
        <v>0.5</v>
      </c>
      <c r="CH106" s="17">
        <f>IF(details!AR106="","",details!AR106)</f>
        <v>70</v>
      </c>
      <c r="CI106" s="67">
        <f t="shared" si="382"/>
        <v>99.5</v>
      </c>
      <c r="CJ106" s="17">
        <f>IF(details!AS106="","",details!AS106)</f>
        <v>100</v>
      </c>
      <c r="CK106" s="54">
        <f t="shared" si="383"/>
        <v>199.5</v>
      </c>
      <c r="CL106" s="17">
        <f t="shared" si="384"/>
        <v>10</v>
      </c>
      <c r="CM106" s="17">
        <f t="shared" si="385"/>
        <v>10</v>
      </c>
      <c r="CN106" s="17">
        <f t="shared" si="386"/>
        <v>9</v>
      </c>
      <c r="CO106" s="67">
        <f t="shared" si="328"/>
        <v>0.5</v>
      </c>
      <c r="CP106" s="17">
        <f t="shared" si="311"/>
        <v>70</v>
      </c>
      <c r="CQ106" s="67">
        <f t="shared" si="312"/>
        <v>99.5</v>
      </c>
      <c r="CR106" s="17">
        <f t="shared" si="313"/>
        <v>100</v>
      </c>
      <c r="CS106" s="54">
        <f t="shared" si="314"/>
        <v>199.5</v>
      </c>
      <c r="CT106" s="45">
        <f t="shared" si="315"/>
        <v>0</v>
      </c>
      <c r="CU106" s="45">
        <f t="shared" si="329"/>
        <v>0</v>
      </c>
      <c r="CV106" s="46">
        <f t="shared" si="494"/>
        <v>200</v>
      </c>
      <c r="CW106" s="45" t="str">
        <f t="shared" si="316"/>
        <v/>
      </c>
      <c r="CX106" s="45" t="str">
        <f t="shared" si="331"/>
        <v/>
      </c>
      <c r="CY106" s="45" t="str">
        <f t="shared" si="387"/>
        <v/>
      </c>
      <c r="CZ106" s="17">
        <f>IF(details!AT106="","",details!AT106)</f>
        <v>5</v>
      </c>
      <c r="DA106" s="17">
        <f>IF(details!AU106="","",details!AU106)</f>
        <v>4</v>
      </c>
      <c r="DB106" s="17">
        <f>IF(details!AV106="","",details!AV106)</f>
        <v>8</v>
      </c>
      <c r="DC106" s="67">
        <f t="shared" si="388"/>
        <v>17</v>
      </c>
      <c r="DD106" s="17">
        <f>IF(details!AW106="","",details!AW106)</f>
        <v>1</v>
      </c>
      <c r="DE106" s="17">
        <f>IF(details!AX106="","",details!AX106)</f>
        <v>25</v>
      </c>
      <c r="DF106" s="67">
        <f t="shared" si="389"/>
        <v>43</v>
      </c>
      <c r="DG106" s="17">
        <f>IF(details!AY106="","",details!AY106)</f>
        <v>90</v>
      </c>
      <c r="DH106" s="54">
        <f t="shared" si="390"/>
        <v>133</v>
      </c>
      <c r="DI106" s="45">
        <f t="shared" si="391"/>
        <v>0</v>
      </c>
      <c r="DJ106" s="45">
        <f t="shared" si="392"/>
        <v>0</v>
      </c>
      <c r="DK106" s="46">
        <f t="shared" si="393"/>
        <v>200</v>
      </c>
      <c r="DL106" s="45" t="str">
        <f t="shared" si="394"/>
        <v/>
      </c>
      <c r="DM106" s="45" t="str">
        <f t="shared" si="332"/>
        <v/>
      </c>
      <c r="DN106" s="45" t="str">
        <f t="shared" si="333"/>
        <v/>
      </c>
      <c r="DO106" s="45">
        <f t="shared" si="317"/>
        <v>0</v>
      </c>
      <c r="DP106" s="69">
        <f t="shared" si="318"/>
        <v>332.5</v>
      </c>
      <c r="DQ106" s="70">
        <f t="shared" si="395"/>
        <v>27.708333333333332</v>
      </c>
      <c r="DR106" s="53" t="str">
        <f t="shared" si="396"/>
        <v/>
      </c>
      <c r="DS106" s="17">
        <f>IF(details!AZ106="","",details!AZ106)</f>
        <v>10</v>
      </c>
      <c r="DT106" s="17">
        <f>IF(details!BA106="","",details!BA106)</f>
        <v>10</v>
      </c>
      <c r="DU106" s="17">
        <f>IF(details!BB106="","",details!BB106)</f>
        <v>10</v>
      </c>
      <c r="DV106" s="67">
        <f t="shared" si="397"/>
        <v>30</v>
      </c>
      <c r="DW106" s="17">
        <f>IF(details!BC106="","",details!BC106)</f>
        <v>70</v>
      </c>
      <c r="DX106" s="67">
        <f t="shared" si="398"/>
        <v>100</v>
      </c>
      <c r="DY106" s="17">
        <f>IF(details!BD106="","",details!BD106)</f>
        <v>100</v>
      </c>
      <c r="DZ106" s="54">
        <f t="shared" si="399"/>
        <v>200</v>
      </c>
      <c r="EA106" s="45">
        <f t="shared" si="400"/>
        <v>0</v>
      </c>
      <c r="EB106" s="45">
        <f t="shared" si="401"/>
        <v>0</v>
      </c>
      <c r="EC106" s="46">
        <f t="shared" si="402"/>
        <v>200</v>
      </c>
      <c r="ED106" s="45" t="str">
        <f t="shared" si="403"/>
        <v/>
      </c>
      <c r="EE106" s="45" t="str">
        <f t="shared" si="334"/>
        <v/>
      </c>
      <c r="EF106" s="45" t="str">
        <f t="shared" si="404"/>
        <v/>
      </c>
      <c r="EG106" s="17">
        <f>IF(details!BE106="","",details!BE106)</f>
        <v>6</v>
      </c>
      <c r="EH106" s="17">
        <f>IF(details!BF106="","",details!BF106)</f>
        <v>8</v>
      </c>
      <c r="EI106" s="67">
        <f t="shared" si="405"/>
        <v>14</v>
      </c>
      <c r="EJ106" s="17">
        <f>IF(details!BG106="","",details!BG106)</f>
        <v>4</v>
      </c>
      <c r="EK106" s="17">
        <f>IF(details!BH106="","",details!BH106)</f>
        <v>7</v>
      </c>
      <c r="EL106" s="67">
        <f t="shared" si="406"/>
        <v>11</v>
      </c>
      <c r="EM106" s="17">
        <f>IF(details!BI106="","",details!BI106)</f>
        <v>15</v>
      </c>
      <c r="EN106" s="17">
        <f>IF(details!BJ106="","",details!BJ106)</f>
        <v>10</v>
      </c>
      <c r="EO106" s="67">
        <f t="shared" si="407"/>
        <v>25</v>
      </c>
      <c r="EP106" s="67">
        <f t="shared" si="408"/>
        <v>25</v>
      </c>
      <c r="EQ106" s="67">
        <f t="shared" si="409"/>
        <v>25</v>
      </c>
      <c r="ER106" s="67">
        <f t="shared" si="410"/>
        <v>50</v>
      </c>
      <c r="ES106" s="17">
        <f>IF(details!BK106="","",details!BK106)</f>
        <v>24</v>
      </c>
      <c r="ET106" s="17">
        <f>IF(details!BL106="","",details!BL106)</f>
        <v>14</v>
      </c>
      <c r="EU106" s="67">
        <f t="shared" si="411"/>
        <v>38</v>
      </c>
      <c r="EV106" s="67">
        <f t="shared" si="412"/>
        <v>49</v>
      </c>
      <c r="EW106" s="67">
        <f t="shared" si="413"/>
        <v>39</v>
      </c>
      <c r="EX106" s="17">
        <f>IF(details!BM106="","",details!BM106)</f>
        <v>30</v>
      </c>
      <c r="EY106" s="17">
        <f>IF(details!BN106="","",details!BN106)</f>
        <v>70</v>
      </c>
      <c r="EZ106" s="67">
        <f t="shared" si="414"/>
        <v>100</v>
      </c>
      <c r="FA106" s="67">
        <f t="shared" si="415"/>
        <v>79</v>
      </c>
      <c r="FB106" s="67">
        <f t="shared" si="416"/>
        <v>109</v>
      </c>
      <c r="FC106" s="63">
        <f t="shared" si="417"/>
        <v>188</v>
      </c>
      <c r="FD106" s="45">
        <f t="shared" si="418"/>
        <v>0</v>
      </c>
      <c r="FE106" s="45">
        <f t="shared" si="419"/>
        <v>0</v>
      </c>
      <c r="FF106" s="46">
        <f t="shared" si="420"/>
        <v>200</v>
      </c>
      <c r="FG106" s="45" t="str">
        <f t="shared" si="421"/>
        <v/>
      </c>
      <c r="FH106" s="45" t="str">
        <f t="shared" si="335"/>
        <v>P</v>
      </c>
      <c r="FI106" s="45" t="str">
        <f t="shared" si="422"/>
        <v>A</v>
      </c>
      <c r="FJ106" s="17">
        <f>IF(details!BO106="","",details!BO106)</f>
        <v>10</v>
      </c>
      <c r="FK106" s="17">
        <f>IF(details!BP106="","",details!BP106)</f>
        <v>10</v>
      </c>
      <c r="FL106" s="17">
        <f>IF(details!BQ106="","",details!BQ106)</f>
        <v>10</v>
      </c>
      <c r="FM106" s="67">
        <f t="shared" si="423"/>
        <v>30</v>
      </c>
      <c r="FN106" s="17">
        <f>IF(details!BR106="","",details!BR106)</f>
        <v>33</v>
      </c>
      <c r="FO106" s="17">
        <f>IF(details!BS106="","",details!BS106)</f>
        <v>18</v>
      </c>
      <c r="FP106" s="71">
        <f t="shared" si="424"/>
        <v>51</v>
      </c>
      <c r="FQ106" s="67">
        <f t="shared" si="425"/>
        <v>63</v>
      </c>
      <c r="FR106" s="67">
        <f t="shared" si="426"/>
        <v>18</v>
      </c>
      <c r="FS106" s="17">
        <f>IF(details!BT106="","",details!BT106)</f>
        <v>60</v>
      </c>
      <c r="FT106" s="17">
        <f>IF(details!BU106="","",details!BU106)</f>
        <v>30</v>
      </c>
      <c r="FU106" s="71">
        <f t="shared" si="427"/>
        <v>90</v>
      </c>
      <c r="FV106" s="67">
        <f t="shared" si="428"/>
        <v>123</v>
      </c>
      <c r="FW106" s="67">
        <f t="shared" si="429"/>
        <v>48</v>
      </c>
      <c r="FX106" s="63">
        <f t="shared" si="430"/>
        <v>171</v>
      </c>
      <c r="FY106" s="45">
        <f t="shared" si="431"/>
        <v>0</v>
      </c>
      <c r="FZ106" s="45">
        <f t="shared" si="432"/>
        <v>0</v>
      </c>
      <c r="GA106" s="46">
        <f t="shared" si="492"/>
        <v>200</v>
      </c>
      <c r="GB106" s="45" t="str">
        <f t="shared" si="433"/>
        <v/>
      </c>
      <c r="GC106" s="45" t="str">
        <f t="shared" si="336"/>
        <v>P</v>
      </c>
      <c r="GD106" s="45" t="str">
        <f t="shared" si="434"/>
        <v>A</v>
      </c>
      <c r="GE106" s="17">
        <f>IF(details!BV106="","",details!BV106)</f>
        <v>24</v>
      </c>
      <c r="GF106" s="17">
        <f>IF(details!BW106="","",details!BW106)</f>
        <v>44</v>
      </c>
      <c r="GG106" s="17">
        <f>IF(details!BX106="","",details!BX106)</f>
        <v>30</v>
      </c>
      <c r="GH106" s="63">
        <f t="shared" si="435"/>
        <v>98</v>
      </c>
      <c r="GI106" s="45">
        <f t="shared" si="436"/>
        <v>0</v>
      </c>
      <c r="GJ106" s="46">
        <f t="shared" si="437"/>
        <v>100</v>
      </c>
      <c r="GK106" s="45" t="str">
        <f t="shared" si="438"/>
        <v/>
      </c>
      <c r="GL106" s="45" t="str">
        <f t="shared" si="337"/>
        <v>P</v>
      </c>
      <c r="GM106" s="45" t="str">
        <f t="shared" si="338"/>
        <v>A</v>
      </c>
      <c r="GN106" s="17">
        <f>IF(details!BY106="","",details!BY106)</f>
        <v>24</v>
      </c>
      <c r="GO106" s="17">
        <f>IF(details!BZ106="","",details!BZ106)</f>
        <v>28</v>
      </c>
      <c r="GP106" s="17">
        <f>IF(details!CA106="","",details!CA106)</f>
        <v>27</v>
      </c>
      <c r="GQ106" s="17">
        <f>IF(details!CB106="","",details!CB106)</f>
        <v>14</v>
      </c>
      <c r="GR106" s="63">
        <f t="shared" si="439"/>
        <v>93</v>
      </c>
      <c r="GS106" s="45">
        <f t="shared" si="440"/>
        <v>0</v>
      </c>
      <c r="GT106" s="46">
        <f t="shared" si="441"/>
        <v>100</v>
      </c>
      <c r="GU106" s="45" t="str">
        <f t="shared" si="442"/>
        <v/>
      </c>
      <c r="GV106" s="45" t="str">
        <f t="shared" si="339"/>
        <v>P</v>
      </c>
      <c r="GW106" s="45" t="str">
        <f t="shared" si="340"/>
        <v>A</v>
      </c>
      <c r="GX106" s="45" t="str">
        <f t="shared" si="341"/>
        <v/>
      </c>
      <c r="GY106" s="45" t="str">
        <f t="shared" si="342"/>
        <v/>
      </c>
      <c r="GZ106" s="45" t="str">
        <f t="shared" si="343"/>
        <v/>
      </c>
      <c r="HA106" s="45" t="str">
        <f t="shared" si="344"/>
        <v/>
      </c>
      <c r="HB106" s="45" t="str">
        <f t="shared" si="443"/>
        <v/>
      </c>
      <c r="HC106" s="45" t="str">
        <f t="shared" si="444"/>
        <v/>
      </c>
      <c r="HD106" s="45" t="str">
        <f t="shared" si="320"/>
        <v/>
      </c>
      <c r="HE106" s="45">
        <f t="shared" si="445"/>
        <v>0</v>
      </c>
      <c r="HF106" s="45">
        <f t="shared" si="446"/>
        <v>0</v>
      </c>
      <c r="HG106" s="45">
        <f t="shared" si="447"/>
        <v>0</v>
      </c>
      <c r="HH106" s="45">
        <f t="shared" si="448"/>
        <v>0</v>
      </c>
      <c r="HI106" s="45">
        <f t="shared" si="449"/>
        <v>0</v>
      </c>
      <c r="HJ106" s="45" t="str">
        <f t="shared" si="493"/>
        <v/>
      </c>
      <c r="HK106" s="17" t="str">
        <f t="shared" si="450"/>
        <v/>
      </c>
      <c r="HL106" s="359" t="str">
        <f t="shared" si="451"/>
        <v/>
      </c>
      <c r="HM106" s="72" t="str">
        <f t="shared" si="452"/>
        <v/>
      </c>
      <c r="HN106" s="60" t="str">
        <f>IF(details!DJ106="","",details!DJ106)</f>
        <v/>
      </c>
      <c r="HO106" s="73" t="str">
        <f>IF(details!DK106="","",details!DK106)</f>
        <v/>
      </c>
      <c r="HP106" s="60" t="str">
        <f>IF(details!DN106="","",details!DN106)</f>
        <v/>
      </c>
      <c r="HQ106" s="73" t="str">
        <f>IF(details!DO106="","",details!DO106)</f>
        <v/>
      </c>
      <c r="HR106" s="60" t="str">
        <f>IF(details!DR106="","",details!DR106)</f>
        <v/>
      </c>
      <c r="HS106" s="73" t="str">
        <f>IF(details!DS106="","",details!DS106)</f>
        <v/>
      </c>
      <c r="HT106" s="60" t="str">
        <f>IF(details!DV106="","",details!DV106)</f>
        <v/>
      </c>
      <c r="HU106" s="73" t="str">
        <f>IF(details!DW106="","",details!DW106)</f>
        <v/>
      </c>
      <c r="HV106" s="60" t="str">
        <f>IF(details!DZ106="","",details!DZ106)</f>
        <v/>
      </c>
      <c r="HW106" s="73" t="str">
        <f>IF(details!EA106="","",details!EA106)</f>
        <v/>
      </c>
      <c r="HX106" s="61" t="str">
        <f t="shared" si="453"/>
        <v/>
      </c>
      <c r="HY106" s="321">
        <f t="shared" si="454"/>
        <v>1.5</v>
      </c>
      <c r="HZ106" s="17" t="str">
        <f t="shared" si="455"/>
        <v/>
      </c>
      <c r="IA106" s="17" t="str">
        <f t="shared" si="456"/>
        <v/>
      </c>
      <c r="IB106" s="17" t="str">
        <f t="shared" si="345"/>
        <v/>
      </c>
      <c r="IC106" s="17" t="str">
        <f t="shared" si="457"/>
        <v/>
      </c>
      <c r="ID106" s="17" t="str">
        <f t="shared" si="458"/>
        <v/>
      </c>
      <c r="IE106" s="17" t="str">
        <f t="shared" si="346"/>
        <v/>
      </c>
      <c r="IF106" s="17" t="str">
        <f t="shared" si="459"/>
        <v/>
      </c>
      <c r="IG106" s="17" t="str">
        <f t="shared" si="489"/>
        <v/>
      </c>
      <c r="IH106" s="17" t="str">
        <f t="shared" si="489"/>
        <v/>
      </c>
      <c r="II106" s="17" t="str">
        <f t="shared" si="489"/>
        <v/>
      </c>
      <c r="IJ106" s="17" t="str">
        <f t="shared" si="489"/>
        <v/>
      </c>
      <c r="IK106" s="17" t="str">
        <f t="shared" si="489"/>
        <v/>
      </c>
      <c r="IL106" s="17" t="str">
        <f t="shared" si="460"/>
        <v/>
      </c>
      <c r="IM106" s="17" t="str">
        <f t="shared" si="347"/>
        <v/>
      </c>
      <c r="IN106" s="17" t="str">
        <f t="shared" si="461"/>
        <v/>
      </c>
      <c r="IO106" s="17" t="str">
        <f t="shared" si="462"/>
        <v/>
      </c>
      <c r="IP106" s="17" t="str">
        <f t="shared" si="348"/>
        <v/>
      </c>
      <c r="IQ106" s="17" t="str">
        <f t="shared" si="463"/>
        <v/>
      </c>
      <c r="IR106" s="17" t="str">
        <f t="shared" si="464"/>
        <v/>
      </c>
      <c r="IS106" s="17" t="str">
        <f t="shared" si="465"/>
        <v/>
      </c>
      <c r="IT106" s="17" t="str">
        <f t="shared" si="466"/>
        <v/>
      </c>
      <c r="IU106" s="17" t="str">
        <f t="shared" si="467"/>
        <v/>
      </c>
      <c r="IV106" s="17" t="str">
        <f t="shared" si="468"/>
        <v/>
      </c>
      <c r="IW106" s="17" t="str">
        <f t="shared" si="469"/>
        <v/>
      </c>
      <c r="IX106" s="17" t="str">
        <f t="shared" si="470"/>
        <v>A</v>
      </c>
      <c r="IY106" s="17" t="str">
        <f t="shared" si="471"/>
        <v>A</v>
      </c>
      <c r="IZ106" s="17" t="str">
        <f t="shared" si="472"/>
        <v>A</v>
      </c>
      <c r="JA106" s="17" t="str">
        <f t="shared" si="473"/>
        <v>A</v>
      </c>
      <c r="JB106" s="17" t="str">
        <f t="shared" si="474"/>
        <v xml:space="preserve">            </v>
      </c>
      <c r="JC106" s="17" t="str">
        <f t="shared" si="475"/>
        <v xml:space="preserve">            </v>
      </c>
      <c r="JD106" s="17" t="str">
        <f t="shared" si="476"/>
        <v/>
      </c>
      <c r="JE106" s="74"/>
      <c r="JF106" s="17" t="str">
        <f t="shared" si="477"/>
        <v xml:space="preserve">            </v>
      </c>
      <c r="JG106" s="17" t="str">
        <f>IF(OR(HK106="SUPPL.",HK106="RE-EXAM."),'result subject-wise'!AV106,HK106)</f>
        <v/>
      </c>
      <c r="JH106" s="26">
        <f>IF('result subject-wise'!AW106="",DQ106,'result subject-wise'!AW106)</f>
        <v>27.708333333333332</v>
      </c>
      <c r="JI106" s="53" t="str">
        <f t="shared" si="478"/>
        <v/>
      </c>
      <c r="JJ106" s="65"/>
    </row>
    <row r="107" spans="1:270" ht="7" customHeight="1">
      <c r="A107" s="660"/>
      <c r="B107" s="660"/>
      <c r="C107" s="660"/>
      <c r="D107" s="660"/>
      <c r="E107" s="660"/>
      <c r="F107" s="660"/>
      <c r="G107" s="660"/>
      <c r="H107" s="660"/>
      <c r="I107" s="660"/>
      <c r="J107" s="660"/>
      <c r="K107" s="660"/>
      <c r="L107" s="660"/>
      <c r="M107" s="660"/>
      <c r="N107" s="660"/>
      <c r="O107" s="660"/>
      <c r="P107" s="660"/>
      <c r="Q107" s="660"/>
      <c r="R107" s="660"/>
      <c r="S107" s="660"/>
      <c r="T107" s="660"/>
      <c r="U107" s="660"/>
      <c r="V107" s="660"/>
      <c r="W107" s="660"/>
      <c r="X107" s="660"/>
      <c r="Y107" s="660"/>
      <c r="Z107" s="660"/>
      <c r="AA107" s="660"/>
      <c r="AB107" s="660"/>
      <c r="AC107" s="660"/>
      <c r="AD107" s="660"/>
      <c r="AE107" s="660"/>
      <c r="AF107" s="660"/>
      <c r="AG107" s="660"/>
      <c r="AH107" s="660"/>
      <c r="AI107" s="660"/>
      <c r="AJ107" s="660"/>
      <c r="AK107" s="660"/>
      <c r="AL107" s="660"/>
      <c r="AM107" s="660"/>
      <c r="AN107" s="660"/>
      <c r="AO107" s="660"/>
      <c r="AP107" s="660"/>
      <c r="AQ107" s="660"/>
      <c r="AR107" s="660"/>
      <c r="AS107" s="660"/>
      <c r="AT107" s="660"/>
      <c r="AU107" s="660"/>
      <c r="AV107" s="660"/>
      <c r="AW107" s="660"/>
      <c r="AX107" s="660"/>
      <c r="AY107" s="660"/>
      <c r="AZ107" s="660"/>
      <c r="BA107" s="660"/>
      <c r="BB107" s="660"/>
      <c r="BC107" s="660"/>
      <c r="BD107" s="660"/>
      <c r="BE107" s="660"/>
      <c r="BF107" s="660"/>
      <c r="BG107" s="660"/>
      <c r="BH107" s="660"/>
      <c r="BI107" s="660"/>
      <c r="BJ107" s="660"/>
      <c r="BK107" s="660"/>
      <c r="BL107" s="660"/>
      <c r="BM107" s="660"/>
      <c r="BN107" s="660"/>
      <c r="BO107" s="660"/>
      <c r="BP107" s="660"/>
      <c r="BQ107" s="660"/>
      <c r="BR107" s="660"/>
      <c r="BS107" s="660"/>
      <c r="BT107" s="660"/>
      <c r="BU107" s="660"/>
      <c r="BV107" s="660"/>
      <c r="BW107" s="660"/>
      <c r="BX107" s="660"/>
      <c r="BY107" s="660"/>
      <c r="BZ107" s="660"/>
      <c r="CA107" s="660"/>
      <c r="CB107" s="660"/>
      <c r="CC107" s="660"/>
      <c r="CD107" s="660"/>
      <c r="CE107" s="660"/>
      <c r="CF107" s="660"/>
      <c r="CG107" s="660"/>
      <c r="CH107" s="660"/>
      <c r="CI107" s="660"/>
      <c r="CJ107" s="660"/>
      <c r="CK107" s="660"/>
      <c r="CL107" s="660"/>
      <c r="CM107" s="660"/>
      <c r="CN107" s="660"/>
      <c r="CO107" s="660"/>
      <c r="CP107" s="660"/>
      <c r="CQ107" s="660"/>
      <c r="CR107" s="660"/>
      <c r="CS107" s="660"/>
      <c r="CT107" s="660"/>
      <c r="CU107" s="660"/>
      <c r="CV107" s="660"/>
      <c r="CW107" s="660"/>
      <c r="CX107" s="660"/>
      <c r="CY107" s="660"/>
      <c r="CZ107" s="660"/>
      <c r="DA107" s="660"/>
      <c r="DB107" s="660"/>
      <c r="DC107" s="660"/>
      <c r="DD107" s="660"/>
      <c r="DE107" s="660"/>
      <c r="DF107" s="660"/>
      <c r="DG107" s="660"/>
      <c r="DH107" s="660"/>
      <c r="DI107" s="660"/>
      <c r="DJ107" s="660"/>
      <c r="DK107" s="660"/>
      <c r="DL107" s="660"/>
      <c r="DM107" s="660"/>
      <c r="DN107" s="660"/>
      <c r="DO107" s="660"/>
      <c r="DP107" s="660"/>
      <c r="DQ107" s="660"/>
      <c r="DR107" s="660"/>
      <c r="DS107" s="660"/>
      <c r="DT107" s="660"/>
      <c r="DU107" s="660"/>
      <c r="DV107" s="660"/>
      <c r="DW107" s="660"/>
      <c r="DX107" s="660"/>
      <c r="DY107" s="660"/>
      <c r="DZ107" s="660"/>
      <c r="EA107" s="660"/>
      <c r="EB107" s="660"/>
      <c r="EC107" s="660"/>
      <c r="ED107" s="660"/>
      <c r="EE107" s="660"/>
      <c r="EF107" s="660"/>
      <c r="EG107" s="660"/>
      <c r="EH107" s="660"/>
      <c r="EI107" s="660"/>
      <c r="EJ107" s="660"/>
      <c r="EK107" s="660"/>
      <c r="EL107" s="660"/>
      <c r="EM107" s="660"/>
      <c r="EN107" s="660"/>
      <c r="EO107" s="660"/>
      <c r="EP107" s="660"/>
      <c r="EQ107" s="660"/>
      <c r="ER107" s="660"/>
      <c r="ES107" s="660"/>
      <c r="ET107" s="660"/>
      <c r="EU107" s="660"/>
      <c r="EV107" s="660"/>
      <c r="EW107" s="660"/>
      <c r="EX107" s="660"/>
      <c r="EY107" s="660"/>
      <c r="EZ107" s="660"/>
      <c r="FA107" s="660"/>
      <c r="FB107" s="660"/>
      <c r="FC107" s="660"/>
      <c r="FD107" s="660"/>
      <c r="FE107" s="660"/>
      <c r="FF107" s="660"/>
      <c r="FG107" s="660"/>
      <c r="FH107" s="660"/>
      <c r="FI107" s="660"/>
      <c r="FJ107" s="660"/>
      <c r="FK107" s="660"/>
      <c r="FL107" s="660"/>
      <c r="FM107" s="660"/>
      <c r="FN107" s="660"/>
      <c r="FO107" s="660"/>
      <c r="FP107" s="660"/>
      <c r="FQ107" s="660"/>
      <c r="FR107" s="660"/>
      <c r="FS107" s="660"/>
      <c r="FT107" s="660"/>
      <c r="FU107" s="660"/>
      <c r="FV107" s="660"/>
      <c r="FW107" s="660"/>
      <c r="FX107" s="660"/>
      <c r="FY107" s="660"/>
      <c r="FZ107" s="660"/>
      <c r="GA107" s="660"/>
      <c r="GB107" s="660"/>
      <c r="GC107" s="660"/>
      <c r="GD107" s="660"/>
      <c r="GE107" s="660"/>
      <c r="GF107" s="660"/>
      <c r="GG107" s="660"/>
      <c r="GH107" s="660"/>
      <c r="GI107" s="660"/>
      <c r="GJ107" s="660"/>
      <c r="GK107" s="660"/>
      <c r="GL107" s="660"/>
      <c r="GM107" s="660"/>
      <c r="GN107" s="660"/>
      <c r="GO107" s="660"/>
      <c r="GP107" s="660"/>
      <c r="GQ107" s="660"/>
      <c r="GR107" s="660"/>
      <c r="GS107" s="660"/>
      <c r="GT107" s="660"/>
      <c r="GU107" s="660"/>
      <c r="GV107" s="660"/>
      <c r="GW107" s="660"/>
      <c r="GX107" s="660"/>
      <c r="GY107" s="660"/>
      <c r="GZ107" s="660"/>
      <c r="HA107" s="660"/>
      <c r="HB107" s="660"/>
      <c r="HC107" s="660"/>
      <c r="HD107" s="660"/>
      <c r="HE107" s="660"/>
      <c r="HF107" s="660"/>
      <c r="HG107" s="660"/>
      <c r="HH107" s="660"/>
      <c r="HI107" s="660"/>
      <c r="HJ107" s="660"/>
      <c r="HK107" s="660"/>
      <c r="HL107" s="660"/>
      <c r="HM107" s="660"/>
      <c r="HN107" s="660"/>
      <c r="HO107" s="660"/>
      <c r="HP107" s="660"/>
      <c r="HQ107" s="660"/>
      <c r="HR107" s="660"/>
      <c r="HS107" s="660"/>
      <c r="HT107" s="660"/>
      <c r="HU107" s="660"/>
      <c r="HV107" s="660"/>
      <c r="HW107" s="660"/>
      <c r="HX107" s="660"/>
      <c r="HY107" s="660"/>
      <c r="HZ107" s="660"/>
      <c r="IA107" s="660"/>
      <c r="IB107" s="660"/>
      <c r="IC107" s="660"/>
      <c r="ID107" s="660"/>
      <c r="IE107" s="660"/>
      <c r="IF107" s="660"/>
      <c r="IG107" s="660"/>
      <c r="IH107" s="660"/>
      <c r="II107" s="660"/>
      <c r="IJ107" s="660"/>
      <c r="IK107" s="660"/>
      <c r="IL107" s="660"/>
      <c r="IM107" s="660"/>
      <c r="IN107" s="660"/>
      <c r="IO107" s="660"/>
      <c r="IP107" s="660"/>
      <c r="IQ107" s="660"/>
      <c r="IR107" s="660"/>
      <c r="IS107" s="660"/>
      <c r="IT107" s="660"/>
      <c r="IU107" s="660"/>
      <c r="IV107" s="660"/>
      <c r="IW107" s="660"/>
      <c r="IX107" s="660"/>
      <c r="IY107" s="660"/>
      <c r="IZ107" s="660"/>
      <c r="JA107" s="660"/>
      <c r="JB107" s="660"/>
      <c r="JC107" s="660"/>
      <c r="JD107" s="660"/>
      <c r="JE107" s="660"/>
      <c r="JF107" s="660"/>
      <c r="JG107" s="660"/>
      <c r="JH107" s="660"/>
      <c r="JI107" s="660"/>
      <c r="JJ107" s="661"/>
    </row>
    <row r="108" spans="1:270" ht="13" customHeight="1">
      <c r="A108" s="82"/>
      <c r="B108" s="594" t="s">
        <v>81</v>
      </c>
      <c r="C108" s="594"/>
      <c r="D108" s="594"/>
      <c r="E108" s="594"/>
      <c r="F108" s="594"/>
      <c r="G108" s="594"/>
      <c r="H108" s="618" t="s">
        <v>82</v>
      </c>
      <c r="I108" s="619"/>
      <c r="J108" s="654" t="str">
        <f>J3</f>
        <v xml:space="preserve"> HINDI</v>
      </c>
      <c r="K108" s="654"/>
      <c r="L108" s="654"/>
      <c r="M108" s="654"/>
      <c r="N108" s="654"/>
      <c r="O108" s="654"/>
      <c r="P108" s="654"/>
      <c r="Q108" s="654"/>
      <c r="R108" s="654"/>
      <c r="S108" s="654"/>
      <c r="T108" s="654"/>
      <c r="U108" s="654"/>
      <c r="V108" s="654"/>
      <c r="W108" s="654"/>
      <c r="X108" s="654"/>
      <c r="Y108" s="654" t="str">
        <f>Y3</f>
        <v xml:space="preserve"> ENGLISH</v>
      </c>
      <c r="Z108" s="654"/>
      <c r="AA108" s="654"/>
      <c r="AB108" s="654"/>
      <c r="AC108" s="654"/>
      <c r="AD108" s="654"/>
      <c r="AE108" s="654"/>
      <c r="AF108" s="654"/>
      <c r="AG108" s="654"/>
      <c r="AH108" s="654"/>
      <c r="AI108" s="654"/>
      <c r="AJ108" s="654"/>
      <c r="AK108" s="654"/>
      <c r="AL108" s="654"/>
      <c r="AM108" s="654"/>
      <c r="AN108" s="654" t="str">
        <f>IG5</f>
        <v xml:space="preserve"> SANSKRIT</v>
      </c>
      <c r="AO108" s="654"/>
      <c r="AP108" s="654"/>
      <c r="AQ108" s="654"/>
      <c r="AR108" s="655"/>
      <c r="AS108" s="594" t="str">
        <f>IH5</f>
        <v xml:space="preserve"> URDU</v>
      </c>
      <c r="AT108" s="594"/>
      <c r="AU108" s="594"/>
      <c r="AV108" s="594"/>
      <c r="AW108" s="594"/>
      <c r="AX108" s="594" t="str">
        <f>II5</f>
        <v xml:space="preserve"> GUJRATI</v>
      </c>
      <c r="AY108" s="594"/>
      <c r="AZ108" s="594"/>
      <c r="BA108" s="594"/>
      <c r="BB108" s="17" t="str">
        <f>IJ5</f>
        <v xml:space="preserve"> PUNJABI</v>
      </c>
      <c r="BC108" s="17" t="str">
        <f>IK5</f>
        <v xml:space="preserve"> SINDHI</v>
      </c>
      <c r="BD108" s="17" t="s">
        <v>9</v>
      </c>
      <c r="BE108" s="594" t="str">
        <f>BE3</f>
        <v xml:space="preserve"> SCIENCE</v>
      </c>
      <c r="BF108" s="594"/>
      <c r="BG108" s="594"/>
      <c r="BH108" s="594"/>
      <c r="BI108" s="594"/>
      <c r="BJ108" s="594"/>
      <c r="BK108" s="594"/>
      <c r="BL108" s="594"/>
      <c r="BM108" s="594"/>
      <c r="BN108" s="594"/>
      <c r="BO108" s="594"/>
      <c r="BP108" s="594"/>
      <c r="BQ108" s="594"/>
      <c r="BR108" s="594"/>
      <c r="BS108" s="594"/>
      <c r="BT108" s="301"/>
      <c r="BU108" s="301"/>
      <c r="BV108" s="17"/>
      <c r="BW108" s="17"/>
      <c r="BX108" s="17"/>
      <c r="BY108" s="17"/>
      <c r="BZ108" s="17"/>
      <c r="CA108" s="17"/>
      <c r="CB108" s="17"/>
      <c r="CC108" s="17"/>
      <c r="CD108" s="17"/>
      <c r="CE108" s="17"/>
      <c r="CF108" s="17"/>
      <c r="CG108" s="17"/>
      <c r="CH108" s="17"/>
      <c r="CI108" s="17"/>
      <c r="CJ108" s="17"/>
      <c r="CK108" s="17"/>
      <c r="CL108" s="594" t="str">
        <f>CL3</f>
        <v xml:space="preserve"> SOCIAL SCIENCE/ VOCATIONAL EDUCATION</v>
      </c>
      <c r="CM108" s="594"/>
      <c r="CN108" s="594"/>
      <c r="CO108" s="594"/>
      <c r="CP108" s="594"/>
      <c r="CQ108" s="594"/>
      <c r="CR108" s="594"/>
      <c r="CS108" s="594"/>
      <c r="CT108" s="594"/>
      <c r="CU108" s="594"/>
      <c r="CV108" s="594"/>
      <c r="CW108" s="594"/>
      <c r="CX108" s="594"/>
      <c r="CY108" s="594"/>
      <c r="CZ108" s="594" t="str">
        <f>CZ3</f>
        <v xml:space="preserve"> MATHEMATICS</v>
      </c>
      <c r="DA108" s="594"/>
      <c r="DB108" s="594"/>
      <c r="DC108" s="594"/>
      <c r="DD108" s="594"/>
      <c r="DE108" s="594"/>
      <c r="DF108" s="594"/>
      <c r="DG108" s="594"/>
      <c r="DH108" s="594"/>
      <c r="DI108" s="594"/>
      <c r="DJ108" s="594"/>
      <c r="DK108" s="594"/>
      <c r="DL108" s="594"/>
      <c r="DM108" s="594"/>
      <c r="DN108" s="594"/>
      <c r="DO108" s="662"/>
      <c r="DP108" s="594" t="s">
        <v>101</v>
      </c>
      <c r="DQ108" s="594"/>
      <c r="DR108" s="17">
        <f>SUM(DR112:DR114,DR116)</f>
        <v>0</v>
      </c>
      <c r="DS108" s="594" t="str">
        <f>DS3</f>
        <v>RAJASTHAN KA SWARNIM ITIHAS</v>
      </c>
      <c r="DT108" s="594"/>
      <c r="DU108" s="594"/>
      <c r="DV108" s="594"/>
      <c r="DW108" s="594"/>
      <c r="DX108" s="594"/>
      <c r="DY108" s="594"/>
      <c r="DZ108" s="594"/>
      <c r="EA108" s="594"/>
      <c r="EB108" s="594"/>
      <c r="EC108" s="594"/>
      <c r="ED108" s="594"/>
      <c r="EE108" s="594"/>
      <c r="EF108" s="594"/>
      <c r="EG108" s="657"/>
      <c r="EH108" s="657"/>
      <c r="EI108" s="657"/>
      <c r="EJ108" s="657"/>
      <c r="EK108" s="657"/>
      <c r="EL108" s="657"/>
      <c r="EM108" s="657"/>
      <c r="EN108" s="657"/>
      <c r="EO108" s="657"/>
      <c r="EP108" s="657"/>
      <c r="EQ108" s="657"/>
      <c r="ER108" s="657"/>
      <c r="ES108" s="657"/>
      <c r="ET108" s="594" t="str">
        <f>EG3</f>
        <v xml:space="preserve"> PH. AND HEALTH EDU.</v>
      </c>
      <c r="EU108" s="594"/>
      <c r="EV108" s="594"/>
      <c r="EW108" s="594"/>
      <c r="EX108" s="594"/>
      <c r="EY108" s="594"/>
      <c r="EZ108" s="594"/>
      <c r="FA108" s="594"/>
      <c r="FB108" s="594"/>
      <c r="FC108" s="594"/>
      <c r="FD108" s="594"/>
      <c r="FE108" s="594"/>
      <c r="FF108" s="594"/>
      <c r="FG108" s="594"/>
      <c r="FH108" s="594"/>
      <c r="FI108" s="594"/>
      <c r="FJ108" s="594" t="str">
        <f>FJ3</f>
        <v xml:space="preserve"> FOUNDATION OF IT</v>
      </c>
      <c r="FK108" s="594"/>
      <c r="FL108" s="594"/>
      <c r="FM108" s="594"/>
      <c r="FN108" s="594"/>
      <c r="FO108" s="594"/>
      <c r="FP108" s="594"/>
      <c r="FQ108" s="594"/>
      <c r="FR108" s="594"/>
      <c r="FS108" s="594"/>
      <c r="FT108" s="594"/>
      <c r="FU108" s="594"/>
      <c r="FV108" s="594"/>
      <c r="FW108" s="594"/>
      <c r="FX108" s="594"/>
      <c r="FY108" s="594"/>
      <c r="FZ108" s="594"/>
      <c r="GA108" s="594"/>
      <c r="GB108" s="594"/>
      <c r="GC108" s="594"/>
      <c r="GD108" s="594"/>
      <c r="GE108" s="594" t="str">
        <f>GE3</f>
        <v xml:space="preserve"> S.U.P.W.</v>
      </c>
      <c r="GF108" s="594"/>
      <c r="GG108" s="594"/>
      <c r="GH108" s="594"/>
      <c r="GI108" s="594"/>
      <c r="GJ108" s="594"/>
      <c r="GK108" s="594"/>
      <c r="GL108" s="594"/>
      <c r="GM108" s="594"/>
      <c r="GN108" s="594" t="str">
        <f>GN3</f>
        <v xml:space="preserve"> ART EDU.</v>
      </c>
      <c r="GO108" s="594"/>
      <c r="GP108" s="594"/>
      <c r="GQ108" s="594"/>
      <c r="GR108" s="594"/>
      <c r="GS108" s="594"/>
      <c r="GT108" s="594"/>
      <c r="GU108" s="594"/>
      <c r="GV108" s="594"/>
      <c r="GW108" s="594"/>
      <c r="GX108" s="757" t="str">
        <f>IF(D108="NSO","NSO",IF(OR(D108=0,Q108="",AF108="",AW108="",BL108="",CR108="",DG108=""),"",IF(OR(HE108&gt;0,(HF108+HG108+HH108)&gt;2),"FAIL",IF(HI108&gt;0,"RE-EXAM.",IF(OR(HF108&gt;0,HG108&gt;1),"SUPPL.",IF(AND(HG108&gt;0,HH108&gt;0),"SUPPL.",IF((HG108+HH108),"PASS BY GRACE","PASS")))))))</f>
        <v/>
      </c>
      <c r="GY108" s="758"/>
      <c r="GZ108" s="758"/>
      <c r="HA108" s="758"/>
      <c r="HB108" s="758"/>
      <c r="HC108" s="758"/>
      <c r="HD108" s="758"/>
      <c r="HE108" s="758"/>
      <c r="HF108" s="758"/>
      <c r="HG108" s="758"/>
      <c r="HH108" s="758"/>
      <c r="HI108" s="758"/>
      <c r="HJ108" s="759"/>
      <c r="HK108" s="633" t="s">
        <v>115</v>
      </c>
      <c r="HL108" s="646"/>
      <c r="HM108" s="646"/>
      <c r="HN108" s="646"/>
      <c r="HO108" s="646"/>
      <c r="HP108" s="646"/>
      <c r="HQ108" s="646"/>
      <c r="HR108" s="633" t="s">
        <v>116</v>
      </c>
      <c r="HS108" s="646"/>
      <c r="HT108" s="646"/>
      <c r="HU108" s="646"/>
      <c r="HV108" s="720">
        <f>IF(details!F6="","",details!F6)</f>
        <v>45781</v>
      </c>
      <c r="HW108" s="721"/>
      <c r="HX108" s="721"/>
      <c r="HY108" s="312"/>
      <c r="HZ108" s="722"/>
      <c r="IA108" s="722"/>
      <c r="IB108" s="722"/>
      <c r="IC108" s="722"/>
      <c r="ID108" s="722"/>
      <c r="IE108" s="722"/>
      <c r="IF108" s="722"/>
      <c r="IG108" s="722"/>
      <c r="IH108" s="722"/>
      <c r="II108" s="722"/>
      <c r="IJ108" s="722"/>
      <c r="IK108" s="722"/>
      <c r="IL108" s="722"/>
      <c r="IM108" s="722"/>
      <c r="IN108" s="722"/>
      <c r="IO108" s="722"/>
      <c r="IP108" s="722"/>
      <c r="IQ108" s="722"/>
      <c r="IR108" s="722"/>
      <c r="IS108" s="722"/>
      <c r="IT108" s="722"/>
      <c r="IU108" s="722"/>
      <c r="IV108" s="722"/>
      <c r="IW108" s="722"/>
      <c r="IX108" s="722"/>
      <c r="IY108" s="722"/>
      <c r="IZ108" s="722"/>
      <c r="JA108" s="722"/>
      <c r="JB108" s="722"/>
      <c r="JC108" s="722"/>
      <c r="JD108" s="722"/>
      <c r="JE108" s="722"/>
      <c r="JF108" s="722"/>
      <c r="JG108" s="722"/>
      <c r="JH108" s="722"/>
      <c r="JI108" s="722"/>
      <c r="JJ108" s="723"/>
    </row>
    <row r="109" spans="1:270" ht="16" customHeight="1" thickBot="1">
      <c r="A109" s="82"/>
      <c r="B109" s="594" t="s">
        <v>84</v>
      </c>
      <c r="C109" s="594"/>
      <c r="D109" s="594"/>
      <c r="E109" s="594"/>
      <c r="F109" s="633">
        <f>COUNTA(D7:D106)-COUNTIF(D7:D106,"nso")-COUNTBLANK(D7:D106)</f>
        <v>10</v>
      </c>
      <c r="G109" s="634"/>
      <c r="H109" s="618" t="s">
        <v>83</v>
      </c>
      <c r="I109" s="619"/>
      <c r="J109" s="667" t="str">
        <f>details!J3</f>
        <v>PRAHALAD  VAISHNAV</v>
      </c>
      <c r="K109" s="667"/>
      <c r="L109" s="667"/>
      <c r="M109" s="667"/>
      <c r="N109" s="667"/>
      <c r="O109" s="667"/>
      <c r="P109" s="667"/>
      <c r="Q109" s="667"/>
      <c r="R109" s="667"/>
      <c r="S109" s="667"/>
      <c r="T109" s="667"/>
      <c r="U109" s="667"/>
      <c r="V109" s="667"/>
      <c r="W109" s="667"/>
      <c r="X109" s="667"/>
      <c r="Y109" s="667" t="str">
        <f>details!P3</f>
        <v>MO.RASHID KHAN</v>
      </c>
      <c r="Z109" s="667"/>
      <c r="AA109" s="667"/>
      <c r="AB109" s="667"/>
      <c r="AC109" s="667"/>
      <c r="AD109" s="667"/>
      <c r="AE109" s="667"/>
      <c r="AF109" s="667"/>
      <c r="AG109" s="667"/>
      <c r="AH109" s="667"/>
      <c r="AI109" s="667"/>
      <c r="AJ109" s="667"/>
      <c r="AK109" s="667"/>
      <c r="AL109" s="667"/>
      <c r="AM109" s="667"/>
      <c r="AN109" s="667" t="str">
        <f>details!V3</f>
        <v>MAHBOOB ASIF</v>
      </c>
      <c r="AO109" s="667"/>
      <c r="AP109" s="667"/>
      <c r="AQ109" s="667"/>
      <c r="AR109" s="670"/>
      <c r="AS109" s="594" t="str">
        <f>details!X3</f>
        <v>N</v>
      </c>
      <c r="AT109" s="594"/>
      <c r="AU109" s="594"/>
      <c r="AV109" s="594"/>
      <c r="AW109" s="594"/>
      <c r="AX109" s="594">
        <f>details!Y3</f>
        <v>0</v>
      </c>
      <c r="AY109" s="594"/>
      <c r="AZ109" s="594"/>
      <c r="BA109" s="594"/>
      <c r="BB109" s="17">
        <f>details!AA3</f>
        <v>0</v>
      </c>
      <c r="BC109" s="17">
        <f>details!AB3</f>
        <v>0</v>
      </c>
      <c r="BD109" s="83"/>
      <c r="BE109" s="594" t="str">
        <f>details!AC3</f>
        <v>BRIJESH PATIDAR</v>
      </c>
      <c r="BF109" s="594"/>
      <c r="BG109" s="594"/>
      <c r="BH109" s="594"/>
      <c r="BI109" s="594"/>
      <c r="BJ109" s="594"/>
      <c r="BK109" s="594"/>
      <c r="BL109" s="594"/>
      <c r="BM109" s="594"/>
      <c r="BN109" s="594"/>
      <c r="BO109" s="594"/>
      <c r="BP109" s="594"/>
      <c r="BQ109" s="594"/>
      <c r="BR109" s="594"/>
      <c r="BS109" s="594"/>
      <c r="BT109" s="301"/>
      <c r="BU109" s="301"/>
      <c r="BV109" s="17"/>
      <c r="BW109" s="17"/>
      <c r="BX109" s="17"/>
      <c r="BY109" s="17"/>
      <c r="BZ109" s="17"/>
      <c r="CA109" s="17"/>
      <c r="CB109" s="17"/>
      <c r="CC109" s="17"/>
      <c r="CD109" s="17"/>
      <c r="CE109" s="17"/>
      <c r="CF109" s="17"/>
      <c r="CG109" s="17"/>
      <c r="CH109" s="17"/>
      <c r="CI109" s="17"/>
      <c r="CJ109" s="17"/>
      <c r="CK109" s="17"/>
      <c r="CL109" s="594" t="str">
        <f>details!AN3</f>
        <v>MADHUBALA MUNDRA</v>
      </c>
      <c r="CM109" s="594"/>
      <c r="CN109" s="594"/>
      <c r="CO109" s="594"/>
      <c r="CP109" s="594"/>
      <c r="CQ109" s="594"/>
      <c r="CR109" s="594"/>
      <c r="CS109" s="594"/>
      <c r="CT109" s="594"/>
      <c r="CU109" s="594"/>
      <c r="CV109" s="594"/>
      <c r="CW109" s="594"/>
      <c r="CX109" s="594"/>
      <c r="CY109" s="594"/>
      <c r="CZ109" s="594" t="str">
        <f>details!AT3</f>
        <v>BANSHI LAL SUTHAR</v>
      </c>
      <c r="DA109" s="594"/>
      <c r="DB109" s="594"/>
      <c r="DC109" s="594"/>
      <c r="DD109" s="594"/>
      <c r="DE109" s="594"/>
      <c r="DF109" s="594"/>
      <c r="DG109" s="594"/>
      <c r="DH109" s="594"/>
      <c r="DI109" s="594"/>
      <c r="DJ109" s="594"/>
      <c r="DK109" s="594"/>
      <c r="DL109" s="594"/>
      <c r="DM109" s="594"/>
      <c r="DN109" s="594"/>
      <c r="DO109" s="662"/>
      <c r="DP109" s="594" t="s">
        <v>102</v>
      </c>
      <c r="DQ109" s="594"/>
      <c r="DR109" s="17">
        <f>COUNTIF(DR7:DR106,"izFke")</f>
        <v>0</v>
      </c>
      <c r="DS109" s="594" t="str">
        <f>details!AZ3</f>
        <v>XYZ</v>
      </c>
      <c r="DT109" s="594"/>
      <c r="DU109" s="594"/>
      <c r="DV109" s="594"/>
      <c r="DW109" s="594"/>
      <c r="DX109" s="594"/>
      <c r="DY109" s="594"/>
      <c r="DZ109" s="594"/>
      <c r="EA109" s="594"/>
      <c r="EB109" s="594"/>
      <c r="EC109" s="594"/>
      <c r="ED109" s="594"/>
      <c r="EE109" s="594"/>
      <c r="EF109" s="594"/>
      <c r="EG109" s="657"/>
      <c r="EH109" s="657"/>
      <c r="EI109" s="657"/>
      <c r="EJ109" s="657"/>
      <c r="EK109" s="657"/>
      <c r="EL109" s="657"/>
      <c r="EM109" s="657"/>
      <c r="EN109" s="657"/>
      <c r="EO109" s="657"/>
      <c r="EP109" s="657"/>
      <c r="EQ109" s="657"/>
      <c r="ER109" s="657"/>
      <c r="ES109" s="657"/>
      <c r="ET109" s="594" t="str">
        <f>details!BE3</f>
        <v>KANAK MAL MEHTA</v>
      </c>
      <c r="EU109" s="594"/>
      <c r="EV109" s="594"/>
      <c r="EW109" s="594"/>
      <c r="EX109" s="594"/>
      <c r="EY109" s="594"/>
      <c r="EZ109" s="594"/>
      <c r="FA109" s="594"/>
      <c r="FB109" s="594"/>
      <c r="FC109" s="594"/>
      <c r="FD109" s="594"/>
      <c r="FE109" s="594"/>
      <c r="FF109" s="594"/>
      <c r="FG109" s="594"/>
      <c r="FH109" s="594"/>
      <c r="FI109" s="594"/>
      <c r="FJ109" s="594" t="str">
        <f>details!BO3</f>
        <v>BRIJESH PATIDAR</v>
      </c>
      <c r="FK109" s="594"/>
      <c r="FL109" s="594"/>
      <c r="FM109" s="594"/>
      <c r="FN109" s="594"/>
      <c r="FO109" s="594"/>
      <c r="FP109" s="594"/>
      <c r="FQ109" s="594"/>
      <c r="FR109" s="594"/>
      <c r="FS109" s="594"/>
      <c r="FT109" s="594"/>
      <c r="FU109" s="594"/>
      <c r="FV109" s="594"/>
      <c r="FW109" s="594"/>
      <c r="FX109" s="594"/>
      <c r="FY109" s="594"/>
      <c r="FZ109" s="594"/>
      <c r="GA109" s="594"/>
      <c r="GB109" s="594"/>
      <c r="GC109" s="594"/>
      <c r="GD109" s="594"/>
      <c r="GE109" s="594" t="str">
        <f>details!BV3</f>
        <v>DEEPAK KUMAWAT</v>
      </c>
      <c r="GF109" s="594"/>
      <c r="GG109" s="594"/>
      <c r="GH109" s="594"/>
      <c r="GI109" s="594"/>
      <c r="GJ109" s="594"/>
      <c r="GK109" s="594"/>
      <c r="GL109" s="594"/>
      <c r="GM109" s="594"/>
      <c r="GN109" s="594" t="str">
        <f>details!BY3</f>
        <v>RITA KRIPLANI</v>
      </c>
      <c r="GO109" s="594"/>
      <c r="GP109" s="594"/>
      <c r="GQ109" s="594"/>
      <c r="GR109" s="594"/>
      <c r="GS109" s="594"/>
      <c r="GT109" s="594"/>
      <c r="GU109" s="594"/>
      <c r="GV109" s="594"/>
      <c r="GW109" s="594"/>
      <c r="GX109" s="760"/>
      <c r="GY109" s="761"/>
      <c r="GZ109" s="761"/>
      <c r="HA109" s="761"/>
      <c r="HB109" s="761"/>
      <c r="HC109" s="761"/>
      <c r="HD109" s="761"/>
      <c r="HE109" s="761"/>
      <c r="HF109" s="761"/>
      <c r="HG109" s="761"/>
      <c r="HH109" s="761"/>
      <c r="HI109" s="761"/>
      <c r="HJ109" s="762"/>
      <c r="HK109" s="714" t="s">
        <v>110</v>
      </c>
      <c r="HL109" s="715"/>
      <c r="HM109" s="715"/>
      <c r="HN109" s="715"/>
      <c r="HO109" s="715"/>
      <c r="HP109" s="715"/>
      <c r="HQ109" s="715"/>
      <c r="HR109" s="715"/>
      <c r="HS109" s="715"/>
      <c r="HT109" s="715"/>
      <c r="HU109" s="715"/>
      <c r="HV109" s="715"/>
      <c r="HW109" s="715"/>
      <c r="HX109" s="716"/>
      <c r="HY109" s="317"/>
      <c r="HZ109" s="724"/>
      <c r="IA109" s="724"/>
      <c r="IB109" s="724"/>
      <c r="IC109" s="724"/>
      <c r="ID109" s="724"/>
      <c r="IE109" s="724"/>
      <c r="IF109" s="724"/>
      <c r="IG109" s="724"/>
      <c r="IH109" s="724"/>
      <c r="II109" s="724"/>
      <c r="IJ109" s="724"/>
      <c r="IK109" s="724"/>
      <c r="IL109" s="724"/>
      <c r="IM109" s="724"/>
      <c r="IN109" s="724"/>
      <c r="IO109" s="724"/>
      <c r="IP109" s="724"/>
      <c r="IQ109" s="724"/>
      <c r="IR109" s="724"/>
      <c r="IS109" s="724"/>
      <c r="IT109" s="724"/>
      <c r="IU109" s="724"/>
      <c r="IV109" s="724"/>
      <c r="IW109" s="724"/>
      <c r="IX109" s="724"/>
      <c r="IY109" s="724"/>
      <c r="IZ109" s="724"/>
      <c r="JA109" s="724"/>
      <c r="JB109" s="724"/>
      <c r="JC109" s="724"/>
      <c r="JD109" s="724"/>
      <c r="JE109" s="724"/>
      <c r="JF109" s="724"/>
      <c r="JG109" s="724"/>
      <c r="JH109" s="724"/>
      <c r="JI109" s="724"/>
      <c r="JJ109" s="725"/>
    </row>
    <row r="110" spans="1:270" ht="16" customHeight="1">
      <c r="A110" s="84"/>
      <c r="B110" s="85" t="s">
        <v>15</v>
      </c>
      <c r="C110" s="85" t="s">
        <v>16</v>
      </c>
      <c r="D110" s="86" t="s">
        <v>17</v>
      </c>
      <c r="E110" s="599" t="s">
        <v>98</v>
      </c>
      <c r="F110" s="600"/>
      <c r="G110" s="601"/>
      <c r="H110" s="618" t="s">
        <v>84</v>
      </c>
      <c r="I110" s="619"/>
      <c r="J110" s="664">
        <f>COUNTA(HZ7:HZ106)-COUNTIF(HZ7:HZ106,"RE")-COUNTIF(HZ7:HZ106,"AB")-COUNTIF(HZ7:HZ106,"")</f>
        <v>10</v>
      </c>
      <c r="K110" s="664"/>
      <c r="L110" s="664"/>
      <c r="M110" s="664"/>
      <c r="N110" s="664"/>
      <c r="O110" s="664"/>
      <c r="P110" s="664"/>
      <c r="Q110" s="664"/>
      <c r="R110" s="664"/>
      <c r="S110" s="664"/>
      <c r="T110" s="664"/>
      <c r="U110" s="664"/>
      <c r="V110" s="664"/>
      <c r="W110" s="664"/>
      <c r="X110" s="664"/>
      <c r="Y110" s="664">
        <f>COUNTA(IC7:IC106)-COUNTIF(IC7:IC106,"RE")-COUNTIF(IC7:IC106,"AB")-COUNTIF(IC7:IC106,"")</f>
        <v>10</v>
      </c>
      <c r="Z110" s="664"/>
      <c r="AA110" s="664"/>
      <c r="AB110" s="664"/>
      <c r="AC110" s="664"/>
      <c r="AD110" s="664"/>
      <c r="AE110" s="664"/>
      <c r="AF110" s="664"/>
      <c r="AG110" s="664"/>
      <c r="AH110" s="664"/>
      <c r="AI110" s="664"/>
      <c r="AJ110" s="664"/>
      <c r="AK110" s="664"/>
      <c r="AL110" s="664"/>
      <c r="AM110" s="664"/>
      <c r="AN110" s="664">
        <f>COUNTA(IG7:IG106)-COUNTIF(IG7:IG106,"RE")-COUNTIF(IG7:IG106,"AB")-COUNTIF(IG7:IG106,"")</f>
        <v>10</v>
      </c>
      <c r="AO110" s="664"/>
      <c r="AP110" s="664"/>
      <c r="AQ110" s="664"/>
      <c r="AR110" s="665"/>
      <c r="AS110" s="659">
        <f>COUNTA(IH7:IH106)-COUNTIF(IH7:IH106,"RE")-COUNTIF(IH7:IH106,"AB")-COUNTIF(IH7:IH106,"")</f>
        <v>0</v>
      </c>
      <c r="AT110" s="659"/>
      <c r="AU110" s="659"/>
      <c r="AV110" s="659"/>
      <c r="AW110" s="659"/>
      <c r="AX110" s="659">
        <f>COUNTA(II7:II106)-COUNTIF(II7:II106,"RE")-COUNTIF(II7:II106,"AB")-COUNTIF(II7:II106,"")</f>
        <v>0</v>
      </c>
      <c r="AY110" s="659"/>
      <c r="AZ110" s="659"/>
      <c r="BA110" s="659"/>
      <c r="BB110" s="67">
        <f>COUNTA(IJ7:IJ106)-COUNTIF(IJ7:IJ106,"RE")-COUNTIF(IJ7:IJ106,"AB")-COUNTIF(IJ7:IJ106,"")</f>
        <v>0</v>
      </c>
      <c r="BC110" s="67">
        <f>COUNTA(IK7:IK106)-COUNTIF(IK7:IK106,"RE")-COUNTIF(IK7:IK106,"AB")-COUNTIF(IK7:IK106,"")</f>
        <v>0</v>
      </c>
      <c r="BD110" s="67">
        <f>COUNTA(IF7:IF106)-COUNTIF(IF7:IF106,"RE")-COUNTIF(IF7:IF106,"AB")-COUNTIF(IF7:IF106,"")</f>
        <v>10</v>
      </c>
      <c r="BE110" s="659">
        <f>COUNTA(IN7:IN106)-COUNTIF(IN7:IN106,"RE")-COUNTIF(IN7:IN106,"AB")-COUNTIF(IN7:IN106,"")</f>
        <v>10</v>
      </c>
      <c r="BF110" s="659"/>
      <c r="BG110" s="659"/>
      <c r="BH110" s="659"/>
      <c r="BI110" s="659"/>
      <c r="BJ110" s="659"/>
      <c r="BK110" s="659"/>
      <c r="BL110" s="659"/>
      <c r="BM110" s="659"/>
      <c r="BN110" s="659"/>
      <c r="BO110" s="659"/>
      <c r="BP110" s="659"/>
      <c r="BQ110" s="659"/>
      <c r="BR110" s="659"/>
      <c r="BS110" s="659"/>
      <c r="BT110" s="302"/>
      <c r="BU110" s="302"/>
      <c r="BV110" s="67"/>
      <c r="BW110" s="67"/>
      <c r="BX110" s="67"/>
      <c r="BY110" s="67"/>
      <c r="BZ110" s="67"/>
      <c r="CA110" s="67"/>
      <c r="CB110" s="67"/>
      <c r="CC110" s="67"/>
      <c r="CD110" s="67"/>
      <c r="CE110" s="67"/>
      <c r="CF110" s="67"/>
      <c r="CG110" s="67"/>
      <c r="CH110" s="67"/>
      <c r="CI110" s="67"/>
      <c r="CJ110" s="67"/>
      <c r="CK110" s="67"/>
      <c r="CL110" s="659">
        <f>COUNTA(IQ7:IQ106)-COUNTIF(IQ7:IQ106,"RE")-COUNTIF(IQ7:IQ106,"AB")-COUNTIF(IQ7:IQ106,"")</f>
        <v>10</v>
      </c>
      <c r="CM110" s="659"/>
      <c r="CN110" s="659"/>
      <c r="CO110" s="659"/>
      <c r="CP110" s="659"/>
      <c r="CQ110" s="659"/>
      <c r="CR110" s="659"/>
      <c r="CS110" s="659"/>
      <c r="CT110" s="659"/>
      <c r="CU110" s="659"/>
      <c r="CV110" s="659"/>
      <c r="CW110" s="659"/>
      <c r="CX110" s="659"/>
      <c r="CY110" s="659"/>
      <c r="CZ110" s="659">
        <f>COUNTA(IT7:IT106)-COUNTIF(IT7:IT106,"RE")-COUNTIF(IT7:IT106,"AB")-COUNTIF(IT7:IT106,"")</f>
        <v>10</v>
      </c>
      <c r="DA110" s="659"/>
      <c r="DB110" s="659"/>
      <c r="DC110" s="659"/>
      <c r="DD110" s="659"/>
      <c r="DE110" s="659"/>
      <c r="DF110" s="659"/>
      <c r="DG110" s="659"/>
      <c r="DH110" s="659"/>
      <c r="DI110" s="659"/>
      <c r="DJ110" s="659"/>
      <c r="DK110" s="659"/>
      <c r="DL110" s="659"/>
      <c r="DM110" s="659"/>
      <c r="DN110" s="659"/>
      <c r="DO110" s="662"/>
      <c r="DP110" s="659" t="s">
        <v>103</v>
      </c>
      <c r="DQ110" s="659"/>
      <c r="DR110" s="67">
        <f>COUNTIF(DR7:DR106,"f}rh;")</f>
        <v>0</v>
      </c>
      <c r="DS110" s="659">
        <f>COUNTA(IW7:IW106)-COUNTIF(DY7:DY106,"ml")-COUNTIF(IW7:IW106,"AB")-COUNTIF(IW7:IW106,"")</f>
        <v>10</v>
      </c>
      <c r="DT110" s="659"/>
      <c r="DU110" s="659"/>
      <c r="DV110" s="659"/>
      <c r="DW110" s="659"/>
      <c r="DX110" s="659"/>
      <c r="DY110" s="659"/>
      <c r="DZ110" s="659"/>
      <c r="EA110" s="659"/>
      <c r="EB110" s="659"/>
      <c r="EC110" s="659"/>
      <c r="ED110" s="659"/>
      <c r="EE110" s="659"/>
      <c r="EF110" s="659"/>
      <c r="EG110" s="658"/>
      <c r="EH110" s="658"/>
      <c r="EI110" s="658"/>
      <c r="EJ110" s="658"/>
      <c r="EK110" s="658"/>
      <c r="EL110" s="658"/>
      <c r="EM110" s="658"/>
      <c r="EN110" s="658"/>
      <c r="EO110" s="658"/>
      <c r="EP110" s="658"/>
      <c r="EQ110" s="658"/>
      <c r="ER110" s="658"/>
      <c r="ES110" s="658"/>
      <c r="ET110" s="659">
        <f>COUNTA(IX7:IX106)-COUNTIF(EZ7:EZ106,"ml")-COUNTIF(IX7:IX106,"AB")-COUNTIF(IX7:IX106,"")</f>
        <v>100</v>
      </c>
      <c r="EU110" s="659"/>
      <c r="EV110" s="659"/>
      <c r="EW110" s="659"/>
      <c r="EX110" s="659"/>
      <c r="EY110" s="659"/>
      <c r="EZ110" s="659"/>
      <c r="FA110" s="659"/>
      <c r="FB110" s="659"/>
      <c r="FC110" s="659"/>
      <c r="FD110" s="659"/>
      <c r="FE110" s="659"/>
      <c r="FF110" s="659"/>
      <c r="FG110" s="659"/>
      <c r="FH110" s="659"/>
      <c r="FI110" s="659"/>
      <c r="FJ110" s="659">
        <f>COUNTA(IY7:IY106)--COUNTIF(FU7:FU106,"ml")-COUNTIF(IY7:IY106,"AB")-COUNTIF(IY7:IY106,"")</f>
        <v>100</v>
      </c>
      <c r="FK110" s="659"/>
      <c r="FL110" s="659"/>
      <c r="FM110" s="659"/>
      <c r="FN110" s="659"/>
      <c r="FO110" s="659"/>
      <c r="FP110" s="659"/>
      <c r="FQ110" s="659"/>
      <c r="FR110" s="659"/>
      <c r="FS110" s="659"/>
      <c r="FT110" s="659"/>
      <c r="FU110" s="659"/>
      <c r="FV110" s="659"/>
      <c r="FW110" s="659"/>
      <c r="FX110" s="659"/>
      <c r="FY110" s="659"/>
      <c r="FZ110" s="659"/>
      <c r="GA110" s="659"/>
      <c r="GB110" s="659"/>
      <c r="GC110" s="659"/>
      <c r="GD110" s="659"/>
      <c r="GE110" s="659">
        <f>COUNTA(IZ7:IZ106)-COUNTIF(IZ7:IZ106,"AB")-COUNTIF(IZ7:IZ106,"")</f>
        <v>100</v>
      </c>
      <c r="GF110" s="659"/>
      <c r="GG110" s="659"/>
      <c r="GH110" s="659"/>
      <c r="GI110" s="659"/>
      <c r="GJ110" s="659"/>
      <c r="GK110" s="659"/>
      <c r="GL110" s="659"/>
      <c r="GM110" s="659"/>
      <c r="GN110" s="659">
        <f>COUNTA(JA7:JA106)-COUNTIF(JA7:JA106,"AB")-COUNTIF(JA7:JA106,"")</f>
        <v>100</v>
      </c>
      <c r="GO110" s="659"/>
      <c r="GP110" s="659"/>
      <c r="GQ110" s="659"/>
      <c r="GR110" s="659"/>
      <c r="GS110" s="659"/>
      <c r="GT110" s="659"/>
      <c r="GU110" s="659"/>
      <c r="GV110" s="659"/>
      <c r="GW110" s="659"/>
      <c r="GX110" s="760"/>
      <c r="GY110" s="761"/>
      <c r="GZ110" s="761"/>
      <c r="HA110" s="761"/>
      <c r="HB110" s="761"/>
      <c r="HC110" s="761"/>
      <c r="HD110" s="761"/>
      <c r="HE110" s="761"/>
      <c r="HF110" s="761"/>
      <c r="HG110" s="761"/>
      <c r="HH110" s="761"/>
      <c r="HI110" s="761"/>
      <c r="HJ110" s="762"/>
      <c r="HK110" s="717"/>
      <c r="HL110" s="718"/>
      <c r="HM110" s="718"/>
      <c r="HN110" s="718"/>
      <c r="HO110" s="718"/>
      <c r="HP110" s="718"/>
      <c r="HQ110" s="718"/>
      <c r="HR110" s="718"/>
      <c r="HS110" s="718"/>
      <c r="HT110" s="718"/>
      <c r="HU110" s="718"/>
      <c r="HV110" s="718"/>
      <c r="HW110" s="718"/>
      <c r="HX110" s="719"/>
      <c r="HY110" s="317"/>
      <c r="HZ110" s="724"/>
      <c r="IA110" s="724"/>
      <c r="IB110" s="724"/>
      <c r="IC110" s="724"/>
      <c r="ID110" s="724"/>
      <c r="IE110" s="724"/>
      <c r="IF110" s="724"/>
      <c r="IG110" s="724"/>
      <c r="IH110" s="724"/>
      <c r="II110" s="724"/>
      <c r="IJ110" s="724"/>
      <c r="IK110" s="724"/>
      <c r="IL110" s="724"/>
      <c r="IM110" s="724"/>
      <c r="IN110" s="724"/>
      <c r="IO110" s="724"/>
      <c r="IP110" s="724"/>
      <c r="IQ110" s="724"/>
      <c r="IR110" s="724"/>
      <c r="IS110" s="724"/>
      <c r="IT110" s="724"/>
      <c r="IU110" s="724"/>
      <c r="IV110" s="724"/>
      <c r="IW110" s="724"/>
      <c r="IX110" s="724"/>
      <c r="IY110" s="724"/>
      <c r="IZ110" s="724"/>
      <c r="JA110" s="724"/>
      <c r="JB110" s="724"/>
      <c r="JC110" s="724"/>
      <c r="JD110" s="724"/>
      <c r="JE110" s="724"/>
      <c r="JF110" s="724"/>
      <c r="JG110" s="724"/>
      <c r="JH110" s="724"/>
      <c r="JI110" s="724"/>
      <c r="JJ110" s="725"/>
    </row>
    <row r="111" spans="1:270" ht="16" customHeight="1">
      <c r="A111" s="20" t="s">
        <v>97</v>
      </c>
      <c r="B111" s="71">
        <f>COUNTIF(DR7:DR106,"FIRST")</f>
        <v>10</v>
      </c>
      <c r="C111" s="71">
        <f>COUNTIF(DR7:DR106,"SECOND")</f>
        <v>0</v>
      </c>
      <c r="D111" s="87">
        <f>COUNTIF(DR7:DR106,"THIRD")</f>
        <v>0</v>
      </c>
      <c r="E111" s="88">
        <f>B111+C111+D111</f>
        <v>10</v>
      </c>
      <c r="F111" s="89">
        <f>IF(F109=0,0,E111/F109*100)</f>
        <v>100</v>
      </c>
      <c r="G111" s="21" t="s">
        <v>99</v>
      </c>
      <c r="H111" s="620" t="s">
        <v>85</v>
      </c>
      <c r="I111" s="621"/>
      <c r="J111" s="667" t="s">
        <v>18</v>
      </c>
      <c r="K111" s="667"/>
      <c r="L111" s="667" t="s">
        <v>15</v>
      </c>
      <c r="M111" s="667"/>
      <c r="N111" s="90"/>
      <c r="O111" s="667" t="s">
        <v>16</v>
      </c>
      <c r="P111" s="667"/>
      <c r="Q111" s="90" t="s">
        <v>17</v>
      </c>
      <c r="R111" s="667" t="s">
        <v>167</v>
      </c>
      <c r="S111" s="667"/>
      <c r="T111" s="90"/>
      <c r="U111" s="90"/>
      <c r="V111" s="90"/>
      <c r="W111" s="90"/>
      <c r="X111" s="91"/>
      <c r="Y111" s="667" t="s">
        <v>18</v>
      </c>
      <c r="Z111" s="667"/>
      <c r="AA111" s="667" t="s">
        <v>15</v>
      </c>
      <c r="AB111" s="667"/>
      <c r="AC111" s="90"/>
      <c r="AD111" s="667" t="s">
        <v>16</v>
      </c>
      <c r="AE111" s="667"/>
      <c r="AF111" s="90" t="s">
        <v>17</v>
      </c>
      <c r="AG111" s="667" t="s">
        <v>167</v>
      </c>
      <c r="AH111" s="667"/>
      <c r="AI111" s="92"/>
      <c r="AJ111" s="92"/>
      <c r="AK111" s="92"/>
      <c r="AL111" s="92"/>
      <c r="AM111" s="92"/>
      <c r="AN111" s="668" t="s">
        <v>18</v>
      </c>
      <c r="AO111" s="669"/>
      <c r="AP111" s="90" t="s">
        <v>15</v>
      </c>
      <c r="AQ111" s="90" t="s">
        <v>16</v>
      </c>
      <c r="AR111" s="93" t="s">
        <v>17</v>
      </c>
      <c r="AS111" s="17" t="s">
        <v>18</v>
      </c>
      <c r="AT111" s="17"/>
      <c r="AU111" s="17" t="s">
        <v>15</v>
      </c>
      <c r="AV111" s="17" t="s">
        <v>16</v>
      </c>
      <c r="AW111" s="17" t="s">
        <v>17</v>
      </c>
      <c r="AX111" s="17" t="s">
        <v>18</v>
      </c>
      <c r="AY111" s="17" t="s">
        <v>15</v>
      </c>
      <c r="AZ111" s="17" t="s">
        <v>16</v>
      </c>
      <c r="BA111" s="17" t="s">
        <v>17</v>
      </c>
      <c r="BB111" s="17" t="s">
        <v>117</v>
      </c>
      <c r="BC111" s="17" t="s">
        <v>117</v>
      </c>
      <c r="BD111" s="17" t="s">
        <v>117</v>
      </c>
      <c r="BE111" s="594" t="s">
        <v>18</v>
      </c>
      <c r="BF111" s="594"/>
      <c r="BG111" s="594" t="s">
        <v>15</v>
      </c>
      <c r="BH111" s="594"/>
      <c r="BI111" s="17"/>
      <c r="BJ111" s="594" t="s">
        <v>16</v>
      </c>
      <c r="BK111" s="594"/>
      <c r="BL111" s="17" t="s">
        <v>17</v>
      </c>
      <c r="BM111" s="594" t="s">
        <v>167</v>
      </c>
      <c r="BN111" s="594"/>
      <c r="BO111" s="17"/>
      <c r="BP111" s="17"/>
      <c r="BQ111" s="17"/>
      <c r="BR111" s="17"/>
      <c r="BS111" s="35"/>
      <c r="BT111" s="303"/>
      <c r="BU111" s="303"/>
      <c r="BV111" s="35"/>
      <c r="BW111" s="35"/>
      <c r="BX111" s="35"/>
      <c r="BY111" s="35"/>
      <c r="BZ111" s="35"/>
      <c r="CA111" s="35"/>
      <c r="CB111" s="35"/>
      <c r="CC111" s="35"/>
      <c r="CD111" s="35"/>
      <c r="CE111" s="35"/>
      <c r="CF111" s="35"/>
      <c r="CG111" s="35"/>
      <c r="CH111" s="35"/>
      <c r="CI111" s="35"/>
      <c r="CJ111" s="35"/>
      <c r="CK111" s="35"/>
      <c r="CL111" s="594" t="s">
        <v>18</v>
      </c>
      <c r="CM111" s="594"/>
      <c r="CN111" s="633" t="s">
        <v>15</v>
      </c>
      <c r="CO111" s="634"/>
      <c r="CP111" s="594" t="s">
        <v>16</v>
      </c>
      <c r="CQ111" s="594"/>
      <c r="CR111" s="17" t="s">
        <v>17</v>
      </c>
      <c r="CS111" s="594" t="s">
        <v>167</v>
      </c>
      <c r="CT111" s="594"/>
      <c r="CU111" s="35"/>
      <c r="CV111" s="35"/>
      <c r="CW111" s="35"/>
      <c r="CX111" s="17"/>
      <c r="CY111" s="35"/>
      <c r="CZ111" s="594" t="s">
        <v>18</v>
      </c>
      <c r="DA111" s="594"/>
      <c r="DB111" s="594" t="s">
        <v>15</v>
      </c>
      <c r="DC111" s="594"/>
      <c r="DD111" s="17"/>
      <c r="DE111" s="594" t="s">
        <v>16</v>
      </c>
      <c r="DF111" s="594"/>
      <c r="DG111" s="17" t="s">
        <v>17</v>
      </c>
      <c r="DH111" s="594" t="s">
        <v>167</v>
      </c>
      <c r="DI111" s="594"/>
      <c r="DJ111" s="35"/>
      <c r="DK111" s="35"/>
      <c r="DL111" s="35"/>
      <c r="DM111" s="17"/>
      <c r="DN111" s="17"/>
      <c r="DO111" s="662"/>
      <c r="DP111" s="594" t="s">
        <v>104</v>
      </c>
      <c r="DQ111" s="594"/>
      <c r="DR111" s="17">
        <f>COUNTIF(DR7:DR106,"r`rh;")</f>
        <v>0</v>
      </c>
      <c r="DS111" s="594" t="s">
        <v>19</v>
      </c>
      <c r="DT111" s="594"/>
      <c r="DU111" s="594" t="s">
        <v>20</v>
      </c>
      <c r="DV111" s="594"/>
      <c r="DW111" s="594" t="s">
        <v>21</v>
      </c>
      <c r="DX111" s="594"/>
      <c r="DY111" s="17" t="s">
        <v>18</v>
      </c>
      <c r="DZ111" s="17" t="s">
        <v>167</v>
      </c>
      <c r="EA111" s="83"/>
      <c r="EB111" s="35"/>
      <c r="EC111" s="35"/>
      <c r="ED111" s="35"/>
      <c r="EE111" s="83"/>
      <c r="EF111" s="83"/>
      <c r="EG111" s="657"/>
      <c r="EH111" s="657"/>
      <c r="EI111" s="657"/>
      <c r="EJ111" s="657"/>
      <c r="EK111" s="657"/>
      <c r="EL111" s="657"/>
      <c r="EM111" s="657"/>
      <c r="EN111" s="657"/>
      <c r="EO111" s="657"/>
      <c r="EP111" s="657"/>
      <c r="EQ111" s="657"/>
      <c r="ER111" s="657"/>
      <c r="ES111" s="657"/>
      <c r="ET111" s="594" t="s">
        <v>19</v>
      </c>
      <c r="EU111" s="594"/>
      <c r="EV111" s="594" t="s">
        <v>20</v>
      </c>
      <c r="EW111" s="594"/>
      <c r="EX111" s="594" t="s">
        <v>21</v>
      </c>
      <c r="EY111" s="594"/>
      <c r="EZ111" s="594" t="s">
        <v>18</v>
      </c>
      <c r="FA111" s="594"/>
      <c r="FB111" s="594" t="s">
        <v>167</v>
      </c>
      <c r="FC111" s="594"/>
      <c r="FD111" s="83"/>
      <c r="FE111" s="83"/>
      <c r="FF111" s="83"/>
      <c r="FG111" s="83"/>
      <c r="FH111" s="83"/>
      <c r="FI111" s="83"/>
      <c r="FJ111" s="594" t="s">
        <v>19</v>
      </c>
      <c r="FK111" s="594"/>
      <c r="FL111" s="594" t="s">
        <v>20</v>
      </c>
      <c r="FM111" s="594"/>
      <c r="FN111" s="594" t="s">
        <v>21</v>
      </c>
      <c r="FO111" s="594"/>
      <c r="FP111" s="594" t="s">
        <v>18</v>
      </c>
      <c r="FQ111" s="594"/>
      <c r="FR111" s="594" t="s">
        <v>167</v>
      </c>
      <c r="FS111" s="594"/>
      <c r="FT111" s="35"/>
      <c r="FU111" s="35"/>
      <c r="FV111" s="35"/>
      <c r="FW111" s="35"/>
      <c r="FX111" s="35"/>
      <c r="FY111" s="83"/>
      <c r="FZ111" s="83"/>
      <c r="GA111" s="83"/>
      <c r="GB111" s="83"/>
      <c r="GC111" s="83"/>
      <c r="GD111" s="83"/>
      <c r="GE111" s="17" t="s">
        <v>19</v>
      </c>
      <c r="GF111" s="17" t="s">
        <v>20</v>
      </c>
      <c r="GG111" s="17" t="s">
        <v>21</v>
      </c>
      <c r="GH111" s="17" t="s">
        <v>18</v>
      </c>
      <c r="GI111" s="94" t="s">
        <v>167</v>
      </c>
      <c r="GJ111" s="35"/>
      <c r="GK111" s="35"/>
      <c r="GL111" s="35"/>
      <c r="GM111" s="35"/>
      <c r="GN111" s="17" t="s">
        <v>19</v>
      </c>
      <c r="GO111" s="17" t="s">
        <v>20</v>
      </c>
      <c r="GP111" s="17" t="s">
        <v>21</v>
      </c>
      <c r="GQ111" s="17" t="s">
        <v>18</v>
      </c>
      <c r="GR111" s="69" t="s">
        <v>167</v>
      </c>
      <c r="GS111" s="35"/>
      <c r="GT111" s="35"/>
      <c r="GU111" s="83"/>
      <c r="GV111" s="83"/>
      <c r="GW111" s="35"/>
      <c r="GX111" s="760"/>
      <c r="GY111" s="761"/>
      <c r="GZ111" s="761"/>
      <c r="HA111" s="761"/>
      <c r="HB111" s="761"/>
      <c r="HC111" s="761"/>
      <c r="HD111" s="761"/>
      <c r="HE111" s="761"/>
      <c r="HF111" s="761"/>
      <c r="HG111" s="761"/>
      <c r="HH111" s="761"/>
      <c r="HI111" s="761"/>
      <c r="HJ111" s="762"/>
      <c r="HK111" s="714" t="s">
        <v>111</v>
      </c>
      <c r="HL111" s="715"/>
      <c r="HM111" s="715"/>
      <c r="HN111" s="715"/>
      <c r="HO111" s="715"/>
      <c r="HP111" s="715"/>
      <c r="HQ111" s="715"/>
      <c r="HR111" s="715"/>
      <c r="HS111" s="715"/>
      <c r="HT111" s="715"/>
      <c r="HU111" s="715"/>
      <c r="HV111" s="715"/>
      <c r="HW111" s="715"/>
      <c r="HX111" s="716"/>
      <c r="HY111" s="317"/>
      <c r="HZ111" s="724"/>
      <c r="IA111" s="724"/>
      <c r="IB111" s="724"/>
      <c r="IC111" s="724"/>
      <c r="ID111" s="724"/>
      <c r="IE111" s="724"/>
      <c r="IF111" s="724"/>
      <c r="IG111" s="724"/>
      <c r="IH111" s="724"/>
      <c r="II111" s="724"/>
      <c r="IJ111" s="724"/>
      <c r="IK111" s="724"/>
      <c r="IL111" s="724"/>
      <c r="IM111" s="724"/>
      <c r="IN111" s="724"/>
      <c r="IO111" s="724"/>
      <c r="IP111" s="724"/>
      <c r="IQ111" s="724"/>
      <c r="IR111" s="724"/>
      <c r="IS111" s="724"/>
      <c r="IT111" s="724"/>
      <c r="IU111" s="724"/>
      <c r="IV111" s="724"/>
      <c r="IW111" s="724"/>
      <c r="IX111" s="724"/>
      <c r="IY111" s="724"/>
      <c r="IZ111" s="724"/>
      <c r="JA111" s="724"/>
      <c r="JB111" s="724"/>
      <c r="JC111" s="724"/>
      <c r="JD111" s="724"/>
      <c r="JE111" s="724"/>
      <c r="JF111" s="724"/>
      <c r="JG111" s="724"/>
      <c r="JH111" s="724"/>
      <c r="JI111" s="724"/>
      <c r="JJ111" s="725"/>
    </row>
    <row r="112" spans="1:270" ht="16" customHeight="1" thickBot="1">
      <c r="A112" s="23" t="s">
        <v>35</v>
      </c>
      <c r="B112" s="95">
        <f>COUNTIF(JI7:JI106,"FIRST")</f>
        <v>10</v>
      </c>
      <c r="C112" s="95">
        <f>COUNTIF(JI7:JI106,"SECOND")</f>
        <v>0</v>
      </c>
      <c r="D112" s="96">
        <f>COUNTIF(JI7:JI106,"THIRD")</f>
        <v>0</v>
      </c>
      <c r="E112" s="97">
        <f>B112+C112+D112</f>
        <v>10</v>
      </c>
      <c r="F112" s="98">
        <f>IF(F109=0,0,E112/F109*100)</f>
        <v>100</v>
      </c>
      <c r="G112" s="216" t="s">
        <v>100</v>
      </c>
      <c r="H112" s="622" t="s">
        <v>86</v>
      </c>
      <c r="I112" s="619"/>
      <c r="J112" s="667">
        <f>COUNTIF(HZ7:HZ106,"D")</f>
        <v>0</v>
      </c>
      <c r="K112" s="667"/>
      <c r="L112" s="667">
        <f>COUNTIF(HZ7:HZ106,"I")</f>
        <v>10</v>
      </c>
      <c r="M112" s="667"/>
      <c r="N112" s="90"/>
      <c r="O112" s="667">
        <f>COUNTIF(HZ7:HZ106,"II")</f>
        <v>0</v>
      </c>
      <c r="P112" s="667"/>
      <c r="Q112" s="90">
        <f>COUNTIF(HZ7:HZ106,"III")+COUNTIF(HZ7:HZ106,"G")</f>
        <v>0</v>
      </c>
      <c r="R112" s="667">
        <f>J112+L112+O112+Q112</f>
        <v>10</v>
      </c>
      <c r="S112" s="667"/>
      <c r="T112" s="92"/>
      <c r="U112" s="92"/>
      <c r="V112" s="92"/>
      <c r="W112" s="92"/>
      <c r="X112" s="92"/>
      <c r="Y112" s="667">
        <f>COUNTIF(IC7:IC106,"D")</f>
        <v>10</v>
      </c>
      <c r="Z112" s="667"/>
      <c r="AA112" s="667">
        <f>COUNTIF(IC7:IC106,"I")</f>
        <v>0</v>
      </c>
      <c r="AB112" s="667"/>
      <c r="AC112" s="90"/>
      <c r="AD112" s="667">
        <f>COUNTIF(IC7:IC106,"II")</f>
        <v>0</v>
      </c>
      <c r="AE112" s="667"/>
      <c r="AF112" s="90">
        <f>COUNTIF(IC7:IC106,"III")+COUNTIF(IC7:IC106,"G")</f>
        <v>0</v>
      </c>
      <c r="AG112" s="667">
        <f>Y112+AA112+AD112+AF112</f>
        <v>10</v>
      </c>
      <c r="AH112" s="667"/>
      <c r="AI112" s="91"/>
      <c r="AJ112" s="92"/>
      <c r="AK112" s="92"/>
      <c r="AL112" s="92"/>
      <c r="AM112" s="92"/>
      <c r="AN112" s="668">
        <f>COUNTIF(IG7:IG106,"D")</f>
        <v>10</v>
      </c>
      <c r="AO112" s="669"/>
      <c r="AP112" s="90">
        <f>COUNTIF(IG7:IG106,"I")</f>
        <v>0</v>
      </c>
      <c r="AQ112" s="90">
        <f>COUNTIF(IG7:IG106,"II")</f>
        <v>0</v>
      </c>
      <c r="AR112" s="93">
        <f>COUNTIF(IG7:IG106,"III")+COUNTIF(IG7:IG106,"G")</f>
        <v>0</v>
      </c>
      <c r="AS112" s="17">
        <f>COUNTIF(IH7:IH106,"D")</f>
        <v>0</v>
      </c>
      <c r="AT112" s="17"/>
      <c r="AU112" s="17">
        <f>COUNTIF(IH7:IH106,"I")</f>
        <v>0</v>
      </c>
      <c r="AV112" s="17">
        <f>COUNTIF(IH7:IH106,"II")</f>
        <v>0</v>
      </c>
      <c r="AW112" s="17">
        <f>COUNTIF(IH7:IH106,"III")+COUNTIF(IH7:IH106,"G")</f>
        <v>0</v>
      </c>
      <c r="AX112" s="17">
        <f>COUNTIF(II7:II106,"D")</f>
        <v>0</v>
      </c>
      <c r="AY112" s="17">
        <f>COUNTIF(II7:II106,"I")</f>
        <v>0</v>
      </c>
      <c r="AZ112" s="17">
        <f>COUNTIF(II7:II106,"II")</f>
        <v>0</v>
      </c>
      <c r="BA112" s="17">
        <f>COUNTIF(II7:II106,"III")+COUNTIF(II7:II106,"G")</f>
        <v>0</v>
      </c>
      <c r="BB112" s="17">
        <f>COUNTIF(IJ7:IJ106,"D")+COUNTIF(IJ7:IJ106,"I")+COUNTIF(IJ7:IJ106,"II")+COUNTIF(IJ7:IJ106,"III")+COUNTIF(IJ7:IJ106,"G")</f>
        <v>0</v>
      </c>
      <c r="BC112" s="17">
        <f>COUNTIF(IK7:IK106,"D")+COUNTIF(IK7:IK106,"I")+COUNTIF(IK7:IK106,"II")+COUNTIF(IK7:IK106,"III")+COUNTIF(IK7:IK106,"G")</f>
        <v>0</v>
      </c>
      <c r="BD112" s="17">
        <f>COUNTIF(IF7:IF106,"D")+COUNTIF(IF7:IF106,"I")+COUNTIF(IF7:IF106,"II")+COUNTIF(IF7:IF106,"III")+COUNTIF(IF7:IF106,"G")</f>
        <v>10</v>
      </c>
      <c r="BE112" s="594">
        <f>COUNTIF(IN7:IN106,"D")</f>
        <v>10</v>
      </c>
      <c r="BF112" s="594"/>
      <c r="BG112" s="594">
        <f>COUNTIF(IN7:IN106,"I")</f>
        <v>0</v>
      </c>
      <c r="BH112" s="594"/>
      <c r="BI112" s="17"/>
      <c r="BJ112" s="594">
        <f>COUNTIF(IN7:IN106,"II")</f>
        <v>0</v>
      </c>
      <c r="BK112" s="594"/>
      <c r="BL112" s="17">
        <f>COUNTIF(IN7:IN106,"III")+COUNTIF(IN7:IN106,"g")</f>
        <v>0</v>
      </c>
      <c r="BM112" s="594">
        <f>SUM(BE112:BL112)</f>
        <v>10</v>
      </c>
      <c r="BN112" s="594"/>
      <c r="BO112" s="17"/>
      <c r="BP112" s="17"/>
      <c r="BQ112" s="17"/>
      <c r="BR112" s="17"/>
      <c r="BS112" s="35"/>
      <c r="BT112" s="303"/>
      <c r="BU112" s="303"/>
      <c r="BV112" s="35"/>
      <c r="BW112" s="35"/>
      <c r="BX112" s="35"/>
      <c r="BY112" s="35"/>
      <c r="BZ112" s="35"/>
      <c r="CA112" s="35"/>
      <c r="CB112" s="35"/>
      <c r="CC112" s="35"/>
      <c r="CD112" s="35"/>
      <c r="CE112" s="35"/>
      <c r="CF112" s="35"/>
      <c r="CG112" s="35"/>
      <c r="CH112" s="35"/>
      <c r="CI112" s="35"/>
      <c r="CJ112" s="35"/>
      <c r="CK112" s="35"/>
      <c r="CL112" s="594">
        <f>COUNTIF(IQ7:IQ106,"D")</f>
        <v>10</v>
      </c>
      <c r="CM112" s="594"/>
      <c r="CN112" s="633">
        <f>COUNTIF(IQ7:IQ106,"I")</f>
        <v>0</v>
      </c>
      <c r="CO112" s="634"/>
      <c r="CP112" s="594">
        <f>COUNTIF(IQ7:IQ106,"II")</f>
        <v>0</v>
      </c>
      <c r="CQ112" s="594"/>
      <c r="CR112" s="17">
        <f>COUNTIF(IQ7:IQ106,"III")+COUNTIF(IQ7:IQ106,"g")</f>
        <v>0</v>
      </c>
      <c r="CS112" s="594">
        <f>SUM(CL112:CR112)</f>
        <v>10</v>
      </c>
      <c r="CT112" s="594"/>
      <c r="CU112" s="83"/>
      <c r="CV112" s="83"/>
      <c r="CW112" s="83"/>
      <c r="CX112" s="83"/>
      <c r="CY112" s="83"/>
      <c r="CZ112" s="594">
        <f>COUNTIF(IT7:IT106,"D")</f>
        <v>0</v>
      </c>
      <c r="DA112" s="594"/>
      <c r="DB112" s="594">
        <f>COUNTIF(IT7:IT106,"I")</f>
        <v>10</v>
      </c>
      <c r="DC112" s="594"/>
      <c r="DD112" s="17"/>
      <c r="DE112" s="594">
        <f>COUNTIF(IT7:IT106,"II")</f>
        <v>0</v>
      </c>
      <c r="DF112" s="594"/>
      <c r="DG112" s="17">
        <f>COUNTIF(IT7:IT106,"III")+COUNTIF(IT7:IT106,"G")</f>
        <v>0</v>
      </c>
      <c r="DH112" s="594">
        <f>SUM(CZ112:DG112)</f>
        <v>10</v>
      </c>
      <c r="DI112" s="594"/>
      <c r="DJ112" s="35"/>
      <c r="DK112" s="35"/>
      <c r="DL112" s="35"/>
      <c r="DM112" s="17"/>
      <c r="DN112" s="17"/>
      <c r="DO112" s="662"/>
      <c r="DP112" s="594" t="s">
        <v>169</v>
      </c>
      <c r="DQ112" s="594"/>
      <c r="DR112" s="17">
        <f>SUM(DR109:DR111)</f>
        <v>0</v>
      </c>
      <c r="DS112" s="594">
        <f>COUNTIF(IW7:IW106,"A")</f>
        <v>10</v>
      </c>
      <c r="DT112" s="594"/>
      <c r="DU112" s="594">
        <f>COUNTIF(IW7:IW106,"B")</f>
        <v>0</v>
      </c>
      <c r="DV112" s="594"/>
      <c r="DW112" s="594">
        <f>COUNTIF(IW7:IW106,"C")</f>
        <v>0</v>
      </c>
      <c r="DX112" s="594"/>
      <c r="DY112" s="17">
        <f>COUNTIF(IW7:IW106,"D")</f>
        <v>0</v>
      </c>
      <c r="DZ112" s="17">
        <f>SUM(DS112,DU112,DW112,DY112)</f>
        <v>10</v>
      </c>
      <c r="EA112" s="83"/>
      <c r="EB112" s="35"/>
      <c r="EC112" s="35"/>
      <c r="ED112" s="35"/>
      <c r="EE112" s="83"/>
      <c r="EF112" s="83"/>
      <c r="EG112" s="657"/>
      <c r="EH112" s="657"/>
      <c r="EI112" s="657"/>
      <c r="EJ112" s="657"/>
      <c r="EK112" s="657"/>
      <c r="EL112" s="657"/>
      <c r="EM112" s="657"/>
      <c r="EN112" s="657"/>
      <c r="EO112" s="657"/>
      <c r="EP112" s="657"/>
      <c r="EQ112" s="657"/>
      <c r="ER112" s="657"/>
      <c r="ES112" s="657"/>
      <c r="ET112" s="594">
        <f>COUNTIF(IX7:IX106,"A")</f>
        <v>100</v>
      </c>
      <c r="EU112" s="594"/>
      <c r="EV112" s="594">
        <f>COUNTIF(IX7:IX106,"B")</f>
        <v>0</v>
      </c>
      <c r="EW112" s="594"/>
      <c r="EX112" s="594">
        <f>COUNTIF(IX7:IX106,"C")</f>
        <v>0</v>
      </c>
      <c r="EY112" s="594"/>
      <c r="EZ112" s="594">
        <f>COUNTIF(IX7:IX106,"D")</f>
        <v>0</v>
      </c>
      <c r="FA112" s="594"/>
      <c r="FB112" s="594">
        <f>SUM(ET112,EV112,EX112,EZ112)</f>
        <v>100</v>
      </c>
      <c r="FC112" s="594"/>
      <c r="FD112" s="83"/>
      <c r="FE112" s="83"/>
      <c r="FF112" s="83"/>
      <c r="FG112" s="83"/>
      <c r="FH112" s="83"/>
      <c r="FI112" s="83"/>
      <c r="FJ112" s="594">
        <f>COUNTIF(IY7:IY106,"A")</f>
        <v>100</v>
      </c>
      <c r="FK112" s="594"/>
      <c r="FL112" s="594">
        <f>COUNTIF(IY7:IY106,"B")</f>
        <v>0</v>
      </c>
      <c r="FM112" s="594"/>
      <c r="FN112" s="594">
        <f>COUNTIF(IY7:IY106,"C")</f>
        <v>0</v>
      </c>
      <c r="FO112" s="594"/>
      <c r="FP112" s="594">
        <f>COUNTIF(IY7:IY106,"D")</f>
        <v>0</v>
      </c>
      <c r="FQ112" s="594"/>
      <c r="FR112" s="594">
        <f>SUM(FJ112,FL112,FN112,FP112)</f>
        <v>100</v>
      </c>
      <c r="FS112" s="594"/>
      <c r="FT112" s="35"/>
      <c r="FU112" s="35"/>
      <c r="FV112" s="35"/>
      <c r="FW112" s="35"/>
      <c r="FX112" s="35"/>
      <c r="FY112" s="83"/>
      <c r="FZ112" s="83"/>
      <c r="GA112" s="83"/>
      <c r="GB112" s="83"/>
      <c r="GC112" s="83"/>
      <c r="GD112" s="83"/>
      <c r="GE112" s="17">
        <f>COUNTIF(IZ7:IZ106,"A")</f>
        <v>100</v>
      </c>
      <c r="GF112" s="17">
        <f>COUNTIF(IZ7:IZ106,"B")</f>
        <v>0</v>
      </c>
      <c r="GG112" s="17">
        <f>COUNTIF(IZ7:IZ106,"C")</f>
        <v>0</v>
      </c>
      <c r="GH112" s="17">
        <f>COUNTIF(IZ7:IZ106,"D")</f>
        <v>0</v>
      </c>
      <c r="GI112" s="99">
        <f>SUM(GE112,GF112,GG112,GH112)</f>
        <v>100</v>
      </c>
      <c r="GJ112" s="83"/>
      <c r="GK112" s="83"/>
      <c r="GL112" s="83"/>
      <c r="GM112" s="83"/>
      <c r="GN112" s="17">
        <f>COUNTIF(JA7:JA106,"A")</f>
        <v>100</v>
      </c>
      <c r="GO112" s="17">
        <f>COUNTIF(JA7:JA106,"B")</f>
        <v>0</v>
      </c>
      <c r="GP112" s="17">
        <f>COUNTIF(JA7:JA106,"C")</f>
        <v>0</v>
      </c>
      <c r="GQ112" s="17">
        <f>COUNTIF(JA7:JA106,"D")</f>
        <v>0</v>
      </c>
      <c r="GR112" s="99">
        <f>SUM(GN112,GO112,GP112,GQ112)</f>
        <v>100</v>
      </c>
      <c r="GS112" s="35"/>
      <c r="GT112" s="35"/>
      <c r="GU112" s="83"/>
      <c r="GV112" s="83"/>
      <c r="GW112" s="35"/>
      <c r="GX112" s="760"/>
      <c r="GY112" s="761"/>
      <c r="GZ112" s="761"/>
      <c r="HA112" s="761"/>
      <c r="HB112" s="761"/>
      <c r="HC112" s="761"/>
      <c r="HD112" s="761"/>
      <c r="HE112" s="761"/>
      <c r="HF112" s="761"/>
      <c r="HG112" s="761"/>
      <c r="HH112" s="761"/>
      <c r="HI112" s="761"/>
      <c r="HJ112" s="762"/>
      <c r="HK112" s="717"/>
      <c r="HL112" s="718"/>
      <c r="HM112" s="718"/>
      <c r="HN112" s="718"/>
      <c r="HO112" s="718"/>
      <c r="HP112" s="718"/>
      <c r="HQ112" s="718"/>
      <c r="HR112" s="718"/>
      <c r="HS112" s="718"/>
      <c r="HT112" s="718"/>
      <c r="HU112" s="718"/>
      <c r="HV112" s="718"/>
      <c r="HW112" s="718"/>
      <c r="HX112" s="719"/>
      <c r="HY112" s="317"/>
      <c r="HZ112" s="724"/>
      <c r="IA112" s="724"/>
      <c r="IB112" s="724"/>
      <c r="IC112" s="724"/>
      <c r="ID112" s="724"/>
      <c r="IE112" s="724"/>
      <c r="IF112" s="724"/>
      <c r="IG112" s="724"/>
      <c r="IH112" s="724"/>
      <c r="II112" s="724"/>
      <c r="IJ112" s="724"/>
      <c r="IK112" s="724"/>
      <c r="IL112" s="724"/>
      <c r="IM112" s="724"/>
      <c r="IN112" s="724"/>
      <c r="IO112" s="724"/>
      <c r="IP112" s="724"/>
      <c r="IQ112" s="724"/>
      <c r="IR112" s="724"/>
      <c r="IS112" s="724"/>
      <c r="IT112" s="724"/>
      <c r="IU112" s="724"/>
      <c r="IV112" s="724"/>
      <c r="IW112" s="724"/>
      <c r="IX112" s="724"/>
      <c r="IY112" s="724"/>
      <c r="IZ112" s="724"/>
      <c r="JA112" s="724"/>
      <c r="JB112" s="724"/>
      <c r="JC112" s="724"/>
      <c r="JD112" s="724"/>
      <c r="JE112" s="724"/>
      <c r="JF112" s="724"/>
      <c r="JG112" s="724"/>
      <c r="JH112" s="724"/>
      <c r="JI112" s="724"/>
      <c r="JJ112" s="725"/>
    </row>
    <row r="113" spans="1:270" ht="16" customHeight="1">
      <c r="B113" s="711" t="s">
        <v>80</v>
      </c>
      <c r="C113" s="712"/>
      <c r="D113" s="100">
        <f>COUNTIF(HK7:HK106,"NSO")</f>
        <v>0</v>
      </c>
      <c r="E113" s="101" t="s">
        <v>106</v>
      </c>
      <c r="F113" s="4" t="s">
        <v>22</v>
      </c>
      <c r="G113" s="102">
        <f>COUNTIF(HK7:HK106,"SUPPL.")</f>
        <v>0</v>
      </c>
      <c r="H113" s="623" t="s">
        <v>87</v>
      </c>
      <c r="I113" s="624"/>
      <c r="J113" s="666">
        <f>IF(J110=0,0,R112/J110*100)</f>
        <v>100</v>
      </c>
      <c r="K113" s="666"/>
      <c r="L113" s="666"/>
      <c r="M113" s="666"/>
      <c r="N113" s="666"/>
      <c r="O113" s="666"/>
      <c r="P113" s="666"/>
      <c r="Q113" s="666"/>
      <c r="R113" s="666"/>
      <c r="S113" s="666"/>
      <c r="T113" s="666"/>
      <c r="U113" s="666"/>
      <c r="V113" s="666"/>
      <c r="W113" s="666"/>
      <c r="X113" s="666"/>
      <c r="Y113" s="666">
        <f>IF(Y110=0,0,AG112/Y110*100)</f>
        <v>100</v>
      </c>
      <c r="Z113" s="666"/>
      <c r="AA113" s="666"/>
      <c r="AB113" s="666"/>
      <c r="AC113" s="666"/>
      <c r="AD113" s="666"/>
      <c r="AE113" s="666"/>
      <c r="AF113" s="666"/>
      <c r="AG113" s="666"/>
      <c r="AH113" s="666"/>
      <c r="AI113" s="666"/>
      <c r="AJ113" s="666"/>
      <c r="AK113" s="666"/>
      <c r="AL113" s="666"/>
      <c r="AM113" s="666"/>
      <c r="AN113" s="734">
        <f>AN112+AP112+AQ112+AR112</f>
        <v>10</v>
      </c>
      <c r="AO113" s="735"/>
      <c r="AP113" s="736"/>
      <c r="AQ113" s="737">
        <f>IF(AN110=0,"",AN113/AN110*100)</f>
        <v>100</v>
      </c>
      <c r="AR113" s="738"/>
      <c r="AS113" s="713">
        <f>AS112+AU112+AV112+AW112</f>
        <v>0</v>
      </c>
      <c r="AT113" s="713"/>
      <c r="AU113" s="713"/>
      <c r="AV113" s="673" t="str">
        <f>IF(AS110=0,"",AS113/AS110*100)</f>
        <v/>
      </c>
      <c r="AW113" s="673"/>
      <c r="AX113" s="713">
        <f>AX112+AY112+AZ112+BA112</f>
        <v>0</v>
      </c>
      <c r="AY113" s="713"/>
      <c r="AZ113" s="673" t="str">
        <f>IF(AX110=0,"",AX113/AX110*100)</f>
        <v/>
      </c>
      <c r="BA113" s="673"/>
      <c r="BB113" s="69" t="str">
        <f>IF(BB110=0,"",BB112/BB110*100)</f>
        <v/>
      </c>
      <c r="BC113" s="69" t="str">
        <f>IF(BC110=0,"",BC112/BC110*100)</f>
        <v/>
      </c>
      <c r="BD113" s="69">
        <f>IF(BD110=0,"",BD112/BD110*100)</f>
        <v>100</v>
      </c>
      <c r="BE113" s="673">
        <f>IF(BE110=0,0,BM112/BE110*100)</f>
        <v>100</v>
      </c>
      <c r="BF113" s="673"/>
      <c r="BG113" s="673"/>
      <c r="BH113" s="673"/>
      <c r="BI113" s="673"/>
      <c r="BJ113" s="673"/>
      <c r="BK113" s="673"/>
      <c r="BL113" s="673"/>
      <c r="BM113" s="673"/>
      <c r="BN113" s="673"/>
      <c r="BO113" s="673"/>
      <c r="BP113" s="673"/>
      <c r="BQ113" s="673"/>
      <c r="BR113" s="673"/>
      <c r="BS113" s="673"/>
      <c r="BT113" s="304"/>
      <c r="BU113" s="304"/>
      <c r="BV113" s="290"/>
      <c r="BW113" s="290"/>
      <c r="BX113" s="290"/>
      <c r="BY113" s="290"/>
      <c r="BZ113" s="290"/>
      <c r="CA113" s="290"/>
      <c r="CB113" s="290"/>
      <c r="CC113" s="290"/>
      <c r="CD113" s="290"/>
      <c r="CE113" s="290"/>
      <c r="CF113" s="290"/>
      <c r="CG113" s="290"/>
      <c r="CH113" s="290"/>
      <c r="CI113" s="290"/>
      <c r="CJ113" s="290"/>
      <c r="CK113" s="290"/>
      <c r="CL113" s="673">
        <f>IF(CL110=0,0,CS112/CL110*100)</f>
        <v>100</v>
      </c>
      <c r="CM113" s="673"/>
      <c r="CN113" s="673"/>
      <c r="CO113" s="673"/>
      <c r="CP113" s="673"/>
      <c r="CQ113" s="673"/>
      <c r="CR113" s="673"/>
      <c r="CS113" s="673"/>
      <c r="CT113" s="673"/>
      <c r="CU113" s="673"/>
      <c r="CV113" s="673"/>
      <c r="CW113" s="673"/>
      <c r="CX113" s="673"/>
      <c r="CY113" s="673"/>
      <c r="CZ113" s="673">
        <f>IF(CZ110=0,0,DH112/CZ110*100)</f>
        <v>100</v>
      </c>
      <c r="DA113" s="673"/>
      <c r="DB113" s="673"/>
      <c r="DC113" s="673"/>
      <c r="DD113" s="673"/>
      <c r="DE113" s="673"/>
      <c r="DF113" s="673"/>
      <c r="DG113" s="673"/>
      <c r="DH113" s="673"/>
      <c r="DI113" s="673"/>
      <c r="DJ113" s="673"/>
      <c r="DK113" s="673"/>
      <c r="DL113" s="673"/>
      <c r="DM113" s="673"/>
      <c r="DN113" s="673"/>
      <c r="DO113" s="662"/>
      <c r="DP113" s="674" t="s">
        <v>106</v>
      </c>
      <c r="DQ113" s="674"/>
      <c r="DR113" s="69">
        <f>COUNTIF(HK7:HK106,"SUPPL.")</f>
        <v>0</v>
      </c>
      <c r="DS113" s="673">
        <f>IF(DS110=0,0,DZ112/DS110*100)</f>
        <v>100</v>
      </c>
      <c r="DT113" s="673"/>
      <c r="DU113" s="673"/>
      <c r="DV113" s="673"/>
      <c r="DW113" s="673"/>
      <c r="DX113" s="673"/>
      <c r="DY113" s="673"/>
      <c r="DZ113" s="673"/>
      <c r="EA113" s="673"/>
      <c r="EB113" s="673"/>
      <c r="EC113" s="673"/>
      <c r="ED113" s="673"/>
      <c r="EE113" s="673"/>
      <c r="EF113" s="673"/>
      <c r="EG113" s="675"/>
      <c r="EH113" s="675"/>
      <c r="EI113" s="675"/>
      <c r="EJ113" s="675"/>
      <c r="EK113" s="675"/>
      <c r="EL113" s="675"/>
      <c r="EM113" s="675"/>
      <c r="EN113" s="675"/>
      <c r="EO113" s="675"/>
      <c r="EP113" s="675"/>
      <c r="EQ113" s="675"/>
      <c r="ER113" s="675"/>
      <c r="ES113" s="675"/>
      <c r="ET113" s="673">
        <f>IF(ET110=0,0,FB112/ET110*100)</f>
        <v>100</v>
      </c>
      <c r="EU113" s="673"/>
      <c r="EV113" s="676"/>
      <c r="EW113" s="676"/>
      <c r="EX113" s="676"/>
      <c r="EY113" s="676"/>
      <c r="EZ113" s="676"/>
      <c r="FA113" s="676"/>
      <c r="FB113" s="676"/>
      <c r="FC113" s="676"/>
      <c r="FD113" s="676"/>
      <c r="FE113" s="676"/>
      <c r="FF113" s="676"/>
      <c r="FG113" s="676"/>
      <c r="FH113" s="676"/>
      <c r="FI113" s="676"/>
      <c r="FJ113" s="673">
        <f>IF(FJ110=0,0,FR112/FJ110*100)</f>
        <v>100</v>
      </c>
      <c r="FK113" s="673"/>
      <c r="FL113" s="673"/>
      <c r="FM113" s="673"/>
      <c r="FN113" s="673"/>
      <c r="FO113" s="673"/>
      <c r="FP113" s="673"/>
      <c r="FQ113" s="673"/>
      <c r="FR113" s="673"/>
      <c r="FS113" s="673"/>
      <c r="FT113" s="673"/>
      <c r="FU113" s="673"/>
      <c r="FV113" s="673"/>
      <c r="FW113" s="673"/>
      <c r="FX113" s="673"/>
      <c r="FY113" s="673"/>
      <c r="FZ113" s="673"/>
      <c r="GA113" s="673"/>
      <c r="GB113" s="673"/>
      <c r="GC113" s="673"/>
      <c r="GD113" s="673"/>
      <c r="GE113" s="713">
        <f>IF(GE110=0,0,GI112/GE110*100)</f>
        <v>100</v>
      </c>
      <c r="GF113" s="713"/>
      <c r="GG113" s="713"/>
      <c r="GH113" s="713"/>
      <c r="GI113" s="713"/>
      <c r="GJ113" s="713"/>
      <c r="GK113" s="713"/>
      <c r="GL113" s="713"/>
      <c r="GM113" s="713"/>
      <c r="GN113" s="713">
        <f>IF(GN110=0,0,GR112/GN110*100)</f>
        <v>100</v>
      </c>
      <c r="GO113" s="713"/>
      <c r="GP113" s="713"/>
      <c r="GQ113" s="713"/>
      <c r="GR113" s="713"/>
      <c r="GS113" s="713"/>
      <c r="GT113" s="713"/>
      <c r="GU113" s="713"/>
      <c r="GV113" s="713"/>
      <c r="GW113" s="713"/>
      <c r="GX113" s="760"/>
      <c r="GY113" s="761"/>
      <c r="GZ113" s="761"/>
      <c r="HA113" s="761"/>
      <c r="HB113" s="761"/>
      <c r="HC113" s="761"/>
      <c r="HD113" s="761"/>
      <c r="HE113" s="761"/>
      <c r="HF113" s="761"/>
      <c r="HG113" s="761"/>
      <c r="HH113" s="761"/>
      <c r="HI113" s="761"/>
      <c r="HJ113" s="762"/>
      <c r="HK113" s="683" t="s">
        <v>112</v>
      </c>
      <c r="HL113" s="684"/>
      <c r="HM113" s="684"/>
      <c r="HN113" s="684"/>
      <c r="HO113" s="684"/>
      <c r="HP113" s="684"/>
      <c r="HQ113" s="684"/>
      <c r="HR113" s="684"/>
      <c r="HS113" s="684"/>
      <c r="HT113" s="684"/>
      <c r="HU113" s="684"/>
      <c r="HV113" s="684"/>
      <c r="HW113" s="684"/>
      <c r="HX113" s="685"/>
      <c r="HY113" s="318"/>
      <c r="HZ113" s="724"/>
      <c r="IA113" s="724"/>
      <c r="IB113" s="724"/>
      <c r="IC113" s="724"/>
      <c r="ID113" s="724"/>
      <c r="IE113" s="724"/>
      <c r="IF113" s="724"/>
      <c r="IG113" s="724"/>
      <c r="IH113" s="724"/>
      <c r="II113" s="724"/>
      <c r="IJ113" s="724"/>
      <c r="IK113" s="724"/>
      <c r="IL113" s="724"/>
      <c r="IM113" s="724"/>
      <c r="IN113" s="724"/>
      <c r="IO113" s="724"/>
      <c r="IP113" s="724"/>
      <c r="IQ113" s="724"/>
      <c r="IR113" s="724"/>
      <c r="IS113" s="724"/>
      <c r="IT113" s="724"/>
      <c r="IU113" s="724"/>
      <c r="IV113" s="724"/>
      <c r="IW113" s="724"/>
      <c r="IX113" s="724"/>
      <c r="IY113" s="724"/>
      <c r="IZ113" s="724"/>
      <c r="JA113" s="724"/>
      <c r="JB113" s="724"/>
      <c r="JC113" s="724"/>
      <c r="JD113" s="724"/>
      <c r="JE113" s="724"/>
      <c r="JF113" s="724"/>
      <c r="JG113" s="724"/>
      <c r="JH113" s="724"/>
      <c r="JI113" s="724"/>
      <c r="JJ113" s="725"/>
    </row>
    <row r="114" spans="1:270" ht="16" customHeight="1">
      <c r="A114" s="103"/>
      <c r="B114" s="710" t="s">
        <v>109</v>
      </c>
      <c r="C114" s="710"/>
      <c r="D114" s="710"/>
      <c r="E114" s="710"/>
      <c r="F114" s="6" t="s">
        <v>22</v>
      </c>
      <c r="G114" s="104">
        <f>COUNTIF(HK7:HK106,"RE-EXAM.")</f>
        <v>0</v>
      </c>
      <c r="H114" s="625" t="s">
        <v>88</v>
      </c>
      <c r="I114" s="626"/>
      <c r="J114" s="744">
        <f>COUNTIF(HZ7:HZ106,"S")</f>
        <v>0</v>
      </c>
      <c r="K114" s="744"/>
      <c r="L114" s="744"/>
      <c r="M114" s="744"/>
      <c r="N114" s="744"/>
      <c r="O114" s="744"/>
      <c r="P114" s="744"/>
      <c r="Q114" s="744"/>
      <c r="R114" s="744"/>
      <c r="S114" s="744"/>
      <c r="T114" s="744"/>
      <c r="U114" s="744"/>
      <c r="V114" s="744"/>
      <c r="W114" s="744"/>
      <c r="X114" s="744"/>
      <c r="Y114" s="744">
        <f>COUNTIF(IC7:IC106,"S")</f>
        <v>0</v>
      </c>
      <c r="Z114" s="744"/>
      <c r="AA114" s="744"/>
      <c r="AB114" s="744"/>
      <c r="AC114" s="744"/>
      <c r="AD114" s="744"/>
      <c r="AE114" s="744"/>
      <c r="AF114" s="744"/>
      <c r="AG114" s="744"/>
      <c r="AH114" s="744"/>
      <c r="AI114" s="744"/>
      <c r="AJ114" s="744"/>
      <c r="AK114" s="744"/>
      <c r="AL114" s="744"/>
      <c r="AM114" s="744"/>
      <c r="AN114" s="745">
        <f>COUNTIF(IG7:IG106,"S")</f>
        <v>0</v>
      </c>
      <c r="AO114" s="746"/>
      <c r="AP114" s="746"/>
      <c r="AQ114" s="746"/>
      <c r="AR114" s="747"/>
      <c r="AS114" s="740">
        <f>COUNTIF(IH7:IH106,"s")</f>
        <v>0</v>
      </c>
      <c r="AT114" s="740"/>
      <c r="AU114" s="740"/>
      <c r="AV114" s="740"/>
      <c r="AW114" s="740"/>
      <c r="AX114" s="740">
        <f>COUNTIF(II7:II106,"S")</f>
        <v>0</v>
      </c>
      <c r="AY114" s="740"/>
      <c r="AZ114" s="740"/>
      <c r="BA114" s="740"/>
      <c r="BB114" s="105">
        <f>COUNTIF(IJ7:IJ106,"S")</f>
        <v>0</v>
      </c>
      <c r="BC114" s="105">
        <f>COUNTIF(IK7:IK106,"S")</f>
        <v>0</v>
      </c>
      <c r="BD114" s="105">
        <f>COUNTIF(IF7:IF106,"S")</f>
        <v>0</v>
      </c>
      <c r="BE114" s="672">
        <f>COUNTIF(IN7:IN106,"S")</f>
        <v>0</v>
      </c>
      <c r="BF114" s="672"/>
      <c r="BG114" s="672"/>
      <c r="BH114" s="672"/>
      <c r="BI114" s="672"/>
      <c r="BJ114" s="672"/>
      <c r="BK114" s="672"/>
      <c r="BL114" s="672"/>
      <c r="BM114" s="672"/>
      <c r="BN114" s="672"/>
      <c r="BO114" s="672"/>
      <c r="BP114" s="672"/>
      <c r="BQ114" s="672"/>
      <c r="BR114" s="672"/>
      <c r="BS114" s="672"/>
      <c r="BT114" s="305"/>
      <c r="BU114" s="305"/>
      <c r="BV114" s="106"/>
      <c r="BW114" s="106"/>
      <c r="BX114" s="106"/>
      <c r="BY114" s="106"/>
      <c r="BZ114" s="106"/>
      <c r="CA114" s="106"/>
      <c r="CB114" s="106"/>
      <c r="CC114" s="106"/>
      <c r="CD114" s="106"/>
      <c r="CE114" s="106"/>
      <c r="CF114" s="106"/>
      <c r="CG114" s="106"/>
      <c r="CH114" s="106"/>
      <c r="CI114" s="106"/>
      <c r="CJ114" s="106"/>
      <c r="CK114" s="106"/>
      <c r="CL114" s="672">
        <f>COUNTIF(IQ7:IQ106,"S")</f>
        <v>0</v>
      </c>
      <c r="CM114" s="672"/>
      <c r="CN114" s="672"/>
      <c r="CO114" s="672"/>
      <c r="CP114" s="672"/>
      <c r="CQ114" s="672"/>
      <c r="CR114" s="672"/>
      <c r="CS114" s="672"/>
      <c r="CT114" s="672"/>
      <c r="CU114" s="672"/>
      <c r="CV114" s="672"/>
      <c r="CW114" s="672"/>
      <c r="CX114" s="672"/>
      <c r="CY114" s="672"/>
      <c r="CZ114" s="672">
        <f>COUNTIF(IT7:IT106,"S")</f>
        <v>0</v>
      </c>
      <c r="DA114" s="672"/>
      <c r="DB114" s="672"/>
      <c r="DC114" s="672"/>
      <c r="DD114" s="672"/>
      <c r="DE114" s="672"/>
      <c r="DF114" s="672"/>
      <c r="DG114" s="672"/>
      <c r="DH114" s="672"/>
      <c r="DI114" s="672"/>
      <c r="DJ114" s="672"/>
      <c r="DK114" s="672"/>
      <c r="DL114" s="672"/>
      <c r="DM114" s="672"/>
      <c r="DN114" s="672"/>
      <c r="DO114" s="662"/>
      <c r="DP114" s="672" t="s">
        <v>107</v>
      </c>
      <c r="DQ114" s="672"/>
      <c r="DR114" s="106">
        <f>COUNTIF(HK7:HK106,"FAIL")</f>
        <v>0</v>
      </c>
      <c r="DS114" s="672">
        <f>COUNTIF(IW7:IW106,"S")</f>
        <v>0</v>
      </c>
      <c r="DT114" s="672"/>
      <c r="DU114" s="672"/>
      <c r="DV114" s="672"/>
      <c r="DW114" s="672"/>
      <c r="DX114" s="672"/>
      <c r="DY114" s="672"/>
      <c r="DZ114" s="672"/>
      <c r="EA114" s="672"/>
      <c r="EB114" s="672"/>
      <c r="EC114" s="672"/>
      <c r="ED114" s="672"/>
      <c r="EE114" s="672"/>
      <c r="EF114" s="672"/>
      <c r="EG114" s="671"/>
      <c r="EH114" s="671"/>
      <c r="EI114" s="671"/>
      <c r="EJ114" s="671"/>
      <c r="EK114" s="671"/>
      <c r="EL114" s="671"/>
      <c r="EM114" s="671"/>
      <c r="EN114" s="671"/>
      <c r="EO114" s="671"/>
      <c r="EP114" s="671"/>
      <c r="EQ114" s="671"/>
      <c r="ER114" s="671"/>
      <c r="ES114" s="671"/>
      <c r="ET114" s="672">
        <f>COUNTIF(IX7:IX106,"S")</f>
        <v>0</v>
      </c>
      <c r="EU114" s="672"/>
      <c r="EV114" s="672"/>
      <c r="EW114" s="672"/>
      <c r="EX114" s="672"/>
      <c r="EY114" s="672"/>
      <c r="EZ114" s="672"/>
      <c r="FA114" s="672"/>
      <c r="FB114" s="672"/>
      <c r="FC114" s="672"/>
      <c r="FD114" s="672"/>
      <c r="FE114" s="672"/>
      <c r="FF114" s="672"/>
      <c r="FG114" s="672"/>
      <c r="FH114" s="672"/>
      <c r="FI114" s="672"/>
      <c r="FJ114" s="672">
        <f>COUNTIF(IY7:IY106,"S")</f>
        <v>0</v>
      </c>
      <c r="FK114" s="672"/>
      <c r="FL114" s="672"/>
      <c r="FM114" s="672"/>
      <c r="FN114" s="672"/>
      <c r="FO114" s="672"/>
      <c r="FP114" s="672"/>
      <c r="FQ114" s="672"/>
      <c r="FR114" s="672"/>
      <c r="FS114" s="672"/>
      <c r="FT114" s="672"/>
      <c r="FU114" s="672"/>
      <c r="FV114" s="672"/>
      <c r="FW114" s="672"/>
      <c r="FX114" s="672"/>
      <c r="FY114" s="672"/>
      <c r="FZ114" s="672"/>
      <c r="GA114" s="672"/>
      <c r="GB114" s="672"/>
      <c r="GC114" s="672"/>
      <c r="GD114" s="672"/>
      <c r="GE114" s="672">
        <f>COUNTIF(IZ7:IZ106,"S")</f>
        <v>0</v>
      </c>
      <c r="GF114" s="672"/>
      <c r="GG114" s="672"/>
      <c r="GH114" s="672"/>
      <c r="GI114" s="672"/>
      <c r="GJ114" s="672"/>
      <c r="GK114" s="672"/>
      <c r="GL114" s="672"/>
      <c r="GM114" s="672"/>
      <c r="GN114" s="672">
        <f>COUNTIF(JA7:JA106,"S")</f>
        <v>0</v>
      </c>
      <c r="GO114" s="672"/>
      <c r="GP114" s="672"/>
      <c r="GQ114" s="672"/>
      <c r="GR114" s="672"/>
      <c r="GS114" s="672"/>
      <c r="GT114" s="672"/>
      <c r="GU114" s="672"/>
      <c r="GV114" s="672"/>
      <c r="GW114" s="672"/>
      <c r="GX114" s="760"/>
      <c r="GY114" s="761"/>
      <c r="GZ114" s="761"/>
      <c r="HA114" s="761"/>
      <c r="HB114" s="761"/>
      <c r="HC114" s="761"/>
      <c r="HD114" s="761"/>
      <c r="HE114" s="761"/>
      <c r="HF114" s="761"/>
      <c r="HG114" s="761"/>
      <c r="HH114" s="761"/>
      <c r="HI114" s="761"/>
      <c r="HJ114" s="762"/>
      <c r="HK114" s="686"/>
      <c r="HL114" s="687"/>
      <c r="HM114" s="687"/>
      <c r="HN114" s="687"/>
      <c r="HO114" s="687"/>
      <c r="HP114" s="687"/>
      <c r="HQ114" s="687"/>
      <c r="HR114" s="687"/>
      <c r="HS114" s="687"/>
      <c r="HT114" s="687"/>
      <c r="HU114" s="687"/>
      <c r="HV114" s="687"/>
      <c r="HW114" s="687"/>
      <c r="HX114" s="688"/>
      <c r="HY114" s="318"/>
      <c r="HZ114" s="724"/>
      <c r="IA114" s="724"/>
      <c r="IB114" s="724"/>
      <c r="IC114" s="724"/>
      <c r="ID114" s="724"/>
      <c r="IE114" s="724"/>
      <c r="IF114" s="724"/>
      <c r="IG114" s="724"/>
      <c r="IH114" s="724"/>
      <c r="II114" s="724"/>
      <c r="IJ114" s="724"/>
      <c r="IK114" s="724"/>
      <c r="IL114" s="724"/>
      <c r="IM114" s="724"/>
      <c r="IN114" s="724"/>
      <c r="IO114" s="724"/>
      <c r="IP114" s="724"/>
      <c r="IQ114" s="724"/>
      <c r="IR114" s="724"/>
      <c r="IS114" s="724"/>
      <c r="IT114" s="724"/>
      <c r="IU114" s="724"/>
      <c r="IV114" s="724"/>
      <c r="IW114" s="724"/>
      <c r="IX114" s="724"/>
      <c r="IY114" s="724"/>
      <c r="IZ114" s="724"/>
      <c r="JA114" s="724"/>
      <c r="JB114" s="724"/>
      <c r="JC114" s="724"/>
      <c r="JD114" s="724"/>
      <c r="JE114" s="724"/>
      <c r="JF114" s="724"/>
      <c r="JG114" s="724"/>
      <c r="JH114" s="724"/>
      <c r="JI114" s="724"/>
      <c r="JJ114" s="725"/>
    </row>
    <row r="115" spans="1:270" ht="16" customHeight="1">
      <c r="A115" s="82"/>
      <c r="B115" s="609" t="s">
        <v>93</v>
      </c>
      <c r="C115" s="609"/>
      <c r="D115" s="609"/>
      <c r="E115" s="609"/>
      <c r="F115" s="5" t="s">
        <v>22</v>
      </c>
      <c r="G115" s="108">
        <f>COUNTIF(HK7:HK106,"FAIL")</f>
        <v>0</v>
      </c>
      <c r="H115" s="627" t="s">
        <v>89</v>
      </c>
      <c r="I115" s="628"/>
      <c r="J115" s="677">
        <f>COUNTIF(HZ7:HZ106,"F")</f>
        <v>0</v>
      </c>
      <c r="K115" s="677"/>
      <c r="L115" s="677"/>
      <c r="M115" s="677"/>
      <c r="N115" s="677"/>
      <c r="O115" s="677"/>
      <c r="P115" s="677"/>
      <c r="Q115" s="677"/>
      <c r="R115" s="677"/>
      <c r="S115" s="677"/>
      <c r="T115" s="677"/>
      <c r="U115" s="677"/>
      <c r="V115" s="677"/>
      <c r="W115" s="677"/>
      <c r="X115" s="677"/>
      <c r="Y115" s="677">
        <f>COUNTIF(IC7:IC106,"F")</f>
        <v>0</v>
      </c>
      <c r="Z115" s="677"/>
      <c r="AA115" s="677"/>
      <c r="AB115" s="677"/>
      <c r="AC115" s="677"/>
      <c r="AD115" s="677"/>
      <c r="AE115" s="677"/>
      <c r="AF115" s="677"/>
      <c r="AG115" s="677"/>
      <c r="AH115" s="677"/>
      <c r="AI115" s="677"/>
      <c r="AJ115" s="677"/>
      <c r="AK115" s="677"/>
      <c r="AL115" s="677"/>
      <c r="AM115" s="677"/>
      <c r="AN115" s="678">
        <f>COUNTIF(IG7:IG106,"F")</f>
        <v>0</v>
      </c>
      <c r="AO115" s="679"/>
      <c r="AP115" s="679"/>
      <c r="AQ115" s="679"/>
      <c r="AR115" s="680"/>
      <c r="AS115" s="648">
        <f>COUNTIF(IH7:IH106,"F")</f>
        <v>0</v>
      </c>
      <c r="AT115" s="648"/>
      <c r="AU115" s="648"/>
      <c r="AV115" s="648"/>
      <c r="AW115" s="648"/>
      <c r="AX115" s="648">
        <f>COUNTIF(II7:II106,"F")</f>
        <v>0</v>
      </c>
      <c r="AY115" s="648"/>
      <c r="AZ115" s="648"/>
      <c r="BA115" s="648"/>
      <c r="BB115" s="63">
        <f>COUNTIF(IJ7:IJ106,"F")</f>
        <v>0</v>
      </c>
      <c r="BC115" s="63">
        <f>COUNTIF(IK7:IK106,"F")</f>
        <v>0</v>
      </c>
      <c r="BD115" s="63">
        <f>COUNTIF(IF7:IF106,"F")</f>
        <v>0</v>
      </c>
      <c r="BE115" s="648">
        <f>COUNTIF(IN7:IN106,"F")</f>
        <v>0</v>
      </c>
      <c r="BF115" s="648"/>
      <c r="BG115" s="648"/>
      <c r="BH115" s="648"/>
      <c r="BI115" s="648"/>
      <c r="BJ115" s="648"/>
      <c r="BK115" s="648"/>
      <c r="BL115" s="648"/>
      <c r="BM115" s="648"/>
      <c r="BN115" s="648"/>
      <c r="BO115" s="648"/>
      <c r="BP115" s="648"/>
      <c r="BQ115" s="648"/>
      <c r="BR115" s="648"/>
      <c r="BS115" s="648"/>
      <c r="BT115" s="306"/>
      <c r="BU115" s="306"/>
      <c r="BV115" s="63"/>
      <c r="BW115" s="63"/>
      <c r="BX115" s="63"/>
      <c r="BY115" s="63"/>
      <c r="BZ115" s="63"/>
      <c r="CA115" s="63"/>
      <c r="CB115" s="63"/>
      <c r="CC115" s="63"/>
      <c r="CD115" s="63"/>
      <c r="CE115" s="63"/>
      <c r="CF115" s="63"/>
      <c r="CG115" s="63"/>
      <c r="CH115" s="63"/>
      <c r="CI115" s="63"/>
      <c r="CJ115" s="63"/>
      <c r="CK115" s="63"/>
      <c r="CL115" s="648">
        <f>COUNTIF(IQ7:IQ106,"F")</f>
        <v>0</v>
      </c>
      <c r="CM115" s="648"/>
      <c r="CN115" s="648"/>
      <c r="CO115" s="648"/>
      <c r="CP115" s="648"/>
      <c r="CQ115" s="648"/>
      <c r="CR115" s="648"/>
      <c r="CS115" s="648"/>
      <c r="CT115" s="648"/>
      <c r="CU115" s="648"/>
      <c r="CV115" s="648"/>
      <c r="CW115" s="648"/>
      <c r="CX115" s="648"/>
      <c r="CY115" s="648"/>
      <c r="CZ115" s="648">
        <f>COUNTIF(IT7:IT106,"F")</f>
        <v>0</v>
      </c>
      <c r="DA115" s="648"/>
      <c r="DB115" s="648"/>
      <c r="DC115" s="648"/>
      <c r="DD115" s="648"/>
      <c r="DE115" s="648"/>
      <c r="DF115" s="648"/>
      <c r="DG115" s="648"/>
      <c r="DH115" s="648"/>
      <c r="DI115" s="648"/>
      <c r="DJ115" s="648"/>
      <c r="DK115" s="648"/>
      <c r="DL115" s="648"/>
      <c r="DM115" s="648"/>
      <c r="DN115" s="648"/>
      <c r="DO115" s="662"/>
      <c r="DP115" s="648" t="s">
        <v>108</v>
      </c>
      <c r="DQ115" s="648"/>
      <c r="DR115" s="24">
        <f>IF(DR108=0,0,DR112/DR108*100)</f>
        <v>0</v>
      </c>
      <c r="DS115" s="648">
        <f>COUNTIF(IW7:IW106,"F")</f>
        <v>0</v>
      </c>
      <c r="DT115" s="648"/>
      <c r="DU115" s="648"/>
      <c r="DV115" s="648"/>
      <c r="DW115" s="648"/>
      <c r="DX115" s="648"/>
      <c r="DY115" s="648"/>
      <c r="DZ115" s="648"/>
      <c r="EA115" s="648"/>
      <c r="EB115" s="648"/>
      <c r="EC115" s="648"/>
      <c r="ED115" s="648"/>
      <c r="EE115" s="648"/>
      <c r="EF115" s="648"/>
      <c r="EG115" s="609"/>
      <c r="EH115" s="609"/>
      <c r="EI115" s="609"/>
      <c r="EJ115" s="609"/>
      <c r="EK115" s="609"/>
      <c r="EL115" s="609"/>
      <c r="EM115" s="609"/>
      <c r="EN115" s="609"/>
      <c r="EO115" s="609"/>
      <c r="EP115" s="609"/>
      <c r="EQ115" s="609"/>
      <c r="ER115" s="609"/>
      <c r="ES115" s="609"/>
      <c r="ET115" s="648">
        <f>COUNTIF(IX7:IX106,"F")</f>
        <v>0</v>
      </c>
      <c r="EU115" s="648"/>
      <c r="EV115" s="648"/>
      <c r="EW115" s="648"/>
      <c r="EX115" s="648"/>
      <c r="EY115" s="648"/>
      <c r="EZ115" s="648"/>
      <c r="FA115" s="648"/>
      <c r="FB115" s="648"/>
      <c r="FC115" s="648"/>
      <c r="FD115" s="648"/>
      <c r="FE115" s="648"/>
      <c r="FF115" s="648"/>
      <c r="FG115" s="648"/>
      <c r="FH115" s="648"/>
      <c r="FI115" s="648"/>
      <c r="FJ115" s="648">
        <f>COUNTIF(IY7:IY106,"F")</f>
        <v>0</v>
      </c>
      <c r="FK115" s="648"/>
      <c r="FL115" s="648"/>
      <c r="FM115" s="648"/>
      <c r="FN115" s="648"/>
      <c r="FO115" s="648"/>
      <c r="FP115" s="648"/>
      <c r="FQ115" s="648"/>
      <c r="FR115" s="648"/>
      <c r="FS115" s="648"/>
      <c r="FT115" s="648"/>
      <c r="FU115" s="648"/>
      <c r="FV115" s="648"/>
      <c r="FW115" s="648"/>
      <c r="FX115" s="648"/>
      <c r="FY115" s="648"/>
      <c r="FZ115" s="648"/>
      <c r="GA115" s="648"/>
      <c r="GB115" s="648"/>
      <c r="GC115" s="648"/>
      <c r="GD115" s="648"/>
      <c r="GE115" s="648">
        <f>COUNTIF(IZ7:IZ106,"F")</f>
        <v>0</v>
      </c>
      <c r="GF115" s="648"/>
      <c r="GG115" s="648"/>
      <c r="GH115" s="648"/>
      <c r="GI115" s="648"/>
      <c r="GJ115" s="648"/>
      <c r="GK115" s="648"/>
      <c r="GL115" s="648"/>
      <c r="GM115" s="648"/>
      <c r="GN115" s="648">
        <f>COUNTIF(JA7:JA106,"F")</f>
        <v>0</v>
      </c>
      <c r="GO115" s="648"/>
      <c r="GP115" s="648"/>
      <c r="GQ115" s="648"/>
      <c r="GR115" s="648"/>
      <c r="GS115" s="648"/>
      <c r="GT115" s="648"/>
      <c r="GU115" s="648"/>
      <c r="GV115" s="648"/>
      <c r="GW115" s="648"/>
      <c r="GX115" s="760"/>
      <c r="GY115" s="761"/>
      <c r="GZ115" s="761"/>
      <c r="HA115" s="761"/>
      <c r="HB115" s="761"/>
      <c r="HC115" s="761"/>
      <c r="HD115" s="761"/>
      <c r="HE115" s="761"/>
      <c r="HF115" s="761"/>
      <c r="HG115" s="761"/>
      <c r="HH115" s="761"/>
      <c r="HI115" s="761"/>
      <c r="HJ115" s="762"/>
      <c r="HK115" s="751" t="s">
        <v>113</v>
      </c>
      <c r="HL115" s="752"/>
      <c r="HM115" s="752"/>
      <c r="HN115" s="752"/>
      <c r="HO115" s="752"/>
      <c r="HP115" s="752"/>
      <c r="HQ115" s="752"/>
      <c r="HR115" s="752"/>
      <c r="HS115" s="752"/>
      <c r="HT115" s="752"/>
      <c r="HU115" s="752"/>
      <c r="HV115" s="752"/>
      <c r="HW115" s="752"/>
      <c r="HX115" s="753"/>
      <c r="HY115" s="319"/>
      <c r="HZ115" s="724"/>
      <c r="IA115" s="724"/>
      <c r="IB115" s="724"/>
      <c r="IC115" s="724"/>
      <c r="ID115" s="724"/>
      <c r="IE115" s="724"/>
      <c r="IF115" s="724"/>
      <c r="IG115" s="724"/>
      <c r="IH115" s="724"/>
      <c r="II115" s="724"/>
      <c r="IJ115" s="724"/>
      <c r="IK115" s="724"/>
      <c r="IL115" s="724"/>
      <c r="IM115" s="724"/>
      <c r="IN115" s="724"/>
      <c r="IO115" s="724"/>
      <c r="IP115" s="724"/>
      <c r="IQ115" s="724"/>
      <c r="IR115" s="724"/>
      <c r="IS115" s="724"/>
      <c r="IT115" s="724"/>
      <c r="IU115" s="724"/>
      <c r="IV115" s="724"/>
      <c r="IW115" s="724"/>
      <c r="IX115" s="724"/>
      <c r="IY115" s="724"/>
      <c r="IZ115" s="724"/>
      <c r="JA115" s="724"/>
      <c r="JB115" s="724"/>
      <c r="JC115" s="724"/>
      <c r="JD115" s="724"/>
      <c r="JE115" s="724"/>
      <c r="JF115" s="724"/>
      <c r="JG115" s="724"/>
      <c r="JH115" s="724"/>
      <c r="JI115" s="724"/>
      <c r="JJ115" s="725"/>
    </row>
    <row r="116" spans="1:270" ht="16" customHeight="1">
      <c r="A116" s="82"/>
      <c r="B116" s="706" t="s">
        <v>94</v>
      </c>
      <c r="C116" s="706"/>
      <c r="D116" s="706"/>
      <c r="E116" s="706"/>
      <c r="F116" s="1" t="s">
        <v>22</v>
      </c>
      <c r="G116" s="107">
        <f>'result subject-wise'!AV110</f>
        <v>0</v>
      </c>
      <c r="H116" s="627" t="s">
        <v>90</v>
      </c>
      <c r="I116" s="628"/>
      <c r="J116" s="677">
        <f>COUNTIF(HZ6:HZ106,"RW")</f>
        <v>0</v>
      </c>
      <c r="K116" s="677"/>
      <c r="L116" s="677"/>
      <c r="M116" s="677"/>
      <c r="N116" s="677"/>
      <c r="O116" s="677"/>
      <c r="P116" s="677"/>
      <c r="Q116" s="677"/>
      <c r="R116" s="677"/>
      <c r="S116" s="677"/>
      <c r="T116" s="677"/>
      <c r="U116" s="677"/>
      <c r="V116" s="677"/>
      <c r="W116" s="677"/>
      <c r="X116" s="677"/>
      <c r="Y116" s="677">
        <f>COUNTIF(IC6:IC106,"RW")</f>
        <v>0</v>
      </c>
      <c r="Z116" s="677"/>
      <c r="AA116" s="677"/>
      <c r="AB116" s="677"/>
      <c r="AC116" s="677"/>
      <c r="AD116" s="677"/>
      <c r="AE116" s="677"/>
      <c r="AF116" s="677"/>
      <c r="AG116" s="677"/>
      <c r="AH116" s="677"/>
      <c r="AI116" s="677"/>
      <c r="AJ116" s="677"/>
      <c r="AK116" s="677"/>
      <c r="AL116" s="677"/>
      <c r="AM116" s="677"/>
      <c r="AN116" s="678">
        <f>COUNTIF(IG6:IG106,"RW")</f>
        <v>0</v>
      </c>
      <c r="AO116" s="679"/>
      <c r="AP116" s="679"/>
      <c r="AQ116" s="679"/>
      <c r="AR116" s="680"/>
      <c r="AS116" s="648">
        <f>COUNTIF(IH6:IH106,"RW")</f>
        <v>0</v>
      </c>
      <c r="AT116" s="648"/>
      <c r="AU116" s="648"/>
      <c r="AV116" s="648"/>
      <c r="AW116" s="648"/>
      <c r="AX116" s="648">
        <f>COUNTIF(II6:II106,"RW")</f>
        <v>0</v>
      </c>
      <c r="AY116" s="648"/>
      <c r="AZ116" s="648"/>
      <c r="BA116" s="648"/>
      <c r="BB116" s="63">
        <f>COUNTIF(IJ7:IJ106,"RW")</f>
        <v>0</v>
      </c>
      <c r="BC116" s="63">
        <f>COUNTIF(IK7:IK106,"RW")</f>
        <v>0</v>
      </c>
      <c r="BD116" s="63">
        <f>COUNTIF(IF7:IF106,"RW")</f>
        <v>0</v>
      </c>
      <c r="BE116" s="648">
        <f>COUNTIF(IN6:IN106,"RW")</f>
        <v>0</v>
      </c>
      <c r="BF116" s="648"/>
      <c r="BG116" s="648"/>
      <c r="BH116" s="648"/>
      <c r="BI116" s="648"/>
      <c r="BJ116" s="648"/>
      <c r="BK116" s="648"/>
      <c r="BL116" s="648"/>
      <c r="BM116" s="648"/>
      <c r="BN116" s="648"/>
      <c r="BO116" s="648"/>
      <c r="BP116" s="648"/>
      <c r="BQ116" s="648"/>
      <c r="BR116" s="648"/>
      <c r="BS116" s="648"/>
      <c r="BT116" s="306"/>
      <c r="BU116" s="306"/>
      <c r="BV116" s="63"/>
      <c r="BW116" s="63"/>
      <c r="BX116" s="63"/>
      <c r="BY116" s="63"/>
      <c r="BZ116" s="63"/>
      <c r="CA116" s="63"/>
      <c r="CB116" s="63"/>
      <c r="CC116" s="63"/>
      <c r="CD116" s="63"/>
      <c r="CE116" s="63"/>
      <c r="CF116" s="63"/>
      <c r="CG116" s="63"/>
      <c r="CH116" s="63"/>
      <c r="CI116" s="63"/>
      <c r="CJ116" s="63"/>
      <c r="CK116" s="63"/>
      <c r="CL116" s="648">
        <f>COUNTIF(IQ6:IQ106,"RW")</f>
        <v>0</v>
      </c>
      <c r="CM116" s="648"/>
      <c r="CN116" s="648"/>
      <c r="CO116" s="648"/>
      <c r="CP116" s="648"/>
      <c r="CQ116" s="648"/>
      <c r="CR116" s="648"/>
      <c r="CS116" s="648"/>
      <c r="CT116" s="648"/>
      <c r="CU116" s="648"/>
      <c r="CV116" s="648"/>
      <c r="CW116" s="648"/>
      <c r="CX116" s="648"/>
      <c r="CY116" s="648"/>
      <c r="CZ116" s="648">
        <f>COUNTIF(IT6:IT106,"RW")</f>
        <v>0</v>
      </c>
      <c r="DA116" s="648"/>
      <c r="DB116" s="648"/>
      <c r="DC116" s="648"/>
      <c r="DD116" s="648"/>
      <c r="DE116" s="648"/>
      <c r="DF116" s="648"/>
      <c r="DG116" s="648"/>
      <c r="DH116" s="648"/>
      <c r="DI116" s="648"/>
      <c r="DJ116" s="648"/>
      <c r="DK116" s="648"/>
      <c r="DL116" s="648"/>
      <c r="DM116" s="648"/>
      <c r="DN116" s="648"/>
      <c r="DO116" s="662"/>
      <c r="DP116" s="648" t="s">
        <v>109</v>
      </c>
      <c r="DQ116" s="648"/>
      <c r="DR116" s="63">
        <f>COUNTIF(HK7:HK106,"RE-EXAM.")</f>
        <v>0</v>
      </c>
      <c r="DS116" s="648">
        <f>COUNTIF(IW5:IW106,"RW")</f>
        <v>0</v>
      </c>
      <c r="DT116" s="648"/>
      <c r="DU116" s="648"/>
      <c r="DV116" s="648"/>
      <c r="DW116" s="648"/>
      <c r="DX116" s="648"/>
      <c r="DY116" s="648"/>
      <c r="DZ116" s="648"/>
      <c r="EA116" s="648"/>
      <c r="EB116" s="648"/>
      <c r="EC116" s="648"/>
      <c r="ED116" s="648"/>
      <c r="EE116" s="648"/>
      <c r="EF116" s="648"/>
      <c r="EG116" s="609"/>
      <c r="EH116" s="609"/>
      <c r="EI116" s="609"/>
      <c r="EJ116" s="609"/>
      <c r="EK116" s="609"/>
      <c r="EL116" s="609"/>
      <c r="EM116" s="609"/>
      <c r="EN116" s="609"/>
      <c r="EO116" s="609"/>
      <c r="EP116" s="609"/>
      <c r="EQ116" s="609"/>
      <c r="ER116" s="609"/>
      <c r="ES116" s="609"/>
      <c r="ET116" s="648">
        <f>COUNTIF(IX5:IX106,"RW")</f>
        <v>0</v>
      </c>
      <c r="EU116" s="648"/>
      <c r="EV116" s="648"/>
      <c r="EW116" s="648"/>
      <c r="EX116" s="648"/>
      <c r="EY116" s="648"/>
      <c r="EZ116" s="648"/>
      <c r="FA116" s="648"/>
      <c r="FB116" s="648"/>
      <c r="FC116" s="648"/>
      <c r="FD116" s="648"/>
      <c r="FE116" s="648"/>
      <c r="FF116" s="648"/>
      <c r="FG116" s="648"/>
      <c r="FH116" s="648"/>
      <c r="FI116" s="648"/>
      <c r="FJ116" s="648">
        <f>COUNTIF(IY5:IY106,"RW")</f>
        <v>0</v>
      </c>
      <c r="FK116" s="648"/>
      <c r="FL116" s="648"/>
      <c r="FM116" s="648"/>
      <c r="FN116" s="648"/>
      <c r="FO116" s="648"/>
      <c r="FP116" s="648"/>
      <c r="FQ116" s="648"/>
      <c r="FR116" s="648"/>
      <c r="FS116" s="648"/>
      <c r="FT116" s="648"/>
      <c r="FU116" s="648"/>
      <c r="FV116" s="648"/>
      <c r="FW116" s="648"/>
      <c r="FX116" s="648"/>
      <c r="FY116" s="648"/>
      <c r="FZ116" s="648"/>
      <c r="GA116" s="648"/>
      <c r="GB116" s="648"/>
      <c r="GC116" s="648"/>
      <c r="GD116" s="648"/>
      <c r="GE116" s="648">
        <f>COUNTIF(IZ5:IZ106,"RW")</f>
        <v>0</v>
      </c>
      <c r="GF116" s="648"/>
      <c r="GG116" s="648"/>
      <c r="GH116" s="648"/>
      <c r="GI116" s="648"/>
      <c r="GJ116" s="648"/>
      <c r="GK116" s="648"/>
      <c r="GL116" s="648"/>
      <c r="GM116" s="648"/>
      <c r="GN116" s="648">
        <f>COUNTIF(JA5:JA106,"RW")</f>
        <v>0</v>
      </c>
      <c r="GO116" s="648"/>
      <c r="GP116" s="648"/>
      <c r="GQ116" s="648"/>
      <c r="GR116" s="648"/>
      <c r="GS116" s="648"/>
      <c r="GT116" s="648"/>
      <c r="GU116" s="648"/>
      <c r="GV116" s="648"/>
      <c r="GW116" s="648"/>
      <c r="GX116" s="760"/>
      <c r="GY116" s="761"/>
      <c r="GZ116" s="761"/>
      <c r="HA116" s="761"/>
      <c r="HB116" s="761"/>
      <c r="HC116" s="761"/>
      <c r="HD116" s="761"/>
      <c r="HE116" s="761"/>
      <c r="HF116" s="761"/>
      <c r="HG116" s="761"/>
      <c r="HH116" s="761"/>
      <c r="HI116" s="761"/>
      <c r="HJ116" s="762"/>
      <c r="HK116" s="754"/>
      <c r="HL116" s="755"/>
      <c r="HM116" s="755"/>
      <c r="HN116" s="755"/>
      <c r="HO116" s="755"/>
      <c r="HP116" s="755"/>
      <c r="HQ116" s="755"/>
      <c r="HR116" s="755"/>
      <c r="HS116" s="755"/>
      <c r="HT116" s="755"/>
      <c r="HU116" s="755"/>
      <c r="HV116" s="755"/>
      <c r="HW116" s="755"/>
      <c r="HX116" s="756"/>
      <c r="HY116" s="319"/>
      <c r="HZ116" s="724"/>
      <c r="IA116" s="724"/>
      <c r="IB116" s="724"/>
      <c r="IC116" s="724"/>
      <c r="ID116" s="724"/>
      <c r="IE116" s="724"/>
      <c r="IF116" s="724"/>
      <c r="IG116" s="724"/>
      <c r="IH116" s="724"/>
      <c r="II116" s="724"/>
      <c r="IJ116" s="724"/>
      <c r="IK116" s="724"/>
      <c r="IL116" s="724"/>
      <c r="IM116" s="724"/>
      <c r="IN116" s="724"/>
      <c r="IO116" s="724"/>
      <c r="IP116" s="724"/>
      <c r="IQ116" s="724"/>
      <c r="IR116" s="724"/>
      <c r="IS116" s="724"/>
      <c r="IT116" s="724"/>
      <c r="IU116" s="724"/>
      <c r="IV116" s="724"/>
      <c r="IW116" s="724"/>
      <c r="IX116" s="724"/>
      <c r="IY116" s="724"/>
      <c r="IZ116" s="724"/>
      <c r="JA116" s="724"/>
      <c r="JB116" s="724"/>
      <c r="JC116" s="724"/>
      <c r="JD116" s="724"/>
      <c r="JE116" s="724"/>
      <c r="JF116" s="724"/>
      <c r="JG116" s="724"/>
      <c r="JH116" s="724"/>
      <c r="JI116" s="724"/>
      <c r="JJ116" s="725"/>
    </row>
    <row r="117" spans="1:270" ht="16" customHeight="1">
      <c r="A117" s="82"/>
      <c r="B117" s="707" t="s">
        <v>95</v>
      </c>
      <c r="C117" s="708"/>
      <c r="D117" s="708"/>
      <c r="E117" s="709"/>
      <c r="F117" s="1" t="s">
        <v>22</v>
      </c>
      <c r="G117" s="109">
        <f>'result subject-wise'!AV111</f>
        <v>0</v>
      </c>
      <c r="H117" s="627" t="s">
        <v>91</v>
      </c>
      <c r="I117" s="628"/>
      <c r="J117" s="677">
        <f>COUNTIF(HZ6:HZ106,"AB")</f>
        <v>0</v>
      </c>
      <c r="K117" s="677"/>
      <c r="L117" s="677"/>
      <c r="M117" s="677"/>
      <c r="N117" s="677"/>
      <c r="O117" s="677"/>
      <c r="P117" s="677"/>
      <c r="Q117" s="677"/>
      <c r="R117" s="677"/>
      <c r="S117" s="677"/>
      <c r="T117" s="677"/>
      <c r="U117" s="677"/>
      <c r="V117" s="677"/>
      <c r="W117" s="677"/>
      <c r="X117" s="677"/>
      <c r="Y117" s="677">
        <f>COUNTIF(IC6:IC106,"AB")</f>
        <v>0</v>
      </c>
      <c r="Z117" s="677"/>
      <c r="AA117" s="677"/>
      <c r="AB117" s="677"/>
      <c r="AC117" s="677"/>
      <c r="AD117" s="677"/>
      <c r="AE117" s="677"/>
      <c r="AF117" s="677"/>
      <c r="AG117" s="677"/>
      <c r="AH117" s="677"/>
      <c r="AI117" s="677"/>
      <c r="AJ117" s="677"/>
      <c r="AK117" s="677"/>
      <c r="AL117" s="677"/>
      <c r="AM117" s="677"/>
      <c r="AN117" s="678">
        <f>COUNTIF(IG6:IG106,"AB")</f>
        <v>0</v>
      </c>
      <c r="AO117" s="679"/>
      <c r="AP117" s="679"/>
      <c r="AQ117" s="679"/>
      <c r="AR117" s="680"/>
      <c r="AS117" s="648">
        <f>COUNTIF(IH6:IH106,"AB")</f>
        <v>0</v>
      </c>
      <c r="AT117" s="648"/>
      <c r="AU117" s="648"/>
      <c r="AV117" s="648"/>
      <c r="AW117" s="648"/>
      <c r="AX117" s="648">
        <f>COUNTIF(II6:II106,"AB")</f>
        <v>0</v>
      </c>
      <c r="AY117" s="648"/>
      <c r="AZ117" s="648"/>
      <c r="BA117" s="648"/>
      <c r="BB117" s="63">
        <f>COUNTIF(IJ7:IJ106,"AB")</f>
        <v>0</v>
      </c>
      <c r="BC117" s="63">
        <f>COUNTIF(IK7:IK106,"AB")</f>
        <v>0</v>
      </c>
      <c r="BD117" s="63">
        <f>COUNTIF(IF7:IF106,"AB")</f>
        <v>0</v>
      </c>
      <c r="BE117" s="648">
        <f>COUNTIF(IN6:IN106,"AB")</f>
        <v>0</v>
      </c>
      <c r="BF117" s="648"/>
      <c r="BG117" s="648"/>
      <c r="BH117" s="648"/>
      <c r="BI117" s="648"/>
      <c r="BJ117" s="648"/>
      <c r="BK117" s="648"/>
      <c r="BL117" s="648"/>
      <c r="BM117" s="648"/>
      <c r="BN117" s="648"/>
      <c r="BO117" s="648"/>
      <c r="BP117" s="648"/>
      <c r="BQ117" s="648"/>
      <c r="BR117" s="648"/>
      <c r="BS117" s="648"/>
      <c r="BT117" s="306"/>
      <c r="BU117" s="306"/>
      <c r="BV117" s="63"/>
      <c r="BW117" s="63"/>
      <c r="BX117" s="63"/>
      <c r="BY117" s="63"/>
      <c r="BZ117" s="63"/>
      <c r="CA117" s="63"/>
      <c r="CB117" s="63"/>
      <c r="CC117" s="63"/>
      <c r="CD117" s="63"/>
      <c r="CE117" s="63"/>
      <c r="CF117" s="63"/>
      <c r="CG117" s="63"/>
      <c r="CH117" s="63"/>
      <c r="CI117" s="63"/>
      <c r="CJ117" s="63"/>
      <c r="CK117" s="63"/>
      <c r="CL117" s="648">
        <f>COUNTIF(IQ6:IQ106,"AB")</f>
        <v>0</v>
      </c>
      <c r="CM117" s="648"/>
      <c r="CN117" s="648"/>
      <c r="CO117" s="648"/>
      <c r="CP117" s="648"/>
      <c r="CQ117" s="648"/>
      <c r="CR117" s="648"/>
      <c r="CS117" s="648"/>
      <c r="CT117" s="648"/>
      <c r="CU117" s="648"/>
      <c r="CV117" s="648"/>
      <c r="CW117" s="648"/>
      <c r="CX117" s="648"/>
      <c r="CY117" s="648"/>
      <c r="CZ117" s="648">
        <f>COUNTIF(IT6:IT106,"AB")</f>
        <v>0</v>
      </c>
      <c r="DA117" s="648"/>
      <c r="DB117" s="648"/>
      <c r="DC117" s="648"/>
      <c r="DD117" s="648"/>
      <c r="DE117" s="648"/>
      <c r="DF117" s="648"/>
      <c r="DG117" s="648"/>
      <c r="DH117" s="648"/>
      <c r="DI117" s="648"/>
      <c r="DJ117" s="648"/>
      <c r="DK117" s="648"/>
      <c r="DL117" s="648"/>
      <c r="DM117" s="648"/>
      <c r="DN117" s="648"/>
      <c r="DO117" s="662"/>
      <c r="DP117" s="648" t="s">
        <v>80</v>
      </c>
      <c r="DQ117" s="648"/>
      <c r="DR117" s="63">
        <f>COUNTIF(D7:D106,"nso")</f>
        <v>0</v>
      </c>
      <c r="DS117" s="648">
        <f>COUNTIF(IW5:IW106,"AB")</f>
        <v>0</v>
      </c>
      <c r="DT117" s="648"/>
      <c r="DU117" s="648"/>
      <c r="DV117" s="648"/>
      <c r="DW117" s="648"/>
      <c r="DX117" s="648"/>
      <c r="DY117" s="648"/>
      <c r="DZ117" s="648"/>
      <c r="EA117" s="648"/>
      <c r="EB117" s="648"/>
      <c r="EC117" s="648"/>
      <c r="ED117" s="648"/>
      <c r="EE117" s="648"/>
      <c r="EF117" s="648"/>
      <c r="EG117" s="609"/>
      <c r="EH117" s="609"/>
      <c r="EI117" s="609"/>
      <c r="EJ117" s="609"/>
      <c r="EK117" s="609"/>
      <c r="EL117" s="609"/>
      <c r="EM117" s="609"/>
      <c r="EN117" s="609"/>
      <c r="EO117" s="609"/>
      <c r="EP117" s="609"/>
      <c r="EQ117" s="609"/>
      <c r="ER117" s="609"/>
      <c r="ES117" s="609"/>
      <c r="ET117" s="648">
        <f>COUNTIF(IX5:IX106,"AB")</f>
        <v>0</v>
      </c>
      <c r="EU117" s="648"/>
      <c r="EV117" s="648"/>
      <c r="EW117" s="648"/>
      <c r="EX117" s="648"/>
      <c r="EY117" s="648"/>
      <c r="EZ117" s="648"/>
      <c r="FA117" s="648"/>
      <c r="FB117" s="648"/>
      <c r="FC117" s="648"/>
      <c r="FD117" s="648"/>
      <c r="FE117" s="648"/>
      <c r="FF117" s="648"/>
      <c r="FG117" s="648"/>
      <c r="FH117" s="648"/>
      <c r="FI117" s="648"/>
      <c r="FJ117" s="648">
        <f>COUNTIF(IY5:IY106,"AB")</f>
        <v>0</v>
      </c>
      <c r="FK117" s="648"/>
      <c r="FL117" s="648"/>
      <c r="FM117" s="648"/>
      <c r="FN117" s="648"/>
      <c r="FO117" s="648"/>
      <c r="FP117" s="648"/>
      <c r="FQ117" s="648"/>
      <c r="FR117" s="648"/>
      <c r="FS117" s="648"/>
      <c r="FT117" s="648"/>
      <c r="FU117" s="648"/>
      <c r="FV117" s="648"/>
      <c r="FW117" s="648"/>
      <c r="FX117" s="648"/>
      <c r="FY117" s="648"/>
      <c r="FZ117" s="648"/>
      <c r="GA117" s="648"/>
      <c r="GB117" s="648"/>
      <c r="GC117" s="648"/>
      <c r="GD117" s="648"/>
      <c r="GE117" s="648">
        <f>COUNTIF(IZ5:IZ106,"AB")</f>
        <v>0</v>
      </c>
      <c r="GF117" s="648"/>
      <c r="GG117" s="648"/>
      <c r="GH117" s="648"/>
      <c r="GI117" s="648"/>
      <c r="GJ117" s="648"/>
      <c r="GK117" s="648"/>
      <c r="GL117" s="648"/>
      <c r="GM117" s="648"/>
      <c r="GN117" s="648">
        <f>COUNTIF(JA5:JA106,"AB")</f>
        <v>0</v>
      </c>
      <c r="GO117" s="648"/>
      <c r="GP117" s="648"/>
      <c r="GQ117" s="648"/>
      <c r="GR117" s="648"/>
      <c r="GS117" s="648"/>
      <c r="GT117" s="648"/>
      <c r="GU117" s="648"/>
      <c r="GV117" s="648"/>
      <c r="GW117" s="648"/>
      <c r="GX117" s="760"/>
      <c r="GY117" s="761"/>
      <c r="GZ117" s="761"/>
      <c r="HA117" s="761"/>
      <c r="HB117" s="761"/>
      <c r="HC117" s="761"/>
      <c r="HD117" s="761"/>
      <c r="HE117" s="761"/>
      <c r="HF117" s="761"/>
      <c r="HG117" s="761"/>
      <c r="HH117" s="761"/>
      <c r="HI117" s="761"/>
      <c r="HJ117" s="762"/>
      <c r="HK117" s="728" t="s">
        <v>114</v>
      </c>
      <c r="HL117" s="729"/>
      <c r="HM117" s="729"/>
      <c r="HN117" s="729"/>
      <c r="HO117" s="729"/>
      <c r="HP117" s="729"/>
      <c r="HQ117" s="729"/>
      <c r="HR117" s="729"/>
      <c r="HS117" s="729"/>
      <c r="HT117" s="729"/>
      <c r="HU117" s="729"/>
      <c r="HV117" s="729"/>
      <c r="HW117" s="729"/>
      <c r="HX117" s="730"/>
      <c r="HZ117" s="724"/>
      <c r="IA117" s="724"/>
      <c r="IB117" s="724"/>
      <c r="IC117" s="724"/>
      <c r="ID117" s="724"/>
      <c r="IE117" s="724"/>
      <c r="IF117" s="724"/>
      <c r="IG117" s="724"/>
      <c r="IH117" s="724"/>
      <c r="II117" s="724"/>
      <c r="IJ117" s="724"/>
      <c r="IK117" s="724"/>
      <c r="IL117" s="724"/>
      <c r="IM117" s="724"/>
      <c r="IN117" s="724"/>
      <c r="IO117" s="724"/>
      <c r="IP117" s="724"/>
      <c r="IQ117" s="724"/>
      <c r="IR117" s="724"/>
      <c r="IS117" s="724"/>
      <c r="IT117" s="724"/>
      <c r="IU117" s="724"/>
      <c r="IV117" s="724"/>
      <c r="IW117" s="724"/>
      <c r="IX117" s="724"/>
      <c r="IY117" s="724"/>
      <c r="IZ117" s="724"/>
      <c r="JA117" s="724"/>
      <c r="JB117" s="724"/>
      <c r="JC117" s="724"/>
      <c r="JD117" s="724"/>
      <c r="JE117" s="724"/>
      <c r="JF117" s="724"/>
      <c r="JG117" s="724"/>
      <c r="JH117" s="724"/>
      <c r="JI117" s="724"/>
      <c r="JJ117" s="725"/>
    </row>
    <row r="118" spans="1:270" ht="16" customHeight="1" thickBot="1">
      <c r="A118" s="110"/>
      <c r="B118" s="739" t="s">
        <v>96</v>
      </c>
      <c r="C118" s="739"/>
      <c r="D118" s="739"/>
      <c r="E118" s="739"/>
      <c r="F118" s="3" t="s">
        <v>22</v>
      </c>
      <c r="G118" s="111">
        <f>COUNTIF(JG7:JG106,"FAIL")</f>
        <v>0</v>
      </c>
      <c r="H118" s="748" t="s">
        <v>92</v>
      </c>
      <c r="I118" s="749"/>
      <c r="J118" s="750">
        <f>COUNTIF(HZ7:HZ106,"RE")</f>
        <v>0</v>
      </c>
      <c r="K118" s="750"/>
      <c r="L118" s="750"/>
      <c r="M118" s="750"/>
      <c r="N118" s="750"/>
      <c r="O118" s="750"/>
      <c r="P118" s="750"/>
      <c r="Q118" s="750"/>
      <c r="R118" s="750"/>
      <c r="S118" s="750"/>
      <c r="T118" s="750"/>
      <c r="U118" s="750"/>
      <c r="V118" s="750"/>
      <c r="W118" s="750"/>
      <c r="X118" s="750"/>
      <c r="Y118" s="750">
        <f>COUNTIF(IC7:IC106,"RE")</f>
        <v>0</v>
      </c>
      <c r="Z118" s="750"/>
      <c r="AA118" s="750"/>
      <c r="AB118" s="750"/>
      <c r="AC118" s="750"/>
      <c r="AD118" s="750"/>
      <c r="AE118" s="750"/>
      <c r="AF118" s="750"/>
      <c r="AG118" s="750"/>
      <c r="AH118" s="750"/>
      <c r="AI118" s="750"/>
      <c r="AJ118" s="750"/>
      <c r="AK118" s="750"/>
      <c r="AL118" s="750"/>
      <c r="AM118" s="750"/>
      <c r="AN118" s="741">
        <f>COUNTIF(IG7:IG106,"RE")</f>
        <v>0</v>
      </c>
      <c r="AO118" s="742"/>
      <c r="AP118" s="742"/>
      <c r="AQ118" s="742"/>
      <c r="AR118" s="743"/>
      <c r="AS118" s="681">
        <f>COUNTIF(IH7:IH106,"RE")</f>
        <v>0</v>
      </c>
      <c r="AT118" s="681"/>
      <c r="AU118" s="681"/>
      <c r="AV118" s="681"/>
      <c r="AW118" s="681"/>
      <c r="AX118" s="681">
        <f>COUNTIF(II7:II106,"RE")</f>
        <v>0</v>
      </c>
      <c r="AY118" s="681"/>
      <c r="AZ118" s="681"/>
      <c r="BA118" s="681"/>
      <c r="BB118" s="112">
        <f>COUNTIF(IJ7:IJ106,"RE")</f>
        <v>0</v>
      </c>
      <c r="BC118" s="112">
        <f>COUNTIF(IK7:IK106,"RE")</f>
        <v>0</v>
      </c>
      <c r="BD118" s="112">
        <f>COUNTIF(IL7:IL106,"RE")</f>
        <v>0</v>
      </c>
      <c r="BE118" s="681">
        <f>COUNTIF(IN7:IN106,"RE")</f>
        <v>0</v>
      </c>
      <c r="BF118" s="681"/>
      <c r="BG118" s="681"/>
      <c r="BH118" s="681"/>
      <c r="BI118" s="681"/>
      <c r="BJ118" s="681"/>
      <c r="BK118" s="681"/>
      <c r="BL118" s="681"/>
      <c r="BM118" s="681"/>
      <c r="BN118" s="681"/>
      <c r="BO118" s="681"/>
      <c r="BP118" s="681"/>
      <c r="BQ118" s="681"/>
      <c r="BR118" s="681"/>
      <c r="BS118" s="681"/>
      <c r="BT118" s="307"/>
      <c r="BU118" s="307"/>
      <c r="BV118" s="112"/>
      <c r="BW118" s="112"/>
      <c r="BX118" s="112"/>
      <c r="BY118" s="112"/>
      <c r="BZ118" s="112"/>
      <c r="CA118" s="112"/>
      <c r="CB118" s="112"/>
      <c r="CC118" s="112"/>
      <c r="CD118" s="112"/>
      <c r="CE118" s="112"/>
      <c r="CF118" s="112"/>
      <c r="CG118" s="112"/>
      <c r="CH118" s="112"/>
      <c r="CI118" s="112"/>
      <c r="CJ118" s="112"/>
      <c r="CK118" s="112"/>
      <c r="CL118" s="681">
        <f>COUNTIF(IQ7:IQ106,"RE")</f>
        <v>0</v>
      </c>
      <c r="CM118" s="681"/>
      <c r="CN118" s="681"/>
      <c r="CO118" s="681"/>
      <c r="CP118" s="681"/>
      <c r="CQ118" s="681"/>
      <c r="CR118" s="681"/>
      <c r="CS118" s="681"/>
      <c r="CT118" s="681"/>
      <c r="CU118" s="681"/>
      <c r="CV118" s="681"/>
      <c r="CW118" s="681"/>
      <c r="CX118" s="681"/>
      <c r="CY118" s="681"/>
      <c r="CZ118" s="681">
        <f>COUNTIF(IT7:IT106,"RE")</f>
        <v>0</v>
      </c>
      <c r="DA118" s="681"/>
      <c r="DB118" s="681"/>
      <c r="DC118" s="681"/>
      <c r="DD118" s="681"/>
      <c r="DE118" s="681"/>
      <c r="DF118" s="681"/>
      <c r="DG118" s="681"/>
      <c r="DH118" s="681"/>
      <c r="DI118" s="681"/>
      <c r="DJ118" s="681"/>
      <c r="DK118" s="681"/>
      <c r="DL118" s="681"/>
      <c r="DM118" s="681"/>
      <c r="DN118" s="681"/>
      <c r="DO118" s="663"/>
      <c r="DP118" s="681" t="s">
        <v>35</v>
      </c>
      <c r="DQ118" s="681"/>
      <c r="DR118" s="112">
        <f>DR112+DR113+DR114+DR116+DR117</f>
        <v>0</v>
      </c>
      <c r="DS118" s="681">
        <f>COUNTIF(IW7:IW106,"RE")</f>
        <v>0</v>
      </c>
      <c r="DT118" s="681"/>
      <c r="DU118" s="681"/>
      <c r="DV118" s="681"/>
      <c r="DW118" s="681"/>
      <c r="DX118" s="681"/>
      <c r="DY118" s="681"/>
      <c r="DZ118" s="681"/>
      <c r="EA118" s="681"/>
      <c r="EB118" s="681"/>
      <c r="EC118" s="681"/>
      <c r="ED118" s="681"/>
      <c r="EE118" s="681"/>
      <c r="EF118" s="681"/>
      <c r="EG118" s="682"/>
      <c r="EH118" s="682"/>
      <c r="EI118" s="682"/>
      <c r="EJ118" s="682"/>
      <c r="EK118" s="682"/>
      <c r="EL118" s="682"/>
      <c r="EM118" s="682"/>
      <c r="EN118" s="682"/>
      <c r="EO118" s="682"/>
      <c r="EP118" s="682"/>
      <c r="EQ118" s="682"/>
      <c r="ER118" s="682"/>
      <c r="ES118" s="682"/>
      <c r="ET118" s="681">
        <f>COUNTIF(IX7:IX106,"RE")</f>
        <v>0</v>
      </c>
      <c r="EU118" s="681"/>
      <c r="EV118" s="681"/>
      <c r="EW118" s="681"/>
      <c r="EX118" s="681"/>
      <c r="EY118" s="681"/>
      <c r="EZ118" s="681"/>
      <c r="FA118" s="681"/>
      <c r="FB118" s="681"/>
      <c r="FC118" s="681"/>
      <c r="FD118" s="681"/>
      <c r="FE118" s="681"/>
      <c r="FF118" s="681"/>
      <c r="FG118" s="681"/>
      <c r="FH118" s="681"/>
      <c r="FI118" s="681"/>
      <c r="FJ118" s="681">
        <f>COUNTIF(IY7:IY106,"RE")</f>
        <v>0</v>
      </c>
      <c r="FK118" s="681"/>
      <c r="FL118" s="681"/>
      <c r="FM118" s="681"/>
      <c r="FN118" s="681"/>
      <c r="FO118" s="681"/>
      <c r="FP118" s="681"/>
      <c r="FQ118" s="681"/>
      <c r="FR118" s="681"/>
      <c r="FS118" s="681"/>
      <c r="FT118" s="681"/>
      <c r="FU118" s="681"/>
      <c r="FV118" s="681"/>
      <c r="FW118" s="681"/>
      <c r="FX118" s="681"/>
      <c r="FY118" s="681"/>
      <c r="FZ118" s="681"/>
      <c r="GA118" s="681"/>
      <c r="GB118" s="681"/>
      <c r="GC118" s="681"/>
      <c r="GD118" s="681"/>
      <c r="GE118" s="681">
        <f>COUNTIF(IZ7:IZ106,"RE")</f>
        <v>0</v>
      </c>
      <c r="GF118" s="681"/>
      <c r="GG118" s="681"/>
      <c r="GH118" s="681"/>
      <c r="GI118" s="681"/>
      <c r="GJ118" s="681"/>
      <c r="GK118" s="681"/>
      <c r="GL118" s="681"/>
      <c r="GM118" s="681"/>
      <c r="GN118" s="681">
        <f>COUNTIF(JA7:JA106,"RE")</f>
        <v>0</v>
      </c>
      <c r="GO118" s="681"/>
      <c r="GP118" s="681"/>
      <c r="GQ118" s="681"/>
      <c r="GR118" s="681"/>
      <c r="GS118" s="681"/>
      <c r="GT118" s="681"/>
      <c r="GU118" s="681"/>
      <c r="GV118" s="681"/>
      <c r="GW118" s="681"/>
      <c r="GX118" s="763"/>
      <c r="GY118" s="764"/>
      <c r="GZ118" s="764"/>
      <c r="HA118" s="764"/>
      <c r="HB118" s="764"/>
      <c r="HC118" s="764"/>
      <c r="HD118" s="764"/>
      <c r="HE118" s="764"/>
      <c r="HF118" s="764"/>
      <c r="HG118" s="764"/>
      <c r="HH118" s="764"/>
      <c r="HI118" s="764"/>
      <c r="HJ118" s="765"/>
      <c r="HK118" s="731"/>
      <c r="HL118" s="732"/>
      <c r="HM118" s="732"/>
      <c r="HN118" s="732"/>
      <c r="HO118" s="732"/>
      <c r="HP118" s="732"/>
      <c r="HQ118" s="732"/>
      <c r="HR118" s="732"/>
      <c r="HS118" s="732"/>
      <c r="HT118" s="732"/>
      <c r="HU118" s="732"/>
      <c r="HV118" s="732"/>
      <c r="HW118" s="732"/>
      <c r="HX118" s="733"/>
      <c r="HY118" s="313"/>
      <c r="HZ118" s="726"/>
      <c r="IA118" s="726"/>
      <c r="IB118" s="726"/>
      <c r="IC118" s="726"/>
      <c r="ID118" s="726"/>
      <c r="IE118" s="726"/>
      <c r="IF118" s="726"/>
      <c r="IG118" s="726"/>
      <c r="IH118" s="726"/>
      <c r="II118" s="726"/>
      <c r="IJ118" s="726"/>
      <c r="IK118" s="726"/>
      <c r="IL118" s="726"/>
      <c r="IM118" s="726"/>
      <c r="IN118" s="726"/>
      <c r="IO118" s="726"/>
      <c r="IP118" s="726"/>
      <c r="IQ118" s="726"/>
      <c r="IR118" s="726"/>
      <c r="IS118" s="726"/>
      <c r="IT118" s="726"/>
      <c r="IU118" s="726"/>
      <c r="IV118" s="726"/>
      <c r="IW118" s="726"/>
      <c r="IX118" s="726"/>
      <c r="IY118" s="726"/>
      <c r="IZ118" s="726"/>
      <c r="JA118" s="726"/>
      <c r="JB118" s="726"/>
      <c r="JC118" s="726"/>
      <c r="JD118" s="726"/>
      <c r="JE118" s="726"/>
      <c r="JF118" s="726"/>
      <c r="JG118" s="726"/>
      <c r="JH118" s="726"/>
      <c r="JI118" s="726"/>
      <c r="JJ118" s="727"/>
    </row>
  </sheetData>
  <sheetProtection algorithmName="SHA-512" hashValue="nod3bbiuiFERvdYQ+R4Veau1P7xINeTIhoBo4NLcx9FbypzwVdKXEOgPtZxSgeFvqOF4uMT/KhEt0DPKOc5zQQ==" saltValue="mbPxyMZO06hOkPTPW4X+uw==" spinCount="100000" sheet="1" formatCells="0" formatColumns="0" formatRows="0" autoFilter="0"/>
  <protectedRanges>
    <protectedRange password="CC1C" sqref="JB3 JD3:JJ3" name="marks_1"/>
    <protectedRange password="CC1C" sqref="JE4:JI4" name="marks_2"/>
    <protectedRange password="CC1C" sqref="JD4" name="marks_3"/>
  </protectedRanges>
  <autoFilter ref="A6:I6" xr:uid="{00000000-0009-0000-0000-000002000000}">
    <filterColumn colId="5" showButton="0"/>
    <filterColumn colId="6" showButton="0"/>
  </autoFilter>
  <mergeCells count="617">
    <mergeCell ref="FQ4:FQ5"/>
    <mergeCell ref="FR4:FR5"/>
    <mergeCell ref="FS4:FU4"/>
    <mergeCell ref="FV4:FV5"/>
    <mergeCell ref="FW4:FW5"/>
    <mergeCell ref="FX4:FX5"/>
    <mergeCell ref="FJ4:FM4"/>
    <mergeCell ref="JB3:JJ3"/>
    <mergeCell ref="JC4:JD4"/>
    <mergeCell ref="HZ3:JA4"/>
    <mergeCell ref="IT5:IV5"/>
    <mergeCell ref="HR5:HS5"/>
    <mergeCell ref="HV5:HW5"/>
    <mergeCell ref="HZ5:IB5"/>
    <mergeCell ref="IC5:IE5"/>
    <mergeCell ref="GD4:GD5"/>
    <mergeCell ref="FN4:FP4"/>
    <mergeCell ref="HE3:HE5"/>
    <mergeCell ref="HY2:HY5"/>
    <mergeCell ref="EC4:EC5"/>
    <mergeCell ref="JM8:KA8"/>
    <mergeCell ref="JM9:JU9"/>
    <mergeCell ref="JX9:KA9"/>
    <mergeCell ref="JV9:JW9"/>
    <mergeCell ref="JM31:JP31"/>
    <mergeCell ref="JQ31:JS31"/>
    <mergeCell ref="JT31:JW35"/>
    <mergeCell ref="JX31:JY35"/>
    <mergeCell ref="KA10:KA13"/>
    <mergeCell ref="JZ14:JZ28"/>
    <mergeCell ref="JM29:JN30"/>
    <mergeCell ref="JO29:JO30"/>
    <mergeCell ref="JP29:JP30"/>
    <mergeCell ref="JQ29:JQ30"/>
    <mergeCell ref="JS29:JS30"/>
    <mergeCell ref="JT29:JT30"/>
    <mergeCell ref="JR10:JR13"/>
    <mergeCell ref="JS10:JS13"/>
    <mergeCell ref="JT10:JT13"/>
    <mergeCell ref="JZ29:JZ30"/>
    <mergeCell ref="JM10:JM11"/>
    <mergeCell ref="JN10:JN13"/>
    <mergeCell ref="JO10:JO13"/>
    <mergeCell ref="JU10:JU13"/>
    <mergeCell ref="JV43:JW43"/>
    <mergeCell ref="JX43:KA43"/>
    <mergeCell ref="JE4:JF4"/>
    <mergeCell ref="JG4:JI4"/>
    <mergeCell ref="JV10:JV13"/>
    <mergeCell ref="JW10:JW13"/>
    <mergeCell ref="JX10:JX13"/>
    <mergeCell ref="JY10:JY13"/>
    <mergeCell ref="JZ10:JZ13"/>
    <mergeCell ref="JP10:JP13"/>
    <mergeCell ref="JQ10:JQ13"/>
    <mergeCell ref="JY44:JY45"/>
    <mergeCell ref="JZ44:KA45"/>
    <mergeCell ref="JS44:JS45"/>
    <mergeCell ref="JT44:JT45"/>
    <mergeCell ref="JU44:JU45"/>
    <mergeCell ref="JV44:JV45"/>
    <mergeCell ref="JW44:JW45"/>
    <mergeCell ref="JX44:JX45"/>
    <mergeCell ref="JM44:JM45"/>
    <mergeCell ref="JN44:JN45"/>
    <mergeCell ref="JO44:JO45"/>
    <mergeCell ref="HK109:HX110"/>
    <mergeCell ref="GE113:GM113"/>
    <mergeCell ref="GN118:GW118"/>
    <mergeCell ref="GN117:GW117"/>
    <mergeCell ref="FJ118:GD118"/>
    <mergeCell ref="GE118:GM118"/>
    <mergeCell ref="FJ116:GD116"/>
    <mergeCell ref="GE116:GM116"/>
    <mergeCell ref="FJ117:GD117"/>
    <mergeCell ref="GE117:GM117"/>
    <mergeCell ref="GN116:GW116"/>
    <mergeCell ref="HK115:HX116"/>
    <mergeCell ref="FJ115:GD115"/>
    <mergeCell ref="GN114:GW114"/>
    <mergeCell ref="GX108:HJ118"/>
    <mergeCell ref="GE108:GM108"/>
    <mergeCell ref="GN108:GW108"/>
    <mergeCell ref="FJ109:GD109"/>
    <mergeCell ref="GE109:GM109"/>
    <mergeCell ref="GN109:GW109"/>
    <mergeCell ref="FR111:FS111"/>
    <mergeCell ref="GE114:GM114"/>
    <mergeCell ref="FR112:FS112"/>
    <mergeCell ref="FJ112:FK112"/>
    <mergeCell ref="FL112:FM112"/>
    <mergeCell ref="FJ113:GD113"/>
    <mergeCell ref="B118:E118"/>
    <mergeCell ref="AX114:BA114"/>
    <mergeCell ref="BE114:BS114"/>
    <mergeCell ref="CL114:CY114"/>
    <mergeCell ref="AN118:AR118"/>
    <mergeCell ref="AS118:AW118"/>
    <mergeCell ref="J117:X117"/>
    <mergeCell ref="Y117:AM117"/>
    <mergeCell ref="AN117:AR117"/>
    <mergeCell ref="AS117:AW117"/>
    <mergeCell ref="AX118:BA118"/>
    <mergeCell ref="BE118:BS118"/>
    <mergeCell ref="CL118:CY118"/>
    <mergeCell ref="H116:I116"/>
    <mergeCell ref="J114:X114"/>
    <mergeCell ref="Y114:AM114"/>
    <mergeCell ref="AN114:AR114"/>
    <mergeCell ref="AS114:AW114"/>
    <mergeCell ref="H117:I117"/>
    <mergeCell ref="H118:I118"/>
    <mergeCell ref="J118:X118"/>
    <mergeCell ref="Y118:AM118"/>
    <mergeCell ref="BE117:BS117"/>
    <mergeCell ref="CL117:CY117"/>
    <mergeCell ref="Y113:AM113"/>
    <mergeCell ref="AN113:AP113"/>
    <mergeCell ref="AQ113:AR113"/>
    <mergeCell ref="AS113:AU113"/>
    <mergeCell ref="AV113:AW113"/>
    <mergeCell ref="AX113:AY113"/>
    <mergeCell ref="AZ113:BA113"/>
    <mergeCell ref="BE115:BS115"/>
    <mergeCell ref="CL115:CY115"/>
    <mergeCell ref="BE113:BS113"/>
    <mergeCell ref="CL113:CY113"/>
    <mergeCell ref="B116:E116"/>
    <mergeCell ref="B117:E117"/>
    <mergeCell ref="B114:E114"/>
    <mergeCell ref="AX117:BA117"/>
    <mergeCell ref="AX115:BA115"/>
    <mergeCell ref="B113:C113"/>
    <mergeCell ref="JP44:JP45"/>
    <mergeCell ref="JY29:JY30"/>
    <mergeCell ref="GN113:GW113"/>
    <mergeCell ref="FL111:FM111"/>
    <mergeCell ref="FN111:FO111"/>
    <mergeCell ref="EZ112:FA112"/>
    <mergeCell ref="EV112:EW112"/>
    <mergeCell ref="EX112:EY112"/>
    <mergeCell ref="HK111:HX112"/>
    <mergeCell ref="JU29:JU30"/>
    <mergeCell ref="HK108:HQ108"/>
    <mergeCell ref="HR108:HU108"/>
    <mergeCell ref="HV108:HX108"/>
    <mergeCell ref="HZ108:JJ118"/>
    <mergeCell ref="HK117:HX118"/>
    <mergeCell ref="FP111:FQ111"/>
    <mergeCell ref="FP112:FQ112"/>
    <mergeCell ref="FJ111:FK111"/>
    <mergeCell ref="GE115:GM115"/>
    <mergeCell ref="GN115:GW115"/>
    <mergeCell ref="FN112:FO112"/>
    <mergeCell ref="ET108:FI108"/>
    <mergeCell ref="FJ108:GD108"/>
    <mergeCell ref="FJ114:GD114"/>
    <mergeCell ref="JM32:JP32"/>
    <mergeCell ref="KA29:KA30"/>
    <mergeCell ref="JQ32:JS32"/>
    <mergeCell ref="JM33:JP33"/>
    <mergeCell ref="JQ33:JS33"/>
    <mergeCell ref="JM34:JP34"/>
    <mergeCell ref="JQ34:JS34"/>
    <mergeCell ref="JM35:JP35"/>
    <mergeCell ref="JQ35:JS35"/>
    <mergeCell ref="JV29:JV30"/>
    <mergeCell ref="JW29:JW30"/>
    <mergeCell ref="JX29:JX30"/>
    <mergeCell ref="JR29:JR30"/>
    <mergeCell ref="JZ31:KA35"/>
    <mergeCell ref="ET111:EU111"/>
    <mergeCell ref="EV111:EW111"/>
    <mergeCell ref="EX111:EY111"/>
    <mergeCell ref="EZ111:FA111"/>
    <mergeCell ref="HK113:HX114"/>
    <mergeCell ref="JQ44:JQ45"/>
    <mergeCell ref="JR44:JR45"/>
    <mergeCell ref="JS43:JU43"/>
    <mergeCell ref="JM43:JR43"/>
    <mergeCell ref="JM46:JM47"/>
    <mergeCell ref="JN46:JN47"/>
    <mergeCell ref="JM48:JM49"/>
    <mergeCell ref="JN48:JN49"/>
    <mergeCell ref="JO48:JO49"/>
    <mergeCell ref="JP48:JP49"/>
    <mergeCell ref="JQ48:JQ49"/>
    <mergeCell ref="JM54:JM55"/>
    <mergeCell ref="JN54:JN55"/>
    <mergeCell ref="JO54:JO55"/>
    <mergeCell ref="JP54:JP55"/>
    <mergeCell ref="JQ54:JQ55"/>
    <mergeCell ref="JR54:JR55"/>
    <mergeCell ref="JS54:JS55"/>
    <mergeCell ref="JT54:JT55"/>
    <mergeCell ref="JU54:JU55"/>
    <mergeCell ref="JU50:JU51"/>
    <mergeCell ref="JR48:JR49"/>
    <mergeCell ref="JS48:JS49"/>
    <mergeCell ref="CZ118:DN118"/>
    <mergeCell ref="DP118:DQ118"/>
    <mergeCell ref="DS118:EF118"/>
    <mergeCell ref="DP117:DQ117"/>
    <mergeCell ref="DS117:EF117"/>
    <mergeCell ref="CZ117:DN117"/>
    <mergeCell ref="DS116:EF116"/>
    <mergeCell ref="EG118:ES118"/>
    <mergeCell ref="ET118:FI118"/>
    <mergeCell ref="EG116:ES116"/>
    <mergeCell ref="EG117:ES117"/>
    <mergeCell ref="ET117:FI117"/>
    <mergeCell ref="DS115:EF115"/>
    <mergeCell ref="ET116:FI116"/>
    <mergeCell ref="J116:X116"/>
    <mergeCell ref="Y116:AM116"/>
    <mergeCell ref="AN116:AR116"/>
    <mergeCell ref="AS116:AW116"/>
    <mergeCell ref="DP115:DQ115"/>
    <mergeCell ref="J115:X115"/>
    <mergeCell ref="Y115:AM115"/>
    <mergeCell ref="AN115:AR115"/>
    <mergeCell ref="AS115:AW115"/>
    <mergeCell ref="DP116:DQ116"/>
    <mergeCell ref="BE116:BS116"/>
    <mergeCell ref="CL116:CY116"/>
    <mergeCell ref="CZ116:DN116"/>
    <mergeCell ref="AX116:BA116"/>
    <mergeCell ref="CZ115:DN115"/>
    <mergeCell ref="EG115:ES115"/>
    <mergeCell ref="ET115:FI115"/>
    <mergeCell ref="EG114:ES114"/>
    <mergeCell ref="ET114:FI114"/>
    <mergeCell ref="FB112:FC112"/>
    <mergeCell ref="CZ113:DN113"/>
    <mergeCell ref="DP113:DQ113"/>
    <mergeCell ref="EG113:ES113"/>
    <mergeCell ref="CZ114:DN114"/>
    <mergeCell ref="DP114:DQ114"/>
    <mergeCell ref="DS114:EF114"/>
    <mergeCell ref="DS113:EF113"/>
    <mergeCell ref="ET113:FI113"/>
    <mergeCell ref="B109:E109"/>
    <mergeCell ref="J109:X109"/>
    <mergeCell ref="Y109:AM109"/>
    <mergeCell ref="AN109:AR109"/>
    <mergeCell ref="DP110:DQ110"/>
    <mergeCell ref="BG111:BH111"/>
    <mergeCell ref="BJ111:BK111"/>
    <mergeCell ref="AN111:AO111"/>
    <mergeCell ref="Y112:Z112"/>
    <mergeCell ref="AA112:AB112"/>
    <mergeCell ref="AD112:AE112"/>
    <mergeCell ref="AG112:AH112"/>
    <mergeCell ref="BE112:BF112"/>
    <mergeCell ref="BG112:BH112"/>
    <mergeCell ref="BJ112:BK112"/>
    <mergeCell ref="J112:K112"/>
    <mergeCell ref="DH112:DI112"/>
    <mergeCell ref="DP112:DQ112"/>
    <mergeCell ref="R111:S111"/>
    <mergeCell ref="Y111:Z111"/>
    <mergeCell ref="AA111:AB111"/>
    <mergeCell ref="AD111:AE111"/>
    <mergeCell ref="AG111:AH111"/>
    <mergeCell ref="DE112:DF112"/>
    <mergeCell ref="FB111:FC111"/>
    <mergeCell ref="DH111:DI111"/>
    <mergeCell ref="DP111:DQ111"/>
    <mergeCell ref="DS111:DT111"/>
    <mergeCell ref="DU111:DV111"/>
    <mergeCell ref="CS112:CT112"/>
    <mergeCell ref="CZ112:DA112"/>
    <mergeCell ref="DB112:DC112"/>
    <mergeCell ref="J113:X113"/>
    <mergeCell ref="DS112:DT112"/>
    <mergeCell ref="DU112:DV112"/>
    <mergeCell ref="DW112:DX112"/>
    <mergeCell ref="EG112:ES112"/>
    <mergeCell ref="ET112:EU112"/>
    <mergeCell ref="L112:M112"/>
    <mergeCell ref="O112:P112"/>
    <mergeCell ref="R112:S112"/>
    <mergeCell ref="BM112:BN112"/>
    <mergeCell ref="CL112:CM112"/>
    <mergeCell ref="J111:K111"/>
    <mergeCell ref="L111:M111"/>
    <mergeCell ref="O111:P111"/>
    <mergeCell ref="BE111:BF111"/>
    <mergeCell ref="AN112:AO112"/>
    <mergeCell ref="J110:X110"/>
    <mergeCell ref="Y110:AM110"/>
    <mergeCell ref="AN110:AR110"/>
    <mergeCell ref="AS110:AW110"/>
    <mergeCell ref="AX110:BA110"/>
    <mergeCell ref="BE110:BS110"/>
    <mergeCell ref="CL110:CY110"/>
    <mergeCell ref="AS109:AW109"/>
    <mergeCell ref="AX109:BA109"/>
    <mergeCell ref="BE109:BS109"/>
    <mergeCell ref="CL109:CY109"/>
    <mergeCell ref="AX108:BA108"/>
    <mergeCell ref="BE108:BS108"/>
    <mergeCell ref="CL108:CY108"/>
    <mergeCell ref="CZ108:DN108"/>
    <mergeCell ref="DO108:DO118"/>
    <mergeCell ref="DP108:DQ108"/>
    <mergeCell ref="CZ110:DN110"/>
    <mergeCell ref="DS109:EF109"/>
    <mergeCell ref="EG109:ES109"/>
    <mergeCell ref="CN112:CO112"/>
    <mergeCell ref="BM111:BN111"/>
    <mergeCell ref="CL111:CM111"/>
    <mergeCell ref="CS111:CT111"/>
    <mergeCell ref="CZ111:DA111"/>
    <mergeCell ref="DB111:DC111"/>
    <mergeCell ref="DE111:DF111"/>
    <mergeCell ref="DW111:DX111"/>
    <mergeCell ref="EG111:ES111"/>
    <mergeCell ref="CN111:CO111"/>
    <mergeCell ref="CP111:CQ111"/>
    <mergeCell ref="CP112:CQ112"/>
    <mergeCell ref="CZ109:DN109"/>
    <mergeCell ref="DP109:DQ109"/>
    <mergeCell ref="DS110:EF110"/>
    <mergeCell ref="EG110:ES110"/>
    <mergeCell ref="ET110:FI110"/>
    <mergeCell ref="FJ110:GD110"/>
    <mergeCell ref="GE110:GM110"/>
    <mergeCell ref="GN110:GW110"/>
    <mergeCell ref="ET109:FI109"/>
    <mergeCell ref="GE4:GE5"/>
    <mergeCell ref="GF4:GF5"/>
    <mergeCell ref="A107:JJ107"/>
    <mergeCell ref="IN5:IP5"/>
    <mergeCell ref="IQ5:IS5"/>
    <mergeCell ref="GR4:GR5"/>
    <mergeCell ref="GS4:GS5"/>
    <mergeCell ref="GT4:GT5"/>
    <mergeCell ref="GU4:GU5"/>
    <mergeCell ref="GV4:GV5"/>
    <mergeCell ref="GK4:GK5"/>
    <mergeCell ref="GL4:GL5"/>
    <mergeCell ref="GM4:GM5"/>
    <mergeCell ref="GN4:GN5"/>
    <mergeCell ref="GO4:GO5"/>
    <mergeCell ref="GP4:GP5"/>
    <mergeCell ref="HT5:HU5"/>
    <mergeCell ref="B108:G108"/>
    <mergeCell ref="J108:X108"/>
    <mergeCell ref="Y108:AM108"/>
    <mergeCell ref="AN108:AR108"/>
    <mergeCell ref="AS108:AW108"/>
    <mergeCell ref="HN5:HO5"/>
    <mergeCell ref="HP5:HQ5"/>
    <mergeCell ref="GW4:GW5"/>
    <mergeCell ref="HJ4:HJ5"/>
    <mergeCell ref="HK4:HK5"/>
    <mergeCell ref="HL4:HL5"/>
    <mergeCell ref="HM4:HM5"/>
    <mergeCell ref="DS108:EF108"/>
    <mergeCell ref="EG108:ES108"/>
    <mergeCell ref="GQ4:GQ5"/>
    <mergeCell ref="GG4:GG5"/>
    <mergeCell ref="GH4:GH5"/>
    <mergeCell ref="GI4:GI5"/>
    <mergeCell ref="GJ4:GJ5"/>
    <mergeCell ref="FY4:FY5"/>
    <mergeCell ref="FZ4:FZ5"/>
    <mergeCell ref="GA4:GA5"/>
    <mergeCell ref="GB4:GB5"/>
    <mergeCell ref="GC4:GC5"/>
    <mergeCell ref="DS4:DV4"/>
    <mergeCell ref="DW4:DW5"/>
    <mergeCell ref="DX4:DX5"/>
    <mergeCell ref="DY4:DY5"/>
    <mergeCell ref="DZ4:DZ5"/>
    <mergeCell ref="DK4:DK5"/>
    <mergeCell ref="DL4:DL5"/>
    <mergeCell ref="DM4:DM5"/>
    <mergeCell ref="DN4:DN5"/>
    <mergeCell ref="DP4:DP5"/>
    <mergeCell ref="DQ4:DQ5"/>
    <mergeCell ref="CP4:CP5"/>
    <mergeCell ref="CQ4:CQ5"/>
    <mergeCell ref="CR4:CR5"/>
    <mergeCell ref="CS4:CS5"/>
    <mergeCell ref="CT4:CT5"/>
    <mergeCell ref="BV4:BV5"/>
    <mergeCell ref="BX4:BX5"/>
    <mergeCell ref="BZ4:BZ5"/>
    <mergeCell ref="DR4:DR5"/>
    <mergeCell ref="DI4:DI5"/>
    <mergeCell ref="DJ4:DJ5"/>
    <mergeCell ref="CI4:CI5"/>
    <mergeCell ref="CC4:CF4"/>
    <mergeCell ref="CJ4:CJ5"/>
    <mergeCell ref="CK4:CK5"/>
    <mergeCell ref="CH4:CH5"/>
    <mergeCell ref="DE4:DE5"/>
    <mergeCell ref="DF4:DF5"/>
    <mergeCell ref="DG4:DG5"/>
    <mergeCell ref="DH4:DH5"/>
    <mergeCell ref="CU4:CU5"/>
    <mergeCell ref="CV4:CV5"/>
    <mergeCell ref="CW4:CW5"/>
    <mergeCell ref="CX4:CX5"/>
    <mergeCell ref="CY4:CY5"/>
    <mergeCell ref="CZ4:DC4"/>
    <mergeCell ref="EG3:FI3"/>
    <mergeCell ref="FJ3:GD3"/>
    <mergeCell ref="GE3:GM3"/>
    <mergeCell ref="GN3:GW3"/>
    <mergeCell ref="GX3:HC5"/>
    <mergeCell ref="EA4:EA5"/>
    <mergeCell ref="EB4:EB5"/>
    <mergeCell ref="EX4:EZ4"/>
    <mergeCell ref="FA4:FA5"/>
    <mergeCell ref="FB4:FB5"/>
    <mergeCell ref="FC4:FC5"/>
    <mergeCell ref="FD4:FD5"/>
    <mergeCell ref="FE4:FE5"/>
    <mergeCell ref="EE4:EE5"/>
    <mergeCell ref="EF4:EF5"/>
    <mergeCell ref="EG4:ER4"/>
    <mergeCell ref="ES4:EU4"/>
    <mergeCell ref="EV4:EV5"/>
    <mergeCell ref="EW4:EW5"/>
    <mergeCell ref="ED4:ED5"/>
    <mergeCell ref="FF4:FF5"/>
    <mergeCell ref="FG4:FG5"/>
    <mergeCell ref="FH4:FH5"/>
    <mergeCell ref="FI4:FI5"/>
    <mergeCell ref="A4:A5"/>
    <mergeCell ref="B4:B5"/>
    <mergeCell ref="C4:C5"/>
    <mergeCell ref="E4:E5"/>
    <mergeCell ref="D4:D5"/>
    <mergeCell ref="F4:F5"/>
    <mergeCell ref="G4:G5"/>
    <mergeCell ref="H4:H5"/>
    <mergeCell ref="S4:S5"/>
    <mergeCell ref="T4:T5"/>
    <mergeCell ref="U4:U5"/>
    <mergeCell ref="V4:V5"/>
    <mergeCell ref="W4:W5"/>
    <mergeCell ref="X4:X5"/>
    <mergeCell ref="I4:I5"/>
    <mergeCell ref="AK4:AK5"/>
    <mergeCell ref="AL4:AL5"/>
    <mergeCell ref="AM4:AM5"/>
    <mergeCell ref="Y4:AB4"/>
    <mergeCell ref="AD4:AD5"/>
    <mergeCell ref="AE4:AE5"/>
    <mergeCell ref="AF4:AF5"/>
    <mergeCell ref="AH4:AH5"/>
    <mergeCell ref="AJ4:AJ5"/>
    <mergeCell ref="AG4:AG5"/>
    <mergeCell ref="N4:N5"/>
    <mergeCell ref="BM4:BM5"/>
    <mergeCell ref="AX4:AX5"/>
    <mergeCell ref="AY4:AY5"/>
    <mergeCell ref="AZ4:AZ5"/>
    <mergeCell ref="BA4:BA5"/>
    <mergeCell ref="BB4:BB5"/>
    <mergeCell ref="AC4:AC5"/>
    <mergeCell ref="AO4:AO5"/>
    <mergeCell ref="BU4:BU5"/>
    <mergeCell ref="BT3:CB3"/>
    <mergeCell ref="CC3:CK3"/>
    <mergeCell ref="AT4:AT5"/>
    <mergeCell ref="BW4:BW5"/>
    <mergeCell ref="BY4:BY5"/>
    <mergeCell ref="CA4:CA5"/>
    <mergeCell ref="CB4:CB5"/>
    <mergeCell ref="AI4:AI5"/>
    <mergeCell ref="A2:AW2"/>
    <mergeCell ref="AX2:DQ2"/>
    <mergeCell ref="DR2:GD2"/>
    <mergeCell ref="GE2:HM2"/>
    <mergeCell ref="HN2:HX3"/>
    <mergeCell ref="HZ2:JJ2"/>
    <mergeCell ref="A3:D3"/>
    <mergeCell ref="F3:G3"/>
    <mergeCell ref="J3:X3"/>
    <mergeCell ref="Y3:AM3"/>
    <mergeCell ref="HK3:HM3"/>
    <mergeCell ref="HF3:HF5"/>
    <mergeCell ref="HG3:HG5"/>
    <mergeCell ref="HH3:HH5"/>
    <mergeCell ref="HI3:HI5"/>
    <mergeCell ref="HD3:HD5"/>
    <mergeCell ref="J4:M4"/>
    <mergeCell ref="O4:O5"/>
    <mergeCell ref="P4:P5"/>
    <mergeCell ref="Q4:Q5"/>
    <mergeCell ref="R4:R5"/>
    <mergeCell ref="DD4:DD5"/>
    <mergeCell ref="CG4:CG5"/>
    <mergeCell ref="BI4:BI5"/>
    <mergeCell ref="F109:G109"/>
    <mergeCell ref="BE3:BS3"/>
    <mergeCell ref="JT48:JT49"/>
    <mergeCell ref="JU48:JU49"/>
    <mergeCell ref="JV48:JV49"/>
    <mergeCell ref="JW48:JW49"/>
    <mergeCell ref="JX48:JX49"/>
    <mergeCell ref="JZ46:KA47"/>
    <mergeCell ref="JO46:JO47"/>
    <mergeCell ref="JP46:JP47"/>
    <mergeCell ref="JQ46:JQ47"/>
    <mergeCell ref="JR46:JR47"/>
    <mergeCell ref="JS46:JS47"/>
    <mergeCell ref="JT46:JT47"/>
    <mergeCell ref="JU46:JU47"/>
    <mergeCell ref="JV46:JV47"/>
    <mergeCell ref="JW46:JW47"/>
    <mergeCell ref="JX46:JX47"/>
    <mergeCell ref="JY46:JY47"/>
    <mergeCell ref="JM50:JM51"/>
    <mergeCell ref="JN50:JN51"/>
    <mergeCell ref="JO50:JO51"/>
    <mergeCell ref="JP50:JP51"/>
    <mergeCell ref="JQ50:JQ51"/>
    <mergeCell ref="JR50:JR51"/>
    <mergeCell ref="JS50:JS51"/>
    <mergeCell ref="JT50:JT51"/>
    <mergeCell ref="JV50:JV51"/>
    <mergeCell ref="JM52:JM53"/>
    <mergeCell ref="JN52:JN53"/>
    <mergeCell ref="JO52:JO53"/>
    <mergeCell ref="JP52:JP53"/>
    <mergeCell ref="JQ52:JQ53"/>
    <mergeCell ref="JR52:JR53"/>
    <mergeCell ref="JS52:JS53"/>
    <mergeCell ref="JT52:JT53"/>
    <mergeCell ref="JU52:JU53"/>
    <mergeCell ref="JX52:JX53"/>
    <mergeCell ref="JY48:JY49"/>
    <mergeCell ref="JY52:JY53"/>
    <mergeCell ref="JZ52:KA53"/>
    <mergeCell ref="JZ48:KA49"/>
    <mergeCell ref="JW50:JW51"/>
    <mergeCell ref="JX50:JX51"/>
    <mergeCell ref="JY50:JY51"/>
    <mergeCell ref="JZ50:KA51"/>
    <mergeCell ref="B115:E115"/>
    <mergeCell ref="JM41:KA42"/>
    <mergeCell ref="F6:H6"/>
    <mergeCell ref="H108:I108"/>
    <mergeCell ref="H109:I109"/>
    <mergeCell ref="H110:I110"/>
    <mergeCell ref="H111:I111"/>
    <mergeCell ref="H112:I112"/>
    <mergeCell ref="H113:I113"/>
    <mergeCell ref="H114:I114"/>
    <mergeCell ref="H115:I115"/>
    <mergeCell ref="JV58:JV59"/>
    <mergeCell ref="JW58:JW59"/>
    <mergeCell ref="JX58:JX59"/>
    <mergeCell ref="JY58:JY59"/>
    <mergeCell ref="JZ58:KA59"/>
    <mergeCell ref="JM56:JM57"/>
    <mergeCell ref="JN56:JN57"/>
    <mergeCell ref="JO56:JO57"/>
    <mergeCell ref="JP56:JP57"/>
    <mergeCell ref="JQ56:JQ57"/>
    <mergeCell ref="JR56:JR57"/>
    <mergeCell ref="JS56:JS57"/>
    <mergeCell ref="JT56:JT57"/>
    <mergeCell ref="JM37:KA38"/>
    <mergeCell ref="E110:G110"/>
    <mergeCell ref="JU56:JU57"/>
    <mergeCell ref="JM58:JM59"/>
    <mergeCell ref="JN58:JN59"/>
    <mergeCell ref="JO58:JO59"/>
    <mergeCell ref="JP58:JP59"/>
    <mergeCell ref="JQ58:JQ59"/>
    <mergeCell ref="JR58:JR59"/>
    <mergeCell ref="JS58:JS59"/>
    <mergeCell ref="JT58:JT59"/>
    <mergeCell ref="JU58:JU59"/>
    <mergeCell ref="JV54:JV55"/>
    <mergeCell ref="JW54:JW55"/>
    <mergeCell ref="JX54:JX55"/>
    <mergeCell ref="JY54:JY55"/>
    <mergeCell ref="JV56:JV57"/>
    <mergeCell ref="JW56:JW57"/>
    <mergeCell ref="JX56:JX57"/>
    <mergeCell ref="JY56:JY57"/>
    <mergeCell ref="JZ54:KA55"/>
    <mergeCell ref="JZ56:KA57"/>
    <mergeCell ref="JV52:JV53"/>
    <mergeCell ref="JW52:JW53"/>
    <mergeCell ref="DS3:EF3"/>
    <mergeCell ref="CL3:CY3"/>
    <mergeCell ref="CZ3:DN3"/>
    <mergeCell ref="DO3:DO5"/>
    <mergeCell ref="DP3:DR3"/>
    <mergeCell ref="AP4:AS4"/>
    <mergeCell ref="AU4:AU5"/>
    <mergeCell ref="AV4:AV5"/>
    <mergeCell ref="AW4:AW5"/>
    <mergeCell ref="BD4:BD5"/>
    <mergeCell ref="BE4:BH4"/>
    <mergeCell ref="BJ4:BJ5"/>
    <mergeCell ref="BK4:BK5"/>
    <mergeCell ref="BL4:BL5"/>
    <mergeCell ref="CL4:CO4"/>
    <mergeCell ref="BC4:BC5"/>
    <mergeCell ref="AN3:BD3"/>
    <mergeCell ref="AN4:AN5"/>
    <mergeCell ref="BN4:BN5"/>
    <mergeCell ref="BO4:BO5"/>
    <mergeCell ref="BP4:BP5"/>
    <mergeCell ref="BQ4:BQ5"/>
    <mergeCell ref="BR4:BR5"/>
    <mergeCell ref="BS4:BS5"/>
  </mergeCells>
  <phoneticPr fontId="9" type="noConversion"/>
  <conditionalFormatting sqref="D7:D106">
    <cfRule type="containsText" dxfId="1148" priority="105" stopIfTrue="1" operator="containsText" text="NSO">
      <formula>NOT(ISERROR(SEARCH("NSO",D7)))</formula>
    </cfRule>
    <cfRule type="containsText" dxfId="1147" priority="106" stopIfTrue="1" operator="containsText" text="NSO">
      <formula>NOT(ISERROR(SEARCH("NSO",D7)))</formula>
    </cfRule>
  </conditionalFormatting>
  <conditionalFormatting sqref="M6 P6 R6:V6 AB6 AE6 AG6 AJ6:AM6 AS6 AV6 AX6 BA6:BD6 BH6 BK6 BM6 BP6:BX6 CV6:CY6 DK6:DN6 DV6 DX6 DZ6:EA6 EC6:EF6 FF6 FM6 FP6 GA6 GJ6 BZ6:CB106 CO6:CO106 CQ6:CQ106 CS6:CS106 GT6:GT106 AL7:AM106 BC7:BC106 BR7:BR106 BV7:BX106 CX7:CX106 DM7:DN106 EE7:EE106">
    <cfRule type="containsText" dxfId="1146" priority="95" stopIfTrue="1" operator="containsText" text="na">
      <formula>NOT(ISERROR(SEARCH("na",M6)))</formula>
    </cfRule>
  </conditionalFormatting>
  <conditionalFormatting sqref="S6:V6 BD6 BS6:BX6 CY6 DS6:DY6 EA6:EF6 EI6 EL6 EO6 ER6 EU6 EZ6 FF6 FP6 FV6 GA6 GC6:GD6 GH6 GJ6 GR6 HJ6 AM6:AM106 BZ6:CB106 DN6:DN106 FH6:FH106 GT6:GT106 BV7:BX106 EE7:EE106 GC7:GC106 GS7:GS106 GU7:GV106 GX7:HC106 HE7:HI106 HL7:HM106 HZ7:JA106 GX108">
    <cfRule type="containsText" dxfId="1145" priority="99" stopIfTrue="1" operator="containsText" text="s">
      <formula>NOT(ISERROR(SEARCH("s",S6)))</formula>
    </cfRule>
    <cfRule type="containsText" dxfId="1144" priority="100" stopIfTrue="1" operator="containsText" text="f">
      <formula>NOT(ISERROR(SEARCH("f",S6)))</formula>
    </cfRule>
  </conditionalFormatting>
  <conditionalFormatting sqref="CF6:CF106">
    <cfRule type="containsText" dxfId="1143" priority="23" stopIfTrue="1" operator="containsText" text="na">
      <formula>NOT(ISERROR(SEARCH("na",CF6)))</formula>
    </cfRule>
    <cfRule type="containsText" dxfId="1142" priority="21" stopIfTrue="1" operator="containsText" text="ml">
      <formula>NOT(ISERROR(SEARCH("ml",CF6)))</formula>
    </cfRule>
  </conditionalFormatting>
  <conditionalFormatting sqref="CI6:CI106">
    <cfRule type="containsText" dxfId="1141" priority="20" stopIfTrue="1" operator="containsText" text="na">
      <formula>NOT(ISERROR(SEARCH("na",CI6)))</formula>
    </cfRule>
    <cfRule type="containsText" dxfId="1140" priority="18" stopIfTrue="1" operator="containsText" text="ml">
      <formula>NOT(ISERROR(SEARCH("ml",CI6)))</formula>
    </cfRule>
  </conditionalFormatting>
  <conditionalFormatting sqref="CK6:CK106">
    <cfRule type="containsText" dxfId="1139" priority="17" stopIfTrue="1" operator="containsText" text="na">
      <formula>NOT(ISERROR(SEARCH("na",CK6)))</formula>
    </cfRule>
    <cfRule type="containsText" dxfId="1138" priority="15" stopIfTrue="1" operator="containsText" text="ml">
      <formula>NOT(ISERROR(SEARCH("ml",CK6)))</formula>
    </cfRule>
  </conditionalFormatting>
  <conditionalFormatting sqref="EE6:EE106 FH6:FH106 GC6:GC106 GL6:GL106 GV6:GV106 GX7:HC106 HZ7:JA106">
    <cfRule type="expression" dxfId="1137" priority="144" stopIfTrue="1">
      <formula>NOT(ISERROR(SEARCH("G",EE6)))</formula>
    </cfRule>
    <cfRule type="expression" dxfId="1136" priority="143" stopIfTrue="1">
      <formula>NOT(ISERROR(SEARCH("S",EE6)))</formula>
    </cfRule>
  </conditionalFormatting>
  <conditionalFormatting sqref="EE6:EE106 FH6:FH106 GC6:GC106 GV6:GV106 GX7:HC106 HZ7:JA106 GL6:GL106">
    <cfRule type="expression" dxfId="1135" priority="142" stopIfTrue="1">
      <formula>NOT(ISERROR(SEARCH("F",EE6)))</formula>
    </cfRule>
  </conditionalFormatting>
  <conditionalFormatting sqref="GH6 GR6 S6:V6 BD6 BS6:BX6 CY6 DS6:DY6 EA6:EF6 FF6 FP6 GA6 GJ6 AM6:AM106 BZ6:CB106 DN6:DN106 GT6:GT106 BV7:BX106 EE7:EE106 HZ7:JA106 EI6 EL6 EO6 ER6 EU6 EZ6 FV6 GC6:GD6 HJ6 FH6:FH106 GC7:GC106 GS7:GS106 GU7:GV106 GX7:HC106 HE7:HI106 HL7:HM106 GX108">
    <cfRule type="containsText" dxfId="1134" priority="98" stopIfTrue="1" operator="containsText" text="g">
      <formula>NOT(ISERROR(SEARCH("g",S6)))</formula>
    </cfRule>
  </conditionalFormatting>
  <conditionalFormatting sqref="GH6 GR6">
    <cfRule type="cellIs" dxfId="1133" priority="96" stopIfTrue="1" operator="lessThan">
      <formula>36</formula>
    </cfRule>
  </conditionalFormatting>
  <conditionalFormatting sqref="GW6:GW106">
    <cfRule type="containsText" dxfId="1132" priority="1" stopIfTrue="1" operator="containsText" text="g">
      <formula>NOT(ISERROR(SEARCH("g",GW6)))</formula>
    </cfRule>
    <cfRule type="containsText" dxfId="1131" priority="2" stopIfTrue="1" operator="containsText" text="s">
      <formula>NOT(ISERROR(SEARCH("s",GW6)))</formula>
    </cfRule>
    <cfRule type="containsText" dxfId="1130" priority="3" stopIfTrue="1" operator="containsText" text="f">
      <formula>NOT(ISERROR(SEARCH("f",GW6)))</formula>
    </cfRule>
  </conditionalFormatting>
  <conditionalFormatting sqref="HJ6 HL7:HL106 GX108">
    <cfRule type="containsText" dxfId="1129" priority="116" stopIfTrue="1" operator="containsText" text="iqu% ijh{kk">
      <formula>NOT(ISERROR(SEARCH("iqu% ijh{kk",GX6)))</formula>
    </cfRule>
    <cfRule type="containsText" dxfId="1128" priority="126" stopIfTrue="1" operator="containsText" text="G2">
      <formula>NOT(ISERROR(SEARCH("G2",GX6)))</formula>
    </cfRule>
    <cfRule type="containsText" dxfId="1127" priority="124" stopIfTrue="1" operator="containsText" text="G1">
      <formula>NOT(ISERROR(SEARCH("G1",GX6)))</formula>
    </cfRule>
    <cfRule type="containsText" dxfId="1126" priority="138" operator="containsText" text="ML">
      <formula>NOT(ISERROR(SEARCH("ML",GX6)))</formula>
    </cfRule>
    <cfRule type="containsText" dxfId="1125" priority="137" operator="containsText" text="NA">
      <formula>NOT(ISERROR(SEARCH("NA",GX6)))</formula>
    </cfRule>
    <cfRule type="containsText" dxfId="1124" priority="136" operator="containsText" text="lk- mRrh.kZ">
      <formula>NOT(ISERROR(SEARCH("lk- mRrh.kZ",GX6)))</formula>
    </cfRule>
    <cfRule type="containsText" dxfId="1123" priority="135" operator="containsText" text="vuqRrh.kZ">
      <formula>NOT(ISERROR(SEARCH("vuqRrh.kZ",GX6)))</formula>
    </cfRule>
    <cfRule type="containsText" dxfId="1122" priority="134" operator="containsText" text="iwjd">
      <formula>NOT(ISERROR(SEARCH("iwjd",GX6)))</formula>
    </cfRule>
    <cfRule type="containsText" dxfId="1121" priority="110" operator="containsText" text="mRrh.kZ">
      <formula>NOT(ISERROR(SEARCH("mRrh.kZ",GX6)))</formula>
    </cfRule>
    <cfRule type="containsText" dxfId="1120" priority="115" stopIfTrue="1" operator="containsText" text="iwjd">
      <formula>NOT(ISERROR(SEARCH("iwjd",GX6)))</formula>
    </cfRule>
    <cfRule type="containsText" dxfId="1119" priority="133" operator="containsText" text="mRrh.kZ">
      <formula>NOT(ISERROR(SEARCH("mRrh.kZ",GX6)))</formula>
    </cfRule>
    <cfRule type="containsText" dxfId="1118" priority="117" stopIfTrue="1" operator="containsText" text="iqu% ijh{kk">
      <formula>NOT(ISERROR(SEARCH("iqu% ijh{kk",GX6)))</formula>
    </cfRule>
    <cfRule type="containsText" dxfId="1117" priority="118" stopIfTrue="1" operator="containsText" text="NA">
      <formula>NOT(ISERROR(SEARCH("NA",GX6)))</formula>
    </cfRule>
    <cfRule type="containsText" dxfId="1116" priority="119" stopIfTrue="1" operator="containsText" text="ML">
      <formula>NOT(ISERROR(SEARCH("ML",GX6)))</formula>
    </cfRule>
    <cfRule type="containsText" dxfId="1115" priority="120" stopIfTrue="1" operator="containsText" text="S">
      <formula>NOT(ISERROR(SEARCH("S",GX6)))</formula>
    </cfRule>
    <cfRule type="containsText" dxfId="1114" priority="121" stopIfTrue="1" operator="containsText" text="RA">
      <formula>NOT(ISERROR(SEARCH("RA",GX6)))</formula>
    </cfRule>
    <cfRule type="containsText" dxfId="1113" priority="122" stopIfTrue="1" operator="containsText" text="ML">
      <formula>NOT(ISERROR(SEARCH("ML",GX6)))</formula>
    </cfRule>
    <cfRule type="containsText" dxfId="1112" priority="123" stopIfTrue="1" operator="containsText" text="ML">
      <formula>NOT(ISERROR(SEARCH("ML",GX6)))</formula>
    </cfRule>
    <cfRule type="containsText" dxfId="1111" priority="131" operator="containsText" text="D">
      <formula>NOT(ISERROR(SEARCH("D",GX6)))</formula>
    </cfRule>
    <cfRule type="containsText" dxfId="1110" priority="125" stopIfTrue="1" operator="containsText" text="G1">
      <formula>NOT(ISERROR(SEARCH("G1",GX6)))</formula>
    </cfRule>
    <cfRule type="containsText" dxfId="1109" priority="129" stopIfTrue="1" operator="containsText" text="F">
      <formula>NOT(ISERROR(SEARCH("F",GX6)))</formula>
    </cfRule>
    <cfRule type="containsText" dxfId="1108" priority="127" stopIfTrue="1" operator="containsText" text="G1">
      <formula>NOT(ISERROR(SEARCH("G1",GX6)))</formula>
    </cfRule>
    <cfRule type="containsText" dxfId="1107" priority="128" stopIfTrue="1" operator="containsText" text="S">
      <formula>NOT(ISERROR(SEARCH("S",GX6)))</formula>
    </cfRule>
  </conditionalFormatting>
  <conditionalFormatting sqref="HJ6 HL7:HM106 GX108">
    <cfRule type="containsText" dxfId="1106" priority="140" operator="containsText" text="D">
      <formula>NOT(ISERROR(SEARCH("D",GX6)))</formula>
    </cfRule>
    <cfRule type="containsText" dxfId="1105" priority="139" operator="containsText" text="NA">
      <formula>NOT(ISERROR(SEARCH("NA",GX6)))</formula>
    </cfRule>
    <cfRule type="containsText" dxfId="1104" priority="141" stopIfTrue="1" operator="containsText" text="NA">
      <formula>NOT(ISERROR(SEARCH("NA",GX6)))</formula>
    </cfRule>
  </conditionalFormatting>
  <conditionalFormatting sqref="HL7:HL106 HJ6 GX108">
    <cfRule type="containsText" dxfId="1103" priority="109" operator="containsText" text="lk- mRrh.kZ">
      <formula>NOT(ISERROR(SEARCH("lk- mRrh.kZ",GX6)))</formula>
    </cfRule>
  </conditionalFormatting>
  <conditionalFormatting sqref="HL7:HL106">
    <cfRule type="cellIs" dxfId="1102" priority="108" stopIfTrue="1" operator="equal">
      <formula>FALSE</formula>
    </cfRule>
  </conditionalFormatting>
  <conditionalFormatting sqref="HM7:HM106">
    <cfRule type="cellIs" dxfId="1101" priority="130" operator="lessThan">
      <formula>11</formula>
    </cfRule>
    <cfRule type="cellIs" dxfId="1100" priority="132" stopIfTrue="1" operator="greaterThan">
      <formula>10</formula>
    </cfRule>
    <cfRule type="cellIs" dxfId="1099" priority="107" stopIfTrue="1" operator="greaterThan">
      <formula>0</formula>
    </cfRule>
  </conditionalFormatting>
  <conditionalFormatting sqref="HN2 HN4:HW4 M6 P6 R6:V6 AB6 AE6 AG6 AJ6:AM6 AS6 AV6 AX6 BA6:BD6 BH6 BK6 BM6 BP6:BX6 CV6:CY6 DK6:DN6 DV6 DX6 DZ6:EA6 EC6:EF6 FF6 FM6 FP6 GA6 GJ6 BZ6:CB106 CO6:CO106 CQ6:CQ106 CS6:CS106 GT6:GT106 AL7:AM106 BC7:BC106 BR7:BR106 BV7:BX106 CX7:CX106 DM7:DN106 EE7:EE106">
    <cfRule type="containsText" dxfId="1098" priority="93" stopIfTrue="1" operator="containsText" text="ml">
      <formula>NOT(ISERROR(SEARCH("ml",M2)))</formula>
    </cfRule>
  </conditionalFormatting>
  <conditionalFormatting sqref="HN6:HY106">
    <cfRule type="cellIs" dxfId="1097" priority="27" operator="equal">
      <formula>0</formula>
    </cfRule>
  </conditionalFormatting>
  <conditionalFormatting sqref="HX7:HY106">
    <cfRule type="expression" dxfId="1096" priority="29">
      <formula>ISERROR(A1)</formula>
    </cfRule>
  </conditionalFormatting>
  <conditionalFormatting sqref="HZ7:IV106">
    <cfRule type="containsText" dxfId="1095" priority="82" stopIfTrue="1" operator="containsText" text="D">
      <formula>NOT(ISERROR(SEARCH("D",HZ7)))</formula>
    </cfRule>
    <cfRule type="containsText" dxfId="1094" priority="83" stopIfTrue="1" operator="containsText" text="S">
      <formula>NOT(ISERROR(SEARCH("S",HZ7)))</formula>
    </cfRule>
  </conditionalFormatting>
  <conditionalFormatting sqref="HZ7:JA106">
    <cfRule type="containsText" dxfId="1093" priority="87" stopIfTrue="1" operator="containsText" text="RW">
      <formula>NOT(ISERROR(SEARCH("RW",HZ7)))</formula>
    </cfRule>
    <cfRule type="containsText" dxfId="1092" priority="89" stopIfTrue="1" operator="containsText" text="RA">
      <formula>NOT(ISERROR(SEARCH("RA",HZ7)))</formula>
    </cfRule>
  </conditionalFormatting>
  <conditionalFormatting sqref="JH7:JH106">
    <cfRule type="cellIs" dxfId="1091" priority="30" operator="equal">
      <formula>0</formula>
    </cfRule>
  </conditionalFormatting>
  <hyperlinks>
    <hyperlink ref="JE4" location="'final reports'!A1" display="CLICK HERE TO VIEW THE FINAL REPORT" xr:uid="{00000000-0004-0000-0200-000000000000}"/>
    <hyperlink ref="JC4" location="'result subject-wise'!Y4:AD4" display="CLICK HERE TO VIEW THE SUPPLEMENTRY RESULT " xr:uid="{00000000-0004-0000-0200-000001000000}"/>
    <hyperlink ref="JC4:JD4" location="'result subject-wise'!V2:AJ3" display="CLICK HERE TO VIEW THE SUPPLEMENTRY RESULT " xr:uid="{00000000-0004-0000-0200-000002000000}"/>
    <hyperlink ref="JE4:JF4" location="'full report'!A1" display="CLICK HERE TO VIEW THE FINAL REPORT" xr:uid="{00000000-0004-0000-0200-000003000000}"/>
    <hyperlink ref="F6:H6" location="'statement of marks'!IO8:JC35" display="CLICK  TO VIEW THE RESULT AT A GLANCE" xr:uid="{00000000-0004-0000-0200-000004000000}"/>
  </hyperlinks>
  <printOptions horizontalCentered="1"/>
  <pageMargins left="0.5" right="0.5" top="0.5" bottom="0.5" header="0.30000000000000004" footer="0.30000000000000004"/>
  <pageSetup paperSize="9" orientation="portrait" horizontalDpi="4294967292" verticalDpi="4294967292"/>
  <headerFooter>
    <oddFooter>Page &amp;P of &amp;N</oddFooter>
  </headerFooter>
  <legacy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BB119"/>
  <sheetViews>
    <sheetView zoomScale="218" workbookViewId="0">
      <pane xSplit="3" ySplit="6" topLeftCell="AQ7" activePane="bottomRight" state="frozen"/>
      <selection pane="topRight" activeCell="D1" sqref="D1"/>
      <selection pane="bottomLeft" activeCell="A7" sqref="A7"/>
      <selection pane="bottomRight" activeCell="AB7" sqref="AB7:AB106"/>
    </sheetView>
  </sheetViews>
  <sheetFormatPr baseColWidth="10" defaultColWidth="8.83203125" defaultRowHeight="13"/>
  <cols>
    <col min="1" max="1" width="6.1640625" style="194" bestFit="1" customWidth="1"/>
    <col min="2" max="2" width="6.33203125" style="194" customWidth="1"/>
    <col min="3" max="3" width="6.5" style="194" bestFit="1" customWidth="1"/>
    <col min="4" max="4" width="10.83203125" style="194" customWidth="1"/>
    <col min="5" max="5" width="20" style="194" bestFit="1" customWidth="1"/>
    <col min="6" max="6" width="15" style="194" customWidth="1"/>
    <col min="7" max="7" width="27.1640625" style="194" bestFit="1" customWidth="1"/>
    <col min="8" max="8" width="7.83203125" style="194" customWidth="1"/>
    <col min="9" max="9" width="15.33203125" style="194" customWidth="1"/>
    <col min="10" max="10" width="8" style="194" bestFit="1" customWidth="1"/>
    <col min="11" max="11" width="6.5" style="194" bestFit="1" customWidth="1"/>
    <col min="12" max="25" width="4.33203125" style="194" customWidth="1"/>
    <col min="26" max="26" width="40.33203125" style="194" customWidth="1"/>
    <col min="27" max="27" width="5.6640625" style="194" customWidth="1"/>
    <col min="28" max="28" width="4.5" style="281" customWidth="1"/>
    <col min="29" max="30" width="4" style="194" customWidth="1"/>
    <col min="31" max="31" width="4.5" style="194" customWidth="1"/>
    <col min="32" max="32" width="4" style="194" customWidth="1"/>
    <col min="33" max="33" width="5.1640625" style="281" customWidth="1"/>
    <col min="34" max="36" width="5.1640625" style="194" customWidth="1"/>
    <col min="37" max="45" width="3.83203125" style="194" customWidth="1"/>
    <col min="46" max="46" width="4.6640625" style="194" customWidth="1"/>
    <col min="47" max="47" width="4.1640625" style="194" customWidth="1"/>
    <col min="48" max="48" width="8.5" style="194" customWidth="1"/>
    <col min="49" max="49" width="7.6640625" style="242" customWidth="1"/>
    <col min="50" max="50" width="7.83203125" style="194" customWidth="1"/>
    <col min="51" max="51" width="5" style="194" customWidth="1"/>
    <col min="52" max="52" width="5.33203125" style="194" customWidth="1"/>
    <col min="53" max="53" width="4.33203125" style="194" customWidth="1"/>
    <col min="54" max="54" width="9" style="194" hidden="1" customWidth="1"/>
    <col min="55" max="56" width="6" style="194" customWidth="1"/>
    <col min="57" max="16384" width="8.83203125" style="194"/>
  </cols>
  <sheetData>
    <row r="1" spans="1:54" ht="31.5" customHeight="1" thickTop="1">
      <c r="A1" s="824" t="str">
        <f>'statement of marks'!A2</f>
        <v>Govt. Higher Secondary School, XYZ</v>
      </c>
      <c r="B1" s="825"/>
      <c r="C1" s="825"/>
      <c r="D1" s="825"/>
      <c r="E1" s="825"/>
      <c r="F1" s="825"/>
      <c r="G1" s="825"/>
      <c r="H1" s="825"/>
      <c r="I1" s="825"/>
      <c r="J1" s="825"/>
      <c r="K1" s="825"/>
      <c r="L1" s="825"/>
      <c r="M1" s="825"/>
      <c r="N1" s="825"/>
      <c r="O1" s="825"/>
      <c r="P1" s="825"/>
      <c r="Q1" s="825"/>
      <c r="R1" s="825"/>
      <c r="S1" s="825"/>
      <c r="T1" s="825"/>
      <c r="U1" s="825"/>
      <c r="V1" s="825"/>
      <c r="W1" s="235"/>
      <c r="X1" s="235"/>
      <c r="Y1" s="235"/>
      <c r="Z1" s="834" t="s">
        <v>194</v>
      </c>
      <c r="AA1" s="835"/>
      <c r="AB1" s="835"/>
      <c r="AC1" s="835"/>
      <c r="AD1" s="835"/>
      <c r="AE1" s="835"/>
      <c r="AF1" s="835"/>
      <c r="AG1" s="835"/>
      <c r="AH1" s="835"/>
      <c r="AI1" s="835"/>
      <c r="AJ1" s="835"/>
      <c r="AK1" s="835"/>
      <c r="AL1" s="835"/>
      <c r="AM1" s="835"/>
      <c r="AN1" s="835"/>
      <c r="AO1" s="835"/>
      <c r="AP1" s="835"/>
      <c r="AQ1" s="835"/>
      <c r="AR1" s="835"/>
      <c r="AS1" s="836"/>
      <c r="AT1" s="121"/>
      <c r="AU1" s="121"/>
      <c r="AV1" s="232" t="s">
        <v>133</v>
      </c>
      <c r="AW1" s="232"/>
      <c r="AX1" s="232"/>
      <c r="AY1" s="825" t="str">
        <f>'statement of marks'!F3</f>
        <v>2024-25</v>
      </c>
      <c r="AZ1" s="826"/>
      <c r="BA1" s="113"/>
    </row>
    <row r="2" spans="1:54" ht="24.75" customHeight="1">
      <c r="A2" s="122" t="s">
        <v>128</v>
      </c>
      <c r="B2" s="827" t="str">
        <f>'statement of marks'!A3</f>
        <v>9 'A'</v>
      </c>
      <c r="C2" s="828"/>
      <c r="D2" s="233"/>
      <c r="E2" s="813" t="str">
        <f>'statement of marks'!G4</f>
        <v>NAME OF THE STUDENT</v>
      </c>
      <c r="F2" s="813" t="str">
        <f>'statement of marks'!H4</f>
        <v>FATHER'S NAME</v>
      </c>
      <c r="G2" s="813" t="str">
        <f>'statement of marks'!I4</f>
        <v>MOTHER'S NAME</v>
      </c>
      <c r="H2" s="192" t="s">
        <v>133</v>
      </c>
      <c r="I2" s="192" t="str">
        <f>'statement of marks'!F3</f>
        <v>2024-25</v>
      </c>
      <c r="J2" s="813" t="s">
        <v>82</v>
      </c>
      <c r="K2" s="813"/>
      <c r="L2" s="813"/>
      <c r="M2" s="813"/>
      <c r="N2" s="813"/>
      <c r="O2" s="813"/>
      <c r="P2" s="813"/>
      <c r="Q2" s="813"/>
      <c r="R2" s="813"/>
      <c r="S2" s="813"/>
      <c r="T2" s="813"/>
      <c r="U2" s="813"/>
      <c r="V2" s="813"/>
      <c r="W2" s="123"/>
      <c r="X2" s="123"/>
      <c r="Y2" s="123"/>
      <c r="Z2" s="124"/>
      <c r="AA2" s="829" t="s">
        <v>163</v>
      </c>
      <c r="AB2" s="827" t="s">
        <v>162</v>
      </c>
      <c r="AC2" s="833"/>
      <c r="AD2" s="833"/>
      <c r="AE2" s="833"/>
      <c r="AF2" s="833"/>
      <c r="AG2" s="833"/>
      <c r="AH2" s="833"/>
      <c r="AI2" s="833"/>
      <c r="AJ2" s="828"/>
      <c r="AK2" s="827" t="s">
        <v>161</v>
      </c>
      <c r="AL2" s="833"/>
      <c r="AM2" s="833"/>
      <c r="AN2" s="833"/>
      <c r="AO2" s="833"/>
      <c r="AP2" s="833"/>
      <c r="AQ2" s="833"/>
      <c r="AR2" s="833"/>
      <c r="AS2" s="828"/>
      <c r="AT2" s="831" t="s">
        <v>179</v>
      </c>
      <c r="AU2" s="831" t="s">
        <v>180</v>
      </c>
      <c r="AV2" s="114" t="s">
        <v>49</v>
      </c>
      <c r="AW2" s="848" t="s">
        <v>369</v>
      </c>
      <c r="AX2" s="838" t="s">
        <v>367</v>
      </c>
      <c r="AY2" s="633" t="str">
        <f>'statement of marks'!HN2</f>
        <v>ATTENDANCE</v>
      </c>
      <c r="AZ2" s="837"/>
      <c r="BA2" s="113"/>
      <c r="BB2" s="113"/>
    </row>
    <row r="3" spans="1:54" ht="76" customHeight="1">
      <c r="A3" s="125" t="str">
        <f>'statement of marks'!A4</f>
        <v>S. NO.</v>
      </c>
      <c r="B3" s="14" t="str">
        <f>'statement of marks'!D4</f>
        <v>ROLL. NO.</v>
      </c>
      <c r="C3" s="14" t="str">
        <f>'statement of marks'!E4</f>
        <v>S.R. NO.</v>
      </c>
      <c r="D3" s="14" t="str">
        <f>'statement of marks'!F4</f>
        <v>DATE OF BIRTH</v>
      </c>
      <c r="E3" s="813"/>
      <c r="F3" s="813"/>
      <c r="G3" s="813"/>
      <c r="H3" s="126" t="s">
        <v>60</v>
      </c>
      <c r="I3" s="192" t="s">
        <v>115</v>
      </c>
      <c r="J3" s="14" t="s">
        <v>50</v>
      </c>
      <c r="K3" s="14" t="s">
        <v>158</v>
      </c>
      <c r="L3" s="127" t="str">
        <f>'statement of marks'!HZ5</f>
        <v xml:space="preserve"> HINDI</v>
      </c>
      <c r="M3" s="127" t="str">
        <f>'statement of marks'!IC5</f>
        <v xml:space="preserve"> ENGLISH</v>
      </c>
      <c r="N3" s="127" t="str">
        <f>'statement of marks'!IF5</f>
        <v>THIRD LANGUAGE</v>
      </c>
      <c r="O3" s="353" t="str">
        <f>'statement of marks'!IG5</f>
        <v xml:space="preserve"> SANSKRIT</v>
      </c>
      <c r="P3" s="353" t="str">
        <f>'statement of marks'!IH5</f>
        <v xml:space="preserve"> URDU</v>
      </c>
      <c r="Q3" s="353" t="str">
        <f>'statement of marks'!II5</f>
        <v xml:space="preserve"> GUJRATI</v>
      </c>
      <c r="R3" s="353" t="str">
        <f>'statement of marks'!IJ5</f>
        <v xml:space="preserve"> PUNJABI</v>
      </c>
      <c r="S3" s="353" t="str">
        <f>'statement of marks'!IK5</f>
        <v xml:space="preserve"> SINDHI</v>
      </c>
      <c r="T3" s="127" t="str">
        <f>'statement of marks'!IN5</f>
        <v xml:space="preserve"> SCIENCE</v>
      </c>
      <c r="U3" s="127" t="str">
        <f>'statement of marks'!IQ5</f>
        <v xml:space="preserve"> SOCIAL SCIENCE/ VOCATIONAL EDUCATION</v>
      </c>
      <c r="V3" s="127" t="str">
        <f>'statement of marks'!IT5</f>
        <v xml:space="preserve"> MATHEMATICS</v>
      </c>
      <c r="W3" s="127" t="str">
        <f>'statement of marks'!IW5</f>
        <v>RAJASTHAN KA SWARNIM ITIHAS</v>
      </c>
      <c r="X3" s="127" t="str">
        <f>'statement of marks'!IX5</f>
        <v xml:space="preserve"> PH. AND HEALTH EDU.</v>
      </c>
      <c r="Y3" s="127" t="str">
        <f>'statement of marks'!IY5</f>
        <v xml:space="preserve"> FOUNDATION OF IT</v>
      </c>
      <c r="Z3" s="123" t="s">
        <v>164</v>
      </c>
      <c r="AA3" s="830"/>
      <c r="AB3" s="14" t="str">
        <f>L3</f>
        <v xml:space="preserve"> HINDI</v>
      </c>
      <c r="AC3" s="14" t="str">
        <f>M3</f>
        <v xml:space="preserve"> ENGLISH</v>
      </c>
      <c r="AD3" s="126" t="str">
        <f>N3</f>
        <v>THIRD LANGUAGE</v>
      </c>
      <c r="AE3" s="126" t="str">
        <f t="shared" ref="AE3:AJ3" si="0">T3</f>
        <v xml:space="preserve"> SCIENCE</v>
      </c>
      <c r="AF3" s="126" t="str">
        <f t="shared" si="0"/>
        <v xml:space="preserve"> SOCIAL SCIENCE/ VOCATIONAL EDUCATION</v>
      </c>
      <c r="AG3" s="126" t="str">
        <f t="shared" si="0"/>
        <v xml:space="preserve"> MATHEMATICS</v>
      </c>
      <c r="AH3" s="126" t="str">
        <f t="shared" si="0"/>
        <v>RAJASTHAN KA SWARNIM ITIHAS</v>
      </c>
      <c r="AI3" s="126" t="str">
        <f t="shared" si="0"/>
        <v xml:space="preserve"> PH. AND HEALTH EDU.</v>
      </c>
      <c r="AJ3" s="126" t="str">
        <f t="shared" si="0"/>
        <v xml:space="preserve"> FOUNDATION OF IT</v>
      </c>
      <c r="AK3" s="126" t="str">
        <f t="shared" ref="AK3:AP3" si="1">AB3</f>
        <v xml:space="preserve"> HINDI</v>
      </c>
      <c r="AL3" s="126" t="str">
        <f t="shared" si="1"/>
        <v xml:space="preserve"> ENGLISH</v>
      </c>
      <c r="AM3" s="126" t="str">
        <f t="shared" si="1"/>
        <v>THIRD LANGUAGE</v>
      </c>
      <c r="AN3" s="126" t="str">
        <f t="shared" si="1"/>
        <v xml:space="preserve"> SCIENCE</v>
      </c>
      <c r="AO3" s="126" t="str">
        <f t="shared" si="1"/>
        <v xml:space="preserve"> SOCIAL SCIENCE/ VOCATIONAL EDUCATION</v>
      </c>
      <c r="AP3" s="126" t="str">
        <f t="shared" si="1"/>
        <v xml:space="preserve"> MATHEMATICS</v>
      </c>
      <c r="AQ3" s="126" t="str">
        <f t="shared" ref="AQ3:AS3" si="2">AH3</f>
        <v>RAJASTHAN KA SWARNIM ITIHAS</v>
      </c>
      <c r="AR3" s="126" t="str">
        <f t="shared" si="2"/>
        <v xml:space="preserve"> PH. AND HEALTH EDU.</v>
      </c>
      <c r="AS3" s="126" t="str">
        <f t="shared" si="2"/>
        <v xml:space="preserve"> FOUNDATION OF IT</v>
      </c>
      <c r="AT3" s="832"/>
      <c r="AU3" s="832"/>
      <c r="AV3" s="123" t="s">
        <v>368</v>
      </c>
      <c r="AW3" s="849"/>
      <c r="AX3" s="839"/>
      <c r="AY3" s="160" t="s">
        <v>159</v>
      </c>
      <c r="AZ3" s="161" t="s">
        <v>160</v>
      </c>
      <c r="BA3" s="113"/>
      <c r="BB3" s="113"/>
    </row>
    <row r="4" spans="1:54" ht="24" customHeight="1">
      <c r="A4" s="125"/>
      <c r="B4" s="14"/>
      <c r="C4" s="14"/>
      <c r="D4" s="14"/>
      <c r="E4" s="192"/>
      <c r="F4" s="123"/>
      <c r="G4" s="123"/>
      <c r="H4" s="129"/>
      <c r="I4" s="192"/>
      <c r="J4" s="14"/>
      <c r="K4" s="14"/>
      <c r="L4" s="127"/>
      <c r="M4" s="127"/>
      <c r="N4" s="127"/>
      <c r="O4" s="127"/>
      <c r="P4" s="127"/>
      <c r="Q4" s="127"/>
      <c r="R4" s="127"/>
      <c r="S4" s="127"/>
      <c r="T4" s="127"/>
      <c r="U4" s="127"/>
      <c r="V4" s="127"/>
      <c r="W4" s="127"/>
      <c r="X4" s="127"/>
      <c r="Y4" s="127"/>
      <c r="Z4" s="192" t="s">
        <v>165</v>
      </c>
      <c r="AA4" s="270" t="s">
        <v>166</v>
      </c>
      <c r="AB4" s="131">
        <v>100</v>
      </c>
      <c r="AC4" s="131">
        <v>100</v>
      </c>
      <c r="AD4" s="131">
        <v>100</v>
      </c>
      <c r="AE4" s="131">
        <v>100</v>
      </c>
      <c r="AF4" s="131">
        <v>100</v>
      </c>
      <c r="AG4" s="131">
        <v>100</v>
      </c>
      <c r="AH4" s="131">
        <v>100</v>
      </c>
      <c r="AI4" s="131">
        <v>100</v>
      </c>
      <c r="AJ4" s="131">
        <v>100</v>
      </c>
      <c r="AK4" s="233"/>
      <c r="AL4" s="233"/>
      <c r="AM4" s="233"/>
      <c r="AN4" s="233"/>
      <c r="AO4" s="233"/>
      <c r="AP4" s="233"/>
      <c r="AQ4" s="233"/>
      <c r="AR4" s="233"/>
      <c r="AS4" s="233"/>
      <c r="AT4" s="233"/>
      <c r="AU4" s="233"/>
      <c r="AV4" s="192"/>
      <c r="AW4" s="234"/>
      <c r="AX4" s="234"/>
      <c r="AY4" s="234"/>
      <c r="AZ4" s="128"/>
      <c r="BA4" s="113"/>
      <c r="BB4" s="115"/>
    </row>
    <row r="5" spans="1:54" hidden="1">
      <c r="A5" s="125"/>
      <c r="B5" s="14"/>
      <c r="C5" s="14"/>
      <c r="D5" s="14"/>
      <c r="E5" s="192"/>
      <c r="F5" s="123"/>
      <c r="G5" s="123"/>
      <c r="H5" s="129"/>
      <c r="I5" s="192"/>
      <c r="J5" s="14"/>
      <c r="K5" s="14"/>
      <c r="L5" s="127"/>
      <c r="M5" s="127"/>
      <c r="N5" s="127"/>
      <c r="O5" s="127"/>
      <c r="P5" s="127"/>
      <c r="Q5" s="127"/>
      <c r="R5" s="127"/>
      <c r="S5" s="127"/>
      <c r="T5" s="127"/>
      <c r="U5" s="127"/>
      <c r="V5" s="127"/>
      <c r="W5" s="127"/>
      <c r="X5" s="127"/>
      <c r="Y5" s="127"/>
      <c r="Z5" s="192"/>
      <c r="AA5" s="192"/>
      <c r="AB5" s="192"/>
      <c r="AC5" s="192"/>
      <c r="AD5" s="192"/>
      <c r="AE5" s="192"/>
      <c r="AF5" s="192"/>
      <c r="AG5" s="192"/>
      <c r="AH5" s="192"/>
      <c r="AI5" s="192"/>
      <c r="AJ5" s="192"/>
      <c r="AK5" s="192"/>
      <c r="AL5" s="192"/>
      <c r="AM5" s="192"/>
      <c r="AN5" s="192"/>
      <c r="AO5" s="192"/>
      <c r="AP5" s="192"/>
      <c r="AQ5" s="192"/>
      <c r="AR5" s="192"/>
      <c r="AS5" s="192"/>
      <c r="AT5" s="192"/>
      <c r="AU5" s="192"/>
      <c r="AV5" s="192"/>
      <c r="AW5" s="234"/>
      <c r="AX5" s="234"/>
      <c r="AY5" s="234"/>
      <c r="AZ5" s="128"/>
      <c r="BA5" s="113"/>
      <c r="BB5" s="115"/>
    </row>
    <row r="6" spans="1:54" ht="18" customHeight="1">
      <c r="A6" s="125"/>
      <c r="B6" s="14"/>
      <c r="C6" s="14"/>
      <c r="D6" s="14"/>
      <c r="E6" s="192"/>
      <c r="F6" s="123"/>
      <c r="G6" s="123"/>
      <c r="H6" s="129"/>
      <c r="I6" s="192"/>
      <c r="J6" s="14"/>
      <c r="K6" s="14"/>
      <c r="L6" s="127"/>
      <c r="M6" s="127"/>
      <c r="N6" s="127"/>
      <c r="O6" s="127"/>
      <c r="P6" s="127"/>
      <c r="Q6" s="127"/>
      <c r="R6" s="127"/>
      <c r="S6" s="127"/>
      <c r="T6" s="127"/>
      <c r="U6" s="127"/>
      <c r="V6" s="127"/>
      <c r="W6" s="127"/>
      <c r="X6" s="127"/>
      <c r="Y6" s="127"/>
      <c r="Z6" s="192"/>
      <c r="AA6" s="852" t="s">
        <v>170</v>
      </c>
      <c r="AB6" s="853"/>
      <c r="AC6" s="853"/>
      <c r="AD6" s="853"/>
      <c r="AE6" s="853"/>
      <c r="AF6" s="853"/>
      <c r="AG6" s="853"/>
      <c r="AH6" s="853"/>
      <c r="AI6" s="853"/>
      <c r="AJ6" s="854"/>
      <c r="AK6" s="192"/>
      <c r="AL6" s="192"/>
      <c r="AM6" s="192"/>
      <c r="AN6" s="192"/>
      <c r="AO6" s="192"/>
      <c r="AP6" s="192"/>
      <c r="AQ6" s="192"/>
      <c r="AR6" s="192"/>
      <c r="AS6" s="192"/>
      <c r="AT6" s="192"/>
      <c r="AU6" s="192"/>
      <c r="AV6" s="192"/>
      <c r="AW6" s="234"/>
      <c r="AX6" s="234"/>
      <c r="AY6" s="234"/>
      <c r="AZ6" s="128"/>
      <c r="BA6" s="113"/>
      <c r="BB6" s="132"/>
    </row>
    <row r="7" spans="1:54" ht="20" customHeight="1">
      <c r="A7" s="122">
        <v>1</v>
      </c>
      <c r="B7" s="130">
        <f>IF('statement of marks'!D7="","",'statement of marks'!D7)</f>
        <v>9101</v>
      </c>
      <c r="C7" s="192">
        <f>IF('statement of marks'!E7="","",'statement of marks'!E7)</f>
        <v>10601</v>
      </c>
      <c r="D7" s="154">
        <f>IF('statement of marks'!F7="","",'statement of marks'!F7)</f>
        <v>36158</v>
      </c>
      <c r="E7" s="25" t="str">
        <f>IF('statement of marks'!G7="","",'statement of marks'!G7)</f>
        <v>A 001</v>
      </c>
      <c r="F7" s="25" t="str">
        <f>IF('statement of marks'!H7="","",'statement of marks'!H7)</f>
        <v>B 001</v>
      </c>
      <c r="G7" s="25" t="str">
        <f>IF('statement of marks'!I7="","",'statement of marks'!I7)</f>
        <v>C 001</v>
      </c>
      <c r="H7" s="192" t="str">
        <f>IF('statement of marks'!B7="","",'statement of marks'!B7)</f>
        <v>SC</v>
      </c>
      <c r="I7" s="192" t="str">
        <f>IF('statement of marks'!HK7="","",'statement of marks'!HK7)</f>
        <v>PASS</v>
      </c>
      <c r="J7" s="192" t="str">
        <f>IF('statement of marks'!DR7="","",'statement of marks'!DR7)</f>
        <v>FIRST</v>
      </c>
      <c r="K7" s="133">
        <f>IF('statement of marks'!DQ7="","",'statement of marks'!DQ7)</f>
        <v>87.916666666666671</v>
      </c>
      <c r="L7" s="134" t="str">
        <f>'statement of marks'!HZ7</f>
        <v>I</v>
      </c>
      <c r="M7" s="134" t="str">
        <f>'statement of marks'!IC7</f>
        <v>D</v>
      </c>
      <c r="N7" s="135" t="str">
        <f>'statement of marks'!IF7</f>
        <v>D</v>
      </c>
      <c r="O7" s="134" t="str">
        <f>'statement of marks'!IG7</f>
        <v>D</v>
      </c>
      <c r="P7" s="134" t="str">
        <f>'statement of marks'!IH7</f>
        <v/>
      </c>
      <c r="Q7" s="134" t="str">
        <f>'statement of marks'!II7</f>
        <v/>
      </c>
      <c r="R7" s="134" t="str">
        <f>'statement of marks'!IJ7</f>
        <v/>
      </c>
      <c r="S7" s="134" t="str">
        <f>'statement of marks'!IK7</f>
        <v/>
      </c>
      <c r="T7" s="134" t="str">
        <f>'statement of marks'!IN7</f>
        <v>D</v>
      </c>
      <c r="U7" s="134" t="str">
        <f>'statement of marks'!IQ7</f>
        <v>D</v>
      </c>
      <c r="V7" s="134" t="str">
        <f>'statement of marks'!IT7</f>
        <v>I</v>
      </c>
      <c r="W7" s="134" t="str">
        <f>'statement of marks'!IW7</f>
        <v>A</v>
      </c>
      <c r="X7" s="134" t="str">
        <f>'statement of marks'!IX7</f>
        <v>A</v>
      </c>
      <c r="Y7" s="134" t="str">
        <f>'statement of marks'!IY7</f>
        <v>A</v>
      </c>
      <c r="Z7" s="134" t="str">
        <f>CONCATENATE('statement of marks'!JC7,'statement of marks'!JE7)</f>
        <v xml:space="preserve">            </v>
      </c>
      <c r="AA7" s="134">
        <f>COUNTIF(L7:N7,"S")+COUNTIF(T7:Y7,"S")+COUNTIF(L7:N7,"RE")+COUNTIF(T7:Y7,"RE")</f>
        <v>0</v>
      </c>
      <c r="AB7" s="289"/>
      <c r="AC7" s="289"/>
      <c r="AD7" s="289"/>
      <c r="AE7" s="289"/>
      <c r="AF7" s="289"/>
      <c r="AG7" s="289"/>
      <c r="AH7" s="289"/>
      <c r="AI7" s="289"/>
      <c r="AJ7" s="289"/>
      <c r="AK7" s="136" t="str">
        <f>IF(AB7="","",IF(OR(AB7="AB",AB7&lt;36%*AB$4),"F","P"))</f>
        <v/>
      </c>
      <c r="AL7" s="136" t="str">
        <f t="shared" ref="AL7:AS7" si="3">IF(AC7="","",IF(OR(AC7="AB",AC7&lt;36%*AC$4),"F","P"))</f>
        <v/>
      </c>
      <c r="AM7" s="136" t="str">
        <f t="shared" si="3"/>
        <v/>
      </c>
      <c r="AN7" s="136" t="str">
        <f t="shared" si="3"/>
        <v/>
      </c>
      <c r="AO7" s="136" t="str">
        <f t="shared" si="3"/>
        <v/>
      </c>
      <c r="AP7" s="136" t="str">
        <f t="shared" si="3"/>
        <v/>
      </c>
      <c r="AQ7" s="136" t="str">
        <f t="shared" si="3"/>
        <v/>
      </c>
      <c r="AR7" s="136" t="str">
        <f t="shared" si="3"/>
        <v/>
      </c>
      <c r="AS7" s="136" t="str">
        <f t="shared" si="3"/>
        <v/>
      </c>
      <c r="AT7" s="192">
        <f>COUNTA(AB7:AJ7)</f>
        <v>0</v>
      </c>
      <c r="AU7" s="192">
        <f t="shared" ref="AU7:AU38" si="4">COUNTIF(AK7:AS7,"P")</f>
        <v>0</v>
      </c>
      <c r="AV7" s="137" t="str">
        <f>IF(OR(AA7=0,AA7&gt;AT7),"",IF(AU7&lt;AT7,"FAIL","PASS"))</f>
        <v/>
      </c>
      <c r="AW7" s="193" t="str">
        <f t="shared" ref="AW7:AW38" si="5">BB7</f>
        <v/>
      </c>
      <c r="AX7" s="138" t="str">
        <f>IF(AV7="","",IF(AND(AV7="PASS",AW7&gt;=60),"FIRST",IF(AND(AV7="PASS",AW7&gt;=48),"SECOND",IF(AV7="PASS","THIRD",""))))</f>
        <v/>
      </c>
      <c r="AY7" s="139" t="str">
        <f>'statement of marks'!HV7</f>
        <v/>
      </c>
      <c r="AZ7" s="140" t="str">
        <f>'statement of marks'!HW7</f>
        <v/>
      </c>
      <c r="BB7" s="195" t="str">
        <f>IF(AV7="","",IF(AV7="PASS",'full report'!N21,""))</f>
        <v/>
      </c>
    </row>
    <row r="8" spans="1:54" ht="20" customHeight="1">
      <c r="A8" s="122">
        <v>2</v>
      </c>
      <c r="B8" s="130">
        <f>IF('statement of marks'!D8="","",'statement of marks'!D8)</f>
        <v>9102</v>
      </c>
      <c r="C8" s="192">
        <f>IF('statement of marks'!E8="","",'statement of marks'!E8)</f>
        <v>10721</v>
      </c>
      <c r="D8" s="154">
        <f>IF('statement of marks'!F8="","",'statement of marks'!F8)</f>
        <v>36373</v>
      </c>
      <c r="E8" s="25" t="str">
        <f>IF('statement of marks'!G8="","",'statement of marks'!G8)</f>
        <v>A 002</v>
      </c>
      <c r="F8" s="25" t="str">
        <f>IF('statement of marks'!H8="","",'statement of marks'!H8)</f>
        <v>B 002</v>
      </c>
      <c r="G8" s="25" t="str">
        <f>IF('statement of marks'!I8="","",'statement of marks'!I8)</f>
        <v>C 002</v>
      </c>
      <c r="H8" s="192" t="str">
        <f>IF('statement of marks'!B8="","",'statement of marks'!B8)</f>
        <v>GEN</v>
      </c>
      <c r="I8" s="192" t="str">
        <f>IF('statement of marks'!HK8="","",'statement of marks'!HK8)</f>
        <v>PASS</v>
      </c>
      <c r="J8" s="192" t="str">
        <f>IF('statement of marks'!DR8="","",'statement of marks'!DR8)</f>
        <v>FIRST</v>
      </c>
      <c r="K8" s="133">
        <f>IF('statement of marks'!DQ8="","",'statement of marks'!DQ8)</f>
        <v>87.833333333333329</v>
      </c>
      <c r="L8" s="134" t="str">
        <f>'statement of marks'!HZ8</f>
        <v>I</v>
      </c>
      <c r="M8" s="134" t="str">
        <f>'statement of marks'!IC8</f>
        <v>D</v>
      </c>
      <c r="N8" s="135" t="str">
        <f>'statement of marks'!IF8</f>
        <v>D</v>
      </c>
      <c r="O8" s="134" t="str">
        <f>'statement of marks'!IG8</f>
        <v>D</v>
      </c>
      <c r="P8" s="134" t="str">
        <f>'statement of marks'!IH8</f>
        <v/>
      </c>
      <c r="Q8" s="134" t="str">
        <f>'statement of marks'!II8</f>
        <v/>
      </c>
      <c r="R8" s="134" t="str">
        <f>'statement of marks'!IJ8</f>
        <v/>
      </c>
      <c r="S8" s="134" t="str">
        <f>'statement of marks'!IK8</f>
        <v/>
      </c>
      <c r="T8" s="134" t="str">
        <f>'statement of marks'!IN8</f>
        <v>D</v>
      </c>
      <c r="U8" s="134" t="str">
        <f>'statement of marks'!IQ8</f>
        <v>D</v>
      </c>
      <c r="V8" s="134" t="str">
        <f>'statement of marks'!IT8</f>
        <v>I</v>
      </c>
      <c r="W8" s="134" t="str">
        <f>'statement of marks'!IW8</f>
        <v>A</v>
      </c>
      <c r="X8" s="134" t="str">
        <f>'statement of marks'!IX8</f>
        <v>A</v>
      </c>
      <c r="Y8" s="134" t="str">
        <f>'statement of marks'!IY8</f>
        <v>A</v>
      </c>
      <c r="Z8" s="134" t="str">
        <f>CONCATENATE('statement of marks'!JC8,'statement of marks'!JE8)</f>
        <v xml:space="preserve">            </v>
      </c>
      <c r="AA8" s="134">
        <f>COUNTIF(L8:N8,"S")+COUNTIF(T8:Y8,"S")+COUNTIF(L8:N8,"RE")+COUNTIF(T8:Y8,"RE")</f>
        <v>0</v>
      </c>
      <c r="AB8" s="289"/>
      <c r="AC8" s="289"/>
      <c r="AD8" s="289"/>
      <c r="AE8" s="289"/>
      <c r="AF8" s="289"/>
      <c r="AG8" s="289"/>
      <c r="AH8" s="289"/>
      <c r="AI8" s="289"/>
      <c r="AJ8" s="289"/>
      <c r="AK8" s="136" t="str">
        <f t="shared" ref="AK8:AK71" si="6">IF(AB8="","",IF(OR(AB8="AB",AB8&lt;36%*AB$4),"F","P"))</f>
        <v/>
      </c>
      <c r="AL8" s="136" t="str">
        <f t="shared" ref="AL8:AL71" si="7">IF(AC8="","",IF(OR(AC8="AB",AC8&lt;36%*AC$4),"F","P"))</f>
        <v/>
      </c>
      <c r="AM8" s="136" t="str">
        <f t="shared" ref="AM8:AM71" si="8">IF(AD8="","",IF(OR(AD8="AB",AD8&lt;36%*AD$4),"F","P"))</f>
        <v/>
      </c>
      <c r="AN8" s="136" t="str">
        <f t="shared" ref="AN8:AN71" si="9">IF(AE8="","",IF(OR(AE8="AB",AE8&lt;36%*AE$4),"F","P"))</f>
        <v/>
      </c>
      <c r="AO8" s="136" t="str">
        <f t="shared" ref="AO8:AO71" si="10">IF(AF8="","",IF(OR(AF8="AB",AF8&lt;36%*AF$4),"F","P"))</f>
        <v/>
      </c>
      <c r="AP8" s="136" t="str">
        <f t="shared" ref="AP8:AP71" si="11">IF(AG8="","",IF(OR(AG8="AB",AG8&lt;36%*AG$4),"F","P"))</f>
        <v/>
      </c>
      <c r="AQ8" s="136" t="str">
        <f t="shared" ref="AQ8:AQ71" si="12">IF(AH8="","",IF(OR(AH8="AB",AH8&lt;36%*AH$4),"F","P"))</f>
        <v/>
      </c>
      <c r="AR8" s="136" t="str">
        <f t="shared" ref="AR8:AR71" si="13">IF(AI8="","",IF(OR(AI8="AB",AI8&lt;36%*AI$4),"F","P"))</f>
        <v/>
      </c>
      <c r="AS8" s="136" t="str">
        <f t="shared" ref="AS8:AS71" si="14">IF(AJ8="","",IF(OR(AJ8="AB",AJ8&lt;36%*AJ$4),"F","P"))</f>
        <v/>
      </c>
      <c r="AT8" s="192">
        <f t="shared" ref="AT8:AT71" si="15">COUNTA(AB8:AJ8)</f>
        <v>0</v>
      </c>
      <c r="AU8" s="192">
        <f t="shared" si="4"/>
        <v>0</v>
      </c>
      <c r="AV8" s="137" t="str">
        <f t="shared" ref="AV8:AV71" si="16">IF(OR(AA8=0,AA8&gt;AT8),"",IF(AU8&lt;AT8,"FAIL","PASS"))</f>
        <v/>
      </c>
      <c r="AW8" s="193" t="str">
        <f t="shared" si="5"/>
        <v/>
      </c>
      <c r="AX8" s="138" t="str">
        <f t="shared" ref="AX8:AX71" si="17">IF(AV8="","",IF(AND(AV8="PASS",AW8&gt;=60),"FIRST",IF(AND(AV8="PASS",AW8&gt;=48),"SECOND",IF(AV8="PASS","THIRD",""))))</f>
        <v/>
      </c>
      <c r="AY8" s="139" t="str">
        <f>'statement of marks'!HV8</f>
        <v/>
      </c>
      <c r="AZ8" s="140" t="str">
        <f>'statement of marks'!HW8</f>
        <v/>
      </c>
      <c r="BB8" s="195" t="str">
        <f>IF(AV8="","",IF(AV8="PASS",'full report'!N60,""))</f>
        <v/>
      </c>
    </row>
    <row r="9" spans="1:54" ht="20" customHeight="1">
      <c r="A9" s="122">
        <v>3</v>
      </c>
      <c r="B9" s="130">
        <f>IF('statement of marks'!D9="","",'statement of marks'!D9)</f>
        <v>9103</v>
      </c>
      <c r="C9" s="192">
        <f>IF('statement of marks'!E9="","",'statement of marks'!E9)</f>
        <v>10014</v>
      </c>
      <c r="D9" s="154">
        <f>IF('statement of marks'!F9="","",'statement of marks'!F9)</f>
        <v>34824</v>
      </c>
      <c r="E9" s="25" t="str">
        <f>IF('statement of marks'!G9="","",'statement of marks'!G9)</f>
        <v>A 003</v>
      </c>
      <c r="F9" s="25" t="str">
        <f>IF('statement of marks'!H9="","",'statement of marks'!H9)</f>
        <v>B 003</v>
      </c>
      <c r="G9" s="25" t="str">
        <f>IF('statement of marks'!I9="","",'statement of marks'!I9)</f>
        <v>C 003</v>
      </c>
      <c r="H9" s="192" t="str">
        <f>IF('statement of marks'!B9="","",'statement of marks'!B9)</f>
        <v>OBC</v>
      </c>
      <c r="I9" s="192" t="str">
        <f>IF('statement of marks'!HK9="","",'statement of marks'!HK9)</f>
        <v>PASS</v>
      </c>
      <c r="J9" s="192" t="str">
        <f>IF('statement of marks'!DR9="","",'statement of marks'!DR9)</f>
        <v>FIRST</v>
      </c>
      <c r="K9" s="133">
        <f>IF('statement of marks'!DQ9="","",'statement of marks'!DQ9)</f>
        <v>87.75</v>
      </c>
      <c r="L9" s="134" t="str">
        <f>'statement of marks'!HZ9</f>
        <v>I</v>
      </c>
      <c r="M9" s="134" t="str">
        <f>'statement of marks'!IC9</f>
        <v>D</v>
      </c>
      <c r="N9" s="135" t="str">
        <f>'statement of marks'!IF9</f>
        <v>D</v>
      </c>
      <c r="O9" s="134" t="str">
        <f>'statement of marks'!IG9</f>
        <v>D</v>
      </c>
      <c r="P9" s="134" t="str">
        <f>'statement of marks'!IH9</f>
        <v/>
      </c>
      <c r="Q9" s="134" t="str">
        <f>'statement of marks'!II9</f>
        <v/>
      </c>
      <c r="R9" s="134" t="str">
        <f>'statement of marks'!IJ9</f>
        <v/>
      </c>
      <c r="S9" s="134" t="str">
        <f>'statement of marks'!IK9</f>
        <v/>
      </c>
      <c r="T9" s="134" t="str">
        <f>'statement of marks'!IN9</f>
        <v>D</v>
      </c>
      <c r="U9" s="134" t="str">
        <f>'statement of marks'!IQ9</f>
        <v>D</v>
      </c>
      <c r="V9" s="134" t="str">
        <f>'statement of marks'!IT9</f>
        <v>I</v>
      </c>
      <c r="W9" s="134" t="str">
        <f>'statement of marks'!IW9</f>
        <v>A</v>
      </c>
      <c r="X9" s="134" t="str">
        <f>'statement of marks'!IX9</f>
        <v>A</v>
      </c>
      <c r="Y9" s="134" t="str">
        <f>'statement of marks'!IY9</f>
        <v>A</v>
      </c>
      <c r="Z9" s="134" t="str">
        <f>CONCATENATE('statement of marks'!JC9,'statement of marks'!JE9)</f>
        <v xml:space="preserve">            </v>
      </c>
      <c r="AA9" s="134">
        <f t="shared" ref="AA9:AA72" si="18">COUNTIF(L9:N9,"S")+COUNTIF(T9:Y9,"S")+COUNTIF(L9:N9,"RE")+COUNTIF(T9:Y9,"RE")</f>
        <v>0</v>
      </c>
      <c r="AB9" s="289"/>
      <c r="AC9" s="289"/>
      <c r="AD9" s="289"/>
      <c r="AE9" s="289"/>
      <c r="AF9" s="289"/>
      <c r="AG9" s="289"/>
      <c r="AH9" s="289"/>
      <c r="AI9" s="289"/>
      <c r="AJ9" s="289"/>
      <c r="AK9" s="136" t="str">
        <f t="shared" si="6"/>
        <v/>
      </c>
      <c r="AL9" s="136" t="str">
        <f t="shared" si="7"/>
        <v/>
      </c>
      <c r="AM9" s="136" t="str">
        <f t="shared" si="8"/>
        <v/>
      </c>
      <c r="AN9" s="136" t="str">
        <f t="shared" si="9"/>
        <v/>
      </c>
      <c r="AO9" s="136" t="str">
        <f t="shared" si="10"/>
        <v/>
      </c>
      <c r="AP9" s="136" t="str">
        <f t="shared" si="11"/>
        <v/>
      </c>
      <c r="AQ9" s="136" t="str">
        <f t="shared" si="12"/>
        <v/>
      </c>
      <c r="AR9" s="136" t="str">
        <f t="shared" si="13"/>
        <v/>
      </c>
      <c r="AS9" s="136" t="str">
        <f t="shared" si="14"/>
        <v/>
      </c>
      <c r="AT9" s="192">
        <f t="shared" si="15"/>
        <v>0</v>
      </c>
      <c r="AU9" s="192">
        <f t="shared" si="4"/>
        <v>0</v>
      </c>
      <c r="AV9" s="137" t="str">
        <f t="shared" si="16"/>
        <v/>
      </c>
      <c r="AW9" s="193" t="str">
        <f t="shared" si="5"/>
        <v/>
      </c>
      <c r="AX9" s="138" t="str">
        <f t="shared" si="17"/>
        <v/>
      </c>
      <c r="AY9" s="139" t="str">
        <f>'statement of marks'!HV9</f>
        <v/>
      </c>
      <c r="AZ9" s="140" t="str">
        <f>'statement of marks'!HW9</f>
        <v/>
      </c>
      <c r="BB9" s="195" t="str">
        <f>IF(AV9="","",IF(AV9="PASS",'full report'!N99,""))</f>
        <v/>
      </c>
    </row>
    <row r="10" spans="1:54" ht="20" customHeight="1">
      <c r="A10" s="122">
        <v>4</v>
      </c>
      <c r="B10" s="130">
        <f>IF('statement of marks'!D10="","",'statement of marks'!D10)</f>
        <v>9104</v>
      </c>
      <c r="C10" s="192">
        <f>IF('statement of marks'!E10="","",'statement of marks'!E10)</f>
        <v>10625</v>
      </c>
      <c r="D10" s="154">
        <f>IF('statement of marks'!F10="","",'statement of marks'!F10)</f>
        <v>35562</v>
      </c>
      <c r="E10" s="25" t="str">
        <f>IF('statement of marks'!G10="","",'statement of marks'!G10)</f>
        <v>A 004</v>
      </c>
      <c r="F10" s="25" t="str">
        <f>IF('statement of marks'!H10="","",'statement of marks'!H10)</f>
        <v>B 004</v>
      </c>
      <c r="G10" s="25" t="str">
        <f>IF('statement of marks'!I10="","",'statement of marks'!I10)</f>
        <v>C 004</v>
      </c>
      <c r="H10" s="192" t="str">
        <f>IF('statement of marks'!B10="","",'statement of marks'!B10)</f>
        <v>ST</v>
      </c>
      <c r="I10" s="192" t="str">
        <f>IF('statement of marks'!HK10="","",'statement of marks'!HK10)</f>
        <v>PASS</v>
      </c>
      <c r="J10" s="192" t="str">
        <f>IF('statement of marks'!DR10="","",'statement of marks'!DR10)</f>
        <v>FIRST</v>
      </c>
      <c r="K10" s="133">
        <f>IF('statement of marks'!DQ10="","",'statement of marks'!DQ10)</f>
        <v>87.666666666666671</v>
      </c>
      <c r="L10" s="134" t="str">
        <f>'statement of marks'!HZ10</f>
        <v>I</v>
      </c>
      <c r="M10" s="134" t="str">
        <f>'statement of marks'!IC10</f>
        <v>D</v>
      </c>
      <c r="N10" s="135" t="str">
        <f>'statement of marks'!IF10</f>
        <v>D</v>
      </c>
      <c r="O10" s="134" t="str">
        <f>'statement of marks'!IG10</f>
        <v>D</v>
      </c>
      <c r="P10" s="134" t="str">
        <f>'statement of marks'!IH10</f>
        <v/>
      </c>
      <c r="Q10" s="134" t="str">
        <f>'statement of marks'!II10</f>
        <v/>
      </c>
      <c r="R10" s="134" t="str">
        <f>'statement of marks'!IJ10</f>
        <v/>
      </c>
      <c r="S10" s="134" t="str">
        <f>'statement of marks'!IK10</f>
        <v/>
      </c>
      <c r="T10" s="134" t="str">
        <f>'statement of marks'!IN10</f>
        <v>D</v>
      </c>
      <c r="U10" s="134" t="str">
        <f>'statement of marks'!IQ10</f>
        <v>D</v>
      </c>
      <c r="V10" s="134" t="str">
        <f>'statement of marks'!IT10</f>
        <v>I</v>
      </c>
      <c r="W10" s="134" t="str">
        <f>'statement of marks'!IW10</f>
        <v>A</v>
      </c>
      <c r="X10" s="134" t="str">
        <f>'statement of marks'!IX10</f>
        <v>A</v>
      </c>
      <c r="Y10" s="134" t="str">
        <f>'statement of marks'!IY10</f>
        <v>A</v>
      </c>
      <c r="Z10" s="134" t="str">
        <f>CONCATENATE('statement of marks'!JC10,'statement of marks'!JE10)</f>
        <v xml:space="preserve">            </v>
      </c>
      <c r="AA10" s="134">
        <f t="shared" si="18"/>
        <v>0</v>
      </c>
      <c r="AB10" s="289"/>
      <c r="AC10" s="289"/>
      <c r="AD10" s="289"/>
      <c r="AE10" s="289"/>
      <c r="AF10" s="289"/>
      <c r="AG10" s="289"/>
      <c r="AH10" s="289"/>
      <c r="AI10" s="289"/>
      <c r="AJ10" s="289"/>
      <c r="AK10" s="136" t="str">
        <f t="shared" si="6"/>
        <v/>
      </c>
      <c r="AL10" s="136" t="str">
        <f t="shared" si="7"/>
        <v/>
      </c>
      <c r="AM10" s="136" t="str">
        <f t="shared" si="8"/>
        <v/>
      </c>
      <c r="AN10" s="136" t="str">
        <f t="shared" si="9"/>
        <v/>
      </c>
      <c r="AO10" s="136" t="str">
        <f t="shared" si="10"/>
        <v/>
      </c>
      <c r="AP10" s="136" t="str">
        <f t="shared" si="11"/>
        <v/>
      </c>
      <c r="AQ10" s="136" t="str">
        <f t="shared" si="12"/>
        <v/>
      </c>
      <c r="AR10" s="136" t="str">
        <f t="shared" si="13"/>
        <v/>
      </c>
      <c r="AS10" s="136" t="str">
        <f t="shared" si="14"/>
        <v/>
      </c>
      <c r="AT10" s="192">
        <f t="shared" si="15"/>
        <v>0</v>
      </c>
      <c r="AU10" s="192">
        <f t="shared" si="4"/>
        <v>0</v>
      </c>
      <c r="AV10" s="137" t="str">
        <f t="shared" si="16"/>
        <v/>
      </c>
      <c r="AW10" s="193" t="str">
        <f t="shared" si="5"/>
        <v/>
      </c>
      <c r="AX10" s="138" t="str">
        <f t="shared" si="17"/>
        <v/>
      </c>
      <c r="AY10" s="139" t="str">
        <f>'statement of marks'!HV10</f>
        <v/>
      </c>
      <c r="AZ10" s="140" t="str">
        <f>'statement of marks'!HW10</f>
        <v/>
      </c>
      <c r="BB10" s="195" t="str">
        <f>IF(AV10="","",IF(AV10="PASS",'full report'!N138,""))</f>
        <v/>
      </c>
    </row>
    <row r="11" spans="1:54" ht="20" customHeight="1">
      <c r="A11" s="122">
        <v>5</v>
      </c>
      <c r="B11" s="130">
        <f>IF('statement of marks'!D11="","",'statement of marks'!D11)</f>
        <v>9105</v>
      </c>
      <c r="C11" s="192">
        <f>IF('statement of marks'!E11="","",'statement of marks'!E11)</f>
        <v>9486</v>
      </c>
      <c r="D11" s="154">
        <f>IF('statement of marks'!F11="","",'statement of marks'!F11)</f>
        <v>35740</v>
      </c>
      <c r="E11" s="25" t="str">
        <f>IF('statement of marks'!G11="","",'statement of marks'!G11)</f>
        <v>A 005</v>
      </c>
      <c r="F11" s="25" t="str">
        <f>IF('statement of marks'!H11="","",'statement of marks'!H11)</f>
        <v>B 005</v>
      </c>
      <c r="G11" s="25" t="str">
        <f>IF('statement of marks'!I11="","",'statement of marks'!I11)</f>
        <v>C 005</v>
      </c>
      <c r="H11" s="192" t="str">
        <f>IF('statement of marks'!B11="","",'statement of marks'!B11)</f>
        <v>OBC</v>
      </c>
      <c r="I11" s="192" t="str">
        <f>IF('statement of marks'!HK11="","",'statement of marks'!HK11)</f>
        <v>PASS</v>
      </c>
      <c r="J11" s="192" t="str">
        <f>IF('statement of marks'!DR11="","",'statement of marks'!DR11)</f>
        <v>FIRST</v>
      </c>
      <c r="K11" s="133">
        <f>IF('statement of marks'!DQ11="","",'statement of marks'!DQ11)</f>
        <v>88.083333333333329</v>
      </c>
      <c r="L11" s="134" t="str">
        <f>'statement of marks'!HZ11</f>
        <v>I</v>
      </c>
      <c r="M11" s="134" t="str">
        <f>'statement of marks'!IC11</f>
        <v>D</v>
      </c>
      <c r="N11" s="135" t="str">
        <f>'statement of marks'!IF11</f>
        <v>D</v>
      </c>
      <c r="O11" s="134" t="str">
        <f>'statement of marks'!IG11</f>
        <v>D</v>
      </c>
      <c r="P11" s="134" t="str">
        <f>'statement of marks'!IH11</f>
        <v/>
      </c>
      <c r="Q11" s="134" t="str">
        <f>'statement of marks'!II11</f>
        <v/>
      </c>
      <c r="R11" s="134" t="str">
        <f>'statement of marks'!IJ11</f>
        <v/>
      </c>
      <c r="S11" s="134" t="str">
        <f>'statement of marks'!IK11</f>
        <v/>
      </c>
      <c r="T11" s="134" t="str">
        <f>'statement of marks'!IN11</f>
        <v>D</v>
      </c>
      <c r="U11" s="134" t="str">
        <f>'statement of marks'!IQ11</f>
        <v>D</v>
      </c>
      <c r="V11" s="134" t="str">
        <f>'statement of marks'!IT11</f>
        <v>I</v>
      </c>
      <c r="W11" s="134" t="str">
        <f>'statement of marks'!IW11</f>
        <v>A</v>
      </c>
      <c r="X11" s="134" t="str">
        <f>'statement of marks'!IX11</f>
        <v>A</v>
      </c>
      <c r="Y11" s="134" t="str">
        <f>'statement of marks'!IY11</f>
        <v>A</v>
      </c>
      <c r="Z11" s="134" t="str">
        <f>CONCATENATE('statement of marks'!JC11,'statement of marks'!JE11)</f>
        <v xml:space="preserve">            </v>
      </c>
      <c r="AA11" s="134">
        <f t="shared" si="18"/>
        <v>0</v>
      </c>
      <c r="AB11" s="289"/>
      <c r="AC11" s="289"/>
      <c r="AD11" s="289"/>
      <c r="AE11" s="289"/>
      <c r="AF11" s="289"/>
      <c r="AG11" s="289"/>
      <c r="AH11" s="289"/>
      <c r="AI11" s="289"/>
      <c r="AJ11" s="289"/>
      <c r="AK11" s="136" t="str">
        <f t="shared" si="6"/>
        <v/>
      </c>
      <c r="AL11" s="136" t="str">
        <f t="shared" si="7"/>
        <v/>
      </c>
      <c r="AM11" s="136" t="str">
        <f t="shared" si="8"/>
        <v/>
      </c>
      <c r="AN11" s="136" t="str">
        <f t="shared" si="9"/>
        <v/>
      </c>
      <c r="AO11" s="136" t="str">
        <f t="shared" si="10"/>
        <v/>
      </c>
      <c r="AP11" s="136" t="str">
        <f t="shared" si="11"/>
        <v/>
      </c>
      <c r="AQ11" s="136" t="str">
        <f t="shared" si="12"/>
        <v/>
      </c>
      <c r="AR11" s="136" t="str">
        <f t="shared" si="13"/>
        <v/>
      </c>
      <c r="AS11" s="136" t="str">
        <f t="shared" si="14"/>
        <v/>
      </c>
      <c r="AT11" s="192">
        <f t="shared" si="15"/>
        <v>0</v>
      </c>
      <c r="AU11" s="192">
        <f t="shared" si="4"/>
        <v>0</v>
      </c>
      <c r="AV11" s="137" t="str">
        <f t="shared" si="16"/>
        <v/>
      </c>
      <c r="AW11" s="193" t="str">
        <f t="shared" si="5"/>
        <v/>
      </c>
      <c r="AX11" s="138" t="str">
        <f t="shared" si="17"/>
        <v/>
      </c>
      <c r="AY11" s="139" t="str">
        <f>'statement of marks'!HV11</f>
        <v/>
      </c>
      <c r="AZ11" s="140" t="str">
        <f>'statement of marks'!HW11</f>
        <v/>
      </c>
      <c r="BB11" s="195" t="str">
        <f>IF(AV11="","",IF(AV11="PASS",'full report'!N177,""))</f>
        <v/>
      </c>
    </row>
    <row r="12" spans="1:54" ht="20" customHeight="1">
      <c r="A12" s="122">
        <v>6</v>
      </c>
      <c r="B12" s="130">
        <f>IF('statement of marks'!D12="","",'statement of marks'!D12)</f>
        <v>9106</v>
      </c>
      <c r="C12" s="192">
        <f>IF('statement of marks'!E12="","",'statement of marks'!E12)</f>
        <v>10695</v>
      </c>
      <c r="D12" s="154">
        <f>IF('statement of marks'!F12="","",'statement of marks'!F12)</f>
        <v>36968</v>
      </c>
      <c r="E12" s="25" t="str">
        <f>IF('statement of marks'!G12="","",'statement of marks'!G12)</f>
        <v>A 006</v>
      </c>
      <c r="F12" s="25" t="str">
        <f>IF('statement of marks'!H12="","",'statement of marks'!H12)</f>
        <v>B 006</v>
      </c>
      <c r="G12" s="25" t="str">
        <f>IF('statement of marks'!I12="","",'statement of marks'!I12)</f>
        <v>C 006</v>
      </c>
      <c r="H12" s="192" t="str">
        <f>IF('statement of marks'!B12="","",'statement of marks'!B12)</f>
        <v>GEN</v>
      </c>
      <c r="I12" s="192" t="str">
        <f>IF('statement of marks'!HK12="","",'statement of marks'!HK12)</f>
        <v>PASS</v>
      </c>
      <c r="J12" s="192" t="str">
        <f>IF('statement of marks'!DR12="","",'statement of marks'!DR12)</f>
        <v>FIRST</v>
      </c>
      <c r="K12" s="133">
        <f>IF('statement of marks'!DQ12="","",'statement of marks'!DQ12)</f>
        <v>87.5</v>
      </c>
      <c r="L12" s="134" t="str">
        <f>'statement of marks'!HZ12</f>
        <v>I</v>
      </c>
      <c r="M12" s="134" t="str">
        <f>'statement of marks'!IC12</f>
        <v>D</v>
      </c>
      <c r="N12" s="135" t="str">
        <f>'statement of marks'!IF12</f>
        <v>D</v>
      </c>
      <c r="O12" s="134" t="str">
        <f>'statement of marks'!IG12</f>
        <v>D</v>
      </c>
      <c r="P12" s="134" t="str">
        <f>'statement of marks'!IH12</f>
        <v/>
      </c>
      <c r="Q12" s="134" t="str">
        <f>'statement of marks'!II12</f>
        <v/>
      </c>
      <c r="R12" s="134" t="str">
        <f>'statement of marks'!IJ12</f>
        <v/>
      </c>
      <c r="S12" s="134" t="str">
        <f>'statement of marks'!IK12</f>
        <v/>
      </c>
      <c r="T12" s="134" t="str">
        <f>'statement of marks'!IN12</f>
        <v>D</v>
      </c>
      <c r="U12" s="134" t="str">
        <f>'statement of marks'!IQ12</f>
        <v>D</v>
      </c>
      <c r="V12" s="134" t="str">
        <f>'statement of marks'!IT12</f>
        <v>I</v>
      </c>
      <c r="W12" s="134" t="str">
        <f>'statement of marks'!IW12</f>
        <v>A</v>
      </c>
      <c r="X12" s="134" t="str">
        <f>'statement of marks'!IX12</f>
        <v>A</v>
      </c>
      <c r="Y12" s="134" t="str">
        <f>'statement of marks'!IY12</f>
        <v>A</v>
      </c>
      <c r="Z12" s="134" t="str">
        <f>CONCATENATE('statement of marks'!JC12,'statement of marks'!JE12)</f>
        <v xml:space="preserve">            </v>
      </c>
      <c r="AA12" s="134">
        <f t="shared" si="18"/>
        <v>0</v>
      </c>
      <c r="AB12" s="289"/>
      <c r="AC12" s="289"/>
      <c r="AD12" s="289"/>
      <c r="AE12" s="289"/>
      <c r="AF12" s="289"/>
      <c r="AG12" s="289"/>
      <c r="AH12" s="289"/>
      <c r="AI12" s="289"/>
      <c r="AJ12" s="289"/>
      <c r="AK12" s="136" t="str">
        <f t="shared" si="6"/>
        <v/>
      </c>
      <c r="AL12" s="136" t="str">
        <f t="shared" si="7"/>
        <v/>
      </c>
      <c r="AM12" s="136" t="str">
        <f t="shared" si="8"/>
        <v/>
      </c>
      <c r="AN12" s="136" t="str">
        <f t="shared" si="9"/>
        <v/>
      </c>
      <c r="AO12" s="136" t="str">
        <f t="shared" si="10"/>
        <v/>
      </c>
      <c r="AP12" s="136" t="str">
        <f t="shared" si="11"/>
        <v/>
      </c>
      <c r="AQ12" s="136" t="str">
        <f t="shared" si="12"/>
        <v/>
      </c>
      <c r="AR12" s="136" t="str">
        <f t="shared" si="13"/>
        <v/>
      </c>
      <c r="AS12" s="136" t="str">
        <f t="shared" si="14"/>
        <v/>
      </c>
      <c r="AT12" s="192">
        <f t="shared" si="15"/>
        <v>0</v>
      </c>
      <c r="AU12" s="192">
        <f t="shared" si="4"/>
        <v>0</v>
      </c>
      <c r="AV12" s="137" t="str">
        <f t="shared" si="16"/>
        <v/>
      </c>
      <c r="AW12" s="193" t="str">
        <f t="shared" si="5"/>
        <v/>
      </c>
      <c r="AX12" s="138" t="str">
        <f t="shared" si="17"/>
        <v/>
      </c>
      <c r="AY12" s="139" t="str">
        <f>'statement of marks'!HV12</f>
        <v/>
      </c>
      <c r="AZ12" s="140" t="str">
        <f>'statement of marks'!HW12</f>
        <v/>
      </c>
      <c r="BB12" s="195" t="str">
        <f>IF(AV12="","",IF(AV12="PASS",'full report'!N216,""))</f>
        <v/>
      </c>
    </row>
    <row r="13" spans="1:54" ht="20" customHeight="1">
      <c r="A13" s="122">
        <v>7</v>
      </c>
      <c r="B13" s="130">
        <f>IF('statement of marks'!D13="","",'statement of marks'!D13)</f>
        <v>9107</v>
      </c>
      <c r="C13" s="192">
        <f>IF('statement of marks'!E13="","",'statement of marks'!E13)</f>
        <v>10365</v>
      </c>
      <c r="D13" s="154">
        <f>IF('statement of marks'!F13="","",'statement of marks'!F13)</f>
        <v>35197</v>
      </c>
      <c r="E13" s="25" t="str">
        <f>IF('statement of marks'!G13="","",'statement of marks'!G13)</f>
        <v>A 007</v>
      </c>
      <c r="F13" s="25" t="str">
        <f>IF('statement of marks'!H13="","",'statement of marks'!H13)</f>
        <v>B 007</v>
      </c>
      <c r="G13" s="25" t="str">
        <f>IF('statement of marks'!I13="","",'statement of marks'!I13)</f>
        <v>C 007</v>
      </c>
      <c r="H13" s="192" t="str">
        <f>IF('statement of marks'!B13="","",'statement of marks'!B13)</f>
        <v>SC</v>
      </c>
      <c r="I13" s="192" t="str">
        <f>IF('statement of marks'!HK13="","",'statement of marks'!HK13)</f>
        <v>PASS</v>
      </c>
      <c r="J13" s="192" t="str">
        <f>IF('statement of marks'!DR13="","",'statement of marks'!DR13)</f>
        <v>FIRST</v>
      </c>
      <c r="K13" s="133">
        <f>IF('statement of marks'!DQ13="","",'statement of marks'!DQ13)</f>
        <v>87.416666666666671</v>
      </c>
      <c r="L13" s="134" t="str">
        <f>'statement of marks'!HZ13</f>
        <v>I</v>
      </c>
      <c r="M13" s="134" t="str">
        <f>'statement of marks'!IC13</f>
        <v>D</v>
      </c>
      <c r="N13" s="135" t="str">
        <f>'statement of marks'!IF13</f>
        <v>D</v>
      </c>
      <c r="O13" s="134" t="str">
        <f>'statement of marks'!IG13</f>
        <v>D</v>
      </c>
      <c r="P13" s="134" t="str">
        <f>'statement of marks'!IH13</f>
        <v/>
      </c>
      <c r="Q13" s="134" t="str">
        <f>'statement of marks'!II13</f>
        <v/>
      </c>
      <c r="R13" s="134" t="str">
        <f>'statement of marks'!IJ13</f>
        <v/>
      </c>
      <c r="S13" s="134" t="str">
        <f>'statement of marks'!IK13</f>
        <v/>
      </c>
      <c r="T13" s="134" t="str">
        <f>'statement of marks'!IN13</f>
        <v>D</v>
      </c>
      <c r="U13" s="134" t="str">
        <f>'statement of marks'!IQ13</f>
        <v>D</v>
      </c>
      <c r="V13" s="134" t="str">
        <f>'statement of marks'!IT13</f>
        <v>I</v>
      </c>
      <c r="W13" s="134" t="str">
        <f>'statement of marks'!IW13</f>
        <v>A</v>
      </c>
      <c r="X13" s="134" t="str">
        <f>'statement of marks'!IX13</f>
        <v>A</v>
      </c>
      <c r="Y13" s="134" t="str">
        <f>'statement of marks'!IY13</f>
        <v>A</v>
      </c>
      <c r="Z13" s="134" t="str">
        <f>CONCATENATE('statement of marks'!JC13,'statement of marks'!JE13)</f>
        <v xml:space="preserve">            </v>
      </c>
      <c r="AA13" s="134">
        <f t="shared" si="18"/>
        <v>0</v>
      </c>
      <c r="AB13" s="289"/>
      <c r="AC13" s="289"/>
      <c r="AD13" s="289"/>
      <c r="AE13" s="289"/>
      <c r="AF13" s="289"/>
      <c r="AG13" s="289"/>
      <c r="AH13" s="289"/>
      <c r="AI13" s="289"/>
      <c r="AJ13" s="289"/>
      <c r="AK13" s="136" t="str">
        <f t="shared" si="6"/>
        <v/>
      </c>
      <c r="AL13" s="136" t="str">
        <f t="shared" si="7"/>
        <v/>
      </c>
      <c r="AM13" s="136" t="str">
        <f t="shared" si="8"/>
        <v/>
      </c>
      <c r="AN13" s="136" t="str">
        <f t="shared" si="9"/>
        <v/>
      </c>
      <c r="AO13" s="136" t="str">
        <f t="shared" si="10"/>
        <v/>
      </c>
      <c r="AP13" s="136" t="str">
        <f t="shared" si="11"/>
        <v/>
      </c>
      <c r="AQ13" s="136" t="str">
        <f t="shared" si="12"/>
        <v/>
      </c>
      <c r="AR13" s="136" t="str">
        <f t="shared" si="13"/>
        <v/>
      </c>
      <c r="AS13" s="136" t="str">
        <f t="shared" si="14"/>
        <v/>
      </c>
      <c r="AT13" s="192">
        <f t="shared" si="15"/>
        <v>0</v>
      </c>
      <c r="AU13" s="192">
        <f t="shared" si="4"/>
        <v>0</v>
      </c>
      <c r="AV13" s="137" t="str">
        <f t="shared" si="16"/>
        <v/>
      </c>
      <c r="AW13" s="193" t="str">
        <f t="shared" si="5"/>
        <v/>
      </c>
      <c r="AX13" s="138" t="str">
        <f t="shared" si="17"/>
        <v/>
      </c>
      <c r="AY13" s="139" t="str">
        <f>'statement of marks'!HV13</f>
        <v/>
      </c>
      <c r="AZ13" s="140" t="str">
        <f>'statement of marks'!HW13</f>
        <v/>
      </c>
      <c r="BB13" s="195" t="str">
        <f>IF(AV13="","",IF(AV13="PASS",'full report'!N255,""))</f>
        <v/>
      </c>
    </row>
    <row r="14" spans="1:54" ht="20" customHeight="1">
      <c r="A14" s="122">
        <v>8</v>
      </c>
      <c r="B14" s="130">
        <f>IF('statement of marks'!D14="","",'statement of marks'!D14)</f>
        <v>9108</v>
      </c>
      <c r="C14" s="192">
        <f>IF('statement of marks'!E14="","",'statement of marks'!E14)</f>
        <v>10583</v>
      </c>
      <c r="D14" s="154">
        <f>IF('statement of marks'!F14="","",'statement of marks'!F14)</f>
        <v>35998</v>
      </c>
      <c r="E14" s="25" t="str">
        <f>IF('statement of marks'!G14="","",'statement of marks'!G14)</f>
        <v>A 008</v>
      </c>
      <c r="F14" s="25" t="str">
        <f>IF('statement of marks'!H14="","",'statement of marks'!H14)</f>
        <v>B 008</v>
      </c>
      <c r="G14" s="25" t="str">
        <f>IF('statement of marks'!I14="","",'statement of marks'!I14)</f>
        <v>C 008</v>
      </c>
      <c r="H14" s="192" t="str">
        <f>IF('statement of marks'!B14="","",'statement of marks'!B14)</f>
        <v>SC</v>
      </c>
      <c r="I14" s="192" t="str">
        <f>IF('statement of marks'!HK14="","",'statement of marks'!HK14)</f>
        <v>PASS</v>
      </c>
      <c r="J14" s="192" t="str">
        <f>IF('statement of marks'!DR14="","",'statement of marks'!DR14)</f>
        <v>FIRST</v>
      </c>
      <c r="K14" s="133">
        <f>IF('statement of marks'!DQ14="","",'statement of marks'!DQ14)</f>
        <v>87.333333333333329</v>
      </c>
      <c r="L14" s="134" t="str">
        <f>'statement of marks'!HZ14</f>
        <v>I</v>
      </c>
      <c r="M14" s="134" t="str">
        <f>'statement of marks'!IC14</f>
        <v>D</v>
      </c>
      <c r="N14" s="135" t="str">
        <f>'statement of marks'!IF14</f>
        <v>D</v>
      </c>
      <c r="O14" s="134" t="str">
        <f>'statement of marks'!IG14</f>
        <v>D</v>
      </c>
      <c r="P14" s="134" t="str">
        <f>'statement of marks'!IH14</f>
        <v/>
      </c>
      <c r="Q14" s="134" t="str">
        <f>'statement of marks'!II14</f>
        <v/>
      </c>
      <c r="R14" s="134" t="str">
        <f>'statement of marks'!IJ14</f>
        <v/>
      </c>
      <c r="S14" s="134" t="str">
        <f>'statement of marks'!IK14</f>
        <v/>
      </c>
      <c r="T14" s="134" t="str">
        <f>'statement of marks'!IN14</f>
        <v>D</v>
      </c>
      <c r="U14" s="134" t="str">
        <f>'statement of marks'!IQ14</f>
        <v>D</v>
      </c>
      <c r="V14" s="134" t="str">
        <f>'statement of marks'!IT14</f>
        <v>I</v>
      </c>
      <c r="W14" s="134" t="str">
        <f>'statement of marks'!IW14</f>
        <v>A</v>
      </c>
      <c r="X14" s="134" t="str">
        <f>'statement of marks'!IX14</f>
        <v>A</v>
      </c>
      <c r="Y14" s="134" t="str">
        <f>'statement of marks'!IY14</f>
        <v>A</v>
      </c>
      <c r="Z14" s="134" t="str">
        <f>CONCATENATE('statement of marks'!JC14,'statement of marks'!JE14)</f>
        <v xml:space="preserve">            </v>
      </c>
      <c r="AA14" s="134">
        <f t="shared" si="18"/>
        <v>0</v>
      </c>
      <c r="AB14" s="289"/>
      <c r="AC14" s="289"/>
      <c r="AD14" s="289"/>
      <c r="AE14" s="289"/>
      <c r="AF14" s="289"/>
      <c r="AG14" s="289"/>
      <c r="AH14" s="289"/>
      <c r="AI14" s="289"/>
      <c r="AJ14" s="289"/>
      <c r="AK14" s="136" t="str">
        <f t="shared" si="6"/>
        <v/>
      </c>
      <c r="AL14" s="136" t="str">
        <f t="shared" si="7"/>
        <v/>
      </c>
      <c r="AM14" s="136" t="str">
        <f t="shared" si="8"/>
        <v/>
      </c>
      <c r="AN14" s="136" t="str">
        <f t="shared" si="9"/>
        <v/>
      </c>
      <c r="AO14" s="136" t="str">
        <f t="shared" si="10"/>
        <v/>
      </c>
      <c r="AP14" s="136" t="str">
        <f t="shared" si="11"/>
        <v/>
      </c>
      <c r="AQ14" s="136" t="str">
        <f t="shared" si="12"/>
        <v/>
      </c>
      <c r="AR14" s="136" t="str">
        <f t="shared" si="13"/>
        <v/>
      </c>
      <c r="AS14" s="136" t="str">
        <f t="shared" si="14"/>
        <v/>
      </c>
      <c r="AT14" s="192">
        <f t="shared" si="15"/>
        <v>0</v>
      </c>
      <c r="AU14" s="192">
        <f t="shared" si="4"/>
        <v>0</v>
      </c>
      <c r="AV14" s="137" t="str">
        <f t="shared" si="16"/>
        <v/>
      </c>
      <c r="AW14" s="193" t="str">
        <f t="shared" si="5"/>
        <v/>
      </c>
      <c r="AX14" s="138" t="str">
        <f t="shared" si="17"/>
        <v/>
      </c>
      <c r="AY14" s="139" t="str">
        <f>'statement of marks'!HV14</f>
        <v/>
      </c>
      <c r="AZ14" s="140" t="str">
        <f>'statement of marks'!HW14</f>
        <v/>
      </c>
      <c r="BB14" s="195" t="str">
        <f>IF(AV14="","",IF(AV14="PASS",'full report'!N294,""))</f>
        <v/>
      </c>
    </row>
    <row r="15" spans="1:54" ht="20" customHeight="1">
      <c r="A15" s="122">
        <v>9</v>
      </c>
      <c r="B15" s="130">
        <f>IF('statement of marks'!D15="","",'statement of marks'!D15)</f>
        <v>9109</v>
      </c>
      <c r="C15" s="192">
        <f>IF('statement of marks'!E15="","",'statement of marks'!E15)</f>
        <v>10584</v>
      </c>
      <c r="D15" s="154">
        <f>IF('statement of marks'!F15="","",'statement of marks'!F15)</f>
        <v>35050</v>
      </c>
      <c r="E15" s="25" t="str">
        <f>IF('statement of marks'!G15="","",'statement of marks'!G15)</f>
        <v>A 009</v>
      </c>
      <c r="F15" s="25" t="str">
        <f>IF('statement of marks'!H15="","",'statement of marks'!H15)</f>
        <v>B 009</v>
      </c>
      <c r="G15" s="25" t="str">
        <f>IF('statement of marks'!I15="","",'statement of marks'!I15)</f>
        <v>C 009</v>
      </c>
      <c r="H15" s="192" t="str">
        <f>IF('statement of marks'!B15="","",'statement of marks'!B15)</f>
        <v>SC</v>
      </c>
      <c r="I15" s="192" t="str">
        <f>IF('statement of marks'!HK15="","",'statement of marks'!HK15)</f>
        <v>PASS</v>
      </c>
      <c r="J15" s="192" t="str">
        <f>IF('statement of marks'!DR15="","",'statement of marks'!DR15)</f>
        <v>FIRST</v>
      </c>
      <c r="K15" s="133">
        <f>IF('statement of marks'!DQ15="","",'statement of marks'!DQ15)</f>
        <v>87.25</v>
      </c>
      <c r="L15" s="134" t="str">
        <f>'statement of marks'!HZ15</f>
        <v>I</v>
      </c>
      <c r="M15" s="134" t="str">
        <f>'statement of marks'!IC15</f>
        <v>D</v>
      </c>
      <c r="N15" s="135" t="str">
        <f>'statement of marks'!IF15</f>
        <v>D</v>
      </c>
      <c r="O15" s="134" t="str">
        <f>'statement of marks'!IG15</f>
        <v>D</v>
      </c>
      <c r="P15" s="134" t="str">
        <f>'statement of marks'!IH15</f>
        <v/>
      </c>
      <c r="Q15" s="134" t="str">
        <f>'statement of marks'!II15</f>
        <v/>
      </c>
      <c r="R15" s="134" t="str">
        <f>'statement of marks'!IJ15</f>
        <v/>
      </c>
      <c r="S15" s="134" t="str">
        <f>'statement of marks'!IK15</f>
        <v/>
      </c>
      <c r="T15" s="134" t="str">
        <f>'statement of marks'!IN15</f>
        <v>D</v>
      </c>
      <c r="U15" s="134" t="str">
        <f>'statement of marks'!IQ15</f>
        <v>D</v>
      </c>
      <c r="V15" s="134" t="str">
        <f>'statement of marks'!IT15</f>
        <v>I</v>
      </c>
      <c r="W15" s="134" t="str">
        <f>'statement of marks'!IW15</f>
        <v>A</v>
      </c>
      <c r="X15" s="134" t="str">
        <f>'statement of marks'!IX15</f>
        <v>A</v>
      </c>
      <c r="Y15" s="134" t="str">
        <f>'statement of marks'!IY15</f>
        <v>A</v>
      </c>
      <c r="Z15" s="134" t="str">
        <f>CONCATENATE('statement of marks'!JC15,'statement of marks'!JE15)</f>
        <v xml:space="preserve">            </v>
      </c>
      <c r="AA15" s="134">
        <f t="shared" si="18"/>
        <v>0</v>
      </c>
      <c r="AB15" s="289"/>
      <c r="AC15" s="289"/>
      <c r="AD15" s="289"/>
      <c r="AE15" s="289"/>
      <c r="AF15" s="289"/>
      <c r="AG15" s="289"/>
      <c r="AH15" s="289"/>
      <c r="AI15" s="289"/>
      <c r="AJ15" s="289"/>
      <c r="AK15" s="136" t="str">
        <f t="shared" si="6"/>
        <v/>
      </c>
      <c r="AL15" s="136" t="str">
        <f t="shared" si="7"/>
        <v/>
      </c>
      <c r="AM15" s="136" t="str">
        <f t="shared" si="8"/>
        <v/>
      </c>
      <c r="AN15" s="136" t="str">
        <f t="shared" si="9"/>
        <v/>
      </c>
      <c r="AO15" s="136" t="str">
        <f t="shared" si="10"/>
        <v/>
      </c>
      <c r="AP15" s="136" t="str">
        <f t="shared" si="11"/>
        <v/>
      </c>
      <c r="AQ15" s="136" t="str">
        <f t="shared" si="12"/>
        <v/>
      </c>
      <c r="AR15" s="136" t="str">
        <f t="shared" si="13"/>
        <v/>
      </c>
      <c r="AS15" s="136" t="str">
        <f t="shared" si="14"/>
        <v/>
      </c>
      <c r="AT15" s="192">
        <f t="shared" si="15"/>
        <v>0</v>
      </c>
      <c r="AU15" s="192">
        <f t="shared" si="4"/>
        <v>0</v>
      </c>
      <c r="AV15" s="137" t="str">
        <f t="shared" si="16"/>
        <v/>
      </c>
      <c r="AW15" s="193" t="str">
        <f t="shared" si="5"/>
        <v/>
      </c>
      <c r="AX15" s="138" t="str">
        <f t="shared" si="17"/>
        <v/>
      </c>
      <c r="AY15" s="139" t="str">
        <f>'statement of marks'!HV15</f>
        <v/>
      </c>
      <c r="AZ15" s="140" t="str">
        <f>'statement of marks'!HW15</f>
        <v/>
      </c>
      <c r="BB15" s="195" t="str">
        <f>IF(AV15="","",IF(AV15="PASS",'full report'!N333,""))</f>
        <v/>
      </c>
    </row>
    <row r="16" spans="1:54" ht="20" customHeight="1">
      <c r="A16" s="122">
        <v>10</v>
      </c>
      <c r="B16" s="130">
        <f>IF('statement of marks'!D16="","",'statement of marks'!D16)</f>
        <v>9110</v>
      </c>
      <c r="C16" s="192">
        <f>IF('statement of marks'!E16="","",'statement of marks'!E16)</f>
        <v>10514</v>
      </c>
      <c r="D16" s="154">
        <f>IF('statement of marks'!F16="","",'statement of marks'!F16)</f>
        <v>35828</v>
      </c>
      <c r="E16" s="25" t="str">
        <f>IF('statement of marks'!G16="","",'statement of marks'!G16)</f>
        <v>A 010</v>
      </c>
      <c r="F16" s="25" t="str">
        <f>IF('statement of marks'!H16="","",'statement of marks'!H16)</f>
        <v>B 010</v>
      </c>
      <c r="G16" s="25" t="str">
        <f>IF('statement of marks'!I16="","",'statement of marks'!I16)</f>
        <v>C 010</v>
      </c>
      <c r="H16" s="192" t="str">
        <f>IF('statement of marks'!B16="","",'statement of marks'!B16)</f>
        <v>OBC</v>
      </c>
      <c r="I16" s="192" t="str">
        <f>IF('statement of marks'!HK16="","",'statement of marks'!HK16)</f>
        <v>PASS</v>
      </c>
      <c r="J16" s="192" t="str">
        <f>IF('statement of marks'!DR16="","",'statement of marks'!DR16)</f>
        <v>FIRST</v>
      </c>
      <c r="K16" s="133">
        <f>IF('statement of marks'!DQ16="","",'statement of marks'!DQ16)</f>
        <v>88.333333333333329</v>
      </c>
      <c r="L16" s="134" t="str">
        <f>'statement of marks'!HZ16</f>
        <v>I</v>
      </c>
      <c r="M16" s="134" t="str">
        <f>'statement of marks'!IC16</f>
        <v>D</v>
      </c>
      <c r="N16" s="135" t="str">
        <f>'statement of marks'!IF16</f>
        <v>D</v>
      </c>
      <c r="O16" s="134" t="str">
        <f>'statement of marks'!IG16</f>
        <v>D</v>
      </c>
      <c r="P16" s="134" t="str">
        <f>'statement of marks'!IH16</f>
        <v/>
      </c>
      <c r="Q16" s="134" t="str">
        <f>'statement of marks'!II16</f>
        <v/>
      </c>
      <c r="R16" s="134" t="str">
        <f>'statement of marks'!IJ16</f>
        <v/>
      </c>
      <c r="S16" s="134" t="str">
        <f>'statement of marks'!IK16</f>
        <v/>
      </c>
      <c r="T16" s="134" t="str">
        <f>'statement of marks'!IN16</f>
        <v>D</v>
      </c>
      <c r="U16" s="134" t="str">
        <f>'statement of marks'!IQ16</f>
        <v>D</v>
      </c>
      <c r="V16" s="134" t="str">
        <f>'statement of marks'!IT16</f>
        <v>I</v>
      </c>
      <c r="W16" s="134" t="str">
        <f>'statement of marks'!IW16</f>
        <v>A</v>
      </c>
      <c r="X16" s="134" t="str">
        <f>'statement of marks'!IX16</f>
        <v>A</v>
      </c>
      <c r="Y16" s="134" t="str">
        <f>'statement of marks'!IY16</f>
        <v>A</v>
      </c>
      <c r="Z16" s="134" t="str">
        <f>CONCATENATE('statement of marks'!JC16,'statement of marks'!JE16)</f>
        <v xml:space="preserve">            </v>
      </c>
      <c r="AA16" s="134">
        <f t="shared" si="18"/>
        <v>0</v>
      </c>
      <c r="AB16" s="289"/>
      <c r="AC16" s="289"/>
      <c r="AD16" s="289"/>
      <c r="AE16" s="289"/>
      <c r="AF16" s="289"/>
      <c r="AG16" s="289"/>
      <c r="AH16" s="289"/>
      <c r="AI16" s="289"/>
      <c r="AJ16" s="289"/>
      <c r="AK16" s="136" t="str">
        <f t="shared" si="6"/>
        <v/>
      </c>
      <c r="AL16" s="136" t="str">
        <f t="shared" si="7"/>
        <v/>
      </c>
      <c r="AM16" s="136" t="str">
        <f t="shared" si="8"/>
        <v/>
      </c>
      <c r="AN16" s="136" t="str">
        <f t="shared" si="9"/>
        <v/>
      </c>
      <c r="AO16" s="136" t="str">
        <f t="shared" si="10"/>
        <v/>
      </c>
      <c r="AP16" s="136" t="str">
        <f t="shared" si="11"/>
        <v/>
      </c>
      <c r="AQ16" s="136" t="str">
        <f t="shared" si="12"/>
        <v/>
      </c>
      <c r="AR16" s="136" t="str">
        <f t="shared" si="13"/>
        <v/>
      </c>
      <c r="AS16" s="136" t="str">
        <f t="shared" si="14"/>
        <v/>
      </c>
      <c r="AT16" s="192">
        <f t="shared" si="15"/>
        <v>0</v>
      </c>
      <c r="AU16" s="192">
        <f t="shared" si="4"/>
        <v>0</v>
      </c>
      <c r="AV16" s="137" t="str">
        <f t="shared" si="16"/>
        <v/>
      </c>
      <c r="AW16" s="193" t="str">
        <f t="shared" si="5"/>
        <v/>
      </c>
      <c r="AX16" s="138" t="str">
        <f t="shared" si="17"/>
        <v/>
      </c>
      <c r="AY16" s="139" t="str">
        <f>'statement of marks'!HV16</f>
        <v/>
      </c>
      <c r="AZ16" s="140" t="str">
        <f>'statement of marks'!HW16</f>
        <v/>
      </c>
      <c r="BB16" s="195" t="str">
        <f>IF(AV16="","",IF(AV16="PASS",'full report'!N372,""))</f>
        <v/>
      </c>
    </row>
    <row r="17" spans="1:54" ht="20" customHeight="1">
      <c r="A17" s="122">
        <v>11</v>
      </c>
      <c r="B17" s="130" t="str">
        <f>IF('statement of marks'!D17="","",'statement of marks'!D17)</f>
        <v/>
      </c>
      <c r="C17" s="192" t="str">
        <f>IF('statement of marks'!E17="","",'statement of marks'!E17)</f>
        <v/>
      </c>
      <c r="D17" s="154" t="str">
        <f>IF('statement of marks'!F17="","",'statement of marks'!F17)</f>
        <v/>
      </c>
      <c r="E17" s="25" t="str">
        <f>IF('statement of marks'!G17="","",'statement of marks'!G17)</f>
        <v/>
      </c>
      <c r="F17" s="25" t="str">
        <f>IF('statement of marks'!H17="","",'statement of marks'!H17)</f>
        <v/>
      </c>
      <c r="G17" s="25" t="str">
        <f>IF('statement of marks'!I17="","",'statement of marks'!I17)</f>
        <v/>
      </c>
      <c r="H17" s="192" t="str">
        <f>IF('statement of marks'!B17="","",'statement of marks'!B17)</f>
        <v/>
      </c>
      <c r="I17" s="192" t="str">
        <f>IF('statement of marks'!HK17="","",'statement of marks'!HK17)</f>
        <v/>
      </c>
      <c r="J17" s="192" t="str">
        <f>IF('statement of marks'!DR17="","",'statement of marks'!DR17)</f>
        <v/>
      </c>
      <c r="K17" s="133">
        <f>IF('statement of marks'!DQ17="","",'statement of marks'!DQ17)</f>
        <v>27.708333333333332</v>
      </c>
      <c r="L17" s="134" t="str">
        <f>'statement of marks'!HZ17</f>
        <v/>
      </c>
      <c r="M17" s="134" t="str">
        <f>'statement of marks'!IC17</f>
        <v/>
      </c>
      <c r="N17" s="135" t="str">
        <f>'statement of marks'!IF17</f>
        <v/>
      </c>
      <c r="O17" s="134" t="str">
        <f>'statement of marks'!IG17</f>
        <v/>
      </c>
      <c r="P17" s="134" t="str">
        <f>'statement of marks'!IH17</f>
        <v/>
      </c>
      <c r="Q17" s="134" t="str">
        <f>'statement of marks'!II17</f>
        <v/>
      </c>
      <c r="R17" s="134" t="str">
        <f>'statement of marks'!IJ17</f>
        <v/>
      </c>
      <c r="S17" s="134" t="str">
        <f>'statement of marks'!IK17</f>
        <v/>
      </c>
      <c r="T17" s="134" t="str">
        <f>'statement of marks'!IN17</f>
        <v/>
      </c>
      <c r="U17" s="134" t="str">
        <f>'statement of marks'!IQ17</f>
        <v/>
      </c>
      <c r="V17" s="134" t="str">
        <f>'statement of marks'!IT17</f>
        <v/>
      </c>
      <c r="W17" s="134" t="str">
        <f>'statement of marks'!IW17</f>
        <v/>
      </c>
      <c r="X17" s="134" t="str">
        <f>'statement of marks'!IX17</f>
        <v>A</v>
      </c>
      <c r="Y17" s="134" t="str">
        <f>'statement of marks'!IY17</f>
        <v>A</v>
      </c>
      <c r="Z17" s="134" t="str">
        <f>CONCATENATE('statement of marks'!JC17,'statement of marks'!JE17)</f>
        <v xml:space="preserve">            </v>
      </c>
      <c r="AA17" s="134">
        <f t="shared" si="18"/>
        <v>0</v>
      </c>
      <c r="AB17" s="289"/>
      <c r="AC17" s="289"/>
      <c r="AD17" s="289"/>
      <c r="AE17" s="289"/>
      <c r="AF17" s="289"/>
      <c r="AG17" s="289"/>
      <c r="AH17" s="289"/>
      <c r="AI17" s="289"/>
      <c r="AJ17" s="289"/>
      <c r="AK17" s="136" t="str">
        <f t="shared" si="6"/>
        <v/>
      </c>
      <c r="AL17" s="136" t="str">
        <f t="shared" si="7"/>
        <v/>
      </c>
      <c r="AM17" s="136" t="str">
        <f t="shared" si="8"/>
        <v/>
      </c>
      <c r="AN17" s="136" t="str">
        <f t="shared" si="9"/>
        <v/>
      </c>
      <c r="AO17" s="136" t="str">
        <f t="shared" si="10"/>
        <v/>
      </c>
      <c r="AP17" s="136" t="str">
        <f t="shared" si="11"/>
        <v/>
      </c>
      <c r="AQ17" s="136" t="str">
        <f t="shared" si="12"/>
        <v/>
      </c>
      <c r="AR17" s="136" t="str">
        <f t="shared" si="13"/>
        <v/>
      </c>
      <c r="AS17" s="136" t="str">
        <f t="shared" si="14"/>
        <v/>
      </c>
      <c r="AT17" s="192">
        <f t="shared" si="15"/>
        <v>0</v>
      </c>
      <c r="AU17" s="192">
        <f t="shared" si="4"/>
        <v>0</v>
      </c>
      <c r="AV17" s="137" t="str">
        <f t="shared" si="16"/>
        <v/>
      </c>
      <c r="AW17" s="193" t="str">
        <f t="shared" si="5"/>
        <v/>
      </c>
      <c r="AX17" s="138" t="str">
        <f t="shared" si="17"/>
        <v/>
      </c>
      <c r="AY17" s="139" t="str">
        <f>'statement of marks'!HV17</f>
        <v/>
      </c>
      <c r="AZ17" s="140" t="str">
        <f>'statement of marks'!HW17</f>
        <v/>
      </c>
      <c r="BB17" s="195" t="str">
        <f>IF(AV17="","",IF(AV17="PASS",'full report'!N411,""))</f>
        <v/>
      </c>
    </row>
    <row r="18" spans="1:54" ht="20" customHeight="1">
      <c r="A18" s="122">
        <v>12</v>
      </c>
      <c r="B18" s="130" t="str">
        <f>IF('statement of marks'!D18="","",'statement of marks'!D18)</f>
        <v/>
      </c>
      <c r="C18" s="192" t="str">
        <f>IF('statement of marks'!E18="","",'statement of marks'!E18)</f>
        <v/>
      </c>
      <c r="D18" s="154" t="str">
        <f>IF('statement of marks'!F18="","",'statement of marks'!F18)</f>
        <v/>
      </c>
      <c r="E18" s="25" t="str">
        <f>IF('statement of marks'!G18="","",'statement of marks'!G18)</f>
        <v/>
      </c>
      <c r="F18" s="25" t="str">
        <f>IF('statement of marks'!H18="","",'statement of marks'!H18)</f>
        <v/>
      </c>
      <c r="G18" s="25" t="str">
        <f>IF('statement of marks'!I18="","",'statement of marks'!I18)</f>
        <v/>
      </c>
      <c r="H18" s="192" t="str">
        <f>IF('statement of marks'!B18="","",'statement of marks'!B18)</f>
        <v/>
      </c>
      <c r="I18" s="192" t="str">
        <f>IF('statement of marks'!HK18="","",'statement of marks'!HK18)</f>
        <v/>
      </c>
      <c r="J18" s="192" t="str">
        <f>IF('statement of marks'!DR18="","",'statement of marks'!DR18)</f>
        <v/>
      </c>
      <c r="K18" s="133">
        <f>IF('statement of marks'!DQ18="","",'statement of marks'!DQ18)</f>
        <v>27.708333333333332</v>
      </c>
      <c r="L18" s="134" t="str">
        <f>'statement of marks'!HZ18</f>
        <v/>
      </c>
      <c r="M18" s="134" t="str">
        <f>'statement of marks'!IC18</f>
        <v/>
      </c>
      <c r="N18" s="135" t="str">
        <f>'statement of marks'!IF18</f>
        <v/>
      </c>
      <c r="O18" s="134" t="str">
        <f>'statement of marks'!IG18</f>
        <v/>
      </c>
      <c r="P18" s="134" t="str">
        <f>'statement of marks'!IH18</f>
        <v/>
      </c>
      <c r="Q18" s="134" t="str">
        <f>'statement of marks'!II18</f>
        <v/>
      </c>
      <c r="R18" s="134" t="str">
        <f>'statement of marks'!IJ18</f>
        <v/>
      </c>
      <c r="S18" s="134" t="str">
        <f>'statement of marks'!IK18</f>
        <v/>
      </c>
      <c r="T18" s="134" t="str">
        <f>'statement of marks'!IN18</f>
        <v/>
      </c>
      <c r="U18" s="134" t="str">
        <f>'statement of marks'!IQ18</f>
        <v/>
      </c>
      <c r="V18" s="134" t="str">
        <f>'statement of marks'!IT18</f>
        <v/>
      </c>
      <c r="W18" s="134" t="str">
        <f>'statement of marks'!IW18</f>
        <v/>
      </c>
      <c r="X18" s="134" t="str">
        <f>'statement of marks'!IX18</f>
        <v>A</v>
      </c>
      <c r="Y18" s="134" t="str">
        <f>'statement of marks'!IY18</f>
        <v>A</v>
      </c>
      <c r="Z18" s="134" t="str">
        <f>CONCATENATE('statement of marks'!JC18,'statement of marks'!JE18)</f>
        <v xml:space="preserve">            </v>
      </c>
      <c r="AA18" s="134">
        <f t="shared" si="18"/>
        <v>0</v>
      </c>
      <c r="AB18" s="289"/>
      <c r="AC18" s="289"/>
      <c r="AD18" s="289"/>
      <c r="AE18" s="289"/>
      <c r="AF18" s="289"/>
      <c r="AG18" s="289"/>
      <c r="AH18" s="289"/>
      <c r="AI18" s="289"/>
      <c r="AJ18" s="289"/>
      <c r="AK18" s="136" t="str">
        <f t="shared" si="6"/>
        <v/>
      </c>
      <c r="AL18" s="136" t="str">
        <f t="shared" si="7"/>
        <v/>
      </c>
      <c r="AM18" s="136" t="str">
        <f t="shared" si="8"/>
        <v/>
      </c>
      <c r="AN18" s="136" t="str">
        <f t="shared" si="9"/>
        <v/>
      </c>
      <c r="AO18" s="136" t="str">
        <f t="shared" si="10"/>
        <v/>
      </c>
      <c r="AP18" s="136" t="str">
        <f t="shared" si="11"/>
        <v/>
      </c>
      <c r="AQ18" s="136" t="str">
        <f t="shared" si="12"/>
        <v/>
      </c>
      <c r="AR18" s="136" t="str">
        <f t="shared" si="13"/>
        <v/>
      </c>
      <c r="AS18" s="136" t="str">
        <f t="shared" si="14"/>
        <v/>
      </c>
      <c r="AT18" s="192">
        <f t="shared" si="15"/>
        <v>0</v>
      </c>
      <c r="AU18" s="192">
        <f t="shared" si="4"/>
        <v>0</v>
      </c>
      <c r="AV18" s="137" t="str">
        <f t="shared" si="16"/>
        <v/>
      </c>
      <c r="AW18" s="193" t="str">
        <f t="shared" si="5"/>
        <v/>
      </c>
      <c r="AX18" s="138" t="str">
        <f t="shared" si="17"/>
        <v/>
      </c>
      <c r="AY18" s="139" t="str">
        <f>'statement of marks'!HV18</f>
        <v/>
      </c>
      <c r="AZ18" s="140" t="str">
        <f>'statement of marks'!HW18</f>
        <v/>
      </c>
      <c r="BB18" s="195" t="str">
        <f>IF(AV18="","",IF(AV18="PASS",'full report'!N450,""))</f>
        <v/>
      </c>
    </row>
    <row r="19" spans="1:54" ht="20" customHeight="1">
      <c r="A19" s="122">
        <v>13</v>
      </c>
      <c r="B19" s="130" t="str">
        <f>IF('statement of marks'!D19="","",'statement of marks'!D19)</f>
        <v/>
      </c>
      <c r="C19" s="192" t="str">
        <f>IF('statement of marks'!E19="","",'statement of marks'!E19)</f>
        <v/>
      </c>
      <c r="D19" s="154" t="str">
        <f>IF('statement of marks'!F19="","",'statement of marks'!F19)</f>
        <v/>
      </c>
      <c r="E19" s="25" t="str">
        <f>IF('statement of marks'!G19="","",'statement of marks'!G19)</f>
        <v/>
      </c>
      <c r="F19" s="25" t="str">
        <f>IF('statement of marks'!H19="","",'statement of marks'!H19)</f>
        <v/>
      </c>
      <c r="G19" s="25" t="str">
        <f>IF('statement of marks'!I19="","",'statement of marks'!I19)</f>
        <v/>
      </c>
      <c r="H19" s="192" t="str">
        <f>IF('statement of marks'!B19="","",'statement of marks'!B19)</f>
        <v/>
      </c>
      <c r="I19" s="192" t="str">
        <f>IF('statement of marks'!HK19="","",'statement of marks'!HK19)</f>
        <v/>
      </c>
      <c r="J19" s="192" t="str">
        <f>IF('statement of marks'!DR19="","",'statement of marks'!DR19)</f>
        <v/>
      </c>
      <c r="K19" s="133">
        <f>IF('statement of marks'!DQ19="","",'statement of marks'!DQ19)</f>
        <v>27.708333333333332</v>
      </c>
      <c r="L19" s="134" t="str">
        <f>'statement of marks'!HZ19</f>
        <v/>
      </c>
      <c r="M19" s="134" t="str">
        <f>'statement of marks'!IC19</f>
        <v/>
      </c>
      <c r="N19" s="135" t="str">
        <f>'statement of marks'!IF19</f>
        <v/>
      </c>
      <c r="O19" s="134" t="str">
        <f>'statement of marks'!IG19</f>
        <v/>
      </c>
      <c r="P19" s="134" t="str">
        <f>'statement of marks'!IH19</f>
        <v/>
      </c>
      <c r="Q19" s="134" t="str">
        <f>'statement of marks'!II19</f>
        <v/>
      </c>
      <c r="R19" s="134" t="str">
        <f>'statement of marks'!IJ19</f>
        <v/>
      </c>
      <c r="S19" s="134" t="str">
        <f>'statement of marks'!IK19</f>
        <v/>
      </c>
      <c r="T19" s="134" t="str">
        <f>'statement of marks'!IN19</f>
        <v/>
      </c>
      <c r="U19" s="134" t="str">
        <f>'statement of marks'!IQ19</f>
        <v/>
      </c>
      <c r="V19" s="134" t="str">
        <f>'statement of marks'!IT19</f>
        <v/>
      </c>
      <c r="W19" s="134" t="str">
        <f>'statement of marks'!IW19</f>
        <v/>
      </c>
      <c r="X19" s="134" t="str">
        <f>'statement of marks'!IX19</f>
        <v>A</v>
      </c>
      <c r="Y19" s="134" t="str">
        <f>'statement of marks'!IY19</f>
        <v>A</v>
      </c>
      <c r="Z19" s="134" t="str">
        <f>CONCATENATE('statement of marks'!JC19,'statement of marks'!JE19)</f>
        <v xml:space="preserve">            </v>
      </c>
      <c r="AA19" s="134">
        <f t="shared" si="18"/>
        <v>0</v>
      </c>
      <c r="AB19" s="289"/>
      <c r="AC19" s="289"/>
      <c r="AD19" s="289"/>
      <c r="AE19" s="289"/>
      <c r="AF19" s="289"/>
      <c r="AG19" s="289"/>
      <c r="AH19" s="289"/>
      <c r="AI19" s="289"/>
      <c r="AJ19" s="289"/>
      <c r="AK19" s="136" t="str">
        <f t="shared" si="6"/>
        <v/>
      </c>
      <c r="AL19" s="136" t="str">
        <f t="shared" si="7"/>
        <v/>
      </c>
      <c r="AM19" s="136" t="str">
        <f t="shared" si="8"/>
        <v/>
      </c>
      <c r="AN19" s="136" t="str">
        <f t="shared" si="9"/>
        <v/>
      </c>
      <c r="AO19" s="136" t="str">
        <f t="shared" si="10"/>
        <v/>
      </c>
      <c r="AP19" s="136" t="str">
        <f t="shared" si="11"/>
        <v/>
      </c>
      <c r="AQ19" s="136" t="str">
        <f t="shared" si="12"/>
        <v/>
      </c>
      <c r="AR19" s="136" t="str">
        <f t="shared" si="13"/>
        <v/>
      </c>
      <c r="AS19" s="136" t="str">
        <f t="shared" si="14"/>
        <v/>
      </c>
      <c r="AT19" s="192">
        <f t="shared" si="15"/>
        <v>0</v>
      </c>
      <c r="AU19" s="192">
        <f t="shared" si="4"/>
        <v>0</v>
      </c>
      <c r="AV19" s="137" t="str">
        <f t="shared" si="16"/>
        <v/>
      </c>
      <c r="AW19" s="193" t="str">
        <f t="shared" si="5"/>
        <v/>
      </c>
      <c r="AX19" s="138" t="str">
        <f t="shared" si="17"/>
        <v/>
      </c>
      <c r="AY19" s="139" t="str">
        <f>'statement of marks'!HV19</f>
        <v/>
      </c>
      <c r="AZ19" s="140" t="str">
        <f>'statement of marks'!HW19</f>
        <v/>
      </c>
      <c r="BB19" s="195" t="str">
        <f>IF(AV19="","",IF(AV19="PASS",'full report'!N489,""))</f>
        <v/>
      </c>
    </row>
    <row r="20" spans="1:54" ht="20" customHeight="1">
      <c r="A20" s="122">
        <v>14</v>
      </c>
      <c r="B20" s="130" t="str">
        <f>IF('statement of marks'!D20="","",'statement of marks'!D20)</f>
        <v/>
      </c>
      <c r="C20" s="192" t="str">
        <f>IF('statement of marks'!E20="","",'statement of marks'!E20)</f>
        <v/>
      </c>
      <c r="D20" s="154" t="str">
        <f>IF('statement of marks'!F20="","",'statement of marks'!F20)</f>
        <v/>
      </c>
      <c r="E20" s="25" t="str">
        <f>IF('statement of marks'!G20="","",'statement of marks'!G20)</f>
        <v/>
      </c>
      <c r="F20" s="25" t="str">
        <f>IF('statement of marks'!H20="","",'statement of marks'!H20)</f>
        <v/>
      </c>
      <c r="G20" s="25" t="str">
        <f>IF('statement of marks'!I20="","",'statement of marks'!I20)</f>
        <v/>
      </c>
      <c r="H20" s="192" t="str">
        <f>IF('statement of marks'!B20="","",'statement of marks'!B20)</f>
        <v/>
      </c>
      <c r="I20" s="192" t="str">
        <f>IF('statement of marks'!HK20="","",'statement of marks'!HK20)</f>
        <v/>
      </c>
      <c r="J20" s="192" t="str">
        <f>IF('statement of marks'!DR20="","",'statement of marks'!DR20)</f>
        <v/>
      </c>
      <c r="K20" s="133">
        <f>IF('statement of marks'!DQ20="","",'statement of marks'!DQ20)</f>
        <v>27.708333333333332</v>
      </c>
      <c r="L20" s="134" t="str">
        <f>'statement of marks'!HZ20</f>
        <v/>
      </c>
      <c r="M20" s="134" t="str">
        <f>'statement of marks'!IC20</f>
        <v/>
      </c>
      <c r="N20" s="135" t="str">
        <f>'statement of marks'!IF20</f>
        <v/>
      </c>
      <c r="O20" s="134" t="str">
        <f>'statement of marks'!IG20</f>
        <v/>
      </c>
      <c r="P20" s="134" t="str">
        <f>'statement of marks'!IH20</f>
        <v/>
      </c>
      <c r="Q20" s="134" t="str">
        <f>'statement of marks'!II20</f>
        <v/>
      </c>
      <c r="R20" s="134" t="str">
        <f>'statement of marks'!IJ20</f>
        <v/>
      </c>
      <c r="S20" s="134" t="str">
        <f>'statement of marks'!IK20</f>
        <v/>
      </c>
      <c r="T20" s="134" t="str">
        <f>'statement of marks'!IN20</f>
        <v/>
      </c>
      <c r="U20" s="134" t="str">
        <f>'statement of marks'!IQ20</f>
        <v/>
      </c>
      <c r="V20" s="134" t="str">
        <f>'statement of marks'!IT20</f>
        <v/>
      </c>
      <c r="W20" s="134" t="str">
        <f>'statement of marks'!IW20</f>
        <v/>
      </c>
      <c r="X20" s="134" t="str">
        <f>'statement of marks'!IX20</f>
        <v>A</v>
      </c>
      <c r="Y20" s="134" t="str">
        <f>'statement of marks'!IY20</f>
        <v>A</v>
      </c>
      <c r="Z20" s="134" t="str">
        <f>CONCATENATE('statement of marks'!JC20,'statement of marks'!JE20)</f>
        <v xml:space="preserve">            </v>
      </c>
      <c r="AA20" s="134">
        <f t="shared" si="18"/>
        <v>0</v>
      </c>
      <c r="AB20" s="289"/>
      <c r="AC20" s="289"/>
      <c r="AD20" s="289"/>
      <c r="AE20" s="289"/>
      <c r="AF20" s="289"/>
      <c r="AG20" s="289"/>
      <c r="AH20" s="289"/>
      <c r="AI20" s="289"/>
      <c r="AJ20" s="289"/>
      <c r="AK20" s="136" t="str">
        <f t="shared" si="6"/>
        <v/>
      </c>
      <c r="AL20" s="136" t="str">
        <f t="shared" si="7"/>
        <v/>
      </c>
      <c r="AM20" s="136" t="str">
        <f t="shared" si="8"/>
        <v/>
      </c>
      <c r="AN20" s="136" t="str">
        <f t="shared" si="9"/>
        <v/>
      </c>
      <c r="AO20" s="136" t="str">
        <f t="shared" si="10"/>
        <v/>
      </c>
      <c r="AP20" s="136" t="str">
        <f t="shared" si="11"/>
        <v/>
      </c>
      <c r="AQ20" s="136" t="str">
        <f t="shared" si="12"/>
        <v/>
      </c>
      <c r="AR20" s="136" t="str">
        <f t="shared" si="13"/>
        <v/>
      </c>
      <c r="AS20" s="136" t="str">
        <f t="shared" si="14"/>
        <v/>
      </c>
      <c r="AT20" s="192">
        <f t="shared" si="15"/>
        <v>0</v>
      </c>
      <c r="AU20" s="192">
        <f t="shared" si="4"/>
        <v>0</v>
      </c>
      <c r="AV20" s="137" t="str">
        <f t="shared" si="16"/>
        <v/>
      </c>
      <c r="AW20" s="193" t="str">
        <f t="shared" si="5"/>
        <v/>
      </c>
      <c r="AX20" s="138" t="str">
        <f t="shared" si="17"/>
        <v/>
      </c>
      <c r="AY20" s="139" t="str">
        <f>'statement of marks'!HV20</f>
        <v/>
      </c>
      <c r="AZ20" s="140" t="str">
        <f>'statement of marks'!HW20</f>
        <v/>
      </c>
      <c r="BB20" s="195" t="str">
        <f>IF(AV20="","",IF(AV20="PASS",'full report'!N528,""))</f>
        <v/>
      </c>
    </row>
    <row r="21" spans="1:54" ht="20" customHeight="1">
      <c r="A21" s="122">
        <v>15</v>
      </c>
      <c r="B21" s="130" t="str">
        <f>IF('statement of marks'!D21="","",'statement of marks'!D21)</f>
        <v/>
      </c>
      <c r="C21" s="192" t="str">
        <f>IF('statement of marks'!E21="","",'statement of marks'!E21)</f>
        <v/>
      </c>
      <c r="D21" s="154" t="str">
        <f>IF('statement of marks'!F21="","",'statement of marks'!F21)</f>
        <v/>
      </c>
      <c r="E21" s="25" t="str">
        <f>IF('statement of marks'!G21="","",'statement of marks'!G21)</f>
        <v/>
      </c>
      <c r="F21" s="25" t="str">
        <f>IF('statement of marks'!H21="","",'statement of marks'!H21)</f>
        <v/>
      </c>
      <c r="G21" s="25" t="str">
        <f>IF('statement of marks'!I21="","",'statement of marks'!I21)</f>
        <v/>
      </c>
      <c r="H21" s="192" t="str">
        <f>IF('statement of marks'!B21="","",'statement of marks'!B21)</f>
        <v/>
      </c>
      <c r="I21" s="192" t="str">
        <f>IF('statement of marks'!HK21="","",'statement of marks'!HK21)</f>
        <v/>
      </c>
      <c r="J21" s="192" t="str">
        <f>IF('statement of marks'!DR21="","",'statement of marks'!DR21)</f>
        <v/>
      </c>
      <c r="K21" s="133">
        <f>IF('statement of marks'!DQ21="","",'statement of marks'!DQ21)</f>
        <v>27.708333333333332</v>
      </c>
      <c r="L21" s="134" t="str">
        <f>'statement of marks'!HZ21</f>
        <v/>
      </c>
      <c r="M21" s="134" t="str">
        <f>'statement of marks'!IC21</f>
        <v/>
      </c>
      <c r="N21" s="135" t="str">
        <f>'statement of marks'!IF21</f>
        <v/>
      </c>
      <c r="O21" s="134" t="str">
        <f>'statement of marks'!IG21</f>
        <v/>
      </c>
      <c r="P21" s="134" t="str">
        <f>'statement of marks'!IH21</f>
        <v/>
      </c>
      <c r="Q21" s="134" t="str">
        <f>'statement of marks'!II21</f>
        <v/>
      </c>
      <c r="R21" s="134" t="str">
        <f>'statement of marks'!IJ21</f>
        <v/>
      </c>
      <c r="S21" s="134" t="str">
        <f>'statement of marks'!IK21</f>
        <v/>
      </c>
      <c r="T21" s="134" t="str">
        <f>'statement of marks'!IN21</f>
        <v/>
      </c>
      <c r="U21" s="134" t="str">
        <f>'statement of marks'!IQ21</f>
        <v/>
      </c>
      <c r="V21" s="134" t="str">
        <f>'statement of marks'!IT21</f>
        <v/>
      </c>
      <c r="W21" s="134" t="str">
        <f>'statement of marks'!IW21</f>
        <v/>
      </c>
      <c r="X21" s="134" t="str">
        <f>'statement of marks'!IX21</f>
        <v>A</v>
      </c>
      <c r="Y21" s="134" t="str">
        <f>'statement of marks'!IY21</f>
        <v>A</v>
      </c>
      <c r="Z21" s="134" t="str">
        <f>CONCATENATE('statement of marks'!JC21,'statement of marks'!JE21)</f>
        <v xml:space="preserve">            </v>
      </c>
      <c r="AA21" s="134">
        <f t="shared" si="18"/>
        <v>0</v>
      </c>
      <c r="AB21" s="289"/>
      <c r="AC21" s="289"/>
      <c r="AD21" s="289"/>
      <c r="AE21" s="289"/>
      <c r="AF21" s="289"/>
      <c r="AG21" s="289"/>
      <c r="AH21" s="289"/>
      <c r="AI21" s="289"/>
      <c r="AJ21" s="289"/>
      <c r="AK21" s="136" t="str">
        <f t="shared" si="6"/>
        <v/>
      </c>
      <c r="AL21" s="136" t="str">
        <f t="shared" si="7"/>
        <v/>
      </c>
      <c r="AM21" s="136" t="str">
        <f t="shared" si="8"/>
        <v/>
      </c>
      <c r="AN21" s="136" t="str">
        <f t="shared" si="9"/>
        <v/>
      </c>
      <c r="AO21" s="136" t="str">
        <f t="shared" si="10"/>
        <v/>
      </c>
      <c r="AP21" s="136" t="str">
        <f t="shared" si="11"/>
        <v/>
      </c>
      <c r="AQ21" s="136" t="str">
        <f t="shared" si="12"/>
        <v/>
      </c>
      <c r="AR21" s="136" t="str">
        <f t="shared" si="13"/>
        <v/>
      </c>
      <c r="AS21" s="136" t="str">
        <f t="shared" si="14"/>
        <v/>
      </c>
      <c r="AT21" s="192">
        <f t="shared" si="15"/>
        <v>0</v>
      </c>
      <c r="AU21" s="192">
        <f t="shared" si="4"/>
        <v>0</v>
      </c>
      <c r="AV21" s="137" t="str">
        <f t="shared" si="16"/>
        <v/>
      </c>
      <c r="AW21" s="193" t="str">
        <f t="shared" si="5"/>
        <v/>
      </c>
      <c r="AX21" s="138" t="str">
        <f t="shared" si="17"/>
        <v/>
      </c>
      <c r="AY21" s="139" t="str">
        <f>'statement of marks'!HV21</f>
        <v/>
      </c>
      <c r="AZ21" s="140" t="str">
        <f>'statement of marks'!HW21</f>
        <v/>
      </c>
      <c r="BB21" s="195" t="str">
        <f>IF(AV21="","",IF(AV21="PASS",'full report'!N567,""))</f>
        <v/>
      </c>
    </row>
    <row r="22" spans="1:54" ht="20" customHeight="1">
      <c r="A22" s="122">
        <v>16</v>
      </c>
      <c r="B22" s="130" t="str">
        <f>IF('statement of marks'!D22="","",'statement of marks'!D22)</f>
        <v/>
      </c>
      <c r="C22" s="192" t="str">
        <f>IF('statement of marks'!E22="","",'statement of marks'!E22)</f>
        <v/>
      </c>
      <c r="D22" s="154" t="str">
        <f>IF('statement of marks'!F22="","",'statement of marks'!F22)</f>
        <v/>
      </c>
      <c r="E22" s="25" t="str">
        <f>IF('statement of marks'!G22="","",'statement of marks'!G22)</f>
        <v/>
      </c>
      <c r="F22" s="25" t="str">
        <f>IF('statement of marks'!H22="","",'statement of marks'!H22)</f>
        <v/>
      </c>
      <c r="G22" s="25" t="str">
        <f>IF('statement of marks'!I22="","",'statement of marks'!I22)</f>
        <v/>
      </c>
      <c r="H22" s="192" t="str">
        <f>IF('statement of marks'!B22="","",'statement of marks'!B22)</f>
        <v/>
      </c>
      <c r="I22" s="192" t="str">
        <f>IF('statement of marks'!HK22="","",'statement of marks'!HK22)</f>
        <v/>
      </c>
      <c r="J22" s="192" t="str">
        <f>IF('statement of marks'!DR22="","",'statement of marks'!DR22)</f>
        <v/>
      </c>
      <c r="K22" s="133">
        <f>IF('statement of marks'!DQ22="","",'statement of marks'!DQ22)</f>
        <v>27.708333333333332</v>
      </c>
      <c r="L22" s="134" t="str">
        <f>'statement of marks'!HZ22</f>
        <v/>
      </c>
      <c r="M22" s="134" t="str">
        <f>'statement of marks'!IC22</f>
        <v/>
      </c>
      <c r="N22" s="135" t="str">
        <f>'statement of marks'!IF22</f>
        <v/>
      </c>
      <c r="O22" s="134" t="str">
        <f>'statement of marks'!IG22</f>
        <v/>
      </c>
      <c r="P22" s="134" t="str">
        <f>'statement of marks'!IH22</f>
        <v/>
      </c>
      <c r="Q22" s="134" t="str">
        <f>'statement of marks'!II22</f>
        <v/>
      </c>
      <c r="R22" s="134" t="str">
        <f>'statement of marks'!IJ22</f>
        <v/>
      </c>
      <c r="S22" s="134" t="str">
        <f>'statement of marks'!IK22</f>
        <v/>
      </c>
      <c r="T22" s="134" t="str">
        <f>'statement of marks'!IN22</f>
        <v/>
      </c>
      <c r="U22" s="134" t="str">
        <f>'statement of marks'!IQ22</f>
        <v/>
      </c>
      <c r="V22" s="134" t="str">
        <f>'statement of marks'!IT22</f>
        <v/>
      </c>
      <c r="W22" s="134" t="str">
        <f>'statement of marks'!IW22</f>
        <v/>
      </c>
      <c r="X22" s="134" t="str">
        <f>'statement of marks'!IX22</f>
        <v>A</v>
      </c>
      <c r="Y22" s="134" t="str">
        <f>'statement of marks'!IY22</f>
        <v>A</v>
      </c>
      <c r="Z22" s="134" t="str">
        <f>CONCATENATE('statement of marks'!JC22,'statement of marks'!JE22)</f>
        <v xml:space="preserve">            </v>
      </c>
      <c r="AA22" s="134">
        <f t="shared" si="18"/>
        <v>0</v>
      </c>
      <c r="AB22" s="289"/>
      <c r="AC22" s="289"/>
      <c r="AD22" s="289"/>
      <c r="AE22" s="289"/>
      <c r="AF22" s="289"/>
      <c r="AG22" s="289"/>
      <c r="AH22" s="289"/>
      <c r="AI22" s="289"/>
      <c r="AJ22" s="289"/>
      <c r="AK22" s="136" t="str">
        <f t="shared" si="6"/>
        <v/>
      </c>
      <c r="AL22" s="136" t="str">
        <f t="shared" si="7"/>
        <v/>
      </c>
      <c r="AM22" s="136" t="str">
        <f t="shared" si="8"/>
        <v/>
      </c>
      <c r="AN22" s="136" t="str">
        <f t="shared" si="9"/>
        <v/>
      </c>
      <c r="AO22" s="136" t="str">
        <f t="shared" si="10"/>
        <v/>
      </c>
      <c r="AP22" s="136" t="str">
        <f t="shared" si="11"/>
        <v/>
      </c>
      <c r="AQ22" s="136" t="str">
        <f t="shared" si="12"/>
        <v/>
      </c>
      <c r="AR22" s="136" t="str">
        <f t="shared" si="13"/>
        <v/>
      </c>
      <c r="AS22" s="136" t="str">
        <f t="shared" si="14"/>
        <v/>
      </c>
      <c r="AT22" s="192">
        <f t="shared" si="15"/>
        <v>0</v>
      </c>
      <c r="AU22" s="192">
        <f t="shared" si="4"/>
        <v>0</v>
      </c>
      <c r="AV22" s="137" t="str">
        <f t="shared" si="16"/>
        <v/>
      </c>
      <c r="AW22" s="193" t="str">
        <f t="shared" si="5"/>
        <v/>
      </c>
      <c r="AX22" s="138" t="str">
        <f t="shared" si="17"/>
        <v/>
      </c>
      <c r="AY22" s="139" t="str">
        <f>'statement of marks'!HV22</f>
        <v/>
      </c>
      <c r="AZ22" s="140" t="str">
        <f>'statement of marks'!HW22</f>
        <v/>
      </c>
      <c r="BB22" s="195" t="str">
        <f>IF(AV22="","",IF(AV22="PASS",'full report'!N606,""))</f>
        <v/>
      </c>
    </row>
    <row r="23" spans="1:54" ht="20" customHeight="1">
      <c r="A23" s="122">
        <v>17</v>
      </c>
      <c r="B23" s="130" t="str">
        <f>IF('statement of marks'!D23="","",'statement of marks'!D23)</f>
        <v/>
      </c>
      <c r="C23" s="192" t="str">
        <f>IF('statement of marks'!E23="","",'statement of marks'!E23)</f>
        <v/>
      </c>
      <c r="D23" s="154" t="str">
        <f>IF('statement of marks'!F23="","",'statement of marks'!F23)</f>
        <v/>
      </c>
      <c r="E23" s="25" t="str">
        <f>IF('statement of marks'!G23="","",'statement of marks'!G23)</f>
        <v/>
      </c>
      <c r="F23" s="25" t="str">
        <f>IF('statement of marks'!H23="","",'statement of marks'!H23)</f>
        <v/>
      </c>
      <c r="G23" s="25" t="str">
        <f>IF('statement of marks'!I23="","",'statement of marks'!I23)</f>
        <v/>
      </c>
      <c r="H23" s="192" t="str">
        <f>IF('statement of marks'!B23="","",'statement of marks'!B23)</f>
        <v/>
      </c>
      <c r="I23" s="192" t="str">
        <f>IF('statement of marks'!HK23="","",'statement of marks'!HK23)</f>
        <v/>
      </c>
      <c r="J23" s="192" t="str">
        <f>IF('statement of marks'!DR23="","",'statement of marks'!DR23)</f>
        <v/>
      </c>
      <c r="K23" s="133">
        <f>IF('statement of marks'!DQ23="","",'statement of marks'!DQ23)</f>
        <v>27.708333333333332</v>
      </c>
      <c r="L23" s="134" t="str">
        <f>'statement of marks'!HZ23</f>
        <v/>
      </c>
      <c r="M23" s="134" t="str">
        <f>'statement of marks'!IC23</f>
        <v/>
      </c>
      <c r="N23" s="135" t="str">
        <f>'statement of marks'!IF23</f>
        <v/>
      </c>
      <c r="O23" s="134" t="str">
        <f>'statement of marks'!IG23</f>
        <v/>
      </c>
      <c r="P23" s="134" t="str">
        <f>'statement of marks'!IH23</f>
        <v/>
      </c>
      <c r="Q23" s="134" t="str">
        <f>'statement of marks'!II23</f>
        <v/>
      </c>
      <c r="R23" s="134" t="str">
        <f>'statement of marks'!IJ23</f>
        <v/>
      </c>
      <c r="S23" s="134" t="str">
        <f>'statement of marks'!IK23</f>
        <v/>
      </c>
      <c r="T23" s="134" t="str">
        <f>'statement of marks'!IN23</f>
        <v/>
      </c>
      <c r="U23" s="134" t="str">
        <f>'statement of marks'!IQ23</f>
        <v/>
      </c>
      <c r="V23" s="134" t="str">
        <f>'statement of marks'!IT23</f>
        <v/>
      </c>
      <c r="W23" s="134" t="str">
        <f>'statement of marks'!IW23</f>
        <v/>
      </c>
      <c r="X23" s="134" t="str">
        <f>'statement of marks'!IX23</f>
        <v>A</v>
      </c>
      <c r="Y23" s="134" t="str">
        <f>'statement of marks'!IY23</f>
        <v>A</v>
      </c>
      <c r="Z23" s="134" t="str">
        <f>CONCATENATE('statement of marks'!JC23,'statement of marks'!JE23)</f>
        <v xml:space="preserve">            </v>
      </c>
      <c r="AA23" s="134">
        <f t="shared" si="18"/>
        <v>0</v>
      </c>
      <c r="AB23" s="289"/>
      <c r="AC23" s="289"/>
      <c r="AD23" s="289"/>
      <c r="AE23" s="289"/>
      <c r="AF23" s="289"/>
      <c r="AG23" s="289"/>
      <c r="AH23" s="289"/>
      <c r="AI23" s="289"/>
      <c r="AJ23" s="289"/>
      <c r="AK23" s="136" t="str">
        <f t="shared" si="6"/>
        <v/>
      </c>
      <c r="AL23" s="136" t="str">
        <f t="shared" si="7"/>
        <v/>
      </c>
      <c r="AM23" s="136" t="str">
        <f t="shared" si="8"/>
        <v/>
      </c>
      <c r="AN23" s="136" t="str">
        <f t="shared" si="9"/>
        <v/>
      </c>
      <c r="AO23" s="136" t="str">
        <f t="shared" si="10"/>
        <v/>
      </c>
      <c r="AP23" s="136" t="str">
        <f t="shared" si="11"/>
        <v/>
      </c>
      <c r="AQ23" s="136" t="str">
        <f t="shared" si="12"/>
        <v/>
      </c>
      <c r="AR23" s="136" t="str">
        <f t="shared" si="13"/>
        <v/>
      </c>
      <c r="AS23" s="136" t="str">
        <f t="shared" si="14"/>
        <v/>
      </c>
      <c r="AT23" s="192">
        <f t="shared" si="15"/>
        <v>0</v>
      </c>
      <c r="AU23" s="192">
        <f t="shared" si="4"/>
        <v>0</v>
      </c>
      <c r="AV23" s="137" t="str">
        <f t="shared" si="16"/>
        <v/>
      </c>
      <c r="AW23" s="193" t="str">
        <f t="shared" si="5"/>
        <v/>
      </c>
      <c r="AX23" s="138" t="str">
        <f t="shared" si="17"/>
        <v/>
      </c>
      <c r="AY23" s="139" t="str">
        <f>'statement of marks'!HV23</f>
        <v/>
      </c>
      <c r="AZ23" s="140" t="str">
        <f>'statement of marks'!HW23</f>
        <v/>
      </c>
      <c r="BB23" s="195" t="str">
        <f>IF(AV23="","",IF(AV23="PASS",'full report'!N645,""))</f>
        <v/>
      </c>
    </row>
    <row r="24" spans="1:54" ht="20" customHeight="1">
      <c r="A24" s="122">
        <v>18</v>
      </c>
      <c r="B24" s="130" t="str">
        <f>IF('statement of marks'!D24="","",'statement of marks'!D24)</f>
        <v/>
      </c>
      <c r="C24" s="192" t="str">
        <f>IF('statement of marks'!E24="","",'statement of marks'!E24)</f>
        <v/>
      </c>
      <c r="D24" s="154" t="str">
        <f>IF('statement of marks'!F24="","",'statement of marks'!F24)</f>
        <v/>
      </c>
      <c r="E24" s="25" t="str">
        <f>IF('statement of marks'!G24="","",'statement of marks'!G24)</f>
        <v/>
      </c>
      <c r="F24" s="25" t="str">
        <f>IF('statement of marks'!H24="","",'statement of marks'!H24)</f>
        <v/>
      </c>
      <c r="G24" s="25" t="str">
        <f>IF('statement of marks'!I24="","",'statement of marks'!I24)</f>
        <v/>
      </c>
      <c r="H24" s="192" t="str">
        <f>IF('statement of marks'!B24="","",'statement of marks'!B24)</f>
        <v/>
      </c>
      <c r="I24" s="192" t="str">
        <f>IF('statement of marks'!HK24="","",'statement of marks'!HK24)</f>
        <v/>
      </c>
      <c r="J24" s="192" t="str">
        <f>IF('statement of marks'!DR24="","",'statement of marks'!DR24)</f>
        <v/>
      </c>
      <c r="K24" s="133">
        <f>IF('statement of marks'!DQ24="","",'statement of marks'!DQ24)</f>
        <v>27.708333333333332</v>
      </c>
      <c r="L24" s="134" t="str">
        <f>'statement of marks'!HZ24</f>
        <v/>
      </c>
      <c r="M24" s="134" t="str">
        <f>'statement of marks'!IC24</f>
        <v/>
      </c>
      <c r="N24" s="135" t="str">
        <f>'statement of marks'!IF24</f>
        <v/>
      </c>
      <c r="O24" s="134" t="str">
        <f>'statement of marks'!IG24</f>
        <v/>
      </c>
      <c r="P24" s="134" t="str">
        <f>'statement of marks'!IH24</f>
        <v/>
      </c>
      <c r="Q24" s="134" t="str">
        <f>'statement of marks'!II24</f>
        <v/>
      </c>
      <c r="R24" s="134" t="str">
        <f>'statement of marks'!IJ24</f>
        <v/>
      </c>
      <c r="S24" s="134" t="str">
        <f>'statement of marks'!IK24</f>
        <v/>
      </c>
      <c r="T24" s="134" t="str">
        <f>'statement of marks'!IN24</f>
        <v/>
      </c>
      <c r="U24" s="134" t="str">
        <f>'statement of marks'!IQ24</f>
        <v/>
      </c>
      <c r="V24" s="134" t="str">
        <f>'statement of marks'!IT24</f>
        <v/>
      </c>
      <c r="W24" s="134" t="str">
        <f>'statement of marks'!IW24</f>
        <v/>
      </c>
      <c r="X24" s="134" t="str">
        <f>'statement of marks'!IX24</f>
        <v>A</v>
      </c>
      <c r="Y24" s="134" t="str">
        <f>'statement of marks'!IY24</f>
        <v>A</v>
      </c>
      <c r="Z24" s="134" t="str">
        <f>CONCATENATE('statement of marks'!JC24,'statement of marks'!JE24)</f>
        <v xml:space="preserve">            </v>
      </c>
      <c r="AA24" s="134">
        <f t="shared" si="18"/>
        <v>0</v>
      </c>
      <c r="AB24" s="289"/>
      <c r="AC24" s="289"/>
      <c r="AD24" s="289"/>
      <c r="AE24" s="289"/>
      <c r="AF24" s="289"/>
      <c r="AG24" s="289"/>
      <c r="AH24" s="289"/>
      <c r="AI24" s="289"/>
      <c r="AJ24" s="289"/>
      <c r="AK24" s="136" t="str">
        <f t="shared" si="6"/>
        <v/>
      </c>
      <c r="AL24" s="136" t="str">
        <f t="shared" si="7"/>
        <v/>
      </c>
      <c r="AM24" s="136" t="str">
        <f t="shared" si="8"/>
        <v/>
      </c>
      <c r="AN24" s="136" t="str">
        <f t="shared" si="9"/>
        <v/>
      </c>
      <c r="AO24" s="136" t="str">
        <f t="shared" si="10"/>
        <v/>
      </c>
      <c r="AP24" s="136" t="str">
        <f t="shared" si="11"/>
        <v/>
      </c>
      <c r="AQ24" s="136" t="str">
        <f t="shared" si="12"/>
        <v/>
      </c>
      <c r="AR24" s="136" t="str">
        <f t="shared" si="13"/>
        <v/>
      </c>
      <c r="AS24" s="136" t="str">
        <f t="shared" si="14"/>
        <v/>
      </c>
      <c r="AT24" s="192">
        <f t="shared" si="15"/>
        <v>0</v>
      </c>
      <c r="AU24" s="192">
        <f t="shared" si="4"/>
        <v>0</v>
      </c>
      <c r="AV24" s="137" t="str">
        <f t="shared" si="16"/>
        <v/>
      </c>
      <c r="AW24" s="193" t="str">
        <f t="shared" si="5"/>
        <v/>
      </c>
      <c r="AX24" s="138" t="str">
        <f t="shared" si="17"/>
        <v/>
      </c>
      <c r="AY24" s="139" t="str">
        <f>'statement of marks'!HV24</f>
        <v/>
      </c>
      <c r="AZ24" s="140" t="str">
        <f>'statement of marks'!HW24</f>
        <v/>
      </c>
      <c r="BB24" s="195" t="str">
        <f>IF(AV24="","",IF(AV24="PASS",'full report'!N684,""))</f>
        <v/>
      </c>
    </row>
    <row r="25" spans="1:54" ht="20" customHeight="1">
      <c r="A25" s="122">
        <v>19</v>
      </c>
      <c r="B25" s="130" t="str">
        <f>IF('statement of marks'!D25="","",'statement of marks'!D25)</f>
        <v/>
      </c>
      <c r="C25" s="192" t="str">
        <f>IF('statement of marks'!E25="","",'statement of marks'!E25)</f>
        <v/>
      </c>
      <c r="D25" s="154" t="str">
        <f>IF('statement of marks'!F25="","",'statement of marks'!F25)</f>
        <v/>
      </c>
      <c r="E25" s="25" t="str">
        <f>IF('statement of marks'!G25="","",'statement of marks'!G25)</f>
        <v/>
      </c>
      <c r="F25" s="25" t="str">
        <f>IF('statement of marks'!H25="","",'statement of marks'!H25)</f>
        <v/>
      </c>
      <c r="G25" s="25" t="str">
        <f>IF('statement of marks'!I25="","",'statement of marks'!I25)</f>
        <v/>
      </c>
      <c r="H25" s="192" t="str">
        <f>IF('statement of marks'!B25="","",'statement of marks'!B25)</f>
        <v/>
      </c>
      <c r="I25" s="192" t="str">
        <f>IF('statement of marks'!HK25="","",'statement of marks'!HK25)</f>
        <v/>
      </c>
      <c r="J25" s="192" t="str">
        <f>IF('statement of marks'!DR25="","",'statement of marks'!DR25)</f>
        <v/>
      </c>
      <c r="K25" s="133">
        <f>IF('statement of marks'!DQ25="","",'statement of marks'!DQ25)</f>
        <v>27.708333333333332</v>
      </c>
      <c r="L25" s="134" t="str">
        <f>'statement of marks'!HZ25</f>
        <v/>
      </c>
      <c r="M25" s="134" t="str">
        <f>'statement of marks'!IC25</f>
        <v/>
      </c>
      <c r="N25" s="135" t="str">
        <f>'statement of marks'!IF25</f>
        <v/>
      </c>
      <c r="O25" s="134" t="str">
        <f>'statement of marks'!IG25</f>
        <v/>
      </c>
      <c r="P25" s="134" t="str">
        <f>'statement of marks'!IH25</f>
        <v/>
      </c>
      <c r="Q25" s="134" t="str">
        <f>'statement of marks'!II25</f>
        <v/>
      </c>
      <c r="R25" s="134" t="str">
        <f>'statement of marks'!IJ25</f>
        <v/>
      </c>
      <c r="S25" s="134" t="str">
        <f>'statement of marks'!IK25</f>
        <v/>
      </c>
      <c r="T25" s="134" t="str">
        <f>'statement of marks'!IN25</f>
        <v/>
      </c>
      <c r="U25" s="134" t="str">
        <f>'statement of marks'!IQ25</f>
        <v/>
      </c>
      <c r="V25" s="134" t="str">
        <f>'statement of marks'!IT25</f>
        <v/>
      </c>
      <c r="W25" s="134" t="str">
        <f>'statement of marks'!IW25</f>
        <v/>
      </c>
      <c r="X25" s="134" t="str">
        <f>'statement of marks'!IX25</f>
        <v>A</v>
      </c>
      <c r="Y25" s="134" t="str">
        <f>'statement of marks'!IY25</f>
        <v>A</v>
      </c>
      <c r="Z25" s="134" t="str">
        <f>CONCATENATE('statement of marks'!JC25,'statement of marks'!JE25)</f>
        <v xml:space="preserve">            </v>
      </c>
      <c r="AA25" s="134">
        <f t="shared" si="18"/>
        <v>0</v>
      </c>
      <c r="AB25" s="289"/>
      <c r="AC25" s="289"/>
      <c r="AD25" s="289"/>
      <c r="AE25" s="289"/>
      <c r="AF25" s="289"/>
      <c r="AG25" s="289"/>
      <c r="AH25" s="289"/>
      <c r="AI25" s="289"/>
      <c r="AJ25" s="289"/>
      <c r="AK25" s="136" t="str">
        <f t="shared" si="6"/>
        <v/>
      </c>
      <c r="AL25" s="136" t="str">
        <f t="shared" si="7"/>
        <v/>
      </c>
      <c r="AM25" s="136" t="str">
        <f t="shared" si="8"/>
        <v/>
      </c>
      <c r="AN25" s="136" t="str">
        <f t="shared" si="9"/>
        <v/>
      </c>
      <c r="AO25" s="136" t="str">
        <f t="shared" si="10"/>
        <v/>
      </c>
      <c r="AP25" s="136" t="str">
        <f t="shared" si="11"/>
        <v/>
      </c>
      <c r="AQ25" s="136" t="str">
        <f t="shared" si="12"/>
        <v/>
      </c>
      <c r="AR25" s="136" t="str">
        <f t="shared" si="13"/>
        <v/>
      </c>
      <c r="AS25" s="136" t="str">
        <f t="shared" si="14"/>
        <v/>
      </c>
      <c r="AT25" s="192">
        <f t="shared" si="15"/>
        <v>0</v>
      </c>
      <c r="AU25" s="192">
        <f t="shared" si="4"/>
        <v>0</v>
      </c>
      <c r="AV25" s="137" t="str">
        <f t="shared" si="16"/>
        <v/>
      </c>
      <c r="AW25" s="193" t="str">
        <f t="shared" si="5"/>
        <v/>
      </c>
      <c r="AX25" s="138" t="str">
        <f t="shared" si="17"/>
        <v/>
      </c>
      <c r="AY25" s="139" t="str">
        <f>'statement of marks'!HV25</f>
        <v/>
      </c>
      <c r="AZ25" s="140" t="str">
        <f>'statement of marks'!HW25</f>
        <v/>
      </c>
      <c r="BB25" s="195" t="str">
        <f>IF(AV25="","",IF(AV25="PASS",'full report'!N723,""))</f>
        <v/>
      </c>
    </row>
    <row r="26" spans="1:54" ht="20" customHeight="1">
      <c r="A26" s="122">
        <v>20</v>
      </c>
      <c r="B26" s="130" t="str">
        <f>IF('statement of marks'!D26="","",'statement of marks'!D26)</f>
        <v/>
      </c>
      <c r="C26" s="192" t="str">
        <f>IF('statement of marks'!E26="","",'statement of marks'!E26)</f>
        <v/>
      </c>
      <c r="D26" s="154" t="str">
        <f>IF('statement of marks'!F26="","",'statement of marks'!F26)</f>
        <v/>
      </c>
      <c r="E26" s="25" t="str">
        <f>IF('statement of marks'!G26="","",'statement of marks'!G26)</f>
        <v/>
      </c>
      <c r="F26" s="25" t="str">
        <f>IF('statement of marks'!H26="","",'statement of marks'!H26)</f>
        <v/>
      </c>
      <c r="G26" s="25" t="str">
        <f>IF('statement of marks'!I26="","",'statement of marks'!I26)</f>
        <v/>
      </c>
      <c r="H26" s="192" t="str">
        <f>IF('statement of marks'!B26="","",'statement of marks'!B26)</f>
        <v/>
      </c>
      <c r="I26" s="192" t="str">
        <f>IF('statement of marks'!HK26="","",'statement of marks'!HK26)</f>
        <v/>
      </c>
      <c r="J26" s="192" t="str">
        <f>IF('statement of marks'!DR26="","",'statement of marks'!DR26)</f>
        <v/>
      </c>
      <c r="K26" s="133">
        <f>IF('statement of marks'!DQ26="","",'statement of marks'!DQ26)</f>
        <v>27.708333333333332</v>
      </c>
      <c r="L26" s="134" t="str">
        <f>'statement of marks'!HZ26</f>
        <v/>
      </c>
      <c r="M26" s="134" t="str">
        <f>'statement of marks'!IC26</f>
        <v/>
      </c>
      <c r="N26" s="135" t="str">
        <f>'statement of marks'!IF26</f>
        <v/>
      </c>
      <c r="O26" s="134" t="str">
        <f>'statement of marks'!IG26</f>
        <v/>
      </c>
      <c r="P26" s="134" t="str">
        <f>'statement of marks'!IH26</f>
        <v/>
      </c>
      <c r="Q26" s="134" t="str">
        <f>'statement of marks'!II26</f>
        <v/>
      </c>
      <c r="R26" s="134" t="str">
        <f>'statement of marks'!IJ26</f>
        <v/>
      </c>
      <c r="S26" s="134" t="str">
        <f>'statement of marks'!IK26</f>
        <v/>
      </c>
      <c r="T26" s="134" t="str">
        <f>'statement of marks'!IN26</f>
        <v/>
      </c>
      <c r="U26" s="134" t="str">
        <f>'statement of marks'!IQ26</f>
        <v/>
      </c>
      <c r="V26" s="134" t="str">
        <f>'statement of marks'!IT26</f>
        <v/>
      </c>
      <c r="W26" s="134" t="str">
        <f>'statement of marks'!IW26</f>
        <v/>
      </c>
      <c r="X26" s="134" t="str">
        <f>'statement of marks'!IX26</f>
        <v>A</v>
      </c>
      <c r="Y26" s="134" t="str">
        <f>'statement of marks'!IY26</f>
        <v>A</v>
      </c>
      <c r="Z26" s="134" t="str">
        <f>CONCATENATE('statement of marks'!JC26,'statement of marks'!JE26)</f>
        <v xml:space="preserve">            </v>
      </c>
      <c r="AA26" s="134">
        <f t="shared" si="18"/>
        <v>0</v>
      </c>
      <c r="AB26" s="289"/>
      <c r="AC26" s="289"/>
      <c r="AD26" s="289"/>
      <c r="AE26" s="289"/>
      <c r="AF26" s="289"/>
      <c r="AG26" s="289"/>
      <c r="AH26" s="289"/>
      <c r="AI26" s="289"/>
      <c r="AJ26" s="289"/>
      <c r="AK26" s="136" t="str">
        <f t="shared" si="6"/>
        <v/>
      </c>
      <c r="AL26" s="136" t="str">
        <f t="shared" si="7"/>
        <v/>
      </c>
      <c r="AM26" s="136" t="str">
        <f t="shared" si="8"/>
        <v/>
      </c>
      <c r="AN26" s="136" t="str">
        <f t="shared" si="9"/>
        <v/>
      </c>
      <c r="AO26" s="136" t="str">
        <f t="shared" si="10"/>
        <v/>
      </c>
      <c r="AP26" s="136" t="str">
        <f t="shared" si="11"/>
        <v/>
      </c>
      <c r="AQ26" s="136" t="str">
        <f t="shared" si="12"/>
        <v/>
      </c>
      <c r="AR26" s="136" t="str">
        <f t="shared" si="13"/>
        <v/>
      </c>
      <c r="AS26" s="136" t="str">
        <f t="shared" si="14"/>
        <v/>
      </c>
      <c r="AT26" s="192">
        <f t="shared" si="15"/>
        <v>0</v>
      </c>
      <c r="AU26" s="192">
        <f t="shared" si="4"/>
        <v>0</v>
      </c>
      <c r="AV26" s="137" t="str">
        <f t="shared" si="16"/>
        <v/>
      </c>
      <c r="AW26" s="193" t="str">
        <f t="shared" si="5"/>
        <v/>
      </c>
      <c r="AX26" s="138" t="str">
        <f t="shared" si="17"/>
        <v/>
      </c>
      <c r="AY26" s="139" t="str">
        <f>'statement of marks'!HV26</f>
        <v/>
      </c>
      <c r="AZ26" s="140" t="str">
        <f>'statement of marks'!HW26</f>
        <v/>
      </c>
      <c r="BB26" s="195" t="str">
        <f>IF(AV26="","",IF(AV26="PASS",'full report'!N762,""))</f>
        <v/>
      </c>
    </row>
    <row r="27" spans="1:54" ht="20" customHeight="1">
      <c r="A27" s="122">
        <v>21</v>
      </c>
      <c r="B27" s="130" t="str">
        <f>IF('statement of marks'!D27="","",'statement of marks'!D27)</f>
        <v/>
      </c>
      <c r="C27" s="192" t="str">
        <f>IF('statement of marks'!E27="","",'statement of marks'!E27)</f>
        <v/>
      </c>
      <c r="D27" s="154" t="str">
        <f>IF('statement of marks'!F27="","",'statement of marks'!F27)</f>
        <v/>
      </c>
      <c r="E27" s="25" t="str">
        <f>IF('statement of marks'!G27="","",'statement of marks'!G27)</f>
        <v/>
      </c>
      <c r="F27" s="25" t="str">
        <f>IF('statement of marks'!H27="","",'statement of marks'!H27)</f>
        <v/>
      </c>
      <c r="G27" s="25" t="str">
        <f>IF('statement of marks'!I27="","",'statement of marks'!I27)</f>
        <v/>
      </c>
      <c r="H27" s="192" t="str">
        <f>IF('statement of marks'!B27="","",'statement of marks'!B27)</f>
        <v/>
      </c>
      <c r="I27" s="192" t="str">
        <f>IF('statement of marks'!HK27="","",'statement of marks'!HK27)</f>
        <v/>
      </c>
      <c r="J27" s="192" t="str">
        <f>IF('statement of marks'!DR27="","",'statement of marks'!DR27)</f>
        <v/>
      </c>
      <c r="K27" s="133">
        <f>IF('statement of marks'!DQ27="","",'statement of marks'!DQ27)</f>
        <v>27.708333333333332</v>
      </c>
      <c r="L27" s="134" t="str">
        <f>'statement of marks'!HZ27</f>
        <v/>
      </c>
      <c r="M27" s="134" t="str">
        <f>'statement of marks'!IC27</f>
        <v/>
      </c>
      <c r="N27" s="135" t="str">
        <f>'statement of marks'!IF27</f>
        <v/>
      </c>
      <c r="O27" s="134" t="str">
        <f>'statement of marks'!IG27</f>
        <v/>
      </c>
      <c r="P27" s="134" t="str">
        <f>'statement of marks'!IH27</f>
        <v/>
      </c>
      <c r="Q27" s="134" t="str">
        <f>'statement of marks'!II27</f>
        <v/>
      </c>
      <c r="R27" s="134" t="str">
        <f>'statement of marks'!IJ27</f>
        <v/>
      </c>
      <c r="S27" s="134" t="str">
        <f>'statement of marks'!IK27</f>
        <v/>
      </c>
      <c r="T27" s="134" t="str">
        <f>'statement of marks'!IN27</f>
        <v/>
      </c>
      <c r="U27" s="134" t="str">
        <f>'statement of marks'!IQ27</f>
        <v/>
      </c>
      <c r="V27" s="134" t="str">
        <f>'statement of marks'!IT27</f>
        <v/>
      </c>
      <c r="W27" s="134" t="str">
        <f>'statement of marks'!IW27</f>
        <v/>
      </c>
      <c r="X27" s="134" t="str">
        <f>'statement of marks'!IX27</f>
        <v>A</v>
      </c>
      <c r="Y27" s="134" t="str">
        <f>'statement of marks'!IY27</f>
        <v>A</v>
      </c>
      <c r="Z27" s="134" t="str">
        <f>CONCATENATE('statement of marks'!JC27,'statement of marks'!JE27)</f>
        <v xml:space="preserve">            </v>
      </c>
      <c r="AA27" s="134">
        <f t="shared" si="18"/>
        <v>0</v>
      </c>
      <c r="AB27" s="289"/>
      <c r="AC27" s="289"/>
      <c r="AD27" s="289"/>
      <c r="AE27" s="289"/>
      <c r="AF27" s="289"/>
      <c r="AG27" s="289"/>
      <c r="AH27" s="289"/>
      <c r="AI27" s="289"/>
      <c r="AJ27" s="289"/>
      <c r="AK27" s="136" t="str">
        <f t="shared" si="6"/>
        <v/>
      </c>
      <c r="AL27" s="136" t="str">
        <f t="shared" si="7"/>
        <v/>
      </c>
      <c r="AM27" s="136" t="str">
        <f t="shared" si="8"/>
        <v/>
      </c>
      <c r="AN27" s="136" t="str">
        <f t="shared" si="9"/>
        <v/>
      </c>
      <c r="AO27" s="136" t="str">
        <f t="shared" si="10"/>
        <v/>
      </c>
      <c r="AP27" s="136" t="str">
        <f t="shared" si="11"/>
        <v/>
      </c>
      <c r="AQ27" s="136" t="str">
        <f t="shared" si="12"/>
        <v/>
      </c>
      <c r="AR27" s="136" t="str">
        <f t="shared" si="13"/>
        <v/>
      </c>
      <c r="AS27" s="136" t="str">
        <f t="shared" si="14"/>
        <v/>
      </c>
      <c r="AT27" s="192">
        <f t="shared" si="15"/>
        <v>0</v>
      </c>
      <c r="AU27" s="192">
        <f t="shared" si="4"/>
        <v>0</v>
      </c>
      <c r="AV27" s="137" t="str">
        <f t="shared" si="16"/>
        <v/>
      </c>
      <c r="AW27" s="193" t="str">
        <f t="shared" si="5"/>
        <v/>
      </c>
      <c r="AX27" s="138" t="str">
        <f t="shared" si="17"/>
        <v/>
      </c>
      <c r="AY27" s="139" t="str">
        <f>'statement of marks'!HV27</f>
        <v/>
      </c>
      <c r="AZ27" s="140" t="str">
        <f>'statement of marks'!HW27</f>
        <v/>
      </c>
      <c r="BB27" s="195" t="str">
        <f>IF(AV27="","",IF(AV27="PASS",'full report'!N801,""))</f>
        <v/>
      </c>
    </row>
    <row r="28" spans="1:54" ht="20" customHeight="1">
      <c r="A28" s="122">
        <v>22</v>
      </c>
      <c r="B28" s="130" t="str">
        <f>IF('statement of marks'!D28="","",'statement of marks'!D28)</f>
        <v/>
      </c>
      <c r="C28" s="192" t="str">
        <f>IF('statement of marks'!E28="","",'statement of marks'!E28)</f>
        <v/>
      </c>
      <c r="D28" s="154" t="str">
        <f>IF('statement of marks'!F28="","",'statement of marks'!F28)</f>
        <v/>
      </c>
      <c r="E28" s="25" t="str">
        <f>IF('statement of marks'!G28="","",'statement of marks'!G28)</f>
        <v/>
      </c>
      <c r="F28" s="25" t="str">
        <f>IF('statement of marks'!H28="","",'statement of marks'!H28)</f>
        <v/>
      </c>
      <c r="G28" s="25" t="str">
        <f>IF('statement of marks'!I28="","",'statement of marks'!I28)</f>
        <v/>
      </c>
      <c r="H28" s="192" t="str">
        <f>IF('statement of marks'!B28="","",'statement of marks'!B28)</f>
        <v/>
      </c>
      <c r="I28" s="192" t="str">
        <f>IF('statement of marks'!HK28="","",'statement of marks'!HK28)</f>
        <v/>
      </c>
      <c r="J28" s="192" t="str">
        <f>IF('statement of marks'!DR28="","",'statement of marks'!DR28)</f>
        <v/>
      </c>
      <c r="K28" s="133">
        <f>IF('statement of marks'!DQ28="","",'statement of marks'!DQ28)</f>
        <v>27.708333333333332</v>
      </c>
      <c r="L28" s="134" t="str">
        <f>'statement of marks'!HZ28</f>
        <v/>
      </c>
      <c r="M28" s="134" t="str">
        <f>'statement of marks'!IC28</f>
        <v/>
      </c>
      <c r="N28" s="135" t="str">
        <f>'statement of marks'!IF28</f>
        <v/>
      </c>
      <c r="O28" s="134" t="str">
        <f>'statement of marks'!IG28</f>
        <v/>
      </c>
      <c r="P28" s="134" t="str">
        <f>'statement of marks'!IH28</f>
        <v/>
      </c>
      <c r="Q28" s="134" t="str">
        <f>'statement of marks'!II28</f>
        <v/>
      </c>
      <c r="R28" s="134" t="str">
        <f>'statement of marks'!IJ28</f>
        <v/>
      </c>
      <c r="S28" s="134" t="str">
        <f>'statement of marks'!IK28</f>
        <v/>
      </c>
      <c r="T28" s="134" t="str">
        <f>'statement of marks'!IN28</f>
        <v/>
      </c>
      <c r="U28" s="134" t="str">
        <f>'statement of marks'!IQ28</f>
        <v/>
      </c>
      <c r="V28" s="134" t="str">
        <f>'statement of marks'!IT28</f>
        <v/>
      </c>
      <c r="W28" s="134" t="str">
        <f>'statement of marks'!IW28</f>
        <v/>
      </c>
      <c r="X28" s="134" t="str">
        <f>'statement of marks'!IX28</f>
        <v>A</v>
      </c>
      <c r="Y28" s="134" t="str">
        <f>'statement of marks'!IY28</f>
        <v>A</v>
      </c>
      <c r="Z28" s="134" t="str">
        <f>CONCATENATE('statement of marks'!JC28,'statement of marks'!JE28)</f>
        <v xml:space="preserve">            </v>
      </c>
      <c r="AA28" s="134">
        <f t="shared" si="18"/>
        <v>0</v>
      </c>
      <c r="AB28" s="289"/>
      <c r="AC28" s="289"/>
      <c r="AD28" s="289"/>
      <c r="AE28" s="289"/>
      <c r="AF28" s="289"/>
      <c r="AG28" s="289"/>
      <c r="AH28" s="289"/>
      <c r="AI28" s="289"/>
      <c r="AJ28" s="289"/>
      <c r="AK28" s="136" t="str">
        <f t="shared" si="6"/>
        <v/>
      </c>
      <c r="AL28" s="136" t="str">
        <f t="shared" si="7"/>
        <v/>
      </c>
      <c r="AM28" s="136" t="str">
        <f t="shared" si="8"/>
        <v/>
      </c>
      <c r="AN28" s="136" t="str">
        <f t="shared" si="9"/>
        <v/>
      </c>
      <c r="AO28" s="136" t="str">
        <f t="shared" si="10"/>
        <v/>
      </c>
      <c r="AP28" s="136" t="str">
        <f t="shared" si="11"/>
        <v/>
      </c>
      <c r="AQ28" s="136" t="str">
        <f t="shared" si="12"/>
        <v/>
      </c>
      <c r="AR28" s="136" t="str">
        <f t="shared" si="13"/>
        <v/>
      </c>
      <c r="AS28" s="136" t="str">
        <f t="shared" si="14"/>
        <v/>
      </c>
      <c r="AT28" s="192">
        <f t="shared" si="15"/>
        <v>0</v>
      </c>
      <c r="AU28" s="192">
        <f t="shared" si="4"/>
        <v>0</v>
      </c>
      <c r="AV28" s="137" t="str">
        <f t="shared" si="16"/>
        <v/>
      </c>
      <c r="AW28" s="193" t="str">
        <f t="shared" si="5"/>
        <v/>
      </c>
      <c r="AX28" s="138" t="str">
        <f t="shared" si="17"/>
        <v/>
      </c>
      <c r="AY28" s="139" t="str">
        <f>'statement of marks'!HV28</f>
        <v/>
      </c>
      <c r="AZ28" s="140" t="str">
        <f>'statement of marks'!HW28</f>
        <v/>
      </c>
      <c r="BB28" s="195" t="str">
        <f>IF(AV28="","",IF(AV28="PASS",'full report'!N840,""))</f>
        <v/>
      </c>
    </row>
    <row r="29" spans="1:54" ht="20" customHeight="1">
      <c r="A29" s="122">
        <v>23</v>
      </c>
      <c r="B29" s="130" t="str">
        <f>IF('statement of marks'!D29="","",'statement of marks'!D29)</f>
        <v/>
      </c>
      <c r="C29" s="192" t="str">
        <f>IF('statement of marks'!E29="","",'statement of marks'!E29)</f>
        <v/>
      </c>
      <c r="D29" s="154" t="str">
        <f>IF('statement of marks'!F29="","",'statement of marks'!F29)</f>
        <v/>
      </c>
      <c r="E29" s="25" t="str">
        <f>IF('statement of marks'!G29="","",'statement of marks'!G29)</f>
        <v/>
      </c>
      <c r="F29" s="25" t="str">
        <f>IF('statement of marks'!H29="","",'statement of marks'!H29)</f>
        <v/>
      </c>
      <c r="G29" s="25" t="str">
        <f>IF('statement of marks'!I29="","",'statement of marks'!I29)</f>
        <v/>
      </c>
      <c r="H29" s="192" t="str">
        <f>IF('statement of marks'!B29="","",'statement of marks'!B29)</f>
        <v/>
      </c>
      <c r="I29" s="192" t="str">
        <f>IF('statement of marks'!HK29="","",'statement of marks'!HK29)</f>
        <v/>
      </c>
      <c r="J29" s="192" t="str">
        <f>IF('statement of marks'!DR29="","",'statement of marks'!DR29)</f>
        <v/>
      </c>
      <c r="K29" s="133">
        <f>IF('statement of marks'!DQ29="","",'statement of marks'!DQ29)</f>
        <v>27.708333333333332</v>
      </c>
      <c r="L29" s="134" t="str">
        <f>'statement of marks'!HZ29</f>
        <v/>
      </c>
      <c r="M29" s="134" t="str">
        <f>'statement of marks'!IC29</f>
        <v/>
      </c>
      <c r="N29" s="135" t="str">
        <f>'statement of marks'!IF29</f>
        <v/>
      </c>
      <c r="O29" s="134" t="str">
        <f>'statement of marks'!IG29</f>
        <v/>
      </c>
      <c r="P29" s="134" t="str">
        <f>'statement of marks'!IH29</f>
        <v/>
      </c>
      <c r="Q29" s="134" t="str">
        <f>'statement of marks'!II29</f>
        <v/>
      </c>
      <c r="R29" s="134" t="str">
        <f>'statement of marks'!IJ29</f>
        <v/>
      </c>
      <c r="S29" s="134" t="str">
        <f>'statement of marks'!IK29</f>
        <v/>
      </c>
      <c r="T29" s="134" t="str">
        <f>'statement of marks'!IN29</f>
        <v/>
      </c>
      <c r="U29" s="134" t="str">
        <f>'statement of marks'!IQ29</f>
        <v/>
      </c>
      <c r="V29" s="134" t="str">
        <f>'statement of marks'!IT29</f>
        <v/>
      </c>
      <c r="W29" s="134" t="str">
        <f>'statement of marks'!IW29</f>
        <v/>
      </c>
      <c r="X29" s="134" t="str">
        <f>'statement of marks'!IX29</f>
        <v>A</v>
      </c>
      <c r="Y29" s="134" t="str">
        <f>'statement of marks'!IY29</f>
        <v>A</v>
      </c>
      <c r="Z29" s="134" t="str">
        <f>CONCATENATE('statement of marks'!JC29,'statement of marks'!JE29)</f>
        <v xml:space="preserve">            </v>
      </c>
      <c r="AA29" s="134">
        <f t="shared" si="18"/>
        <v>0</v>
      </c>
      <c r="AB29" s="289"/>
      <c r="AC29" s="289"/>
      <c r="AD29" s="289"/>
      <c r="AE29" s="289"/>
      <c r="AF29" s="289"/>
      <c r="AG29" s="289"/>
      <c r="AH29" s="289"/>
      <c r="AI29" s="289"/>
      <c r="AJ29" s="289"/>
      <c r="AK29" s="136" t="str">
        <f t="shared" si="6"/>
        <v/>
      </c>
      <c r="AL29" s="136" t="str">
        <f t="shared" si="7"/>
        <v/>
      </c>
      <c r="AM29" s="136" t="str">
        <f t="shared" si="8"/>
        <v/>
      </c>
      <c r="AN29" s="136" t="str">
        <f t="shared" si="9"/>
        <v/>
      </c>
      <c r="AO29" s="136" t="str">
        <f t="shared" si="10"/>
        <v/>
      </c>
      <c r="AP29" s="136" t="str">
        <f t="shared" si="11"/>
        <v/>
      </c>
      <c r="AQ29" s="136" t="str">
        <f t="shared" si="12"/>
        <v/>
      </c>
      <c r="AR29" s="136" t="str">
        <f t="shared" si="13"/>
        <v/>
      </c>
      <c r="AS29" s="136" t="str">
        <f t="shared" si="14"/>
        <v/>
      </c>
      <c r="AT29" s="192">
        <f t="shared" si="15"/>
        <v>0</v>
      </c>
      <c r="AU29" s="192">
        <f t="shared" si="4"/>
        <v>0</v>
      </c>
      <c r="AV29" s="137" t="str">
        <f t="shared" si="16"/>
        <v/>
      </c>
      <c r="AW29" s="193" t="str">
        <f t="shared" si="5"/>
        <v/>
      </c>
      <c r="AX29" s="138" t="str">
        <f t="shared" si="17"/>
        <v/>
      </c>
      <c r="AY29" s="139" t="str">
        <f>'statement of marks'!HV29</f>
        <v/>
      </c>
      <c r="AZ29" s="140" t="str">
        <f>'statement of marks'!HW29</f>
        <v/>
      </c>
      <c r="BB29" s="195" t="str">
        <f>IF(AV29="","",IF(AV29="PASS",'full report'!N879,""))</f>
        <v/>
      </c>
    </row>
    <row r="30" spans="1:54" ht="20" customHeight="1">
      <c r="A30" s="122">
        <v>24</v>
      </c>
      <c r="B30" s="130" t="str">
        <f>IF('statement of marks'!D30="","",'statement of marks'!D30)</f>
        <v/>
      </c>
      <c r="C30" s="192" t="str">
        <f>IF('statement of marks'!E30="","",'statement of marks'!E30)</f>
        <v/>
      </c>
      <c r="D30" s="154" t="str">
        <f>IF('statement of marks'!F30="","",'statement of marks'!F30)</f>
        <v/>
      </c>
      <c r="E30" s="25" t="str">
        <f>IF('statement of marks'!G30="","",'statement of marks'!G30)</f>
        <v/>
      </c>
      <c r="F30" s="25" t="str">
        <f>IF('statement of marks'!H30="","",'statement of marks'!H30)</f>
        <v/>
      </c>
      <c r="G30" s="25" t="str">
        <f>IF('statement of marks'!I30="","",'statement of marks'!I30)</f>
        <v/>
      </c>
      <c r="H30" s="192" t="str">
        <f>IF('statement of marks'!B30="","",'statement of marks'!B30)</f>
        <v/>
      </c>
      <c r="I30" s="192" t="str">
        <f>IF('statement of marks'!HK30="","",'statement of marks'!HK30)</f>
        <v/>
      </c>
      <c r="J30" s="192" t="str">
        <f>IF('statement of marks'!DR30="","",'statement of marks'!DR30)</f>
        <v/>
      </c>
      <c r="K30" s="133">
        <f>IF('statement of marks'!DQ30="","",'statement of marks'!DQ30)</f>
        <v>27.708333333333332</v>
      </c>
      <c r="L30" s="134" t="str">
        <f>'statement of marks'!HZ30</f>
        <v/>
      </c>
      <c r="M30" s="134" t="str">
        <f>'statement of marks'!IC30</f>
        <v/>
      </c>
      <c r="N30" s="135" t="str">
        <f>'statement of marks'!IF30</f>
        <v/>
      </c>
      <c r="O30" s="134" t="str">
        <f>'statement of marks'!IG30</f>
        <v/>
      </c>
      <c r="P30" s="134" t="str">
        <f>'statement of marks'!IH30</f>
        <v/>
      </c>
      <c r="Q30" s="134" t="str">
        <f>'statement of marks'!II30</f>
        <v/>
      </c>
      <c r="R30" s="134" t="str">
        <f>'statement of marks'!IJ30</f>
        <v/>
      </c>
      <c r="S30" s="134" t="str">
        <f>'statement of marks'!IK30</f>
        <v/>
      </c>
      <c r="T30" s="134" t="str">
        <f>'statement of marks'!IN30</f>
        <v/>
      </c>
      <c r="U30" s="134" t="str">
        <f>'statement of marks'!IQ30</f>
        <v/>
      </c>
      <c r="V30" s="134" t="str">
        <f>'statement of marks'!IT30</f>
        <v/>
      </c>
      <c r="W30" s="134" t="str">
        <f>'statement of marks'!IW30</f>
        <v/>
      </c>
      <c r="X30" s="134" t="str">
        <f>'statement of marks'!IX30</f>
        <v>A</v>
      </c>
      <c r="Y30" s="134" t="str">
        <f>'statement of marks'!IY30</f>
        <v>A</v>
      </c>
      <c r="Z30" s="134" t="str">
        <f>CONCATENATE('statement of marks'!JC30,'statement of marks'!JE30)</f>
        <v xml:space="preserve">            </v>
      </c>
      <c r="AA30" s="134">
        <f t="shared" si="18"/>
        <v>0</v>
      </c>
      <c r="AB30" s="289"/>
      <c r="AC30" s="289"/>
      <c r="AD30" s="289"/>
      <c r="AE30" s="289"/>
      <c r="AF30" s="289"/>
      <c r="AG30" s="289"/>
      <c r="AH30" s="289"/>
      <c r="AI30" s="289"/>
      <c r="AJ30" s="289"/>
      <c r="AK30" s="136" t="str">
        <f t="shared" si="6"/>
        <v/>
      </c>
      <c r="AL30" s="136" t="str">
        <f t="shared" si="7"/>
        <v/>
      </c>
      <c r="AM30" s="136" t="str">
        <f t="shared" si="8"/>
        <v/>
      </c>
      <c r="AN30" s="136" t="str">
        <f t="shared" si="9"/>
        <v/>
      </c>
      <c r="AO30" s="136" t="str">
        <f t="shared" si="10"/>
        <v/>
      </c>
      <c r="AP30" s="136" t="str">
        <f t="shared" si="11"/>
        <v/>
      </c>
      <c r="AQ30" s="136" t="str">
        <f t="shared" si="12"/>
        <v/>
      </c>
      <c r="AR30" s="136" t="str">
        <f t="shared" si="13"/>
        <v/>
      </c>
      <c r="AS30" s="136" t="str">
        <f t="shared" si="14"/>
        <v/>
      </c>
      <c r="AT30" s="192">
        <f t="shared" si="15"/>
        <v>0</v>
      </c>
      <c r="AU30" s="192">
        <f t="shared" si="4"/>
        <v>0</v>
      </c>
      <c r="AV30" s="137" t="str">
        <f t="shared" si="16"/>
        <v/>
      </c>
      <c r="AW30" s="193" t="str">
        <f t="shared" si="5"/>
        <v/>
      </c>
      <c r="AX30" s="138" t="str">
        <f t="shared" si="17"/>
        <v/>
      </c>
      <c r="AY30" s="139" t="str">
        <f>'statement of marks'!HV30</f>
        <v/>
      </c>
      <c r="AZ30" s="140" t="str">
        <f>'statement of marks'!HW30</f>
        <v/>
      </c>
      <c r="BB30" s="195" t="str">
        <f>IF(AV30="","",IF(AV30="PASS",'full report'!N918,""))</f>
        <v/>
      </c>
    </row>
    <row r="31" spans="1:54" ht="20" customHeight="1">
      <c r="A31" s="122">
        <v>25</v>
      </c>
      <c r="B31" s="130" t="str">
        <f>IF('statement of marks'!D31="","",'statement of marks'!D31)</f>
        <v/>
      </c>
      <c r="C31" s="192" t="str">
        <f>IF('statement of marks'!E31="","",'statement of marks'!E31)</f>
        <v/>
      </c>
      <c r="D31" s="154" t="str">
        <f>IF('statement of marks'!F31="","",'statement of marks'!F31)</f>
        <v/>
      </c>
      <c r="E31" s="25" t="str">
        <f>IF('statement of marks'!G31="","",'statement of marks'!G31)</f>
        <v/>
      </c>
      <c r="F31" s="25" t="str">
        <f>IF('statement of marks'!H31="","",'statement of marks'!H31)</f>
        <v/>
      </c>
      <c r="G31" s="25" t="str">
        <f>IF('statement of marks'!I31="","",'statement of marks'!I31)</f>
        <v/>
      </c>
      <c r="H31" s="192" t="str">
        <f>IF('statement of marks'!B31="","",'statement of marks'!B31)</f>
        <v/>
      </c>
      <c r="I31" s="192" t="str">
        <f>IF('statement of marks'!HK31="","",'statement of marks'!HK31)</f>
        <v/>
      </c>
      <c r="J31" s="192" t="str">
        <f>IF('statement of marks'!DR31="","",'statement of marks'!DR31)</f>
        <v/>
      </c>
      <c r="K31" s="133">
        <f>IF('statement of marks'!DQ31="","",'statement of marks'!DQ31)</f>
        <v>27.708333333333332</v>
      </c>
      <c r="L31" s="134" t="str">
        <f>'statement of marks'!HZ31</f>
        <v/>
      </c>
      <c r="M31" s="134" t="str">
        <f>'statement of marks'!IC31</f>
        <v/>
      </c>
      <c r="N31" s="135" t="str">
        <f>'statement of marks'!IF31</f>
        <v/>
      </c>
      <c r="O31" s="134" t="str">
        <f>'statement of marks'!IG31</f>
        <v/>
      </c>
      <c r="P31" s="134" t="str">
        <f>'statement of marks'!IH31</f>
        <v/>
      </c>
      <c r="Q31" s="134" t="str">
        <f>'statement of marks'!II31</f>
        <v/>
      </c>
      <c r="R31" s="134" t="str">
        <f>'statement of marks'!IJ31</f>
        <v/>
      </c>
      <c r="S31" s="134" t="str">
        <f>'statement of marks'!IK31</f>
        <v/>
      </c>
      <c r="T31" s="134" t="str">
        <f>'statement of marks'!IN31</f>
        <v/>
      </c>
      <c r="U31" s="134" t="str">
        <f>'statement of marks'!IQ31</f>
        <v/>
      </c>
      <c r="V31" s="134" t="str">
        <f>'statement of marks'!IT31</f>
        <v/>
      </c>
      <c r="W31" s="134" t="str">
        <f>'statement of marks'!IW31</f>
        <v/>
      </c>
      <c r="X31" s="134" t="str">
        <f>'statement of marks'!IX31</f>
        <v>A</v>
      </c>
      <c r="Y31" s="134" t="str">
        <f>'statement of marks'!IY31</f>
        <v>A</v>
      </c>
      <c r="Z31" s="134" t="str">
        <f>CONCATENATE('statement of marks'!JC31,'statement of marks'!JE31)</f>
        <v xml:space="preserve">            </v>
      </c>
      <c r="AA31" s="134">
        <f t="shared" si="18"/>
        <v>0</v>
      </c>
      <c r="AB31" s="289"/>
      <c r="AC31" s="289"/>
      <c r="AD31" s="289"/>
      <c r="AE31" s="289"/>
      <c r="AF31" s="289"/>
      <c r="AG31" s="289"/>
      <c r="AH31" s="289"/>
      <c r="AI31" s="289"/>
      <c r="AJ31" s="289"/>
      <c r="AK31" s="136" t="str">
        <f t="shared" si="6"/>
        <v/>
      </c>
      <c r="AL31" s="136" t="str">
        <f t="shared" si="7"/>
        <v/>
      </c>
      <c r="AM31" s="136" t="str">
        <f t="shared" si="8"/>
        <v/>
      </c>
      <c r="AN31" s="136" t="str">
        <f t="shared" si="9"/>
        <v/>
      </c>
      <c r="AO31" s="136" t="str">
        <f t="shared" si="10"/>
        <v/>
      </c>
      <c r="AP31" s="136" t="str">
        <f t="shared" si="11"/>
        <v/>
      </c>
      <c r="AQ31" s="136" t="str">
        <f t="shared" si="12"/>
        <v/>
      </c>
      <c r="AR31" s="136" t="str">
        <f t="shared" si="13"/>
        <v/>
      </c>
      <c r="AS31" s="136" t="str">
        <f t="shared" si="14"/>
        <v/>
      </c>
      <c r="AT31" s="192">
        <f t="shared" si="15"/>
        <v>0</v>
      </c>
      <c r="AU31" s="192">
        <f t="shared" si="4"/>
        <v>0</v>
      </c>
      <c r="AV31" s="137" t="str">
        <f t="shared" si="16"/>
        <v/>
      </c>
      <c r="AW31" s="193" t="str">
        <f t="shared" si="5"/>
        <v/>
      </c>
      <c r="AX31" s="138" t="str">
        <f t="shared" si="17"/>
        <v/>
      </c>
      <c r="AY31" s="139" t="str">
        <f>'statement of marks'!HV31</f>
        <v/>
      </c>
      <c r="AZ31" s="140" t="str">
        <f>'statement of marks'!HW31</f>
        <v/>
      </c>
      <c r="BB31" s="195" t="str">
        <f>IF(AV31="","",IF(AV31="PASS",'full report'!N957,""))</f>
        <v/>
      </c>
    </row>
    <row r="32" spans="1:54" ht="20" customHeight="1">
      <c r="A32" s="122">
        <v>26</v>
      </c>
      <c r="B32" s="130" t="str">
        <f>IF('statement of marks'!D32="","",'statement of marks'!D32)</f>
        <v/>
      </c>
      <c r="C32" s="192" t="str">
        <f>IF('statement of marks'!E32="","",'statement of marks'!E32)</f>
        <v/>
      </c>
      <c r="D32" s="154" t="str">
        <f>IF('statement of marks'!F32="","",'statement of marks'!F32)</f>
        <v/>
      </c>
      <c r="E32" s="25" t="str">
        <f>IF('statement of marks'!G32="","",'statement of marks'!G32)</f>
        <v/>
      </c>
      <c r="F32" s="25" t="str">
        <f>IF('statement of marks'!H32="","",'statement of marks'!H32)</f>
        <v/>
      </c>
      <c r="G32" s="25" t="str">
        <f>IF('statement of marks'!I32="","",'statement of marks'!I32)</f>
        <v/>
      </c>
      <c r="H32" s="192" t="str">
        <f>IF('statement of marks'!B32="","",'statement of marks'!B32)</f>
        <v/>
      </c>
      <c r="I32" s="192" t="str">
        <f>IF('statement of marks'!HK32="","",'statement of marks'!HK32)</f>
        <v/>
      </c>
      <c r="J32" s="192" t="str">
        <f>IF('statement of marks'!DR32="","",'statement of marks'!DR32)</f>
        <v/>
      </c>
      <c r="K32" s="133">
        <f>IF('statement of marks'!DQ32="","",'statement of marks'!DQ32)</f>
        <v>27.708333333333332</v>
      </c>
      <c r="L32" s="134" t="str">
        <f>'statement of marks'!HZ32</f>
        <v/>
      </c>
      <c r="M32" s="134" t="str">
        <f>'statement of marks'!IC32</f>
        <v/>
      </c>
      <c r="N32" s="135" t="str">
        <f>'statement of marks'!IF32</f>
        <v/>
      </c>
      <c r="O32" s="134" t="str">
        <f>'statement of marks'!IG32</f>
        <v/>
      </c>
      <c r="P32" s="134" t="str">
        <f>'statement of marks'!IH32</f>
        <v/>
      </c>
      <c r="Q32" s="134" t="str">
        <f>'statement of marks'!II32</f>
        <v/>
      </c>
      <c r="R32" s="134" t="str">
        <f>'statement of marks'!IJ32</f>
        <v/>
      </c>
      <c r="S32" s="134" t="str">
        <f>'statement of marks'!IK32</f>
        <v/>
      </c>
      <c r="T32" s="134" t="str">
        <f>'statement of marks'!IN32</f>
        <v/>
      </c>
      <c r="U32" s="134" t="str">
        <f>'statement of marks'!IQ32</f>
        <v/>
      </c>
      <c r="V32" s="134" t="str">
        <f>'statement of marks'!IT32</f>
        <v/>
      </c>
      <c r="W32" s="134" t="str">
        <f>'statement of marks'!IW32</f>
        <v/>
      </c>
      <c r="X32" s="134" t="str">
        <f>'statement of marks'!IX32</f>
        <v>A</v>
      </c>
      <c r="Y32" s="134" t="str">
        <f>'statement of marks'!IY32</f>
        <v>A</v>
      </c>
      <c r="Z32" s="134" t="str">
        <f>CONCATENATE('statement of marks'!JC32,'statement of marks'!JE32)</f>
        <v xml:space="preserve">            </v>
      </c>
      <c r="AA32" s="134">
        <f t="shared" si="18"/>
        <v>0</v>
      </c>
      <c r="AB32" s="289"/>
      <c r="AC32" s="289"/>
      <c r="AD32" s="289"/>
      <c r="AE32" s="289"/>
      <c r="AF32" s="289"/>
      <c r="AG32" s="289"/>
      <c r="AH32" s="289"/>
      <c r="AI32" s="289"/>
      <c r="AJ32" s="289"/>
      <c r="AK32" s="136" t="str">
        <f t="shared" si="6"/>
        <v/>
      </c>
      <c r="AL32" s="136" t="str">
        <f t="shared" si="7"/>
        <v/>
      </c>
      <c r="AM32" s="136" t="str">
        <f t="shared" si="8"/>
        <v/>
      </c>
      <c r="AN32" s="136" t="str">
        <f t="shared" si="9"/>
        <v/>
      </c>
      <c r="AO32" s="136" t="str">
        <f t="shared" si="10"/>
        <v/>
      </c>
      <c r="AP32" s="136" t="str">
        <f t="shared" si="11"/>
        <v/>
      </c>
      <c r="AQ32" s="136" t="str">
        <f t="shared" si="12"/>
        <v/>
      </c>
      <c r="AR32" s="136" t="str">
        <f t="shared" si="13"/>
        <v/>
      </c>
      <c r="AS32" s="136" t="str">
        <f t="shared" si="14"/>
        <v/>
      </c>
      <c r="AT32" s="192">
        <f t="shared" si="15"/>
        <v>0</v>
      </c>
      <c r="AU32" s="192">
        <f t="shared" si="4"/>
        <v>0</v>
      </c>
      <c r="AV32" s="137" t="str">
        <f t="shared" si="16"/>
        <v/>
      </c>
      <c r="AW32" s="193" t="str">
        <f t="shared" si="5"/>
        <v/>
      </c>
      <c r="AX32" s="138" t="str">
        <f t="shared" si="17"/>
        <v/>
      </c>
      <c r="AY32" s="139" t="str">
        <f>'statement of marks'!HV32</f>
        <v/>
      </c>
      <c r="AZ32" s="140" t="str">
        <f>'statement of marks'!HW32</f>
        <v/>
      </c>
      <c r="BB32" s="195" t="str">
        <f>IF(AV32="","",IF(AV32="PASS",'full report'!N996,""))</f>
        <v/>
      </c>
    </row>
    <row r="33" spans="1:54" ht="20" customHeight="1">
      <c r="A33" s="122">
        <v>27</v>
      </c>
      <c r="B33" s="130" t="str">
        <f>IF('statement of marks'!D33="","",'statement of marks'!D33)</f>
        <v/>
      </c>
      <c r="C33" s="192" t="str">
        <f>IF('statement of marks'!E33="","",'statement of marks'!E33)</f>
        <v/>
      </c>
      <c r="D33" s="154" t="str">
        <f>IF('statement of marks'!F33="","",'statement of marks'!F33)</f>
        <v/>
      </c>
      <c r="E33" s="25" t="str">
        <f>IF('statement of marks'!G33="","",'statement of marks'!G33)</f>
        <v/>
      </c>
      <c r="F33" s="25" t="str">
        <f>IF('statement of marks'!H33="","",'statement of marks'!H33)</f>
        <v/>
      </c>
      <c r="G33" s="25" t="str">
        <f>IF('statement of marks'!I33="","",'statement of marks'!I33)</f>
        <v/>
      </c>
      <c r="H33" s="192" t="str">
        <f>IF('statement of marks'!B33="","",'statement of marks'!B33)</f>
        <v/>
      </c>
      <c r="I33" s="192" t="str">
        <f>IF('statement of marks'!HK33="","",'statement of marks'!HK33)</f>
        <v/>
      </c>
      <c r="J33" s="192" t="str">
        <f>IF('statement of marks'!DR33="","",'statement of marks'!DR33)</f>
        <v/>
      </c>
      <c r="K33" s="133">
        <f>IF('statement of marks'!DQ33="","",'statement of marks'!DQ33)</f>
        <v>27.708333333333332</v>
      </c>
      <c r="L33" s="134" t="str">
        <f>'statement of marks'!HZ33</f>
        <v/>
      </c>
      <c r="M33" s="134" t="str">
        <f>'statement of marks'!IC33</f>
        <v/>
      </c>
      <c r="N33" s="135" t="str">
        <f>'statement of marks'!IF33</f>
        <v/>
      </c>
      <c r="O33" s="134" t="str">
        <f>'statement of marks'!IG33</f>
        <v/>
      </c>
      <c r="P33" s="134" t="str">
        <f>'statement of marks'!IH33</f>
        <v/>
      </c>
      <c r="Q33" s="134" t="str">
        <f>'statement of marks'!II33</f>
        <v/>
      </c>
      <c r="R33" s="134" t="str">
        <f>'statement of marks'!IJ33</f>
        <v/>
      </c>
      <c r="S33" s="134" t="str">
        <f>'statement of marks'!IK33</f>
        <v/>
      </c>
      <c r="T33" s="134" t="str">
        <f>'statement of marks'!IN33</f>
        <v/>
      </c>
      <c r="U33" s="134" t="str">
        <f>'statement of marks'!IQ33</f>
        <v/>
      </c>
      <c r="V33" s="134" t="str">
        <f>'statement of marks'!IT33</f>
        <v/>
      </c>
      <c r="W33" s="134" t="str">
        <f>'statement of marks'!IW33</f>
        <v/>
      </c>
      <c r="X33" s="134" t="str">
        <f>'statement of marks'!IX33</f>
        <v>A</v>
      </c>
      <c r="Y33" s="134" t="str">
        <f>'statement of marks'!IY33</f>
        <v>A</v>
      </c>
      <c r="Z33" s="134" t="str">
        <f>CONCATENATE('statement of marks'!JC33,'statement of marks'!JE33)</f>
        <v xml:space="preserve">            </v>
      </c>
      <c r="AA33" s="134">
        <f t="shared" si="18"/>
        <v>0</v>
      </c>
      <c r="AB33" s="289"/>
      <c r="AC33" s="289"/>
      <c r="AD33" s="289"/>
      <c r="AE33" s="289"/>
      <c r="AF33" s="289"/>
      <c r="AG33" s="289"/>
      <c r="AH33" s="289"/>
      <c r="AI33" s="289"/>
      <c r="AJ33" s="289"/>
      <c r="AK33" s="136" t="str">
        <f t="shared" si="6"/>
        <v/>
      </c>
      <c r="AL33" s="136" t="str">
        <f t="shared" si="7"/>
        <v/>
      </c>
      <c r="AM33" s="136" t="str">
        <f t="shared" si="8"/>
        <v/>
      </c>
      <c r="AN33" s="136" t="str">
        <f t="shared" si="9"/>
        <v/>
      </c>
      <c r="AO33" s="136" t="str">
        <f t="shared" si="10"/>
        <v/>
      </c>
      <c r="AP33" s="136" t="str">
        <f t="shared" si="11"/>
        <v/>
      </c>
      <c r="AQ33" s="136" t="str">
        <f t="shared" si="12"/>
        <v/>
      </c>
      <c r="AR33" s="136" t="str">
        <f t="shared" si="13"/>
        <v/>
      </c>
      <c r="AS33" s="136" t="str">
        <f t="shared" si="14"/>
        <v/>
      </c>
      <c r="AT33" s="192">
        <f t="shared" si="15"/>
        <v>0</v>
      </c>
      <c r="AU33" s="192">
        <f t="shared" si="4"/>
        <v>0</v>
      </c>
      <c r="AV33" s="137" t="str">
        <f t="shared" si="16"/>
        <v/>
      </c>
      <c r="AW33" s="193" t="str">
        <f t="shared" si="5"/>
        <v/>
      </c>
      <c r="AX33" s="138" t="str">
        <f t="shared" si="17"/>
        <v/>
      </c>
      <c r="AY33" s="139" t="str">
        <f>'statement of marks'!HV33</f>
        <v/>
      </c>
      <c r="AZ33" s="140" t="str">
        <f>'statement of marks'!HW33</f>
        <v/>
      </c>
      <c r="BB33" s="195" t="str">
        <f>IF(AV33="","",IF(AV33="PASS",'full report'!N1035,""))</f>
        <v/>
      </c>
    </row>
    <row r="34" spans="1:54" ht="20" customHeight="1">
      <c r="A34" s="122">
        <v>28</v>
      </c>
      <c r="B34" s="130" t="str">
        <f>IF('statement of marks'!D34="","",'statement of marks'!D34)</f>
        <v/>
      </c>
      <c r="C34" s="192" t="str">
        <f>IF('statement of marks'!E34="","",'statement of marks'!E34)</f>
        <v/>
      </c>
      <c r="D34" s="154" t="str">
        <f>IF('statement of marks'!F34="","",'statement of marks'!F34)</f>
        <v/>
      </c>
      <c r="E34" s="25" t="str">
        <f>IF('statement of marks'!G34="","",'statement of marks'!G34)</f>
        <v/>
      </c>
      <c r="F34" s="25" t="str">
        <f>IF('statement of marks'!H34="","",'statement of marks'!H34)</f>
        <v/>
      </c>
      <c r="G34" s="25" t="str">
        <f>IF('statement of marks'!I34="","",'statement of marks'!I34)</f>
        <v/>
      </c>
      <c r="H34" s="192" t="str">
        <f>IF('statement of marks'!B34="","",'statement of marks'!B34)</f>
        <v/>
      </c>
      <c r="I34" s="192" t="str">
        <f>IF('statement of marks'!HK34="","",'statement of marks'!HK34)</f>
        <v/>
      </c>
      <c r="J34" s="192" t="str">
        <f>IF('statement of marks'!DR34="","",'statement of marks'!DR34)</f>
        <v/>
      </c>
      <c r="K34" s="133">
        <f>IF('statement of marks'!DQ34="","",'statement of marks'!DQ34)</f>
        <v>27.708333333333332</v>
      </c>
      <c r="L34" s="134" t="str">
        <f>'statement of marks'!HZ34</f>
        <v/>
      </c>
      <c r="M34" s="134" t="str">
        <f>'statement of marks'!IC34</f>
        <v/>
      </c>
      <c r="N34" s="135" t="str">
        <f>'statement of marks'!IF34</f>
        <v/>
      </c>
      <c r="O34" s="134" t="str">
        <f>'statement of marks'!IG34</f>
        <v/>
      </c>
      <c r="P34" s="134" t="str">
        <f>'statement of marks'!IH34</f>
        <v/>
      </c>
      <c r="Q34" s="134" t="str">
        <f>'statement of marks'!II34</f>
        <v/>
      </c>
      <c r="R34" s="134" t="str">
        <f>'statement of marks'!IJ34</f>
        <v/>
      </c>
      <c r="S34" s="134" t="str">
        <f>'statement of marks'!IK34</f>
        <v/>
      </c>
      <c r="T34" s="134" t="str">
        <f>'statement of marks'!IN34</f>
        <v/>
      </c>
      <c r="U34" s="134" t="str">
        <f>'statement of marks'!IQ34</f>
        <v/>
      </c>
      <c r="V34" s="134" t="str">
        <f>'statement of marks'!IT34</f>
        <v/>
      </c>
      <c r="W34" s="134" t="str">
        <f>'statement of marks'!IW34</f>
        <v/>
      </c>
      <c r="X34" s="134" t="str">
        <f>'statement of marks'!IX34</f>
        <v>A</v>
      </c>
      <c r="Y34" s="134" t="str">
        <f>'statement of marks'!IY34</f>
        <v>A</v>
      </c>
      <c r="Z34" s="134" t="str">
        <f>CONCATENATE('statement of marks'!JC34,'statement of marks'!JE34)</f>
        <v xml:space="preserve">            </v>
      </c>
      <c r="AA34" s="134">
        <f t="shared" si="18"/>
        <v>0</v>
      </c>
      <c r="AB34" s="289"/>
      <c r="AC34" s="289"/>
      <c r="AD34" s="289"/>
      <c r="AE34" s="289"/>
      <c r="AF34" s="289"/>
      <c r="AG34" s="289"/>
      <c r="AH34" s="289"/>
      <c r="AI34" s="289"/>
      <c r="AJ34" s="289"/>
      <c r="AK34" s="136" t="str">
        <f t="shared" si="6"/>
        <v/>
      </c>
      <c r="AL34" s="136" t="str">
        <f t="shared" si="7"/>
        <v/>
      </c>
      <c r="AM34" s="136" t="str">
        <f t="shared" si="8"/>
        <v/>
      </c>
      <c r="AN34" s="136" t="str">
        <f t="shared" si="9"/>
        <v/>
      </c>
      <c r="AO34" s="136" t="str">
        <f t="shared" si="10"/>
        <v/>
      </c>
      <c r="AP34" s="136" t="str">
        <f t="shared" si="11"/>
        <v/>
      </c>
      <c r="AQ34" s="136" t="str">
        <f t="shared" si="12"/>
        <v/>
      </c>
      <c r="AR34" s="136" t="str">
        <f t="shared" si="13"/>
        <v/>
      </c>
      <c r="AS34" s="136" t="str">
        <f t="shared" si="14"/>
        <v/>
      </c>
      <c r="AT34" s="192">
        <f t="shared" si="15"/>
        <v>0</v>
      </c>
      <c r="AU34" s="192">
        <f t="shared" si="4"/>
        <v>0</v>
      </c>
      <c r="AV34" s="137" t="str">
        <f t="shared" si="16"/>
        <v/>
      </c>
      <c r="AW34" s="193" t="str">
        <f t="shared" si="5"/>
        <v/>
      </c>
      <c r="AX34" s="138" t="str">
        <f t="shared" si="17"/>
        <v/>
      </c>
      <c r="AY34" s="139" t="str">
        <f>'statement of marks'!HV34</f>
        <v/>
      </c>
      <c r="AZ34" s="140" t="str">
        <f>'statement of marks'!HW34</f>
        <v/>
      </c>
      <c r="BB34" s="195" t="str">
        <f>IF(AV34="","",IF(AV34="PASS",'full report'!N1074,""))</f>
        <v/>
      </c>
    </row>
    <row r="35" spans="1:54" ht="20" customHeight="1">
      <c r="A35" s="122">
        <v>29</v>
      </c>
      <c r="B35" s="130" t="str">
        <f>IF('statement of marks'!D35="","",'statement of marks'!D35)</f>
        <v/>
      </c>
      <c r="C35" s="192" t="str">
        <f>IF('statement of marks'!E35="","",'statement of marks'!E35)</f>
        <v/>
      </c>
      <c r="D35" s="154" t="str">
        <f>IF('statement of marks'!F35="","",'statement of marks'!F35)</f>
        <v/>
      </c>
      <c r="E35" s="25" t="str">
        <f>IF('statement of marks'!G35="","",'statement of marks'!G35)</f>
        <v/>
      </c>
      <c r="F35" s="25" t="str">
        <f>IF('statement of marks'!H35="","",'statement of marks'!H35)</f>
        <v/>
      </c>
      <c r="G35" s="25" t="str">
        <f>IF('statement of marks'!I35="","",'statement of marks'!I35)</f>
        <v/>
      </c>
      <c r="H35" s="192" t="str">
        <f>IF('statement of marks'!B35="","",'statement of marks'!B35)</f>
        <v/>
      </c>
      <c r="I35" s="192" t="str">
        <f>IF('statement of marks'!HK35="","",'statement of marks'!HK35)</f>
        <v/>
      </c>
      <c r="J35" s="192" t="str">
        <f>IF('statement of marks'!DR35="","",'statement of marks'!DR35)</f>
        <v/>
      </c>
      <c r="K35" s="133">
        <f>IF('statement of marks'!DQ35="","",'statement of marks'!DQ35)</f>
        <v>27.708333333333332</v>
      </c>
      <c r="L35" s="134" t="str">
        <f>'statement of marks'!HZ35</f>
        <v/>
      </c>
      <c r="M35" s="134" t="str">
        <f>'statement of marks'!IC35</f>
        <v/>
      </c>
      <c r="N35" s="135" t="str">
        <f>'statement of marks'!IF35</f>
        <v/>
      </c>
      <c r="O35" s="134" t="str">
        <f>'statement of marks'!IG35</f>
        <v/>
      </c>
      <c r="P35" s="134" t="str">
        <f>'statement of marks'!IH35</f>
        <v/>
      </c>
      <c r="Q35" s="134" t="str">
        <f>'statement of marks'!II35</f>
        <v/>
      </c>
      <c r="R35" s="134" t="str">
        <f>'statement of marks'!IJ35</f>
        <v/>
      </c>
      <c r="S35" s="134" t="str">
        <f>'statement of marks'!IK35</f>
        <v/>
      </c>
      <c r="T35" s="134" t="str">
        <f>'statement of marks'!IN35</f>
        <v/>
      </c>
      <c r="U35" s="134" t="str">
        <f>'statement of marks'!IQ35</f>
        <v/>
      </c>
      <c r="V35" s="134" t="str">
        <f>'statement of marks'!IT35</f>
        <v/>
      </c>
      <c r="W35" s="134" t="str">
        <f>'statement of marks'!IW35</f>
        <v/>
      </c>
      <c r="X35" s="134" t="str">
        <f>'statement of marks'!IX35</f>
        <v>A</v>
      </c>
      <c r="Y35" s="134" t="str">
        <f>'statement of marks'!IY35</f>
        <v>A</v>
      </c>
      <c r="Z35" s="134" t="str">
        <f>CONCATENATE('statement of marks'!JC35,'statement of marks'!JE35)</f>
        <v xml:space="preserve">            </v>
      </c>
      <c r="AA35" s="134">
        <f t="shared" si="18"/>
        <v>0</v>
      </c>
      <c r="AB35" s="289"/>
      <c r="AC35" s="289"/>
      <c r="AD35" s="289"/>
      <c r="AE35" s="289"/>
      <c r="AF35" s="289"/>
      <c r="AG35" s="289"/>
      <c r="AH35" s="289"/>
      <c r="AI35" s="289"/>
      <c r="AJ35" s="289"/>
      <c r="AK35" s="136" t="str">
        <f t="shared" si="6"/>
        <v/>
      </c>
      <c r="AL35" s="136" t="str">
        <f t="shared" si="7"/>
        <v/>
      </c>
      <c r="AM35" s="136" t="str">
        <f t="shared" si="8"/>
        <v/>
      </c>
      <c r="AN35" s="136" t="str">
        <f t="shared" si="9"/>
        <v/>
      </c>
      <c r="AO35" s="136" t="str">
        <f t="shared" si="10"/>
        <v/>
      </c>
      <c r="AP35" s="136" t="str">
        <f t="shared" si="11"/>
        <v/>
      </c>
      <c r="AQ35" s="136" t="str">
        <f t="shared" si="12"/>
        <v/>
      </c>
      <c r="AR35" s="136" t="str">
        <f t="shared" si="13"/>
        <v/>
      </c>
      <c r="AS35" s="136" t="str">
        <f t="shared" si="14"/>
        <v/>
      </c>
      <c r="AT35" s="192">
        <f t="shared" si="15"/>
        <v>0</v>
      </c>
      <c r="AU35" s="192">
        <f t="shared" si="4"/>
        <v>0</v>
      </c>
      <c r="AV35" s="137" t="str">
        <f t="shared" si="16"/>
        <v/>
      </c>
      <c r="AW35" s="193" t="str">
        <f t="shared" si="5"/>
        <v/>
      </c>
      <c r="AX35" s="138" t="str">
        <f t="shared" si="17"/>
        <v/>
      </c>
      <c r="AY35" s="139" t="str">
        <f>'statement of marks'!HV35</f>
        <v/>
      </c>
      <c r="AZ35" s="140" t="str">
        <f>'statement of marks'!HW35</f>
        <v/>
      </c>
      <c r="BB35" s="195" t="str">
        <f>IF(AV35="","",IF(AV35="PASS",'full report'!N1113,""))</f>
        <v/>
      </c>
    </row>
    <row r="36" spans="1:54" ht="20" customHeight="1">
      <c r="A36" s="122">
        <v>30</v>
      </c>
      <c r="B36" s="130" t="str">
        <f>IF('statement of marks'!D36="","",'statement of marks'!D36)</f>
        <v/>
      </c>
      <c r="C36" s="192" t="str">
        <f>IF('statement of marks'!E36="","",'statement of marks'!E36)</f>
        <v/>
      </c>
      <c r="D36" s="154" t="str">
        <f>IF('statement of marks'!F36="","",'statement of marks'!F36)</f>
        <v/>
      </c>
      <c r="E36" s="25" t="str">
        <f>IF('statement of marks'!G36="","",'statement of marks'!G36)</f>
        <v/>
      </c>
      <c r="F36" s="25" t="str">
        <f>IF('statement of marks'!H36="","",'statement of marks'!H36)</f>
        <v/>
      </c>
      <c r="G36" s="25" t="str">
        <f>IF('statement of marks'!I36="","",'statement of marks'!I36)</f>
        <v/>
      </c>
      <c r="H36" s="192" t="str">
        <f>IF('statement of marks'!B36="","",'statement of marks'!B36)</f>
        <v/>
      </c>
      <c r="I36" s="192" t="str">
        <f>IF('statement of marks'!HK36="","",'statement of marks'!HK36)</f>
        <v/>
      </c>
      <c r="J36" s="192" t="str">
        <f>IF('statement of marks'!DR36="","",'statement of marks'!DR36)</f>
        <v/>
      </c>
      <c r="K36" s="133">
        <f>IF('statement of marks'!DQ36="","",'statement of marks'!DQ36)</f>
        <v>27.708333333333332</v>
      </c>
      <c r="L36" s="134" t="str">
        <f>'statement of marks'!HZ36</f>
        <v/>
      </c>
      <c r="M36" s="134" t="str">
        <f>'statement of marks'!IC36</f>
        <v/>
      </c>
      <c r="N36" s="135" t="str">
        <f>'statement of marks'!IF36</f>
        <v/>
      </c>
      <c r="O36" s="134" t="str">
        <f>'statement of marks'!IG36</f>
        <v/>
      </c>
      <c r="P36" s="134" t="str">
        <f>'statement of marks'!IH36</f>
        <v/>
      </c>
      <c r="Q36" s="134" t="str">
        <f>'statement of marks'!II36</f>
        <v/>
      </c>
      <c r="R36" s="134" t="str">
        <f>'statement of marks'!IJ36</f>
        <v/>
      </c>
      <c r="S36" s="134" t="str">
        <f>'statement of marks'!IK36</f>
        <v/>
      </c>
      <c r="T36" s="134" t="str">
        <f>'statement of marks'!IN36</f>
        <v/>
      </c>
      <c r="U36" s="134" t="str">
        <f>'statement of marks'!IQ36</f>
        <v/>
      </c>
      <c r="V36" s="134" t="str">
        <f>'statement of marks'!IT36</f>
        <v/>
      </c>
      <c r="W36" s="134" t="str">
        <f>'statement of marks'!IW36</f>
        <v/>
      </c>
      <c r="X36" s="134" t="str">
        <f>'statement of marks'!IX36</f>
        <v>A</v>
      </c>
      <c r="Y36" s="134" t="str">
        <f>'statement of marks'!IY36</f>
        <v>A</v>
      </c>
      <c r="Z36" s="134" t="str">
        <f>CONCATENATE('statement of marks'!JC36,'statement of marks'!JE36)</f>
        <v xml:space="preserve">            </v>
      </c>
      <c r="AA36" s="134">
        <f t="shared" si="18"/>
        <v>0</v>
      </c>
      <c r="AB36" s="289"/>
      <c r="AC36" s="289"/>
      <c r="AD36" s="289"/>
      <c r="AE36" s="289"/>
      <c r="AF36" s="289"/>
      <c r="AG36" s="289"/>
      <c r="AH36" s="289"/>
      <c r="AI36" s="289"/>
      <c r="AJ36" s="289"/>
      <c r="AK36" s="136" t="str">
        <f t="shared" si="6"/>
        <v/>
      </c>
      <c r="AL36" s="136" t="str">
        <f t="shared" si="7"/>
        <v/>
      </c>
      <c r="AM36" s="136" t="str">
        <f t="shared" si="8"/>
        <v/>
      </c>
      <c r="AN36" s="136" t="str">
        <f t="shared" si="9"/>
        <v/>
      </c>
      <c r="AO36" s="136" t="str">
        <f t="shared" si="10"/>
        <v/>
      </c>
      <c r="AP36" s="136" t="str">
        <f t="shared" si="11"/>
        <v/>
      </c>
      <c r="AQ36" s="136" t="str">
        <f t="shared" si="12"/>
        <v/>
      </c>
      <c r="AR36" s="136" t="str">
        <f t="shared" si="13"/>
        <v/>
      </c>
      <c r="AS36" s="136" t="str">
        <f t="shared" si="14"/>
        <v/>
      </c>
      <c r="AT36" s="192">
        <f t="shared" si="15"/>
        <v>0</v>
      </c>
      <c r="AU36" s="192">
        <f t="shared" si="4"/>
        <v>0</v>
      </c>
      <c r="AV36" s="137" t="str">
        <f t="shared" si="16"/>
        <v/>
      </c>
      <c r="AW36" s="193" t="str">
        <f t="shared" si="5"/>
        <v/>
      </c>
      <c r="AX36" s="138" t="str">
        <f t="shared" si="17"/>
        <v/>
      </c>
      <c r="AY36" s="139" t="str">
        <f>'statement of marks'!HV36</f>
        <v/>
      </c>
      <c r="AZ36" s="140" t="str">
        <f>'statement of marks'!HW36</f>
        <v/>
      </c>
      <c r="BB36" s="195" t="str">
        <f>IF(AV36="","",IF(AV36="PASS",'full report'!N1152,""))</f>
        <v/>
      </c>
    </row>
    <row r="37" spans="1:54" ht="20" customHeight="1">
      <c r="A37" s="122">
        <v>31</v>
      </c>
      <c r="B37" s="130" t="str">
        <f>IF('statement of marks'!D37="","",'statement of marks'!D37)</f>
        <v/>
      </c>
      <c r="C37" s="192" t="str">
        <f>IF('statement of marks'!E37="","",'statement of marks'!E37)</f>
        <v/>
      </c>
      <c r="D37" s="154" t="str">
        <f>IF('statement of marks'!F37="","",'statement of marks'!F37)</f>
        <v/>
      </c>
      <c r="E37" s="25" t="str">
        <f>IF('statement of marks'!G37="","",'statement of marks'!G37)</f>
        <v/>
      </c>
      <c r="F37" s="25" t="str">
        <f>IF('statement of marks'!H37="","",'statement of marks'!H37)</f>
        <v/>
      </c>
      <c r="G37" s="25" t="str">
        <f>IF('statement of marks'!I37="","",'statement of marks'!I37)</f>
        <v/>
      </c>
      <c r="H37" s="192" t="str">
        <f>IF('statement of marks'!B37="","",'statement of marks'!B37)</f>
        <v/>
      </c>
      <c r="I37" s="192" t="str">
        <f>IF('statement of marks'!HK37="","",'statement of marks'!HK37)</f>
        <v/>
      </c>
      <c r="J37" s="192" t="str">
        <f>IF('statement of marks'!DR37="","",'statement of marks'!DR37)</f>
        <v/>
      </c>
      <c r="K37" s="133">
        <f>IF('statement of marks'!DQ37="","",'statement of marks'!DQ37)</f>
        <v>27.708333333333332</v>
      </c>
      <c r="L37" s="134" t="str">
        <f>'statement of marks'!HZ37</f>
        <v/>
      </c>
      <c r="M37" s="134" t="str">
        <f>'statement of marks'!IC37</f>
        <v/>
      </c>
      <c r="N37" s="135" t="str">
        <f>'statement of marks'!IF37</f>
        <v/>
      </c>
      <c r="O37" s="134" t="str">
        <f>'statement of marks'!IG37</f>
        <v/>
      </c>
      <c r="P37" s="134" t="str">
        <f>'statement of marks'!IH37</f>
        <v/>
      </c>
      <c r="Q37" s="134" t="str">
        <f>'statement of marks'!II37</f>
        <v/>
      </c>
      <c r="R37" s="134" t="str">
        <f>'statement of marks'!IJ37</f>
        <v/>
      </c>
      <c r="S37" s="134" t="str">
        <f>'statement of marks'!IK37</f>
        <v/>
      </c>
      <c r="T37" s="134" t="str">
        <f>'statement of marks'!IN37</f>
        <v/>
      </c>
      <c r="U37" s="134" t="str">
        <f>'statement of marks'!IQ37</f>
        <v/>
      </c>
      <c r="V37" s="134" t="str">
        <f>'statement of marks'!IT37</f>
        <v/>
      </c>
      <c r="W37" s="134" t="str">
        <f>'statement of marks'!IW37</f>
        <v/>
      </c>
      <c r="X37" s="134" t="str">
        <f>'statement of marks'!IX37</f>
        <v>A</v>
      </c>
      <c r="Y37" s="134" t="str">
        <f>'statement of marks'!IY37</f>
        <v>A</v>
      </c>
      <c r="Z37" s="134" t="str">
        <f>CONCATENATE('statement of marks'!JC37,'statement of marks'!JE37)</f>
        <v xml:space="preserve">            </v>
      </c>
      <c r="AA37" s="134">
        <f t="shared" si="18"/>
        <v>0</v>
      </c>
      <c r="AB37" s="289"/>
      <c r="AC37" s="289"/>
      <c r="AD37" s="289"/>
      <c r="AE37" s="289"/>
      <c r="AF37" s="289"/>
      <c r="AG37" s="289"/>
      <c r="AH37" s="289"/>
      <c r="AI37" s="289"/>
      <c r="AJ37" s="289"/>
      <c r="AK37" s="136" t="str">
        <f t="shared" si="6"/>
        <v/>
      </c>
      <c r="AL37" s="136" t="str">
        <f t="shared" si="7"/>
        <v/>
      </c>
      <c r="AM37" s="136" t="str">
        <f t="shared" si="8"/>
        <v/>
      </c>
      <c r="AN37" s="136" t="str">
        <f t="shared" si="9"/>
        <v/>
      </c>
      <c r="AO37" s="136" t="str">
        <f t="shared" si="10"/>
        <v/>
      </c>
      <c r="AP37" s="136" t="str">
        <f t="shared" si="11"/>
        <v/>
      </c>
      <c r="AQ37" s="136" t="str">
        <f t="shared" si="12"/>
        <v/>
      </c>
      <c r="AR37" s="136" t="str">
        <f t="shared" si="13"/>
        <v/>
      </c>
      <c r="AS37" s="136" t="str">
        <f t="shared" si="14"/>
        <v/>
      </c>
      <c r="AT37" s="192">
        <f t="shared" si="15"/>
        <v>0</v>
      </c>
      <c r="AU37" s="192">
        <f t="shared" si="4"/>
        <v>0</v>
      </c>
      <c r="AV37" s="137" t="str">
        <f t="shared" si="16"/>
        <v/>
      </c>
      <c r="AW37" s="193" t="str">
        <f t="shared" si="5"/>
        <v/>
      </c>
      <c r="AX37" s="138" t="str">
        <f t="shared" si="17"/>
        <v/>
      </c>
      <c r="AY37" s="139" t="str">
        <f>'statement of marks'!HV37</f>
        <v/>
      </c>
      <c r="AZ37" s="140" t="str">
        <f>'statement of marks'!HW37</f>
        <v/>
      </c>
      <c r="BB37" s="195" t="str">
        <f>IF(AV37="","",IF(AV37="PASS",'full report'!N1191,""))</f>
        <v/>
      </c>
    </row>
    <row r="38" spans="1:54" ht="20" customHeight="1">
      <c r="A38" s="122">
        <v>32</v>
      </c>
      <c r="B38" s="130" t="str">
        <f>IF('statement of marks'!D38="","",'statement of marks'!D38)</f>
        <v/>
      </c>
      <c r="C38" s="192" t="str">
        <f>IF('statement of marks'!E38="","",'statement of marks'!E38)</f>
        <v/>
      </c>
      <c r="D38" s="154" t="str">
        <f>IF('statement of marks'!F38="","",'statement of marks'!F38)</f>
        <v/>
      </c>
      <c r="E38" s="25" t="str">
        <f>IF('statement of marks'!G38="","",'statement of marks'!G38)</f>
        <v/>
      </c>
      <c r="F38" s="25" t="str">
        <f>IF('statement of marks'!H38="","",'statement of marks'!H38)</f>
        <v/>
      </c>
      <c r="G38" s="25" t="str">
        <f>IF('statement of marks'!I38="","",'statement of marks'!I38)</f>
        <v/>
      </c>
      <c r="H38" s="192" t="str">
        <f>IF('statement of marks'!B38="","",'statement of marks'!B38)</f>
        <v/>
      </c>
      <c r="I38" s="192" t="str">
        <f>IF('statement of marks'!HK38="","",'statement of marks'!HK38)</f>
        <v/>
      </c>
      <c r="J38" s="192" t="str">
        <f>IF('statement of marks'!DR38="","",'statement of marks'!DR38)</f>
        <v/>
      </c>
      <c r="K38" s="133">
        <f>IF('statement of marks'!DQ38="","",'statement of marks'!DQ38)</f>
        <v>27.708333333333332</v>
      </c>
      <c r="L38" s="134" t="str">
        <f>'statement of marks'!HZ38</f>
        <v/>
      </c>
      <c r="M38" s="134" t="str">
        <f>'statement of marks'!IC38</f>
        <v/>
      </c>
      <c r="N38" s="135" t="str">
        <f>'statement of marks'!IF38</f>
        <v/>
      </c>
      <c r="O38" s="134" t="str">
        <f>'statement of marks'!IG38</f>
        <v/>
      </c>
      <c r="P38" s="134" t="str">
        <f>'statement of marks'!IH38</f>
        <v/>
      </c>
      <c r="Q38" s="134" t="str">
        <f>'statement of marks'!II38</f>
        <v/>
      </c>
      <c r="R38" s="134" t="str">
        <f>'statement of marks'!IJ38</f>
        <v/>
      </c>
      <c r="S38" s="134" t="str">
        <f>'statement of marks'!IK38</f>
        <v/>
      </c>
      <c r="T38" s="134" t="str">
        <f>'statement of marks'!IN38</f>
        <v/>
      </c>
      <c r="U38" s="134" t="str">
        <f>'statement of marks'!IQ38</f>
        <v/>
      </c>
      <c r="V38" s="134" t="str">
        <f>'statement of marks'!IT38</f>
        <v/>
      </c>
      <c r="W38" s="134" t="str">
        <f>'statement of marks'!IW38</f>
        <v/>
      </c>
      <c r="X38" s="134" t="str">
        <f>'statement of marks'!IX38</f>
        <v>A</v>
      </c>
      <c r="Y38" s="134" t="str">
        <f>'statement of marks'!IY38</f>
        <v>A</v>
      </c>
      <c r="Z38" s="134" t="str">
        <f>CONCATENATE('statement of marks'!JC38,'statement of marks'!JE38)</f>
        <v xml:space="preserve">            </v>
      </c>
      <c r="AA38" s="134">
        <f t="shared" si="18"/>
        <v>0</v>
      </c>
      <c r="AB38" s="289"/>
      <c r="AC38" s="289"/>
      <c r="AD38" s="289"/>
      <c r="AE38" s="289"/>
      <c r="AF38" s="289"/>
      <c r="AG38" s="289"/>
      <c r="AH38" s="289"/>
      <c r="AI38" s="289"/>
      <c r="AJ38" s="289"/>
      <c r="AK38" s="136" t="str">
        <f t="shared" si="6"/>
        <v/>
      </c>
      <c r="AL38" s="136" t="str">
        <f t="shared" si="7"/>
        <v/>
      </c>
      <c r="AM38" s="136" t="str">
        <f t="shared" si="8"/>
        <v/>
      </c>
      <c r="AN38" s="136" t="str">
        <f t="shared" si="9"/>
        <v/>
      </c>
      <c r="AO38" s="136" t="str">
        <f t="shared" si="10"/>
        <v/>
      </c>
      <c r="AP38" s="136" t="str">
        <f t="shared" si="11"/>
        <v/>
      </c>
      <c r="AQ38" s="136" t="str">
        <f t="shared" si="12"/>
        <v/>
      </c>
      <c r="AR38" s="136" t="str">
        <f t="shared" si="13"/>
        <v/>
      </c>
      <c r="AS38" s="136" t="str">
        <f t="shared" si="14"/>
        <v/>
      </c>
      <c r="AT38" s="192">
        <f t="shared" si="15"/>
        <v>0</v>
      </c>
      <c r="AU38" s="192">
        <f t="shared" si="4"/>
        <v>0</v>
      </c>
      <c r="AV38" s="137" t="str">
        <f t="shared" si="16"/>
        <v/>
      </c>
      <c r="AW38" s="193" t="str">
        <f t="shared" si="5"/>
        <v/>
      </c>
      <c r="AX38" s="138" t="str">
        <f t="shared" si="17"/>
        <v/>
      </c>
      <c r="AY38" s="139" t="str">
        <f>'statement of marks'!HV38</f>
        <v/>
      </c>
      <c r="AZ38" s="140" t="str">
        <f>'statement of marks'!HW38</f>
        <v/>
      </c>
      <c r="BB38" s="195" t="str">
        <f>IF(AV38="","",IF(AV38="PASS",'full report'!N1230,""))</f>
        <v/>
      </c>
    </row>
    <row r="39" spans="1:54" ht="20" customHeight="1">
      <c r="A39" s="122">
        <v>33</v>
      </c>
      <c r="B39" s="130" t="str">
        <f>IF('statement of marks'!D39="","",'statement of marks'!D39)</f>
        <v/>
      </c>
      <c r="C39" s="192" t="str">
        <f>IF('statement of marks'!E39="","",'statement of marks'!E39)</f>
        <v/>
      </c>
      <c r="D39" s="154" t="str">
        <f>IF('statement of marks'!F39="","",'statement of marks'!F39)</f>
        <v/>
      </c>
      <c r="E39" s="25" t="str">
        <f>IF('statement of marks'!G39="","",'statement of marks'!G39)</f>
        <v/>
      </c>
      <c r="F39" s="25" t="str">
        <f>IF('statement of marks'!H39="","",'statement of marks'!H39)</f>
        <v/>
      </c>
      <c r="G39" s="25" t="str">
        <f>IF('statement of marks'!I39="","",'statement of marks'!I39)</f>
        <v/>
      </c>
      <c r="H39" s="192" t="str">
        <f>IF('statement of marks'!B39="","",'statement of marks'!B39)</f>
        <v/>
      </c>
      <c r="I39" s="192" t="str">
        <f>IF('statement of marks'!HK39="","",'statement of marks'!HK39)</f>
        <v/>
      </c>
      <c r="J39" s="192" t="str">
        <f>IF('statement of marks'!DR39="","",'statement of marks'!DR39)</f>
        <v/>
      </c>
      <c r="K39" s="133">
        <f>IF('statement of marks'!DQ39="","",'statement of marks'!DQ39)</f>
        <v>27.708333333333332</v>
      </c>
      <c r="L39" s="134" t="str">
        <f>'statement of marks'!HZ39</f>
        <v/>
      </c>
      <c r="M39" s="134" t="str">
        <f>'statement of marks'!IC39</f>
        <v/>
      </c>
      <c r="N39" s="135" t="str">
        <f>'statement of marks'!IF39</f>
        <v/>
      </c>
      <c r="O39" s="134" t="str">
        <f>'statement of marks'!IG39</f>
        <v/>
      </c>
      <c r="P39" s="134" t="str">
        <f>'statement of marks'!IH39</f>
        <v/>
      </c>
      <c r="Q39" s="134" t="str">
        <f>'statement of marks'!II39</f>
        <v/>
      </c>
      <c r="R39" s="134" t="str">
        <f>'statement of marks'!IJ39</f>
        <v/>
      </c>
      <c r="S39" s="134" t="str">
        <f>'statement of marks'!IK39</f>
        <v/>
      </c>
      <c r="T39" s="134" t="str">
        <f>'statement of marks'!IN39</f>
        <v/>
      </c>
      <c r="U39" s="134" t="str">
        <f>'statement of marks'!IQ39</f>
        <v/>
      </c>
      <c r="V39" s="134" t="str">
        <f>'statement of marks'!IT39</f>
        <v/>
      </c>
      <c r="W39" s="134" t="str">
        <f>'statement of marks'!IW39</f>
        <v/>
      </c>
      <c r="X39" s="134" t="str">
        <f>'statement of marks'!IX39</f>
        <v>A</v>
      </c>
      <c r="Y39" s="134" t="str">
        <f>'statement of marks'!IY39</f>
        <v>A</v>
      </c>
      <c r="Z39" s="134" t="str">
        <f>CONCATENATE('statement of marks'!JC39,'statement of marks'!JE39)</f>
        <v xml:space="preserve">            </v>
      </c>
      <c r="AA39" s="134">
        <f t="shared" si="18"/>
        <v>0</v>
      </c>
      <c r="AB39" s="289"/>
      <c r="AC39" s="289"/>
      <c r="AD39" s="289"/>
      <c r="AE39" s="289"/>
      <c r="AF39" s="289"/>
      <c r="AG39" s="289"/>
      <c r="AH39" s="289"/>
      <c r="AI39" s="289"/>
      <c r="AJ39" s="289"/>
      <c r="AK39" s="136" t="str">
        <f t="shared" si="6"/>
        <v/>
      </c>
      <c r="AL39" s="136" t="str">
        <f t="shared" si="7"/>
        <v/>
      </c>
      <c r="AM39" s="136" t="str">
        <f t="shared" si="8"/>
        <v/>
      </c>
      <c r="AN39" s="136" t="str">
        <f t="shared" si="9"/>
        <v/>
      </c>
      <c r="AO39" s="136" t="str">
        <f t="shared" si="10"/>
        <v/>
      </c>
      <c r="AP39" s="136" t="str">
        <f t="shared" si="11"/>
        <v/>
      </c>
      <c r="AQ39" s="136" t="str">
        <f t="shared" si="12"/>
        <v/>
      </c>
      <c r="AR39" s="136" t="str">
        <f t="shared" si="13"/>
        <v/>
      </c>
      <c r="AS39" s="136" t="str">
        <f t="shared" si="14"/>
        <v/>
      </c>
      <c r="AT39" s="192">
        <f t="shared" si="15"/>
        <v>0</v>
      </c>
      <c r="AU39" s="192">
        <f t="shared" ref="AU39:AU70" si="19">COUNTIF(AK39:AS39,"P")</f>
        <v>0</v>
      </c>
      <c r="AV39" s="137" t="str">
        <f t="shared" si="16"/>
        <v/>
      </c>
      <c r="AW39" s="193" t="str">
        <f t="shared" ref="AW39:AW70" si="20">BB39</f>
        <v/>
      </c>
      <c r="AX39" s="138" t="str">
        <f t="shared" si="17"/>
        <v/>
      </c>
      <c r="AY39" s="139" t="str">
        <f>'statement of marks'!HV39</f>
        <v/>
      </c>
      <c r="AZ39" s="140" t="str">
        <f>'statement of marks'!HW39</f>
        <v/>
      </c>
      <c r="BB39" s="195" t="str">
        <f>IF(AV39="","",IF(AV39="PASS",'full report'!N1269,""))</f>
        <v/>
      </c>
    </row>
    <row r="40" spans="1:54" ht="20" customHeight="1">
      <c r="A40" s="122">
        <v>34</v>
      </c>
      <c r="B40" s="130" t="str">
        <f>IF('statement of marks'!D40="","",'statement of marks'!D40)</f>
        <v/>
      </c>
      <c r="C40" s="192" t="str">
        <f>IF('statement of marks'!E40="","",'statement of marks'!E40)</f>
        <v/>
      </c>
      <c r="D40" s="154" t="str">
        <f>IF('statement of marks'!F40="","",'statement of marks'!F40)</f>
        <v/>
      </c>
      <c r="E40" s="25" t="str">
        <f>IF('statement of marks'!G40="","",'statement of marks'!G40)</f>
        <v/>
      </c>
      <c r="F40" s="25" t="str">
        <f>IF('statement of marks'!H40="","",'statement of marks'!H40)</f>
        <v/>
      </c>
      <c r="G40" s="25" t="str">
        <f>IF('statement of marks'!I40="","",'statement of marks'!I40)</f>
        <v/>
      </c>
      <c r="H40" s="192" t="str">
        <f>IF('statement of marks'!B40="","",'statement of marks'!B40)</f>
        <v/>
      </c>
      <c r="I40" s="192" t="str">
        <f>IF('statement of marks'!HK40="","",'statement of marks'!HK40)</f>
        <v/>
      </c>
      <c r="J40" s="192" t="str">
        <f>IF('statement of marks'!DR40="","",'statement of marks'!DR40)</f>
        <v/>
      </c>
      <c r="K40" s="133">
        <f>IF('statement of marks'!DQ40="","",'statement of marks'!DQ40)</f>
        <v>27.708333333333332</v>
      </c>
      <c r="L40" s="134" t="str">
        <f>'statement of marks'!HZ40</f>
        <v/>
      </c>
      <c r="M40" s="134" t="str">
        <f>'statement of marks'!IC40</f>
        <v/>
      </c>
      <c r="N40" s="135" t="str">
        <f>'statement of marks'!IF40</f>
        <v/>
      </c>
      <c r="O40" s="134" t="str">
        <f>'statement of marks'!IG40</f>
        <v/>
      </c>
      <c r="P40" s="134" t="str">
        <f>'statement of marks'!IH40</f>
        <v/>
      </c>
      <c r="Q40" s="134" t="str">
        <f>'statement of marks'!II40</f>
        <v/>
      </c>
      <c r="R40" s="134" t="str">
        <f>'statement of marks'!IJ40</f>
        <v/>
      </c>
      <c r="S40" s="134" t="str">
        <f>'statement of marks'!IK40</f>
        <v/>
      </c>
      <c r="T40" s="134" t="str">
        <f>'statement of marks'!IN40</f>
        <v/>
      </c>
      <c r="U40" s="134" t="str">
        <f>'statement of marks'!IQ40</f>
        <v/>
      </c>
      <c r="V40" s="134" t="str">
        <f>'statement of marks'!IT40</f>
        <v/>
      </c>
      <c r="W40" s="134" t="str">
        <f>'statement of marks'!IW40</f>
        <v/>
      </c>
      <c r="X40" s="134" t="str">
        <f>'statement of marks'!IX40</f>
        <v>A</v>
      </c>
      <c r="Y40" s="134" t="str">
        <f>'statement of marks'!IY40</f>
        <v>A</v>
      </c>
      <c r="Z40" s="134" t="str">
        <f>CONCATENATE('statement of marks'!JC40,'statement of marks'!JE40)</f>
        <v xml:space="preserve">            </v>
      </c>
      <c r="AA40" s="134">
        <f t="shared" si="18"/>
        <v>0</v>
      </c>
      <c r="AB40" s="289"/>
      <c r="AC40" s="289"/>
      <c r="AD40" s="289"/>
      <c r="AE40" s="289"/>
      <c r="AF40" s="289"/>
      <c r="AG40" s="289"/>
      <c r="AH40" s="289"/>
      <c r="AI40" s="289"/>
      <c r="AJ40" s="289"/>
      <c r="AK40" s="136" t="str">
        <f t="shared" si="6"/>
        <v/>
      </c>
      <c r="AL40" s="136" t="str">
        <f t="shared" si="7"/>
        <v/>
      </c>
      <c r="AM40" s="136" t="str">
        <f t="shared" si="8"/>
        <v/>
      </c>
      <c r="AN40" s="136" t="str">
        <f t="shared" si="9"/>
        <v/>
      </c>
      <c r="AO40" s="136" t="str">
        <f t="shared" si="10"/>
        <v/>
      </c>
      <c r="AP40" s="136" t="str">
        <f t="shared" si="11"/>
        <v/>
      </c>
      <c r="AQ40" s="136" t="str">
        <f t="shared" si="12"/>
        <v/>
      </c>
      <c r="AR40" s="136" t="str">
        <f t="shared" si="13"/>
        <v/>
      </c>
      <c r="AS40" s="136" t="str">
        <f t="shared" si="14"/>
        <v/>
      </c>
      <c r="AT40" s="192">
        <f t="shared" si="15"/>
        <v>0</v>
      </c>
      <c r="AU40" s="192">
        <f t="shared" si="19"/>
        <v>0</v>
      </c>
      <c r="AV40" s="137" t="str">
        <f t="shared" si="16"/>
        <v/>
      </c>
      <c r="AW40" s="193" t="str">
        <f t="shared" si="20"/>
        <v/>
      </c>
      <c r="AX40" s="138" t="str">
        <f t="shared" si="17"/>
        <v/>
      </c>
      <c r="AY40" s="139" t="str">
        <f>'statement of marks'!HV40</f>
        <v/>
      </c>
      <c r="AZ40" s="140" t="str">
        <f>'statement of marks'!HW40</f>
        <v/>
      </c>
      <c r="BB40" s="195" t="str">
        <f>IF(AV40="","",IF(AV40="PASS",'full report'!N1308,""))</f>
        <v/>
      </c>
    </row>
    <row r="41" spans="1:54" ht="20" customHeight="1">
      <c r="A41" s="122">
        <v>35</v>
      </c>
      <c r="B41" s="130" t="str">
        <f>IF('statement of marks'!D41="","",'statement of marks'!D41)</f>
        <v/>
      </c>
      <c r="C41" s="192" t="str">
        <f>IF('statement of marks'!E41="","",'statement of marks'!E41)</f>
        <v/>
      </c>
      <c r="D41" s="154" t="str">
        <f>IF('statement of marks'!F41="","",'statement of marks'!F41)</f>
        <v/>
      </c>
      <c r="E41" s="25" t="str">
        <f>IF('statement of marks'!G41="","",'statement of marks'!G41)</f>
        <v/>
      </c>
      <c r="F41" s="25" t="str">
        <f>IF('statement of marks'!H41="","",'statement of marks'!H41)</f>
        <v/>
      </c>
      <c r="G41" s="25" t="str">
        <f>IF('statement of marks'!I41="","",'statement of marks'!I41)</f>
        <v/>
      </c>
      <c r="H41" s="192" t="str">
        <f>IF('statement of marks'!B41="","",'statement of marks'!B41)</f>
        <v/>
      </c>
      <c r="I41" s="192" t="str">
        <f>IF('statement of marks'!HK41="","",'statement of marks'!HK41)</f>
        <v/>
      </c>
      <c r="J41" s="192" t="str">
        <f>IF('statement of marks'!DR41="","",'statement of marks'!DR41)</f>
        <v/>
      </c>
      <c r="K41" s="133">
        <f>IF('statement of marks'!DQ41="","",'statement of marks'!DQ41)</f>
        <v>27.708333333333332</v>
      </c>
      <c r="L41" s="134" t="str">
        <f>'statement of marks'!HZ41</f>
        <v/>
      </c>
      <c r="M41" s="134" t="str">
        <f>'statement of marks'!IC41</f>
        <v/>
      </c>
      <c r="N41" s="135" t="str">
        <f>'statement of marks'!IF41</f>
        <v/>
      </c>
      <c r="O41" s="134" t="str">
        <f>'statement of marks'!IG41</f>
        <v/>
      </c>
      <c r="P41" s="134" t="str">
        <f>'statement of marks'!IH41</f>
        <v/>
      </c>
      <c r="Q41" s="134" t="str">
        <f>'statement of marks'!II41</f>
        <v/>
      </c>
      <c r="R41" s="134" t="str">
        <f>'statement of marks'!IJ41</f>
        <v/>
      </c>
      <c r="S41" s="134" t="str">
        <f>'statement of marks'!IK41</f>
        <v/>
      </c>
      <c r="T41" s="134" t="str">
        <f>'statement of marks'!IN41</f>
        <v/>
      </c>
      <c r="U41" s="134" t="str">
        <f>'statement of marks'!IQ41</f>
        <v/>
      </c>
      <c r="V41" s="134" t="str">
        <f>'statement of marks'!IT41</f>
        <v/>
      </c>
      <c r="W41" s="134" t="str">
        <f>'statement of marks'!IW41</f>
        <v/>
      </c>
      <c r="X41" s="134" t="str">
        <f>'statement of marks'!IX41</f>
        <v>A</v>
      </c>
      <c r="Y41" s="134" t="str">
        <f>'statement of marks'!IY41</f>
        <v>A</v>
      </c>
      <c r="Z41" s="134" t="str">
        <f>CONCATENATE('statement of marks'!JC41,'statement of marks'!JE41)</f>
        <v xml:space="preserve">            </v>
      </c>
      <c r="AA41" s="134">
        <f t="shared" si="18"/>
        <v>0</v>
      </c>
      <c r="AB41" s="289"/>
      <c r="AC41" s="289"/>
      <c r="AD41" s="289"/>
      <c r="AE41" s="289"/>
      <c r="AF41" s="289"/>
      <c r="AG41" s="289"/>
      <c r="AH41" s="289"/>
      <c r="AI41" s="289"/>
      <c r="AJ41" s="289"/>
      <c r="AK41" s="136" t="str">
        <f t="shared" si="6"/>
        <v/>
      </c>
      <c r="AL41" s="136" t="str">
        <f t="shared" si="7"/>
        <v/>
      </c>
      <c r="AM41" s="136" t="str">
        <f t="shared" si="8"/>
        <v/>
      </c>
      <c r="AN41" s="136" t="str">
        <f t="shared" si="9"/>
        <v/>
      </c>
      <c r="AO41" s="136" t="str">
        <f t="shared" si="10"/>
        <v/>
      </c>
      <c r="AP41" s="136" t="str">
        <f t="shared" si="11"/>
        <v/>
      </c>
      <c r="AQ41" s="136" t="str">
        <f t="shared" si="12"/>
        <v/>
      </c>
      <c r="AR41" s="136" t="str">
        <f t="shared" si="13"/>
        <v/>
      </c>
      <c r="AS41" s="136" t="str">
        <f t="shared" si="14"/>
        <v/>
      </c>
      <c r="AT41" s="192">
        <f t="shared" si="15"/>
        <v>0</v>
      </c>
      <c r="AU41" s="192">
        <f t="shared" si="19"/>
        <v>0</v>
      </c>
      <c r="AV41" s="137" t="str">
        <f t="shared" si="16"/>
        <v/>
      </c>
      <c r="AW41" s="193" t="str">
        <f t="shared" si="20"/>
        <v/>
      </c>
      <c r="AX41" s="138" t="str">
        <f t="shared" si="17"/>
        <v/>
      </c>
      <c r="AY41" s="139" t="str">
        <f>'statement of marks'!HV41</f>
        <v/>
      </c>
      <c r="AZ41" s="140" t="str">
        <f>'statement of marks'!HW41</f>
        <v/>
      </c>
      <c r="BB41" s="195" t="str">
        <f>IF(AV41="","",IF(AV41="PASS",'full report'!N1347,""))</f>
        <v/>
      </c>
    </row>
    <row r="42" spans="1:54" ht="20" customHeight="1">
      <c r="A42" s="122">
        <v>36</v>
      </c>
      <c r="B42" s="130" t="str">
        <f>IF('statement of marks'!D42="","",'statement of marks'!D42)</f>
        <v/>
      </c>
      <c r="C42" s="192" t="str">
        <f>IF('statement of marks'!E42="","",'statement of marks'!E42)</f>
        <v/>
      </c>
      <c r="D42" s="154" t="str">
        <f>IF('statement of marks'!F42="","",'statement of marks'!F42)</f>
        <v/>
      </c>
      <c r="E42" s="25" t="str">
        <f>IF('statement of marks'!G42="","",'statement of marks'!G42)</f>
        <v/>
      </c>
      <c r="F42" s="25" t="str">
        <f>IF('statement of marks'!H42="","",'statement of marks'!H42)</f>
        <v/>
      </c>
      <c r="G42" s="25" t="str">
        <f>IF('statement of marks'!I42="","",'statement of marks'!I42)</f>
        <v/>
      </c>
      <c r="H42" s="192" t="str">
        <f>IF('statement of marks'!B42="","",'statement of marks'!B42)</f>
        <v/>
      </c>
      <c r="I42" s="192" t="str">
        <f>IF('statement of marks'!HK42="","",'statement of marks'!HK42)</f>
        <v/>
      </c>
      <c r="J42" s="192" t="str">
        <f>IF('statement of marks'!DR42="","",'statement of marks'!DR42)</f>
        <v/>
      </c>
      <c r="K42" s="133">
        <f>IF('statement of marks'!DQ42="","",'statement of marks'!DQ42)</f>
        <v>27.708333333333332</v>
      </c>
      <c r="L42" s="134" t="str">
        <f>'statement of marks'!HZ42</f>
        <v/>
      </c>
      <c r="M42" s="134" t="str">
        <f>'statement of marks'!IC42</f>
        <v/>
      </c>
      <c r="N42" s="135" t="str">
        <f>'statement of marks'!IF42</f>
        <v/>
      </c>
      <c r="O42" s="134" t="str">
        <f>'statement of marks'!IG42</f>
        <v/>
      </c>
      <c r="P42" s="134" t="str">
        <f>'statement of marks'!IH42</f>
        <v/>
      </c>
      <c r="Q42" s="134" t="str">
        <f>'statement of marks'!II42</f>
        <v/>
      </c>
      <c r="R42" s="134" t="str">
        <f>'statement of marks'!IJ42</f>
        <v/>
      </c>
      <c r="S42" s="134" t="str">
        <f>'statement of marks'!IK42</f>
        <v/>
      </c>
      <c r="T42" s="134" t="str">
        <f>'statement of marks'!IN42</f>
        <v/>
      </c>
      <c r="U42" s="134" t="str">
        <f>'statement of marks'!IQ42</f>
        <v/>
      </c>
      <c r="V42" s="134" t="str">
        <f>'statement of marks'!IT42</f>
        <v/>
      </c>
      <c r="W42" s="134" t="str">
        <f>'statement of marks'!IW42</f>
        <v/>
      </c>
      <c r="X42" s="134" t="str">
        <f>'statement of marks'!IX42</f>
        <v>A</v>
      </c>
      <c r="Y42" s="134" t="str">
        <f>'statement of marks'!IY42</f>
        <v>A</v>
      </c>
      <c r="Z42" s="134" t="str">
        <f>CONCATENATE('statement of marks'!JC42,'statement of marks'!JE42)</f>
        <v xml:space="preserve">            </v>
      </c>
      <c r="AA42" s="134">
        <f t="shared" si="18"/>
        <v>0</v>
      </c>
      <c r="AB42" s="289"/>
      <c r="AC42" s="289"/>
      <c r="AD42" s="289"/>
      <c r="AE42" s="289"/>
      <c r="AF42" s="289"/>
      <c r="AG42" s="289"/>
      <c r="AH42" s="289"/>
      <c r="AI42" s="289"/>
      <c r="AJ42" s="289"/>
      <c r="AK42" s="136" t="str">
        <f t="shared" si="6"/>
        <v/>
      </c>
      <c r="AL42" s="136" t="str">
        <f t="shared" si="7"/>
        <v/>
      </c>
      <c r="AM42" s="136" t="str">
        <f t="shared" si="8"/>
        <v/>
      </c>
      <c r="AN42" s="136" t="str">
        <f t="shared" si="9"/>
        <v/>
      </c>
      <c r="AO42" s="136" t="str">
        <f t="shared" si="10"/>
        <v/>
      </c>
      <c r="AP42" s="136" t="str">
        <f t="shared" si="11"/>
        <v/>
      </c>
      <c r="AQ42" s="136" t="str">
        <f t="shared" si="12"/>
        <v/>
      </c>
      <c r="AR42" s="136" t="str">
        <f t="shared" si="13"/>
        <v/>
      </c>
      <c r="AS42" s="136" t="str">
        <f t="shared" si="14"/>
        <v/>
      </c>
      <c r="AT42" s="192">
        <f t="shared" si="15"/>
        <v>0</v>
      </c>
      <c r="AU42" s="192">
        <f t="shared" si="19"/>
        <v>0</v>
      </c>
      <c r="AV42" s="137" t="str">
        <f t="shared" si="16"/>
        <v/>
      </c>
      <c r="AW42" s="193" t="str">
        <f t="shared" si="20"/>
        <v/>
      </c>
      <c r="AX42" s="138" t="str">
        <f t="shared" si="17"/>
        <v/>
      </c>
      <c r="AY42" s="139" t="str">
        <f>'statement of marks'!HV42</f>
        <v/>
      </c>
      <c r="AZ42" s="140" t="str">
        <f>'statement of marks'!HW42</f>
        <v/>
      </c>
      <c r="BB42" s="195" t="str">
        <f>IF(AV42="","",IF(AV42="PASS",'full report'!N1386,""))</f>
        <v/>
      </c>
    </row>
    <row r="43" spans="1:54" ht="20" customHeight="1">
      <c r="A43" s="122">
        <v>37</v>
      </c>
      <c r="B43" s="130" t="str">
        <f>IF('statement of marks'!D43="","",'statement of marks'!D43)</f>
        <v/>
      </c>
      <c r="C43" s="192" t="str">
        <f>IF('statement of marks'!E43="","",'statement of marks'!E43)</f>
        <v/>
      </c>
      <c r="D43" s="154" t="str">
        <f>IF('statement of marks'!F43="","",'statement of marks'!F43)</f>
        <v/>
      </c>
      <c r="E43" s="25" t="str">
        <f>IF('statement of marks'!G43="","",'statement of marks'!G43)</f>
        <v/>
      </c>
      <c r="F43" s="25" t="str">
        <f>IF('statement of marks'!H43="","",'statement of marks'!H43)</f>
        <v/>
      </c>
      <c r="G43" s="25" t="str">
        <f>IF('statement of marks'!I43="","",'statement of marks'!I43)</f>
        <v/>
      </c>
      <c r="H43" s="192" t="str">
        <f>IF('statement of marks'!B43="","",'statement of marks'!B43)</f>
        <v/>
      </c>
      <c r="I43" s="192" t="str">
        <f>IF('statement of marks'!HK43="","",'statement of marks'!HK43)</f>
        <v/>
      </c>
      <c r="J43" s="192" t="str">
        <f>IF('statement of marks'!DR43="","",'statement of marks'!DR43)</f>
        <v/>
      </c>
      <c r="K43" s="133">
        <f>IF('statement of marks'!DQ43="","",'statement of marks'!DQ43)</f>
        <v>27.708333333333332</v>
      </c>
      <c r="L43" s="134" t="str">
        <f>'statement of marks'!HZ43</f>
        <v/>
      </c>
      <c r="M43" s="134" t="str">
        <f>'statement of marks'!IC43</f>
        <v/>
      </c>
      <c r="N43" s="135" t="str">
        <f>'statement of marks'!IF43</f>
        <v/>
      </c>
      <c r="O43" s="134" t="str">
        <f>'statement of marks'!IG43</f>
        <v/>
      </c>
      <c r="P43" s="134" t="str">
        <f>'statement of marks'!IH43</f>
        <v/>
      </c>
      <c r="Q43" s="134" t="str">
        <f>'statement of marks'!II43</f>
        <v/>
      </c>
      <c r="R43" s="134" t="str">
        <f>'statement of marks'!IJ43</f>
        <v/>
      </c>
      <c r="S43" s="134" t="str">
        <f>'statement of marks'!IK43</f>
        <v/>
      </c>
      <c r="T43" s="134" t="str">
        <f>'statement of marks'!IN43</f>
        <v/>
      </c>
      <c r="U43" s="134" t="str">
        <f>'statement of marks'!IQ43</f>
        <v/>
      </c>
      <c r="V43" s="134" t="str">
        <f>'statement of marks'!IT43</f>
        <v/>
      </c>
      <c r="W43" s="134" t="str">
        <f>'statement of marks'!IW43</f>
        <v/>
      </c>
      <c r="X43" s="134" t="str">
        <f>'statement of marks'!IX43</f>
        <v>A</v>
      </c>
      <c r="Y43" s="134" t="str">
        <f>'statement of marks'!IY43</f>
        <v>A</v>
      </c>
      <c r="Z43" s="134" t="str">
        <f>CONCATENATE('statement of marks'!JC43,'statement of marks'!JE43)</f>
        <v xml:space="preserve">            </v>
      </c>
      <c r="AA43" s="134">
        <f t="shared" si="18"/>
        <v>0</v>
      </c>
      <c r="AB43" s="289"/>
      <c r="AC43" s="289"/>
      <c r="AD43" s="289"/>
      <c r="AE43" s="289"/>
      <c r="AF43" s="289"/>
      <c r="AG43" s="289"/>
      <c r="AH43" s="289"/>
      <c r="AI43" s="289"/>
      <c r="AJ43" s="289"/>
      <c r="AK43" s="136" t="str">
        <f t="shared" si="6"/>
        <v/>
      </c>
      <c r="AL43" s="136" t="str">
        <f t="shared" si="7"/>
        <v/>
      </c>
      <c r="AM43" s="136" t="str">
        <f t="shared" si="8"/>
        <v/>
      </c>
      <c r="AN43" s="136" t="str">
        <f t="shared" si="9"/>
        <v/>
      </c>
      <c r="AO43" s="136" t="str">
        <f t="shared" si="10"/>
        <v/>
      </c>
      <c r="AP43" s="136" t="str">
        <f t="shared" si="11"/>
        <v/>
      </c>
      <c r="AQ43" s="136" t="str">
        <f t="shared" si="12"/>
        <v/>
      </c>
      <c r="AR43" s="136" t="str">
        <f t="shared" si="13"/>
        <v/>
      </c>
      <c r="AS43" s="136" t="str">
        <f t="shared" si="14"/>
        <v/>
      </c>
      <c r="AT43" s="192">
        <f t="shared" si="15"/>
        <v>0</v>
      </c>
      <c r="AU43" s="192">
        <f t="shared" si="19"/>
        <v>0</v>
      </c>
      <c r="AV43" s="137" t="str">
        <f t="shared" si="16"/>
        <v/>
      </c>
      <c r="AW43" s="193" t="str">
        <f t="shared" si="20"/>
        <v/>
      </c>
      <c r="AX43" s="138" t="str">
        <f t="shared" si="17"/>
        <v/>
      </c>
      <c r="AY43" s="139" t="str">
        <f>'statement of marks'!HV43</f>
        <v/>
      </c>
      <c r="AZ43" s="140" t="str">
        <f>'statement of marks'!HW43</f>
        <v/>
      </c>
      <c r="BB43" s="195" t="str">
        <f>IF(AV43="","",IF(AV43="PASS",'full report'!N1425,""))</f>
        <v/>
      </c>
    </row>
    <row r="44" spans="1:54" ht="20" customHeight="1">
      <c r="A44" s="122">
        <v>38</v>
      </c>
      <c r="B44" s="130" t="str">
        <f>IF('statement of marks'!D44="","",'statement of marks'!D44)</f>
        <v/>
      </c>
      <c r="C44" s="192" t="str">
        <f>IF('statement of marks'!E44="","",'statement of marks'!E44)</f>
        <v/>
      </c>
      <c r="D44" s="154" t="str">
        <f>IF('statement of marks'!F44="","",'statement of marks'!F44)</f>
        <v/>
      </c>
      <c r="E44" s="25" t="str">
        <f>IF('statement of marks'!G44="","",'statement of marks'!G44)</f>
        <v/>
      </c>
      <c r="F44" s="25" t="str">
        <f>IF('statement of marks'!H44="","",'statement of marks'!H44)</f>
        <v/>
      </c>
      <c r="G44" s="25" t="str">
        <f>IF('statement of marks'!I44="","",'statement of marks'!I44)</f>
        <v/>
      </c>
      <c r="H44" s="192" t="str">
        <f>IF('statement of marks'!B44="","",'statement of marks'!B44)</f>
        <v/>
      </c>
      <c r="I44" s="192" t="str">
        <f>IF('statement of marks'!HK44="","",'statement of marks'!HK44)</f>
        <v/>
      </c>
      <c r="J44" s="192" t="str">
        <f>IF('statement of marks'!DR44="","",'statement of marks'!DR44)</f>
        <v/>
      </c>
      <c r="K44" s="133">
        <f>IF('statement of marks'!DQ44="","",'statement of marks'!DQ44)</f>
        <v>27.708333333333332</v>
      </c>
      <c r="L44" s="134" t="str">
        <f>'statement of marks'!HZ44</f>
        <v/>
      </c>
      <c r="M44" s="134" t="str">
        <f>'statement of marks'!IC44</f>
        <v/>
      </c>
      <c r="N44" s="135" t="str">
        <f>'statement of marks'!IF44</f>
        <v/>
      </c>
      <c r="O44" s="134" t="str">
        <f>'statement of marks'!IG44</f>
        <v/>
      </c>
      <c r="P44" s="134" t="str">
        <f>'statement of marks'!IH44</f>
        <v/>
      </c>
      <c r="Q44" s="134" t="str">
        <f>'statement of marks'!II44</f>
        <v/>
      </c>
      <c r="R44" s="134" t="str">
        <f>'statement of marks'!IJ44</f>
        <v/>
      </c>
      <c r="S44" s="134" t="str">
        <f>'statement of marks'!IK44</f>
        <v/>
      </c>
      <c r="T44" s="134" t="str">
        <f>'statement of marks'!IN44</f>
        <v/>
      </c>
      <c r="U44" s="134" t="str">
        <f>'statement of marks'!IQ44</f>
        <v/>
      </c>
      <c r="V44" s="134" t="str">
        <f>'statement of marks'!IT44</f>
        <v/>
      </c>
      <c r="W44" s="134" t="str">
        <f>'statement of marks'!IW44</f>
        <v/>
      </c>
      <c r="X44" s="134" t="str">
        <f>'statement of marks'!IX44</f>
        <v>A</v>
      </c>
      <c r="Y44" s="134" t="str">
        <f>'statement of marks'!IY44</f>
        <v>A</v>
      </c>
      <c r="Z44" s="134" t="str">
        <f>CONCATENATE('statement of marks'!JC44,'statement of marks'!JE44)</f>
        <v xml:space="preserve">            </v>
      </c>
      <c r="AA44" s="134">
        <f t="shared" si="18"/>
        <v>0</v>
      </c>
      <c r="AB44" s="289"/>
      <c r="AC44" s="289"/>
      <c r="AD44" s="289"/>
      <c r="AE44" s="289"/>
      <c r="AF44" s="289"/>
      <c r="AG44" s="289"/>
      <c r="AH44" s="289"/>
      <c r="AI44" s="289"/>
      <c r="AJ44" s="289"/>
      <c r="AK44" s="136" t="str">
        <f t="shared" si="6"/>
        <v/>
      </c>
      <c r="AL44" s="136" t="str">
        <f t="shared" si="7"/>
        <v/>
      </c>
      <c r="AM44" s="136" t="str">
        <f t="shared" si="8"/>
        <v/>
      </c>
      <c r="AN44" s="136" t="str">
        <f t="shared" si="9"/>
        <v/>
      </c>
      <c r="AO44" s="136" t="str">
        <f t="shared" si="10"/>
        <v/>
      </c>
      <c r="AP44" s="136" t="str">
        <f t="shared" si="11"/>
        <v/>
      </c>
      <c r="AQ44" s="136" t="str">
        <f t="shared" si="12"/>
        <v/>
      </c>
      <c r="AR44" s="136" t="str">
        <f t="shared" si="13"/>
        <v/>
      </c>
      <c r="AS44" s="136" t="str">
        <f t="shared" si="14"/>
        <v/>
      </c>
      <c r="AT44" s="192">
        <f t="shared" si="15"/>
        <v>0</v>
      </c>
      <c r="AU44" s="192">
        <f t="shared" si="19"/>
        <v>0</v>
      </c>
      <c r="AV44" s="137" t="str">
        <f t="shared" si="16"/>
        <v/>
      </c>
      <c r="AW44" s="193" t="str">
        <f t="shared" si="20"/>
        <v/>
      </c>
      <c r="AX44" s="138" t="str">
        <f t="shared" si="17"/>
        <v/>
      </c>
      <c r="AY44" s="139" t="str">
        <f>'statement of marks'!HV44</f>
        <v/>
      </c>
      <c r="AZ44" s="140" t="str">
        <f>'statement of marks'!HW44</f>
        <v/>
      </c>
      <c r="BB44" s="195" t="str">
        <f>IF(AV44="","",IF(AV44="PASS",'full report'!N1464,""))</f>
        <v/>
      </c>
    </row>
    <row r="45" spans="1:54" ht="20" customHeight="1">
      <c r="A45" s="122">
        <v>39</v>
      </c>
      <c r="B45" s="130" t="str">
        <f>IF('statement of marks'!D45="","",'statement of marks'!D45)</f>
        <v/>
      </c>
      <c r="C45" s="192" t="str">
        <f>IF('statement of marks'!E45="","",'statement of marks'!E45)</f>
        <v/>
      </c>
      <c r="D45" s="154" t="str">
        <f>IF('statement of marks'!F45="","",'statement of marks'!F45)</f>
        <v/>
      </c>
      <c r="E45" s="25" t="str">
        <f>IF('statement of marks'!G45="","",'statement of marks'!G45)</f>
        <v/>
      </c>
      <c r="F45" s="25" t="str">
        <f>IF('statement of marks'!H45="","",'statement of marks'!H45)</f>
        <v/>
      </c>
      <c r="G45" s="25" t="str">
        <f>IF('statement of marks'!I45="","",'statement of marks'!I45)</f>
        <v/>
      </c>
      <c r="H45" s="192" t="str">
        <f>IF('statement of marks'!B45="","",'statement of marks'!B45)</f>
        <v/>
      </c>
      <c r="I45" s="192" t="str">
        <f>IF('statement of marks'!HK45="","",'statement of marks'!HK45)</f>
        <v/>
      </c>
      <c r="J45" s="192" t="str">
        <f>IF('statement of marks'!DR45="","",'statement of marks'!DR45)</f>
        <v/>
      </c>
      <c r="K45" s="133">
        <f>IF('statement of marks'!DQ45="","",'statement of marks'!DQ45)</f>
        <v>27.708333333333332</v>
      </c>
      <c r="L45" s="134" t="str">
        <f>'statement of marks'!HZ45</f>
        <v/>
      </c>
      <c r="M45" s="134" t="str">
        <f>'statement of marks'!IC45</f>
        <v/>
      </c>
      <c r="N45" s="135" t="str">
        <f>'statement of marks'!IF45</f>
        <v/>
      </c>
      <c r="O45" s="134" t="str">
        <f>'statement of marks'!IG45</f>
        <v/>
      </c>
      <c r="P45" s="134" t="str">
        <f>'statement of marks'!IH45</f>
        <v/>
      </c>
      <c r="Q45" s="134" t="str">
        <f>'statement of marks'!II45</f>
        <v/>
      </c>
      <c r="R45" s="134" t="str">
        <f>'statement of marks'!IJ45</f>
        <v/>
      </c>
      <c r="S45" s="134" t="str">
        <f>'statement of marks'!IK45</f>
        <v/>
      </c>
      <c r="T45" s="134" t="str">
        <f>'statement of marks'!IN45</f>
        <v/>
      </c>
      <c r="U45" s="134" t="str">
        <f>'statement of marks'!IQ45</f>
        <v/>
      </c>
      <c r="V45" s="134" t="str">
        <f>'statement of marks'!IT45</f>
        <v/>
      </c>
      <c r="W45" s="134" t="str">
        <f>'statement of marks'!IW45</f>
        <v/>
      </c>
      <c r="X45" s="134" t="str">
        <f>'statement of marks'!IX45</f>
        <v>A</v>
      </c>
      <c r="Y45" s="134" t="str">
        <f>'statement of marks'!IY45</f>
        <v>A</v>
      </c>
      <c r="Z45" s="134" t="str">
        <f>CONCATENATE('statement of marks'!JC45,'statement of marks'!JE45)</f>
        <v xml:space="preserve">            </v>
      </c>
      <c r="AA45" s="134">
        <f t="shared" si="18"/>
        <v>0</v>
      </c>
      <c r="AB45" s="289"/>
      <c r="AC45" s="289"/>
      <c r="AD45" s="289"/>
      <c r="AE45" s="289"/>
      <c r="AF45" s="289"/>
      <c r="AG45" s="289"/>
      <c r="AH45" s="289"/>
      <c r="AI45" s="289"/>
      <c r="AJ45" s="289"/>
      <c r="AK45" s="136" t="str">
        <f t="shared" si="6"/>
        <v/>
      </c>
      <c r="AL45" s="136" t="str">
        <f t="shared" si="7"/>
        <v/>
      </c>
      <c r="AM45" s="136" t="str">
        <f t="shared" si="8"/>
        <v/>
      </c>
      <c r="AN45" s="136" t="str">
        <f t="shared" si="9"/>
        <v/>
      </c>
      <c r="AO45" s="136" t="str">
        <f t="shared" si="10"/>
        <v/>
      </c>
      <c r="AP45" s="136" t="str">
        <f t="shared" si="11"/>
        <v/>
      </c>
      <c r="AQ45" s="136" t="str">
        <f t="shared" si="12"/>
        <v/>
      </c>
      <c r="AR45" s="136" t="str">
        <f t="shared" si="13"/>
        <v/>
      </c>
      <c r="AS45" s="136" t="str">
        <f t="shared" si="14"/>
        <v/>
      </c>
      <c r="AT45" s="192">
        <f t="shared" si="15"/>
        <v>0</v>
      </c>
      <c r="AU45" s="192">
        <f t="shared" si="19"/>
        <v>0</v>
      </c>
      <c r="AV45" s="137" t="str">
        <f t="shared" si="16"/>
        <v/>
      </c>
      <c r="AW45" s="193" t="str">
        <f t="shared" si="20"/>
        <v/>
      </c>
      <c r="AX45" s="138" t="str">
        <f t="shared" si="17"/>
        <v/>
      </c>
      <c r="AY45" s="139" t="str">
        <f>'statement of marks'!HV45</f>
        <v/>
      </c>
      <c r="AZ45" s="140" t="str">
        <f>'statement of marks'!HW45</f>
        <v/>
      </c>
      <c r="BB45" s="195" t="str">
        <f>IF(AV45="","",IF(AV45="PASS",'full report'!N1503,""))</f>
        <v/>
      </c>
    </row>
    <row r="46" spans="1:54" ht="20" customHeight="1">
      <c r="A46" s="122">
        <v>40</v>
      </c>
      <c r="B46" s="130" t="str">
        <f>IF('statement of marks'!D46="","",'statement of marks'!D46)</f>
        <v/>
      </c>
      <c r="C46" s="192" t="str">
        <f>IF('statement of marks'!E46="","",'statement of marks'!E46)</f>
        <v/>
      </c>
      <c r="D46" s="154" t="str">
        <f>IF('statement of marks'!F46="","",'statement of marks'!F46)</f>
        <v/>
      </c>
      <c r="E46" s="25" t="str">
        <f>IF('statement of marks'!G46="","",'statement of marks'!G46)</f>
        <v/>
      </c>
      <c r="F46" s="25" t="str">
        <f>IF('statement of marks'!H46="","",'statement of marks'!H46)</f>
        <v/>
      </c>
      <c r="G46" s="25" t="str">
        <f>IF('statement of marks'!I46="","",'statement of marks'!I46)</f>
        <v/>
      </c>
      <c r="H46" s="192" t="str">
        <f>IF('statement of marks'!B46="","",'statement of marks'!B46)</f>
        <v/>
      </c>
      <c r="I46" s="192" t="str">
        <f>IF('statement of marks'!HK46="","",'statement of marks'!HK46)</f>
        <v/>
      </c>
      <c r="J46" s="192" t="str">
        <f>IF('statement of marks'!DR46="","",'statement of marks'!DR46)</f>
        <v/>
      </c>
      <c r="K46" s="133">
        <f>IF('statement of marks'!DQ46="","",'statement of marks'!DQ46)</f>
        <v>27.708333333333332</v>
      </c>
      <c r="L46" s="134" t="str">
        <f>'statement of marks'!HZ46</f>
        <v/>
      </c>
      <c r="M46" s="134" t="str">
        <f>'statement of marks'!IC46</f>
        <v/>
      </c>
      <c r="N46" s="135" t="str">
        <f>'statement of marks'!IF46</f>
        <v/>
      </c>
      <c r="O46" s="134" t="str">
        <f>'statement of marks'!IG46</f>
        <v/>
      </c>
      <c r="P46" s="134" t="str">
        <f>'statement of marks'!IH46</f>
        <v/>
      </c>
      <c r="Q46" s="134" t="str">
        <f>'statement of marks'!II46</f>
        <v/>
      </c>
      <c r="R46" s="134" t="str">
        <f>'statement of marks'!IJ46</f>
        <v/>
      </c>
      <c r="S46" s="134" t="str">
        <f>'statement of marks'!IK46</f>
        <v/>
      </c>
      <c r="T46" s="134" t="str">
        <f>'statement of marks'!IN46</f>
        <v/>
      </c>
      <c r="U46" s="134" t="str">
        <f>'statement of marks'!IQ46</f>
        <v/>
      </c>
      <c r="V46" s="134" t="str">
        <f>'statement of marks'!IT46</f>
        <v/>
      </c>
      <c r="W46" s="134" t="str">
        <f>'statement of marks'!IW46</f>
        <v/>
      </c>
      <c r="X46" s="134" t="str">
        <f>'statement of marks'!IX46</f>
        <v>A</v>
      </c>
      <c r="Y46" s="134" t="str">
        <f>'statement of marks'!IY46</f>
        <v>A</v>
      </c>
      <c r="Z46" s="134" t="str">
        <f>CONCATENATE('statement of marks'!JC46,'statement of marks'!JE46)</f>
        <v xml:space="preserve">            </v>
      </c>
      <c r="AA46" s="134">
        <f t="shared" si="18"/>
        <v>0</v>
      </c>
      <c r="AB46" s="289"/>
      <c r="AC46" s="289"/>
      <c r="AD46" s="289"/>
      <c r="AE46" s="289"/>
      <c r="AF46" s="289"/>
      <c r="AG46" s="289"/>
      <c r="AH46" s="289"/>
      <c r="AI46" s="289"/>
      <c r="AJ46" s="289"/>
      <c r="AK46" s="136" t="str">
        <f t="shared" si="6"/>
        <v/>
      </c>
      <c r="AL46" s="136" t="str">
        <f t="shared" si="7"/>
        <v/>
      </c>
      <c r="AM46" s="136" t="str">
        <f t="shared" si="8"/>
        <v/>
      </c>
      <c r="AN46" s="136" t="str">
        <f t="shared" si="9"/>
        <v/>
      </c>
      <c r="AO46" s="136" t="str">
        <f t="shared" si="10"/>
        <v/>
      </c>
      <c r="AP46" s="136" t="str">
        <f t="shared" si="11"/>
        <v/>
      </c>
      <c r="AQ46" s="136" t="str">
        <f t="shared" si="12"/>
        <v/>
      </c>
      <c r="AR46" s="136" t="str">
        <f t="shared" si="13"/>
        <v/>
      </c>
      <c r="AS46" s="136" t="str">
        <f t="shared" si="14"/>
        <v/>
      </c>
      <c r="AT46" s="192">
        <f t="shared" si="15"/>
        <v>0</v>
      </c>
      <c r="AU46" s="192">
        <f t="shared" si="19"/>
        <v>0</v>
      </c>
      <c r="AV46" s="137" t="str">
        <f t="shared" si="16"/>
        <v/>
      </c>
      <c r="AW46" s="193" t="str">
        <f t="shared" si="20"/>
        <v/>
      </c>
      <c r="AX46" s="138" t="str">
        <f t="shared" si="17"/>
        <v/>
      </c>
      <c r="AY46" s="139" t="str">
        <f>'statement of marks'!HV46</f>
        <v/>
      </c>
      <c r="AZ46" s="140" t="str">
        <f>'statement of marks'!HW46</f>
        <v/>
      </c>
      <c r="BB46" s="195" t="str">
        <f>IF(AV46="","",IF(AV46="PASS",'full report'!N1542,""))</f>
        <v/>
      </c>
    </row>
    <row r="47" spans="1:54" ht="20" customHeight="1">
      <c r="A47" s="122">
        <v>41</v>
      </c>
      <c r="B47" s="130" t="str">
        <f>IF('statement of marks'!D47="","",'statement of marks'!D47)</f>
        <v/>
      </c>
      <c r="C47" s="192" t="str">
        <f>IF('statement of marks'!E47="","",'statement of marks'!E47)</f>
        <v/>
      </c>
      <c r="D47" s="154" t="str">
        <f>IF('statement of marks'!F47="","",'statement of marks'!F47)</f>
        <v/>
      </c>
      <c r="E47" s="25" t="str">
        <f>IF('statement of marks'!G47="","",'statement of marks'!G47)</f>
        <v/>
      </c>
      <c r="F47" s="25" t="str">
        <f>IF('statement of marks'!H47="","",'statement of marks'!H47)</f>
        <v/>
      </c>
      <c r="G47" s="25" t="str">
        <f>IF('statement of marks'!I47="","",'statement of marks'!I47)</f>
        <v/>
      </c>
      <c r="H47" s="192" t="str">
        <f>IF('statement of marks'!B47="","",'statement of marks'!B47)</f>
        <v/>
      </c>
      <c r="I47" s="192" t="str">
        <f>IF('statement of marks'!HK47="","",'statement of marks'!HK47)</f>
        <v/>
      </c>
      <c r="J47" s="192" t="str">
        <f>IF('statement of marks'!DR47="","",'statement of marks'!DR47)</f>
        <v/>
      </c>
      <c r="K47" s="133">
        <f>IF('statement of marks'!DQ47="","",'statement of marks'!DQ47)</f>
        <v>27.708333333333332</v>
      </c>
      <c r="L47" s="134" t="str">
        <f>'statement of marks'!HZ47</f>
        <v/>
      </c>
      <c r="M47" s="134" t="str">
        <f>'statement of marks'!IC47</f>
        <v/>
      </c>
      <c r="N47" s="135" t="str">
        <f>'statement of marks'!IF47</f>
        <v/>
      </c>
      <c r="O47" s="134" t="str">
        <f>'statement of marks'!IG47</f>
        <v/>
      </c>
      <c r="P47" s="134" t="str">
        <f>'statement of marks'!IH47</f>
        <v/>
      </c>
      <c r="Q47" s="134" t="str">
        <f>'statement of marks'!II47</f>
        <v/>
      </c>
      <c r="R47" s="134" t="str">
        <f>'statement of marks'!IJ47</f>
        <v/>
      </c>
      <c r="S47" s="134" t="str">
        <f>'statement of marks'!IK47</f>
        <v/>
      </c>
      <c r="T47" s="134" t="str">
        <f>'statement of marks'!IN47</f>
        <v/>
      </c>
      <c r="U47" s="134" t="str">
        <f>'statement of marks'!IQ47</f>
        <v/>
      </c>
      <c r="V47" s="134" t="str">
        <f>'statement of marks'!IT47</f>
        <v/>
      </c>
      <c r="W47" s="134" t="str">
        <f>'statement of marks'!IW47</f>
        <v/>
      </c>
      <c r="X47" s="134" t="str">
        <f>'statement of marks'!IX47</f>
        <v>A</v>
      </c>
      <c r="Y47" s="134" t="str">
        <f>'statement of marks'!IY47</f>
        <v>A</v>
      </c>
      <c r="Z47" s="134" t="str">
        <f>CONCATENATE('statement of marks'!JC47,'statement of marks'!JE47)</f>
        <v xml:space="preserve">            </v>
      </c>
      <c r="AA47" s="134">
        <f t="shared" si="18"/>
        <v>0</v>
      </c>
      <c r="AB47" s="289"/>
      <c r="AC47" s="289"/>
      <c r="AD47" s="289"/>
      <c r="AE47" s="289"/>
      <c r="AF47" s="289"/>
      <c r="AG47" s="289"/>
      <c r="AH47" s="289"/>
      <c r="AI47" s="289"/>
      <c r="AJ47" s="289"/>
      <c r="AK47" s="136" t="str">
        <f t="shared" si="6"/>
        <v/>
      </c>
      <c r="AL47" s="136" t="str">
        <f t="shared" si="7"/>
        <v/>
      </c>
      <c r="AM47" s="136" t="str">
        <f t="shared" si="8"/>
        <v/>
      </c>
      <c r="AN47" s="136" t="str">
        <f t="shared" si="9"/>
        <v/>
      </c>
      <c r="AO47" s="136" t="str">
        <f t="shared" si="10"/>
        <v/>
      </c>
      <c r="AP47" s="136" t="str">
        <f t="shared" si="11"/>
        <v/>
      </c>
      <c r="AQ47" s="136" t="str">
        <f t="shared" si="12"/>
        <v/>
      </c>
      <c r="AR47" s="136" t="str">
        <f t="shared" si="13"/>
        <v/>
      </c>
      <c r="AS47" s="136" t="str">
        <f t="shared" si="14"/>
        <v/>
      </c>
      <c r="AT47" s="192">
        <f t="shared" si="15"/>
        <v>0</v>
      </c>
      <c r="AU47" s="192">
        <f t="shared" si="19"/>
        <v>0</v>
      </c>
      <c r="AV47" s="137" t="str">
        <f t="shared" si="16"/>
        <v/>
      </c>
      <c r="AW47" s="193" t="str">
        <f t="shared" si="20"/>
        <v/>
      </c>
      <c r="AX47" s="138" t="str">
        <f t="shared" si="17"/>
        <v/>
      </c>
      <c r="AY47" s="139" t="str">
        <f>'statement of marks'!HV47</f>
        <v/>
      </c>
      <c r="AZ47" s="140" t="str">
        <f>'statement of marks'!HW47</f>
        <v/>
      </c>
      <c r="BB47" s="195" t="str">
        <f>IF(AV47="","",IF(AV47="PASS",'full report'!N1581,""))</f>
        <v/>
      </c>
    </row>
    <row r="48" spans="1:54" ht="20" customHeight="1">
      <c r="A48" s="122">
        <v>42</v>
      </c>
      <c r="B48" s="130" t="str">
        <f>IF('statement of marks'!D48="","",'statement of marks'!D48)</f>
        <v/>
      </c>
      <c r="C48" s="192" t="str">
        <f>IF('statement of marks'!E48="","",'statement of marks'!E48)</f>
        <v/>
      </c>
      <c r="D48" s="154" t="str">
        <f>IF('statement of marks'!F48="","",'statement of marks'!F48)</f>
        <v/>
      </c>
      <c r="E48" s="25" t="str">
        <f>IF('statement of marks'!G48="","",'statement of marks'!G48)</f>
        <v/>
      </c>
      <c r="F48" s="25" t="str">
        <f>IF('statement of marks'!H48="","",'statement of marks'!H48)</f>
        <v/>
      </c>
      <c r="G48" s="25" t="str">
        <f>IF('statement of marks'!I48="","",'statement of marks'!I48)</f>
        <v/>
      </c>
      <c r="H48" s="192" t="str">
        <f>IF('statement of marks'!B48="","",'statement of marks'!B48)</f>
        <v/>
      </c>
      <c r="I48" s="192" t="str">
        <f>IF('statement of marks'!HK48="","",'statement of marks'!HK48)</f>
        <v/>
      </c>
      <c r="J48" s="192" t="str">
        <f>IF('statement of marks'!DR48="","",'statement of marks'!DR48)</f>
        <v/>
      </c>
      <c r="K48" s="133">
        <f>IF('statement of marks'!DQ48="","",'statement of marks'!DQ48)</f>
        <v>27.708333333333332</v>
      </c>
      <c r="L48" s="134" t="str">
        <f>'statement of marks'!HZ48</f>
        <v/>
      </c>
      <c r="M48" s="134" t="str">
        <f>'statement of marks'!IC48</f>
        <v/>
      </c>
      <c r="N48" s="135" t="str">
        <f>'statement of marks'!IF48</f>
        <v/>
      </c>
      <c r="O48" s="134" t="str">
        <f>'statement of marks'!IG48</f>
        <v/>
      </c>
      <c r="P48" s="134" t="str">
        <f>'statement of marks'!IH48</f>
        <v/>
      </c>
      <c r="Q48" s="134" t="str">
        <f>'statement of marks'!II48</f>
        <v/>
      </c>
      <c r="R48" s="134" t="str">
        <f>'statement of marks'!IJ48</f>
        <v/>
      </c>
      <c r="S48" s="134" t="str">
        <f>'statement of marks'!IK48</f>
        <v/>
      </c>
      <c r="T48" s="134" t="str">
        <f>'statement of marks'!IN48</f>
        <v/>
      </c>
      <c r="U48" s="134" t="str">
        <f>'statement of marks'!IQ48</f>
        <v/>
      </c>
      <c r="V48" s="134" t="str">
        <f>'statement of marks'!IT48</f>
        <v/>
      </c>
      <c r="W48" s="134" t="str">
        <f>'statement of marks'!IW48</f>
        <v/>
      </c>
      <c r="X48" s="134" t="str">
        <f>'statement of marks'!IX48</f>
        <v>A</v>
      </c>
      <c r="Y48" s="134" t="str">
        <f>'statement of marks'!IY48</f>
        <v>A</v>
      </c>
      <c r="Z48" s="134" t="str">
        <f>CONCATENATE('statement of marks'!JC48,'statement of marks'!JE48)</f>
        <v xml:space="preserve">            </v>
      </c>
      <c r="AA48" s="134">
        <f t="shared" si="18"/>
        <v>0</v>
      </c>
      <c r="AB48" s="289"/>
      <c r="AC48" s="289"/>
      <c r="AD48" s="289"/>
      <c r="AE48" s="289"/>
      <c r="AF48" s="289"/>
      <c r="AG48" s="289"/>
      <c r="AH48" s="289"/>
      <c r="AI48" s="289"/>
      <c r="AJ48" s="289"/>
      <c r="AK48" s="136" t="str">
        <f t="shared" si="6"/>
        <v/>
      </c>
      <c r="AL48" s="136" t="str">
        <f t="shared" si="7"/>
        <v/>
      </c>
      <c r="AM48" s="136" t="str">
        <f t="shared" si="8"/>
        <v/>
      </c>
      <c r="AN48" s="136" t="str">
        <f t="shared" si="9"/>
        <v/>
      </c>
      <c r="AO48" s="136" t="str">
        <f t="shared" si="10"/>
        <v/>
      </c>
      <c r="AP48" s="136" t="str">
        <f t="shared" si="11"/>
        <v/>
      </c>
      <c r="AQ48" s="136" t="str">
        <f t="shared" si="12"/>
        <v/>
      </c>
      <c r="AR48" s="136" t="str">
        <f t="shared" si="13"/>
        <v/>
      </c>
      <c r="AS48" s="136" t="str">
        <f t="shared" si="14"/>
        <v/>
      </c>
      <c r="AT48" s="192">
        <f t="shared" si="15"/>
        <v>0</v>
      </c>
      <c r="AU48" s="192">
        <f t="shared" si="19"/>
        <v>0</v>
      </c>
      <c r="AV48" s="137" t="str">
        <f t="shared" si="16"/>
        <v/>
      </c>
      <c r="AW48" s="193" t="str">
        <f t="shared" si="20"/>
        <v/>
      </c>
      <c r="AX48" s="138" t="str">
        <f t="shared" si="17"/>
        <v/>
      </c>
      <c r="AY48" s="139" t="str">
        <f>'statement of marks'!HV48</f>
        <v/>
      </c>
      <c r="AZ48" s="140" t="str">
        <f>'statement of marks'!HW48</f>
        <v/>
      </c>
      <c r="BB48" s="195" t="str">
        <f>IF(AV48="","",IF(AV48="PASS",'full report'!N1620,""))</f>
        <v/>
      </c>
    </row>
    <row r="49" spans="1:54" ht="20" customHeight="1">
      <c r="A49" s="122">
        <v>43</v>
      </c>
      <c r="B49" s="130" t="str">
        <f>IF('statement of marks'!D49="","",'statement of marks'!D49)</f>
        <v/>
      </c>
      <c r="C49" s="192" t="str">
        <f>IF('statement of marks'!E49="","",'statement of marks'!E49)</f>
        <v/>
      </c>
      <c r="D49" s="154" t="str">
        <f>IF('statement of marks'!F49="","",'statement of marks'!F49)</f>
        <v/>
      </c>
      <c r="E49" s="25" t="str">
        <f>IF('statement of marks'!G49="","",'statement of marks'!G49)</f>
        <v/>
      </c>
      <c r="F49" s="25" t="str">
        <f>IF('statement of marks'!H49="","",'statement of marks'!H49)</f>
        <v/>
      </c>
      <c r="G49" s="25" t="str">
        <f>IF('statement of marks'!I49="","",'statement of marks'!I49)</f>
        <v/>
      </c>
      <c r="H49" s="192" t="str">
        <f>IF('statement of marks'!B49="","",'statement of marks'!B49)</f>
        <v/>
      </c>
      <c r="I49" s="192" t="str">
        <f>IF('statement of marks'!HK49="","",'statement of marks'!HK49)</f>
        <v/>
      </c>
      <c r="J49" s="192" t="str">
        <f>IF('statement of marks'!DR49="","",'statement of marks'!DR49)</f>
        <v/>
      </c>
      <c r="K49" s="133">
        <f>IF('statement of marks'!DQ49="","",'statement of marks'!DQ49)</f>
        <v>27.708333333333332</v>
      </c>
      <c r="L49" s="134" t="str">
        <f>'statement of marks'!HZ49</f>
        <v/>
      </c>
      <c r="M49" s="134" t="str">
        <f>'statement of marks'!IC49</f>
        <v/>
      </c>
      <c r="N49" s="135" t="str">
        <f>'statement of marks'!IF49</f>
        <v/>
      </c>
      <c r="O49" s="134" t="str">
        <f>'statement of marks'!IG49</f>
        <v/>
      </c>
      <c r="P49" s="134" t="str">
        <f>'statement of marks'!IH49</f>
        <v/>
      </c>
      <c r="Q49" s="134" t="str">
        <f>'statement of marks'!II49</f>
        <v/>
      </c>
      <c r="R49" s="134" t="str">
        <f>'statement of marks'!IJ49</f>
        <v/>
      </c>
      <c r="S49" s="134" t="str">
        <f>'statement of marks'!IK49</f>
        <v/>
      </c>
      <c r="T49" s="134" t="str">
        <f>'statement of marks'!IN49</f>
        <v/>
      </c>
      <c r="U49" s="134" t="str">
        <f>'statement of marks'!IQ49</f>
        <v/>
      </c>
      <c r="V49" s="134" t="str">
        <f>'statement of marks'!IT49</f>
        <v/>
      </c>
      <c r="W49" s="134" t="str">
        <f>'statement of marks'!IW49</f>
        <v/>
      </c>
      <c r="X49" s="134" t="str">
        <f>'statement of marks'!IX49</f>
        <v>A</v>
      </c>
      <c r="Y49" s="134" t="str">
        <f>'statement of marks'!IY49</f>
        <v>A</v>
      </c>
      <c r="Z49" s="134" t="str">
        <f>CONCATENATE('statement of marks'!JC49,'statement of marks'!JE49)</f>
        <v xml:space="preserve">            </v>
      </c>
      <c r="AA49" s="134">
        <f t="shared" si="18"/>
        <v>0</v>
      </c>
      <c r="AB49" s="289"/>
      <c r="AC49" s="289"/>
      <c r="AD49" s="289"/>
      <c r="AE49" s="289"/>
      <c r="AF49" s="289"/>
      <c r="AG49" s="289"/>
      <c r="AH49" s="289"/>
      <c r="AI49" s="289"/>
      <c r="AJ49" s="289"/>
      <c r="AK49" s="136" t="str">
        <f t="shared" si="6"/>
        <v/>
      </c>
      <c r="AL49" s="136" t="str">
        <f t="shared" si="7"/>
        <v/>
      </c>
      <c r="AM49" s="136" t="str">
        <f t="shared" si="8"/>
        <v/>
      </c>
      <c r="AN49" s="136" t="str">
        <f t="shared" si="9"/>
        <v/>
      </c>
      <c r="AO49" s="136" t="str">
        <f t="shared" si="10"/>
        <v/>
      </c>
      <c r="AP49" s="136" t="str">
        <f t="shared" si="11"/>
        <v/>
      </c>
      <c r="AQ49" s="136" t="str">
        <f t="shared" si="12"/>
        <v/>
      </c>
      <c r="AR49" s="136" t="str">
        <f t="shared" si="13"/>
        <v/>
      </c>
      <c r="AS49" s="136" t="str">
        <f t="shared" si="14"/>
        <v/>
      </c>
      <c r="AT49" s="192">
        <f t="shared" si="15"/>
        <v>0</v>
      </c>
      <c r="AU49" s="192">
        <f t="shared" si="19"/>
        <v>0</v>
      </c>
      <c r="AV49" s="137" t="str">
        <f t="shared" si="16"/>
        <v/>
      </c>
      <c r="AW49" s="193" t="str">
        <f t="shared" si="20"/>
        <v/>
      </c>
      <c r="AX49" s="138" t="str">
        <f t="shared" si="17"/>
        <v/>
      </c>
      <c r="AY49" s="139" t="str">
        <f>'statement of marks'!HV49</f>
        <v/>
      </c>
      <c r="AZ49" s="140" t="str">
        <f>'statement of marks'!HW49</f>
        <v/>
      </c>
      <c r="BB49" s="195" t="str">
        <f>IF(AV49="","",IF(AV49="PASS",'full report'!N1659,""))</f>
        <v/>
      </c>
    </row>
    <row r="50" spans="1:54" ht="20" customHeight="1">
      <c r="A50" s="122">
        <v>44</v>
      </c>
      <c r="B50" s="130" t="str">
        <f>IF('statement of marks'!D50="","",'statement of marks'!D50)</f>
        <v/>
      </c>
      <c r="C50" s="192" t="str">
        <f>IF('statement of marks'!E50="","",'statement of marks'!E50)</f>
        <v/>
      </c>
      <c r="D50" s="154" t="str">
        <f>IF('statement of marks'!F50="","",'statement of marks'!F50)</f>
        <v/>
      </c>
      <c r="E50" s="25" t="str">
        <f>IF('statement of marks'!G50="","",'statement of marks'!G50)</f>
        <v/>
      </c>
      <c r="F50" s="25" t="str">
        <f>IF('statement of marks'!H50="","",'statement of marks'!H50)</f>
        <v/>
      </c>
      <c r="G50" s="25" t="str">
        <f>IF('statement of marks'!I50="","",'statement of marks'!I50)</f>
        <v/>
      </c>
      <c r="H50" s="192" t="str">
        <f>IF('statement of marks'!B50="","",'statement of marks'!B50)</f>
        <v/>
      </c>
      <c r="I50" s="192" t="str">
        <f>IF('statement of marks'!HK50="","",'statement of marks'!HK50)</f>
        <v/>
      </c>
      <c r="J50" s="192" t="str">
        <f>IF('statement of marks'!DR50="","",'statement of marks'!DR50)</f>
        <v/>
      </c>
      <c r="K50" s="133">
        <f>IF('statement of marks'!DQ50="","",'statement of marks'!DQ50)</f>
        <v>27.708333333333332</v>
      </c>
      <c r="L50" s="134" t="str">
        <f>'statement of marks'!HZ50</f>
        <v/>
      </c>
      <c r="M50" s="134" t="str">
        <f>'statement of marks'!IC50</f>
        <v/>
      </c>
      <c r="N50" s="135" t="str">
        <f>'statement of marks'!IF50</f>
        <v/>
      </c>
      <c r="O50" s="134" t="str">
        <f>'statement of marks'!IG50</f>
        <v/>
      </c>
      <c r="P50" s="134" t="str">
        <f>'statement of marks'!IH50</f>
        <v/>
      </c>
      <c r="Q50" s="134" t="str">
        <f>'statement of marks'!II50</f>
        <v/>
      </c>
      <c r="R50" s="134" t="str">
        <f>'statement of marks'!IJ50</f>
        <v/>
      </c>
      <c r="S50" s="134" t="str">
        <f>'statement of marks'!IK50</f>
        <v/>
      </c>
      <c r="T50" s="134" t="str">
        <f>'statement of marks'!IN50</f>
        <v/>
      </c>
      <c r="U50" s="134" t="str">
        <f>'statement of marks'!IQ50</f>
        <v/>
      </c>
      <c r="V50" s="134" t="str">
        <f>'statement of marks'!IT50</f>
        <v/>
      </c>
      <c r="W50" s="134" t="str">
        <f>'statement of marks'!IW50</f>
        <v/>
      </c>
      <c r="X50" s="134" t="str">
        <f>'statement of marks'!IX50</f>
        <v>A</v>
      </c>
      <c r="Y50" s="134" t="str">
        <f>'statement of marks'!IY50</f>
        <v>A</v>
      </c>
      <c r="Z50" s="134" t="str">
        <f>CONCATENATE('statement of marks'!JC50,'statement of marks'!JE50)</f>
        <v xml:space="preserve">            </v>
      </c>
      <c r="AA50" s="134">
        <f t="shared" si="18"/>
        <v>0</v>
      </c>
      <c r="AB50" s="289"/>
      <c r="AC50" s="289"/>
      <c r="AD50" s="289"/>
      <c r="AE50" s="289"/>
      <c r="AF50" s="289"/>
      <c r="AG50" s="289"/>
      <c r="AH50" s="289"/>
      <c r="AI50" s="289"/>
      <c r="AJ50" s="289"/>
      <c r="AK50" s="136" t="str">
        <f t="shared" si="6"/>
        <v/>
      </c>
      <c r="AL50" s="136" t="str">
        <f t="shared" si="7"/>
        <v/>
      </c>
      <c r="AM50" s="136" t="str">
        <f t="shared" si="8"/>
        <v/>
      </c>
      <c r="AN50" s="136" t="str">
        <f t="shared" si="9"/>
        <v/>
      </c>
      <c r="AO50" s="136" t="str">
        <f t="shared" si="10"/>
        <v/>
      </c>
      <c r="AP50" s="136" t="str">
        <f t="shared" si="11"/>
        <v/>
      </c>
      <c r="AQ50" s="136" t="str">
        <f t="shared" si="12"/>
        <v/>
      </c>
      <c r="AR50" s="136" t="str">
        <f t="shared" si="13"/>
        <v/>
      </c>
      <c r="AS50" s="136" t="str">
        <f t="shared" si="14"/>
        <v/>
      </c>
      <c r="AT50" s="192">
        <f t="shared" si="15"/>
        <v>0</v>
      </c>
      <c r="AU50" s="192">
        <f t="shared" si="19"/>
        <v>0</v>
      </c>
      <c r="AV50" s="137" t="str">
        <f t="shared" si="16"/>
        <v/>
      </c>
      <c r="AW50" s="193" t="str">
        <f t="shared" si="20"/>
        <v/>
      </c>
      <c r="AX50" s="138" t="str">
        <f t="shared" si="17"/>
        <v/>
      </c>
      <c r="AY50" s="139" t="str">
        <f>'statement of marks'!HV50</f>
        <v/>
      </c>
      <c r="AZ50" s="140" t="str">
        <f>'statement of marks'!HW50</f>
        <v/>
      </c>
      <c r="BB50" s="195" t="str">
        <f>IF(AV50="","",IF(AV50="PASS",'full report'!N1698,""))</f>
        <v/>
      </c>
    </row>
    <row r="51" spans="1:54" ht="20" customHeight="1">
      <c r="A51" s="122">
        <v>45</v>
      </c>
      <c r="B51" s="130" t="str">
        <f>IF('statement of marks'!D51="","",'statement of marks'!D51)</f>
        <v/>
      </c>
      <c r="C51" s="192" t="str">
        <f>IF('statement of marks'!E51="","",'statement of marks'!E51)</f>
        <v/>
      </c>
      <c r="D51" s="154" t="str">
        <f>IF('statement of marks'!F51="","",'statement of marks'!F51)</f>
        <v/>
      </c>
      <c r="E51" s="25" t="str">
        <f>IF('statement of marks'!G51="","",'statement of marks'!G51)</f>
        <v/>
      </c>
      <c r="F51" s="25" t="str">
        <f>IF('statement of marks'!H51="","",'statement of marks'!H51)</f>
        <v/>
      </c>
      <c r="G51" s="25" t="str">
        <f>IF('statement of marks'!I51="","",'statement of marks'!I51)</f>
        <v/>
      </c>
      <c r="H51" s="192" t="str">
        <f>IF('statement of marks'!B51="","",'statement of marks'!B51)</f>
        <v/>
      </c>
      <c r="I51" s="192" t="str">
        <f>IF('statement of marks'!HK51="","",'statement of marks'!HK51)</f>
        <v/>
      </c>
      <c r="J51" s="192" t="str">
        <f>IF('statement of marks'!DR51="","",'statement of marks'!DR51)</f>
        <v/>
      </c>
      <c r="K51" s="133">
        <f>IF('statement of marks'!DQ51="","",'statement of marks'!DQ51)</f>
        <v>27.708333333333332</v>
      </c>
      <c r="L51" s="134" t="str">
        <f>'statement of marks'!HZ51</f>
        <v/>
      </c>
      <c r="M51" s="134" t="str">
        <f>'statement of marks'!IC51</f>
        <v/>
      </c>
      <c r="N51" s="135" t="str">
        <f>'statement of marks'!IF51</f>
        <v/>
      </c>
      <c r="O51" s="134" t="str">
        <f>'statement of marks'!IG51</f>
        <v/>
      </c>
      <c r="P51" s="134" t="str">
        <f>'statement of marks'!IH51</f>
        <v/>
      </c>
      <c r="Q51" s="134" t="str">
        <f>'statement of marks'!II51</f>
        <v/>
      </c>
      <c r="R51" s="134" t="str">
        <f>'statement of marks'!IJ51</f>
        <v/>
      </c>
      <c r="S51" s="134" t="str">
        <f>'statement of marks'!IK51</f>
        <v/>
      </c>
      <c r="T51" s="134" t="str">
        <f>'statement of marks'!IN51</f>
        <v/>
      </c>
      <c r="U51" s="134" t="str">
        <f>'statement of marks'!IQ51</f>
        <v/>
      </c>
      <c r="V51" s="134" t="str">
        <f>'statement of marks'!IT51</f>
        <v/>
      </c>
      <c r="W51" s="134" t="str">
        <f>'statement of marks'!IW51</f>
        <v/>
      </c>
      <c r="X51" s="134" t="str">
        <f>'statement of marks'!IX51</f>
        <v>A</v>
      </c>
      <c r="Y51" s="134" t="str">
        <f>'statement of marks'!IY51</f>
        <v>A</v>
      </c>
      <c r="Z51" s="134" t="str">
        <f>CONCATENATE('statement of marks'!JC51,'statement of marks'!JE51)</f>
        <v xml:space="preserve">            </v>
      </c>
      <c r="AA51" s="134">
        <f t="shared" si="18"/>
        <v>0</v>
      </c>
      <c r="AB51" s="289"/>
      <c r="AC51" s="289"/>
      <c r="AD51" s="289"/>
      <c r="AE51" s="289"/>
      <c r="AF51" s="289"/>
      <c r="AG51" s="289"/>
      <c r="AH51" s="289"/>
      <c r="AI51" s="289"/>
      <c r="AJ51" s="289"/>
      <c r="AK51" s="136" t="str">
        <f t="shared" si="6"/>
        <v/>
      </c>
      <c r="AL51" s="136" t="str">
        <f t="shared" si="7"/>
        <v/>
      </c>
      <c r="AM51" s="136" t="str">
        <f t="shared" si="8"/>
        <v/>
      </c>
      <c r="AN51" s="136" t="str">
        <f t="shared" si="9"/>
        <v/>
      </c>
      <c r="AO51" s="136" t="str">
        <f t="shared" si="10"/>
        <v/>
      </c>
      <c r="AP51" s="136" t="str">
        <f t="shared" si="11"/>
        <v/>
      </c>
      <c r="AQ51" s="136" t="str">
        <f t="shared" si="12"/>
        <v/>
      </c>
      <c r="AR51" s="136" t="str">
        <f t="shared" si="13"/>
        <v/>
      </c>
      <c r="AS51" s="136" t="str">
        <f t="shared" si="14"/>
        <v/>
      </c>
      <c r="AT51" s="192">
        <f t="shared" si="15"/>
        <v>0</v>
      </c>
      <c r="AU51" s="192">
        <f t="shared" si="19"/>
        <v>0</v>
      </c>
      <c r="AV51" s="137" t="str">
        <f t="shared" si="16"/>
        <v/>
      </c>
      <c r="AW51" s="193" t="str">
        <f t="shared" si="20"/>
        <v/>
      </c>
      <c r="AX51" s="138" t="str">
        <f t="shared" si="17"/>
        <v/>
      </c>
      <c r="AY51" s="139" t="str">
        <f>'statement of marks'!HV51</f>
        <v/>
      </c>
      <c r="AZ51" s="140" t="str">
        <f>'statement of marks'!HW51</f>
        <v/>
      </c>
      <c r="BB51" s="195" t="str">
        <f>IF(AV51="","",IF(AV51="PASS",'full report'!N1737,""))</f>
        <v/>
      </c>
    </row>
    <row r="52" spans="1:54" ht="20" customHeight="1">
      <c r="A52" s="122">
        <v>46</v>
      </c>
      <c r="B52" s="130" t="str">
        <f>IF('statement of marks'!D52="","",'statement of marks'!D52)</f>
        <v/>
      </c>
      <c r="C52" s="192" t="str">
        <f>IF('statement of marks'!E52="","",'statement of marks'!E52)</f>
        <v/>
      </c>
      <c r="D52" s="154" t="str">
        <f>IF('statement of marks'!F52="","",'statement of marks'!F52)</f>
        <v/>
      </c>
      <c r="E52" s="25" t="str">
        <f>IF('statement of marks'!G52="","",'statement of marks'!G52)</f>
        <v/>
      </c>
      <c r="F52" s="25" t="str">
        <f>IF('statement of marks'!H52="","",'statement of marks'!H52)</f>
        <v/>
      </c>
      <c r="G52" s="25" t="str">
        <f>IF('statement of marks'!I52="","",'statement of marks'!I52)</f>
        <v/>
      </c>
      <c r="H52" s="192" t="str">
        <f>IF('statement of marks'!B52="","",'statement of marks'!B52)</f>
        <v/>
      </c>
      <c r="I52" s="192" t="str">
        <f>IF('statement of marks'!HK52="","",'statement of marks'!HK52)</f>
        <v/>
      </c>
      <c r="J52" s="192" t="str">
        <f>IF('statement of marks'!DR52="","",'statement of marks'!DR52)</f>
        <v/>
      </c>
      <c r="K52" s="133">
        <f>IF('statement of marks'!DQ52="","",'statement of marks'!DQ52)</f>
        <v>27.708333333333332</v>
      </c>
      <c r="L52" s="134" t="str">
        <f>'statement of marks'!HZ52</f>
        <v/>
      </c>
      <c r="M52" s="134" t="str">
        <f>'statement of marks'!IC52</f>
        <v/>
      </c>
      <c r="N52" s="135" t="str">
        <f>'statement of marks'!IF52</f>
        <v/>
      </c>
      <c r="O52" s="134" t="str">
        <f>'statement of marks'!IG52</f>
        <v/>
      </c>
      <c r="P52" s="134" t="str">
        <f>'statement of marks'!IH52</f>
        <v/>
      </c>
      <c r="Q52" s="134" t="str">
        <f>'statement of marks'!II52</f>
        <v/>
      </c>
      <c r="R52" s="134" t="str">
        <f>'statement of marks'!IJ52</f>
        <v/>
      </c>
      <c r="S52" s="134" t="str">
        <f>'statement of marks'!IK52</f>
        <v/>
      </c>
      <c r="T52" s="134" t="str">
        <f>'statement of marks'!IN52</f>
        <v/>
      </c>
      <c r="U52" s="134" t="str">
        <f>'statement of marks'!IQ52</f>
        <v/>
      </c>
      <c r="V52" s="134" t="str">
        <f>'statement of marks'!IT52</f>
        <v/>
      </c>
      <c r="W52" s="134" t="str">
        <f>'statement of marks'!IW52</f>
        <v/>
      </c>
      <c r="X52" s="134" t="str">
        <f>'statement of marks'!IX52</f>
        <v>A</v>
      </c>
      <c r="Y52" s="134" t="str">
        <f>'statement of marks'!IY52</f>
        <v>A</v>
      </c>
      <c r="Z52" s="134" t="str">
        <f>CONCATENATE('statement of marks'!JC52,'statement of marks'!JE52)</f>
        <v xml:space="preserve">            </v>
      </c>
      <c r="AA52" s="134">
        <f t="shared" si="18"/>
        <v>0</v>
      </c>
      <c r="AB52" s="289"/>
      <c r="AC52" s="289"/>
      <c r="AD52" s="289"/>
      <c r="AE52" s="289"/>
      <c r="AF52" s="289"/>
      <c r="AG52" s="289"/>
      <c r="AH52" s="289"/>
      <c r="AI52" s="289"/>
      <c r="AJ52" s="289"/>
      <c r="AK52" s="136" t="str">
        <f t="shared" si="6"/>
        <v/>
      </c>
      <c r="AL52" s="136" t="str">
        <f t="shared" si="7"/>
        <v/>
      </c>
      <c r="AM52" s="136" t="str">
        <f t="shared" si="8"/>
        <v/>
      </c>
      <c r="AN52" s="136" t="str">
        <f t="shared" si="9"/>
        <v/>
      </c>
      <c r="AO52" s="136" t="str">
        <f t="shared" si="10"/>
        <v/>
      </c>
      <c r="AP52" s="136" t="str">
        <f t="shared" si="11"/>
        <v/>
      </c>
      <c r="AQ52" s="136" t="str">
        <f t="shared" si="12"/>
        <v/>
      </c>
      <c r="AR52" s="136" t="str">
        <f t="shared" si="13"/>
        <v/>
      </c>
      <c r="AS52" s="136" t="str">
        <f t="shared" si="14"/>
        <v/>
      </c>
      <c r="AT52" s="192">
        <f t="shared" si="15"/>
        <v>0</v>
      </c>
      <c r="AU52" s="192">
        <f t="shared" si="19"/>
        <v>0</v>
      </c>
      <c r="AV52" s="137" t="str">
        <f t="shared" si="16"/>
        <v/>
      </c>
      <c r="AW52" s="193" t="str">
        <f t="shared" si="20"/>
        <v/>
      </c>
      <c r="AX52" s="138" t="str">
        <f t="shared" si="17"/>
        <v/>
      </c>
      <c r="AY52" s="139" t="str">
        <f>'statement of marks'!HV52</f>
        <v/>
      </c>
      <c r="AZ52" s="140" t="str">
        <f>'statement of marks'!HW52</f>
        <v/>
      </c>
      <c r="BB52" s="195" t="str">
        <f>IF(AV52="","",IF(AV52="PASS",'full report'!N1776,""))</f>
        <v/>
      </c>
    </row>
    <row r="53" spans="1:54" ht="20" customHeight="1">
      <c r="A53" s="122">
        <v>47</v>
      </c>
      <c r="B53" s="130" t="str">
        <f>IF('statement of marks'!D53="","",'statement of marks'!D53)</f>
        <v/>
      </c>
      <c r="C53" s="192" t="str">
        <f>IF('statement of marks'!E53="","",'statement of marks'!E53)</f>
        <v/>
      </c>
      <c r="D53" s="154" t="str">
        <f>IF('statement of marks'!F53="","",'statement of marks'!F53)</f>
        <v/>
      </c>
      <c r="E53" s="25" t="str">
        <f>IF('statement of marks'!G53="","",'statement of marks'!G53)</f>
        <v/>
      </c>
      <c r="F53" s="25" t="str">
        <f>IF('statement of marks'!H53="","",'statement of marks'!H53)</f>
        <v/>
      </c>
      <c r="G53" s="25" t="str">
        <f>IF('statement of marks'!I53="","",'statement of marks'!I53)</f>
        <v/>
      </c>
      <c r="H53" s="192" t="str">
        <f>IF('statement of marks'!B53="","",'statement of marks'!B53)</f>
        <v/>
      </c>
      <c r="I53" s="192" t="str">
        <f>IF('statement of marks'!HK53="","",'statement of marks'!HK53)</f>
        <v/>
      </c>
      <c r="J53" s="192" t="str">
        <f>IF('statement of marks'!DR53="","",'statement of marks'!DR53)</f>
        <v/>
      </c>
      <c r="K53" s="133">
        <f>IF('statement of marks'!DQ53="","",'statement of marks'!DQ53)</f>
        <v>27.708333333333332</v>
      </c>
      <c r="L53" s="134" t="str">
        <f>'statement of marks'!HZ53</f>
        <v/>
      </c>
      <c r="M53" s="134" t="str">
        <f>'statement of marks'!IC53</f>
        <v/>
      </c>
      <c r="N53" s="135" t="str">
        <f>'statement of marks'!IF53</f>
        <v/>
      </c>
      <c r="O53" s="134" t="str">
        <f>'statement of marks'!IG53</f>
        <v/>
      </c>
      <c r="P53" s="134" t="str">
        <f>'statement of marks'!IH53</f>
        <v/>
      </c>
      <c r="Q53" s="134" t="str">
        <f>'statement of marks'!II53</f>
        <v/>
      </c>
      <c r="R53" s="134" t="str">
        <f>'statement of marks'!IJ53</f>
        <v/>
      </c>
      <c r="S53" s="134" t="str">
        <f>'statement of marks'!IK53</f>
        <v/>
      </c>
      <c r="T53" s="134" t="str">
        <f>'statement of marks'!IN53</f>
        <v/>
      </c>
      <c r="U53" s="134" t="str">
        <f>'statement of marks'!IQ53</f>
        <v/>
      </c>
      <c r="V53" s="134" t="str">
        <f>'statement of marks'!IT53</f>
        <v/>
      </c>
      <c r="W53" s="134" t="str">
        <f>'statement of marks'!IW53</f>
        <v/>
      </c>
      <c r="X53" s="134" t="str">
        <f>'statement of marks'!IX53</f>
        <v>A</v>
      </c>
      <c r="Y53" s="134" t="str">
        <f>'statement of marks'!IY53</f>
        <v>A</v>
      </c>
      <c r="Z53" s="134" t="str">
        <f>CONCATENATE('statement of marks'!JC53,'statement of marks'!JE53)</f>
        <v xml:space="preserve">            </v>
      </c>
      <c r="AA53" s="134">
        <f t="shared" si="18"/>
        <v>0</v>
      </c>
      <c r="AB53" s="289"/>
      <c r="AC53" s="289"/>
      <c r="AD53" s="289"/>
      <c r="AE53" s="289"/>
      <c r="AF53" s="289"/>
      <c r="AG53" s="289"/>
      <c r="AH53" s="289"/>
      <c r="AI53" s="289"/>
      <c r="AJ53" s="289"/>
      <c r="AK53" s="136" t="str">
        <f t="shared" si="6"/>
        <v/>
      </c>
      <c r="AL53" s="136" t="str">
        <f t="shared" si="7"/>
        <v/>
      </c>
      <c r="AM53" s="136" t="str">
        <f t="shared" si="8"/>
        <v/>
      </c>
      <c r="AN53" s="136" t="str">
        <f t="shared" si="9"/>
        <v/>
      </c>
      <c r="AO53" s="136" t="str">
        <f t="shared" si="10"/>
        <v/>
      </c>
      <c r="AP53" s="136" t="str">
        <f t="shared" si="11"/>
        <v/>
      </c>
      <c r="AQ53" s="136" t="str">
        <f t="shared" si="12"/>
        <v/>
      </c>
      <c r="AR53" s="136" t="str">
        <f t="shared" si="13"/>
        <v/>
      </c>
      <c r="AS53" s="136" t="str">
        <f t="shared" si="14"/>
        <v/>
      </c>
      <c r="AT53" s="192">
        <f t="shared" si="15"/>
        <v>0</v>
      </c>
      <c r="AU53" s="192">
        <f t="shared" si="19"/>
        <v>0</v>
      </c>
      <c r="AV53" s="137" t="str">
        <f t="shared" si="16"/>
        <v/>
      </c>
      <c r="AW53" s="193" t="str">
        <f t="shared" si="20"/>
        <v/>
      </c>
      <c r="AX53" s="138" t="str">
        <f t="shared" si="17"/>
        <v/>
      </c>
      <c r="AY53" s="139" t="str">
        <f>'statement of marks'!HV53</f>
        <v/>
      </c>
      <c r="AZ53" s="140" t="str">
        <f>'statement of marks'!HW53</f>
        <v/>
      </c>
      <c r="BB53" s="195" t="str">
        <f>IF(AV53="","",IF(AV53="PASS",'full report'!N1815,""))</f>
        <v/>
      </c>
    </row>
    <row r="54" spans="1:54" ht="20" customHeight="1">
      <c r="A54" s="122">
        <v>48</v>
      </c>
      <c r="B54" s="130" t="str">
        <f>IF('statement of marks'!D54="","",'statement of marks'!D54)</f>
        <v/>
      </c>
      <c r="C54" s="192" t="str">
        <f>IF('statement of marks'!E54="","",'statement of marks'!E54)</f>
        <v/>
      </c>
      <c r="D54" s="154" t="str">
        <f>IF('statement of marks'!F54="","",'statement of marks'!F54)</f>
        <v/>
      </c>
      <c r="E54" s="25" t="str">
        <f>IF('statement of marks'!G54="","",'statement of marks'!G54)</f>
        <v/>
      </c>
      <c r="F54" s="25" t="str">
        <f>IF('statement of marks'!H54="","",'statement of marks'!H54)</f>
        <v/>
      </c>
      <c r="G54" s="25" t="str">
        <f>IF('statement of marks'!I54="","",'statement of marks'!I54)</f>
        <v/>
      </c>
      <c r="H54" s="192" t="str">
        <f>IF('statement of marks'!B54="","",'statement of marks'!B54)</f>
        <v/>
      </c>
      <c r="I54" s="192" t="str">
        <f>IF('statement of marks'!HK54="","",'statement of marks'!HK54)</f>
        <v/>
      </c>
      <c r="J54" s="192" t="str">
        <f>IF('statement of marks'!DR54="","",'statement of marks'!DR54)</f>
        <v/>
      </c>
      <c r="K54" s="133">
        <f>IF('statement of marks'!DQ54="","",'statement of marks'!DQ54)</f>
        <v>27.708333333333332</v>
      </c>
      <c r="L54" s="134" t="str">
        <f>'statement of marks'!HZ54</f>
        <v/>
      </c>
      <c r="M54" s="134" t="str">
        <f>'statement of marks'!IC54</f>
        <v/>
      </c>
      <c r="N54" s="135" t="str">
        <f>'statement of marks'!IF54</f>
        <v/>
      </c>
      <c r="O54" s="134" t="str">
        <f>'statement of marks'!IG54</f>
        <v/>
      </c>
      <c r="P54" s="134" t="str">
        <f>'statement of marks'!IH54</f>
        <v/>
      </c>
      <c r="Q54" s="134" t="str">
        <f>'statement of marks'!II54</f>
        <v/>
      </c>
      <c r="R54" s="134" t="str">
        <f>'statement of marks'!IJ54</f>
        <v/>
      </c>
      <c r="S54" s="134" t="str">
        <f>'statement of marks'!IK54</f>
        <v/>
      </c>
      <c r="T54" s="134" t="str">
        <f>'statement of marks'!IN54</f>
        <v/>
      </c>
      <c r="U54" s="134" t="str">
        <f>'statement of marks'!IQ54</f>
        <v/>
      </c>
      <c r="V54" s="134" t="str">
        <f>'statement of marks'!IT54</f>
        <v/>
      </c>
      <c r="W54" s="134" t="str">
        <f>'statement of marks'!IW54</f>
        <v/>
      </c>
      <c r="X54" s="134" t="str">
        <f>'statement of marks'!IX54</f>
        <v>A</v>
      </c>
      <c r="Y54" s="134" t="str">
        <f>'statement of marks'!IY54</f>
        <v>A</v>
      </c>
      <c r="Z54" s="134" t="str">
        <f>CONCATENATE('statement of marks'!JC54,'statement of marks'!JE54)</f>
        <v xml:space="preserve">            </v>
      </c>
      <c r="AA54" s="134">
        <f t="shared" si="18"/>
        <v>0</v>
      </c>
      <c r="AB54" s="289"/>
      <c r="AC54" s="289"/>
      <c r="AD54" s="289"/>
      <c r="AE54" s="289"/>
      <c r="AF54" s="289"/>
      <c r="AG54" s="289"/>
      <c r="AH54" s="289"/>
      <c r="AI54" s="289"/>
      <c r="AJ54" s="289"/>
      <c r="AK54" s="136" t="str">
        <f t="shared" si="6"/>
        <v/>
      </c>
      <c r="AL54" s="136" t="str">
        <f t="shared" si="7"/>
        <v/>
      </c>
      <c r="AM54" s="136" t="str">
        <f t="shared" si="8"/>
        <v/>
      </c>
      <c r="AN54" s="136" t="str">
        <f t="shared" si="9"/>
        <v/>
      </c>
      <c r="AO54" s="136" t="str">
        <f t="shared" si="10"/>
        <v/>
      </c>
      <c r="AP54" s="136" t="str">
        <f t="shared" si="11"/>
        <v/>
      </c>
      <c r="AQ54" s="136" t="str">
        <f t="shared" si="12"/>
        <v/>
      </c>
      <c r="AR54" s="136" t="str">
        <f t="shared" si="13"/>
        <v/>
      </c>
      <c r="AS54" s="136" t="str">
        <f t="shared" si="14"/>
        <v/>
      </c>
      <c r="AT54" s="192">
        <f t="shared" si="15"/>
        <v>0</v>
      </c>
      <c r="AU54" s="192">
        <f t="shared" si="19"/>
        <v>0</v>
      </c>
      <c r="AV54" s="137" t="str">
        <f t="shared" si="16"/>
        <v/>
      </c>
      <c r="AW54" s="193" t="str">
        <f t="shared" si="20"/>
        <v/>
      </c>
      <c r="AX54" s="138" t="str">
        <f t="shared" si="17"/>
        <v/>
      </c>
      <c r="AY54" s="139" t="str">
        <f>'statement of marks'!HV54</f>
        <v/>
      </c>
      <c r="AZ54" s="140" t="str">
        <f>'statement of marks'!HW54</f>
        <v/>
      </c>
      <c r="BB54" s="195" t="str">
        <f>IF(AV54="","",IF(AV54="PASS",'full report'!N1854,""))</f>
        <v/>
      </c>
    </row>
    <row r="55" spans="1:54" ht="20" customHeight="1">
      <c r="A55" s="122">
        <v>49</v>
      </c>
      <c r="B55" s="130" t="str">
        <f>IF('statement of marks'!D55="","",'statement of marks'!D55)</f>
        <v/>
      </c>
      <c r="C55" s="192" t="str">
        <f>IF('statement of marks'!E55="","",'statement of marks'!E55)</f>
        <v/>
      </c>
      <c r="D55" s="154" t="str">
        <f>IF('statement of marks'!F55="","",'statement of marks'!F55)</f>
        <v/>
      </c>
      <c r="E55" s="25" t="str">
        <f>IF('statement of marks'!G55="","",'statement of marks'!G55)</f>
        <v/>
      </c>
      <c r="F55" s="25" t="str">
        <f>IF('statement of marks'!H55="","",'statement of marks'!H55)</f>
        <v/>
      </c>
      <c r="G55" s="25" t="str">
        <f>IF('statement of marks'!I55="","",'statement of marks'!I55)</f>
        <v/>
      </c>
      <c r="H55" s="192" t="str">
        <f>IF('statement of marks'!B55="","",'statement of marks'!B55)</f>
        <v/>
      </c>
      <c r="I55" s="192" t="str">
        <f>IF('statement of marks'!HK55="","",'statement of marks'!HK55)</f>
        <v/>
      </c>
      <c r="J55" s="192" t="str">
        <f>IF('statement of marks'!DR55="","",'statement of marks'!DR55)</f>
        <v/>
      </c>
      <c r="K55" s="133">
        <f>IF('statement of marks'!DQ55="","",'statement of marks'!DQ55)</f>
        <v>27.708333333333332</v>
      </c>
      <c r="L55" s="134" t="str">
        <f>'statement of marks'!HZ55</f>
        <v/>
      </c>
      <c r="M55" s="134" t="str">
        <f>'statement of marks'!IC55</f>
        <v/>
      </c>
      <c r="N55" s="135" t="str">
        <f>'statement of marks'!IF55</f>
        <v/>
      </c>
      <c r="O55" s="134" t="str">
        <f>'statement of marks'!IG55</f>
        <v/>
      </c>
      <c r="P55" s="134" t="str">
        <f>'statement of marks'!IH55</f>
        <v/>
      </c>
      <c r="Q55" s="134" t="str">
        <f>'statement of marks'!II55</f>
        <v/>
      </c>
      <c r="R55" s="134" t="str">
        <f>'statement of marks'!IJ55</f>
        <v/>
      </c>
      <c r="S55" s="134" t="str">
        <f>'statement of marks'!IK55</f>
        <v/>
      </c>
      <c r="T55" s="134" t="str">
        <f>'statement of marks'!IN55</f>
        <v/>
      </c>
      <c r="U55" s="134" t="str">
        <f>'statement of marks'!IQ55</f>
        <v/>
      </c>
      <c r="V55" s="134" t="str">
        <f>'statement of marks'!IT55</f>
        <v/>
      </c>
      <c r="W55" s="134" t="str">
        <f>'statement of marks'!IW55</f>
        <v/>
      </c>
      <c r="X55" s="134" t="str">
        <f>'statement of marks'!IX55</f>
        <v>A</v>
      </c>
      <c r="Y55" s="134" t="str">
        <f>'statement of marks'!IY55</f>
        <v>A</v>
      </c>
      <c r="Z55" s="134" t="str">
        <f>CONCATENATE('statement of marks'!JC55,'statement of marks'!JE55)</f>
        <v xml:space="preserve">            </v>
      </c>
      <c r="AA55" s="134">
        <f t="shared" si="18"/>
        <v>0</v>
      </c>
      <c r="AB55" s="289"/>
      <c r="AC55" s="289"/>
      <c r="AD55" s="289"/>
      <c r="AE55" s="289"/>
      <c r="AF55" s="289"/>
      <c r="AG55" s="289"/>
      <c r="AH55" s="289"/>
      <c r="AI55" s="289"/>
      <c r="AJ55" s="289"/>
      <c r="AK55" s="136" t="str">
        <f t="shared" si="6"/>
        <v/>
      </c>
      <c r="AL55" s="136" t="str">
        <f t="shared" si="7"/>
        <v/>
      </c>
      <c r="AM55" s="136" t="str">
        <f t="shared" si="8"/>
        <v/>
      </c>
      <c r="AN55" s="136" t="str">
        <f t="shared" si="9"/>
        <v/>
      </c>
      <c r="AO55" s="136" t="str">
        <f t="shared" si="10"/>
        <v/>
      </c>
      <c r="AP55" s="136" t="str">
        <f t="shared" si="11"/>
        <v/>
      </c>
      <c r="AQ55" s="136" t="str">
        <f t="shared" si="12"/>
        <v/>
      </c>
      <c r="AR55" s="136" t="str">
        <f t="shared" si="13"/>
        <v/>
      </c>
      <c r="AS55" s="136" t="str">
        <f t="shared" si="14"/>
        <v/>
      </c>
      <c r="AT55" s="192">
        <f t="shared" si="15"/>
        <v>0</v>
      </c>
      <c r="AU55" s="192">
        <f t="shared" si="19"/>
        <v>0</v>
      </c>
      <c r="AV55" s="137" t="str">
        <f t="shared" si="16"/>
        <v/>
      </c>
      <c r="AW55" s="193" t="str">
        <f t="shared" si="20"/>
        <v/>
      </c>
      <c r="AX55" s="138" t="str">
        <f t="shared" si="17"/>
        <v/>
      </c>
      <c r="AY55" s="139" t="str">
        <f>'statement of marks'!HV55</f>
        <v/>
      </c>
      <c r="AZ55" s="140" t="str">
        <f>'statement of marks'!HW55</f>
        <v/>
      </c>
      <c r="BB55" s="195" t="str">
        <f>IF(AV55="","",IF(AV55="PASS",'full report'!N1893,""))</f>
        <v/>
      </c>
    </row>
    <row r="56" spans="1:54" ht="20" customHeight="1">
      <c r="A56" s="122">
        <v>50</v>
      </c>
      <c r="B56" s="130" t="str">
        <f>IF('statement of marks'!D56="","",'statement of marks'!D56)</f>
        <v/>
      </c>
      <c r="C56" s="192" t="str">
        <f>IF('statement of marks'!E56="","",'statement of marks'!E56)</f>
        <v/>
      </c>
      <c r="D56" s="154" t="str">
        <f>IF('statement of marks'!F56="","",'statement of marks'!F56)</f>
        <v/>
      </c>
      <c r="E56" s="25" t="str">
        <f>IF('statement of marks'!G56="","",'statement of marks'!G56)</f>
        <v/>
      </c>
      <c r="F56" s="25" t="str">
        <f>IF('statement of marks'!H56="","",'statement of marks'!H56)</f>
        <v/>
      </c>
      <c r="G56" s="25" t="str">
        <f>IF('statement of marks'!I56="","",'statement of marks'!I56)</f>
        <v/>
      </c>
      <c r="H56" s="192" t="str">
        <f>IF('statement of marks'!B56="","",'statement of marks'!B56)</f>
        <v/>
      </c>
      <c r="I56" s="192" t="str">
        <f>IF('statement of marks'!HK56="","",'statement of marks'!HK56)</f>
        <v/>
      </c>
      <c r="J56" s="192" t="str">
        <f>IF('statement of marks'!DR56="","",'statement of marks'!DR56)</f>
        <v/>
      </c>
      <c r="K56" s="133">
        <f>IF('statement of marks'!DQ56="","",'statement of marks'!DQ56)</f>
        <v>27.708333333333332</v>
      </c>
      <c r="L56" s="134" t="str">
        <f>'statement of marks'!HZ56</f>
        <v/>
      </c>
      <c r="M56" s="134" t="str">
        <f>'statement of marks'!IC56</f>
        <v/>
      </c>
      <c r="N56" s="135" t="str">
        <f>'statement of marks'!IF56</f>
        <v/>
      </c>
      <c r="O56" s="134" t="str">
        <f>'statement of marks'!IG56</f>
        <v/>
      </c>
      <c r="P56" s="134" t="str">
        <f>'statement of marks'!IH56</f>
        <v/>
      </c>
      <c r="Q56" s="134" t="str">
        <f>'statement of marks'!II56</f>
        <v/>
      </c>
      <c r="R56" s="134" t="str">
        <f>'statement of marks'!IJ56</f>
        <v/>
      </c>
      <c r="S56" s="134" t="str">
        <f>'statement of marks'!IK56</f>
        <v/>
      </c>
      <c r="T56" s="134" t="str">
        <f>'statement of marks'!IN56</f>
        <v/>
      </c>
      <c r="U56" s="134" t="str">
        <f>'statement of marks'!IQ56</f>
        <v/>
      </c>
      <c r="V56" s="134" t="str">
        <f>'statement of marks'!IT56</f>
        <v/>
      </c>
      <c r="W56" s="134" t="str">
        <f>'statement of marks'!IW56</f>
        <v/>
      </c>
      <c r="X56" s="134" t="str">
        <f>'statement of marks'!IX56</f>
        <v>A</v>
      </c>
      <c r="Y56" s="134" t="str">
        <f>'statement of marks'!IY56</f>
        <v>A</v>
      </c>
      <c r="Z56" s="134" t="str">
        <f>CONCATENATE('statement of marks'!JC56,'statement of marks'!JE56)</f>
        <v xml:space="preserve">            </v>
      </c>
      <c r="AA56" s="134">
        <f t="shared" si="18"/>
        <v>0</v>
      </c>
      <c r="AB56" s="289"/>
      <c r="AC56" s="289"/>
      <c r="AD56" s="289"/>
      <c r="AE56" s="289"/>
      <c r="AF56" s="289"/>
      <c r="AG56" s="289"/>
      <c r="AH56" s="289"/>
      <c r="AI56" s="289"/>
      <c r="AJ56" s="289"/>
      <c r="AK56" s="136" t="str">
        <f t="shared" si="6"/>
        <v/>
      </c>
      <c r="AL56" s="136" t="str">
        <f t="shared" si="7"/>
        <v/>
      </c>
      <c r="AM56" s="136" t="str">
        <f t="shared" si="8"/>
        <v/>
      </c>
      <c r="AN56" s="136" t="str">
        <f t="shared" si="9"/>
        <v/>
      </c>
      <c r="AO56" s="136" t="str">
        <f t="shared" si="10"/>
        <v/>
      </c>
      <c r="AP56" s="136" t="str">
        <f t="shared" si="11"/>
        <v/>
      </c>
      <c r="AQ56" s="136" t="str">
        <f t="shared" si="12"/>
        <v/>
      </c>
      <c r="AR56" s="136" t="str">
        <f t="shared" si="13"/>
        <v/>
      </c>
      <c r="AS56" s="136" t="str">
        <f t="shared" si="14"/>
        <v/>
      </c>
      <c r="AT56" s="192">
        <f t="shared" si="15"/>
        <v>0</v>
      </c>
      <c r="AU56" s="192">
        <f t="shared" si="19"/>
        <v>0</v>
      </c>
      <c r="AV56" s="137" t="str">
        <f t="shared" si="16"/>
        <v/>
      </c>
      <c r="AW56" s="193" t="str">
        <f t="shared" si="20"/>
        <v/>
      </c>
      <c r="AX56" s="138" t="str">
        <f t="shared" si="17"/>
        <v/>
      </c>
      <c r="AY56" s="139" t="str">
        <f>'statement of marks'!HV56</f>
        <v/>
      </c>
      <c r="AZ56" s="140" t="str">
        <f>'statement of marks'!HW56</f>
        <v/>
      </c>
      <c r="BB56" s="195" t="str">
        <f>IF(AV56="","",IF(AV56="PASS",'full report'!N1932,""))</f>
        <v/>
      </c>
    </row>
    <row r="57" spans="1:54" ht="20" customHeight="1">
      <c r="A57" s="122">
        <v>51</v>
      </c>
      <c r="B57" s="130" t="str">
        <f>IF('statement of marks'!D57="","",'statement of marks'!D57)</f>
        <v/>
      </c>
      <c r="C57" s="192" t="str">
        <f>IF('statement of marks'!E57="","",'statement of marks'!E57)</f>
        <v/>
      </c>
      <c r="D57" s="154" t="str">
        <f>IF('statement of marks'!F57="","",'statement of marks'!F57)</f>
        <v/>
      </c>
      <c r="E57" s="25" t="str">
        <f>IF('statement of marks'!G57="","",'statement of marks'!G57)</f>
        <v/>
      </c>
      <c r="F57" s="25" t="str">
        <f>IF('statement of marks'!H57="","",'statement of marks'!H57)</f>
        <v/>
      </c>
      <c r="G57" s="25" t="str">
        <f>IF('statement of marks'!I57="","",'statement of marks'!I57)</f>
        <v/>
      </c>
      <c r="H57" s="192" t="str">
        <f>IF('statement of marks'!B57="","",'statement of marks'!B57)</f>
        <v/>
      </c>
      <c r="I57" s="192" t="str">
        <f>IF('statement of marks'!HK57="","",'statement of marks'!HK57)</f>
        <v/>
      </c>
      <c r="J57" s="192" t="str">
        <f>IF('statement of marks'!DR57="","",'statement of marks'!DR57)</f>
        <v/>
      </c>
      <c r="K57" s="133">
        <f>IF('statement of marks'!DQ57="","",'statement of marks'!DQ57)</f>
        <v>27.708333333333332</v>
      </c>
      <c r="L57" s="134" t="str">
        <f>'statement of marks'!HZ57</f>
        <v/>
      </c>
      <c r="M57" s="134" t="str">
        <f>'statement of marks'!IC57</f>
        <v/>
      </c>
      <c r="N57" s="135" t="str">
        <f>'statement of marks'!IF57</f>
        <v/>
      </c>
      <c r="O57" s="134" t="str">
        <f>'statement of marks'!IG57</f>
        <v/>
      </c>
      <c r="P57" s="134" t="str">
        <f>'statement of marks'!IH57</f>
        <v/>
      </c>
      <c r="Q57" s="134" t="str">
        <f>'statement of marks'!II57</f>
        <v/>
      </c>
      <c r="R57" s="134" t="str">
        <f>'statement of marks'!IJ57</f>
        <v/>
      </c>
      <c r="S57" s="134" t="str">
        <f>'statement of marks'!IK57</f>
        <v/>
      </c>
      <c r="T57" s="134" t="str">
        <f>'statement of marks'!IN57</f>
        <v/>
      </c>
      <c r="U57" s="134" t="str">
        <f>'statement of marks'!IQ57</f>
        <v/>
      </c>
      <c r="V57" s="134" t="str">
        <f>'statement of marks'!IT57</f>
        <v/>
      </c>
      <c r="W57" s="134" t="str">
        <f>'statement of marks'!IW57</f>
        <v/>
      </c>
      <c r="X57" s="134" t="str">
        <f>'statement of marks'!IX57</f>
        <v>A</v>
      </c>
      <c r="Y57" s="134" t="str">
        <f>'statement of marks'!IY57</f>
        <v>A</v>
      </c>
      <c r="Z57" s="134" t="str">
        <f>CONCATENATE('statement of marks'!JC57,'statement of marks'!JE57)</f>
        <v xml:space="preserve">            </v>
      </c>
      <c r="AA57" s="134">
        <f t="shared" si="18"/>
        <v>0</v>
      </c>
      <c r="AB57" s="289"/>
      <c r="AC57" s="289"/>
      <c r="AD57" s="289"/>
      <c r="AE57" s="289"/>
      <c r="AF57" s="289"/>
      <c r="AG57" s="289"/>
      <c r="AH57" s="289"/>
      <c r="AI57" s="289"/>
      <c r="AJ57" s="289"/>
      <c r="AK57" s="136" t="str">
        <f t="shared" si="6"/>
        <v/>
      </c>
      <c r="AL57" s="136" t="str">
        <f t="shared" si="7"/>
        <v/>
      </c>
      <c r="AM57" s="136" t="str">
        <f t="shared" si="8"/>
        <v/>
      </c>
      <c r="AN57" s="136" t="str">
        <f t="shared" si="9"/>
        <v/>
      </c>
      <c r="AO57" s="136" t="str">
        <f t="shared" si="10"/>
        <v/>
      </c>
      <c r="AP57" s="136" t="str">
        <f t="shared" si="11"/>
        <v/>
      </c>
      <c r="AQ57" s="136" t="str">
        <f t="shared" si="12"/>
        <v/>
      </c>
      <c r="AR57" s="136" t="str">
        <f t="shared" si="13"/>
        <v/>
      </c>
      <c r="AS57" s="136" t="str">
        <f t="shared" si="14"/>
        <v/>
      </c>
      <c r="AT57" s="192">
        <f t="shared" si="15"/>
        <v>0</v>
      </c>
      <c r="AU57" s="192">
        <f t="shared" si="19"/>
        <v>0</v>
      </c>
      <c r="AV57" s="137" t="str">
        <f t="shared" si="16"/>
        <v/>
      </c>
      <c r="AW57" s="193" t="str">
        <f t="shared" si="20"/>
        <v/>
      </c>
      <c r="AX57" s="138" t="str">
        <f t="shared" si="17"/>
        <v/>
      </c>
      <c r="AY57" s="139" t="str">
        <f>'statement of marks'!HV57</f>
        <v/>
      </c>
      <c r="AZ57" s="140" t="str">
        <f>'statement of marks'!HW57</f>
        <v/>
      </c>
      <c r="BB57" s="195" t="str">
        <f>IF(AV57="","",IF(AV57="PASS",'full report'!N1971,""))</f>
        <v/>
      </c>
    </row>
    <row r="58" spans="1:54" ht="20" customHeight="1">
      <c r="A58" s="122">
        <v>52</v>
      </c>
      <c r="B58" s="130" t="str">
        <f>IF('statement of marks'!D58="","",'statement of marks'!D58)</f>
        <v/>
      </c>
      <c r="C58" s="192" t="str">
        <f>IF('statement of marks'!E58="","",'statement of marks'!E58)</f>
        <v/>
      </c>
      <c r="D58" s="154" t="str">
        <f>IF('statement of marks'!F58="","",'statement of marks'!F58)</f>
        <v/>
      </c>
      <c r="E58" s="25" t="str">
        <f>IF('statement of marks'!G58="","",'statement of marks'!G58)</f>
        <v/>
      </c>
      <c r="F58" s="25" t="str">
        <f>IF('statement of marks'!H58="","",'statement of marks'!H58)</f>
        <v/>
      </c>
      <c r="G58" s="25" t="str">
        <f>IF('statement of marks'!I58="","",'statement of marks'!I58)</f>
        <v/>
      </c>
      <c r="H58" s="192" t="str">
        <f>IF('statement of marks'!B58="","",'statement of marks'!B58)</f>
        <v/>
      </c>
      <c r="I58" s="192" t="str">
        <f>IF('statement of marks'!HK58="","",'statement of marks'!HK58)</f>
        <v/>
      </c>
      <c r="J58" s="192" t="str">
        <f>IF('statement of marks'!DR58="","",'statement of marks'!DR58)</f>
        <v/>
      </c>
      <c r="K58" s="133">
        <f>IF('statement of marks'!DQ58="","",'statement of marks'!DQ58)</f>
        <v>27.708333333333332</v>
      </c>
      <c r="L58" s="134" t="str">
        <f>'statement of marks'!HZ58</f>
        <v/>
      </c>
      <c r="M58" s="134" t="str">
        <f>'statement of marks'!IC58</f>
        <v/>
      </c>
      <c r="N58" s="135" t="str">
        <f>'statement of marks'!IF58</f>
        <v/>
      </c>
      <c r="O58" s="134" t="str">
        <f>'statement of marks'!IG58</f>
        <v/>
      </c>
      <c r="P58" s="134" t="str">
        <f>'statement of marks'!IH58</f>
        <v/>
      </c>
      <c r="Q58" s="134" t="str">
        <f>'statement of marks'!II58</f>
        <v/>
      </c>
      <c r="R58" s="134" t="str">
        <f>'statement of marks'!IJ58</f>
        <v/>
      </c>
      <c r="S58" s="134" t="str">
        <f>'statement of marks'!IK58</f>
        <v/>
      </c>
      <c r="T58" s="134" t="str">
        <f>'statement of marks'!IN58</f>
        <v/>
      </c>
      <c r="U58" s="134" t="str">
        <f>'statement of marks'!IQ58</f>
        <v/>
      </c>
      <c r="V58" s="134" t="str">
        <f>'statement of marks'!IT58</f>
        <v/>
      </c>
      <c r="W58" s="134" t="str">
        <f>'statement of marks'!IW58</f>
        <v/>
      </c>
      <c r="X58" s="134" t="str">
        <f>'statement of marks'!IX58</f>
        <v>A</v>
      </c>
      <c r="Y58" s="134" t="str">
        <f>'statement of marks'!IY58</f>
        <v>A</v>
      </c>
      <c r="Z58" s="134" t="str">
        <f>CONCATENATE('statement of marks'!JC58,'statement of marks'!JE58)</f>
        <v xml:space="preserve">            </v>
      </c>
      <c r="AA58" s="134">
        <f t="shared" si="18"/>
        <v>0</v>
      </c>
      <c r="AB58" s="289"/>
      <c r="AC58" s="289"/>
      <c r="AD58" s="289"/>
      <c r="AE58" s="289"/>
      <c r="AF58" s="289"/>
      <c r="AG58" s="289"/>
      <c r="AH58" s="289"/>
      <c r="AI58" s="289"/>
      <c r="AJ58" s="289"/>
      <c r="AK58" s="136" t="str">
        <f t="shared" si="6"/>
        <v/>
      </c>
      <c r="AL58" s="136" t="str">
        <f t="shared" si="7"/>
        <v/>
      </c>
      <c r="AM58" s="136" t="str">
        <f t="shared" si="8"/>
        <v/>
      </c>
      <c r="AN58" s="136" t="str">
        <f t="shared" si="9"/>
        <v/>
      </c>
      <c r="AO58" s="136" t="str">
        <f t="shared" si="10"/>
        <v/>
      </c>
      <c r="AP58" s="136" t="str">
        <f t="shared" si="11"/>
        <v/>
      </c>
      <c r="AQ58" s="136" t="str">
        <f t="shared" si="12"/>
        <v/>
      </c>
      <c r="AR58" s="136" t="str">
        <f t="shared" si="13"/>
        <v/>
      </c>
      <c r="AS58" s="136" t="str">
        <f t="shared" si="14"/>
        <v/>
      </c>
      <c r="AT58" s="192">
        <f t="shared" si="15"/>
        <v>0</v>
      </c>
      <c r="AU58" s="192">
        <f t="shared" si="19"/>
        <v>0</v>
      </c>
      <c r="AV58" s="137" t="str">
        <f t="shared" si="16"/>
        <v/>
      </c>
      <c r="AW58" s="193" t="str">
        <f t="shared" si="20"/>
        <v/>
      </c>
      <c r="AX58" s="138" t="str">
        <f t="shared" si="17"/>
        <v/>
      </c>
      <c r="AY58" s="139" t="str">
        <f>'statement of marks'!HV58</f>
        <v/>
      </c>
      <c r="AZ58" s="140" t="str">
        <f>'statement of marks'!HW58</f>
        <v/>
      </c>
      <c r="BB58" s="195" t="str">
        <f>IF(AV58="","",IF(AV58="PASS",'full report'!N2010,""))</f>
        <v/>
      </c>
    </row>
    <row r="59" spans="1:54" ht="20" customHeight="1">
      <c r="A59" s="122">
        <v>53</v>
      </c>
      <c r="B59" s="130" t="str">
        <f>IF('statement of marks'!D59="","",'statement of marks'!D59)</f>
        <v/>
      </c>
      <c r="C59" s="192" t="str">
        <f>IF('statement of marks'!E59="","",'statement of marks'!E59)</f>
        <v/>
      </c>
      <c r="D59" s="154" t="str">
        <f>IF('statement of marks'!F59="","",'statement of marks'!F59)</f>
        <v/>
      </c>
      <c r="E59" s="25" t="str">
        <f>IF('statement of marks'!G59="","",'statement of marks'!G59)</f>
        <v/>
      </c>
      <c r="F59" s="25" t="str">
        <f>IF('statement of marks'!H59="","",'statement of marks'!H59)</f>
        <v/>
      </c>
      <c r="G59" s="25" t="str">
        <f>IF('statement of marks'!I59="","",'statement of marks'!I59)</f>
        <v/>
      </c>
      <c r="H59" s="192" t="str">
        <f>IF('statement of marks'!B59="","",'statement of marks'!B59)</f>
        <v/>
      </c>
      <c r="I59" s="192" t="str">
        <f>IF('statement of marks'!HK59="","",'statement of marks'!HK59)</f>
        <v/>
      </c>
      <c r="J59" s="192" t="str">
        <f>IF('statement of marks'!DR59="","",'statement of marks'!DR59)</f>
        <v/>
      </c>
      <c r="K59" s="133">
        <f>IF('statement of marks'!DQ59="","",'statement of marks'!DQ59)</f>
        <v>27.708333333333332</v>
      </c>
      <c r="L59" s="134" t="str">
        <f>'statement of marks'!HZ59</f>
        <v/>
      </c>
      <c r="M59" s="134" t="str">
        <f>'statement of marks'!IC59</f>
        <v/>
      </c>
      <c r="N59" s="135" t="str">
        <f>'statement of marks'!IF59</f>
        <v/>
      </c>
      <c r="O59" s="134" t="str">
        <f>'statement of marks'!IG59</f>
        <v/>
      </c>
      <c r="P59" s="134" t="str">
        <f>'statement of marks'!IH59</f>
        <v/>
      </c>
      <c r="Q59" s="134" t="str">
        <f>'statement of marks'!II59</f>
        <v/>
      </c>
      <c r="R59" s="134" t="str">
        <f>'statement of marks'!IJ59</f>
        <v/>
      </c>
      <c r="S59" s="134" t="str">
        <f>'statement of marks'!IK59</f>
        <v/>
      </c>
      <c r="T59" s="134" t="str">
        <f>'statement of marks'!IN59</f>
        <v/>
      </c>
      <c r="U59" s="134" t="str">
        <f>'statement of marks'!IQ59</f>
        <v/>
      </c>
      <c r="V59" s="134" t="str">
        <f>'statement of marks'!IT59</f>
        <v/>
      </c>
      <c r="W59" s="134" t="str">
        <f>'statement of marks'!IW59</f>
        <v/>
      </c>
      <c r="X59" s="134" t="str">
        <f>'statement of marks'!IX59</f>
        <v>A</v>
      </c>
      <c r="Y59" s="134" t="str">
        <f>'statement of marks'!IY59</f>
        <v>A</v>
      </c>
      <c r="Z59" s="134" t="str">
        <f>CONCATENATE('statement of marks'!JC59,'statement of marks'!JE59)</f>
        <v xml:space="preserve">            </v>
      </c>
      <c r="AA59" s="134">
        <f t="shared" si="18"/>
        <v>0</v>
      </c>
      <c r="AB59" s="289"/>
      <c r="AC59" s="289"/>
      <c r="AD59" s="289"/>
      <c r="AE59" s="289"/>
      <c r="AF59" s="289"/>
      <c r="AG59" s="289"/>
      <c r="AH59" s="289"/>
      <c r="AI59" s="289"/>
      <c r="AJ59" s="289"/>
      <c r="AK59" s="136" t="str">
        <f t="shared" si="6"/>
        <v/>
      </c>
      <c r="AL59" s="136" t="str">
        <f t="shared" si="7"/>
        <v/>
      </c>
      <c r="AM59" s="136" t="str">
        <f t="shared" si="8"/>
        <v/>
      </c>
      <c r="AN59" s="136" t="str">
        <f t="shared" si="9"/>
        <v/>
      </c>
      <c r="AO59" s="136" t="str">
        <f t="shared" si="10"/>
        <v/>
      </c>
      <c r="AP59" s="136" t="str">
        <f t="shared" si="11"/>
        <v/>
      </c>
      <c r="AQ59" s="136" t="str">
        <f t="shared" si="12"/>
        <v/>
      </c>
      <c r="AR59" s="136" t="str">
        <f t="shared" si="13"/>
        <v/>
      </c>
      <c r="AS59" s="136" t="str">
        <f t="shared" si="14"/>
        <v/>
      </c>
      <c r="AT59" s="192">
        <f t="shared" si="15"/>
        <v>0</v>
      </c>
      <c r="AU59" s="192">
        <f t="shared" si="19"/>
        <v>0</v>
      </c>
      <c r="AV59" s="137" t="str">
        <f t="shared" si="16"/>
        <v/>
      </c>
      <c r="AW59" s="193" t="str">
        <f t="shared" si="20"/>
        <v/>
      </c>
      <c r="AX59" s="138" t="str">
        <f t="shared" si="17"/>
        <v/>
      </c>
      <c r="AY59" s="139" t="str">
        <f>'statement of marks'!HV59</f>
        <v/>
      </c>
      <c r="AZ59" s="140" t="str">
        <f>'statement of marks'!HW59</f>
        <v/>
      </c>
      <c r="BB59" s="195" t="str">
        <f>IF(AV59="","",IF(AV59="PASS",'full report'!N2049,""))</f>
        <v/>
      </c>
    </row>
    <row r="60" spans="1:54" ht="20" customHeight="1">
      <c r="A60" s="122">
        <v>54</v>
      </c>
      <c r="B60" s="130" t="str">
        <f>IF('statement of marks'!D60="","",'statement of marks'!D60)</f>
        <v/>
      </c>
      <c r="C60" s="192" t="str">
        <f>IF('statement of marks'!E60="","",'statement of marks'!E60)</f>
        <v/>
      </c>
      <c r="D60" s="154" t="str">
        <f>IF('statement of marks'!F60="","",'statement of marks'!F60)</f>
        <v/>
      </c>
      <c r="E60" s="25" t="str">
        <f>IF('statement of marks'!G60="","",'statement of marks'!G60)</f>
        <v/>
      </c>
      <c r="F60" s="25" t="str">
        <f>IF('statement of marks'!H60="","",'statement of marks'!H60)</f>
        <v/>
      </c>
      <c r="G60" s="25" t="str">
        <f>IF('statement of marks'!I60="","",'statement of marks'!I60)</f>
        <v/>
      </c>
      <c r="H60" s="192" t="str">
        <f>IF('statement of marks'!B60="","",'statement of marks'!B60)</f>
        <v/>
      </c>
      <c r="I60" s="192" t="str">
        <f>IF('statement of marks'!HK60="","",'statement of marks'!HK60)</f>
        <v/>
      </c>
      <c r="J60" s="192" t="str">
        <f>IF('statement of marks'!DR60="","",'statement of marks'!DR60)</f>
        <v/>
      </c>
      <c r="K60" s="133">
        <f>IF('statement of marks'!DQ60="","",'statement of marks'!DQ60)</f>
        <v>27.708333333333332</v>
      </c>
      <c r="L60" s="134" t="str">
        <f>'statement of marks'!HZ60</f>
        <v/>
      </c>
      <c r="M60" s="134" t="str">
        <f>'statement of marks'!IC60</f>
        <v/>
      </c>
      <c r="N60" s="135" t="str">
        <f>'statement of marks'!IF60</f>
        <v/>
      </c>
      <c r="O60" s="134" t="str">
        <f>'statement of marks'!IG60</f>
        <v/>
      </c>
      <c r="P60" s="134" t="str">
        <f>'statement of marks'!IH60</f>
        <v/>
      </c>
      <c r="Q60" s="134" t="str">
        <f>'statement of marks'!II60</f>
        <v/>
      </c>
      <c r="R60" s="134" t="str">
        <f>'statement of marks'!IJ60</f>
        <v/>
      </c>
      <c r="S60" s="134" t="str">
        <f>'statement of marks'!IK60</f>
        <v/>
      </c>
      <c r="T60" s="134" t="str">
        <f>'statement of marks'!IN60</f>
        <v/>
      </c>
      <c r="U60" s="134" t="str">
        <f>'statement of marks'!IQ60</f>
        <v/>
      </c>
      <c r="V60" s="134" t="str">
        <f>'statement of marks'!IT60</f>
        <v/>
      </c>
      <c r="W60" s="134" t="str">
        <f>'statement of marks'!IW60</f>
        <v/>
      </c>
      <c r="X60" s="134" t="str">
        <f>'statement of marks'!IX60</f>
        <v>A</v>
      </c>
      <c r="Y60" s="134" t="str">
        <f>'statement of marks'!IY60</f>
        <v>A</v>
      </c>
      <c r="Z60" s="134" t="str">
        <f>CONCATENATE('statement of marks'!JC60,'statement of marks'!JE60)</f>
        <v xml:space="preserve">            </v>
      </c>
      <c r="AA60" s="134">
        <f t="shared" si="18"/>
        <v>0</v>
      </c>
      <c r="AB60" s="289"/>
      <c r="AC60" s="289"/>
      <c r="AD60" s="289"/>
      <c r="AE60" s="289"/>
      <c r="AF60" s="289"/>
      <c r="AG60" s="289"/>
      <c r="AH60" s="289"/>
      <c r="AI60" s="289"/>
      <c r="AJ60" s="289"/>
      <c r="AK60" s="136" t="str">
        <f t="shared" si="6"/>
        <v/>
      </c>
      <c r="AL60" s="136" t="str">
        <f t="shared" si="7"/>
        <v/>
      </c>
      <c r="AM60" s="136" t="str">
        <f t="shared" si="8"/>
        <v/>
      </c>
      <c r="AN60" s="136" t="str">
        <f t="shared" si="9"/>
        <v/>
      </c>
      <c r="AO60" s="136" t="str">
        <f t="shared" si="10"/>
        <v/>
      </c>
      <c r="AP60" s="136" t="str">
        <f t="shared" si="11"/>
        <v/>
      </c>
      <c r="AQ60" s="136" t="str">
        <f t="shared" si="12"/>
        <v/>
      </c>
      <c r="AR60" s="136" t="str">
        <f t="shared" si="13"/>
        <v/>
      </c>
      <c r="AS60" s="136" t="str">
        <f t="shared" si="14"/>
        <v/>
      </c>
      <c r="AT60" s="192">
        <f t="shared" si="15"/>
        <v>0</v>
      </c>
      <c r="AU60" s="192">
        <f t="shared" si="19"/>
        <v>0</v>
      </c>
      <c r="AV60" s="137" t="str">
        <f t="shared" si="16"/>
        <v/>
      </c>
      <c r="AW60" s="193" t="str">
        <f t="shared" si="20"/>
        <v/>
      </c>
      <c r="AX60" s="138" t="str">
        <f t="shared" si="17"/>
        <v/>
      </c>
      <c r="AY60" s="139" t="str">
        <f>'statement of marks'!HV60</f>
        <v/>
      </c>
      <c r="AZ60" s="140" t="str">
        <f>'statement of marks'!HW60</f>
        <v/>
      </c>
      <c r="BB60" s="195" t="str">
        <f>IF(AV60="","",IF(AV60="PASS",'full report'!N2088,""))</f>
        <v/>
      </c>
    </row>
    <row r="61" spans="1:54" ht="20" customHeight="1">
      <c r="A61" s="122">
        <v>55</v>
      </c>
      <c r="B61" s="130" t="str">
        <f>IF('statement of marks'!D61="","",'statement of marks'!D61)</f>
        <v/>
      </c>
      <c r="C61" s="192" t="str">
        <f>IF('statement of marks'!E61="","",'statement of marks'!E61)</f>
        <v/>
      </c>
      <c r="D61" s="154" t="str">
        <f>IF('statement of marks'!F61="","",'statement of marks'!F61)</f>
        <v/>
      </c>
      <c r="E61" s="25" t="str">
        <f>IF('statement of marks'!G61="","",'statement of marks'!G61)</f>
        <v/>
      </c>
      <c r="F61" s="25" t="str">
        <f>IF('statement of marks'!H61="","",'statement of marks'!H61)</f>
        <v/>
      </c>
      <c r="G61" s="25" t="str">
        <f>IF('statement of marks'!I61="","",'statement of marks'!I61)</f>
        <v/>
      </c>
      <c r="H61" s="192" t="str">
        <f>IF('statement of marks'!B61="","",'statement of marks'!B61)</f>
        <v/>
      </c>
      <c r="I61" s="192" t="str">
        <f>IF('statement of marks'!HK61="","",'statement of marks'!HK61)</f>
        <v/>
      </c>
      <c r="J61" s="192" t="str">
        <f>IF('statement of marks'!DR61="","",'statement of marks'!DR61)</f>
        <v/>
      </c>
      <c r="K61" s="133">
        <f>IF('statement of marks'!DQ61="","",'statement of marks'!DQ61)</f>
        <v>27.708333333333332</v>
      </c>
      <c r="L61" s="134" t="str">
        <f>'statement of marks'!HZ61</f>
        <v/>
      </c>
      <c r="M61" s="134" t="str">
        <f>'statement of marks'!IC61</f>
        <v/>
      </c>
      <c r="N61" s="135" t="str">
        <f>'statement of marks'!IF61</f>
        <v/>
      </c>
      <c r="O61" s="134" t="str">
        <f>'statement of marks'!IG61</f>
        <v/>
      </c>
      <c r="P61" s="134" t="str">
        <f>'statement of marks'!IH61</f>
        <v/>
      </c>
      <c r="Q61" s="134" t="str">
        <f>'statement of marks'!II61</f>
        <v/>
      </c>
      <c r="R61" s="134" t="str">
        <f>'statement of marks'!IJ61</f>
        <v/>
      </c>
      <c r="S61" s="134" t="str">
        <f>'statement of marks'!IK61</f>
        <v/>
      </c>
      <c r="T61" s="134" t="str">
        <f>'statement of marks'!IN61</f>
        <v/>
      </c>
      <c r="U61" s="134" t="str">
        <f>'statement of marks'!IQ61</f>
        <v/>
      </c>
      <c r="V61" s="134" t="str">
        <f>'statement of marks'!IT61</f>
        <v/>
      </c>
      <c r="W61" s="134" t="str">
        <f>'statement of marks'!IW61</f>
        <v/>
      </c>
      <c r="X61" s="134" t="str">
        <f>'statement of marks'!IX61</f>
        <v>A</v>
      </c>
      <c r="Y61" s="134" t="str">
        <f>'statement of marks'!IY61</f>
        <v>A</v>
      </c>
      <c r="Z61" s="134" t="str">
        <f>CONCATENATE('statement of marks'!JC61,'statement of marks'!JE61)</f>
        <v xml:space="preserve">            </v>
      </c>
      <c r="AA61" s="134">
        <f t="shared" si="18"/>
        <v>0</v>
      </c>
      <c r="AB61" s="289"/>
      <c r="AC61" s="289"/>
      <c r="AD61" s="289"/>
      <c r="AE61" s="289"/>
      <c r="AF61" s="289"/>
      <c r="AG61" s="289"/>
      <c r="AH61" s="289"/>
      <c r="AI61" s="289"/>
      <c r="AJ61" s="289"/>
      <c r="AK61" s="136" t="str">
        <f t="shared" si="6"/>
        <v/>
      </c>
      <c r="AL61" s="136" t="str">
        <f t="shared" si="7"/>
        <v/>
      </c>
      <c r="AM61" s="136" t="str">
        <f t="shared" si="8"/>
        <v/>
      </c>
      <c r="AN61" s="136" t="str">
        <f t="shared" si="9"/>
        <v/>
      </c>
      <c r="AO61" s="136" t="str">
        <f t="shared" si="10"/>
        <v/>
      </c>
      <c r="AP61" s="136" t="str">
        <f t="shared" si="11"/>
        <v/>
      </c>
      <c r="AQ61" s="136" t="str">
        <f t="shared" si="12"/>
        <v/>
      </c>
      <c r="AR61" s="136" t="str">
        <f t="shared" si="13"/>
        <v/>
      </c>
      <c r="AS61" s="136" t="str">
        <f t="shared" si="14"/>
        <v/>
      </c>
      <c r="AT61" s="192">
        <f t="shared" si="15"/>
        <v>0</v>
      </c>
      <c r="AU61" s="192">
        <f t="shared" si="19"/>
        <v>0</v>
      </c>
      <c r="AV61" s="137" t="str">
        <f t="shared" si="16"/>
        <v/>
      </c>
      <c r="AW61" s="193" t="str">
        <f t="shared" si="20"/>
        <v/>
      </c>
      <c r="AX61" s="138" t="str">
        <f t="shared" si="17"/>
        <v/>
      </c>
      <c r="AY61" s="139" t="str">
        <f>'statement of marks'!HV61</f>
        <v/>
      </c>
      <c r="AZ61" s="140" t="str">
        <f>'statement of marks'!HW61</f>
        <v/>
      </c>
      <c r="BB61" s="195" t="str">
        <f>IF(AV61="","",IF(AV61="PASS",'full report'!N2127,""))</f>
        <v/>
      </c>
    </row>
    <row r="62" spans="1:54" ht="20" customHeight="1">
      <c r="A62" s="122">
        <v>56</v>
      </c>
      <c r="B62" s="130" t="str">
        <f>IF('statement of marks'!D62="","",'statement of marks'!D62)</f>
        <v/>
      </c>
      <c r="C62" s="192" t="str">
        <f>IF('statement of marks'!E62="","",'statement of marks'!E62)</f>
        <v/>
      </c>
      <c r="D62" s="154" t="str">
        <f>IF('statement of marks'!F62="","",'statement of marks'!F62)</f>
        <v/>
      </c>
      <c r="E62" s="25" t="str">
        <f>IF('statement of marks'!G62="","",'statement of marks'!G62)</f>
        <v/>
      </c>
      <c r="F62" s="25" t="str">
        <f>IF('statement of marks'!H62="","",'statement of marks'!H62)</f>
        <v/>
      </c>
      <c r="G62" s="25" t="str">
        <f>IF('statement of marks'!I62="","",'statement of marks'!I62)</f>
        <v/>
      </c>
      <c r="H62" s="192" t="str">
        <f>IF('statement of marks'!B62="","",'statement of marks'!B62)</f>
        <v/>
      </c>
      <c r="I62" s="192" t="str">
        <f>IF('statement of marks'!HK62="","",'statement of marks'!HK62)</f>
        <v/>
      </c>
      <c r="J62" s="192" t="str">
        <f>IF('statement of marks'!DR62="","",'statement of marks'!DR62)</f>
        <v/>
      </c>
      <c r="K62" s="133">
        <f>IF('statement of marks'!DQ62="","",'statement of marks'!DQ62)</f>
        <v>27.708333333333332</v>
      </c>
      <c r="L62" s="134" t="str">
        <f>'statement of marks'!HZ62</f>
        <v/>
      </c>
      <c r="M62" s="134" t="str">
        <f>'statement of marks'!IC62</f>
        <v/>
      </c>
      <c r="N62" s="135" t="str">
        <f>'statement of marks'!IF62</f>
        <v/>
      </c>
      <c r="O62" s="134" t="str">
        <f>'statement of marks'!IG62</f>
        <v/>
      </c>
      <c r="P62" s="134" t="str">
        <f>'statement of marks'!IH62</f>
        <v/>
      </c>
      <c r="Q62" s="134" t="str">
        <f>'statement of marks'!II62</f>
        <v/>
      </c>
      <c r="R62" s="134" t="str">
        <f>'statement of marks'!IJ62</f>
        <v/>
      </c>
      <c r="S62" s="134" t="str">
        <f>'statement of marks'!IK62</f>
        <v/>
      </c>
      <c r="T62" s="134" t="str">
        <f>'statement of marks'!IN62</f>
        <v/>
      </c>
      <c r="U62" s="134" t="str">
        <f>'statement of marks'!IQ62</f>
        <v/>
      </c>
      <c r="V62" s="134" t="str">
        <f>'statement of marks'!IT62</f>
        <v/>
      </c>
      <c r="W62" s="134" t="str">
        <f>'statement of marks'!IW62</f>
        <v/>
      </c>
      <c r="X62" s="134" t="str">
        <f>'statement of marks'!IX62</f>
        <v>A</v>
      </c>
      <c r="Y62" s="134" t="str">
        <f>'statement of marks'!IY62</f>
        <v>A</v>
      </c>
      <c r="Z62" s="134" t="str">
        <f>CONCATENATE('statement of marks'!JC62,'statement of marks'!JE62)</f>
        <v xml:space="preserve">            </v>
      </c>
      <c r="AA62" s="134">
        <f t="shared" si="18"/>
        <v>0</v>
      </c>
      <c r="AB62" s="289"/>
      <c r="AC62" s="289"/>
      <c r="AD62" s="289"/>
      <c r="AE62" s="289"/>
      <c r="AF62" s="289"/>
      <c r="AG62" s="289"/>
      <c r="AH62" s="289"/>
      <c r="AI62" s="289"/>
      <c r="AJ62" s="289"/>
      <c r="AK62" s="136" t="str">
        <f t="shared" si="6"/>
        <v/>
      </c>
      <c r="AL62" s="136" t="str">
        <f t="shared" si="7"/>
        <v/>
      </c>
      <c r="AM62" s="136" t="str">
        <f t="shared" si="8"/>
        <v/>
      </c>
      <c r="AN62" s="136" t="str">
        <f t="shared" si="9"/>
        <v/>
      </c>
      <c r="AO62" s="136" t="str">
        <f t="shared" si="10"/>
        <v/>
      </c>
      <c r="AP62" s="136" t="str">
        <f t="shared" si="11"/>
        <v/>
      </c>
      <c r="AQ62" s="136" t="str">
        <f t="shared" si="12"/>
        <v/>
      </c>
      <c r="AR62" s="136" t="str">
        <f t="shared" si="13"/>
        <v/>
      </c>
      <c r="AS62" s="136" t="str">
        <f t="shared" si="14"/>
        <v/>
      </c>
      <c r="AT62" s="192">
        <f t="shared" si="15"/>
        <v>0</v>
      </c>
      <c r="AU62" s="192">
        <f t="shared" si="19"/>
        <v>0</v>
      </c>
      <c r="AV62" s="137" t="str">
        <f t="shared" si="16"/>
        <v/>
      </c>
      <c r="AW62" s="193" t="str">
        <f t="shared" si="20"/>
        <v/>
      </c>
      <c r="AX62" s="138" t="str">
        <f t="shared" si="17"/>
        <v/>
      </c>
      <c r="AY62" s="139" t="str">
        <f>'statement of marks'!HV62</f>
        <v/>
      </c>
      <c r="AZ62" s="140" t="str">
        <f>'statement of marks'!HW62</f>
        <v/>
      </c>
      <c r="BB62" s="195" t="str">
        <f>IF(AV62="","",IF(AV62="PASS",'full report'!N2166,""))</f>
        <v/>
      </c>
    </row>
    <row r="63" spans="1:54" ht="20" customHeight="1">
      <c r="A63" s="122">
        <v>57</v>
      </c>
      <c r="B63" s="130" t="str">
        <f>IF('statement of marks'!D63="","",'statement of marks'!D63)</f>
        <v/>
      </c>
      <c r="C63" s="192" t="str">
        <f>IF('statement of marks'!E63="","",'statement of marks'!E63)</f>
        <v/>
      </c>
      <c r="D63" s="154" t="str">
        <f>IF('statement of marks'!F63="","",'statement of marks'!F63)</f>
        <v/>
      </c>
      <c r="E63" s="25" t="str">
        <f>IF('statement of marks'!G63="","",'statement of marks'!G63)</f>
        <v/>
      </c>
      <c r="F63" s="25" t="str">
        <f>IF('statement of marks'!H63="","",'statement of marks'!H63)</f>
        <v/>
      </c>
      <c r="G63" s="25" t="str">
        <f>IF('statement of marks'!I63="","",'statement of marks'!I63)</f>
        <v/>
      </c>
      <c r="H63" s="192" t="str">
        <f>IF('statement of marks'!B63="","",'statement of marks'!B63)</f>
        <v/>
      </c>
      <c r="I63" s="192" t="str">
        <f>IF('statement of marks'!HK63="","",'statement of marks'!HK63)</f>
        <v/>
      </c>
      <c r="J63" s="192" t="str">
        <f>IF('statement of marks'!DR63="","",'statement of marks'!DR63)</f>
        <v/>
      </c>
      <c r="K63" s="133">
        <f>IF('statement of marks'!DQ63="","",'statement of marks'!DQ63)</f>
        <v>27.708333333333332</v>
      </c>
      <c r="L63" s="134" t="str">
        <f>'statement of marks'!HZ63</f>
        <v/>
      </c>
      <c r="M63" s="134" t="str">
        <f>'statement of marks'!IC63</f>
        <v/>
      </c>
      <c r="N63" s="135" t="str">
        <f>'statement of marks'!IF63</f>
        <v/>
      </c>
      <c r="O63" s="134" t="str">
        <f>'statement of marks'!IG63</f>
        <v/>
      </c>
      <c r="P63" s="134" t="str">
        <f>'statement of marks'!IH63</f>
        <v/>
      </c>
      <c r="Q63" s="134" t="str">
        <f>'statement of marks'!II63</f>
        <v/>
      </c>
      <c r="R63" s="134" t="str">
        <f>'statement of marks'!IJ63</f>
        <v/>
      </c>
      <c r="S63" s="134" t="str">
        <f>'statement of marks'!IK63</f>
        <v/>
      </c>
      <c r="T63" s="134" t="str">
        <f>'statement of marks'!IN63</f>
        <v/>
      </c>
      <c r="U63" s="134" t="str">
        <f>'statement of marks'!IQ63</f>
        <v/>
      </c>
      <c r="V63" s="134" t="str">
        <f>'statement of marks'!IT63</f>
        <v/>
      </c>
      <c r="W63" s="134" t="str">
        <f>'statement of marks'!IW63</f>
        <v/>
      </c>
      <c r="X63" s="134" t="str">
        <f>'statement of marks'!IX63</f>
        <v>A</v>
      </c>
      <c r="Y63" s="134" t="str">
        <f>'statement of marks'!IY63</f>
        <v>A</v>
      </c>
      <c r="Z63" s="134" t="str">
        <f>CONCATENATE('statement of marks'!JC63,'statement of marks'!JE63)</f>
        <v xml:space="preserve">            </v>
      </c>
      <c r="AA63" s="134">
        <f t="shared" si="18"/>
        <v>0</v>
      </c>
      <c r="AB63" s="289"/>
      <c r="AC63" s="289"/>
      <c r="AD63" s="289"/>
      <c r="AE63" s="289"/>
      <c r="AF63" s="289"/>
      <c r="AG63" s="289"/>
      <c r="AH63" s="289"/>
      <c r="AI63" s="289"/>
      <c r="AJ63" s="289"/>
      <c r="AK63" s="136" t="str">
        <f t="shared" si="6"/>
        <v/>
      </c>
      <c r="AL63" s="136" t="str">
        <f t="shared" si="7"/>
        <v/>
      </c>
      <c r="AM63" s="136" t="str">
        <f t="shared" si="8"/>
        <v/>
      </c>
      <c r="AN63" s="136" t="str">
        <f t="shared" si="9"/>
        <v/>
      </c>
      <c r="AO63" s="136" t="str">
        <f t="shared" si="10"/>
        <v/>
      </c>
      <c r="AP63" s="136" t="str">
        <f t="shared" si="11"/>
        <v/>
      </c>
      <c r="AQ63" s="136" t="str">
        <f t="shared" si="12"/>
        <v/>
      </c>
      <c r="AR63" s="136" t="str">
        <f t="shared" si="13"/>
        <v/>
      </c>
      <c r="AS63" s="136" t="str">
        <f t="shared" si="14"/>
        <v/>
      </c>
      <c r="AT63" s="192">
        <f t="shared" si="15"/>
        <v>0</v>
      </c>
      <c r="AU63" s="192">
        <f t="shared" si="19"/>
        <v>0</v>
      </c>
      <c r="AV63" s="137" t="str">
        <f t="shared" si="16"/>
        <v/>
      </c>
      <c r="AW63" s="193" t="str">
        <f t="shared" si="20"/>
        <v/>
      </c>
      <c r="AX63" s="138" t="str">
        <f t="shared" si="17"/>
        <v/>
      </c>
      <c r="AY63" s="139" t="str">
        <f>'statement of marks'!HV63</f>
        <v/>
      </c>
      <c r="AZ63" s="140" t="str">
        <f>'statement of marks'!HW63</f>
        <v/>
      </c>
      <c r="BB63" s="195" t="str">
        <f>IF(AV63="","",IF(AV63="PASS",'full report'!N2205,""))</f>
        <v/>
      </c>
    </row>
    <row r="64" spans="1:54" ht="20" customHeight="1">
      <c r="A64" s="122">
        <v>58</v>
      </c>
      <c r="B64" s="130" t="str">
        <f>IF('statement of marks'!D64="","",'statement of marks'!D64)</f>
        <v/>
      </c>
      <c r="C64" s="192" t="str">
        <f>IF('statement of marks'!E64="","",'statement of marks'!E64)</f>
        <v/>
      </c>
      <c r="D64" s="154" t="str">
        <f>IF('statement of marks'!F64="","",'statement of marks'!F64)</f>
        <v/>
      </c>
      <c r="E64" s="25" t="str">
        <f>IF('statement of marks'!G64="","",'statement of marks'!G64)</f>
        <v/>
      </c>
      <c r="F64" s="25" t="str">
        <f>IF('statement of marks'!H64="","",'statement of marks'!H64)</f>
        <v/>
      </c>
      <c r="G64" s="25" t="str">
        <f>IF('statement of marks'!I64="","",'statement of marks'!I64)</f>
        <v/>
      </c>
      <c r="H64" s="192" t="str">
        <f>IF('statement of marks'!B64="","",'statement of marks'!B64)</f>
        <v/>
      </c>
      <c r="I64" s="192" t="str">
        <f>IF('statement of marks'!HK64="","",'statement of marks'!HK64)</f>
        <v/>
      </c>
      <c r="J64" s="192" t="str">
        <f>IF('statement of marks'!DR64="","",'statement of marks'!DR64)</f>
        <v/>
      </c>
      <c r="K64" s="133">
        <f>IF('statement of marks'!DQ64="","",'statement of marks'!DQ64)</f>
        <v>27.708333333333332</v>
      </c>
      <c r="L64" s="134" t="str">
        <f>'statement of marks'!HZ64</f>
        <v/>
      </c>
      <c r="M64" s="134" t="str">
        <f>'statement of marks'!IC64</f>
        <v/>
      </c>
      <c r="N64" s="135" t="str">
        <f>'statement of marks'!IF64</f>
        <v/>
      </c>
      <c r="O64" s="134" t="str">
        <f>'statement of marks'!IG64</f>
        <v/>
      </c>
      <c r="P64" s="134" t="str">
        <f>'statement of marks'!IH64</f>
        <v/>
      </c>
      <c r="Q64" s="134" t="str">
        <f>'statement of marks'!II64</f>
        <v/>
      </c>
      <c r="R64" s="134" t="str">
        <f>'statement of marks'!IJ64</f>
        <v/>
      </c>
      <c r="S64" s="134" t="str">
        <f>'statement of marks'!IK64</f>
        <v/>
      </c>
      <c r="T64" s="134" t="str">
        <f>'statement of marks'!IN64</f>
        <v/>
      </c>
      <c r="U64" s="134" t="str">
        <f>'statement of marks'!IQ64</f>
        <v/>
      </c>
      <c r="V64" s="134" t="str">
        <f>'statement of marks'!IT64</f>
        <v/>
      </c>
      <c r="W64" s="134" t="str">
        <f>'statement of marks'!IW64</f>
        <v/>
      </c>
      <c r="X64" s="134" t="str">
        <f>'statement of marks'!IX64</f>
        <v>A</v>
      </c>
      <c r="Y64" s="134" t="str">
        <f>'statement of marks'!IY64</f>
        <v>A</v>
      </c>
      <c r="Z64" s="134" t="str">
        <f>CONCATENATE('statement of marks'!JC64,'statement of marks'!JE64)</f>
        <v xml:space="preserve">            </v>
      </c>
      <c r="AA64" s="134">
        <f t="shared" si="18"/>
        <v>0</v>
      </c>
      <c r="AB64" s="289"/>
      <c r="AC64" s="289"/>
      <c r="AD64" s="289"/>
      <c r="AE64" s="289"/>
      <c r="AF64" s="289"/>
      <c r="AG64" s="289"/>
      <c r="AH64" s="289"/>
      <c r="AI64" s="289"/>
      <c r="AJ64" s="289"/>
      <c r="AK64" s="136" t="str">
        <f t="shared" si="6"/>
        <v/>
      </c>
      <c r="AL64" s="136" t="str">
        <f t="shared" si="7"/>
        <v/>
      </c>
      <c r="AM64" s="136" t="str">
        <f t="shared" si="8"/>
        <v/>
      </c>
      <c r="AN64" s="136" t="str">
        <f t="shared" si="9"/>
        <v/>
      </c>
      <c r="AO64" s="136" t="str">
        <f t="shared" si="10"/>
        <v/>
      </c>
      <c r="AP64" s="136" t="str">
        <f t="shared" si="11"/>
        <v/>
      </c>
      <c r="AQ64" s="136" t="str">
        <f t="shared" si="12"/>
        <v/>
      </c>
      <c r="AR64" s="136" t="str">
        <f t="shared" si="13"/>
        <v/>
      </c>
      <c r="AS64" s="136" t="str">
        <f t="shared" si="14"/>
        <v/>
      </c>
      <c r="AT64" s="192">
        <f t="shared" si="15"/>
        <v>0</v>
      </c>
      <c r="AU64" s="192">
        <f t="shared" si="19"/>
        <v>0</v>
      </c>
      <c r="AV64" s="137" t="str">
        <f t="shared" si="16"/>
        <v/>
      </c>
      <c r="AW64" s="193" t="str">
        <f t="shared" si="20"/>
        <v/>
      </c>
      <c r="AX64" s="138" t="str">
        <f t="shared" si="17"/>
        <v/>
      </c>
      <c r="AY64" s="139" t="str">
        <f>'statement of marks'!HV64</f>
        <v/>
      </c>
      <c r="AZ64" s="140" t="str">
        <f>'statement of marks'!HW64</f>
        <v/>
      </c>
      <c r="BB64" s="195" t="str">
        <f>IF(AV64="","",IF(AV64="PASS",'full report'!N2244,""))</f>
        <v/>
      </c>
    </row>
    <row r="65" spans="1:54" ht="20" customHeight="1">
      <c r="A65" s="122">
        <v>59</v>
      </c>
      <c r="B65" s="130" t="str">
        <f>IF('statement of marks'!D65="","",'statement of marks'!D65)</f>
        <v/>
      </c>
      <c r="C65" s="192" t="str">
        <f>IF('statement of marks'!E65="","",'statement of marks'!E65)</f>
        <v/>
      </c>
      <c r="D65" s="154" t="str">
        <f>IF('statement of marks'!F65="","",'statement of marks'!F65)</f>
        <v/>
      </c>
      <c r="E65" s="25" t="str">
        <f>IF('statement of marks'!G65="","",'statement of marks'!G65)</f>
        <v/>
      </c>
      <c r="F65" s="25" t="str">
        <f>IF('statement of marks'!H65="","",'statement of marks'!H65)</f>
        <v/>
      </c>
      <c r="G65" s="25" t="str">
        <f>IF('statement of marks'!I65="","",'statement of marks'!I65)</f>
        <v/>
      </c>
      <c r="H65" s="192" t="str">
        <f>IF('statement of marks'!B65="","",'statement of marks'!B65)</f>
        <v/>
      </c>
      <c r="I65" s="192" t="str">
        <f>IF('statement of marks'!HK65="","",'statement of marks'!HK65)</f>
        <v/>
      </c>
      <c r="J65" s="192" t="str">
        <f>IF('statement of marks'!DR65="","",'statement of marks'!DR65)</f>
        <v/>
      </c>
      <c r="K65" s="133">
        <f>IF('statement of marks'!DQ65="","",'statement of marks'!DQ65)</f>
        <v>27.708333333333332</v>
      </c>
      <c r="L65" s="134" t="str">
        <f>'statement of marks'!HZ65</f>
        <v/>
      </c>
      <c r="M65" s="134" t="str">
        <f>'statement of marks'!IC65</f>
        <v/>
      </c>
      <c r="N65" s="135" t="str">
        <f>'statement of marks'!IF65</f>
        <v/>
      </c>
      <c r="O65" s="134" t="str">
        <f>'statement of marks'!IG65</f>
        <v/>
      </c>
      <c r="P65" s="134" t="str">
        <f>'statement of marks'!IH65</f>
        <v/>
      </c>
      <c r="Q65" s="134" t="str">
        <f>'statement of marks'!II65</f>
        <v/>
      </c>
      <c r="R65" s="134" t="str">
        <f>'statement of marks'!IJ65</f>
        <v/>
      </c>
      <c r="S65" s="134" t="str">
        <f>'statement of marks'!IK65</f>
        <v/>
      </c>
      <c r="T65" s="134" t="str">
        <f>'statement of marks'!IN65</f>
        <v/>
      </c>
      <c r="U65" s="134" t="str">
        <f>'statement of marks'!IQ65</f>
        <v/>
      </c>
      <c r="V65" s="134" t="str">
        <f>'statement of marks'!IT65</f>
        <v/>
      </c>
      <c r="W65" s="134" t="str">
        <f>'statement of marks'!IW65</f>
        <v/>
      </c>
      <c r="X65" s="134" t="str">
        <f>'statement of marks'!IX65</f>
        <v>A</v>
      </c>
      <c r="Y65" s="134" t="str">
        <f>'statement of marks'!IY65</f>
        <v>A</v>
      </c>
      <c r="Z65" s="134" t="str">
        <f>CONCATENATE('statement of marks'!JC65,'statement of marks'!JE65)</f>
        <v xml:space="preserve">            </v>
      </c>
      <c r="AA65" s="134">
        <f t="shared" si="18"/>
        <v>0</v>
      </c>
      <c r="AB65" s="289"/>
      <c r="AC65" s="289"/>
      <c r="AD65" s="289"/>
      <c r="AE65" s="289"/>
      <c r="AF65" s="289"/>
      <c r="AG65" s="289"/>
      <c r="AH65" s="289"/>
      <c r="AI65" s="289"/>
      <c r="AJ65" s="289"/>
      <c r="AK65" s="136" t="str">
        <f t="shared" si="6"/>
        <v/>
      </c>
      <c r="AL65" s="136" t="str">
        <f t="shared" si="7"/>
        <v/>
      </c>
      <c r="AM65" s="136" t="str">
        <f t="shared" si="8"/>
        <v/>
      </c>
      <c r="AN65" s="136" t="str">
        <f t="shared" si="9"/>
        <v/>
      </c>
      <c r="AO65" s="136" t="str">
        <f t="shared" si="10"/>
        <v/>
      </c>
      <c r="AP65" s="136" t="str">
        <f t="shared" si="11"/>
        <v/>
      </c>
      <c r="AQ65" s="136" t="str">
        <f t="shared" si="12"/>
        <v/>
      </c>
      <c r="AR65" s="136" t="str">
        <f t="shared" si="13"/>
        <v/>
      </c>
      <c r="AS65" s="136" t="str">
        <f t="shared" si="14"/>
        <v/>
      </c>
      <c r="AT65" s="192">
        <f t="shared" si="15"/>
        <v>0</v>
      </c>
      <c r="AU65" s="192">
        <f t="shared" si="19"/>
        <v>0</v>
      </c>
      <c r="AV65" s="137" t="str">
        <f t="shared" si="16"/>
        <v/>
      </c>
      <c r="AW65" s="193" t="str">
        <f t="shared" si="20"/>
        <v/>
      </c>
      <c r="AX65" s="138" t="str">
        <f t="shared" si="17"/>
        <v/>
      </c>
      <c r="AY65" s="139" t="str">
        <f>'statement of marks'!HV65</f>
        <v/>
      </c>
      <c r="AZ65" s="140" t="str">
        <f>'statement of marks'!HW65</f>
        <v/>
      </c>
      <c r="BB65" s="195" t="str">
        <f>IF(AV65="","",IF(AV65="PASS",'full report'!N2283,""))</f>
        <v/>
      </c>
    </row>
    <row r="66" spans="1:54" ht="20" customHeight="1">
      <c r="A66" s="122">
        <v>60</v>
      </c>
      <c r="B66" s="130" t="str">
        <f>IF('statement of marks'!D66="","",'statement of marks'!D66)</f>
        <v/>
      </c>
      <c r="C66" s="192" t="str">
        <f>IF('statement of marks'!E66="","",'statement of marks'!E66)</f>
        <v/>
      </c>
      <c r="D66" s="154" t="str">
        <f>IF('statement of marks'!F66="","",'statement of marks'!F66)</f>
        <v/>
      </c>
      <c r="E66" s="25" t="str">
        <f>IF('statement of marks'!G66="","",'statement of marks'!G66)</f>
        <v/>
      </c>
      <c r="F66" s="25" t="str">
        <f>IF('statement of marks'!H66="","",'statement of marks'!H66)</f>
        <v/>
      </c>
      <c r="G66" s="25" t="str">
        <f>IF('statement of marks'!I66="","",'statement of marks'!I66)</f>
        <v/>
      </c>
      <c r="H66" s="192" t="str">
        <f>IF('statement of marks'!B66="","",'statement of marks'!B66)</f>
        <v/>
      </c>
      <c r="I66" s="192" t="str">
        <f>IF('statement of marks'!HK66="","",'statement of marks'!HK66)</f>
        <v/>
      </c>
      <c r="J66" s="192" t="str">
        <f>IF('statement of marks'!DR66="","",'statement of marks'!DR66)</f>
        <v/>
      </c>
      <c r="K66" s="133">
        <f>IF('statement of marks'!DQ66="","",'statement of marks'!DQ66)</f>
        <v>27.708333333333332</v>
      </c>
      <c r="L66" s="134" t="str">
        <f>'statement of marks'!HZ66</f>
        <v/>
      </c>
      <c r="M66" s="134" t="str">
        <f>'statement of marks'!IC66</f>
        <v/>
      </c>
      <c r="N66" s="135" t="str">
        <f>'statement of marks'!IF66</f>
        <v/>
      </c>
      <c r="O66" s="134" t="str">
        <f>'statement of marks'!IG66</f>
        <v/>
      </c>
      <c r="P66" s="134" t="str">
        <f>'statement of marks'!IH66</f>
        <v/>
      </c>
      <c r="Q66" s="134" t="str">
        <f>'statement of marks'!II66</f>
        <v/>
      </c>
      <c r="R66" s="134" t="str">
        <f>'statement of marks'!IJ66</f>
        <v/>
      </c>
      <c r="S66" s="134" t="str">
        <f>'statement of marks'!IK66</f>
        <v/>
      </c>
      <c r="T66" s="134" t="str">
        <f>'statement of marks'!IN66</f>
        <v/>
      </c>
      <c r="U66" s="134" t="str">
        <f>'statement of marks'!IQ66</f>
        <v/>
      </c>
      <c r="V66" s="134" t="str">
        <f>'statement of marks'!IT66</f>
        <v/>
      </c>
      <c r="W66" s="134" t="str">
        <f>'statement of marks'!IW66</f>
        <v/>
      </c>
      <c r="X66" s="134" t="str">
        <f>'statement of marks'!IX66</f>
        <v>A</v>
      </c>
      <c r="Y66" s="134" t="str">
        <f>'statement of marks'!IY66</f>
        <v>A</v>
      </c>
      <c r="Z66" s="134" t="str">
        <f>CONCATENATE('statement of marks'!JC66,'statement of marks'!JE66)</f>
        <v xml:space="preserve">            </v>
      </c>
      <c r="AA66" s="134">
        <f t="shared" si="18"/>
        <v>0</v>
      </c>
      <c r="AB66" s="289"/>
      <c r="AC66" s="289"/>
      <c r="AD66" s="289"/>
      <c r="AE66" s="289"/>
      <c r="AF66" s="289"/>
      <c r="AG66" s="289"/>
      <c r="AH66" s="289"/>
      <c r="AI66" s="289"/>
      <c r="AJ66" s="289"/>
      <c r="AK66" s="136" t="str">
        <f t="shared" si="6"/>
        <v/>
      </c>
      <c r="AL66" s="136" t="str">
        <f t="shared" si="7"/>
        <v/>
      </c>
      <c r="AM66" s="136" t="str">
        <f t="shared" si="8"/>
        <v/>
      </c>
      <c r="AN66" s="136" t="str">
        <f t="shared" si="9"/>
        <v/>
      </c>
      <c r="AO66" s="136" t="str">
        <f t="shared" si="10"/>
        <v/>
      </c>
      <c r="AP66" s="136" t="str">
        <f t="shared" si="11"/>
        <v/>
      </c>
      <c r="AQ66" s="136" t="str">
        <f t="shared" si="12"/>
        <v/>
      </c>
      <c r="AR66" s="136" t="str">
        <f t="shared" si="13"/>
        <v/>
      </c>
      <c r="AS66" s="136" t="str">
        <f t="shared" si="14"/>
        <v/>
      </c>
      <c r="AT66" s="192">
        <f t="shared" si="15"/>
        <v>0</v>
      </c>
      <c r="AU66" s="192">
        <f t="shared" si="19"/>
        <v>0</v>
      </c>
      <c r="AV66" s="137" t="str">
        <f t="shared" si="16"/>
        <v/>
      </c>
      <c r="AW66" s="193" t="str">
        <f t="shared" si="20"/>
        <v/>
      </c>
      <c r="AX66" s="138" t="str">
        <f t="shared" si="17"/>
        <v/>
      </c>
      <c r="AY66" s="139" t="str">
        <f>'statement of marks'!HV66</f>
        <v/>
      </c>
      <c r="AZ66" s="140" t="str">
        <f>'statement of marks'!HW66</f>
        <v/>
      </c>
      <c r="BB66" s="195" t="str">
        <f>IF(AV66="","",IF(AV66="PASS",'full report'!N2322,""))</f>
        <v/>
      </c>
    </row>
    <row r="67" spans="1:54" ht="20" customHeight="1">
      <c r="A67" s="122">
        <v>61</v>
      </c>
      <c r="B67" s="130" t="str">
        <f>IF('statement of marks'!D67="","",'statement of marks'!D67)</f>
        <v/>
      </c>
      <c r="C67" s="192" t="str">
        <f>IF('statement of marks'!E67="","",'statement of marks'!E67)</f>
        <v/>
      </c>
      <c r="D67" s="154" t="str">
        <f>IF('statement of marks'!F67="","",'statement of marks'!F67)</f>
        <v/>
      </c>
      <c r="E67" s="25" t="str">
        <f>IF('statement of marks'!G67="","",'statement of marks'!G67)</f>
        <v/>
      </c>
      <c r="F67" s="25" t="str">
        <f>IF('statement of marks'!H67="","",'statement of marks'!H67)</f>
        <v/>
      </c>
      <c r="G67" s="25" t="str">
        <f>IF('statement of marks'!I67="","",'statement of marks'!I67)</f>
        <v/>
      </c>
      <c r="H67" s="192" t="str">
        <f>IF('statement of marks'!B67="","",'statement of marks'!B67)</f>
        <v/>
      </c>
      <c r="I67" s="192" t="str">
        <f>IF('statement of marks'!HK67="","",'statement of marks'!HK67)</f>
        <v/>
      </c>
      <c r="J67" s="192" t="str">
        <f>IF('statement of marks'!DR67="","",'statement of marks'!DR67)</f>
        <v/>
      </c>
      <c r="K67" s="133">
        <f>IF('statement of marks'!DQ67="","",'statement of marks'!DQ67)</f>
        <v>27.708333333333332</v>
      </c>
      <c r="L67" s="134" t="str">
        <f>'statement of marks'!HZ67</f>
        <v/>
      </c>
      <c r="M67" s="134" t="str">
        <f>'statement of marks'!IC67</f>
        <v/>
      </c>
      <c r="N67" s="135" t="str">
        <f>'statement of marks'!IF67</f>
        <v/>
      </c>
      <c r="O67" s="134" t="str">
        <f>'statement of marks'!IG67</f>
        <v/>
      </c>
      <c r="P67" s="134" t="str">
        <f>'statement of marks'!IH67</f>
        <v/>
      </c>
      <c r="Q67" s="134" t="str">
        <f>'statement of marks'!II67</f>
        <v/>
      </c>
      <c r="R67" s="134" t="str">
        <f>'statement of marks'!IJ67</f>
        <v/>
      </c>
      <c r="S67" s="134" t="str">
        <f>'statement of marks'!IK67</f>
        <v/>
      </c>
      <c r="T67" s="134" t="str">
        <f>'statement of marks'!IN67</f>
        <v/>
      </c>
      <c r="U67" s="134" t="str">
        <f>'statement of marks'!IQ67</f>
        <v/>
      </c>
      <c r="V67" s="134" t="str">
        <f>'statement of marks'!IT67</f>
        <v/>
      </c>
      <c r="W67" s="134" t="str">
        <f>'statement of marks'!IW67</f>
        <v/>
      </c>
      <c r="X67" s="134" t="str">
        <f>'statement of marks'!IX67</f>
        <v>A</v>
      </c>
      <c r="Y67" s="134" t="str">
        <f>'statement of marks'!IY67</f>
        <v>A</v>
      </c>
      <c r="Z67" s="134" t="str">
        <f>CONCATENATE('statement of marks'!JC67,'statement of marks'!JE67)</f>
        <v xml:space="preserve">            </v>
      </c>
      <c r="AA67" s="134">
        <f t="shared" si="18"/>
        <v>0</v>
      </c>
      <c r="AB67" s="289"/>
      <c r="AC67" s="289"/>
      <c r="AD67" s="289"/>
      <c r="AE67" s="289"/>
      <c r="AF67" s="289"/>
      <c r="AG67" s="289"/>
      <c r="AH67" s="289"/>
      <c r="AI67" s="289"/>
      <c r="AJ67" s="289"/>
      <c r="AK67" s="136" t="str">
        <f t="shared" si="6"/>
        <v/>
      </c>
      <c r="AL67" s="136" t="str">
        <f t="shared" si="7"/>
        <v/>
      </c>
      <c r="AM67" s="136" t="str">
        <f t="shared" si="8"/>
        <v/>
      </c>
      <c r="AN67" s="136" t="str">
        <f t="shared" si="9"/>
        <v/>
      </c>
      <c r="AO67" s="136" t="str">
        <f t="shared" si="10"/>
        <v/>
      </c>
      <c r="AP67" s="136" t="str">
        <f t="shared" si="11"/>
        <v/>
      </c>
      <c r="AQ67" s="136" t="str">
        <f t="shared" si="12"/>
        <v/>
      </c>
      <c r="AR67" s="136" t="str">
        <f t="shared" si="13"/>
        <v/>
      </c>
      <c r="AS67" s="136" t="str">
        <f t="shared" si="14"/>
        <v/>
      </c>
      <c r="AT67" s="192">
        <f t="shared" si="15"/>
        <v>0</v>
      </c>
      <c r="AU67" s="192">
        <f t="shared" si="19"/>
        <v>0</v>
      </c>
      <c r="AV67" s="137" t="str">
        <f t="shared" si="16"/>
        <v/>
      </c>
      <c r="AW67" s="193" t="str">
        <f t="shared" si="20"/>
        <v/>
      </c>
      <c r="AX67" s="138" t="str">
        <f t="shared" si="17"/>
        <v/>
      </c>
      <c r="AY67" s="139" t="str">
        <f>'statement of marks'!HV67</f>
        <v/>
      </c>
      <c r="AZ67" s="140" t="str">
        <f>'statement of marks'!HW67</f>
        <v/>
      </c>
      <c r="BB67" s="195" t="str">
        <f>IF(AV67="","",IF(AV67="PASS",'full report'!N2361,""))</f>
        <v/>
      </c>
    </row>
    <row r="68" spans="1:54" ht="20" customHeight="1">
      <c r="A68" s="122">
        <v>62</v>
      </c>
      <c r="B68" s="130" t="str">
        <f>IF('statement of marks'!D68="","",'statement of marks'!D68)</f>
        <v/>
      </c>
      <c r="C68" s="192" t="str">
        <f>IF('statement of marks'!E68="","",'statement of marks'!E68)</f>
        <v/>
      </c>
      <c r="D68" s="154" t="str">
        <f>IF('statement of marks'!F68="","",'statement of marks'!F68)</f>
        <v/>
      </c>
      <c r="E68" s="25" t="str">
        <f>IF('statement of marks'!G68="","",'statement of marks'!G68)</f>
        <v/>
      </c>
      <c r="F68" s="25" t="str">
        <f>IF('statement of marks'!H68="","",'statement of marks'!H68)</f>
        <v/>
      </c>
      <c r="G68" s="25" t="str">
        <f>IF('statement of marks'!I68="","",'statement of marks'!I68)</f>
        <v/>
      </c>
      <c r="H68" s="192" t="str">
        <f>IF('statement of marks'!B68="","",'statement of marks'!B68)</f>
        <v/>
      </c>
      <c r="I68" s="192" t="str">
        <f>IF('statement of marks'!HK68="","",'statement of marks'!HK68)</f>
        <v/>
      </c>
      <c r="J68" s="192" t="str">
        <f>IF('statement of marks'!DR68="","",'statement of marks'!DR68)</f>
        <v/>
      </c>
      <c r="K68" s="133">
        <f>IF('statement of marks'!DQ68="","",'statement of marks'!DQ68)</f>
        <v>27.708333333333332</v>
      </c>
      <c r="L68" s="134" t="str">
        <f>'statement of marks'!HZ68</f>
        <v/>
      </c>
      <c r="M68" s="134" t="str">
        <f>'statement of marks'!IC68</f>
        <v/>
      </c>
      <c r="N68" s="135" t="str">
        <f>'statement of marks'!IF68</f>
        <v/>
      </c>
      <c r="O68" s="134" t="str">
        <f>'statement of marks'!IG68</f>
        <v/>
      </c>
      <c r="P68" s="134" t="str">
        <f>'statement of marks'!IH68</f>
        <v/>
      </c>
      <c r="Q68" s="134" t="str">
        <f>'statement of marks'!II68</f>
        <v/>
      </c>
      <c r="R68" s="134" t="str">
        <f>'statement of marks'!IJ68</f>
        <v/>
      </c>
      <c r="S68" s="134" t="str">
        <f>'statement of marks'!IK68</f>
        <v/>
      </c>
      <c r="T68" s="134" t="str">
        <f>'statement of marks'!IN68</f>
        <v/>
      </c>
      <c r="U68" s="134" t="str">
        <f>'statement of marks'!IQ68</f>
        <v/>
      </c>
      <c r="V68" s="134" t="str">
        <f>'statement of marks'!IT68</f>
        <v/>
      </c>
      <c r="W68" s="134" t="str">
        <f>'statement of marks'!IW68</f>
        <v/>
      </c>
      <c r="X68" s="134" t="str">
        <f>'statement of marks'!IX68</f>
        <v>A</v>
      </c>
      <c r="Y68" s="134" t="str">
        <f>'statement of marks'!IY68</f>
        <v>A</v>
      </c>
      <c r="Z68" s="134" t="str">
        <f>CONCATENATE('statement of marks'!JC68,'statement of marks'!JE68)</f>
        <v xml:space="preserve">            </v>
      </c>
      <c r="AA68" s="134">
        <f t="shared" si="18"/>
        <v>0</v>
      </c>
      <c r="AB68" s="289"/>
      <c r="AC68" s="289"/>
      <c r="AD68" s="289"/>
      <c r="AE68" s="289"/>
      <c r="AF68" s="289"/>
      <c r="AG68" s="289"/>
      <c r="AH68" s="289"/>
      <c r="AI68" s="289"/>
      <c r="AJ68" s="289"/>
      <c r="AK68" s="136" t="str">
        <f t="shared" si="6"/>
        <v/>
      </c>
      <c r="AL68" s="136" t="str">
        <f t="shared" si="7"/>
        <v/>
      </c>
      <c r="AM68" s="136" t="str">
        <f t="shared" si="8"/>
        <v/>
      </c>
      <c r="AN68" s="136" t="str">
        <f t="shared" si="9"/>
        <v/>
      </c>
      <c r="AO68" s="136" t="str">
        <f t="shared" si="10"/>
        <v/>
      </c>
      <c r="AP68" s="136" t="str">
        <f t="shared" si="11"/>
        <v/>
      </c>
      <c r="AQ68" s="136" t="str">
        <f t="shared" si="12"/>
        <v/>
      </c>
      <c r="AR68" s="136" t="str">
        <f t="shared" si="13"/>
        <v/>
      </c>
      <c r="AS68" s="136" t="str">
        <f t="shared" si="14"/>
        <v/>
      </c>
      <c r="AT68" s="192">
        <f t="shared" si="15"/>
        <v>0</v>
      </c>
      <c r="AU68" s="192">
        <f t="shared" si="19"/>
        <v>0</v>
      </c>
      <c r="AV68" s="137" t="str">
        <f t="shared" si="16"/>
        <v/>
      </c>
      <c r="AW68" s="193" t="str">
        <f t="shared" si="20"/>
        <v/>
      </c>
      <c r="AX68" s="138" t="str">
        <f t="shared" si="17"/>
        <v/>
      </c>
      <c r="AY68" s="139" t="str">
        <f>'statement of marks'!HV68</f>
        <v/>
      </c>
      <c r="AZ68" s="140" t="str">
        <f>'statement of marks'!HW68</f>
        <v/>
      </c>
      <c r="BB68" s="195" t="str">
        <f>IF(AV68="","",IF(AV68="PASS",'full report'!N2400,""))</f>
        <v/>
      </c>
    </row>
    <row r="69" spans="1:54" ht="20" customHeight="1">
      <c r="A69" s="122">
        <v>63</v>
      </c>
      <c r="B69" s="130" t="str">
        <f>IF('statement of marks'!D69="","",'statement of marks'!D69)</f>
        <v/>
      </c>
      <c r="C69" s="192" t="str">
        <f>IF('statement of marks'!E69="","",'statement of marks'!E69)</f>
        <v/>
      </c>
      <c r="D69" s="154" t="str">
        <f>IF('statement of marks'!F69="","",'statement of marks'!F69)</f>
        <v/>
      </c>
      <c r="E69" s="25" t="str">
        <f>IF('statement of marks'!G69="","",'statement of marks'!G69)</f>
        <v/>
      </c>
      <c r="F69" s="25" t="str">
        <f>IF('statement of marks'!H69="","",'statement of marks'!H69)</f>
        <v/>
      </c>
      <c r="G69" s="25" t="str">
        <f>IF('statement of marks'!I69="","",'statement of marks'!I69)</f>
        <v/>
      </c>
      <c r="H69" s="192" t="str">
        <f>IF('statement of marks'!B69="","",'statement of marks'!B69)</f>
        <v/>
      </c>
      <c r="I69" s="192" t="str">
        <f>IF('statement of marks'!HK69="","",'statement of marks'!HK69)</f>
        <v/>
      </c>
      <c r="J69" s="192" t="str">
        <f>IF('statement of marks'!DR69="","",'statement of marks'!DR69)</f>
        <v/>
      </c>
      <c r="K69" s="133">
        <f>IF('statement of marks'!DQ69="","",'statement of marks'!DQ69)</f>
        <v>27.708333333333332</v>
      </c>
      <c r="L69" s="134" t="str">
        <f>'statement of marks'!HZ69</f>
        <v/>
      </c>
      <c r="M69" s="134" t="str">
        <f>'statement of marks'!IC69</f>
        <v/>
      </c>
      <c r="N69" s="135" t="str">
        <f>'statement of marks'!IF69</f>
        <v/>
      </c>
      <c r="O69" s="134" t="str">
        <f>'statement of marks'!IG69</f>
        <v/>
      </c>
      <c r="P69" s="134" t="str">
        <f>'statement of marks'!IH69</f>
        <v/>
      </c>
      <c r="Q69" s="134" t="str">
        <f>'statement of marks'!II69</f>
        <v/>
      </c>
      <c r="R69" s="134" t="str">
        <f>'statement of marks'!IJ69</f>
        <v/>
      </c>
      <c r="S69" s="134" t="str">
        <f>'statement of marks'!IK69</f>
        <v/>
      </c>
      <c r="T69" s="134" t="str">
        <f>'statement of marks'!IN69</f>
        <v/>
      </c>
      <c r="U69" s="134" t="str">
        <f>'statement of marks'!IQ69</f>
        <v/>
      </c>
      <c r="V69" s="134" t="str">
        <f>'statement of marks'!IT69</f>
        <v/>
      </c>
      <c r="W69" s="134" t="str">
        <f>'statement of marks'!IW69</f>
        <v/>
      </c>
      <c r="X69" s="134" t="str">
        <f>'statement of marks'!IX69</f>
        <v>A</v>
      </c>
      <c r="Y69" s="134" t="str">
        <f>'statement of marks'!IY69</f>
        <v>A</v>
      </c>
      <c r="Z69" s="134" t="str">
        <f>CONCATENATE('statement of marks'!JC69,'statement of marks'!JE69)</f>
        <v xml:space="preserve">            </v>
      </c>
      <c r="AA69" s="134">
        <f t="shared" si="18"/>
        <v>0</v>
      </c>
      <c r="AB69" s="289"/>
      <c r="AC69" s="289"/>
      <c r="AD69" s="289"/>
      <c r="AE69" s="289"/>
      <c r="AF69" s="289"/>
      <c r="AG69" s="289"/>
      <c r="AH69" s="289"/>
      <c r="AI69" s="289"/>
      <c r="AJ69" s="289"/>
      <c r="AK69" s="136" t="str">
        <f t="shared" si="6"/>
        <v/>
      </c>
      <c r="AL69" s="136" t="str">
        <f t="shared" si="7"/>
        <v/>
      </c>
      <c r="AM69" s="136" t="str">
        <f t="shared" si="8"/>
        <v/>
      </c>
      <c r="AN69" s="136" t="str">
        <f t="shared" si="9"/>
        <v/>
      </c>
      <c r="AO69" s="136" t="str">
        <f t="shared" si="10"/>
        <v/>
      </c>
      <c r="AP69" s="136" t="str">
        <f t="shared" si="11"/>
        <v/>
      </c>
      <c r="AQ69" s="136" t="str">
        <f t="shared" si="12"/>
        <v/>
      </c>
      <c r="AR69" s="136" t="str">
        <f t="shared" si="13"/>
        <v/>
      </c>
      <c r="AS69" s="136" t="str">
        <f t="shared" si="14"/>
        <v/>
      </c>
      <c r="AT69" s="192">
        <f t="shared" si="15"/>
        <v>0</v>
      </c>
      <c r="AU69" s="192">
        <f t="shared" si="19"/>
        <v>0</v>
      </c>
      <c r="AV69" s="137" t="str">
        <f t="shared" si="16"/>
        <v/>
      </c>
      <c r="AW69" s="193" t="str">
        <f t="shared" si="20"/>
        <v/>
      </c>
      <c r="AX69" s="138" t="str">
        <f t="shared" si="17"/>
        <v/>
      </c>
      <c r="AY69" s="139" t="str">
        <f>'statement of marks'!HV69</f>
        <v/>
      </c>
      <c r="AZ69" s="140" t="str">
        <f>'statement of marks'!HW69</f>
        <v/>
      </c>
      <c r="BB69" s="195" t="str">
        <f>IF(AV69="","",IF(AV69="PASS",'full report'!N2439,""))</f>
        <v/>
      </c>
    </row>
    <row r="70" spans="1:54" ht="20" customHeight="1">
      <c r="A70" s="122">
        <v>64</v>
      </c>
      <c r="B70" s="130" t="str">
        <f>IF('statement of marks'!D70="","",'statement of marks'!D70)</f>
        <v/>
      </c>
      <c r="C70" s="192" t="str">
        <f>IF('statement of marks'!E70="","",'statement of marks'!E70)</f>
        <v/>
      </c>
      <c r="D70" s="154" t="str">
        <f>IF('statement of marks'!F70="","",'statement of marks'!F70)</f>
        <v/>
      </c>
      <c r="E70" s="25" t="str">
        <f>IF('statement of marks'!G70="","",'statement of marks'!G70)</f>
        <v/>
      </c>
      <c r="F70" s="25" t="str">
        <f>IF('statement of marks'!H70="","",'statement of marks'!H70)</f>
        <v/>
      </c>
      <c r="G70" s="25" t="str">
        <f>IF('statement of marks'!I70="","",'statement of marks'!I70)</f>
        <v/>
      </c>
      <c r="H70" s="192" t="str">
        <f>IF('statement of marks'!B70="","",'statement of marks'!B70)</f>
        <v/>
      </c>
      <c r="I70" s="192" t="str">
        <f>IF('statement of marks'!HK70="","",'statement of marks'!HK70)</f>
        <v/>
      </c>
      <c r="J70" s="192" t="str">
        <f>IF('statement of marks'!DR70="","",'statement of marks'!DR70)</f>
        <v/>
      </c>
      <c r="K70" s="133">
        <f>IF('statement of marks'!DQ70="","",'statement of marks'!DQ70)</f>
        <v>27.708333333333332</v>
      </c>
      <c r="L70" s="134" t="str">
        <f>'statement of marks'!HZ70</f>
        <v/>
      </c>
      <c r="M70" s="134" t="str">
        <f>'statement of marks'!IC70</f>
        <v/>
      </c>
      <c r="N70" s="135" t="str">
        <f>'statement of marks'!IF70</f>
        <v/>
      </c>
      <c r="O70" s="134" t="str">
        <f>'statement of marks'!IG70</f>
        <v/>
      </c>
      <c r="P70" s="134" t="str">
        <f>'statement of marks'!IH70</f>
        <v/>
      </c>
      <c r="Q70" s="134" t="str">
        <f>'statement of marks'!II70</f>
        <v/>
      </c>
      <c r="R70" s="134" t="str">
        <f>'statement of marks'!IJ70</f>
        <v/>
      </c>
      <c r="S70" s="134" t="str">
        <f>'statement of marks'!IK70</f>
        <v/>
      </c>
      <c r="T70" s="134" t="str">
        <f>'statement of marks'!IN70</f>
        <v/>
      </c>
      <c r="U70" s="134" t="str">
        <f>'statement of marks'!IQ70</f>
        <v/>
      </c>
      <c r="V70" s="134" t="str">
        <f>'statement of marks'!IT70</f>
        <v/>
      </c>
      <c r="W70" s="134" t="str">
        <f>'statement of marks'!IW70</f>
        <v/>
      </c>
      <c r="X70" s="134" t="str">
        <f>'statement of marks'!IX70</f>
        <v>A</v>
      </c>
      <c r="Y70" s="134" t="str">
        <f>'statement of marks'!IY70</f>
        <v>A</v>
      </c>
      <c r="Z70" s="134" t="str">
        <f>CONCATENATE('statement of marks'!JC70,'statement of marks'!JE70)</f>
        <v xml:space="preserve">            </v>
      </c>
      <c r="AA70" s="134">
        <f t="shared" si="18"/>
        <v>0</v>
      </c>
      <c r="AB70" s="289"/>
      <c r="AC70" s="289"/>
      <c r="AD70" s="289"/>
      <c r="AE70" s="289"/>
      <c r="AF70" s="289"/>
      <c r="AG70" s="289"/>
      <c r="AH70" s="289"/>
      <c r="AI70" s="289"/>
      <c r="AJ70" s="289"/>
      <c r="AK70" s="136" t="str">
        <f t="shared" si="6"/>
        <v/>
      </c>
      <c r="AL70" s="136" t="str">
        <f t="shared" si="7"/>
        <v/>
      </c>
      <c r="AM70" s="136" t="str">
        <f t="shared" si="8"/>
        <v/>
      </c>
      <c r="AN70" s="136" t="str">
        <f t="shared" si="9"/>
        <v/>
      </c>
      <c r="AO70" s="136" t="str">
        <f t="shared" si="10"/>
        <v/>
      </c>
      <c r="AP70" s="136" t="str">
        <f t="shared" si="11"/>
        <v/>
      </c>
      <c r="AQ70" s="136" t="str">
        <f t="shared" si="12"/>
        <v/>
      </c>
      <c r="AR70" s="136" t="str">
        <f t="shared" si="13"/>
        <v/>
      </c>
      <c r="AS70" s="136" t="str">
        <f t="shared" si="14"/>
        <v/>
      </c>
      <c r="AT70" s="192">
        <f t="shared" si="15"/>
        <v>0</v>
      </c>
      <c r="AU70" s="192">
        <f t="shared" si="19"/>
        <v>0</v>
      </c>
      <c r="AV70" s="137" t="str">
        <f t="shared" si="16"/>
        <v/>
      </c>
      <c r="AW70" s="193" t="str">
        <f t="shared" si="20"/>
        <v/>
      </c>
      <c r="AX70" s="138" t="str">
        <f t="shared" si="17"/>
        <v/>
      </c>
      <c r="AY70" s="139" t="str">
        <f>'statement of marks'!HV70</f>
        <v/>
      </c>
      <c r="AZ70" s="140" t="str">
        <f>'statement of marks'!HW70</f>
        <v/>
      </c>
      <c r="BB70" s="195" t="str">
        <f>IF(AV70="","",IF(AV70="PASS",'full report'!N2478,""))</f>
        <v/>
      </c>
    </row>
    <row r="71" spans="1:54" ht="20" customHeight="1">
      <c r="A71" s="122">
        <v>65</v>
      </c>
      <c r="B71" s="130" t="str">
        <f>IF('statement of marks'!D71="","",'statement of marks'!D71)</f>
        <v/>
      </c>
      <c r="C71" s="192" t="str">
        <f>IF('statement of marks'!E71="","",'statement of marks'!E71)</f>
        <v/>
      </c>
      <c r="D71" s="154" t="str">
        <f>IF('statement of marks'!F71="","",'statement of marks'!F71)</f>
        <v/>
      </c>
      <c r="E71" s="25" t="str">
        <f>IF('statement of marks'!G71="","",'statement of marks'!G71)</f>
        <v/>
      </c>
      <c r="F71" s="25" t="str">
        <f>IF('statement of marks'!H71="","",'statement of marks'!H71)</f>
        <v/>
      </c>
      <c r="G71" s="25" t="str">
        <f>IF('statement of marks'!I71="","",'statement of marks'!I71)</f>
        <v/>
      </c>
      <c r="H71" s="192" t="str">
        <f>IF('statement of marks'!B71="","",'statement of marks'!B71)</f>
        <v/>
      </c>
      <c r="I71" s="192" t="str">
        <f>IF('statement of marks'!HK71="","",'statement of marks'!HK71)</f>
        <v/>
      </c>
      <c r="J71" s="192" t="str">
        <f>IF('statement of marks'!DR71="","",'statement of marks'!DR71)</f>
        <v/>
      </c>
      <c r="K71" s="133">
        <f>IF('statement of marks'!DQ71="","",'statement of marks'!DQ71)</f>
        <v>27.708333333333332</v>
      </c>
      <c r="L71" s="134" t="str">
        <f>'statement of marks'!HZ71</f>
        <v/>
      </c>
      <c r="M71" s="134" t="str">
        <f>'statement of marks'!IC71</f>
        <v/>
      </c>
      <c r="N71" s="135" t="str">
        <f>'statement of marks'!IF71</f>
        <v/>
      </c>
      <c r="O71" s="134" t="str">
        <f>'statement of marks'!IG71</f>
        <v/>
      </c>
      <c r="P71" s="134" t="str">
        <f>'statement of marks'!IH71</f>
        <v/>
      </c>
      <c r="Q71" s="134" t="str">
        <f>'statement of marks'!II71</f>
        <v/>
      </c>
      <c r="R71" s="134" t="str">
        <f>'statement of marks'!IJ71</f>
        <v/>
      </c>
      <c r="S71" s="134" t="str">
        <f>'statement of marks'!IK71</f>
        <v/>
      </c>
      <c r="T71" s="134" t="str">
        <f>'statement of marks'!IN71</f>
        <v/>
      </c>
      <c r="U71" s="134" t="str">
        <f>'statement of marks'!IQ71</f>
        <v/>
      </c>
      <c r="V71" s="134" t="str">
        <f>'statement of marks'!IT71</f>
        <v/>
      </c>
      <c r="W71" s="134" t="str">
        <f>'statement of marks'!IW71</f>
        <v/>
      </c>
      <c r="X71" s="134" t="str">
        <f>'statement of marks'!IX71</f>
        <v>A</v>
      </c>
      <c r="Y71" s="134" t="str">
        <f>'statement of marks'!IY71</f>
        <v>A</v>
      </c>
      <c r="Z71" s="134" t="str">
        <f>CONCATENATE('statement of marks'!JC71,'statement of marks'!JE71)</f>
        <v xml:space="preserve">            </v>
      </c>
      <c r="AA71" s="134">
        <f t="shared" si="18"/>
        <v>0</v>
      </c>
      <c r="AB71" s="289"/>
      <c r="AC71" s="289"/>
      <c r="AD71" s="289"/>
      <c r="AE71" s="289"/>
      <c r="AF71" s="289"/>
      <c r="AG71" s="289"/>
      <c r="AH71" s="289"/>
      <c r="AI71" s="289"/>
      <c r="AJ71" s="289"/>
      <c r="AK71" s="136" t="str">
        <f t="shared" si="6"/>
        <v/>
      </c>
      <c r="AL71" s="136" t="str">
        <f t="shared" si="7"/>
        <v/>
      </c>
      <c r="AM71" s="136" t="str">
        <f t="shared" si="8"/>
        <v/>
      </c>
      <c r="AN71" s="136" t="str">
        <f t="shared" si="9"/>
        <v/>
      </c>
      <c r="AO71" s="136" t="str">
        <f t="shared" si="10"/>
        <v/>
      </c>
      <c r="AP71" s="136" t="str">
        <f t="shared" si="11"/>
        <v/>
      </c>
      <c r="AQ71" s="136" t="str">
        <f t="shared" si="12"/>
        <v/>
      </c>
      <c r="AR71" s="136" t="str">
        <f t="shared" si="13"/>
        <v/>
      </c>
      <c r="AS71" s="136" t="str">
        <f t="shared" si="14"/>
        <v/>
      </c>
      <c r="AT71" s="192">
        <f t="shared" si="15"/>
        <v>0</v>
      </c>
      <c r="AU71" s="192">
        <f t="shared" ref="AU71:AU106" si="21">COUNTIF(AK71:AS71,"P")</f>
        <v>0</v>
      </c>
      <c r="AV71" s="137" t="str">
        <f t="shared" si="16"/>
        <v/>
      </c>
      <c r="AW71" s="193" t="str">
        <f t="shared" ref="AW71:AW106" si="22">BB71</f>
        <v/>
      </c>
      <c r="AX71" s="138" t="str">
        <f t="shared" si="17"/>
        <v/>
      </c>
      <c r="AY71" s="139" t="str">
        <f>'statement of marks'!HV71</f>
        <v/>
      </c>
      <c r="AZ71" s="140" t="str">
        <f>'statement of marks'!HW71</f>
        <v/>
      </c>
      <c r="BB71" s="195" t="str">
        <f>IF(AV71="","",IF(AV71="PASS",'full report'!N2517,""))</f>
        <v/>
      </c>
    </row>
    <row r="72" spans="1:54" ht="20" customHeight="1">
      <c r="A72" s="122">
        <v>66</v>
      </c>
      <c r="B72" s="130" t="str">
        <f>IF('statement of marks'!D72="","",'statement of marks'!D72)</f>
        <v/>
      </c>
      <c r="C72" s="192" t="str">
        <f>IF('statement of marks'!E72="","",'statement of marks'!E72)</f>
        <v/>
      </c>
      <c r="D72" s="154" t="str">
        <f>IF('statement of marks'!F72="","",'statement of marks'!F72)</f>
        <v/>
      </c>
      <c r="E72" s="25" t="str">
        <f>IF('statement of marks'!G72="","",'statement of marks'!G72)</f>
        <v/>
      </c>
      <c r="F72" s="25" t="str">
        <f>IF('statement of marks'!H72="","",'statement of marks'!H72)</f>
        <v/>
      </c>
      <c r="G72" s="25" t="str">
        <f>IF('statement of marks'!I72="","",'statement of marks'!I72)</f>
        <v/>
      </c>
      <c r="H72" s="192" t="str">
        <f>IF('statement of marks'!B72="","",'statement of marks'!B72)</f>
        <v/>
      </c>
      <c r="I72" s="192" t="str">
        <f>IF('statement of marks'!HK72="","",'statement of marks'!HK72)</f>
        <v/>
      </c>
      <c r="J72" s="192" t="str">
        <f>IF('statement of marks'!DR72="","",'statement of marks'!DR72)</f>
        <v/>
      </c>
      <c r="K72" s="133">
        <f>IF('statement of marks'!DQ72="","",'statement of marks'!DQ72)</f>
        <v>27.708333333333332</v>
      </c>
      <c r="L72" s="134" t="str">
        <f>'statement of marks'!HZ72</f>
        <v/>
      </c>
      <c r="M72" s="134" t="str">
        <f>'statement of marks'!IC72</f>
        <v/>
      </c>
      <c r="N72" s="135" t="str">
        <f>'statement of marks'!IF72</f>
        <v/>
      </c>
      <c r="O72" s="134" t="str">
        <f>'statement of marks'!IG72</f>
        <v/>
      </c>
      <c r="P72" s="134" t="str">
        <f>'statement of marks'!IH72</f>
        <v/>
      </c>
      <c r="Q72" s="134" t="str">
        <f>'statement of marks'!II72</f>
        <v/>
      </c>
      <c r="R72" s="134" t="str">
        <f>'statement of marks'!IJ72</f>
        <v/>
      </c>
      <c r="S72" s="134" t="str">
        <f>'statement of marks'!IK72</f>
        <v/>
      </c>
      <c r="T72" s="134" t="str">
        <f>'statement of marks'!IN72</f>
        <v/>
      </c>
      <c r="U72" s="134" t="str">
        <f>'statement of marks'!IQ72</f>
        <v/>
      </c>
      <c r="V72" s="134" t="str">
        <f>'statement of marks'!IT72</f>
        <v/>
      </c>
      <c r="W72" s="134" t="str">
        <f>'statement of marks'!IW72</f>
        <v/>
      </c>
      <c r="X72" s="134" t="str">
        <f>'statement of marks'!IX72</f>
        <v>A</v>
      </c>
      <c r="Y72" s="134" t="str">
        <f>'statement of marks'!IY72</f>
        <v>A</v>
      </c>
      <c r="Z72" s="134" t="str">
        <f>CONCATENATE('statement of marks'!JC72,'statement of marks'!JE72)</f>
        <v xml:space="preserve">            </v>
      </c>
      <c r="AA72" s="134">
        <f t="shared" si="18"/>
        <v>0</v>
      </c>
      <c r="AB72" s="289"/>
      <c r="AC72" s="289"/>
      <c r="AD72" s="289"/>
      <c r="AE72" s="289"/>
      <c r="AF72" s="289"/>
      <c r="AG72" s="289"/>
      <c r="AH72" s="289"/>
      <c r="AI72" s="289"/>
      <c r="AJ72" s="289"/>
      <c r="AK72" s="136" t="str">
        <f t="shared" ref="AK72:AK106" si="23">IF(AB72="","",IF(OR(AB72="AB",AB72&lt;36%*AB$4),"F","P"))</f>
        <v/>
      </c>
      <c r="AL72" s="136" t="str">
        <f t="shared" ref="AL72:AL106" si="24">IF(AC72="","",IF(OR(AC72="AB",AC72&lt;36%*AC$4),"F","P"))</f>
        <v/>
      </c>
      <c r="AM72" s="136" t="str">
        <f t="shared" ref="AM72:AM106" si="25">IF(AD72="","",IF(OR(AD72="AB",AD72&lt;36%*AD$4),"F","P"))</f>
        <v/>
      </c>
      <c r="AN72" s="136" t="str">
        <f t="shared" ref="AN72:AN106" si="26">IF(AE72="","",IF(OR(AE72="AB",AE72&lt;36%*AE$4),"F","P"))</f>
        <v/>
      </c>
      <c r="AO72" s="136" t="str">
        <f t="shared" ref="AO72:AO106" si="27">IF(AF72="","",IF(OR(AF72="AB",AF72&lt;36%*AF$4),"F","P"))</f>
        <v/>
      </c>
      <c r="AP72" s="136" t="str">
        <f t="shared" ref="AP72:AP106" si="28">IF(AG72="","",IF(OR(AG72="AB",AG72&lt;36%*AG$4),"F","P"))</f>
        <v/>
      </c>
      <c r="AQ72" s="136" t="str">
        <f t="shared" ref="AQ72:AQ106" si="29">IF(AH72="","",IF(OR(AH72="AB",AH72&lt;36%*AH$4),"F","P"))</f>
        <v/>
      </c>
      <c r="AR72" s="136" t="str">
        <f t="shared" ref="AR72:AR106" si="30">IF(AI72="","",IF(OR(AI72="AB",AI72&lt;36%*AI$4),"F","P"))</f>
        <v/>
      </c>
      <c r="AS72" s="136" t="str">
        <f t="shared" ref="AS72:AS106" si="31">IF(AJ72="","",IF(OR(AJ72="AB",AJ72&lt;36%*AJ$4),"F","P"))</f>
        <v/>
      </c>
      <c r="AT72" s="192">
        <f t="shared" ref="AT72:AT106" si="32">COUNTA(AB72:AJ72)</f>
        <v>0</v>
      </c>
      <c r="AU72" s="192">
        <f t="shared" si="21"/>
        <v>0</v>
      </c>
      <c r="AV72" s="137" t="str">
        <f t="shared" ref="AV72:AV106" si="33">IF(OR(AA72=0,AA72&gt;AT72),"",IF(AU72&lt;AT72,"FAIL","PASS"))</f>
        <v/>
      </c>
      <c r="AW72" s="193" t="str">
        <f t="shared" si="22"/>
        <v/>
      </c>
      <c r="AX72" s="138" t="str">
        <f t="shared" ref="AX72:AX77" si="34">IF(AV72="","",IF(AND(AV72="PASS",AW72&gt;=60),"FIRST",IF(AND(AV72="PASS",AW72&gt;=48),"SECOND",IF(AV72="PASS","THIRD",""))))</f>
        <v/>
      </c>
      <c r="AY72" s="139" t="str">
        <f>'statement of marks'!HV72</f>
        <v/>
      </c>
      <c r="AZ72" s="140" t="str">
        <f>'statement of marks'!HW72</f>
        <v/>
      </c>
      <c r="BB72" s="195" t="str">
        <f>IF(AV72="","",IF(AV72="PASS",'full report'!N2556,""))</f>
        <v/>
      </c>
    </row>
    <row r="73" spans="1:54" ht="20" customHeight="1">
      <c r="A73" s="122">
        <v>67</v>
      </c>
      <c r="B73" s="130" t="str">
        <f>IF('statement of marks'!D73="","",'statement of marks'!D73)</f>
        <v/>
      </c>
      <c r="C73" s="192" t="str">
        <f>IF('statement of marks'!E73="","",'statement of marks'!E73)</f>
        <v/>
      </c>
      <c r="D73" s="154" t="str">
        <f>IF('statement of marks'!F73="","",'statement of marks'!F73)</f>
        <v/>
      </c>
      <c r="E73" s="25" t="str">
        <f>IF('statement of marks'!G73="","",'statement of marks'!G73)</f>
        <v/>
      </c>
      <c r="F73" s="25" t="str">
        <f>IF('statement of marks'!H73="","",'statement of marks'!H73)</f>
        <v/>
      </c>
      <c r="G73" s="25" t="str">
        <f>IF('statement of marks'!I73="","",'statement of marks'!I73)</f>
        <v/>
      </c>
      <c r="H73" s="192" t="str">
        <f>IF('statement of marks'!B73="","",'statement of marks'!B73)</f>
        <v/>
      </c>
      <c r="I73" s="192" t="str">
        <f>IF('statement of marks'!HK73="","",'statement of marks'!HK73)</f>
        <v/>
      </c>
      <c r="J73" s="192" t="str">
        <f>IF('statement of marks'!DR73="","",'statement of marks'!DR73)</f>
        <v/>
      </c>
      <c r="K73" s="133">
        <f>IF('statement of marks'!DQ73="","",'statement of marks'!DQ73)</f>
        <v>27.708333333333332</v>
      </c>
      <c r="L73" s="134" t="str">
        <f>'statement of marks'!HZ73</f>
        <v/>
      </c>
      <c r="M73" s="134" t="str">
        <f>'statement of marks'!IC73</f>
        <v/>
      </c>
      <c r="N73" s="135" t="str">
        <f>'statement of marks'!IF73</f>
        <v/>
      </c>
      <c r="O73" s="134" t="str">
        <f>'statement of marks'!IG73</f>
        <v/>
      </c>
      <c r="P73" s="134" t="str">
        <f>'statement of marks'!IH73</f>
        <v/>
      </c>
      <c r="Q73" s="134" t="str">
        <f>'statement of marks'!II73</f>
        <v/>
      </c>
      <c r="R73" s="134" t="str">
        <f>'statement of marks'!IJ73</f>
        <v/>
      </c>
      <c r="S73" s="134" t="str">
        <f>'statement of marks'!IK73</f>
        <v/>
      </c>
      <c r="T73" s="134" t="str">
        <f>'statement of marks'!IN73</f>
        <v/>
      </c>
      <c r="U73" s="134" t="str">
        <f>'statement of marks'!IQ73</f>
        <v/>
      </c>
      <c r="V73" s="134" t="str">
        <f>'statement of marks'!IT73</f>
        <v/>
      </c>
      <c r="W73" s="134" t="str">
        <f>'statement of marks'!IW73</f>
        <v/>
      </c>
      <c r="X73" s="134" t="str">
        <f>'statement of marks'!IX73</f>
        <v>A</v>
      </c>
      <c r="Y73" s="134" t="str">
        <f>'statement of marks'!IY73</f>
        <v>A</v>
      </c>
      <c r="Z73" s="134" t="str">
        <f>CONCATENATE('statement of marks'!JC73,'statement of marks'!JE73)</f>
        <v xml:space="preserve">            </v>
      </c>
      <c r="AA73" s="134">
        <f t="shared" ref="AA73:AA106" si="35">COUNTIF(L73:N73,"S")+COUNTIF(T73:Y73,"S")+COUNTIF(L73:N73,"RE")+COUNTIF(T73:Y73,"RE")</f>
        <v>0</v>
      </c>
      <c r="AB73" s="289"/>
      <c r="AC73" s="289"/>
      <c r="AD73" s="289"/>
      <c r="AE73" s="289"/>
      <c r="AF73" s="289"/>
      <c r="AG73" s="289"/>
      <c r="AH73" s="289"/>
      <c r="AI73" s="289"/>
      <c r="AJ73" s="289"/>
      <c r="AK73" s="136" t="str">
        <f t="shared" si="23"/>
        <v/>
      </c>
      <c r="AL73" s="136" t="str">
        <f t="shared" si="24"/>
        <v/>
      </c>
      <c r="AM73" s="136" t="str">
        <f t="shared" si="25"/>
        <v/>
      </c>
      <c r="AN73" s="136" t="str">
        <f t="shared" si="26"/>
        <v/>
      </c>
      <c r="AO73" s="136" t="str">
        <f t="shared" si="27"/>
        <v/>
      </c>
      <c r="AP73" s="136" t="str">
        <f t="shared" si="28"/>
        <v/>
      </c>
      <c r="AQ73" s="136" t="str">
        <f t="shared" si="29"/>
        <v/>
      </c>
      <c r="AR73" s="136" t="str">
        <f t="shared" si="30"/>
        <v/>
      </c>
      <c r="AS73" s="136" t="str">
        <f t="shared" si="31"/>
        <v/>
      </c>
      <c r="AT73" s="192">
        <f t="shared" si="32"/>
        <v>0</v>
      </c>
      <c r="AU73" s="192">
        <f t="shared" si="21"/>
        <v>0</v>
      </c>
      <c r="AV73" s="137" t="str">
        <f t="shared" si="33"/>
        <v/>
      </c>
      <c r="AW73" s="193" t="str">
        <f t="shared" si="22"/>
        <v/>
      </c>
      <c r="AX73" s="138" t="str">
        <f t="shared" si="34"/>
        <v/>
      </c>
      <c r="AY73" s="139" t="str">
        <f>'statement of marks'!HV73</f>
        <v/>
      </c>
      <c r="AZ73" s="140" t="str">
        <f>'statement of marks'!HW73</f>
        <v/>
      </c>
      <c r="BB73" s="195" t="str">
        <f>IF(AV73="","",IF(AV73="PASS",'full report'!N2595,""))</f>
        <v/>
      </c>
    </row>
    <row r="74" spans="1:54" ht="20" customHeight="1">
      <c r="A74" s="122">
        <v>68</v>
      </c>
      <c r="B74" s="130" t="str">
        <f>IF('statement of marks'!D74="","",'statement of marks'!D74)</f>
        <v/>
      </c>
      <c r="C74" s="192" t="str">
        <f>IF('statement of marks'!E74="","",'statement of marks'!E74)</f>
        <v/>
      </c>
      <c r="D74" s="154" t="str">
        <f>IF('statement of marks'!F74="","",'statement of marks'!F74)</f>
        <v/>
      </c>
      <c r="E74" s="25" t="str">
        <f>IF('statement of marks'!G74="","",'statement of marks'!G74)</f>
        <v/>
      </c>
      <c r="F74" s="25" t="str">
        <f>IF('statement of marks'!H74="","",'statement of marks'!H74)</f>
        <v/>
      </c>
      <c r="G74" s="25" t="str">
        <f>IF('statement of marks'!I74="","",'statement of marks'!I74)</f>
        <v/>
      </c>
      <c r="H74" s="192" t="str">
        <f>IF('statement of marks'!B74="","",'statement of marks'!B74)</f>
        <v/>
      </c>
      <c r="I74" s="192" t="str">
        <f>IF('statement of marks'!HK74="","",'statement of marks'!HK74)</f>
        <v/>
      </c>
      <c r="J74" s="192" t="str">
        <f>IF('statement of marks'!DR74="","",'statement of marks'!DR74)</f>
        <v/>
      </c>
      <c r="K74" s="133">
        <f>IF('statement of marks'!DQ74="","",'statement of marks'!DQ74)</f>
        <v>27.708333333333332</v>
      </c>
      <c r="L74" s="134" t="str">
        <f>'statement of marks'!HZ74</f>
        <v/>
      </c>
      <c r="M74" s="134" t="str">
        <f>'statement of marks'!IC74</f>
        <v/>
      </c>
      <c r="N74" s="135" t="str">
        <f>'statement of marks'!IF74</f>
        <v/>
      </c>
      <c r="O74" s="134" t="str">
        <f>'statement of marks'!IG74</f>
        <v/>
      </c>
      <c r="P74" s="134" t="str">
        <f>'statement of marks'!IH74</f>
        <v/>
      </c>
      <c r="Q74" s="134" t="str">
        <f>'statement of marks'!II74</f>
        <v/>
      </c>
      <c r="R74" s="134" t="str">
        <f>'statement of marks'!IJ74</f>
        <v/>
      </c>
      <c r="S74" s="134" t="str">
        <f>'statement of marks'!IK74</f>
        <v/>
      </c>
      <c r="T74" s="134" t="str">
        <f>'statement of marks'!IN74</f>
        <v/>
      </c>
      <c r="U74" s="134" t="str">
        <f>'statement of marks'!IQ74</f>
        <v/>
      </c>
      <c r="V74" s="134" t="str">
        <f>'statement of marks'!IT74</f>
        <v/>
      </c>
      <c r="W74" s="134" t="str">
        <f>'statement of marks'!IW74</f>
        <v/>
      </c>
      <c r="X74" s="134" t="str">
        <f>'statement of marks'!IX74</f>
        <v>A</v>
      </c>
      <c r="Y74" s="134" t="str">
        <f>'statement of marks'!IY74</f>
        <v>A</v>
      </c>
      <c r="Z74" s="134" t="str">
        <f>CONCATENATE('statement of marks'!JC74,'statement of marks'!JE74)</f>
        <v xml:space="preserve">            </v>
      </c>
      <c r="AA74" s="134">
        <f t="shared" si="35"/>
        <v>0</v>
      </c>
      <c r="AB74" s="289"/>
      <c r="AC74" s="289"/>
      <c r="AD74" s="289"/>
      <c r="AE74" s="289"/>
      <c r="AF74" s="289"/>
      <c r="AG74" s="289"/>
      <c r="AH74" s="289"/>
      <c r="AI74" s="289"/>
      <c r="AJ74" s="289"/>
      <c r="AK74" s="136" t="str">
        <f t="shared" si="23"/>
        <v/>
      </c>
      <c r="AL74" s="136" t="str">
        <f t="shared" si="24"/>
        <v/>
      </c>
      <c r="AM74" s="136" t="str">
        <f t="shared" si="25"/>
        <v/>
      </c>
      <c r="AN74" s="136" t="str">
        <f t="shared" si="26"/>
        <v/>
      </c>
      <c r="AO74" s="136" t="str">
        <f t="shared" si="27"/>
        <v/>
      </c>
      <c r="AP74" s="136" t="str">
        <f t="shared" si="28"/>
        <v/>
      </c>
      <c r="AQ74" s="136" t="str">
        <f t="shared" si="29"/>
        <v/>
      </c>
      <c r="AR74" s="136" t="str">
        <f t="shared" si="30"/>
        <v/>
      </c>
      <c r="AS74" s="136" t="str">
        <f t="shared" si="31"/>
        <v/>
      </c>
      <c r="AT74" s="192">
        <f t="shared" si="32"/>
        <v>0</v>
      </c>
      <c r="AU74" s="192">
        <f t="shared" si="21"/>
        <v>0</v>
      </c>
      <c r="AV74" s="137" t="str">
        <f t="shared" si="33"/>
        <v/>
      </c>
      <c r="AW74" s="193" t="str">
        <f t="shared" si="22"/>
        <v/>
      </c>
      <c r="AX74" s="138" t="str">
        <f t="shared" si="34"/>
        <v/>
      </c>
      <c r="AY74" s="139" t="str">
        <f>'statement of marks'!HV74</f>
        <v/>
      </c>
      <c r="AZ74" s="140" t="str">
        <f>'statement of marks'!HW74</f>
        <v/>
      </c>
      <c r="BB74" s="195" t="str">
        <f>IF(AV74="","",IF(AV74="PASS",'full report'!N2634,""))</f>
        <v/>
      </c>
    </row>
    <row r="75" spans="1:54" ht="20" customHeight="1">
      <c r="A75" s="122">
        <v>69</v>
      </c>
      <c r="B75" s="130" t="str">
        <f>IF('statement of marks'!D75="","",'statement of marks'!D75)</f>
        <v/>
      </c>
      <c r="C75" s="192" t="str">
        <f>IF('statement of marks'!E75="","",'statement of marks'!E75)</f>
        <v/>
      </c>
      <c r="D75" s="154" t="str">
        <f>IF('statement of marks'!F75="","",'statement of marks'!F75)</f>
        <v/>
      </c>
      <c r="E75" s="25" t="str">
        <f>IF('statement of marks'!G75="","",'statement of marks'!G75)</f>
        <v/>
      </c>
      <c r="F75" s="25" t="str">
        <f>IF('statement of marks'!H75="","",'statement of marks'!H75)</f>
        <v/>
      </c>
      <c r="G75" s="25" t="str">
        <f>IF('statement of marks'!I75="","",'statement of marks'!I75)</f>
        <v/>
      </c>
      <c r="H75" s="192" t="str">
        <f>IF('statement of marks'!B75="","",'statement of marks'!B75)</f>
        <v/>
      </c>
      <c r="I75" s="192" t="str">
        <f>IF('statement of marks'!HK75="","",'statement of marks'!HK75)</f>
        <v/>
      </c>
      <c r="J75" s="192" t="str">
        <f>IF('statement of marks'!DR75="","",'statement of marks'!DR75)</f>
        <v/>
      </c>
      <c r="K75" s="133">
        <f>IF('statement of marks'!DQ75="","",'statement of marks'!DQ75)</f>
        <v>27.708333333333332</v>
      </c>
      <c r="L75" s="134" t="str">
        <f>'statement of marks'!HZ75</f>
        <v/>
      </c>
      <c r="M75" s="134" t="str">
        <f>'statement of marks'!IC75</f>
        <v/>
      </c>
      <c r="N75" s="135" t="str">
        <f>'statement of marks'!IF75</f>
        <v/>
      </c>
      <c r="O75" s="134" t="str">
        <f>'statement of marks'!IG75</f>
        <v/>
      </c>
      <c r="P75" s="134" t="str">
        <f>'statement of marks'!IH75</f>
        <v/>
      </c>
      <c r="Q75" s="134" t="str">
        <f>'statement of marks'!II75</f>
        <v/>
      </c>
      <c r="R75" s="134" t="str">
        <f>'statement of marks'!IJ75</f>
        <v/>
      </c>
      <c r="S75" s="134" t="str">
        <f>'statement of marks'!IK75</f>
        <v/>
      </c>
      <c r="T75" s="134" t="str">
        <f>'statement of marks'!IN75</f>
        <v/>
      </c>
      <c r="U75" s="134" t="str">
        <f>'statement of marks'!IQ75</f>
        <v/>
      </c>
      <c r="V75" s="134" t="str">
        <f>'statement of marks'!IT75</f>
        <v/>
      </c>
      <c r="W75" s="134" t="str">
        <f>'statement of marks'!IW75</f>
        <v/>
      </c>
      <c r="X75" s="134" t="str">
        <f>'statement of marks'!IX75</f>
        <v>A</v>
      </c>
      <c r="Y75" s="134" t="str">
        <f>'statement of marks'!IY75</f>
        <v>A</v>
      </c>
      <c r="Z75" s="134" t="str">
        <f>CONCATENATE('statement of marks'!JC75,'statement of marks'!JE75)</f>
        <v xml:space="preserve">            </v>
      </c>
      <c r="AA75" s="134">
        <f t="shared" si="35"/>
        <v>0</v>
      </c>
      <c r="AB75" s="289"/>
      <c r="AC75" s="289"/>
      <c r="AD75" s="289"/>
      <c r="AE75" s="289"/>
      <c r="AF75" s="289"/>
      <c r="AG75" s="289"/>
      <c r="AH75" s="289"/>
      <c r="AI75" s="289"/>
      <c r="AJ75" s="289"/>
      <c r="AK75" s="136" t="str">
        <f t="shared" si="23"/>
        <v/>
      </c>
      <c r="AL75" s="136" t="str">
        <f t="shared" si="24"/>
        <v/>
      </c>
      <c r="AM75" s="136" t="str">
        <f t="shared" si="25"/>
        <v/>
      </c>
      <c r="AN75" s="136" t="str">
        <f t="shared" si="26"/>
        <v/>
      </c>
      <c r="AO75" s="136" t="str">
        <f t="shared" si="27"/>
        <v/>
      </c>
      <c r="AP75" s="136" t="str">
        <f t="shared" si="28"/>
        <v/>
      </c>
      <c r="AQ75" s="136" t="str">
        <f t="shared" si="29"/>
        <v/>
      </c>
      <c r="AR75" s="136" t="str">
        <f t="shared" si="30"/>
        <v/>
      </c>
      <c r="AS75" s="136" t="str">
        <f t="shared" si="31"/>
        <v/>
      </c>
      <c r="AT75" s="192">
        <f t="shared" si="32"/>
        <v>0</v>
      </c>
      <c r="AU75" s="192">
        <f t="shared" si="21"/>
        <v>0</v>
      </c>
      <c r="AV75" s="137" t="str">
        <f t="shared" si="33"/>
        <v/>
      </c>
      <c r="AW75" s="193" t="str">
        <f t="shared" si="22"/>
        <v/>
      </c>
      <c r="AX75" s="138" t="str">
        <f t="shared" si="34"/>
        <v/>
      </c>
      <c r="AY75" s="139" t="str">
        <f>'statement of marks'!HV75</f>
        <v/>
      </c>
      <c r="AZ75" s="140" t="str">
        <f>'statement of marks'!HW75</f>
        <v/>
      </c>
      <c r="BB75" s="195" t="str">
        <f>IF(AV75="","",IF(AV75="PASS",'full report'!N2673,""))</f>
        <v/>
      </c>
    </row>
    <row r="76" spans="1:54" ht="20" customHeight="1">
      <c r="A76" s="122">
        <v>70</v>
      </c>
      <c r="B76" s="130" t="str">
        <f>IF('statement of marks'!D76="","",'statement of marks'!D76)</f>
        <v/>
      </c>
      <c r="C76" s="192" t="str">
        <f>IF('statement of marks'!E76="","",'statement of marks'!E76)</f>
        <v/>
      </c>
      <c r="D76" s="154" t="str">
        <f>IF('statement of marks'!F76="","",'statement of marks'!F76)</f>
        <v/>
      </c>
      <c r="E76" s="25" t="str">
        <f>IF('statement of marks'!G76="","",'statement of marks'!G76)</f>
        <v/>
      </c>
      <c r="F76" s="25" t="str">
        <f>IF('statement of marks'!H76="","",'statement of marks'!H76)</f>
        <v/>
      </c>
      <c r="G76" s="25" t="str">
        <f>IF('statement of marks'!I76="","",'statement of marks'!I76)</f>
        <v/>
      </c>
      <c r="H76" s="192" t="str">
        <f>IF('statement of marks'!B76="","",'statement of marks'!B76)</f>
        <v/>
      </c>
      <c r="I76" s="192" t="str">
        <f>IF('statement of marks'!HK76="","",'statement of marks'!HK76)</f>
        <v/>
      </c>
      <c r="J76" s="192" t="str">
        <f>IF('statement of marks'!DR76="","",'statement of marks'!DR76)</f>
        <v/>
      </c>
      <c r="K76" s="133">
        <f>IF('statement of marks'!DQ76="","",'statement of marks'!DQ76)</f>
        <v>27.708333333333332</v>
      </c>
      <c r="L76" s="134" t="str">
        <f>'statement of marks'!HZ76</f>
        <v/>
      </c>
      <c r="M76" s="134" t="str">
        <f>'statement of marks'!IC76</f>
        <v/>
      </c>
      <c r="N76" s="135" t="str">
        <f>'statement of marks'!IF76</f>
        <v/>
      </c>
      <c r="O76" s="134" t="str">
        <f>'statement of marks'!IG76</f>
        <v/>
      </c>
      <c r="P76" s="134" t="str">
        <f>'statement of marks'!IH76</f>
        <v/>
      </c>
      <c r="Q76" s="134" t="str">
        <f>'statement of marks'!II76</f>
        <v/>
      </c>
      <c r="R76" s="134" t="str">
        <f>'statement of marks'!IJ76</f>
        <v/>
      </c>
      <c r="S76" s="134" t="str">
        <f>'statement of marks'!IK76</f>
        <v/>
      </c>
      <c r="T76" s="134" t="str">
        <f>'statement of marks'!IN76</f>
        <v/>
      </c>
      <c r="U76" s="134" t="str">
        <f>'statement of marks'!IQ76</f>
        <v/>
      </c>
      <c r="V76" s="134" t="str">
        <f>'statement of marks'!IT76</f>
        <v/>
      </c>
      <c r="W76" s="134" t="str">
        <f>'statement of marks'!IW76</f>
        <v/>
      </c>
      <c r="X76" s="134" t="str">
        <f>'statement of marks'!IX76</f>
        <v>A</v>
      </c>
      <c r="Y76" s="134" t="str">
        <f>'statement of marks'!IY76</f>
        <v>A</v>
      </c>
      <c r="Z76" s="134" t="str">
        <f>CONCATENATE('statement of marks'!JC76,'statement of marks'!JE76)</f>
        <v xml:space="preserve">            </v>
      </c>
      <c r="AA76" s="134">
        <f t="shared" si="35"/>
        <v>0</v>
      </c>
      <c r="AB76" s="289"/>
      <c r="AC76" s="289"/>
      <c r="AD76" s="289"/>
      <c r="AE76" s="289"/>
      <c r="AF76" s="289"/>
      <c r="AG76" s="289"/>
      <c r="AH76" s="289"/>
      <c r="AI76" s="289"/>
      <c r="AJ76" s="289"/>
      <c r="AK76" s="136" t="str">
        <f t="shared" si="23"/>
        <v/>
      </c>
      <c r="AL76" s="136" t="str">
        <f t="shared" si="24"/>
        <v/>
      </c>
      <c r="AM76" s="136" t="str">
        <f t="shared" si="25"/>
        <v/>
      </c>
      <c r="AN76" s="136" t="str">
        <f t="shared" si="26"/>
        <v/>
      </c>
      <c r="AO76" s="136" t="str">
        <f t="shared" si="27"/>
        <v/>
      </c>
      <c r="AP76" s="136" t="str">
        <f t="shared" si="28"/>
        <v/>
      </c>
      <c r="AQ76" s="136" t="str">
        <f t="shared" si="29"/>
        <v/>
      </c>
      <c r="AR76" s="136" t="str">
        <f t="shared" si="30"/>
        <v/>
      </c>
      <c r="AS76" s="136" t="str">
        <f t="shared" si="31"/>
        <v/>
      </c>
      <c r="AT76" s="192">
        <f t="shared" si="32"/>
        <v>0</v>
      </c>
      <c r="AU76" s="192">
        <f t="shared" si="21"/>
        <v>0</v>
      </c>
      <c r="AV76" s="137" t="str">
        <f t="shared" si="33"/>
        <v/>
      </c>
      <c r="AW76" s="193" t="str">
        <f t="shared" si="22"/>
        <v/>
      </c>
      <c r="AX76" s="138" t="str">
        <f t="shared" si="34"/>
        <v/>
      </c>
      <c r="AY76" s="139" t="str">
        <f>'statement of marks'!HV76</f>
        <v/>
      </c>
      <c r="AZ76" s="140" t="str">
        <f>'statement of marks'!HW76</f>
        <v/>
      </c>
      <c r="BB76" s="195" t="str">
        <f>IF(AV76="","",IF(AV76="PASS",'full report'!N2712,""))</f>
        <v/>
      </c>
    </row>
    <row r="77" spans="1:54" ht="20" customHeight="1">
      <c r="A77" s="122">
        <v>71</v>
      </c>
      <c r="B77" s="130" t="str">
        <f>IF('statement of marks'!D77="","",'statement of marks'!D77)</f>
        <v/>
      </c>
      <c r="C77" s="192" t="str">
        <f>IF('statement of marks'!E77="","",'statement of marks'!E77)</f>
        <v/>
      </c>
      <c r="D77" s="154" t="str">
        <f>IF('statement of marks'!F77="","",'statement of marks'!F77)</f>
        <v/>
      </c>
      <c r="E77" s="25" t="str">
        <f>IF('statement of marks'!G77="","",'statement of marks'!G77)</f>
        <v/>
      </c>
      <c r="F77" s="25" t="str">
        <f>IF('statement of marks'!H77="","",'statement of marks'!H77)</f>
        <v/>
      </c>
      <c r="G77" s="25" t="str">
        <f>IF('statement of marks'!I77="","",'statement of marks'!I77)</f>
        <v/>
      </c>
      <c r="H77" s="192" t="str">
        <f>IF('statement of marks'!B77="","",'statement of marks'!B77)</f>
        <v/>
      </c>
      <c r="I77" s="192" t="str">
        <f>IF('statement of marks'!HK77="","",'statement of marks'!HK77)</f>
        <v/>
      </c>
      <c r="J77" s="192" t="str">
        <f>IF('statement of marks'!DR77="","",'statement of marks'!DR77)</f>
        <v/>
      </c>
      <c r="K77" s="133">
        <f>IF('statement of marks'!DQ77="","",'statement of marks'!DQ77)</f>
        <v>27.708333333333332</v>
      </c>
      <c r="L77" s="134" t="str">
        <f>'statement of marks'!HZ77</f>
        <v/>
      </c>
      <c r="M77" s="134" t="str">
        <f>'statement of marks'!IC77</f>
        <v/>
      </c>
      <c r="N77" s="135" t="str">
        <f>'statement of marks'!IF77</f>
        <v/>
      </c>
      <c r="O77" s="134" t="str">
        <f>'statement of marks'!IG77</f>
        <v/>
      </c>
      <c r="P77" s="134" t="str">
        <f>'statement of marks'!IH77</f>
        <v/>
      </c>
      <c r="Q77" s="134" t="str">
        <f>'statement of marks'!II77</f>
        <v/>
      </c>
      <c r="R77" s="134" t="str">
        <f>'statement of marks'!IJ77</f>
        <v/>
      </c>
      <c r="S77" s="134" t="str">
        <f>'statement of marks'!IK77</f>
        <v/>
      </c>
      <c r="T77" s="134" t="str">
        <f>'statement of marks'!IN77</f>
        <v/>
      </c>
      <c r="U77" s="134" t="str">
        <f>'statement of marks'!IQ77</f>
        <v/>
      </c>
      <c r="V77" s="134" t="str">
        <f>'statement of marks'!IT77</f>
        <v/>
      </c>
      <c r="W77" s="134" t="str">
        <f>'statement of marks'!IW77</f>
        <v/>
      </c>
      <c r="X77" s="134" t="str">
        <f>'statement of marks'!IX77</f>
        <v>A</v>
      </c>
      <c r="Y77" s="134" t="str">
        <f>'statement of marks'!IY77</f>
        <v>A</v>
      </c>
      <c r="Z77" s="134" t="str">
        <f>CONCATENATE('statement of marks'!JC77,'statement of marks'!JE77)</f>
        <v xml:space="preserve">            </v>
      </c>
      <c r="AA77" s="134">
        <f t="shared" si="35"/>
        <v>0</v>
      </c>
      <c r="AB77" s="289"/>
      <c r="AC77" s="289"/>
      <c r="AD77" s="289"/>
      <c r="AE77" s="289"/>
      <c r="AF77" s="289"/>
      <c r="AG77" s="289"/>
      <c r="AH77" s="289"/>
      <c r="AI77" s="289"/>
      <c r="AJ77" s="289"/>
      <c r="AK77" s="136" t="str">
        <f t="shared" si="23"/>
        <v/>
      </c>
      <c r="AL77" s="136" t="str">
        <f t="shared" si="24"/>
        <v/>
      </c>
      <c r="AM77" s="136" t="str">
        <f t="shared" si="25"/>
        <v/>
      </c>
      <c r="AN77" s="136" t="str">
        <f t="shared" si="26"/>
        <v/>
      </c>
      <c r="AO77" s="136" t="str">
        <f t="shared" si="27"/>
        <v/>
      </c>
      <c r="AP77" s="136" t="str">
        <f t="shared" si="28"/>
        <v/>
      </c>
      <c r="AQ77" s="136" t="str">
        <f t="shared" si="29"/>
        <v/>
      </c>
      <c r="AR77" s="136" t="str">
        <f t="shared" si="30"/>
        <v/>
      </c>
      <c r="AS77" s="136" t="str">
        <f t="shared" si="31"/>
        <v/>
      </c>
      <c r="AT77" s="192">
        <f t="shared" si="32"/>
        <v>0</v>
      </c>
      <c r="AU77" s="192">
        <f t="shared" si="21"/>
        <v>0</v>
      </c>
      <c r="AV77" s="137" t="str">
        <f t="shared" si="33"/>
        <v/>
      </c>
      <c r="AW77" s="193" t="str">
        <f t="shared" si="22"/>
        <v/>
      </c>
      <c r="AX77" s="138" t="str">
        <f t="shared" si="34"/>
        <v/>
      </c>
      <c r="AY77" s="139" t="str">
        <f>'statement of marks'!HV77</f>
        <v/>
      </c>
      <c r="AZ77" s="140" t="str">
        <f>'statement of marks'!HW77</f>
        <v/>
      </c>
      <c r="BB77" s="195" t="str">
        <f>IF(AV77="","",IF(AV77="PASS",'full report'!N2751,""))</f>
        <v/>
      </c>
    </row>
    <row r="78" spans="1:54" ht="20" customHeight="1">
      <c r="A78" s="122">
        <v>72</v>
      </c>
      <c r="B78" s="130" t="str">
        <f>IF('statement of marks'!D78="","",'statement of marks'!D78)</f>
        <v/>
      </c>
      <c r="C78" s="192" t="str">
        <f>IF('statement of marks'!E78="","",'statement of marks'!E78)</f>
        <v/>
      </c>
      <c r="D78" s="154" t="str">
        <f>IF('statement of marks'!F78="","",'statement of marks'!F78)</f>
        <v/>
      </c>
      <c r="E78" s="25" t="str">
        <f>IF('statement of marks'!G78="","",'statement of marks'!G78)</f>
        <v/>
      </c>
      <c r="F78" s="25" t="str">
        <f>IF('statement of marks'!H78="","",'statement of marks'!H78)</f>
        <v/>
      </c>
      <c r="G78" s="25" t="str">
        <f>IF('statement of marks'!I78="","",'statement of marks'!I78)</f>
        <v/>
      </c>
      <c r="H78" s="192" t="str">
        <f>IF('statement of marks'!B78="","",'statement of marks'!B78)</f>
        <v/>
      </c>
      <c r="I78" s="192" t="str">
        <f>IF('statement of marks'!HK78="","",'statement of marks'!HK78)</f>
        <v/>
      </c>
      <c r="J78" s="192" t="str">
        <f>IF('statement of marks'!DR78="","",'statement of marks'!DR78)</f>
        <v/>
      </c>
      <c r="K78" s="133">
        <f>IF('statement of marks'!DQ78="","",'statement of marks'!DQ78)</f>
        <v>27.708333333333332</v>
      </c>
      <c r="L78" s="134" t="str">
        <f>'statement of marks'!HZ78</f>
        <v/>
      </c>
      <c r="M78" s="134" t="str">
        <f>'statement of marks'!IC78</f>
        <v/>
      </c>
      <c r="N78" s="135" t="str">
        <f>'statement of marks'!IF78</f>
        <v/>
      </c>
      <c r="O78" s="134" t="str">
        <f>'statement of marks'!IG78</f>
        <v/>
      </c>
      <c r="P78" s="134" t="str">
        <f>'statement of marks'!IH78</f>
        <v/>
      </c>
      <c r="Q78" s="134" t="str">
        <f>'statement of marks'!II78</f>
        <v/>
      </c>
      <c r="R78" s="134" t="str">
        <f>'statement of marks'!IJ78</f>
        <v/>
      </c>
      <c r="S78" s="134" t="str">
        <f>'statement of marks'!IK78</f>
        <v/>
      </c>
      <c r="T78" s="134" t="str">
        <f>'statement of marks'!IN78</f>
        <v/>
      </c>
      <c r="U78" s="134" t="str">
        <f>'statement of marks'!IQ78</f>
        <v/>
      </c>
      <c r="V78" s="134" t="str">
        <f>'statement of marks'!IT78</f>
        <v/>
      </c>
      <c r="W78" s="134" t="str">
        <f>'statement of marks'!IW78</f>
        <v/>
      </c>
      <c r="X78" s="134" t="str">
        <f>'statement of marks'!IX78</f>
        <v>A</v>
      </c>
      <c r="Y78" s="134" t="str">
        <f>'statement of marks'!IY78</f>
        <v>A</v>
      </c>
      <c r="Z78" s="134" t="str">
        <f>CONCATENATE('statement of marks'!JC78,'statement of marks'!JE78)</f>
        <v xml:space="preserve">            </v>
      </c>
      <c r="AA78" s="134">
        <f t="shared" si="35"/>
        <v>0</v>
      </c>
      <c r="AB78" s="289"/>
      <c r="AC78" s="289"/>
      <c r="AD78" s="289"/>
      <c r="AE78" s="289"/>
      <c r="AF78" s="289"/>
      <c r="AG78" s="289"/>
      <c r="AH78" s="289"/>
      <c r="AI78" s="289"/>
      <c r="AJ78" s="289"/>
      <c r="AK78" s="136" t="str">
        <f t="shared" si="23"/>
        <v/>
      </c>
      <c r="AL78" s="136" t="str">
        <f t="shared" si="24"/>
        <v/>
      </c>
      <c r="AM78" s="136" t="str">
        <f t="shared" si="25"/>
        <v/>
      </c>
      <c r="AN78" s="136" t="str">
        <f t="shared" si="26"/>
        <v/>
      </c>
      <c r="AO78" s="136" t="str">
        <f t="shared" si="27"/>
        <v/>
      </c>
      <c r="AP78" s="136" t="str">
        <f t="shared" si="28"/>
        <v/>
      </c>
      <c r="AQ78" s="136" t="str">
        <f t="shared" si="29"/>
        <v/>
      </c>
      <c r="AR78" s="136" t="str">
        <f t="shared" si="30"/>
        <v/>
      </c>
      <c r="AS78" s="136" t="str">
        <f t="shared" si="31"/>
        <v/>
      </c>
      <c r="AT78" s="192">
        <f t="shared" si="32"/>
        <v>0</v>
      </c>
      <c r="AU78" s="192">
        <f t="shared" si="21"/>
        <v>0</v>
      </c>
      <c r="AV78" s="137" t="str">
        <f t="shared" si="33"/>
        <v/>
      </c>
      <c r="AW78" s="193" t="str">
        <f t="shared" si="22"/>
        <v/>
      </c>
      <c r="AX78" s="138" t="str">
        <f t="shared" ref="AX78:AX106" si="36">IF(AV78="","",IF(AND(AV78="PASS",AW78&gt;=60),"FIRST",IF(AND(AV78="PASS",AW78&gt;=48),"SECOND",IF(AV78="PASS","THIRD",""))))</f>
        <v/>
      </c>
      <c r="AY78" s="139" t="str">
        <f>'statement of marks'!HV78</f>
        <v/>
      </c>
      <c r="AZ78" s="140" t="str">
        <f>'statement of marks'!HW78</f>
        <v/>
      </c>
      <c r="BB78" s="195" t="str">
        <f>IF(AV78="","",IF(AV78="PASS",'full report'!N2790,""))</f>
        <v/>
      </c>
    </row>
    <row r="79" spans="1:54" ht="20" customHeight="1">
      <c r="A79" s="122">
        <v>73</v>
      </c>
      <c r="B79" s="130" t="str">
        <f>IF('statement of marks'!D79="","",'statement of marks'!D79)</f>
        <v/>
      </c>
      <c r="C79" s="192" t="str">
        <f>IF('statement of marks'!E79="","",'statement of marks'!E79)</f>
        <v/>
      </c>
      <c r="D79" s="154" t="str">
        <f>IF('statement of marks'!F79="","",'statement of marks'!F79)</f>
        <v/>
      </c>
      <c r="E79" s="25" t="str">
        <f>IF('statement of marks'!G79="","",'statement of marks'!G79)</f>
        <v/>
      </c>
      <c r="F79" s="25" t="str">
        <f>IF('statement of marks'!H79="","",'statement of marks'!H79)</f>
        <v/>
      </c>
      <c r="G79" s="25" t="str">
        <f>IF('statement of marks'!I79="","",'statement of marks'!I79)</f>
        <v/>
      </c>
      <c r="H79" s="192" t="str">
        <f>IF('statement of marks'!B79="","",'statement of marks'!B79)</f>
        <v/>
      </c>
      <c r="I79" s="192" t="str">
        <f>IF('statement of marks'!HK79="","",'statement of marks'!HK79)</f>
        <v/>
      </c>
      <c r="J79" s="192" t="str">
        <f>IF('statement of marks'!DR79="","",'statement of marks'!DR79)</f>
        <v/>
      </c>
      <c r="K79" s="133">
        <f>IF('statement of marks'!DQ79="","",'statement of marks'!DQ79)</f>
        <v>27.708333333333332</v>
      </c>
      <c r="L79" s="134" t="str">
        <f>'statement of marks'!HZ79</f>
        <v/>
      </c>
      <c r="M79" s="134" t="str">
        <f>'statement of marks'!IC79</f>
        <v/>
      </c>
      <c r="N79" s="135" t="str">
        <f>'statement of marks'!IF79</f>
        <v/>
      </c>
      <c r="O79" s="134" t="str">
        <f>'statement of marks'!IG79</f>
        <v/>
      </c>
      <c r="P79" s="134" t="str">
        <f>'statement of marks'!IH79</f>
        <v/>
      </c>
      <c r="Q79" s="134" t="str">
        <f>'statement of marks'!II79</f>
        <v/>
      </c>
      <c r="R79" s="134" t="str">
        <f>'statement of marks'!IJ79</f>
        <v/>
      </c>
      <c r="S79" s="134" t="str">
        <f>'statement of marks'!IK79</f>
        <v/>
      </c>
      <c r="T79" s="134" t="str">
        <f>'statement of marks'!IN79</f>
        <v/>
      </c>
      <c r="U79" s="134" t="str">
        <f>'statement of marks'!IQ79</f>
        <v/>
      </c>
      <c r="V79" s="134" t="str">
        <f>'statement of marks'!IT79</f>
        <v/>
      </c>
      <c r="W79" s="134" t="str">
        <f>'statement of marks'!IW79</f>
        <v/>
      </c>
      <c r="X79" s="134" t="str">
        <f>'statement of marks'!IX79</f>
        <v>A</v>
      </c>
      <c r="Y79" s="134" t="str">
        <f>'statement of marks'!IY79</f>
        <v>A</v>
      </c>
      <c r="Z79" s="134" t="str">
        <f>CONCATENATE('statement of marks'!JC79,'statement of marks'!JE79)</f>
        <v xml:space="preserve">            </v>
      </c>
      <c r="AA79" s="134">
        <f t="shared" si="35"/>
        <v>0</v>
      </c>
      <c r="AB79" s="289"/>
      <c r="AC79" s="289"/>
      <c r="AD79" s="289"/>
      <c r="AE79" s="289"/>
      <c r="AF79" s="289"/>
      <c r="AG79" s="289"/>
      <c r="AH79" s="289"/>
      <c r="AI79" s="289"/>
      <c r="AJ79" s="289"/>
      <c r="AK79" s="136" t="str">
        <f t="shared" si="23"/>
        <v/>
      </c>
      <c r="AL79" s="136" t="str">
        <f t="shared" si="24"/>
        <v/>
      </c>
      <c r="AM79" s="136" t="str">
        <f t="shared" si="25"/>
        <v/>
      </c>
      <c r="AN79" s="136" t="str">
        <f t="shared" si="26"/>
        <v/>
      </c>
      <c r="AO79" s="136" t="str">
        <f t="shared" si="27"/>
        <v/>
      </c>
      <c r="AP79" s="136" t="str">
        <f t="shared" si="28"/>
        <v/>
      </c>
      <c r="AQ79" s="136" t="str">
        <f t="shared" si="29"/>
        <v/>
      </c>
      <c r="AR79" s="136" t="str">
        <f t="shared" si="30"/>
        <v/>
      </c>
      <c r="AS79" s="136" t="str">
        <f t="shared" si="31"/>
        <v/>
      </c>
      <c r="AT79" s="192">
        <f t="shared" si="32"/>
        <v>0</v>
      </c>
      <c r="AU79" s="192">
        <f t="shared" si="21"/>
        <v>0</v>
      </c>
      <c r="AV79" s="137" t="str">
        <f t="shared" si="33"/>
        <v/>
      </c>
      <c r="AW79" s="193" t="str">
        <f t="shared" si="22"/>
        <v/>
      </c>
      <c r="AX79" s="138" t="str">
        <f t="shared" si="36"/>
        <v/>
      </c>
      <c r="AY79" s="139" t="str">
        <f>'statement of marks'!HV79</f>
        <v/>
      </c>
      <c r="AZ79" s="140" t="str">
        <f>'statement of marks'!HW79</f>
        <v/>
      </c>
      <c r="BB79" s="195" t="str">
        <f>IF(AV79="","",IF(AV79="PASS",'full report'!N2829,""))</f>
        <v/>
      </c>
    </row>
    <row r="80" spans="1:54" ht="20" customHeight="1">
      <c r="A80" s="122">
        <v>74</v>
      </c>
      <c r="B80" s="130" t="str">
        <f>IF('statement of marks'!D80="","",'statement of marks'!D80)</f>
        <v/>
      </c>
      <c r="C80" s="192" t="str">
        <f>IF('statement of marks'!E80="","",'statement of marks'!E80)</f>
        <v/>
      </c>
      <c r="D80" s="154" t="str">
        <f>IF('statement of marks'!F80="","",'statement of marks'!F80)</f>
        <v/>
      </c>
      <c r="E80" s="25" t="str">
        <f>IF('statement of marks'!G80="","",'statement of marks'!G80)</f>
        <v/>
      </c>
      <c r="F80" s="25" t="str">
        <f>IF('statement of marks'!H80="","",'statement of marks'!H80)</f>
        <v/>
      </c>
      <c r="G80" s="25" t="str">
        <f>IF('statement of marks'!I80="","",'statement of marks'!I80)</f>
        <v/>
      </c>
      <c r="H80" s="192" t="str">
        <f>IF('statement of marks'!B80="","",'statement of marks'!B80)</f>
        <v/>
      </c>
      <c r="I80" s="192" t="str">
        <f>IF('statement of marks'!HK80="","",'statement of marks'!HK80)</f>
        <v/>
      </c>
      <c r="J80" s="192" t="str">
        <f>IF('statement of marks'!DR80="","",'statement of marks'!DR80)</f>
        <v/>
      </c>
      <c r="K80" s="133">
        <f>IF('statement of marks'!DQ80="","",'statement of marks'!DQ80)</f>
        <v>27.708333333333332</v>
      </c>
      <c r="L80" s="134" t="str">
        <f>'statement of marks'!HZ80</f>
        <v/>
      </c>
      <c r="M80" s="134" t="str">
        <f>'statement of marks'!IC80</f>
        <v/>
      </c>
      <c r="N80" s="135" t="str">
        <f>'statement of marks'!IF80</f>
        <v/>
      </c>
      <c r="O80" s="134" t="str">
        <f>'statement of marks'!IG80</f>
        <v/>
      </c>
      <c r="P80" s="134" t="str">
        <f>'statement of marks'!IH80</f>
        <v/>
      </c>
      <c r="Q80" s="134" t="str">
        <f>'statement of marks'!II80</f>
        <v/>
      </c>
      <c r="R80" s="134" t="str">
        <f>'statement of marks'!IJ80</f>
        <v/>
      </c>
      <c r="S80" s="134" t="str">
        <f>'statement of marks'!IK80</f>
        <v/>
      </c>
      <c r="T80" s="134" t="str">
        <f>'statement of marks'!IN80</f>
        <v/>
      </c>
      <c r="U80" s="134" t="str">
        <f>'statement of marks'!IQ80</f>
        <v/>
      </c>
      <c r="V80" s="134" t="str">
        <f>'statement of marks'!IT80</f>
        <v/>
      </c>
      <c r="W80" s="134" t="str">
        <f>'statement of marks'!IW80</f>
        <v/>
      </c>
      <c r="X80" s="134" t="str">
        <f>'statement of marks'!IX80</f>
        <v>A</v>
      </c>
      <c r="Y80" s="134" t="str">
        <f>'statement of marks'!IY80</f>
        <v>A</v>
      </c>
      <c r="Z80" s="134" t="str">
        <f>CONCATENATE('statement of marks'!JC80,'statement of marks'!JE80)</f>
        <v xml:space="preserve">            </v>
      </c>
      <c r="AA80" s="134">
        <f t="shared" si="35"/>
        <v>0</v>
      </c>
      <c r="AB80" s="289"/>
      <c r="AC80" s="289"/>
      <c r="AD80" s="289"/>
      <c r="AE80" s="289"/>
      <c r="AF80" s="289"/>
      <c r="AG80" s="289"/>
      <c r="AH80" s="289"/>
      <c r="AI80" s="289"/>
      <c r="AJ80" s="289"/>
      <c r="AK80" s="136" t="str">
        <f t="shared" si="23"/>
        <v/>
      </c>
      <c r="AL80" s="136" t="str">
        <f t="shared" si="24"/>
        <v/>
      </c>
      <c r="AM80" s="136" t="str">
        <f t="shared" si="25"/>
        <v/>
      </c>
      <c r="AN80" s="136" t="str">
        <f t="shared" si="26"/>
        <v/>
      </c>
      <c r="AO80" s="136" t="str">
        <f t="shared" si="27"/>
        <v/>
      </c>
      <c r="AP80" s="136" t="str">
        <f t="shared" si="28"/>
        <v/>
      </c>
      <c r="AQ80" s="136" t="str">
        <f t="shared" si="29"/>
        <v/>
      </c>
      <c r="AR80" s="136" t="str">
        <f t="shared" si="30"/>
        <v/>
      </c>
      <c r="AS80" s="136" t="str">
        <f t="shared" si="31"/>
        <v/>
      </c>
      <c r="AT80" s="192">
        <f t="shared" si="32"/>
        <v>0</v>
      </c>
      <c r="AU80" s="192">
        <f t="shared" si="21"/>
        <v>0</v>
      </c>
      <c r="AV80" s="137" t="str">
        <f t="shared" si="33"/>
        <v/>
      </c>
      <c r="AW80" s="193" t="str">
        <f t="shared" si="22"/>
        <v/>
      </c>
      <c r="AX80" s="138" t="str">
        <f t="shared" si="36"/>
        <v/>
      </c>
      <c r="AY80" s="139" t="str">
        <f>'statement of marks'!HV80</f>
        <v/>
      </c>
      <c r="AZ80" s="140" t="str">
        <f>'statement of marks'!HW80</f>
        <v/>
      </c>
      <c r="BB80" s="195" t="str">
        <f>IF(AV80="","",IF(AV80="PASS",'full report'!N2868,""))</f>
        <v/>
      </c>
    </row>
    <row r="81" spans="1:54" ht="20" customHeight="1">
      <c r="A81" s="122">
        <v>75</v>
      </c>
      <c r="B81" s="130" t="str">
        <f>IF('statement of marks'!D81="","",'statement of marks'!D81)</f>
        <v/>
      </c>
      <c r="C81" s="192" t="str">
        <f>IF('statement of marks'!E81="","",'statement of marks'!E81)</f>
        <v/>
      </c>
      <c r="D81" s="154" t="str">
        <f>IF('statement of marks'!F81="","",'statement of marks'!F81)</f>
        <v/>
      </c>
      <c r="E81" s="25" t="str">
        <f>IF('statement of marks'!G81="","",'statement of marks'!G81)</f>
        <v/>
      </c>
      <c r="F81" s="25" t="str">
        <f>IF('statement of marks'!H81="","",'statement of marks'!H81)</f>
        <v/>
      </c>
      <c r="G81" s="25" t="str">
        <f>IF('statement of marks'!I81="","",'statement of marks'!I81)</f>
        <v/>
      </c>
      <c r="H81" s="192" t="str">
        <f>IF('statement of marks'!B81="","",'statement of marks'!B81)</f>
        <v/>
      </c>
      <c r="I81" s="192" t="str">
        <f>IF('statement of marks'!HK81="","",'statement of marks'!HK81)</f>
        <v/>
      </c>
      <c r="J81" s="192" t="str">
        <f>IF('statement of marks'!DR81="","",'statement of marks'!DR81)</f>
        <v/>
      </c>
      <c r="K81" s="133">
        <f>IF('statement of marks'!DQ81="","",'statement of marks'!DQ81)</f>
        <v>27.708333333333332</v>
      </c>
      <c r="L81" s="134" t="str">
        <f>'statement of marks'!HZ81</f>
        <v/>
      </c>
      <c r="M81" s="134" t="str">
        <f>'statement of marks'!IC81</f>
        <v/>
      </c>
      <c r="N81" s="135" t="str">
        <f>'statement of marks'!IF81</f>
        <v/>
      </c>
      <c r="O81" s="134" t="str">
        <f>'statement of marks'!IG81</f>
        <v/>
      </c>
      <c r="P81" s="134" t="str">
        <f>'statement of marks'!IH81</f>
        <v/>
      </c>
      <c r="Q81" s="134" t="str">
        <f>'statement of marks'!II81</f>
        <v/>
      </c>
      <c r="R81" s="134" t="str">
        <f>'statement of marks'!IJ81</f>
        <v/>
      </c>
      <c r="S81" s="134" t="str">
        <f>'statement of marks'!IK81</f>
        <v/>
      </c>
      <c r="T81" s="134" t="str">
        <f>'statement of marks'!IN81</f>
        <v/>
      </c>
      <c r="U81" s="134" t="str">
        <f>'statement of marks'!IQ81</f>
        <v/>
      </c>
      <c r="V81" s="134" t="str">
        <f>'statement of marks'!IT81</f>
        <v/>
      </c>
      <c r="W81" s="134" t="str">
        <f>'statement of marks'!IW81</f>
        <v/>
      </c>
      <c r="X81" s="134" t="str">
        <f>'statement of marks'!IX81</f>
        <v>A</v>
      </c>
      <c r="Y81" s="134" t="str">
        <f>'statement of marks'!IY81</f>
        <v>A</v>
      </c>
      <c r="Z81" s="134" t="str">
        <f>CONCATENATE('statement of marks'!JC81,'statement of marks'!JE81)</f>
        <v xml:space="preserve">            </v>
      </c>
      <c r="AA81" s="134">
        <f t="shared" si="35"/>
        <v>0</v>
      </c>
      <c r="AB81" s="289"/>
      <c r="AC81" s="289"/>
      <c r="AD81" s="289"/>
      <c r="AE81" s="289"/>
      <c r="AF81" s="289"/>
      <c r="AG81" s="289"/>
      <c r="AH81" s="289"/>
      <c r="AI81" s="289"/>
      <c r="AJ81" s="289"/>
      <c r="AK81" s="136" t="str">
        <f t="shared" si="23"/>
        <v/>
      </c>
      <c r="AL81" s="136" t="str">
        <f t="shared" si="24"/>
        <v/>
      </c>
      <c r="AM81" s="136" t="str">
        <f t="shared" si="25"/>
        <v/>
      </c>
      <c r="AN81" s="136" t="str">
        <f t="shared" si="26"/>
        <v/>
      </c>
      <c r="AO81" s="136" t="str">
        <f t="shared" si="27"/>
        <v/>
      </c>
      <c r="AP81" s="136" t="str">
        <f t="shared" si="28"/>
        <v/>
      </c>
      <c r="AQ81" s="136" t="str">
        <f t="shared" si="29"/>
        <v/>
      </c>
      <c r="AR81" s="136" t="str">
        <f t="shared" si="30"/>
        <v/>
      </c>
      <c r="AS81" s="136" t="str">
        <f t="shared" si="31"/>
        <v/>
      </c>
      <c r="AT81" s="192">
        <f t="shared" si="32"/>
        <v>0</v>
      </c>
      <c r="AU81" s="192">
        <f t="shared" si="21"/>
        <v>0</v>
      </c>
      <c r="AV81" s="137" t="str">
        <f t="shared" si="33"/>
        <v/>
      </c>
      <c r="AW81" s="193" t="str">
        <f t="shared" si="22"/>
        <v/>
      </c>
      <c r="AX81" s="138" t="str">
        <f t="shared" si="36"/>
        <v/>
      </c>
      <c r="AY81" s="139" t="str">
        <f>'statement of marks'!HV81</f>
        <v/>
      </c>
      <c r="AZ81" s="140" t="str">
        <f>'statement of marks'!HW81</f>
        <v/>
      </c>
      <c r="BB81" s="195" t="str">
        <f>IF(AV81="","",IF(AV81="PASS",'full report'!N2907,""))</f>
        <v/>
      </c>
    </row>
    <row r="82" spans="1:54" ht="20" customHeight="1">
      <c r="A82" s="122">
        <v>76</v>
      </c>
      <c r="B82" s="130" t="str">
        <f>IF('statement of marks'!D82="","",'statement of marks'!D82)</f>
        <v/>
      </c>
      <c r="C82" s="192" t="str">
        <f>IF('statement of marks'!E82="","",'statement of marks'!E82)</f>
        <v/>
      </c>
      <c r="D82" s="154" t="str">
        <f>IF('statement of marks'!F82="","",'statement of marks'!F82)</f>
        <v/>
      </c>
      <c r="E82" s="25" t="str">
        <f>IF('statement of marks'!G82="","",'statement of marks'!G82)</f>
        <v/>
      </c>
      <c r="F82" s="25" t="str">
        <f>IF('statement of marks'!H82="","",'statement of marks'!H82)</f>
        <v/>
      </c>
      <c r="G82" s="25" t="str">
        <f>IF('statement of marks'!I82="","",'statement of marks'!I82)</f>
        <v/>
      </c>
      <c r="H82" s="192" t="str">
        <f>IF('statement of marks'!B82="","",'statement of marks'!B82)</f>
        <v/>
      </c>
      <c r="I82" s="192" t="str">
        <f>IF('statement of marks'!HK82="","",'statement of marks'!HK82)</f>
        <v/>
      </c>
      <c r="J82" s="192" t="str">
        <f>IF('statement of marks'!DR82="","",'statement of marks'!DR82)</f>
        <v/>
      </c>
      <c r="K82" s="133">
        <f>IF('statement of marks'!DQ82="","",'statement of marks'!DQ82)</f>
        <v>27.708333333333332</v>
      </c>
      <c r="L82" s="134" t="str">
        <f>'statement of marks'!HZ82</f>
        <v/>
      </c>
      <c r="M82" s="134" t="str">
        <f>'statement of marks'!IC82</f>
        <v/>
      </c>
      <c r="N82" s="135" t="str">
        <f>'statement of marks'!IF82</f>
        <v/>
      </c>
      <c r="O82" s="134" t="str">
        <f>'statement of marks'!IG82</f>
        <v/>
      </c>
      <c r="P82" s="134" t="str">
        <f>'statement of marks'!IH82</f>
        <v/>
      </c>
      <c r="Q82" s="134" t="str">
        <f>'statement of marks'!II82</f>
        <v/>
      </c>
      <c r="R82" s="134" t="str">
        <f>'statement of marks'!IJ82</f>
        <v/>
      </c>
      <c r="S82" s="134" t="str">
        <f>'statement of marks'!IK82</f>
        <v/>
      </c>
      <c r="T82" s="134" t="str">
        <f>'statement of marks'!IN82</f>
        <v/>
      </c>
      <c r="U82" s="134" t="str">
        <f>'statement of marks'!IQ82</f>
        <v/>
      </c>
      <c r="V82" s="134" t="str">
        <f>'statement of marks'!IT82</f>
        <v/>
      </c>
      <c r="W82" s="134" t="str">
        <f>'statement of marks'!IW82</f>
        <v/>
      </c>
      <c r="X82" s="134" t="str">
        <f>'statement of marks'!IX82</f>
        <v>A</v>
      </c>
      <c r="Y82" s="134" t="str">
        <f>'statement of marks'!IY82</f>
        <v>A</v>
      </c>
      <c r="Z82" s="134" t="str">
        <f>CONCATENATE('statement of marks'!JC82,'statement of marks'!JE82)</f>
        <v xml:space="preserve">            </v>
      </c>
      <c r="AA82" s="134">
        <f t="shared" si="35"/>
        <v>0</v>
      </c>
      <c r="AB82" s="289"/>
      <c r="AC82" s="289"/>
      <c r="AD82" s="289"/>
      <c r="AE82" s="289"/>
      <c r="AF82" s="289"/>
      <c r="AG82" s="289"/>
      <c r="AH82" s="289"/>
      <c r="AI82" s="289"/>
      <c r="AJ82" s="289"/>
      <c r="AK82" s="136" t="str">
        <f t="shared" si="23"/>
        <v/>
      </c>
      <c r="AL82" s="136" t="str">
        <f t="shared" si="24"/>
        <v/>
      </c>
      <c r="AM82" s="136" t="str">
        <f t="shared" si="25"/>
        <v/>
      </c>
      <c r="AN82" s="136" t="str">
        <f t="shared" si="26"/>
        <v/>
      </c>
      <c r="AO82" s="136" t="str">
        <f t="shared" si="27"/>
        <v/>
      </c>
      <c r="AP82" s="136" t="str">
        <f t="shared" si="28"/>
        <v/>
      </c>
      <c r="AQ82" s="136" t="str">
        <f t="shared" si="29"/>
        <v/>
      </c>
      <c r="AR82" s="136" t="str">
        <f t="shared" si="30"/>
        <v/>
      </c>
      <c r="AS82" s="136" t="str">
        <f t="shared" si="31"/>
        <v/>
      </c>
      <c r="AT82" s="192">
        <f t="shared" si="32"/>
        <v>0</v>
      </c>
      <c r="AU82" s="192">
        <f t="shared" si="21"/>
        <v>0</v>
      </c>
      <c r="AV82" s="137" t="str">
        <f t="shared" si="33"/>
        <v/>
      </c>
      <c r="AW82" s="193" t="str">
        <f t="shared" si="22"/>
        <v/>
      </c>
      <c r="AX82" s="138" t="str">
        <f t="shared" si="36"/>
        <v/>
      </c>
      <c r="AY82" s="139" t="str">
        <f>'statement of marks'!HV82</f>
        <v/>
      </c>
      <c r="AZ82" s="140" t="str">
        <f>'statement of marks'!HW82</f>
        <v/>
      </c>
      <c r="BB82" s="195" t="str">
        <f>IF(AV82="","",IF(AV82="PASS",'full report'!N2946,""))</f>
        <v/>
      </c>
    </row>
    <row r="83" spans="1:54" ht="20" customHeight="1">
      <c r="A83" s="122">
        <v>77</v>
      </c>
      <c r="B83" s="130" t="str">
        <f>IF('statement of marks'!D83="","",'statement of marks'!D83)</f>
        <v/>
      </c>
      <c r="C83" s="192" t="str">
        <f>IF('statement of marks'!E83="","",'statement of marks'!E83)</f>
        <v/>
      </c>
      <c r="D83" s="154" t="str">
        <f>IF('statement of marks'!F83="","",'statement of marks'!F83)</f>
        <v/>
      </c>
      <c r="E83" s="25" t="str">
        <f>IF('statement of marks'!G83="","",'statement of marks'!G83)</f>
        <v/>
      </c>
      <c r="F83" s="25" t="str">
        <f>IF('statement of marks'!H83="","",'statement of marks'!H83)</f>
        <v/>
      </c>
      <c r="G83" s="25" t="str">
        <f>IF('statement of marks'!I83="","",'statement of marks'!I83)</f>
        <v/>
      </c>
      <c r="H83" s="192" t="str">
        <f>IF('statement of marks'!B83="","",'statement of marks'!B83)</f>
        <v/>
      </c>
      <c r="I83" s="192" t="str">
        <f>IF('statement of marks'!HK83="","",'statement of marks'!HK83)</f>
        <v/>
      </c>
      <c r="J83" s="192" t="str">
        <f>IF('statement of marks'!DR83="","",'statement of marks'!DR83)</f>
        <v/>
      </c>
      <c r="K83" s="133">
        <f>IF('statement of marks'!DQ83="","",'statement of marks'!DQ83)</f>
        <v>27.708333333333332</v>
      </c>
      <c r="L83" s="134" t="str">
        <f>'statement of marks'!HZ83</f>
        <v/>
      </c>
      <c r="M83" s="134" t="str">
        <f>'statement of marks'!IC83</f>
        <v/>
      </c>
      <c r="N83" s="135" t="str">
        <f>'statement of marks'!IF83</f>
        <v/>
      </c>
      <c r="O83" s="134" t="str">
        <f>'statement of marks'!IG83</f>
        <v/>
      </c>
      <c r="P83" s="134" t="str">
        <f>'statement of marks'!IH83</f>
        <v/>
      </c>
      <c r="Q83" s="134" t="str">
        <f>'statement of marks'!II83</f>
        <v/>
      </c>
      <c r="R83" s="134" t="str">
        <f>'statement of marks'!IJ83</f>
        <v/>
      </c>
      <c r="S83" s="134" t="str">
        <f>'statement of marks'!IK83</f>
        <v/>
      </c>
      <c r="T83" s="134" t="str">
        <f>'statement of marks'!IN83</f>
        <v/>
      </c>
      <c r="U83" s="134" t="str">
        <f>'statement of marks'!IQ83</f>
        <v/>
      </c>
      <c r="V83" s="134" t="str">
        <f>'statement of marks'!IT83</f>
        <v/>
      </c>
      <c r="W83" s="134" t="str">
        <f>'statement of marks'!IW83</f>
        <v/>
      </c>
      <c r="X83" s="134" t="str">
        <f>'statement of marks'!IX83</f>
        <v>A</v>
      </c>
      <c r="Y83" s="134" t="str">
        <f>'statement of marks'!IY83</f>
        <v>A</v>
      </c>
      <c r="Z83" s="134" t="str">
        <f>CONCATENATE('statement of marks'!JC83,'statement of marks'!JE83)</f>
        <v xml:space="preserve">            </v>
      </c>
      <c r="AA83" s="134">
        <f t="shared" si="35"/>
        <v>0</v>
      </c>
      <c r="AB83" s="289"/>
      <c r="AC83" s="289"/>
      <c r="AD83" s="289"/>
      <c r="AE83" s="289"/>
      <c r="AF83" s="289"/>
      <c r="AG83" s="289"/>
      <c r="AH83" s="289"/>
      <c r="AI83" s="289"/>
      <c r="AJ83" s="289"/>
      <c r="AK83" s="136" t="str">
        <f t="shared" si="23"/>
        <v/>
      </c>
      <c r="AL83" s="136" t="str">
        <f t="shared" si="24"/>
        <v/>
      </c>
      <c r="AM83" s="136" t="str">
        <f t="shared" si="25"/>
        <v/>
      </c>
      <c r="AN83" s="136" t="str">
        <f t="shared" si="26"/>
        <v/>
      </c>
      <c r="AO83" s="136" t="str">
        <f t="shared" si="27"/>
        <v/>
      </c>
      <c r="AP83" s="136" t="str">
        <f t="shared" si="28"/>
        <v/>
      </c>
      <c r="AQ83" s="136" t="str">
        <f t="shared" si="29"/>
        <v/>
      </c>
      <c r="AR83" s="136" t="str">
        <f t="shared" si="30"/>
        <v/>
      </c>
      <c r="AS83" s="136" t="str">
        <f t="shared" si="31"/>
        <v/>
      </c>
      <c r="AT83" s="192">
        <f t="shared" si="32"/>
        <v>0</v>
      </c>
      <c r="AU83" s="192">
        <f t="shared" si="21"/>
        <v>0</v>
      </c>
      <c r="AV83" s="137" t="str">
        <f t="shared" si="33"/>
        <v/>
      </c>
      <c r="AW83" s="193" t="str">
        <f t="shared" si="22"/>
        <v/>
      </c>
      <c r="AX83" s="138" t="str">
        <f t="shared" si="36"/>
        <v/>
      </c>
      <c r="AY83" s="139" t="str">
        <f>'statement of marks'!HV83</f>
        <v/>
      </c>
      <c r="AZ83" s="140" t="str">
        <f>'statement of marks'!HW83</f>
        <v/>
      </c>
      <c r="BB83" s="195" t="str">
        <f>IF(AV83="","",IF(AV83="PASS",'full report'!N2985,""))</f>
        <v/>
      </c>
    </row>
    <row r="84" spans="1:54" ht="20" customHeight="1">
      <c r="A84" s="122">
        <v>78</v>
      </c>
      <c r="B84" s="130" t="str">
        <f>IF('statement of marks'!D84="","",'statement of marks'!D84)</f>
        <v/>
      </c>
      <c r="C84" s="192" t="str">
        <f>IF('statement of marks'!E84="","",'statement of marks'!E84)</f>
        <v/>
      </c>
      <c r="D84" s="154" t="str">
        <f>IF('statement of marks'!F84="","",'statement of marks'!F84)</f>
        <v/>
      </c>
      <c r="E84" s="25" t="str">
        <f>IF('statement of marks'!G84="","",'statement of marks'!G84)</f>
        <v/>
      </c>
      <c r="F84" s="25" t="str">
        <f>IF('statement of marks'!H84="","",'statement of marks'!H84)</f>
        <v/>
      </c>
      <c r="G84" s="25" t="str">
        <f>IF('statement of marks'!I84="","",'statement of marks'!I84)</f>
        <v/>
      </c>
      <c r="H84" s="192" t="str">
        <f>IF('statement of marks'!B84="","",'statement of marks'!B84)</f>
        <v/>
      </c>
      <c r="I84" s="192" t="str">
        <f>IF('statement of marks'!HK84="","",'statement of marks'!HK84)</f>
        <v/>
      </c>
      <c r="J84" s="192" t="str">
        <f>IF('statement of marks'!DR84="","",'statement of marks'!DR84)</f>
        <v/>
      </c>
      <c r="K84" s="133">
        <f>IF('statement of marks'!DQ84="","",'statement of marks'!DQ84)</f>
        <v>27.708333333333332</v>
      </c>
      <c r="L84" s="134" t="str">
        <f>'statement of marks'!HZ84</f>
        <v/>
      </c>
      <c r="M84" s="134" t="str">
        <f>'statement of marks'!IC84</f>
        <v/>
      </c>
      <c r="N84" s="135" t="str">
        <f>'statement of marks'!IF84</f>
        <v/>
      </c>
      <c r="O84" s="134" t="str">
        <f>'statement of marks'!IG84</f>
        <v/>
      </c>
      <c r="P84" s="134" t="str">
        <f>'statement of marks'!IH84</f>
        <v/>
      </c>
      <c r="Q84" s="134" t="str">
        <f>'statement of marks'!II84</f>
        <v/>
      </c>
      <c r="R84" s="134" t="str">
        <f>'statement of marks'!IJ84</f>
        <v/>
      </c>
      <c r="S84" s="134" t="str">
        <f>'statement of marks'!IK84</f>
        <v/>
      </c>
      <c r="T84" s="134" t="str">
        <f>'statement of marks'!IN84</f>
        <v/>
      </c>
      <c r="U84" s="134" t="str">
        <f>'statement of marks'!IQ84</f>
        <v/>
      </c>
      <c r="V84" s="134" t="str">
        <f>'statement of marks'!IT84</f>
        <v/>
      </c>
      <c r="W84" s="134" t="str">
        <f>'statement of marks'!IW84</f>
        <v/>
      </c>
      <c r="X84" s="134" t="str">
        <f>'statement of marks'!IX84</f>
        <v>A</v>
      </c>
      <c r="Y84" s="134" t="str">
        <f>'statement of marks'!IY84</f>
        <v>A</v>
      </c>
      <c r="Z84" s="134" t="str">
        <f>CONCATENATE('statement of marks'!JC84,'statement of marks'!JE84)</f>
        <v xml:space="preserve">            </v>
      </c>
      <c r="AA84" s="134">
        <f t="shared" si="35"/>
        <v>0</v>
      </c>
      <c r="AB84" s="289"/>
      <c r="AC84" s="289"/>
      <c r="AD84" s="289"/>
      <c r="AE84" s="289"/>
      <c r="AF84" s="289"/>
      <c r="AG84" s="289"/>
      <c r="AH84" s="289"/>
      <c r="AI84" s="289"/>
      <c r="AJ84" s="289"/>
      <c r="AK84" s="136" t="str">
        <f t="shared" si="23"/>
        <v/>
      </c>
      <c r="AL84" s="136" t="str">
        <f t="shared" si="24"/>
        <v/>
      </c>
      <c r="AM84" s="136" t="str">
        <f t="shared" si="25"/>
        <v/>
      </c>
      <c r="AN84" s="136" t="str">
        <f t="shared" si="26"/>
        <v/>
      </c>
      <c r="AO84" s="136" t="str">
        <f t="shared" si="27"/>
        <v/>
      </c>
      <c r="AP84" s="136" t="str">
        <f t="shared" si="28"/>
        <v/>
      </c>
      <c r="AQ84" s="136" t="str">
        <f t="shared" si="29"/>
        <v/>
      </c>
      <c r="AR84" s="136" t="str">
        <f t="shared" si="30"/>
        <v/>
      </c>
      <c r="AS84" s="136" t="str">
        <f t="shared" si="31"/>
        <v/>
      </c>
      <c r="AT84" s="192">
        <f t="shared" si="32"/>
        <v>0</v>
      </c>
      <c r="AU84" s="192">
        <f t="shared" si="21"/>
        <v>0</v>
      </c>
      <c r="AV84" s="137" t="str">
        <f t="shared" si="33"/>
        <v/>
      </c>
      <c r="AW84" s="193" t="str">
        <f t="shared" si="22"/>
        <v/>
      </c>
      <c r="AX84" s="138" t="str">
        <f t="shared" si="36"/>
        <v/>
      </c>
      <c r="AY84" s="139" t="str">
        <f>'statement of marks'!HV84</f>
        <v/>
      </c>
      <c r="AZ84" s="140" t="str">
        <f>'statement of marks'!HW84</f>
        <v/>
      </c>
      <c r="BB84" s="195" t="str">
        <f>IF(AV84="","",IF(AV84="PASS",'full report'!N3024,""))</f>
        <v/>
      </c>
    </row>
    <row r="85" spans="1:54" ht="20" customHeight="1">
      <c r="A85" s="122">
        <v>79</v>
      </c>
      <c r="B85" s="130" t="str">
        <f>IF('statement of marks'!D85="","",'statement of marks'!D85)</f>
        <v/>
      </c>
      <c r="C85" s="192" t="str">
        <f>IF('statement of marks'!E85="","",'statement of marks'!E85)</f>
        <v/>
      </c>
      <c r="D85" s="154" t="str">
        <f>IF('statement of marks'!F85="","",'statement of marks'!F85)</f>
        <v/>
      </c>
      <c r="E85" s="25" t="str">
        <f>IF('statement of marks'!G85="","",'statement of marks'!G85)</f>
        <v/>
      </c>
      <c r="F85" s="25" t="str">
        <f>IF('statement of marks'!H85="","",'statement of marks'!H85)</f>
        <v/>
      </c>
      <c r="G85" s="25" t="str">
        <f>IF('statement of marks'!I85="","",'statement of marks'!I85)</f>
        <v/>
      </c>
      <c r="H85" s="192" t="str">
        <f>IF('statement of marks'!B85="","",'statement of marks'!B85)</f>
        <v/>
      </c>
      <c r="I85" s="192" t="str">
        <f>IF('statement of marks'!HK85="","",'statement of marks'!HK85)</f>
        <v/>
      </c>
      <c r="J85" s="192" t="str">
        <f>IF('statement of marks'!DR85="","",'statement of marks'!DR85)</f>
        <v/>
      </c>
      <c r="K85" s="133">
        <f>IF('statement of marks'!DQ85="","",'statement of marks'!DQ85)</f>
        <v>27.708333333333332</v>
      </c>
      <c r="L85" s="134" t="str">
        <f>'statement of marks'!HZ85</f>
        <v/>
      </c>
      <c r="M85" s="134" t="str">
        <f>'statement of marks'!IC85</f>
        <v/>
      </c>
      <c r="N85" s="135" t="str">
        <f>'statement of marks'!IF85</f>
        <v/>
      </c>
      <c r="O85" s="134" t="str">
        <f>'statement of marks'!IG85</f>
        <v/>
      </c>
      <c r="P85" s="134" t="str">
        <f>'statement of marks'!IH85</f>
        <v/>
      </c>
      <c r="Q85" s="134" t="str">
        <f>'statement of marks'!II85</f>
        <v/>
      </c>
      <c r="R85" s="134" t="str">
        <f>'statement of marks'!IJ85</f>
        <v/>
      </c>
      <c r="S85" s="134" t="str">
        <f>'statement of marks'!IK85</f>
        <v/>
      </c>
      <c r="T85" s="134" t="str">
        <f>'statement of marks'!IN85</f>
        <v/>
      </c>
      <c r="U85" s="134" t="str">
        <f>'statement of marks'!IQ85</f>
        <v/>
      </c>
      <c r="V85" s="134" t="str">
        <f>'statement of marks'!IT85</f>
        <v/>
      </c>
      <c r="W85" s="134" t="str">
        <f>'statement of marks'!IW85</f>
        <v/>
      </c>
      <c r="X85" s="134" t="str">
        <f>'statement of marks'!IX85</f>
        <v>A</v>
      </c>
      <c r="Y85" s="134" t="str">
        <f>'statement of marks'!IY85</f>
        <v>A</v>
      </c>
      <c r="Z85" s="134" t="str">
        <f>CONCATENATE('statement of marks'!JC85,'statement of marks'!JE85)</f>
        <v xml:space="preserve">            </v>
      </c>
      <c r="AA85" s="134">
        <f t="shared" si="35"/>
        <v>0</v>
      </c>
      <c r="AB85" s="289"/>
      <c r="AC85" s="289"/>
      <c r="AD85" s="289"/>
      <c r="AE85" s="289"/>
      <c r="AF85" s="289"/>
      <c r="AG85" s="289"/>
      <c r="AH85" s="289"/>
      <c r="AI85" s="289"/>
      <c r="AJ85" s="289"/>
      <c r="AK85" s="136" t="str">
        <f t="shared" si="23"/>
        <v/>
      </c>
      <c r="AL85" s="136" t="str">
        <f t="shared" si="24"/>
        <v/>
      </c>
      <c r="AM85" s="136" t="str">
        <f t="shared" si="25"/>
        <v/>
      </c>
      <c r="AN85" s="136" t="str">
        <f t="shared" si="26"/>
        <v/>
      </c>
      <c r="AO85" s="136" t="str">
        <f t="shared" si="27"/>
        <v/>
      </c>
      <c r="AP85" s="136" t="str">
        <f t="shared" si="28"/>
        <v/>
      </c>
      <c r="AQ85" s="136" t="str">
        <f t="shared" si="29"/>
        <v/>
      </c>
      <c r="AR85" s="136" t="str">
        <f t="shared" si="30"/>
        <v/>
      </c>
      <c r="AS85" s="136" t="str">
        <f t="shared" si="31"/>
        <v/>
      </c>
      <c r="AT85" s="192">
        <f t="shared" si="32"/>
        <v>0</v>
      </c>
      <c r="AU85" s="192">
        <f t="shared" si="21"/>
        <v>0</v>
      </c>
      <c r="AV85" s="137" t="str">
        <f t="shared" si="33"/>
        <v/>
      </c>
      <c r="AW85" s="193" t="str">
        <f t="shared" si="22"/>
        <v/>
      </c>
      <c r="AX85" s="138" t="str">
        <f t="shared" si="36"/>
        <v/>
      </c>
      <c r="AY85" s="139" t="str">
        <f>'statement of marks'!HV85</f>
        <v/>
      </c>
      <c r="AZ85" s="140" t="str">
        <f>'statement of marks'!HW85</f>
        <v/>
      </c>
      <c r="BB85" s="195" t="str">
        <f>IF(AV85="","",IF(AV85="PASS",'full report'!N3063,""))</f>
        <v/>
      </c>
    </row>
    <row r="86" spans="1:54" ht="20" customHeight="1">
      <c r="A86" s="122">
        <v>80</v>
      </c>
      <c r="B86" s="130" t="str">
        <f>IF('statement of marks'!D86="","",'statement of marks'!D86)</f>
        <v/>
      </c>
      <c r="C86" s="192" t="str">
        <f>IF('statement of marks'!E86="","",'statement of marks'!E86)</f>
        <v/>
      </c>
      <c r="D86" s="154" t="str">
        <f>IF('statement of marks'!F86="","",'statement of marks'!F86)</f>
        <v/>
      </c>
      <c r="E86" s="25" t="str">
        <f>IF('statement of marks'!G86="","",'statement of marks'!G86)</f>
        <v/>
      </c>
      <c r="F86" s="25" t="str">
        <f>IF('statement of marks'!H86="","",'statement of marks'!H86)</f>
        <v/>
      </c>
      <c r="G86" s="25" t="str">
        <f>IF('statement of marks'!I86="","",'statement of marks'!I86)</f>
        <v/>
      </c>
      <c r="H86" s="192" t="str">
        <f>IF('statement of marks'!B86="","",'statement of marks'!B86)</f>
        <v/>
      </c>
      <c r="I86" s="192" t="str">
        <f>IF('statement of marks'!HK86="","",'statement of marks'!HK86)</f>
        <v/>
      </c>
      <c r="J86" s="192" t="str">
        <f>IF('statement of marks'!DR86="","",'statement of marks'!DR86)</f>
        <v/>
      </c>
      <c r="K86" s="133">
        <f>IF('statement of marks'!DQ86="","",'statement of marks'!DQ86)</f>
        <v>27.708333333333332</v>
      </c>
      <c r="L86" s="134" t="str">
        <f>'statement of marks'!HZ86</f>
        <v/>
      </c>
      <c r="M86" s="134" t="str">
        <f>'statement of marks'!IC86</f>
        <v/>
      </c>
      <c r="N86" s="135" t="str">
        <f>'statement of marks'!IF86</f>
        <v/>
      </c>
      <c r="O86" s="134" t="str">
        <f>'statement of marks'!IG86</f>
        <v/>
      </c>
      <c r="P86" s="134" t="str">
        <f>'statement of marks'!IH86</f>
        <v/>
      </c>
      <c r="Q86" s="134" t="str">
        <f>'statement of marks'!II86</f>
        <v/>
      </c>
      <c r="R86" s="134" t="str">
        <f>'statement of marks'!IJ86</f>
        <v/>
      </c>
      <c r="S86" s="134" t="str">
        <f>'statement of marks'!IK86</f>
        <v/>
      </c>
      <c r="T86" s="134" t="str">
        <f>'statement of marks'!IN86</f>
        <v/>
      </c>
      <c r="U86" s="134" t="str">
        <f>'statement of marks'!IQ86</f>
        <v/>
      </c>
      <c r="V86" s="134" t="str">
        <f>'statement of marks'!IT86</f>
        <v/>
      </c>
      <c r="W86" s="134" t="str">
        <f>'statement of marks'!IW86</f>
        <v/>
      </c>
      <c r="X86" s="134" t="str">
        <f>'statement of marks'!IX86</f>
        <v>A</v>
      </c>
      <c r="Y86" s="134" t="str">
        <f>'statement of marks'!IY86</f>
        <v>A</v>
      </c>
      <c r="Z86" s="134" t="str">
        <f>CONCATENATE('statement of marks'!JC86,'statement of marks'!JE86)</f>
        <v xml:space="preserve">            </v>
      </c>
      <c r="AA86" s="134">
        <f t="shared" si="35"/>
        <v>0</v>
      </c>
      <c r="AB86" s="289"/>
      <c r="AC86" s="289"/>
      <c r="AD86" s="289"/>
      <c r="AE86" s="289"/>
      <c r="AF86" s="289"/>
      <c r="AG86" s="289"/>
      <c r="AH86" s="289"/>
      <c r="AI86" s="289"/>
      <c r="AJ86" s="289"/>
      <c r="AK86" s="136" t="str">
        <f t="shared" si="23"/>
        <v/>
      </c>
      <c r="AL86" s="136" t="str">
        <f t="shared" si="24"/>
        <v/>
      </c>
      <c r="AM86" s="136" t="str">
        <f t="shared" si="25"/>
        <v/>
      </c>
      <c r="AN86" s="136" t="str">
        <f t="shared" si="26"/>
        <v/>
      </c>
      <c r="AO86" s="136" t="str">
        <f t="shared" si="27"/>
        <v/>
      </c>
      <c r="AP86" s="136" t="str">
        <f t="shared" si="28"/>
        <v/>
      </c>
      <c r="AQ86" s="136" t="str">
        <f t="shared" si="29"/>
        <v/>
      </c>
      <c r="AR86" s="136" t="str">
        <f t="shared" si="30"/>
        <v/>
      </c>
      <c r="AS86" s="136" t="str">
        <f t="shared" si="31"/>
        <v/>
      </c>
      <c r="AT86" s="192">
        <f t="shared" si="32"/>
        <v>0</v>
      </c>
      <c r="AU86" s="192">
        <f t="shared" si="21"/>
        <v>0</v>
      </c>
      <c r="AV86" s="137" t="str">
        <f t="shared" si="33"/>
        <v/>
      </c>
      <c r="AW86" s="193" t="str">
        <f t="shared" si="22"/>
        <v/>
      </c>
      <c r="AX86" s="138" t="str">
        <f t="shared" si="36"/>
        <v/>
      </c>
      <c r="AY86" s="139" t="str">
        <f>'statement of marks'!HV86</f>
        <v/>
      </c>
      <c r="AZ86" s="140" t="str">
        <f>'statement of marks'!HW86</f>
        <v/>
      </c>
      <c r="BB86" s="195" t="str">
        <f>IF(AV86="","",IF(AV86="PASS",'full report'!N3102,""))</f>
        <v/>
      </c>
    </row>
    <row r="87" spans="1:54" ht="20" customHeight="1">
      <c r="A87" s="122">
        <v>81</v>
      </c>
      <c r="B87" s="130" t="str">
        <f>IF('statement of marks'!D87="","",'statement of marks'!D87)</f>
        <v/>
      </c>
      <c r="C87" s="192" t="str">
        <f>IF('statement of marks'!E87="","",'statement of marks'!E87)</f>
        <v/>
      </c>
      <c r="D87" s="154" t="str">
        <f>IF('statement of marks'!F87="","",'statement of marks'!F87)</f>
        <v/>
      </c>
      <c r="E87" s="25" t="str">
        <f>IF('statement of marks'!G87="","",'statement of marks'!G87)</f>
        <v/>
      </c>
      <c r="F87" s="25" t="str">
        <f>IF('statement of marks'!H87="","",'statement of marks'!H87)</f>
        <v/>
      </c>
      <c r="G87" s="25" t="str">
        <f>IF('statement of marks'!I87="","",'statement of marks'!I87)</f>
        <v/>
      </c>
      <c r="H87" s="192" t="str">
        <f>IF('statement of marks'!B87="","",'statement of marks'!B87)</f>
        <v/>
      </c>
      <c r="I87" s="192" t="str">
        <f>IF('statement of marks'!HK87="","",'statement of marks'!HK87)</f>
        <v/>
      </c>
      <c r="J87" s="192" t="str">
        <f>IF('statement of marks'!DR87="","",'statement of marks'!DR87)</f>
        <v/>
      </c>
      <c r="K87" s="133">
        <f>IF('statement of marks'!DQ87="","",'statement of marks'!DQ87)</f>
        <v>27.708333333333332</v>
      </c>
      <c r="L87" s="134" t="str">
        <f>'statement of marks'!HZ87</f>
        <v/>
      </c>
      <c r="M87" s="134" t="str">
        <f>'statement of marks'!IC87</f>
        <v/>
      </c>
      <c r="N87" s="135" t="str">
        <f>'statement of marks'!IF87</f>
        <v/>
      </c>
      <c r="O87" s="134" t="str">
        <f>'statement of marks'!IG87</f>
        <v/>
      </c>
      <c r="P87" s="134" t="str">
        <f>'statement of marks'!IH87</f>
        <v/>
      </c>
      <c r="Q87" s="134" t="str">
        <f>'statement of marks'!II87</f>
        <v/>
      </c>
      <c r="R87" s="134" t="str">
        <f>'statement of marks'!IJ87</f>
        <v/>
      </c>
      <c r="S87" s="134" t="str">
        <f>'statement of marks'!IK87</f>
        <v/>
      </c>
      <c r="T87" s="134" t="str">
        <f>'statement of marks'!IN87</f>
        <v/>
      </c>
      <c r="U87" s="134" t="str">
        <f>'statement of marks'!IQ87</f>
        <v/>
      </c>
      <c r="V87" s="134" t="str">
        <f>'statement of marks'!IT87</f>
        <v/>
      </c>
      <c r="W87" s="134" t="str">
        <f>'statement of marks'!IW87</f>
        <v/>
      </c>
      <c r="X87" s="134" t="str">
        <f>'statement of marks'!IX87</f>
        <v>A</v>
      </c>
      <c r="Y87" s="134" t="str">
        <f>'statement of marks'!IY87</f>
        <v>A</v>
      </c>
      <c r="Z87" s="134" t="str">
        <f>CONCATENATE('statement of marks'!JC87,'statement of marks'!JE87)</f>
        <v xml:space="preserve">            </v>
      </c>
      <c r="AA87" s="134">
        <f t="shared" si="35"/>
        <v>0</v>
      </c>
      <c r="AB87" s="289"/>
      <c r="AC87" s="289"/>
      <c r="AD87" s="289"/>
      <c r="AE87" s="289"/>
      <c r="AF87" s="289"/>
      <c r="AG87" s="289"/>
      <c r="AH87" s="289"/>
      <c r="AI87" s="289"/>
      <c r="AJ87" s="289"/>
      <c r="AK87" s="136" t="str">
        <f t="shared" si="23"/>
        <v/>
      </c>
      <c r="AL87" s="136" t="str">
        <f t="shared" si="24"/>
        <v/>
      </c>
      <c r="AM87" s="136" t="str">
        <f t="shared" si="25"/>
        <v/>
      </c>
      <c r="AN87" s="136" t="str">
        <f t="shared" si="26"/>
        <v/>
      </c>
      <c r="AO87" s="136" t="str">
        <f t="shared" si="27"/>
        <v/>
      </c>
      <c r="AP87" s="136" t="str">
        <f t="shared" si="28"/>
        <v/>
      </c>
      <c r="AQ87" s="136" t="str">
        <f t="shared" si="29"/>
        <v/>
      </c>
      <c r="AR87" s="136" t="str">
        <f t="shared" si="30"/>
        <v/>
      </c>
      <c r="AS87" s="136" t="str">
        <f t="shared" si="31"/>
        <v/>
      </c>
      <c r="AT87" s="192">
        <f t="shared" si="32"/>
        <v>0</v>
      </c>
      <c r="AU87" s="192">
        <f t="shared" si="21"/>
        <v>0</v>
      </c>
      <c r="AV87" s="137" t="str">
        <f t="shared" si="33"/>
        <v/>
      </c>
      <c r="AW87" s="193" t="str">
        <f t="shared" si="22"/>
        <v/>
      </c>
      <c r="AX87" s="138" t="str">
        <f t="shared" si="36"/>
        <v/>
      </c>
      <c r="AY87" s="139" t="str">
        <f>'statement of marks'!HV87</f>
        <v/>
      </c>
      <c r="AZ87" s="140" t="str">
        <f>'statement of marks'!HW87</f>
        <v/>
      </c>
      <c r="BB87" s="195" t="str">
        <f>IF(AV87="","",IF(AV87="PASS",'full report'!N3141,""))</f>
        <v/>
      </c>
    </row>
    <row r="88" spans="1:54" ht="20" customHeight="1">
      <c r="A88" s="122">
        <v>82</v>
      </c>
      <c r="B88" s="130" t="str">
        <f>IF('statement of marks'!D88="","",'statement of marks'!D88)</f>
        <v/>
      </c>
      <c r="C88" s="192" t="str">
        <f>IF('statement of marks'!E88="","",'statement of marks'!E88)</f>
        <v/>
      </c>
      <c r="D88" s="154" t="str">
        <f>IF('statement of marks'!F88="","",'statement of marks'!F88)</f>
        <v/>
      </c>
      <c r="E88" s="25" t="str">
        <f>IF('statement of marks'!G88="","",'statement of marks'!G88)</f>
        <v/>
      </c>
      <c r="F88" s="25" t="str">
        <f>IF('statement of marks'!H88="","",'statement of marks'!H88)</f>
        <v/>
      </c>
      <c r="G88" s="25" t="str">
        <f>IF('statement of marks'!I88="","",'statement of marks'!I88)</f>
        <v/>
      </c>
      <c r="H88" s="192" t="str">
        <f>IF('statement of marks'!B88="","",'statement of marks'!B88)</f>
        <v/>
      </c>
      <c r="I88" s="192" t="str">
        <f>IF('statement of marks'!HK88="","",'statement of marks'!HK88)</f>
        <v/>
      </c>
      <c r="J88" s="192" t="str">
        <f>IF('statement of marks'!DR88="","",'statement of marks'!DR88)</f>
        <v/>
      </c>
      <c r="K88" s="133">
        <f>IF('statement of marks'!DQ88="","",'statement of marks'!DQ88)</f>
        <v>27.708333333333332</v>
      </c>
      <c r="L88" s="134" t="str">
        <f>'statement of marks'!HZ88</f>
        <v/>
      </c>
      <c r="M88" s="134" t="str">
        <f>'statement of marks'!IC88</f>
        <v/>
      </c>
      <c r="N88" s="135" t="str">
        <f>'statement of marks'!IF88</f>
        <v/>
      </c>
      <c r="O88" s="134" t="str">
        <f>'statement of marks'!IG88</f>
        <v/>
      </c>
      <c r="P88" s="134" t="str">
        <f>'statement of marks'!IH88</f>
        <v/>
      </c>
      <c r="Q88" s="134" t="str">
        <f>'statement of marks'!II88</f>
        <v/>
      </c>
      <c r="R88" s="134" t="str">
        <f>'statement of marks'!IJ88</f>
        <v/>
      </c>
      <c r="S88" s="134" t="str">
        <f>'statement of marks'!IK88</f>
        <v/>
      </c>
      <c r="T88" s="134" t="str">
        <f>'statement of marks'!IN88</f>
        <v/>
      </c>
      <c r="U88" s="134" t="str">
        <f>'statement of marks'!IQ88</f>
        <v/>
      </c>
      <c r="V88" s="134" t="str">
        <f>'statement of marks'!IT88</f>
        <v/>
      </c>
      <c r="W88" s="134" t="str">
        <f>'statement of marks'!IW88</f>
        <v/>
      </c>
      <c r="X88" s="134" t="str">
        <f>'statement of marks'!IX88</f>
        <v>A</v>
      </c>
      <c r="Y88" s="134" t="str">
        <f>'statement of marks'!IY88</f>
        <v>A</v>
      </c>
      <c r="Z88" s="134" t="str">
        <f>CONCATENATE('statement of marks'!JC88,'statement of marks'!JE88)</f>
        <v xml:space="preserve">            </v>
      </c>
      <c r="AA88" s="134">
        <f t="shared" si="35"/>
        <v>0</v>
      </c>
      <c r="AB88" s="289"/>
      <c r="AC88" s="289"/>
      <c r="AD88" s="289"/>
      <c r="AE88" s="289"/>
      <c r="AF88" s="289"/>
      <c r="AG88" s="289"/>
      <c r="AH88" s="289"/>
      <c r="AI88" s="289"/>
      <c r="AJ88" s="289"/>
      <c r="AK88" s="136" t="str">
        <f t="shared" si="23"/>
        <v/>
      </c>
      <c r="AL88" s="136" t="str">
        <f t="shared" si="24"/>
        <v/>
      </c>
      <c r="AM88" s="136" t="str">
        <f t="shared" si="25"/>
        <v/>
      </c>
      <c r="AN88" s="136" t="str">
        <f t="shared" si="26"/>
        <v/>
      </c>
      <c r="AO88" s="136" t="str">
        <f t="shared" si="27"/>
        <v/>
      </c>
      <c r="AP88" s="136" t="str">
        <f t="shared" si="28"/>
        <v/>
      </c>
      <c r="AQ88" s="136" t="str">
        <f t="shared" si="29"/>
        <v/>
      </c>
      <c r="AR88" s="136" t="str">
        <f t="shared" si="30"/>
        <v/>
      </c>
      <c r="AS88" s="136" t="str">
        <f t="shared" si="31"/>
        <v/>
      </c>
      <c r="AT88" s="192">
        <f t="shared" si="32"/>
        <v>0</v>
      </c>
      <c r="AU88" s="192">
        <f t="shared" si="21"/>
        <v>0</v>
      </c>
      <c r="AV88" s="137" t="str">
        <f t="shared" si="33"/>
        <v/>
      </c>
      <c r="AW88" s="193" t="str">
        <f t="shared" si="22"/>
        <v/>
      </c>
      <c r="AX88" s="138" t="str">
        <f t="shared" si="36"/>
        <v/>
      </c>
      <c r="AY88" s="139" t="str">
        <f>'statement of marks'!HV88</f>
        <v/>
      </c>
      <c r="AZ88" s="140" t="str">
        <f>'statement of marks'!HW88</f>
        <v/>
      </c>
      <c r="BB88" s="195" t="str">
        <f>IF(AV88="","",IF(AV88="PASS",'full report'!N3180,""))</f>
        <v/>
      </c>
    </row>
    <row r="89" spans="1:54" ht="20" customHeight="1">
      <c r="A89" s="122">
        <v>83</v>
      </c>
      <c r="B89" s="130" t="str">
        <f>IF('statement of marks'!D89="","",'statement of marks'!D89)</f>
        <v/>
      </c>
      <c r="C89" s="192" t="str">
        <f>IF('statement of marks'!E89="","",'statement of marks'!E89)</f>
        <v/>
      </c>
      <c r="D89" s="154" t="str">
        <f>IF('statement of marks'!F89="","",'statement of marks'!F89)</f>
        <v/>
      </c>
      <c r="E89" s="25" t="str">
        <f>IF('statement of marks'!G89="","",'statement of marks'!G89)</f>
        <v/>
      </c>
      <c r="F89" s="25" t="str">
        <f>IF('statement of marks'!H89="","",'statement of marks'!H89)</f>
        <v/>
      </c>
      <c r="G89" s="25" t="str">
        <f>IF('statement of marks'!I89="","",'statement of marks'!I89)</f>
        <v/>
      </c>
      <c r="H89" s="192" t="str">
        <f>IF('statement of marks'!B89="","",'statement of marks'!B89)</f>
        <v/>
      </c>
      <c r="I89" s="192" t="str">
        <f>IF('statement of marks'!HK89="","",'statement of marks'!HK89)</f>
        <v/>
      </c>
      <c r="J89" s="192" t="str">
        <f>IF('statement of marks'!DR89="","",'statement of marks'!DR89)</f>
        <v/>
      </c>
      <c r="K89" s="133">
        <f>IF('statement of marks'!DQ89="","",'statement of marks'!DQ89)</f>
        <v>27.708333333333332</v>
      </c>
      <c r="L89" s="134" t="str">
        <f>'statement of marks'!HZ89</f>
        <v/>
      </c>
      <c r="M89" s="134" t="str">
        <f>'statement of marks'!IC89</f>
        <v/>
      </c>
      <c r="N89" s="135" t="str">
        <f>'statement of marks'!IF89</f>
        <v/>
      </c>
      <c r="O89" s="134" t="str">
        <f>'statement of marks'!IG89</f>
        <v/>
      </c>
      <c r="P89" s="134" t="str">
        <f>'statement of marks'!IH89</f>
        <v/>
      </c>
      <c r="Q89" s="134" t="str">
        <f>'statement of marks'!II89</f>
        <v/>
      </c>
      <c r="R89" s="134" t="str">
        <f>'statement of marks'!IJ89</f>
        <v/>
      </c>
      <c r="S89" s="134" t="str">
        <f>'statement of marks'!IK89</f>
        <v/>
      </c>
      <c r="T89" s="134" t="str">
        <f>'statement of marks'!IN89</f>
        <v/>
      </c>
      <c r="U89" s="134" t="str">
        <f>'statement of marks'!IQ89</f>
        <v/>
      </c>
      <c r="V89" s="134" t="str">
        <f>'statement of marks'!IT89</f>
        <v/>
      </c>
      <c r="W89" s="134" t="str">
        <f>'statement of marks'!IW89</f>
        <v/>
      </c>
      <c r="X89" s="134" t="str">
        <f>'statement of marks'!IX89</f>
        <v>A</v>
      </c>
      <c r="Y89" s="134" t="str">
        <f>'statement of marks'!IY89</f>
        <v>A</v>
      </c>
      <c r="Z89" s="134" t="str">
        <f>CONCATENATE('statement of marks'!JC89,'statement of marks'!JE89)</f>
        <v xml:space="preserve">            </v>
      </c>
      <c r="AA89" s="134">
        <f t="shared" si="35"/>
        <v>0</v>
      </c>
      <c r="AB89" s="289"/>
      <c r="AC89" s="289"/>
      <c r="AD89" s="289"/>
      <c r="AE89" s="289"/>
      <c r="AF89" s="289"/>
      <c r="AG89" s="289"/>
      <c r="AH89" s="289"/>
      <c r="AI89" s="289"/>
      <c r="AJ89" s="289"/>
      <c r="AK89" s="136" t="str">
        <f t="shared" si="23"/>
        <v/>
      </c>
      <c r="AL89" s="136" t="str">
        <f t="shared" si="24"/>
        <v/>
      </c>
      <c r="AM89" s="136" t="str">
        <f t="shared" si="25"/>
        <v/>
      </c>
      <c r="AN89" s="136" t="str">
        <f t="shared" si="26"/>
        <v/>
      </c>
      <c r="AO89" s="136" t="str">
        <f t="shared" si="27"/>
        <v/>
      </c>
      <c r="AP89" s="136" t="str">
        <f t="shared" si="28"/>
        <v/>
      </c>
      <c r="AQ89" s="136" t="str">
        <f t="shared" si="29"/>
        <v/>
      </c>
      <c r="AR89" s="136" t="str">
        <f t="shared" si="30"/>
        <v/>
      </c>
      <c r="AS89" s="136" t="str">
        <f t="shared" si="31"/>
        <v/>
      </c>
      <c r="AT89" s="192">
        <f t="shared" si="32"/>
        <v>0</v>
      </c>
      <c r="AU89" s="192">
        <f t="shared" si="21"/>
        <v>0</v>
      </c>
      <c r="AV89" s="137" t="str">
        <f t="shared" si="33"/>
        <v/>
      </c>
      <c r="AW89" s="193" t="str">
        <f t="shared" si="22"/>
        <v/>
      </c>
      <c r="AX89" s="138" t="str">
        <f t="shared" si="36"/>
        <v/>
      </c>
      <c r="AY89" s="139" t="str">
        <f>'statement of marks'!HV89</f>
        <v/>
      </c>
      <c r="AZ89" s="140" t="str">
        <f>'statement of marks'!HW89</f>
        <v/>
      </c>
      <c r="BB89" s="195" t="str">
        <f>IF(AV89="","",IF(AV89="PASS",'full report'!N3219,""))</f>
        <v/>
      </c>
    </row>
    <row r="90" spans="1:54" ht="20" customHeight="1">
      <c r="A90" s="122">
        <v>84</v>
      </c>
      <c r="B90" s="130" t="str">
        <f>IF('statement of marks'!D90="","",'statement of marks'!D90)</f>
        <v/>
      </c>
      <c r="C90" s="192" t="str">
        <f>IF('statement of marks'!E90="","",'statement of marks'!E90)</f>
        <v/>
      </c>
      <c r="D90" s="154" t="str">
        <f>IF('statement of marks'!F90="","",'statement of marks'!F90)</f>
        <v/>
      </c>
      <c r="E90" s="25" t="str">
        <f>IF('statement of marks'!G90="","",'statement of marks'!G90)</f>
        <v/>
      </c>
      <c r="F90" s="25" t="str">
        <f>IF('statement of marks'!H90="","",'statement of marks'!H90)</f>
        <v/>
      </c>
      <c r="G90" s="25" t="str">
        <f>IF('statement of marks'!I90="","",'statement of marks'!I90)</f>
        <v/>
      </c>
      <c r="H90" s="192" t="str">
        <f>IF('statement of marks'!B90="","",'statement of marks'!B90)</f>
        <v/>
      </c>
      <c r="I90" s="192" t="str">
        <f>IF('statement of marks'!HK90="","",'statement of marks'!HK90)</f>
        <v/>
      </c>
      <c r="J90" s="192" t="str">
        <f>IF('statement of marks'!DR90="","",'statement of marks'!DR90)</f>
        <v/>
      </c>
      <c r="K90" s="133">
        <f>IF('statement of marks'!DQ90="","",'statement of marks'!DQ90)</f>
        <v>27.708333333333332</v>
      </c>
      <c r="L90" s="134" t="str">
        <f>'statement of marks'!HZ90</f>
        <v/>
      </c>
      <c r="M90" s="134" t="str">
        <f>'statement of marks'!IC90</f>
        <v/>
      </c>
      <c r="N90" s="135" t="str">
        <f>'statement of marks'!IF90</f>
        <v/>
      </c>
      <c r="O90" s="134" t="str">
        <f>'statement of marks'!IG90</f>
        <v/>
      </c>
      <c r="P90" s="134" t="str">
        <f>'statement of marks'!IH90</f>
        <v/>
      </c>
      <c r="Q90" s="134" t="str">
        <f>'statement of marks'!II90</f>
        <v/>
      </c>
      <c r="R90" s="134" t="str">
        <f>'statement of marks'!IJ90</f>
        <v/>
      </c>
      <c r="S90" s="134" t="str">
        <f>'statement of marks'!IK90</f>
        <v/>
      </c>
      <c r="T90" s="134" t="str">
        <f>'statement of marks'!IN90</f>
        <v/>
      </c>
      <c r="U90" s="134" t="str">
        <f>'statement of marks'!IQ90</f>
        <v/>
      </c>
      <c r="V90" s="134" t="str">
        <f>'statement of marks'!IT90</f>
        <v/>
      </c>
      <c r="W90" s="134" t="str">
        <f>'statement of marks'!IW90</f>
        <v/>
      </c>
      <c r="X90" s="134" t="str">
        <f>'statement of marks'!IX90</f>
        <v>A</v>
      </c>
      <c r="Y90" s="134" t="str">
        <f>'statement of marks'!IY90</f>
        <v>A</v>
      </c>
      <c r="Z90" s="134" t="str">
        <f>CONCATENATE('statement of marks'!JC90,'statement of marks'!JE90)</f>
        <v xml:space="preserve">            </v>
      </c>
      <c r="AA90" s="134">
        <f t="shared" si="35"/>
        <v>0</v>
      </c>
      <c r="AB90" s="289"/>
      <c r="AC90" s="289"/>
      <c r="AD90" s="289"/>
      <c r="AE90" s="289"/>
      <c r="AF90" s="289"/>
      <c r="AG90" s="289"/>
      <c r="AH90" s="289"/>
      <c r="AI90" s="289"/>
      <c r="AJ90" s="289"/>
      <c r="AK90" s="136" t="str">
        <f t="shared" si="23"/>
        <v/>
      </c>
      <c r="AL90" s="136" t="str">
        <f t="shared" si="24"/>
        <v/>
      </c>
      <c r="AM90" s="136" t="str">
        <f t="shared" si="25"/>
        <v/>
      </c>
      <c r="AN90" s="136" t="str">
        <f t="shared" si="26"/>
        <v/>
      </c>
      <c r="AO90" s="136" t="str">
        <f t="shared" si="27"/>
        <v/>
      </c>
      <c r="AP90" s="136" t="str">
        <f t="shared" si="28"/>
        <v/>
      </c>
      <c r="AQ90" s="136" t="str">
        <f t="shared" si="29"/>
        <v/>
      </c>
      <c r="AR90" s="136" t="str">
        <f t="shared" si="30"/>
        <v/>
      </c>
      <c r="AS90" s="136" t="str">
        <f t="shared" si="31"/>
        <v/>
      </c>
      <c r="AT90" s="192">
        <f t="shared" si="32"/>
        <v>0</v>
      </c>
      <c r="AU90" s="192">
        <f t="shared" si="21"/>
        <v>0</v>
      </c>
      <c r="AV90" s="137" t="str">
        <f t="shared" si="33"/>
        <v/>
      </c>
      <c r="AW90" s="193" t="str">
        <f t="shared" si="22"/>
        <v/>
      </c>
      <c r="AX90" s="138" t="str">
        <f t="shared" si="36"/>
        <v/>
      </c>
      <c r="AY90" s="139" t="str">
        <f>'statement of marks'!HV90</f>
        <v/>
      </c>
      <c r="AZ90" s="140" t="str">
        <f>'statement of marks'!HW90</f>
        <v/>
      </c>
      <c r="BB90" s="195" t="str">
        <f>IF(AV90="","",IF(AV90="PASS",'full report'!N3258,""))</f>
        <v/>
      </c>
    </row>
    <row r="91" spans="1:54" ht="20" customHeight="1">
      <c r="A91" s="122">
        <v>85</v>
      </c>
      <c r="B91" s="130" t="str">
        <f>IF('statement of marks'!D91="","",'statement of marks'!D91)</f>
        <v/>
      </c>
      <c r="C91" s="192" t="str">
        <f>IF('statement of marks'!E91="","",'statement of marks'!E91)</f>
        <v/>
      </c>
      <c r="D91" s="154" t="str">
        <f>IF('statement of marks'!F91="","",'statement of marks'!F91)</f>
        <v/>
      </c>
      <c r="E91" s="25" t="str">
        <f>IF('statement of marks'!G91="","",'statement of marks'!G91)</f>
        <v/>
      </c>
      <c r="F91" s="25" t="str">
        <f>IF('statement of marks'!H91="","",'statement of marks'!H91)</f>
        <v/>
      </c>
      <c r="G91" s="25" t="str">
        <f>IF('statement of marks'!I91="","",'statement of marks'!I91)</f>
        <v/>
      </c>
      <c r="H91" s="192" t="str">
        <f>IF('statement of marks'!B91="","",'statement of marks'!B91)</f>
        <v/>
      </c>
      <c r="I91" s="192" t="str">
        <f>IF('statement of marks'!HK91="","",'statement of marks'!HK91)</f>
        <v/>
      </c>
      <c r="J91" s="192" t="str">
        <f>IF('statement of marks'!DR91="","",'statement of marks'!DR91)</f>
        <v/>
      </c>
      <c r="K91" s="133">
        <f>IF('statement of marks'!DQ91="","",'statement of marks'!DQ91)</f>
        <v>27.708333333333332</v>
      </c>
      <c r="L91" s="134" t="str">
        <f>'statement of marks'!HZ91</f>
        <v/>
      </c>
      <c r="M91" s="134" t="str">
        <f>'statement of marks'!IC91</f>
        <v/>
      </c>
      <c r="N91" s="135" t="str">
        <f>'statement of marks'!IF91</f>
        <v/>
      </c>
      <c r="O91" s="134" t="str">
        <f>'statement of marks'!IG91</f>
        <v/>
      </c>
      <c r="P91" s="134" t="str">
        <f>'statement of marks'!IH91</f>
        <v/>
      </c>
      <c r="Q91" s="134" t="str">
        <f>'statement of marks'!II91</f>
        <v/>
      </c>
      <c r="R91" s="134" t="str">
        <f>'statement of marks'!IJ91</f>
        <v/>
      </c>
      <c r="S91" s="134" t="str">
        <f>'statement of marks'!IK91</f>
        <v/>
      </c>
      <c r="T91" s="134" t="str">
        <f>'statement of marks'!IN91</f>
        <v/>
      </c>
      <c r="U91" s="134" t="str">
        <f>'statement of marks'!IQ91</f>
        <v/>
      </c>
      <c r="V91" s="134" t="str">
        <f>'statement of marks'!IT91</f>
        <v/>
      </c>
      <c r="W91" s="134" t="str">
        <f>'statement of marks'!IW91</f>
        <v/>
      </c>
      <c r="X91" s="134" t="str">
        <f>'statement of marks'!IX91</f>
        <v>A</v>
      </c>
      <c r="Y91" s="134" t="str">
        <f>'statement of marks'!IY91</f>
        <v>A</v>
      </c>
      <c r="Z91" s="134" t="str">
        <f>CONCATENATE('statement of marks'!JC91,'statement of marks'!JE91)</f>
        <v xml:space="preserve">            </v>
      </c>
      <c r="AA91" s="134">
        <f t="shared" si="35"/>
        <v>0</v>
      </c>
      <c r="AB91" s="289"/>
      <c r="AC91" s="289"/>
      <c r="AD91" s="289"/>
      <c r="AE91" s="289"/>
      <c r="AF91" s="289"/>
      <c r="AG91" s="289"/>
      <c r="AH91" s="289"/>
      <c r="AI91" s="289"/>
      <c r="AJ91" s="289"/>
      <c r="AK91" s="136" t="str">
        <f t="shared" si="23"/>
        <v/>
      </c>
      <c r="AL91" s="136" t="str">
        <f t="shared" si="24"/>
        <v/>
      </c>
      <c r="AM91" s="136" t="str">
        <f t="shared" si="25"/>
        <v/>
      </c>
      <c r="AN91" s="136" t="str">
        <f t="shared" si="26"/>
        <v/>
      </c>
      <c r="AO91" s="136" t="str">
        <f t="shared" si="27"/>
        <v/>
      </c>
      <c r="AP91" s="136" t="str">
        <f t="shared" si="28"/>
        <v/>
      </c>
      <c r="AQ91" s="136" t="str">
        <f t="shared" si="29"/>
        <v/>
      </c>
      <c r="AR91" s="136" t="str">
        <f t="shared" si="30"/>
        <v/>
      </c>
      <c r="AS91" s="136" t="str">
        <f t="shared" si="31"/>
        <v/>
      </c>
      <c r="AT91" s="192">
        <f t="shared" si="32"/>
        <v>0</v>
      </c>
      <c r="AU91" s="192">
        <f t="shared" si="21"/>
        <v>0</v>
      </c>
      <c r="AV91" s="137" t="str">
        <f t="shared" si="33"/>
        <v/>
      </c>
      <c r="AW91" s="193" t="str">
        <f t="shared" si="22"/>
        <v/>
      </c>
      <c r="AX91" s="138" t="str">
        <f t="shared" si="36"/>
        <v/>
      </c>
      <c r="AY91" s="139" t="str">
        <f>'statement of marks'!HV91</f>
        <v/>
      </c>
      <c r="AZ91" s="140" t="str">
        <f>'statement of marks'!HW91</f>
        <v/>
      </c>
      <c r="BB91" s="195" t="str">
        <f>IF(AV91="","",IF(AV91="PASS",'full report'!N3297,""))</f>
        <v/>
      </c>
    </row>
    <row r="92" spans="1:54" ht="20" customHeight="1">
      <c r="A92" s="122">
        <v>86</v>
      </c>
      <c r="B92" s="130" t="str">
        <f>IF('statement of marks'!D92="","",'statement of marks'!D92)</f>
        <v/>
      </c>
      <c r="C92" s="192" t="str">
        <f>IF('statement of marks'!E92="","",'statement of marks'!E92)</f>
        <v/>
      </c>
      <c r="D92" s="154" t="str">
        <f>IF('statement of marks'!F92="","",'statement of marks'!F92)</f>
        <v/>
      </c>
      <c r="E92" s="25" t="str">
        <f>IF('statement of marks'!G92="","",'statement of marks'!G92)</f>
        <v/>
      </c>
      <c r="F92" s="25" t="str">
        <f>IF('statement of marks'!H92="","",'statement of marks'!H92)</f>
        <v/>
      </c>
      <c r="G92" s="25" t="str">
        <f>IF('statement of marks'!I92="","",'statement of marks'!I92)</f>
        <v/>
      </c>
      <c r="H92" s="192" t="str">
        <f>IF('statement of marks'!B92="","",'statement of marks'!B92)</f>
        <v/>
      </c>
      <c r="I92" s="192" t="str">
        <f>IF('statement of marks'!HK92="","",'statement of marks'!HK92)</f>
        <v/>
      </c>
      <c r="J92" s="192" t="str">
        <f>IF('statement of marks'!DR92="","",'statement of marks'!DR92)</f>
        <v/>
      </c>
      <c r="K92" s="133">
        <f>IF('statement of marks'!DQ92="","",'statement of marks'!DQ92)</f>
        <v>27.708333333333332</v>
      </c>
      <c r="L92" s="134" t="str">
        <f>'statement of marks'!HZ92</f>
        <v/>
      </c>
      <c r="M92" s="134" t="str">
        <f>'statement of marks'!IC92</f>
        <v/>
      </c>
      <c r="N92" s="135" t="str">
        <f>'statement of marks'!IF92</f>
        <v/>
      </c>
      <c r="O92" s="134" t="str">
        <f>'statement of marks'!IG92</f>
        <v/>
      </c>
      <c r="P92" s="134" t="str">
        <f>'statement of marks'!IH92</f>
        <v/>
      </c>
      <c r="Q92" s="134" t="str">
        <f>'statement of marks'!II92</f>
        <v/>
      </c>
      <c r="R92" s="134" t="str">
        <f>'statement of marks'!IJ92</f>
        <v/>
      </c>
      <c r="S92" s="134" t="str">
        <f>'statement of marks'!IK92</f>
        <v/>
      </c>
      <c r="T92" s="134" t="str">
        <f>'statement of marks'!IN92</f>
        <v/>
      </c>
      <c r="U92" s="134" t="str">
        <f>'statement of marks'!IQ92</f>
        <v/>
      </c>
      <c r="V92" s="134" t="str">
        <f>'statement of marks'!IT92</f>
        <v/>
      </c>
      <c r="W92" s="134" t="str">
        <f>'statement of marks'!IW92</f>
        <v/>
      </c>
      <c r="X92" s="134" t="str">
        <f>'statement of marks'!IX92</f>
        <v>A</v>
      </c>
      <c r="Y92" s="134" t="str">
        <f>'statement of marks'!IY92</f>
        <v>A</v>
      </c>
      <c r="Z92" s="134" t="str">
        <f>CONCATENATE('statement of marks'!JC92,'statement of marks'!JE92)</f>
        <v xml:space="preserve">            </v>
      </c>
      <c r="AA92" s="134">
        <f t="shared" si="35"/>
        <v>0</v>
      </c>
      <c r="AB92" s="289"/>
      <c r="AC92" s="289"/>
      <c r="AD92" s="289"/>
      <c r="AE92" s="289"/>
      <c r="AF92" s="289"/>
      <c r="AG92" s="289"/>
      <c r="AH92" s="289"/>
      <c r="AI92" s="289"/>
      <c r="AJ92" s="289"/>
      <c r="AK92" s="136" t="str">
        <f t="shared" si="23"/>
        <v/>
      </c>
      <c r="AL92" s="136" t="str">
        <f t="shared" si="24"/>
        <v/>
      </c>
      <c r="AM92" s="136" t="str">
        <f t="shared" si="25"/>
        <v/>
      </c>
      <c r="AN92" s="136" t="str">
        <f t="shared" si="26"/>
        <v/>
      </c>
      <c r="AO92" s="136" t="str">
        <f t="shared" si="27"/>
        <v/>
      </c>
      <c r="AP92" s="136" t="str">
        <f t="shared" si="28"/>
        <v/>
      </c>
      <c r="AQ92" s="136" t="str">
        <f t="shared" si="29"/>
        <v/>
      </c>
      <c r="AR92" s="136" t="str">
        <f t="shared" si="30"/>
        <v/>
      </c>
      <c r="AS92" s="136" t="str">
        <f t="shared" si="31"/>
        <v/>
      </c>
      <c r="AT92" s="192">
        <f t="shared" si="32"/>
        <v>0</v>
      </c>
      <c r="AU92" s="192">
        <f t="shared" si="21"/>
        <v>0</v>
      </c>
      <c r="AV92" s="137" t="str">
        <f t="shared" si="33"/>
        <v/>
      </c>
      <c r="AW92" s="193" t="str">
        <f t="shared" si="22"/>
        <v/>
      </c>
      <c r="AX92" s="138" t="str">
        <f t="shared" si="36"/>
        <v/>
      </c>
      <c r="AY92" s="139" t="str">
        <f>'statement of marks'!HV92</f>
        <v/>
      </c>
      <c r="AZ92" s="140" t="str">
        <f>'statement of marks'!HW92</f>
        <v/>
      </c>
      <c r="BB92" s="195" t="str">
        <f>IF(AV92="","",IF(AV92="PASS",'full report'!N3336,""))</f>
        <v/>
      </c>
    </row>
    <row r="93" spans="1:54" ht="20" customHeight="1">
      <c r="A93" s="122">
        <v>87</v>
      </c>
      <c r="B93" s="130" t="str">
        <f>IF('statement of marks'!D93="","",'statement of marks'!D93)</f>
        <v/>
      </c>
      <c r="C93" s="192" t="str">
        <f>IF('statement of marks'!E93="","",'statement of marks'!E93)</f>
        <v/>
      </c>
      <c r="D93" s="154" t="str">
        <f>IF('statement of marks'!F93="","",'statement of marks'!F93)</f>
        <v/>
      </c>
      <c r="E93" s="25" t="str">
        <f>IF('statement of marks'!G93="","",'statement of marks'!G93)</f>
        <v/>
      </c>
      <c r="F93" s="25" t="str">
        <f>IF('statement of marks'!H93="","",'statement of marks'!H93)</f>
        <v/>
      </c>
      <c r="G93" s="25" t="str">
        <f>IF('statement of marks'!I93="","",'statement of marks'!I93)</f>
        <v/>
      </c>
      <c r="H93" s="192" t="str">
        <f>IF('statement of marks'!B93="","",'statement of marks'!B93)</f>
        <v/>
      </c>
      <c r="I93" s="192" t="str">
        <f>IF('statement of marks'!HK93="","",'statement of marks'!HK93)</f>
        <v/>
      </c>
      <c r="J93" s="192" t="str">
        <f>IF('statement of marks'!DR93="","",'statement of marks'!DR93)</f>
        <v/>
      </c>
      <c r="K93" s="133">
        <f>IF('statement of marks'!DQ93="","",'statement of marks'!DQ93)</f>
        <v>27.708333333333332</v>
      </c>
      <c r="L93" s="134" t="str">
        <f>'statement of marks'!HZ93</f>
        <v/>
      </c>
      <c r="M93" s="134" t="str">
        <f>'statement of marks'!IC93</f>
        <v/>
      </c>
      <c r="N93" s="135" t="str">
        <f>'statement of marks'!IF93</f>
        <v/>
      </c>
      <c r="O93" s="134" t="str">
        <f>'statement of marks'!IG93</f>
        <v/>
      </c>
      <c r="P93" s="134" t="str">
        <f>'statement of marks'!IH93</f>
        <v/>
      </c>
      <c r="Q93" s="134" t="str">
        <f>'statement of marks'!II93</f>
        <v/>
      </c>
      <c r="R93" s="134" t="str">
        <f>'statement of marks'!IJ93</f>
        <v/>
      </c>
      <c r="S93" s="134" t="str">
        <f>'statement of marks'!IK93</f>
        <v/>
      </c>
      <c r="T93" s="134" t="str">
        <f>'statement of marks'!IN93</f>
        <v/>
      </c>
      <c r="U93" s="134" t="str">
        <f>'statement of marks'!IQ93</f>
        <v/>
      </c>
      <c r="V93" s="134" t="str">
        <f>'statement of marks'!IT93</f>
        <v/>
      </c>
      <c r="W93" s="134" t="str">
        <f>'statement of marks'!IW93</f>
        <v/>
      </c>
      <c r="X93" s="134" t="str">
        <f>'statement of marks'!IX93</f>
        <v>A</v>
      </c>
      <c r="Y93" s="134" t="str">
        <f>'statement of marks'!IY93</f>
        <v>A</v>
      </c>
      <c r="Z93" s="134" t="str">
        <f>CONCATENATE('statement of marks'!JC93,'statement of marks'!JE93)</f>
        <v xml:space="preserve">            </v>
      </c>
      <c r="AA93" s="134">
        <f t="shared" si="35"/>
        <v>0</v>
      </c>
      <c r="AB93" s="289"/>
      <c r="AC93" s="289"/>
      <c r="AD93" s="289"/>
      <c r="AE93" s="289"/>
      <c r="AF93" s="289"/>
      <c r="AG93" s="289"/>
      <c r="AH93" s="289"/>
      <c r="AI93" s="289"/>
      <c r="AJ93" s="289"/>
      <c r="AK93" s="136" t="str">
        <f t="shared" si="23"/>
        <v/>
      </c>
      <c r="AL93" s="136" t="str">
        <f t="shared" si="24"/>
        <v/>
      </c>
      <c r="AM93" s="136" t="str">
        <f t="shared" si="25"/>
        <v/>
      </c>
      <c r="AN93" s="136" t="str">
        <f t="shared" si="26"/>
        <v/>
      </c>
      <c r="AO93" s="136" t="str">
        <f t="shared" si="27"/>
        <v/>
      </c>
      <c r="AP93" s="136" t="str">
        <f t="shared" si="28"/>
        <v/>
      </c>
      <c r="AQ93" s="136" t="str">
        <f t="shared" si="29"/>
        <v/>
      </c>
      <c r="AR93" s="136" t="str">
        <f t="shared" si="30"/>
        <v/>
      </c>
      <c r="AS93" s="136" t="str">
        <f t="shared" si="31"/>
        <v/>
      </c>
      <c r="AT93" s="192">
        <f t="shared" si="32"/>
        <v>0</v>
      </c>
      <c r="AU93" s="192">
        <f t="shared" si="21"/>
        <v>0</v>
      </c>
      <c r="AV93" s="137" t="str">
        <f t="shared" si="33"/>
        <v/>
      </c>
      <c r="AW93" s="193" t="str">
        <f t="shared" si="22"/>
        <v/>
      </c>
      <c r="AX93" s="138" t="str">
        <f t="shared" si="36"/>
        <v/>
      </c>
      <c r="AY93" s="139" t="str">
        <f>'statement of marks'!HV93</f>
        <v/>
      </c>
      <c r="AZ93" s="140" t="str">
        <f>'statement of marks'!HW93</f>
        <v/>
      </c>
      <c r="BB93" s="195" t="str">
        <f>IF(AV93="","",IF(AV93="PASS",'full report'!N3375,""))</f>
        <v/>
      </c>
    </row>
    <row r="94" spans="1:54" ht="20" customHeight="1">
      <c r="A94" s="122">
        <v>88</v>
      </c>
      <c r="B94" s="130" t="str">
        <f>IF('statement of marks'!D94="","",'statement of marks'!D94)</f>
        <v/>
      </c>
      <c r="C94" s="192" t="str">
        <f>IF('statement of marks'!E94="","",'statement of marks'!E94)</f>
        <v/>
      </c>
      <c r="D94" s="154" t="str">
        <f>IF('statement of marks'!F94="","",'statement of marks'!F94)</f>
        <v/>
      </c>
      <c r="E94" s="25" t="str">
        <f>IF('statement of marks'!G94="","",'statement of marks'!G94)</f>
        <v/>
      </c>
      <c r="F94" s="25" t="str">
        <f>IF('statement of marks'!H94="","",'statement of marks'!H94)</f>
        <v/>
      </c>
      <c r="G94" s="25" t="str">
        <f>IF('statement of marks'!I94="","",'statement of marks'!I94)</f>
        <v/>
      </c>
      <c r="H94" s="192" t="str">
        <f>IF('statement of marks'!B94="","",'statement of marks'!B94)</f>
        <v/>
      </c>
      <c r="I94" s="192" t="str">
        <f>IF('statement of marks'!HK94="","",'statement of marks'!HK94)</f>
        <v/>
      </c>
      <c r="J94" s="192" t="str">
        <f>IF('statement of marks'!DR94="","",'statement of marks'!DR94)</f>
        <v/>
      </c>
      <c r="K94" s="133">
        <f>IF('statement of marks'!DQ94="","",'statement of marks'!DQ94)</f>
        <v>27.708333333333332</v>
      </c>
      <c r="L94" s="134" t="str">
        <f>'statement of marks'!HZ94</f>
        <v/>
      </c>
      <c r="M94" s="134" t="str">
        <f>'statement of marks'!IC94</f>
        <v/>
      </c>
      <c r="N94" s="135" t="str">
        <f>'statement of marks'!IF94</f>
        <v/>
      </c>
      <c r="O94" s="134" t="str">
        <f>'statement of marks'!IG94</f>
        <v/>
      </c>
      <c r="P94" s="134" t="str">
        <f>'statement of marks'!IH94</f>
        <v/>
      </c>
      <c r="Q94" s="134" t="str">
        <f>'statement of marks'!II94</f>
        <v/>
      </c>
      <c r="R94" s="134" t="str">
        <f>'statement of marks'!IJ94</f>
        <v/>
      </c>
      <c r="S94" s="134" t="str">
        <f>'statement of marks'!IK94</f>
        <v/>
      </c>
      <c r="T94" s="134" t="str">
        <f>'statement of marks'!IN94</f>
        <v/>
      </c>
      <c r="U94" s="134" t="str">
        <f>'statement of marks'!IQ94</f>
        <v/>
      </c>
      <c r="V94" s="134" t="str">
        <f>'statement of marks'!IT94</f>
        <v/>
      </c>
      <c r="W94" s="134" t="str">
        <f>'statement of marks'!IW94</f>
        <v/>
      </c>
      <c r="X94" s="134" t="str">
        <f>'statement of marks'!IX94</f>
        <v>A</v>
      </c>
      <c r="Y94" s="134" t="str">
        <f>'statement of marks'!IY94</f>
        <v>A</v>
      </c>
      <c r="Z94" s="134" t="str">
        <f>CONCATENATE('statement of marks'!JC94,'statement of marks'!JE94)</f>
        <v xml:space="preserve">            </v>
      </c>
      <c r="AA94" s="134">
        <f t="shared" si="35"/>
        <v>0</v>
      </c>
      <c r="AB94" s="289"/>
      <c r="AC94" s="289"/>
      <c r="AD94" s="289"/>
      <c r="AE94" s="289"/>
      <c r="AF94" s="289"/>
      <c r="AG94" s="289"/>
      <c r="AH94" s="289"/>
      <c r="AI94" s="289"/>
      <c r="AJ94" s="289"/>
      <c r="AK94" s="136" t="str">
        <f t="shared" si="23"/>
        <v/>
      </c>
      <c r="AL94" s="136" t="str">
        <f t="shared" si="24"/>
        <v/>
      </c>
      <c r="AM94" s="136" t="str">
        <f t="shared" si="25"/>
        <v/>
      </c>
      <c r="AN94" s="136" t="str">
        <f t="shared" si="26"/>
        <v/>
      </c>
      <c r="AO94" s="136" t="str">
        <f t="shared" si="27"/>
        <v/>
      </c>
      <c r="AP94" s="136" t="str">
        <f t="shared" si="28"/>
        <v/>
      </c>
      <c r="AQ94" s="136" t="str">
        <f t="shared" si="29"/>
        <v/>
      </c>
      <c r="AR94" s="136" t="str">
        <f t="shared" si="30"/>
        <v/>
      </c>
      <c r="AS94" s="136" t="str">
        <f t="shared" si="31"/>
        <v/>
      </c>
      <c r="AT94" s="192">
        <f t="shared" si="32"/>
        <v>0</v>
      </c>
      <c r="AU94" s="192">
        <f t="shared" si="21"/>
        <v>0</v>
      </c>
      <c r="AV94" s="137" t="str">
        <f t="shared" si="33"/>
        <v/>
      </c>
      <c r="AW94" s="193" t="str">
        <f t="shared" si="22"/>
        <v/>
      </c>
      <c r="AX94" s="138" t="str">
        <f t="shared" si="36"/>
        <v/>
      </c>
      <c r="AY94" s="139" t="str">
        <f>'statement of marks'!HV94</f>
        <v/>
      </c>
      <c r="AZ94" s="140" t="str">
        <f>'statement of marks'!HW94</f>
        <v/>
      </c>
      <c r="BB94" s="195" t="str">
        <f>IF(AV94="","",IF(AV94="PASS",'full report'!N3414,""))</f>
        <v/>
      </c>
    </row>
    <row r="95" spans="1:54" ht="20" customHeight="1">
      <c r="A95" s="122">
        <v>89</v>
      </c>
      <c r="B95" s="130" t="str">
        <f>IF('statement of marks'!D95="","",'statement of marks'!D95)</f>
        <v/>
      </c>
      <c r="C95" s="192" t="str">
        <f>IF('statement of marks'!E95="","",'statement of marks'!E95)</f>
        <v/>
      </c>
      <c r="D95" s="154" t="str">
        <f>IF('statement of marks'!F95="","",'statement of marks'!F95)</f>
        <v/>
      </c>
      <c r="E95" s="25" t="str">
        <f>IF('statement of marks'!G95="","",'statement of marks'!G95)</f>
        <v/>
      </c>
      <c r="F95" s="25" t="str">
        <f>IF('statement of marks'!H95="","",'statement of marks'!H95)</f>
        <v/>
      </c>
      <c r="G95" s="25" t="str">
        <f>IF('statement of marks'!I95="","",'statement of marks'!I95)</f>
        <v/>
      </c>
      <c r="H95" s="192" t="str">
        <f>IF('statement of marks'!B95="","",'statement of marks'!B95)</f>
        <v/>
      </c>
      <c r="I95" s="192" t="str">
        <f>IF('statement of marks'!HK95="","",'statement of marks'!HK95)</f>
        <v/>
      </c>
      <c r="J95" s="192" t="str">
        <f>IF('statement of marks'!DR95="","",'statement of marks'!DR95)</f>
        <v/>
      </c>
      <c r="K95" s="133">
        <f>IF('statement of marks'!DQ95="","",'statement of marks'!DQ95)</f>
        <v>27.708333333333332</v>
      </c>
      <c r="L95" s="134" t="str">
        <f>'statement of marks'!HZ95</f>
        <v/>
      </c>
      <c r="M95" s="134" t="str">
        <f>'statement of marks'!IC95</f>
        <v/>
      </c>
      <c r="N95" s="135" t="str">
        <f>'statement of marks'!IF95</f>
        <v/>
      </c>
      <c r="O95" s="134" t="str">
        <f>'statement of marks'!IG95</f>
        <v/>
      </c>
      <c r="P95" s="134" t="str">
        <f>'statement of marks'!IH95</f>
        <v/>
      </c>
      <c r="Q95" s="134" t="str">
        <f>'statement of marks'!II95</f>
        <v/>
      </c>
      <c r="R95" s="134" t="str">
        <f>'statement of marks'!IJ95</f>
        <v/>
      </c>
      <c r="S95" s="134" t="str">
        <f>'statement of marks'!IK95</f>
        <v/>
      </c>
      <c r="T95" s="134" t="str">
        <f>'statement of marks'!IN95</f>
        <v/>
      </c>
      <c r="U95" s="134" t="str">
        <f>'statement of marks'!IQ95</f>
        <v/>
      </c>
      <c r="V95" s="134" t="str">
        <f>'statement of marks'!IT95</f>
        <v/>
      </c>
      <c r="W95" s="134" t="str">
        <f>'statement of marks'!IW95</f>
        <v/>
      </c>
      <c r="X95" s="134" t="str">
        <f>'statement of marks'!IX95</f>
        <v>A</v>
      </c>
      <c r="Y95" s="134" t="str">
        <f>'statement of marks'!IY95</f>
        <v>A</v>
      </c>
      <c r="Z95" s="134" t="str">
        <f>CONCATENATE('statement of marks'!JC95,'statement of marks'!JE95)</f>
        <v xml:space="preserve">            </v>
      </c>
      <c r="AA95" s="134">
        <f t="shared" si="35"/>
        <v>0</v>
      </c>
      <c r="AB95" s="289"/>
      <c r="AC95" s="289"/>
      <c r="AD95" s="289"/>
      <c r="AE95" s="289"/>
      <c r="AF95" s="289"/>
      <c r="AG95" s="289"/>
      <c r="AH95" s="289"/>
      <c r="AI95" s="289"/>
      <c r="AJ95" s="289"/>
      <c r="AK95" s="136" t="str">
        <f t="shared" si="23"/>
        <v/>
      </c>
      <c r="AL95" s="136" t="str">
        <f t="shared" si="24"/>
        <v/>
      </c>
      <c r="AM95" s="136" t="str">
        <f t="shared" si="25"/>
        <v/>
      </c>
      <c r="AN95" s="136" t="str">
        <f t="shared" si="26"/>
        <v/>
      </c>
      <c r="AO95" s="136" t="str">
        <f t="shared" si="27"/>
        <v/>
      </c>
      <c r="AP95" s="136" t="str">
        <f t="shared" si="28"/>
        <v/>
      </c>
      <c r="AQ95" s="136" t="str">
        <f t="shared" si="29"/>
        <v/>
      </c>
      <c r="AR95" s="136" t="str">
        <f t="shared" si="30"/>
        <v/>
      </c>
      <c r="AS95" s="136" t="str">
        <f t="shared" si="31"/>
        <v/>
      </c>
      <c r="AT95" s="192">
        <f t="shared" si="32"/>
        <v>0</v>
      </c>
      <c r="AU95" s="192">
        <f t="shared" si="21"/>
        <v>0</v>
      </c>
      <c r="AV95" s="137" t="str">
        <f t="shared" si="33"/>
        <v/>
      </c>
      <c r="AW95" s="193" t="str">
        <f t="shared" si="22"/>
        <v/>
      </c>
      <c r="AX95" s="138" t="str">
        <f t="shared" si="36"/>
        <v/>
      </c>
      <c r="AY95" s="139" t="str">
        <f>'statement of marks'!HV95</f>
        <v/>
      </c>
      <c r="AZ95" s="140" t="str">
        <f>'statement of marks'!HW95</f>
        <v/>
      </c>
      <c r="BB95" s="195" t="str">
        <f>IF(AV95="","",IF(AV95="PASS",'full report'!N3453,""))</f>
        <v/>
      </c>
    </row>
    <row r="96" spans="1:54" ht="20" customHeight="1">
      <c r="A96" s="122">
        <v>90</v>
      </c>
      <c r="B96" s="130" t="str">
        <f>IF('statement of marks'!D96="","",'statement of marks'!D96)</f>
        <v/>
      </c>
      <c r="C96" s="192" t="str">
        <f>IF('statement of marks'!E96="","",'statement of marks'!E96)</f>
        <v/>
      </c>
      <c r="D96" s="154" t="str">
        <f>IF('statement of marks'!F96="","",'statement of marks'!F96)</f>
        <v/>
      </c>
      <c r="E96" s="25" t="str">
        <f>IF('statement of marks'!G96="","",'statement of marks'!G96)</f>
        <v/>
      </c>
      <c r="F96" s="25" t="str">
        <f>IF('statement of marks'!H96="","",'statement of marks'!H96)</f>
        <v/>
      </c>
      <c r="G96" s="25" t="str">
        <f>IF('statement of marks'!I96="","",'statement of marks'!I96)</f>
        <v/>
      </c>
      <c r="H96" s="192" t="str">
        <f>IF('statement of marks'!B96="","",'statement of marks'!B96)</f>
        <v/>
      </c>
      <c r="I96" s="192" t="str">
        <f>IF('statement of marks'!HK96="","",'statement of marks'!HK96)</f>
        <v/>
      </c>
      <c r="J96" s="192" t="str">
        <f>IF('statement of marks'!DR96="","",'statement of marks'!DR96)</f>
        <v/>
      </c>
      <c r="K96" s="133">
        <f>IF('statement of marks'!DQ96="","",'statement of marks'!DQ96)</f>
        <v>27.708333333333332</v>
      </c>
      <c r="L96" s="134" t="str">
        <f>'statement of marks'!HZ96</f>
        <v/>
      </c>
      <c r="M96" s="134" t="str">
        <f>'statement of marks'!IC96</f>
        <v/>
      </c>
      <c r="N96" s="135" t="str">
        <f>'statement of marks'!IF96</f>
        <v/>
      </c>
      <c r="O96" s="134" t="str">
        <f>'statement of marks'!IG96</f>
        <v/>
      </c>
      <c r="P96" s="134" t="str">
        <f>'statement of marks'!IH96</f>
        <v/>
      </c>
      <c r="Q96" s="134" t="str">
        <f>'statement of marks'!II96</f>
        <v/>
      </c>
      <c r="R96" s="134" t="str">
        <f>'statement of marks'!IJ96</f>
        <v/>
      </c>
      <c r="S96" s="134" t="str">
        <f>'statement of marks'!IK96</f>
        <v/>
      </c>
      <c r="T96" s="134" t="str">
        <f>'statement of marks'!IN96</f>
        <v/>
      </c>
      <c r="U96" s="134" t="str">
        <f>'statement of marks'!IQ96</f>
        <v/>
      </c>
      <c r="V96" s="134" t="str">
        <f>'statement of marks'!IT96</f>
        <v/>
      </c>
      <c r="W96" s="134" t="str">
        <f>'statement of marks'!IW96</f>
        <v/>
      </c>
      <c r="X96" s="134" t="str">
        <f>'statement of marks'!IX96</f>
        <v>A</v>
      </c>
      <c r="Y96" s="134" t="str">
        <f>'statement of marks'!IY96</f>
        <v>A</v>
      </c>
      <c r="Z96" s="134" t="str">
        <f>CONCATENATE('statement of marks'!JC96,'statement of marks'!JE96)</f>
        <v xml:space="preserve">            </v>
      </c>
      <c r="AA96" s="134">
        <f t="shared" si="35"/>
        <v>0</v>
      </c>
      <c r="AB96" s="289"/>
      <c r="AC96" s="289"/>
      <c r="AD96" s="289"/>
      <c r="AE96" s="289"/>
      <c r="AF96" s="289"/>
      <c r="AG96" s="289"/>
      <c r="AH96" s="289"/>
      <c r="AI96" s="289"/>
      <c r="AJ96" s="289"/>
      <c r="AK96" s="136" t="str">
        <f t="shared" si="23"/>
        <v/>
      </c>
      <c r="AL96" s="136" t="str">
        <f t="shared" si="24"/>
        <v/>
      </c>
      <c r="AM96" s="136" t="str">
        <f t="shared" si="25"/>
        <v/>
      </c>
      <c r="AN96" s="136" t="str">
        <f t="shared" si="26"/>
        <v/>
      </c>
      <c r="AO96" s="136" t="str">
        <f t="shared" si="27"/>
        <v/>
      </c>
      <c r="AP96" s="136" t="str">
        <f t="shared" si="28"/>
        <v/>
      </c>
      <c r="AQ96" s="136" t="str">
        <f t="shared" si="29"/>
        <v/>
      </c>
      <c r="AR96" s="136" t="str">
        <f t="shared" si="30"/>
        <v/>
      </c>
      <c r="AS96" s="136" t="str">
        <f t="shared" si="31"/>
        <v/>
      </c>
      <c r="AT96" s="192">
        <f t="shared" si="32"/>
        <v>0</v>
      </c>
      <c r="AU96" s="192">
        <f t="shared" si="21"/>
        <v>0</v>
      </c>
      <c r="AV96" s="137" t="str">
        <f t="shared" si="33"/>
        <v/>
      </c>
      <c r="AW96" s="193" t="str">
        <f t="shared" si="22"/>
        <v/>
      </c>
      <c r="AX96" s="138" t="str">
        <f t="shared" si="36"/>
        <v/>
      </c>
      <c r="AY96" s="139" t="str">
        <f>'statement of marks'!HV96</f>
        <v/>
      </c>
      <c r="AZ96" s="140" t="str">
        <f>'statement of marks'!HW96</f>
        <v/>
      </c>
      <c r="BB96" s="195" t="str">
        <f>IF(AV96="","",IF(AV96="PASS",'full report'!N3492,""))</f>
        <v/>
      </c>
    </row>
    <row r="97" spans="1:54" ht="20" customHeight="1">
      <c r="A97" s="122">
        <v>91</v>
      </c>
      <c r="B97" s="130" t="str">
        <f>IF('statement of marks'!D97="","",'statement of marks'!D97)</f>
        <v/>
      </c>
      <c r="C97" s="192" t="str">
        <f>IF('statement of marks'!E97="","",'statement of marks'!E97)</f>
        <v/>
      </c>
      <c r="D97" s="154" t="str">
        <f>IF('statement of marks'!F97="","",'statement of marks'!F97)</f>
        <v/>
      </c>
      <c r="E97" s="25" t="str">
        <f>IF('statement of marks'!G97="","",'statement of marks'!G97)</f>
        <v/>
      </c>
      <c r="F97" s="25" t="str">
        <f>IF('statement of marks'!H97="","",'statement of marks'!H97)</f>
        <v/>
      </c>
      <c r="G97" s="25" t="str">
        <f>IF('statement of marks'!I97="","",'statement of marks'!I97)</f>
        <v/>
      </c>
      <c r="H97" s="192" t="str">
        <f>IF('statement of marks'!B97="","",'statement of marks'!B97)</f>
        <v/>
      </c>
      <c r="I97" s="192" t="str">
        <f>IF('statement of marks'!HK97="","",'statement of marks'!HK97)</f>
        <v/>
      </c>
      <c r="J97" s="192" t="str">
        <f>IF('statement of marks'!DR97="","",'statement of marks'!DR97)</f>
        <v/>
      </c>
      <c r="K97" s="133">
        <f>IF('statement of marks'!DQ97="","",'statement of marks'!DQ97)</f>
        <v>27.708333333333332</v>
      </c>
      <c r="L97" s="134" t="str">
        <f>'statement of marks'!HZ97</f>
        <v/>
      </c>
      <c r="M97" s="134" t="str">
        <f>'statement of marks'!IC97</f>
        <v/>
      </c>
      <c r="N97" s="135" t="str">
        <f>'statement of marks'!IF97</f>
        <v/>
      </c>
      <c r="O97" s="134" t="str">
        <f>'statement of marks'!IG97</f>
        <v/>
      </c>
      <c r="P97" s="134" t="str">
        <f>'statement of marks'!IH97</f>
        <v/>
      </c>
      <c r="Q97" s="134" t="str">
        <f>'statement of marks'!II97</f>
        <v/>
      </c>
      <c r="R97" s="134" t="str">
        <f>'statement of marks'!IJ97</f>
        <v/>
      </c>
      <c r="S97" s="134" t="str">
        <f>'statement of marks'!IK97</f>
        <v/>
      </c>
      <c r="T97" s="134" t="str">
        <f>'statement of marks'!IN97</f>
        <v/>
      </c>
      <c r="U97" s="134" t="str">
        <f>'statement of marks'!IQ97</f>
        <v/>
      </c>
      <c r="V97" s="134" t="str">
        <f>'statement of marks'!IT97</f>
        <v/>
      </c>
      <c r="W97" s="134" t="str">
        <f>'statement of marks'!IW97</f>
        <v/>
      </c>
      <c r="X97" s="134" t="str">
        <f>'statement of marks'!IX97</f>
        <v>A</v>
      </c>
      <c r="Y97" s="134" t="str">
        <f>'statement of marks'!IY97</f>
        <v>A</v>
      </c>
      <c r="Z97" s="134" t="str">
        <f>CONCATENATE('statement of marks'!JC97,'statement of marks'!JE97)</f>
        <v xml:space="preserve">            </v>
      </c>
      <c r="AA97" s="134">
        <f t="shared" si="35"/>
        <v>0</v>
      </c>
      <c r="AB97" s="289"/>
      <c r="AC97" s="289"/>
      <c r="AD97" s="289"/>
      <c r="AE97" s="289"/>
      <c r="AF97" s="289"/>
      <c r="AG97" s="289"/>
      <c r="AH97" s="289"/>
      <c r="AI97" s="289"/>
      <c r="AJ97" s="289"/>
      <c r="AK97" s="136" t="str">
        <f t="shared" si="23"/>
        <v/>
      </c>
      <c r="AL97" s="136" t="str">
        <f t="shared" si="24"/>
        <v/>
      </c>
      <c r="AM97" s="136" t="str">
        <f t="shared" si="25"/>
        <v/>
      </c>
      <c r="AN97" s="136" t="str">
        <f t="shared" si="26"/>
        <v/>
      </c>
      <c r="AO97" s="136" t="str">
        <f t="shared" si="27"/>
        <v/>
      </c>
      <c r="AP97" s="136" t="str">
        <f t="shared" si="28"/>
        <v/>
      </c>
      <c r="AQ97" s="136" t="str">
        <f t="shared" si="29"/>
        <v/>
      </c>
      <c r="AR97" s="136" t="str">
        <f t="shared" si="30"/>
        <v/>
      </c>
      <c r="AS97" s="136" t="str">
        <f t="shared" si="31"/>
        <v/>
      </c>
      <c r="AT97" s="192">
        <f t="shared" si="32"/>
        <v>0</v>
      </c>
      <c r="AU97" s="192">
        <f t="shared" si="21"/>
        <v>0</v>
      </c>
      <c r="AV97" s="137" t="str">
        <f t="shared" si="33"/>
        <v/>
      </c>
      <c r="AW97" s="193" t="str">
        <f t="shared" si="22"/>
        <v/>
      </c>
      <c r="AX97" s="138" t="str">
        <f t="shared" si="36"/>
        <v/>
      </c>
      <c r="AY97" s="139" t="str">
        <f>'statement of marks'!HV97</f>
        <v/>
      </c>
      <c r="AZ97" s="140" t="str">
        <f>'statement of marks'!HW97</f>
        <v/>
      </c>
      <c r="BB97" s="195" t="str">
        <f>IF(AV97="","",IF(AV97="PASS",'full report'!N3531,""))</f>
        <v/>
      </c>
    </row>
    <row r="98" spans="1:54" ht="20" customHeight="1">
      <c r="A98" s="122">
        <v>92</v>
      </c>
      <c r="B98" s="130" t="str">
        <f>IF('statement of marks'!D98="","",'statement of marks'!D98)</f>
        <v/>
      </c>
      <c r="C98" s="192" t="str">
        <f>IF('statement of marks'!E98="","",'statement of marks'!E98)</f>
        <v/>
      </c>
      <c r="D98" s="154" t="str">
        <f>IF('statement of marks'!F98="","",'statement of marks'!F98)</f>
        <v/>
      </c>
      <c r="E98" s="25" t="str">
        <f>IF('statement of marks'!G98="","",'statement of marks'!G98)</f>
        <v/>
      </c>
      <c r="F98" s="25" t="str">
        <f>IF('statement of marks'!H98="","",'statement of marks'!H98)</f>
        <v/>
      </c>
      <c r="G98" s="25" t="str">
        <f>IF('statement of marks'!I98="","",'statement of marks'!I98)</f>
        <v/>
      </c>
      <c r="H98" s="192" t="str">
        <f>IF('statement of marks'!B98="","",'statement of marks'!B98)</f>
        <v/>
      </c>
      <c r="I98" s="192" t="str">
        <f>IF('statement of marks'!HK98="","",'statement of marks'!HK98)</f>
        <v/>
      </c>
      <c r="J98" s="192" t="str">
        <f>IF('statement of marks'!DR98="","",'statement of marks'!DR98)</f>
        <v/>
      </c>
      <c r="K98" s="133">
        <f>IF('statement of marks'!DQ98="","",'statement of marks'!DQ98)</f>
        <v>27.708333333333332</v>
      </c>
      <c r="L98" s="134" t="str">
        <f>'statement of marks'!HZ98</f>
        <v/>
      </c>
      <c r="M98" s="134" t="str">
        <f>'statement of marks'!IC98</f>
        <v/>
      </c>
      <c r="N98" s="135" t="str">
        <f>'statement of marks'!IF98</f>
        <v/>
      </c>
      <c r="O98" s="134" t="str">
        <f>'statement of marks'!IG98</f>
        <v/>
      </c>
      <c r="P98" s="134" t="str">
        <f>'statement of marks'!IH98</f>
        <v/>
      </c>
      <c r="Q98" s="134" t="str">
        <f>'statement of marks'!II98</f>
        <v/>
      </c>
      <c r="R98" s="134" t="str">
        <f>'statement of marks'!IJ98</f>
        <v/>
      </c>
      <c r="S98" s="134" t="str">
        <f>'statement of marks'!IK98</f>
        <v/>
      </c>
      <c r="T98" s="134" t="str">
        <f>'statement of marks'!IN98</f>
        <v/>
      </c>
      <c r="U98" s="134" t="str">
        <f>'statement of marks'!IQ98</f>
        <v/>
      </c>
      <c r="V98" s="134" t="str">
        <f>'statement of marks'!IT98</f>
        <v/>
      </c>
      <c r="W98" s="134" t="str">
        <f>'statement of marks'!IW98</f>
        <v/>
      </c>
      <c r="X98" s="134" t="str">
        <f>'statement of marks'!IX98</f>
        <v>A</v>
      </c>
      <c r="Y98" s="134" t="str">
        <f>'statement of marks'!IY98</f>
        <v>A</v>
      </c>
      <c r="Z98" s="134" t="str">
        <f>CONCATENATE('statement of marks'!JC98,'statement of marks'!JE98)</f>
        <v xml:space="preserve">            </v>
      </c>
      <c r="AA98" s="134">
        <f t="shared" si="35"/>
        <v>0</v>
      </c>
      <c r="AB98" s="289"/>
      <c r="AC98" s="289"/>
      <c r="AD98" s="289"/>
      <c r="AE98" s="289"/>
      <c r="AF98" s="289"/>
      <c r="AG98" s="289"/>
      <c r="AH98" s="289"/>
      <c r="AI98" s="289"/>
      <c r="AJ98" s="289"/>
      <c r="AK98" s="136" t="str">
        <f t="shared" si="23"/>
        <v/>
      </c>
      <c r="AL98" s="136" t="str">
        <f t="shared" si="24"/>
        <v/>
      </c>
      <c r="AM98" s="136" t="str">
        <f t="shared" si="25"/>
        <v/>
      </c>
      <c r="AN98" s="136" t="str">
        <f t="shared" si="26"/>
        <v/>
      </c>
      <c r="AO98" s="136" t="str">
        <f t="shared" si="27"/>
        <v/>
      </c>
      <c r="AP98" s="136" t="str">
        <f t="shared" si="28"/>
        <v/>
      </c>
      <c r="AQ98" s="136" t="str">
        <f t="shared" si="29"/>
        <v/>
      </c>
      <c r="AR98" s="136" t="str">
        <f t="shared" si="30"/>
        <v/>
      </c>
      <c r="AS98" s="136" t="str">
        <f t="shared" si="31"/>
        <v/>
      </c>
      <c r="AT98" s="192">
        <f t="shared" si="32"/>
        <v>0</v>
      </c>
      <c r="AU98" s="192">
        <f t="shared" si="21"/>
        <v>0</v>
      </c>
      <c r="AV98" s="137" t="str">
        <f t="shared" si="33"/>
        <v/>
      </c>
      <c r="AW98" s="193" t="str">
        <f t="shared" si="22"/>
        <v/>
      </c>
      <c r="AX98" s="138" t="str">
        <f t="shared" si="36"/>
        <v/>
      </c>
      <c r="AY98" s="139" t="str">
        <f>'statement of marks'!HV98</f>
        <v/>
      </c>
      <c r="AZ98" s="140" t="str">
        <f>'statement of marks'!HW98</f>
        <v/>
      </c>
      <c r="BB98" s="195" t="str">
        <f>IF(AV98="","",IF(AV98="PASS",'full report'!N3570,""))</f>
        <v/>
      </c>
    </row>
    <row r="99" spans="1:54" ht="20" customHeight="1">
      <c r="A99" s="122">
        <v>93</v>
      </c>
      <c r="B99" s="130" t="str">
        <f>IF('statement of marks'!D99="","",'statement of marks'!D99)</f>
        <v/>
      </c>
      <c r="C99" s="192" t="str">
        <f>IF('statement of marks'!E99="","",'statement of marks'!E99)</f>
        <v/>
      </c>
      <c r="D99" s="154" t="str">
        <f>IF('statement of marks'!F99="","",'statement of marks'!F99)</f>
        <v/>
      </c>
      <c r="E99" s="25" t="str">
        <f>IF('statement of marks'!G99="","",'statement of marks'!G99)</f>
        <v/>
      </c>
      <c r="F99" s="25" t="str">
        <f>IF('statement of marks'!H99="","",'statement of marks'!H99)</f>
        <v/>
      </c>
      <c r="G99" s="25" t="str">
        <f>IF('statement of marks'!I99="","",'statement of marks'!I99)</f>
        <v/>
      </c>
      <c r="H99" s="192" t="str">
        <f>IF('statement of marks'!B99="","",'statement of marks'!B99)</f>
        <v/>
      </c>
      <c r="I99" s="192" t="str">
        <f>IF('statement of marks'!HK99="","",'statement of marks'!HK99)</f>
        <v/>
      </c>
      <c r="J99" s="192" t="str">
        <f>IF('statement of marks'!DR99="","",'statement of marks'!DR99)</f>
        <v/>
      </c>
      <c r="K99" s="133">
        <f>IF('statement of marks'!DQ99="","",'statement of marks'!DQ99)</f>
        <v>27.708333333333332</v>
      </c>
      <c r="L99" s="134" t="str">
        <f>'statement of marks'!HZ99</f>
        <v/>
      </c>
      <c r="M99" s="134" t="str">
        <f>'statement of marks'!IC99</f>
        <v/>
      </c>
      <c r="N99" s="135" t="str">
        <f>'statement of marks'!IF99</f>
        <v/>
      </c>
      <c r="O99" s="134" t="str">
        <f>'statement of marks'!IG99</f>
        <v/>
      </c>
      <c r="P99" s="134" t="str">
        <f>'statement of marks'!IH99</f>
        <v/>
      </c>
      <c r="Q99" s="134" t="str">
        <f>'statement of marks'!II99</f>
        <v/>
      </c>
      <c r="R99" s="134" t="str">
        <f>'statement of marks'!IJ99</f>
        <v/>
      </c>
      <c r="S99" s="134" t="str">
        <f>'statement of marks'!IK99</f>
        <v/>
      </c>
      <c r="T99" s="134" t="str">
        <f>'statement of marks'!IN99</f>
        <v/>
      </c>
      <c r="U99" s="134" t="str">
        <f>'statement of marks'!IQ99</f>
        <v/>
      </c>
      <c r="V99" s="134" t="str">
        <f>'statement of marks'!IT99</f>
        <v/>
      </c>
      <c r="W99" s="134" t="str">
        <f>'statement of marks'!IW99</f>
        <v/>
      </c>
      <c r="X99" s="134" t="str">
        <f>'statement of marks'!IX99</f>
        <v>A</v>
      </c>
      <c r="Y99" s="134" t="str">
        <f>'statement of marks'!IY99</f>
        <v>A</v>
      </c>
      <c r="Z99" s="134" t="str">
        <f>CONCATENATE('statement of marks'!JC99,'statement of marks'!JE99)</f>
        <v xml:space="preserve">            </v>
      </c>
      <c r="AA99" s="134">
        <f t="shared" si="35"/>
        <v>0</v>
      </c>
      <c r="AB99" s="289"/>
      <c r="AC99" s="289"/>
      <c r="AD99" s="289"/>
      <c r="AE99" s="289"/>
      <c r="AF99" s="289"/>
      <c r="AG99" s="289"/>
      <c r="AH99" s="289"/>
      <c r="AI99" s="289"/>
      <c r="AJ99" s="289"/>
      <c r="AK99" s="136" t="str">
        <f t="shared" si="23"/>
        <v/>
      </c>
      <c r="AL99" s="136" t="str">
        <f t="shared" si="24"/>
        <v/>
      </c>
      <c r="AM99" s="136" t="str">
        <f t="shared" si="25"/>
        <v/>
      </c>
      <c r="AN99" s="136" t="str">
        <f t="shared" si="26"/>
        <v/>
      </c>
      <c r="AO99" s="136" t="str">
        <f t="shared" si="27"/>
        <v/>
      </c>
      <c r="AP99" s="136" t="str">
        <f t="shared" si="28"/>
        <v/>
      </c>
      <c r="AQ99" s="136" t="str">
        <f t="shared" si="29"/>
        <v/>
      </c>
      <c r="AR99" s="136" t="str">
        <f t="shared" si="30"/>
        <v/>
      </c>
      <c r="AS99" s="136" t="str">
        <f t="shared" si="31"/>
        <v/>
      </c>
      <c r="AT99" s="192">
        <f t="shared" si="32"/>
        <v>0</v>
      </c>
      <c r="AU99" s="192">
        <f t="shared" si="21"/>
        <v>0</v>
      </c>
      <c r="AV99" s="137" t="str">
        <f t="shared" si="33"/>
        <v/>
      </c>
      <c r="AW99" s="193" t="str">
        <f t="shared" si="22"/>
        <v/>
      </c>
      <c r="AX99" s="138" t="str">
        <f t="shared" si="36"/>
        <v/>
      </c>
      <c r="AY99" s="139" t="str">
        <f>'statement of marks'!HV99</f>
        <v/>
      </c>
      <c r="AZ99" s="140" t="str">
        <f>'statement of marks'!HW99</f>
        <v/>
      </c>
      <c r="BB99" s="195" t="str">
        <f>IF(AV99="","",IF(AV99="PASS",'full report'!N3609,""))</f>
        <v/>
      </c>
    </row>
    <row r="100" spans="1:54" ht="20" customHeight="1">
      <c r="A100" s="122">
        <v>94</v>
      </c>
      <c r="B100" s="130" t="str">
        <f>IF('statement of marks'!D100="","",'statement of marks'!D100)</f>
        <v/>
      </c>
      <c r="C100" s="192" t="str">
        <f>IF('statement of marks'!E100="","",'statement of marks'!E100)</f>
        <v/>
      </c>
      <c r="D100" s="154" t="str">
        <f>IF('statement of marks'!F100="","",'statement of marks'!F100)</f>
        <v/>
      </c>
      <c r="E100" s="25" t="str">
        <f>IF('statement of marks'!G100="","",'statement of marks'!G100)</f>
        <v/>
      </c>
      <c r="F100" s="25" t="str">
        <f>IF('statement of marks'!H100="","",'statement of marks'!H100)</f>
        <v/>
      </c>
      <c r="G100" s="25" t="str">
        <f>IF('statement of marks'!I100="","",'statement of marks'!I100)</f>
        <v/>
      </c>
      <c r="H100" s="192" t="str">
        <f>IF('statement of marks'!B100="","",'statement of marks'!B100)</f>
        <v/>
      </c>
      <c r="I100" s="192" t="str">
        <f>IF('statement of marks'!HK100="","",'statement of marks'!HK100)</f>
        <v/>
      </c>
      <c r="J100" s="192" t="str">
        <f>IF('statement of marks'!DR100="","",'statement of marks'!DR100)</f>
        <v/>
      </c>
      <c r="K100" s="133">
        <f>IF('statement of marks'!DQ100="","",'statement of marks'!DQ100)</f>
        <v>27.708333333333332</v>
      </c>
      <c r="L100" s="134" t="str">
        <f>'statement of marks'!HZ100</f>
        <v/>
      </c>
      <c r="M100" s="134" t="str">
        <f>'statement of marks'!IC100</f>
        <v/>
      </c>
      <c r="N100" s="135" t="str">
        <f>'statement of marks'!IF100</f>
        <v/>
      </c>
      <c r="O100" s="134" t="str">
        <f>'statement of marks'!IG100</f>
        <v/>
      </c>
      <c r="P100" s="134" t="str">
        <f>'statement of marks'!IH100</f>
        <v/>
      </c>
      <c r="Q100" s="134" t="str">
        <f>'statement of marks'!II100</f>
        <v/>
      </c>
      <c r="R100" s="134" t="str">
        <f>'statement of marks'!IJ100</f>
        <v/>
      </c>
      <c r="S100" s="134" t="str">
        <f>'statement of marks'!IK100</f>
        <v/>
      </c>
      <c r="T100" s="134" t="str">
        <f>'statement of marks'!IN100</f>
        <v/>
      </c>
      <c r="U100" s="134" t="str">
        <f>'statement of marks'!IQ100</f>
        <v/>
      </c>
      <c r="V100" s="134" t="str">
        <f>'statement of marks'!IT100</f>
        <v/>
      </c>
      <c r="W100" s="134" t="str">
        <f>'statement of marks'!IW100</f>
        <v/>
      </c>
      <c r="X100" s="134" t="str">
        <f>'statement of marks'!IX100</f>
        <v>A</v>
      </c>
      <c r="Y100" s="134" t="str">
        <f>'statement of marks'!IY100</f>
        <v>A</v>
      </c>
      <c r="Z100" s="134" t="str">
        <f>CONCATENATE('statement of marks'!JC100,'statement of marks'!JE100)</f>
        <v xml:space="preserve">            </v>
      </c>
      <c r="AA100" s="134">
        <f t="shared" si="35"/>
        <v>0</v>
      </c>
      <c r="AB100" s="289"/>
      <c r="AC100" s="289"/>
      <c r="AD100" s="289"/>
      <c r="AE100" s="289"/>
      <c r="AF100" s="289"/>
      <c r="AG100" s="289"/>
      <c r="AH100" s="289"/>
      <c r="AI100" s="289"/>
      <c r="AJ100" s="289"/>
      <c r="AK100" s="136" t="str">
        <f t="shared" si="23"/>
        <v/>
      </c>
      <c r="AL100" s="136" t="str">
        <f t="shared" si="24"/>
        <v/>
      </c>
      <c r="AM100" s="136" t="str">
        <f t="shared" si="25"/>
        <v/>
      </c>
      <c r="AN100" s="136" t="str">
        <f t="shared" si="26"/>
        <v/>
      </c>
      <c r="AO100" s="136" t="str">
        <f t="shared" si="27"/>
        <v/>
      </c>
      <c r="AP100" s="136" t="str">
        <f t="shared" si="28"/>
        <v/>
      </c>
      <c r="AQ100" s="136" t="str">
        <f t="shared" si="29"/>
        <v/>
      </c>
      <c r="AR100" s="136" t="str">
        <f t="shared" si="30"/>
        <v/>
      </c>
      <c r="AS100" s="136" t="str">
        <f t="shared" si="31"/>
        <v/>
      </c>
      <c r="AT100" s="192">
        <f t="shared" si="32"/>
        <v>0</v>
      </c>
      <c r="AU100" s="192">
        <f t="shared" si="21"/>
        <v>0</v>
      </c>
      <c r="AV100" s="137" t="str">
        <f t="shared" si="33"/>
        <v/>
      </c>
      <c r="AW100" s="193" t="str">
        <f t="shared" si="22"/>
        <v/>
      </c>
      <c r="AX100" s="138" t="str">
        <f t="shared" si="36"/>
        <v/>
      </c>
      <c r="AY100" s="139" t="str">
        <f>'statement of marks'!HV100</f>
        <v/>
      </c>
      <c r="AZ100" s="140" t="str">
        <f>'statement of marks'!HW100</f>
        <v/>
      </c>
      <c r="BB100" s="195" t="str">
        <f>IF(AV100="","",IF(AV100="PASS",'full report'!N3648,""))</f>
        <v/>
      </c>
    </row>
    <row r="101" spans="1:54" ht="20" customHeight="1">
      <c r="A101" s="122">
        <v>95</v>
      </c>
      <c r="B101" s="130" t="str">
        <f>IF('statement of marks'!D101="","",'statement of marks'!D101)</f>
        <v/>
      </c>
      <c r="C101" s="192" t="str">
        <f>IF('statement of marks'!E101="","",'statement of marks'!E101)</f>
        <v/>
      </c>
      <c r="D101" s="154" t="str">
        <f>IF('statement of marks'!F101="","",'statement of marks'!F101)</f>
        <v/>
      </c>
      <c r="E101" s="25" t="str">
        <f>IF('statement of marks'!G101="","",'statement of marks'!G101)</f>
        <v/>
      </c>
      <c r="F101" s="25" t="str">
        <f>IF('statement of marks'!H101="","",'statement of marks'!H101)</f>
        <v/>
      </c>
      <c r="G101" s="25" t="str">
        <f>IF('statement of marks'!I101="","",'statement of marks'!I101)</f>
        <v/>
      </c>
      <c r="H101" s="192" t="str">
        <f>IF('statement of marks'!B101="","",'statement of marks'!B101)</f>
        <v/>
      </c>
      <c r="I101" s="192" t="str">
        <f>IF('statement of marks'!HK101="","",'statement of marks'!HK101)</f>
        <v/>
      </c>
      <c r="J101" s="192" t="str">
        <f>IF('statement of marks'!DR101="","",'statement of marks'!DR101)</f>
        <v/>
      </c>
      <c r="K101" s="133">
        <f>IF('statement of marks'!DQ101="","",'statement of marks'!DQ101)</f>
        <v>27.708333333333332</v>
      </c>
      <c r="L101" s="134" t="str">
        <f>'statement of marks'!HZ101</f>
        <v/>
      </c>
      <c r="M101" s="134" t="str">
        <f>'statement of marks'!IC101</f>
        <v/>
      </c>
      <c r="N101" s="135" t="str">
        <f>'statement of marks'!IF101</f>
        <v/>
      </c>
      <c r="O101" s="134" t="str">
        <f>'statement of marks'!IG101</f>
        <v/>
      </c>
      <c r="P101" s="134" t="str">
        <f>'statement of marks'!IH101</f>
        <v/>
      </c>
      <c r="Q101" s="134" t="str">
        <f>'statement of marks'!II101</f>
        <v/>
      </c>
      <c r="R101" s="134" t="str">
        <f>'statement of marks'!IJ101</f>
        <v/>
      </c>
      <c r="S101" s="134" t="str">
        <f>'statement of marks'!IK101</f>
        <v/>
      </c>
      <c r="T101" s="134" t="str">
        <f>'statement of marks'!IN101</f>
        <v/>
      </c>
      <c r="U101" s="134" t="str">
        <f>'statement of marks'!IQ101</f>
        <v/>
      </c>
      <c r="V101" s="134" t="str">
        <f>'statement of marks'!IT101</f>
        <v/>
      </c>
      <c r="W101" s="134" t="str">
        <f>'statement of marks'!IW101</f>
        <v/>
      </c>
      <c r="X101" s="134" t="str">
        <f>'statement of marks'!IX101</f>
        <v>A</v>
      </c>
      <c r="Y101" s="134" t="str">
        <f>'statement of marks'!IY101</f>
        <v>A</v>
      </c>
      <c r="Z101" s="134" t="str">
        <f>CONCATENATE('statement of marks'!JC101,'statement of marks'!JE101)</f>
        <v xml:space="preserve">            </v>
      </c>
      <c r="AA101" s="134">
        <f t="shared" si="35"/>
        <v>0</v>
      </c>
      <c r="AB101" s="289"/>
      <c r="AC101" s="289"/>
      <c r="AD101" s="289"/>
      <c r="AE101" s="289"/>
      <c r="AF101" s="289"/>
      <c r="AG101" s="289"/>
      <c r="AH101" s="289"/>
      <c r="AI101" s="289"/>
      <c r="AJ101" s="289"/>
      <c r="AK101" s="136" t="str">
        <f t="shared" si="23"/>
        <v/>
      </c>
      <c r="AL101" s="136" t="str">
        <f t="shared" si="24"/>
        <v/>
      </c>
      <c r="AM101" s="136" t="str">
        <f t="shared" si="25"/>
        <v/>
      </c>
      <c r="AN101" s="136" t="str">
        <f t="shared" si="26"/>
        <v/>
      </c>
      <c r="AO101" s="136" t="str">
        <f t="shared" si="27"/>
        <v/>
      </c>
      <c r="AP101" s="136" t="str">
        <f t="shared" si="28"/>
        <v/>
      </c>
      <c r="AQ101" s="136" t="str">
        <f t="shared" si="29"/>
        <v/>
      </c>
      <c r="AR101" s="136" t="str">
        <f t="shared" si="30"/>
        <v/>
      </c>
      <c r="AS101" s="136" t="str">
        <f t="shared" si="31"/>
        <v/>
      </c>
      <c r="AT101" s="192">
        <f t="shared" si="32"/>
        <v>0</v>
      </c>
      <c r="AU101" s="192">
        <f t="shared" si="21"/>
        <v>0</v>
      </c>
      <c r="AV101" s="137" t="str">
        <f t="shared" si="33"/>
        <v/>
      </c>
      <c r="AW101" s="193" t="str">
        <f t="shared" si="22"/>
        <v/>
      </c>
      <c r="AX101" s="138" t="str">
        <f t="shared" si="36"/>
        <v/>
      </c>
      <c r="AY101" s="139" t="str">
        <f>'statement of marks'!HV101</f>
        <v/>
      </c>
      <c r="AZ101" s="140" t="str">
        <f>'statement of marks'!HW101</f>
        <v/>
      </c>
      <c r="BB101" s="195" t="str">
        <f>IF(AV101="","",IF(AV101="PASS",'full report'!N3687,""))</f>
        <v/>
      </c>
    </row>
    <row r="102" spans="1:54" ht="20" customHeight="1">
      <c r="A102" s="122">
        <v>96</v>
      </c>
      <c r="B102" s="130" t="str">
        <f>IF('statement of marks'!D102="","",'statement of marks'!D102)</f>
        <v/>
      </c>
      <c r="C102" s="192" t="str">
        <f>IF('statement of marks'!E102="","",'statement of marks'!E102)</f>
        <v/>
      </c>
      <c r="D102" s="154" t="str">
        <f>IF('statement of marks'!F102="","",'statement of marks'!F102)</f>
        <v/>
      </c>
      <c r="E102" s="25" t="str">
        <f>IF('statement of marks'!G102="","",'statement of marks'!G102)</f>
        <v/>
      </c>
      <c r="F102" s="25" t="str">
        <f>IF('statement of marks'!H102="","",'statement of marks'!H102)</f>
        <v/>
      </c>
      <c r="G102" s="25" t="str">
        <f>IF('statement of marks'!I102="","",'statement of marks'!I102)</f>
        <v/>
      </c>
      <c r="H102" s="192" t="str">
        <f>IF('statement of marks'!B102="","",'statement of marks'!B102)</f>
        <v/>
      </c>
      <c r="I102" s="192" t="str">
        <f>IF('statement of marks'!HK102="","",'statement of marks'!HK102)</f>
        <v/>
      </c>
      <c r="J102" s="192" t="str">
        <f>IF('statement of marks'!DR102="","",'statement of marks'!DR102)</f>
        <v/>
      </c>
      <c r="K102" s="133">
        <f>IF('statement of marks'!DQ102="","",'statement of marks'!DQ102)</f>
        <v>27.708333333333332</v>
      </c>
      <c r="L102" s="134" t="str">
        <f>'statement of marks'!HZ102</f>
        <v/>
      </c>
      <c r="M102" s="134" t="str">
        <f>'statement of marks'!IC102</f>
        <v/>
      </c>
      <c r="N102" s="135" t="str">
        <f>'statement of marks'!IF102</f>
        <v/>
      </c>
      <c r="O102" s="134" t="str">
        <f>'statement of marks'!IG102</f>
        <v/>
      </c>
      <c r="P102" s="134" t="str">
        <f>'statement of marks'!IH102</f>
        <v/>
      </c>
      <c r="Q102" s="134" t="str">
        <f>'statement of marks'!II102</f>
        <v/>
      </c>
      <c r="R102" s="134" t="str">
        <f>'statement of marks'!IJ102</f>
        <v/>
      </c>
      <c r="S102" s="134" t="str">
        <f>'statement of marks'!IK102</f>
        <v/>
      </c>
      <c r="T102" s="134" t="str">
        <f>'statement of marks'!IN102</f>
        <v/>
      </c>
      <c r="U102" s="134" t="str">
        <f>'statement of marks'!IQ102</f>
        <v/>
      </c>
      <c r="V102" s="134" t="str">
        <f>'statement of marks'!IT102</f>
        <v/>
      </c>
      <c r="W102" s="134" t="str">
        <f>'statement of marks'!IW102</f>
        <v/>
      </c>
      <c r="X102" s="134" t="str">
        <f>'statement of marks'!IX102</f>
        <v>A</v>
      </c>
      <c r="Y102" s="134" t="str">
        <f>'statement of marks'!IY102</f>
        <v>A</v>
      </c>
      <c r="Z102" s="134" t="str">
        <f>CONCATENATE('statement of marks'!JC102,'statement of marks'!JE102)</f>
        <v xml:space="preserve">            </v>
      </c>
      <c r="AA102" s="134">
        <f t="shared" si="35"/>
        <v>0</v>
      </c>
      <c r="AB102" s="289"/>
      <c r="AC102" s="289"/>
      <c r="AD102" s="289"/>
      <c r="AE102" s="289"/>
      <c r="AF102" s="289"/>
      <c r="AG102" s="289"/>
      <c r="AH102" s="289"/>
      <c r="AI102" s="289"/>
      <c r="AJ102" s="289"/>
      <c r="AK102" s="136" t="str">
        <f t="shared" si="23"/>
        <v/>
      </c>
      <c r="AL102" s="136" t="str">
        <f t="shared" si="24"/>
        <v/>
      </c>
      <c r="AM102" s="136" t="str">
        <f t="shared" si="25"/>
        <v/>
      </c>
      <c r="AN102" s="136" t="str">
        <f t="shared" si="26"/>
        <v/>
      </c>
      <c r="AO102" s="136" t="str">
        <f t="shared" si="27"/>
        <v/>
      </c>
      <c r="AP102" s="136" t="str">
        <f t="shared" si="28"/>
        <v/>
      </c>
      <c r="AQ102" s="136" t="str">
        <f t="shared" si="29"/>
        <v/>
      </c>
      <c r="AR102" s="136" t="str">
        <f t="shared" si="30"/>
        <v/>
      </c>
      <c r="AS102" s="136" t="str">
        <f t="shared" si="31"/>
        <v/>
      </c>
      <c r="AT102" s="192">
        <f t="shared" si="32"/>
        <v>0</v>
      </c>
      <c r="AU102" s="192">
        <f t="shared" si="21"/>
        <v>0</v>
      </c>
      <c r="AV102" s="137" t="str">
        <f t="shared" si="33"/>
        <v/>
      </c>
      <c r="AW102" s="193" t="str">
        <f t="shared" si="22"/>
        <v/>
      </c>
      <c r="AX102" s="138" t="str">
        <f t="shared" si="36"/>
        <v/>
      </c>
      <c r="AY102" s="139" t="str">
        <f>'statement of marks'!HV102</f>
        <v/>
      </c>
      <c r="AZ102" s="140" t="str">
        <f>'statement of marks'!HW102</f>
        <v/>
      </c>
      <c r="BB102" s="195" t="str">
        <f>IF(AV102="","",IF(AV102="PASS",'full report'!N3726,""))</f>
        <v/>
      </c>
    </row>
    <row r="103" spans="1:54" ht="20" customHeight="1">
      <c r="A103" s="122">
        <v>97</v>
      </c>
      <c r="B103" s="130" t="str">
        <f>IF('statement of marks'!D103="","",'statement of marks'!D103)</f>
        <v/>
      </c>
      <c r="C103" s="192" t="str">
        <f>IF('statement of marks'!E103="","",'statement of marks'!E103)</f>
        <v/>
      </c>
      <c r="D103" s="154" t="str">
        <f>IF('statement of marks'!F103="","",'statement of marks'!F103)</f>
        <v/>
      </c>
      <c r="E103" s="25" t="str">
        <f>IF('statement of marks'!G103="","",'statement of marks'!G103)</f>
        <v/>
      </c>
      <c r="F103" s="25" t="str">
        <f>IF('statement of marks'!H103="","",'statement of marks'!H103)</f>
        <v/>
      </c>
      <c r="G103" s="25" t="str">
        <f>IF('statement of marks'!I103="","",'statement of marks'!I103)</f>
        <v/>
      </c>
      <c r="H103" s="192" t="str">
        <f>IF('statement of marks'!B103="","",'statement of marks'!B103)</f>
        <v/>
      </c>
      <c r="I103" s="192" t="str">
        <f>IF('statement of marks'!HK103="","",'statement of marks'!HK103)</f>
        <v/>
      </c>
      <c r="J103" s="192" t="str">
        <f>IF('statement of marks'!DR103="","",'statement of marks'!DR103)</f>
        <v/>
      </c>
      <c r="K103" s="133">
        <f>IF('statement of marks'!DQ103="","",'statement of marks'!DQ103)</f>
        <v>27.708333333333332</v>
      </c>
      <c r="L103" s="134" t="str">
        <f>'statement of marks'!HZ103</f>
        <v/>
      </c>
      <c r="M103" s="134" t="str">
        <f>'statement of marks'!IC103</f>
        <v/>
      </c>
      <c r="N103" s="135" t="str">
        <f>'statement of marks'!IF103</f>
        <v/>
      </c>
      <c r="O103" s="134" t="str">
        <f>'statement of marks'!IG103</f>
        <v/>
      </c>
      <c r="P103" s="134" t="str">
        <f>'statement of marks'!IH103</f>
        <v/>
      </c>
      <c r="Q103" s="134" t="str">
        <f>'statement of marks'!II103</f>
        <v/>
      </c>
      <c r="R103" s="134" t="str">
        <f>'statement of marks'!IJ103</f>
        <v/>
      </c>
      <c r="S103" s="134" t="str">
        <f>'statement of marks'!IK103</f>
        <v/>
      </c>
      <c r="T103" s="134" t="str">
        <f>'statement of marks'!IN103</f>
        <v/>
      </c>
      <c r="U103" s="134" t="str">
        <f>'statement of marks'!IQ103</f>
        <v/>
      </c>
      <c r="V103" s="134" t="str">
        <f>'statement of marks'!IT103</f>
        <v/>
      </c>
      <c r="W103" s="134" t="str">
        <f>'statement of marks'!IW103</f>
        <v/>
      </c>
      <c r="X103" s="134" t="str">
        <f>'statement of marks'!IX103</f>
        <v>A</v>
      </c>
      <c r="Y103" s="134" t="str">
        <f>'statement of marks'!IY103</f>
        <v>A</v>
      </c>
      <c r="Z103" s="134" t="str">
        <f>CONCATENATE('statement of marks'!JC103,'statement of marks'!JE103)</f>
        <v xml:space="preserve">            </v>
      </c>
      <c r="AA103" s="134">
        <f t="shared" si="35"/>
        <v>0</v>
      </c>
      <c r="AB103" s="289"/>
      <c r="AC103" s="289"/>
      <c r="AD103" s="289"/>
      <c r="AE103" s="289"/>
      <c r="AF103" s="289"/>
      <c r="AG103" s="289"/>
      <c r="AH103" s="289"/>
      <c r="AI103" s="289"/>
      <c r="AJ103" s="289"/>
      <c r="AK103" s="136" t="str">
        <f t="shared" si="23"/>
        <v/>
      </c>
      <c r="AL103" s="136" t="str">
        <f t="shared" si="24"/>
        <v/>
      </c>
      <c r="AM103" s="136" t="str">
        <f t="shared" si="25"/>
        <v/>
      </c>
      <c r="AN103" s="136" t="str">
        <f t="shared" si="26"/>
        <v/>
      </c>
      <c r="AO103" s="136" t="str">
        <f t="shared" si="27"/>
        <v/>
      </c>
      <c r="AP103" s="136" t="str">
        <f t="shared" si="28"/>
        <v/>
      </c>
      <c r="AQ103" s="136" t="str">
        <f t="shared" si="29"/>
        <v/>
      </c>
      <c r="AR103" s="136" t="str">
        <f t="shared" si="30"/>
        <v/>
      </c>
      <c r="AS103" s="136" t="str">
        <f t="shared" si="31"/>
        <v/>
      </c>
      <c r="AT103" s="192">
        <f t="shared" si="32"/>
        <v>0</v>
      </c>
      <c r="AU103" s="192">
        <f t="shared" si="21"/>
        <v>0</v>
      </c>
      <c r="AV103" s="137" t="str">
        <f t="shared" si="33"/>
        <v/>
      </c>
      <c r="AW103" s="193" t="str">
        <f t="shared" si="22"/>
        <v/>
      </c>
      <c r="AX103" s="138" t="str">
        <f t="shared" si="36"/>
        <v/>
      </c>
      <c r="AY103" s="139" t="str">
        <f>'statement of marks'!HV103</f>
        <v/>
      </c>
      <c r="AZ103" s="140" t="str">
        <f>'statement of marks'!HW103</f>
        <v/>
      </c>
      <c r="BB103" s="195" t="str">
        <f>IF(AV103="","",IF(AV103="PASS",'full report'!N3765,""))</f>
        <v/>
      </c>
    </row>
    <row r="104" spans="1:54" ht="20" customHeight="1">
      <c r="A104" s="122">
        <v>98</v>
      </c>
      <c r="B104" s="130" t="str">
        <f>IF('statement of marks'!D104="","",'statement of marks'!D104)</f>
        <v/>
      </c>
      <c r="C104" s="192" t="str">
        <f>IF('statement of marks'!E104="","",'statement of marks'!E104)</f>
        <v/>
      </c>
      <c r="D104" s="154" t="str">
        <f>IF('statement of marks'!F104="","",'statement of marks'!F104)</f>
        <v/>
      </c>
      <c r="E104" s="25" t="str">
        <f>IF('statement of marks'!G104="","",'statement of marks'!G104)</f>
        <v/>
      </c>
      <c r="F104" s="25" t="str">
        <f>IF('statement of marks'!H104="","",'statement of marks'!H104)</f>
        <v/>
      </c>
      <c r="G104" s="25" t="str">
        <f>IF('statement of marks'!I104="","",'statement of marks'!I104)</f>
        <v/>
      </c>
      <c r="H104" s="192" t="str">
        <f>IF('statement of marks'!B104="","",'statement of marks'!B104)</f>
        <v/>
      </c>
      <c r="I104" s="192" t="str">
        <f>IF('statement of marks'!HK104="","",'statement of marks'!HK104)</f>
        <v/>
      </c>
      <c r="J104" s="192" t="str">
        <f>IF('statement of marks'!DR104="","",'statement of marks'!DR104)</f>
        <v/>
      </c>
      <c r="K104" s="133">
        <f>IF('statement of marks'!DQ104="","",'statement of marks'!DQ104)</f>
        <v>27.708333333333332</v>
      </c>
      <c r="L104" s="134" t="str">
        <f>'statement of marks'!HZ104</f>
        <v/>
      </c>
      <c r="M104" s="134" t="str">
        <f>'statement of marks'!IC104</f>
        <v/>
      </c>
      <c r="N104" s="135" t="str">
        <f>'statement of marks'!IF104</f>
        <v/>
      </c>
      <c r="O104" s="134" t="str">
        <f>'statement of marks'!IG104</f>
        <v/>
      </c>
      <c r="P104" s="134" t="str">
        <f>'statement of marks'!IH104</f>
        <v/>
      </c>
      <c r="Q104" s="134" t="str">
        <f>'statement of marks'!II104</f>
        <v/>
      </c>
      <c r="R104" s="134" t="str">
        <f>'statement of marks'!IJ104</f>
        <v/>
      </c>
      <c r="S104" s="134" t="str">
        <f>'statement of marks'!IK104</f>
        <v/>
      </c>
      <c r="T104" s="134" t="str">
        <f>'statement of marks'!IN104</f>
        <v/>
      </c>
      <c r="U104" s="134" t="str">
        <f>'statement of marks'!IQ104</f>
        <v/>
      </c>
      <c r="V104" s="134" t="str">
        <f>'statement of marks'!IT104</f>
        <v/>
      </c>
      <c r="W104" s="134" t="str">
        <f>'statement of marks'!IW104</f>
        <v/>
      </c>
      <c r="X104" s="134" t="str">
        <f>'statement of marks'!IX104</f>
        <v>A</v>
      </c>
      <c r="Y104" s="134" t="str">
        <f>'statement of marks'!IY104</f>
        <v>A</v>
      </c>
      <c r="Z104" s="134" t="str">
        <f>CONCATENATE('statement of marks'!JC104,'statement of marks'!JE104)</f>
        <v xml:space="preserve">            </v>
      </c>
      <c r="AA104" s="134">
        <f t="shared" si="35"/>
        <v>0</v>
      </c>
      <c r="AB104" s="289"/>
      <c r="AC104" s="289"/>
      <c r="AD104" s="289"/>
      <c r="AE104" s="289"/>
      <c r="AF104" s="289"/>
      <c r="AG104" s="289"/>
      <c r="AH104" s="289"/>
      <c r="AI104" s="289"/>
      <c r="AJ104" s="289"/>
      <c r="AK104" s="136" t="str">
        <f t="shared" si="23"/>
        <v/>
      </c>
      <c r="AL104" s="136" t="str">
        <f t="shared" si="24"/>
        <v/>
      </c>
      <c r="AM104" s="136" t="str">
        <f t="shared" si="25"/>
        <v/>
      </c>
      <c r="AN104" s="136" t="str">
        <f t="shared" si="26"/>
        <v/>
      </c>
      <c r="AO104" s="136" t="str">
        <f t="shared" si="27"/>
        <v/>
      </c>
      <c r="AP104" s="136" t="str">
        <f t="shared" si="28"/>
        <v/>
      </c>
      <c r="AQ104" s="136" t="str">
        <f t="shared" si="29"/>
        <v/>
      </c>
      <c r="AR104" s="136" t="str">
        <f t="shared" si="30"/>
        <v/>
      </c>
      <c r="AS104" s="136" t="str">
        <f t="shared" si="31"/>
        <v/>
      </c>
      <c r="AT104" s="192">
        <f t="shared" si="32"/>
        <v>0</v>
      </c>
      <c r="AU104" s="192">
        <f t="shared" si="21"/>
        <v>0</v>
      </c>
      <c r="AV104" s="137" t="str">
        <f t="shared" si="33"/>
        <v/>
      </c>
      <c r="AW104" s="193" t="str">
        <f t="shared" si="22"/>
        <v/>
      </c>
      <c r="AX104" s="138" t="str">
        <f t="shared" si="36"/>
        <v/>
      </c>
      <c r="AY104" s="139" t="str">
        <f>'statement of marks'!HV104</f>
        <v/>
      </c>
      <c r="AZ104" s="140" t="str">
        <f>'statement of marks'!HW104</f>
        <v/>
      </c>
      <c r="BB104" s="195" t="str">
        <f>IF(AV104="","",IF(AV104="PASS",'full report'!N3804,""))</f>
        <v/>
      </c>
    </row>
    <row r="105" spans="1:54" ht="20" customHeight="1">
      <c r="A105" s="122">
        <v>99</v>
      </c>
      <c r="B105" s="130" t="str">
        <f>IF('statement of marks'!D105="","",'statement of marks'!D105)</f>
        <v/>
      </c>
      <c r="C105" s="192" t="str">
        <f>IF('statement of marks'!E105="","",'statement of marks'!E105)</f>
        <v/>
      </c>
      <c r="D105" s="154" t="str">
        <f>IF('statement of marks'!F105="","",'statement of marks'!F105)</f>
        <v/>
      </c>
      <c r="E105" s="25" t="str">
        <f>IF('statement of marks'!G105="","",'statement of marks'!G105)</f>
        <v/>
      </c>
      <c r="F105" s="25" t="str">
        <f>IF('statement of marks'!H105="","",'statement of marks'!H105)</f>
        <v/>
      </c>
      <c r="G105" s="25" t="str">
        <f>IF('statement of marks'!I105="","",'statement of marks'!I105)</f>
        <v/>
      </c>
      <c r="H105" s="192" t="str">
        <f>IF('statement of marks'!B105="","",'statement of marks'!B105)</f>
        <v/>
      </c>
      <c r="I105" s="192" t="str">
        <f>IF('statement of marks'!HK105="","",'statement of marks'!HK105)</f>
        <v/>
      </c>
      <c r="J105" s="192" t="str">
        <f>IF('statement of marks'!DR105="","",'statement of marks'!DR105)</f>
        <v/>
      </c>
      <c r="K105" s="133">
        <f>IF('statement of marks'!DQ105="","",'statement of marks'!DQ105)</f>
        <v>27.708333333333332</v>
      </c>
      <c r="L105" s="134" t="str">
        <f>'statement of marks'!HZ105</f>
        <v/>
      </c>
      <c r="M105" s="134" t="str">
        <f>'statement of marks'!IC105</f>
        <v/>
      </c>
      <c r="N105" s="135" t="str">
        <f>'statement of marks'!IF105</f>
        <v/>
      </c>
      <c r="O105" s="134" t="str">
        <f>'statement of marks'!IG105</f>
        <v/>
      </c>
      <c r="P105" s="134" t="str">
        <f>'statement of marks'!IH105</f>
        <v/>
      </c>
      <c r="Q105" s="134" t="str">
        <f>'statement of marks'!II105</f>
        <v/>
      </c>
      <c r="R105" s="134" t="str">
        <f>'statement of marks'!IJ105</f>
        <v/>
      </c>
      <c r="S105" s="134" t="str">
        <f>'statement of marks'!IK105</f>
        <v/>
      </c>
      <c r="T105" s="134" t="str">
        <f>'statement of marks'!IN105</f>
        <v/>
      </c>
      <c r="U105" s="134" t="str">
        <f>'statement of marks'!IQ105</f>
        <v/>
      </c>
      <c r="V105" s="134" t="str">
        <f>'statement of marks'!IT105</f>
        <v/>
      </c>
      <c r="W105" s="134" t="str">
        <f>'statement of marks'!IW105</f>
        <v/>
      </c>
      <c r="X105" s="134" t="str">
        <f>'statement of marks'!IX105</f>
        <v>A</v>
      </c>
      <c r="Y105" s="134" t="str">
        <f>'statement of marks'!IY105</f>
        <v>A</v>
      </c>
      <c r="Z105" s="134" t="str">
        <f>CONCATENATE('statement of marks'!JC105,'statement of marks'!JE105)</f>
        <v xml:space="preserve">            </v>
      </c>
      <c r="AA105" s="134">
        <f t="shared" si="35"/>
        <v>0</v>
      </c>
      <c r="AB105" s="289"/>
      <c r="AC105" s="289"/>
      <c r="AD105" s="289"/>
      <c r="AE105" s="289"/>
      <c r="AF105" s="289"/>
      <c r="AG105" s="289"/>
      <c r="AH105" s="289"/>
      <c r="AI105" s="289"/>
      <c r="AJ105" s="289"/>
      <c r="AK105" s="136" t="str">
        <f t="shared" si="23"/>
        <v/>
      </c>
      <c r="AL105" s="136" t="str">
        <f t="shared" si="24"/>
        <v/>
      </c>
      <c r="AM105" s="136" t="str">
        <f t="shared" si="25"/>
        <v/>
      </c>
      <c r="AN105" s="136" t="str">
        <f t="shared" si="26"/>
        <v/>
      </c>
      <c r="AO105" s="136" t="str">
        <f t="shared" si="27"/>
        <v/>
      </c>
      <c r="AP105" s="136" t="str">
        <f t="shared" si="28"/>
        <v/>
      </c>
      <c r="AQ105" s="136" t="str">
        <f t="shared" si="29"/>
        <v/>
      </c>
      <c r="AR105" s="136" t="str">
        <f t="shared" si="30"/>
        <v/>
      </c>
      <c r="AS105" s="136" t="str">
        <f t="shared" si="31"/>
        <v/>
      </c>
      <c r="AT105" s="192">
        <f t="shared" si="32"/>
        <v>0</v>
      </c>
      <c r="AU105" s="192">
        <f t="shared" si="21"/>
        <v>0</v>
      </c>
      <c r="AV105" s="137" t="str">
        <f t="shared" si="33"/>
        <v/>
      </c>
      <c r="AW105" s="193" t="str">
        <f t="shared" si="22"/>
        <v/>
      </c>
      <c r="AX105" s="138" t="str">
        <f t="shared" si="36"/>
        <v/>
      </c>
      <c r="AY105" s="139" t="str">
        <f>'statement of marks'!HV105</f>
        <v/>
      </c>
      <c r="AZ105" s="140" t="str">
        <f>'statement of marks'!HW105</f>
        <v/>
      </c>
      <c r="BB105" s="195" t="str">
        <f>IF(AV105="","",IF(AV105="PASS",'full report'!N3843,""))</f>
        <v/>
      </c>
    </row>
    <row r="106" spans="1:54" ht="20" customHeight="1">
      <c r="A106" s="141">
        <v>100</v>
      </c>
      <c r="B106" s="142" t="str">
        <f>IF('statement of marks'!D106="","",'statement of marks'!D106)</f>
        <v/>
      </c>
      <c r="C106" s="123" t="str">
        <f>IF('statement of marks'!E106="","",'statement of marks'!E106)</f>
        <v/>
      </c>
      <c r="D106" s="246" t="str">
        <f>IF('statement of marks'!F106="","",'statement of marks'!F106)</f>
        <v/>
      </c>
      <c r="E106" s="162" t="str">
        <f>IF('statement of marks'!G106="","",'statement of marks'!G106)</f>
        <v/>
      </c>
      <c r="F106" s="162" t="str">
        <f>IF('statement of marks'!H106="","",'statement of marks'!H106)</f>
        <v/>
      </c>
      <c r="G106" s="162" t="str">
        <f>IF('statement of marks'!I106="","",'statement of marks'!I106)</f>
        <v/>
      </c>
      <c r="H106" s="123" t="str">
        <f>IF('statement of marks'!B106="","",'statement of marks'!B106)</f>
        <v/>
      </c>
      <c r="I106" s="123" t="str">
        <f>IF('statement of marks'!HK106="","",'statement of marks'!HK106)</f>
        <v/>
      </c>
      <c r="J106" s="123" t="str">
        <f>IF('statement of marks'!DR106="","",'statement of marks'!DR106)</f>
        <v/>
      </c>
      <c r="K106" s="143">
        <f>IF('statement of marks'!DQ106="","",'statement of marks'!DQ106)</f>
        <v>27.708333333333332</v>
      </c>
      <c r="L106" s="144" t="str">
        <f>'statement of marks'!HZ106</f>
        <v/>
      </c>
      <c r="M106" s="144" t="str">
        <f>'statement of marks'!IC106</f>
        <v/>
      </c>
      <c r="N106" s="145" t="str">
        <f>'statement of marks'!IF106</f>
        <v/>
      </c>
      <c r="O106" s="144" t="str">
        <f>'statement of marks'!IG106</f>
        <v/>
      </c>
      <c r="P106" s="144" t="str">
        <f>'statement of marks'!IH106</f>
        <v/>
      </c>
      <c r="Q106" s="144" t="str">
        <f>'statement of marks'!II106</f>
        <v/>
      </c>
      <c r="R106" s="144" t="str">
        <f>'statement of marks'!IJ106</f>
        <v/>
      </c>
      <c r="S106" s="144" t="str">
        <f>'statement of marks'!IK106</f>
        <v/>
      </c>
      <c r="T106" s="144" t="str">
        <f>'statement of marks'!IN106</f>
        <v/>
      </c>
      <c r="U106" s="144" t="str">
        <f>'statement of marks'!IQ106</f>
        <v/>
      </c>
      <c r="V106" s="144" t="str">
        <f>'statement of marks'!IT106</f>
        <v/>
      </c>
      <c r="W106" s="144" t="str">
        <f>'statement of marks'!IW106</f>
        <v/>
      </c>
      <c r="X106" s="144" t="str">
        <f>'statement of marks'!IX106</f>
        <v>A</v>
      </c>
      <c r="Y106" s="144" t="str">
        <f>'statement of marks'!IY106</f>
        <v>A</v>
      </c>
      <c r="Z106" s="144" t="str">
        <f>CONCATENATE('statement of marks'!JC106,'statement of marks'!JE106)</f>
        <v xml:space="preserve">            </v>
      </c>
      <c r="AA106" s="144">
        <f t="shared" si="35"/>
        <v>0</v>
      </c>
      <c r="AB106" s="289"/>
      <c r="AC106" s="289"/>
      <c r="AD106" s="289"/>
      <c r="AE106" s="289"/>
      <c r="AF106" s="289"/>
      <c r="AG106" s="289"/>
      <c r="AH106" s="289"/>
      <c r="AI106" s="289"/>
      <c r="AJ106" s="289"/>
      <c r="AK106" s="136" t="str">
        <f t="shared" si="23"/>
        <v/>
      </c>
      <c r="AL106" s="136" t="str">
        <f t="shared" si="24"/>
        <v/>
      </c>
      <c r="AM106" s="136" t="str">
        <f t="shared" si="25"/>
        <v/>
      </c>
      <c r="AN106" s="136" t="str">
        <f t="shared" si="26"/>
        <v/>
      </c>
      <c r="AO106" s="136" t="str">
        <f t="shared" si="27"/>
        <v/>
      </c>
      <c r="AP106" s="136" t="str">
        <f t="shared" si="28"/>
        <v/>
      </c>
      <c r="AQ106" s="136" t="str">
        <f t="shared" si="29"/>
        <v/>
      </c>
      <c r="AR106" s="136" t="str">
        <f t="shared" si="30"/>
        <v/>
      </c>
      <c r="AS106" s="136" t="str">
        <f t="shared" si="31"/>
        <v/>
      </c>
      <c r="AT106" s="192">
        <f t="shared" si="32"/>
        <v>0</v>
      </c>
      <c r="AU106" s="123">
        <f t="shared" si="21"/>
        <v>0</v>
      </c>
      <c r="AV106" s="137" t="str">
        <f t="shared" si="33"/>
        <v/>
      </c>
      <c r="AW106" s="193" t="str">
        <f t="shared" si="22"/>
        <v/>
      </c>
      <c r="AX106" s="138" t="str">
        <f t="shared" si="36"/>
        <v/>
      </c>
      <c r="AY106" s="146" t="str">
        <f>'statement of marks'!HV106</f>
        <v/>
      </c>
      <c r="AZ106" s="147" t="str">
        <f>'statement of marks'!HW106</f>
        <v/>
      </c>
      <c r="BB106" s="195" t="str">
        <f>IF(AV106="","",IF(AV106="PASS",'full report'!N3882,""))</f>
        <v/>
      </c>
    </row>
    <row r="107" spans="1:54" ht="20" customHeight="1">
      <c r="A107" s="122"/>
      <c r="B107" s="850"/>
      <c r="C107" s="850"/>
      <c r="D107" s="850"/>
      <c r="E107" s="850"/>
      <c r="F107" s="850"/>
      <c r="G107" s="850"/>
      <c r="H107" s="850"/>
      <c r="I107" s="850"/>
      <c r="J107" s="850"/>
      <c r="K107" s="850"/>
      <c r="L107" s="850"/>
      <c r="M107" s="850"/>
      <c r="N107" s="850"/>
      <c r="O107" s="850"/>
      <c r="P107" s="850"/>
      <c r="Q107" s="850"/>
      <c r="R107" s="850"/>
      <c r="S107" s="850"/>
      <c r="T107" s="850"/>
      <c r="U107" s="850"/>
      <c r="V107" s="850"/>
      <c r="W107" s="850"/>
      <c r="X107" s="850"/>
      <c r="Y107" s="850"/>
      <c r="Z107" s="850"/>
      <c r="AA107" s="850"/>
      <c r="AB107" s="850"/>
      <c r="AC107" s="850"/>
      <c r="AD107" s="850"/>
      <c r="AE107" s="850"/>
      <c r="AF107" s="850"/>
      <c r="AG107" s="850"/>
      <c r="AH107" s="850"/>
      <c r="AI107" s="850"/>
      <c r="AJ107" s="850"/>
      <c r="AK107" s="850"/>
      <c r="AL107" s="850"/>
      <c r="AM107" s="850"/>
      <c r="AN107" s="850"/>
      <c r="AO107" s="850"/>
      <c r="AP107" s="850"/>
      <c r="AQ107" s="850"/>
      <c r="AR107" s="850"/>
      <c r="AS107" s="850"/>
      <c r="AT107" s="850"/>
      <c r="AU107" s="850"/>
      <c r="AV107" s="850"/>
      <c r="AW107" s="850"/>
      <c r="AX107" s="850"/>
      <c r="AY107" s="850"/>
      <c r="AZ107" s="851"/>
      <c r="BB107" s="117"/>
    </row>
    <row r="108" spans="1:54" ht="20.25" customHeight="1">
      <c r="A108" s="807" t="s">
        <v>183</v>
      </c>
      <c r="B108" s="808"/>
      <c r="C108" s="808"/>
      <c r="D108" s="808"/>
      <c r="E108" s="808"/>
      <c r="F108" s="808"/>
      <c r="G108" s="809"/>
      <c r="H108" s="192">
        <f>COUNTA(B7:B106)-COUNTIF(B7:B106,"nso")-COUNTBLANK(B7:B106)</f>
        <v>10</v>
      </c>
      <c r="I108" s="817" t="s">
        <v>129</v>
      </c>
      <c r="J108" s="817"/>
      <c r="K108" s="231"/>
      <c r="L108" s="148">
        <f>SUM(L113,L115,L116,L117)</f>
        <v>10</v>
      </c>
      <c r="M108" s="148">
        <f t="shared" ref="M108:V108" si="37">SUM(M113,M115,M116,M117)</f>
        <v>10</v>
      </c>
      <c r="N108" s="148"/>
      <c r="O108" s="148">
        <f t="shared" si="37"/>
        <v>10</v>
      </c>
      <c r="P108" s="148">
        <f t="shared" si="37"/>
        <v>0</v>
      </c>
      <c r="Q108" s="148">
        <f>SUM(Q113,Q115,Q116,Q117)</f>
        <v>0</v>
      </c>
      <c r="R108" s="148">
        <f>SUM(R113,R115,R116,R117)</f>
        <v>0</v>
      </c>
      <c r="S108" s="148">
        <f>SUM(S113,S115,S116,S117)</f>
        <v>0</v>
      </c>
      <c r="T108" s="148">
        <f t="shared" si="37"/>
        <v>10</v>
      </c>
      <c r="U108" s="148">
        <f t="shared" si="37"/>
        <v>10</v>
      </c>
      <c r="V108" s="148">
        <f t="shared" si="37"/>
        <v>10</v>
      </c>
      <c r="W108" s="148"/>
      <c r="X108" s="148"/>
      <c r="Y108" s="148"/>
      <c r="Z108" s="814" t="s">
        <v>191</v>
      </c>
      <c r="AA108" s="814"/>
      <c r="AB108" s="192"/>
      <c r="AC108" s="231"/>
      <c r="AD108" s="231"/>
      <c r="AE108" s="231"/>
      <c r="AF108" s="231"/>
      <c r="AG108" s="192"/>
      <c r="AH108" s="231"/>
      <c r="AI108" s="231"/>
      <c r="AJ108" s="231"/>
      <c r="AK108" s="231"/>
      <c r="AL108" s="231"/>
      <c r="AM108" s="231"/>
      <c r="AN108" s="231"/>
      <c r="AO108" s="231"/>
      <c r="AP108" s="231"/>
      <c r="AQ108" s="231"/>
      <c r="AR108" s="231"/>
      <c r="AS108" s="231"/>
      <c r="AT108" s="192"/>
      <c r="AU108" s="192"/>
      <c r="AV108" s="116"/>
      <c r="AW108" s="116"/>
      <c r="AX108" s="116"/>
      <c r="AY108" s="116"/>
      <c r="AZ108" s="149"/>
      <c r="BA108" s="113"/>
      <c r="BB108" s="117"/>
    </row>
    <row r="109" spans="1:54" ht="18.75" customHeight="1">
      <c r="A109" s="807" t="s">
        <v>185</v>
      </c>
      <c r="B109" s="808"/>
      <c r="C109" s="808"/>
      <c r="D109" s="808"/>
      <c r="E109" s="808"/>
      <c r="F109" s="808"/>
      <c r="G109" s="809"/>
      <c r="H109" s="192">
        <f>COUNTIF(I7:I106,"PASS")+COUNTIF(I7:I106,"PASS BY GRACE")</f>
        <v>10</v>
      </c>
      <c r="I109" s="817" t="s">
        <v>131</v>
      </c>
      <c r="J109" s="817"/>
      <c r="K109" s="118"/>
      <c r="L109" s="148">
        <f t="shared" ref="L109:V109" si="38">COUNTIF(L7:L106,"D")</f>
        <v>0</v>
      </c>
      <c r="M109" s="148">
        <f t="shared" si="38"/>
        <v>10</v>
      </c>
      <c r="N109" s="148"/>
      <c r="O109" s="148">
        <f t="shared" si="38"/>
        <v>10</v>
      </c>
      <c r="P109" s="148">
        <f t="shared" si="38"/>
        <v>0</v>
      </c>
      <c r="Q109" s="148">
        <f t="shared" si="38"/>
        <v>0</v>
      </c>
      <c r="R109" s="148">
        <f t="shared" si="38"/>
        <v>0</v>
      </c>
      <c r="S109" s="148">
        <f t="shared" si="38"/>
        <v>0</v>
      </c>
      <c r="T109" s="148">
        <f t="shared" si="38"/>
        <v>10</v>
      </c>
      <c r="U109" s="148">
        <f t="shared" si="38"/>
        <v>10</v>
      </c>
      <c r="V109" s="148">
        <f t="shared" si="38"/>
        <v>0</v>
      </c>
      <c r="W109" s="148"/>
      <c r="X109" s="148"/>
      <c r="Y109" s="148"/>
      <c r="Z109" s="814" t="s">
        <v>129</v>
      </c>
      <c r="AA109" s="814"/>
      <c r="AB109" s="192"/>
      <c r="AC109" s="231"/>
      <c r="AD109" s="231"/>
      <c r="AE109" s="231"/>
      <c r="AF109" s="231"/>
      <c r="AG109" s="192"/>
      <c r="AH109" s="231"/>
      <c r="AI109" s="231"/>
      <c r="AJ109" s="231"/>
      <c r="AK109" s="231"/>
      <c r="AL109" s="231"/>
      <c r="AM109" s="231"/>
      <c r="AN109" s="231"/>
      <c r="AO109" s="231"/>
      <c r="AP109" s="231"/>
      <c r="AQ109" s="231"/>
      <c r="AR109" s="231"/>
      <c r="AS109" s="231"/>
      <c r="AT109" s="231"/>
      <c r="AU109" s="231"/>
      <c r="AV109" s="192">
        <f>COUNTIF(I7:I106,"SUPPL.")</f>
        <v>0</v>
      </c>
      <c r="AW109" s="192"/>
      <c r="AX109" s="192"/>
      <c r="AY109" s="192"/>
      <c r="AZ109" s="119"/>
      <c r="BA109" s="113"/>
      <c r="BB109" s="239"/>
    </row>
    <row r="110" spans="1:54" ht="18.75" customHeight="1">
      <c r="A110" s="807" t="s">
        <v>184</v>
      </c>
      <c r="B110" s="808"/>
      <c r="C110" s="808"/>
      <c r="D110" s="808"/>
      <c r="E110" s="808"/>
      <c r="F110" s="808"/>
      <c r="G110" s="809"/>
      <c r="H110" s="150">
        <f>IF(H108=0,"",H109/H108*100)</f>
        <v>100</v>
      </c>
      <c r="I110" s="817" t="s">
        <v>67</v>
      </c>
      <c r="J110" s="817"/>
      <c r="K110" s="118"/>
      <c r="L110" s="116">
        <f t="shared" ref="L110:V110" si="39">COUNTIF(L7:L106,"I")</f>
        <v>10</v>
      </c>
      <c r="M110" s="116">
        <f t="shared" si="39"/>
        <v>0</v>
      </c>
      <c r="N110" s="116"/>
      <c r="O110" s="116">
        <f t="shared" si="39"/>
        <v>0</v>
      </c>
      <c r="P110" s="116">
        <f t="shared" si="39"/>
        <v>0</v>
      </c>
      <c r="Q110" s="116">
        <f t="shared" si="39"/>
        <v>0</v>
      </c>
      <c r="R110" s="116">
        <f t="shared" si="39"/>
        <v>0</v>
      </c>
      <c r="S110" s="116">
        <f t="shared" si="39"/>
        <v>0</v>
      </c>
      <c r="T110" s="116">
        <f t="shared" si="39"/>
        <v>0</v>
      </c>
      <c r="U110" s="116">
        <f t="shared" si="39"/>
        <v>0</v>
      </c>
      <c r="V110" s="116">
        <f t="shared" si="39"/>
        <v>10</v>
      </c>
      <c r="W110" s="116"/>
      <c r="X110" s="116"/>
      <c r="Y110" s="116"/>
      <c r="Z110" s="814" t="s">
        <v>117</v>
      </c>
      <c r="AA110" s="814"/>
      <c r="AB110" s="192"/>
      <c r="AC110" s="231"/>
      <c r="AD110" s="231"/>
      <c r="AE110" s="231"/>
      <c r="AF110" s="231"/>
      <c r="AG110" s="192"/>
      <c r="AH110" s="231"/>
      <c r="AI110" s="231"/>
      <c r="AJ110" s="231"/>
      <c r="AK110" s="231"/>
      <c r="AL110" s="231"/>
      <c r="AM110" s="231"/>
      <c r="AN110" s="231"/>
      <c r="AO110" s="231"/>
      <c r="AP110" s="231"/>
      <c r="AQ110" s="231"/>
      <c r="AR110" s="231"/>
      <c r="AS110" s="231"/>
      <c r="AT110" s="231"/>
      <c r="AU110" s="231"/>
      <c r="AV110" s="192">
        <f>COUNTIF(AV7:AV106,"PASS")</f>
        <v>0</v>
      </c>
      <c r="AW110" s="192"/>
      <c r="AX110" s="192"/>
      <c r="AY110" s="192"/>
      <c r="AZ110" s="119"/>
      <c r="BA110" s="113"/>
      <c r="BB110" s="239"/>
    </row>
    <row r="111" spans="1:54">
      <c r="A111" s="240" t="s">
        <v>181</v>
      </c>
      <c r="B111" s="804" t="str">
        <f>CONCATENATE("FIRST"," ",COUNTIF(J7:J106,"FIRST"))</f>
        <v>FIRST 10</v>
      </c>
      <c r="C111" s="804"/>
      <c r="D111" s="151" t="str">
        <f>CONCATENATE("SECOND","  ",COUNTIF(J7:J106,"SECOND"))</f>
        <v>SECOND  0</v>
      </c>
      <c r="E111" s="236" t="str">
        <f>CONCATENATE("THIRD","    ",COUNTIF(J7:J106,"THIRD"))</f>
        <v>THIRD    0</v>
      </c>
      <c r="F111" s="152">
        <f>COUNTA(J7:J106)-COUNTBLANK(J7:J106)</f>
        <v>10</v>
      </c>
      <c r="G111" s="805" t="s">
        <v>86</v>
      </c>
      <c r="H111" s="804">
        <f>F111+F112</f>
        <v>10</v>
      </c>
      <c r="I111" s="817" t="s">
        <v>68</v>
      </c>
      <c r="J111" s="817"/>
      <c r="K111" s="118"/>
      <c r="L111" s="116">
        <f t="shared" ref="L111:V111" si="40">COUNTIF(L7:L106,"II")</f>
        <v>0</v>
      </c>
      <c r="M111" s="116">
        <f t="shared" si="40"/>
        <v>0</v>
      </c>
      <c r="N111" s="116"/>
      <c r="O111" s="116">
        <f t="shared" si="40"/>
        <v>0</v>
      </c>
      <c r="P111" s="116">
        <f t="shared" si="40"/>
        <v>0</v>
      </c>
      <c r="Q111" s="116">
        <f t="shared" si="40"/>
        <v>0</v>
      </c>
      <c r="R111" s="116">
        <f t="shared" si="40"/>
        <v>0</v>
      </c>
      <c r="S111" s="116">
        <f t="shared" si="40"/>
        <v>0</v>
      </c>
      <c r="T111" s="116">
        <f t="shared" si="40"/>
        <v>0</v>
      </c>
      <c r="U111" s="116">
        <f t="shared" si="40"/>
        <v>0</v>
      </c>
      <c r="V111" s="116">
        <f t="shared" si="40"/>
        <v>0</v>
      </c>
      <c r="W111" s="116"/>
      <c r="X111" s="116"/>
      <c r="Y111" s="116"/>
      <c r="Z111" s="814" t="s">
        <v>118</v>
      </c>
      <c r="AA111" s="814"/>
      <c r="AB111" s="192"/>
      <c r="AC111" s="231"/>
      <c r="AD111" s="231"/>
      <c r="AE111" s="231"/>
      <c r="AF111" s="231"/>
      <c r="AG111" s="192"/>
      <c r="AH111" s="231"/>
      <c r="AI111" s="231"/>
      <c r="AJ111" s="231"/>
      <c r="AK111" s="231"/>
      <c r="AL111" s="231"/>
      <c r="AM111" s="231"/>
      <c r="AN111" s="231"/>
      <c r="AO111" s="231"/>
      <c r="AP111" s="231"/>
      <c r="AQ111" s="231"/>
      <c r="AR111" s="231"/>
      <c r="AS111" s="231"/>
      <c r="AT111" s="231"/>
      <c r="AU111" s="231"/>
      <c r="AV111" s="192">
        <f>COUNTIF(AV7:AV106,"FAIL")</f>
        <v>0</v>
      </c>
      <c r="AW111" s="192"/>
      <c r="AX111" s="192"/>
      <c r="AY111" s="192"/>
      <c r="AZ111" s="119"/>
      <c r="BA111" s="113"/>
      <c r="BB111" s="239"/>
    </row>
    <row r="112" spans="1:54" ht="18.75" customHeight="1">
      <c r="A112" s="241" t="s">
        <v>182</v>
      </c>
      <c r="B112" s="804" t="str">
        <f>CONCATENATE("FIRST"," ",COUNTIF(AX7:AX106,"FIRST"))</f>
        <v>FIRST 0</v>
      </c>
      <c r="C112" s="804"/>
      <c r="D112" s="151" t="str">
        <f>CONCATENATE("SECOND","  ",COUNTIF(AX7:AX106,"SECOND"))</f>
        <v>SECOND  0</v>
      </c>
      <c r="E112" s="236" t="str">
        <f>CONCATENATE("THIRD","    ",COUNTIF(AX7:AX106,"THIRD"))</f>
        <v>THIRD    0</v>
      </c>
      <c r="F112" s="130">
        <f>COUNTA(AX7:AX106)-COUNTBLANK(AX7:AX106)</f>
        <v>0</v>
      </c>
      <c r="G112" s="806"/>
      <c r="H112" s="804"/>
      <c r="I112" s="817" t="s">
        <v>69</v>
      </c>
      <c r="J112" s="817"/>
      <c r="K112" s="118"/>
      <c r="L112" s="153">
        <f t="shared" ref="L112:V112" si="41">COUNTIF(L7:L106,"III")+COUNTIF(L7:L106,"G")</f>
        <v>0</v>
      </c>
      <c r="M112" s="153">
        <f t="shared" si="41"/>
        <v>0</v>
      </c>
      <c r="N112" s="153"/>
      <c r="O112" s="153">
        <f t="shared" si="41"/>
        <v>0</v>
      </c>
      <c r="P112" s="153">
        <f t="shared" si="41"/>
        <v>0</v>
      </c>
      <c r="Q112" s="153">
        <f t="shared" si="41"/>
        <v>0</v>
      </c>
      <c r="R112" s="153">
        <f t="shared" si="41"/>
        <v>0</v>
      </c>
      <c r="S112" s="153">
        <f t="shared" si="41"/>
        <v>0</v>
      </c>
      <c r="T112" s="153">
        <f t="shared" si="41"/>
        <v>0</v>
      </c>
      <c r="U112" s="153">
        <f t="shared" si="41"/>
        <v>0</v>
      </c>
      <c r="V112" s="153">
        <f t="shared" si="41"/>
        <v>0</v>
      </c>
      <c r="W112" s="153"/>
      <c r="X112" s="153"/>
      <c r="Y112" s="153"/>
      <c r="Z112" s="814" t="s">
        <v>192</v>
      </c>
      <c r="AA112" s="814"/>
      <c r="AB112" s="192"/>
      <c r="AC112" s="231"/>
      <c r="AD112" s="231"/>
      <c r="AE112" s="231"/>
      <c r="AF112" s="231"/>
      <c r="AG112" s="192"/>
      <c r="AH112" s="231"/>
      <c r="AI112" s="231"/>
      <c r="AJ112" s="231"/>
      <c r="AK112" s="231"/>
      <c r="AL112" s="231"/>
      <c r="AM112" s="231"/>
      <c r="AN112" s="231"/>
      <c r="AO112" s="231"/>
      <c r="AP112" s="231"/>
      <c r="AQ112" s="231"/>
      <c r="AR112" s="231"/>
      <c r="AS112" s="231"/>
      <c r="AT112" s="231"/>
      <c r="AU112" s="231"/>
      <c r="AV112" s="154">
        <f>details!I3</f>
        <v>45786</v>
      </c>
      <c r="AW112" s="154"/>
      <c r="AX112" s="154"/>
      <c r="AY112" s="154"/>
      <c r="AZ112" s="119"/>
      <c r="BA112" s="113"/>
      <c r="BB112" s="155"/>
    </row>
    <row r="113" spans="1:53" ht="13" customHeight="1">
      <c r="A113" s="807" t="s">
        <v>186</v>
      </c>
      <c r="B113" s="808"/>
      <c r="C113" s="808"/>
      <c r="D113" s="808"/>
      <c r="E113" s="808"/>
      <c r="F113" s="808"/>
      <c r="G113" s="809"/>
      <c r="H113" s="152">
        <f>COUNTIF(I7:I106,"SUPPL.")</f>
        <v>0</v>
      </c>
      <c r="I113" s="817" t="s">
        <v>105</v>
      </c>
      <c r="J113" s="817"/>
      <c r="K113" s="118"/>
      <c r="L113" s="153">
        <f>SUM(L109,L110,L111,L112)</f>
        <v>10</v>
      </c>
      <c r="M113" s="153">
        <f t="shared" ref="M113:V113" si="42">SUM(M109,M110,M111,M112)</f>
        <v>10</v>
      </c>
      <c r="N113" s="153"/>
      <c r="O113" s="153">
        <f t="shared" si="42"/>
        <v>10</v>
      </c>
      <c r="P113" s="153">
        <f t="shared" si="42"/>
        <v>0</v>
      </c>
      <c r="Q113" s="153">
        <f>SUM(Q109,Q110,Q111,Q112)</f>
        <v>0</v>
      </c>
      <c r="R113" s="153">
        <f>SUM(R109,R110,R111,R112)</f>
        <v>0</v>
      </c>
      <c r="S113" s="153">
        <f>SUM(S109,S110,S111,S112)</f>
        <v>0</v>
      </c>
      <c r="T113" s="153">
        <f t="shared" si="42"/>
        <v>10</v>
      </c>
      <c r="U113" s="153">
        <f t="shared" si="42"/>
        <v>10</v>
      </c>
      <c r="V113" s="153">
        <f t="shared" si="42"/>
        <v>10</v>
      </c>
      <c r="W113" s="153"/>
      <c r="X113" s="153"/>
      <c r="Y113" s="153"/>
      <c r="Z113" s="814" t="s">
        <v>125</v>
      </c>
      <c r="AA113" s="814"/>
      <c r="AB113" s="234" t="s">
        <v>193</v>
      </c>
      <c r="AC113" s="237"/>
      <c r="AD113" s="237"/>
      <c r="AE113" s="237"/>
      <c r="AF113" s="238"/>
      <c r="AG113" s="234" t="s">
        <v>161</v>
      </c>
      <c r="AH113" s="237"/>
      <c r="AI113" s="237"/>
      <c r="AJ113" s="237"/>
      <c r="AK113" s="237"/>
      <c r="AL113" s="237"/>
      <c r="AM113" s="238"/>
      <c r="AN113" s="813" t="s">
        <v>35</v>
      </c>
      <c r="AO113" s="813"/>
      <c r="AP113" s="813"/>
      <c r="AQ113" s="813"/>
      <c r="AR113" s="813"/>
      <c r="AS113" s="813"/>
      <c r="AT113" s="813"/>
      <c r="AU113" s="813"/>
      <c r="AV113" s="813"/>
      <c r="AW113" s="813"/>
      <c r="AX113" s="813"/>
      <c r="AY113" s="813"/>
      <c r="AZ113" s="844"/>
      <c r="BA113" s="113"/>
    </row>
    <row r="114" spans="1:53" ht="39" customHeight="1">
      <c r="A114" s="807" t="s">
        <v>109</v>
      </c>
      <c r="B114" s="808"/>
      <c r="C114" s="808"/>
      <c r="D114" s="808"/>
      <c r="E114" s="808"/>
      <c r="F114" s="808"/>
      <c r="G114" s="809"/>
      <c r="H114" s="152">
        <f>COUNTIF(I7:I106,"RE-EXAM.")</f>
        <v>0</v>
      </c>
      <c r="I114" s="817" t="s">
        <v>87</v>
      </c>
      <c r="J114" s="817"/>
      <c r="K114" s="118"/>
      <c r="L114" s="156">
        <f>L113/L108*100</f>
        <v>100</v>
      </c>
      <c r="M114" s="156">
        <f>M113/M108*100</f>
        <v>100</v>
      </c>
      <c r="N114" s="156"/>
      <c r="O114" s="156">
        <f>IF(O108=0,"",O113/O108*100)</f>
        <v>100</v>
      </c>
      <c r="P114" s="156" t="str">
        <f>IF(P108=0,"",P113/P108*100)</f>
        <v/>
      </c>
      <c r="Q114" s="156" t="str">
        <f>IF(Q108=0,"",Q113/Q108*100)</f>
        <v/>
      </c>
      <c r="R114" s="156" t="str">
        <f>IF(R108=0,"",R113/R108*100)</f>
        <v/>
      </c>
      <c r="S114" s="156" t="str">
        <f>IF(S108=0,"",S113/S108*100)</f>
        <v/>
      </c>
      <c r="T114" s="156">
        <f>T113/T108*100</f>
        <v>100</v>
      </c>
      <c r="U114" s="156">
        <f>U113/U108*100</f>
        <v>100</v>
      </c>
      <c r="V114" s="156">
        <f>V113/V108*100</f>
        <v>100</v>
      </c>
      <c r="W114" s="156"/>
      <c r="X114" s="156"/>
      <c r="Y114" s="156"/>
      <c r="Z114" s="846" t="s">
        <v>129</v>
      </c>
      <c r="AA114" s="847"/>
      <c r="AB114" s="234">
        <f>H108</f>
        <v>10</v>
      </c>
      <c r="AC114" s="237"/>
      <c r="AD114" s="237"/>
      <c r="AE114" s="237"/>
      <c r="AF114" s="238"/>
      <c r="AG114" s="234">
        <f>AV109</f>
        <v>0</v>
      </c>
      <c r="AH114" s="237"/>
      <c r="AI114" s="237"/>
      <c r="AJ114" s="237"/>
      <c r="AK114" s="237"/>
      <c r="AL114" s="237"/>
      <c r="AM114" s="238"/>
      <c r="AN114" s="813">
        <f>AB114</f>
        <v>10</v>
      </c>
      <c r="AO114" s="813"/>
      <c r="AP114" s="813"/>
      <c r="AQ114" s="813"/>
      <c r="AR114" s="813"/>
      <c r="AS114" s="813"/>
      <c r="AT114" s="813"/>
      <c r="AU114" s="813"/>
      <c r="AV114" s="813"/>
      <c r="AW114" s="813"/>
      <c r="AX114" s="813"/>
      <c r="AY114" s="813"/>
      <c r="AZ114" s="844"/>
      <c r="BA114" s="113"/>
    </row>
    <row r="115" spans="1:53" ht="18.75" customHeight="1">
      <c r="A115" s="807" t="s">
        <v>187</v>
      </c>
      <c r="B115" s="808"/>
      <c r="C115" s="808"/>
      <c r="D115" s="808"/>
      <c r="E115" s="808"/>
      <c r="F115" s="808"/>
      <c r="G115" s="809"/>
      <c r="H115" s="157">
        <f>COUNTIF(AV7:AV106,"PASS")</f>
        <v>0</v>
      </c>
      <c r="I115" s="817" t="s">
        <v>88</v>
      </c>
      <c r="J115" s="817"/>
      <c r="K115" s="118"/>
      <c r="L115" s="116">
        <f>COUNTIF(L7:L106,"S")</f>
        <v>0</v>
      </c>
      <c r="M115" s="116">
        <f t="shared" ref="M115:V115" si="43">COUNTIF(M7:M106,"S")</f>
        <v>0</v>
      </c>
      <c r="N115" s="116"/>
      <c r="O115" s="116">
        <f t="shared" si="43"/>
        <v>0</v>
      </c>
      <c r="P115" s="116">
        <f t="shared" si="43"/>
        <v>0</v>
      </c>
      <c r="Q115" s="116">
        <f>COUNTIF(Q7:Q106,"S")</f>
        <v>0</v>
      </c>
      <c r="R115" s="116">
        <f>COUNTIF(R7:R106,"S")</f>
        <v>0</v>
      </c>
      <c r="S115" s="116">
        <f>COUNTIF(S7:S106,"S")</f>
        <v>0</v>
      </c>
      <c r="T115" s="116">
        <f t="shared" si="43"/>
        <v>0</v>
      </c>
      <c r="U115" s="116">
        <f t="shared" si="43"/>
        <v>0</v>
      </c>
      <c r="V115" s="116">
        <f t="shared" si="43"/>
        <v>0</v>
      </c>
      <c r="W115" s="116"/>
      <c r="X115" s="116"/>
      <c r="Y115" s="116"/>
      <c r="Z115" s="814" t="s">
        <v>117</v>
      </c>
      <c r="AA115" s="814"/>
      <c r="AB115" s="234">
        <f>F111</f>
        <v>10</v>
      </c>
      <c r="AC115" s="237"/>
      <c r="AD115" s="237"/>
      <c r="AE115" s="237"/>
      <c r="AF115" s="238"/>
      <c r="AG115" s="234">
        <f>AV110</f>
        <v>0</v>
      </c>
      <c r="AH115" s="237"/>
      <c r="AI115" s="237"/>
      <c r="AJ115" s="237"/>
      <c r="AK115" s="237"/>
      <c r="AL115" s="237"/>
      <c r="AM115" s="238"/>
      <c r="AN115" s="813">
        <f>SUM(AB115,AG115)</f>
        <v>10</v>
      </c>
      <c r="AO115" s="813"/>
      <c r="AP115" s="813"/>
      <c r="AQ115" s="813"/>
      <c r="AR115" s="813"/>
      <c r="AS115" s="813"/>
      <c r="AT115" s="813"/>
      <c r="AU115" s="813"/>
      <c r="AV115" s="813"/>
      <c r="AW115" s="813"/>
      <c r="AX115" s="813"/>
      <c r="AY115" s="813"/>
      <c r="AZ115" s="844"/>
      <c r="BA115" s="113"/>
    </row>
    <row r="116" spans="1:53" ht="18.75" customHeight="1">
      <c r="A116" s="807" t="s">
        <v>188</v>
      </c>
      <c r="B116" s="808"/>
      <c r="C116" s="808"/>
      <c r="D116" s="808"/>
      <c r="E116" s="808"/>
      <c r="F116" s="808"/>
      <c r="G116" s="809"/>
      <c r="H116" s="152">
        <f>COUNTIF(I7:I106,"FAIL")</f>
        <v>0</v>
      </c>
      <c r="I116" s="817" t="s">
        <v>118</v>
      </c>
      <c r="J116" s="817"/>
      <c r="K116" s="118"/>
      <c r="L116" s="116">
        <f>COUNTIF(L7:L106,"F")</f>
        <v>0</v>
      </c>
      <c r="M116" s="116">
        <f t="shared" ref="M116:V116" si="44">COUNTIF(M7:M106,"F")</f>
        <v>0</v>
      </c>
      <c r="N116" s="116"/>
      <c r="O116" s="116">
        <f t="shared" si="44"/>
        <v>0</v>
      </c>
      <c r="P116" s="116">
        <f t="shared" si="44"/>
        <v>0</v>
      </c>
      <c r="Q116" s="116">
        <f>COUNTIF(Q7:Q106,"F")</f>
        <v>0</v>
      </c>
      <c r="R116" s="116">
        <f>COUNTIF(R7:R106,"F")</f>
        <v>0</v>
      </c>
      <c r="S116" s="116">
        <f>COUNTIF(S7:S106,"F")</f>
        <v>0</v>
      </c>
      <c r="T116" s="116">
        <f t="shared" si="44"/>
        <v>0</v>
      </c>
      <c r="U116" s="116">
        <f t="shared" si="44"/>
        <v>0</v>
      </c>
      <c r="V116" s="116">
        <f t="shared" si="44"/>
        <v>0</v>
      </c>
      <c r="W116" s="116"/>
      <c r="X116" s="116"/>
      <c r="Y116" s="116"/>
      <c r="Z116" s="814" t="s">
        <v>87</v>
      </c>
      <c r="AA116" s="814"/>
      <c r="AB116" s="845"/>
      <c r="AC116" s="845"/>
      <c r="AD116" s="845"/>
      <c r="AE116" s="845"/>
      <c r="AF116" s="845"/>
      <c r="AG116" s="845"/>
      <c r="AH116" s="845"/>
      <c r="AI116" s="845"/>
      <c r="AJ116" s="845"/>
      <c r="AK116" s="845"/>
      <c r="AL116" s="845"/>
      <c r="AM116" s="845"/>
      <c r="AN116" s="845">
        <f>IF(AN115=0,"",AN115/AN114*100)</f>
        <v>100</v>
      </c>
      <c r="AO116" s="845"/>
      <c r="AP116" s="845"/>
      <c r="AQ116" s="845"/>
      <c r="AR116" s="845"/>
      <c r="AS116" s="845"/>
      <c r="AT116" s="813"/>
      <c r="AU116" s="813"/>
      <c r="AV116" s="813"/>
      <c r="AW116" s="813"/>
      <c r="AX116" s="813"/>
      <c r="AY116" s="813"/>
      <c r="AZ116" s="844"/>
      <c r="BA116" s="113"/>
    </row>
    <row r="117" spans="1:53" ht="18.75" customHeight="1">
      <c r="A117" s="807" t="s">
        <v>189</v>
      </c>
      <c r="B117" s="808"/>
      <c r="C117" s="808"/>
      <c r="D117" s="808"/>
      <c r="E117" s="808"/>
      <c r="F117" s="808"/>
      <c r="G117" s="809"/>
      <c r="H117" s="152">
        <f>COUNTIF(AV7:AV106,"FAIL")</f>
        <v>0</v>
      </c>
      <c r="I117" s="817" t="s">
        <v>109</v>
      </c>
      <c r="J117" s="817"/>
      <c r="K117" s="118"/>
      <c r="L117" s="116">
        <f>COUNTIF(L7:L106,"RE")</f>
        <v>0</v>
      </c>
      <c r="M117" s="116">
        <f>COUNTIF(M7:M106,"RE")</f>
        <v>0</v>
      </c>
      <c r="N117" s="116"/>
      <c r="O117" s="116">
        <f t="shared" ref="O117:V117" si="45">COUNTIF(O7:O106,"RE")</f>
        <v>0</v>
      </c>
      <c r="P117" s="116">
        <f t="shared" si="45"/>
        <v>0</v>
      </c>
      <c r="Q117" s="116">
        <f t="shared" si="45"/>
        <v>0</v>
      </c>
      <c r="R117" s="116">
        <f t="shared" si="45"/>
        <v>0</v>
      </c>
      <c r="S117" s="116">
        <f t="shared" si="45"/>
        <v>0</v>
      </c>
      <c r="T117" s="116">
        <f t="shared" si="45"/>
        <v>0</v>
      </c>
      <c r="U117" s="116">
        <f t="shared" si="45"/>
        <v>0</v>
      </c>
      <c r="V117" s="116">
        <f t="shared" si="45"/>
        <v>0</v>
      </c>
      <c r="W117" s="116"/>
      <c r="X117" s="116"/>
      <c r="Y117" s="116"/>
      <c r="Z117" s="840" t="s">
        <v>111</v>
      </c>
      <c r="AA117" s="840"/>
      <c r="AB117" s="822" t="s">
        <v>112</v>
      </c>
      <c r="AC117" s="818"/>
      <c r="AD117" s="818"/>
      <c r="AE117" s="818"/>
      <c r="AF117" s="818"/>
      <c r="AG117" s="818"/>
      <c r="AH117" s="818"/>
      <c r="AI117" s="818"/>
      <c r="AJ117" s="818"/>
      <c r="AK117" s="818" t="s">
        <v>113</v>
      </c>
      <c r="AL117" s="818"/>
      <c r="AM117" s="818"/>
      <c r="AN117" s="818"/>
      <c r="AO117" s="818"/>
      <c r="AP117" s="818"/>
      <c r="AQ117" s="818"/>
      <c r="AR117" s="818"/>
      <c r="AS117" s="819"/>
      <c r="AT117" s="840" t="s">
        <v>114</v>
      </c>
      <c r="AU117" s="840"/>
      <c r="AV117" s="840"/>
      <c r="AW117" s="840"/>
      <c r="AX117" s="840"/>
      <c r="AY117" s="840"/>
      <c r="AZ117" s="841"/>
      <c r="BA117" s="113"/>
    </row>
    <row r="118" spans="1:53" ht="19.5" customHeight="1" thickBot="1">
      <c r="A118" s="810" t="s">
        <v>190</v>
      </c>
      <c r="B118" s="811"/>
      <c r="C118" s="811"/>
      <c r="D118" s="811"/>
      <c r="E118" s="811"/>
      <c r="F118" s="811"/>
      <c r="G118" s="812"/>
      <c r="H118" s="158">
        <f>H116+H117</f>
        <v>0</v>
      </c>
      <c r="I118" s="815" t="s">
        <v>91</v>
      </c>
      <c r="J118" s="816"/>
      <c r="K118" s="120"/>
      <c r="L118" s="159">
        <f>COUNTIF(L7:L106,"AB")</f>
        <v>0</v>
      </c>
      <c r="M118" s="159">
        <f t="shared" ref="M118:V118" si="46">COUNTIF(M7:M106,"AB")</f>
        <v>0</v>
      </c>
      <c r="N118" s="159"/>
      <c r="O118" s="159">
        <f t="shared" si="46"/>
        <v>0</v>
      </c>
      <c r="P118" s="159">
        <f t="shared" si="46"/>
        <v>0</v>
      </c>
      <c r="Q118" s="159">
        <f>COUNTIF(Q7:Q106,"AB")</f>
        <v>0</v>
      </c>
      <c r="R118" s="159">
        <f>COUNTIF(R7:R106,"AB")</f>
        <v>0</v>
      </c>
      <c r="S118" s="159">
        <f>COUNTIF(S7:S106,"AB")</f>
        <v>0</v>
      </c>
      <c r="T118" s="159">
        <f t="shared" si="46"/>
        <v>0</v>
      </c>
      <c r="U118" s="159">
        <f t="shared" si="46"/>
        <v>0</v>
      </c>
      <c r="V118" s="159">
        <f t="shared" si="46"/>
        <v>0</v>
      </c>
      <c r="W118" s="159"/>
      <c r="X118" s="159"/>
      <c r="Y118" s="159"/>
      <c r="Z118" s="842"/>
      <c r="AA118" s="842"/>
      <c r="AB118" s="823"/>
      <c r="AC118" s="820"/>
      <c r="AD118" s="820"/>
      <c r="AE118" s="820"/>
      <c r="AF118" s="820"/>
      <c r="AG118" s="820"/>
      <c r="AH118" s="820"/>
      <c r="AI118" s="820"/>
      <c r="AJ118" s="820"/>
      <c r="AK118" s="820"/>
      <c r="AL118" s="820"/>
      <c r="AM118" s="820"/>
      <c r="AN118" s="820"/>
      <c r="AO118" s="820"/>
      <c r="AP118" s="820"/>
      <c r="AQ118" s="820"/>
      <c r="AR118" s="820"/>
      <c r="AS118" s="821"/>
      <c r="AT118" s="842"/>
      <c r="AU118" s="842"/>
      <c r="AV118" s="842"/>
      <c r="AW118" s="842"/>
      <c r="AX118" s="842"/>
      <c r="AY118" s="842"/>
      <c r="AZ118" s="843"/>
      <c r="BA118" s="113"/>
    </row>
    <row r="119" spans="1:53" ht="14" thickTop="1"/>
  </sheetData>
  <sheetProtection algorithmName="SHA-512" hashValue="RkkrfUiFKBEsIwJviT5Ju6YxLM15JImGQBiSz0msIzyR6kUzIiKOUh0lJqqYBNpVWIcASuripznQJnxtX+8IPQ==" saltValue="0vOCljIH+3v9WeIqICeErg==" spinCount="100000" sheet="1" formatCells="0" formatColumns="0" formatRows="0" autoFilter="0"/>
  <protectedRanges>
    <protectedRange password="B68B" sqref="BB6:BB106" name="PERCENTAGE BROUGH FROM FULL REPORT"/>
    <protectedRange password="EA02" sqref="AB7:AJ106" name="suppl marks"/>
  </protectedRanges>
  <autoFilter ref="A6:AZ106" xr:uid="{00000000-0009-0000-0000-000003000000}">
    <filterColumn colId="26" showButton="0"/>
    <filterColumn colId="27" showButton="0"/>
    <filterColumn colId="28" showButton="0"/>
    <filterColumn colId="29" showButton="0"/>
    <filterColumn colId="30" showButton="0"/>
    <filterColumn colId="31" showButton="0"/>
    <filterColumn colId="32" showButton="0"/>
    <filterColumn colId="33" showButton="0"/>
    <filterColumn colId="34" showButton="0"/>
  </autoFilter>
  <mergeCells count="61">
    <mergeCell ref="Z112:AA112"/>
    <mergeCell ref="Z113:AA113"/>
    <mergeCell ref="AW2:AW3"/>
    <mergeCell ref="B107:AZ107"/>
    <mergeCell ref="I108:J108"/>
    <mergeCell ref="I111:J111"/>
    <mergeCell ref="AA6:AJ6"/>
    <mergeCell ref="Z108:AA108"/>
    <mergeCell ref="Z109:AA109"/>
    <mergeCell ref="Z110:AA110"/>
    <mergeCell ref="Z111:AA111"/>
    <mergeCell ref="I109:J109"/>
    <mergeCell ref="I110:J110"/>
    <mergeCell ref="I112:J112"/>
    <mergeCell ref="AN113:AS113"/>
    <mergeCell ref="A113:G113"/>
    <mergeCell ref="I113:J113"/>
    <mergeCell ref="AT117:AZ118"/>
    <mergeCell ref="AT113:AZ116"/>
    <mergeCell ref="Z117:AA118"/>
    <mergeCell ref="Z116:AA116"/>
    <mergeCell ref="AB116:AM116"/>
    <mergeCell ref="AN116:AS116"/>
    <mergeCell ref="Z114:AA114"/>
    <mergeCell ref="A1:V1"/>
    <mergeCell ref="AY1:AZ1"/>
    <mergeCell ref="B2:C2"/>
    <mergeCell ref="E2:E3"/>
    <mergeCell ref="J2:V2"/>
    <mergeCell ref="AA2:AA3"/>
    <mergeCell ref="F2:F3"/>
    <mergeCell ref="G2:G3"/>
    <mergeCell ref="AU2:AU3"/>
    <mergeCell ref="AT2:AT3"/>
    <mergeCell ref="AK2:AS2"/>
    <mergeCell ref="Z1:AS1"/>
    <mergeCell ref="AB2:AJ2"/>
    <mergeCell ref="AY2:AZ2"/>
    <mergeCell ref="AX2:AX3"/>
    <mergeCell ref="A117:G117"/>
    <mergeCell ref="A118:G118"/>
    <mergeCell ref="AN114:AS114"/>
    <mergeCell ref="Z115:AA115"/>
    <mergeCell ref="AN115:AS115"/>
    <mergeCell ref="I118:J118"/>
    <mergeCell ref="I117:J117"/>
    <mergeCell ref="A114:G114"/>
    <mergeCell ref="A115:G115"/>
    <mergeCell ref="A116:G116"/>
    <mergeCell ref="I116:J116"/>
    <mergeCell ref="I114:J114"/>
    <mergeCell ref="I115:J115"/>
    <mergeCell ref="AK117:AS118"/>
    <mergeCell ref="AB117:AJ118"/>
    <mergeCell ref="H111:H112"/>
    <mergeCell ref="B111:C111"/>
    <mergeCell ref="G111:G112"/>
    <mergeCell ref="A108:G108"/>
    <mergeCell ref="A109:G109"/>
    <mergeCell ref="A110:G110"/>
    <mergeCell ref="B112:C112"/>
  </mergeCells>
  <phoneticPr fontId="9" type="noConversion"/>
  <conditionalFormatting sqref="H7:H106">
    <cfRule type="containsText" dxfId="1090" priority="45" stopIfTrue="1" operator="containsText" text="SC">
      <formula>NOT(ISERROR(SEARCH("SC",H7)))</formula>
    </cfRule>
    <cfRule type="containsText" dxfId="1089" priority="46" stopIfTrue="1" operator="containsText" text="ST">
      <formula>NOT(ISERROR(SEARCH("ST",H7)))</formula>
    </cfRule>
  </conditionalFormatting>
  <conditionalFormatting sqref="I7:I106 AY7:AY106">
    <cfRule type="containsText" dxfId="1088" priority="36" stopIfTrue="1" operator="containsText" text="vuqRrh.kZ">
      <formula>NOT(ISERROR(SEARCH("vuqRrh.kZ",I7)))</formula>
    </cfRule>
    <cfRule type="containsText" dxfId="1087" priority="35" stopIfTrue="1" operator="containsText" text="mRrh.kZ">
      <formula>NOT(ISERROR(SEARCH("mRrh.kZ",I7)))</formula>
    </cfRule>
  </conditionalFormatting>
  <conditionalFormatting sqref="I7:I106">
    <cfRule type="containsText" dxfId="1086" priority="13" operator="containsText" text="iqu% ijh{kk">
      <formula>NOT(ISERROR(SEARCH("iqu% ijh{kk",I7)))</formula>
    </cfRule>
    <cfRule type="containsText" dxfId="1085" priority="37" stopIfTrue="1" operator="containsText" text="iwjd">
      <formula>NOT(ISERROR(SEARCH("iwjd",I7)))</formula>
    </cfRule>
  </conditionalFormatting>
  <conditionalFormatting sqref="M2:Y2 L2:L106 N3 O4:Y106 M7:N106 L108:Y118">
    <cfRule type="containsText" dxfId="1084" priority="44" stopIfTrue="1" operator="containsText" text="S">
      <formula>NOT(ISERROR(SEARCH("S",L2)))</formula>
    </cfRule>
  </conditionalFormatting>
  <conditionalFormatting sqref="AV7:AV106">
    <cfRule type="containsText" dxfId="1083" priority="11" operator="containsText" text="vuqRrh.kZ">
      <formula>NOT(ISERROR(SEARCH("vuqRrh.kZ",AV7)))</formula>
    </cfRule>
  </conditionalFormatting>
  <conditionalFormatting sqref="AY7:AZ77">
    <cfRule type="cellIs" dxfId="1082" priority="2" operator="equal">
      <formula>0</formula>
    </cfRule>
  </conditionalFormatting>
  <conditionalFormatting sqref="BB107:BB108 K108 AT108:AY108 I118 C7:K106 N3 J3:L106 O4:S6 V4:Y6 T4:U106 M7:S106 V7:AA106 T108 L108:S109 U108:Y109 A1 Z1 BA1:BA6 H2 BB2:BB5 I2:I6 A2:B107 C3:D7 AT7:AU106 H108:H109 Z108:Z117 BA108:BA118">
    <cfRule type="cellIs" dxfId="1081" priority="48" stopIfTrue="1" operator="equal">
      <formula>0</formula>
    </cfRule>
  </conditionalFormatting>
  <conditionalFormatting sqref="BB107:BB108 K108 AV108:AY108 I118">
    <cfRule type="containsText" dxfId="1080" priority="47" stopIfTrue="1" operator="containsText" text="iwjd">
      <formula>NOT(ISERROR(SEARCH("iwjd",I107)))</formula>
    </cfRule>
  </conditionalFormatting>
  <dataValidations count="2">
    <dataValidation type="custom" allowBlank="1" showInputMessage="1" showErrorMessage="1" error="Ch. Supl. Sub." sqref="AB7:AD106" xr:uid="{D7E7185D-E7E4-9545-B933-FFA8C5F9B0EA}">
      <formula1>IF(OR(L7="S",L7="RE"), OR(AB7="Ab", AB7&lt;AB$4),"")</formula1>
    </dataValidation>
    <dataValidation type="custom" allowBlank="1" showInputMessage="1" showErrorMessage="1" error="Ch. Supl. Sub." sqref="AE7:AJ106" xr:uid="{557BD6AA-71C5-4244-B4EC-D12439722AC0}">
      <formula1>IF(OR(T7="S",T7="RE"), OR(AE7="Ab", AE7&lt;AE$4),"")</formula1>
    </dataValidation>
  </dataValidations>
  <hyperlinks>
    <hyperlink ref="AV2" location="'statement of marks'!IB4:IC4" display="BACK TO STATEMENT" xr:uid="{00000000-0004-0000-0300-000000000000}"/>
  </hyperlinks>
  <pageMargins left="0.5" right="0.5" top="0.5" bottom="0.5" header="0.3" footer="0.3"/>
  <pageSetup paperSize="9" orientation="portrait" horizontalDpi="0" verticalDpi="0"/>
  <headerFooter>
    <oddFooter>Page &amp;P of &amp;N</oddFooter>
  </headerFooter>
  <drawing r:id="rId1"/>
  <legacy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rgb="FF7030A0"/>
  </sheetPr>
  <dimension ref="A1:AN119"/>
  <sheetViews>
    <sheetView workbookViewId="0">
      <selection activeCell="K31" sqref="K31"/>
    </sheetView>
  </sheetViews>
  <sheetFormatPr baseColWidth="10" defaultColWidth="0" defaultRowHeight="0" customHeight="1" zeroHeight="1"/>
  <cols>
    <col min="1" max="1" width="3.6640625" style="196" customWidth="1"/>
    <col min="2" max="2" width="5.1640625" style="196" customWidth="1"/>
    <col min="3" max="3" width="5.6640625" style="196" customWidth="1"/>
    <col min="4" max="4" width="9.83203125" style="196" customWidth="1"/>
    <col min="5" max="5" width="18" style="196" bestFit="1" customWidth="1"/>
    <col min="6" max="6" width="18.5" style="196" bestFit="1" customWidth="1"/>
    <col min="7" max="7" width="14.1640625" style="196" hidden="1" customWidth="1"/>
    <col min="8" max="8" width="6.1640625" style="196" customWidth="1"/>
    <col min="9" max="9" width="3.1640625" style="196" customWidth="1"/>
    <col min="10" max="10" width="10.5" style="196" customWidth="1"/>
    <col min="11" max="12" width="6" style="196" customWidth="1"/>
    <col min="13" max="13" width="6.5" style="196" hidden="1" customWidth="1"/>
    <col min="14" max="14" width="19.83203125" style="196" customWidth="1"/>
    <col min="15" max="15" width="7.5" style="196" bestFit="1" customWidth="1"/>
    <col min="16" max="16" width="6.83203125" style="196" hidden="1" customWidth="1"/>
    <col min="17" max="17" width="10.5" style="196" customWidth="1"/>
    <col min="18" max="18" width="6.5" style="196" customWidth="1"/>
    <col min="19" max="19" width="6.6640625" style="196" customWidth="1"/>
    <col min="20" max="20" width="4.83203125" style="196" customWidth="1"/>
    <col min="21" max="21" width="6.33203125" style="196" customWidth="1"/>
    <col min="22" max="22" width="3" style="196" customWidth="1"/>
    <col min="23" max="23" width="3.5" style="196" customWidth="1"/>
    <col min="24" max="24" width="20.83203125" style="196" customWidth="1"/>
    <col min="25" max="36" width="5.6640625" style="196" customWidth="1"/>
    <col min="37" max="37" width="6" style="196" customWidth="1"/>
    <col min="38" max="39" width="9.1640625" style="196" customWidth="1"/>
    <col min="40" max="40" width="0" style="196" hidden="1" customWidth="1"/>
    <col min="41" max="16384" width="9.1640625" style="196" hidden="1"/>
  </cols>
  <sheetData>
    <row r="1" spans="1:37" ht="12" customHeight="1" thickTop="1">
      <c r="A1" s="858" t="str">
        <f>'statement of marks'!A2</f>
        <v>Govt. Higher Secondary School, XYZ</v>
      </c>
      <c r="B1" s="859"/>
      <c r="C1" s="859"/>
      <c r="D1" s="859"/>
      <c r="E1" s="859"/>
      <c r="F1" s="859"/>
      <c r="G1" s="859"/>
      <c r="H1" s="859"/>
      <c r="I1" s="859"/>
      <c r="J1" s="859"/>
      <c r="K1" s="859" t="s">
        <v>259</v>
      </c>
      <c r="L1" s="859"/>
      <c r="M1" s="859"/>
      <c r="N1" s="859"/>
      <c r="O1" s="889" t="s">
        <v>133</v>
      </c>
      <c r="P1" s="890"/>
      <c r="Q1" s="164" t="str">
        <f>'statement of marks'!F3</f>
        <v>2024-25</v>
      </c>
      <c r="R1" s="164"/>
      <c r="S1" s="164"/>
      <c r="T1" s="859" t="str">
        <f>'statement of marks'!F3</f>
        <v>2024-25</v>
      </c>
      <c r="U1" s="888"/>
      <c r="V1" s="165"/>
      <c r="X1" s="877" t="s">
        <v>258</v>
      </c>
      <c r="Y1" s="878"/>
      <c r="Z1" s="878"/>
      <c r="AA1" s="878"/>
      <c r="AB1" s="878"/>
      <c r="AC1" s="878"/>
      <c r="AD1" s="878"/>
      <c r="AE1" s="878"/>
      <c r="AF1" s="878"/>
      <c r="AG1" s="878"/>
      <c r="AH1" s="878"/>
      <c r="AI1" s="878"/>
      <c r="AJ1" s="878"/>
      <c r="AK1" s="879"/>
    </row>
    <row r="2" spans="1:37" ht="19.5" customHeight="1">
      <c r="A2" s="883" t="str">
        <f>'statement of marks'!A4</f>
        <v>S. NO.</v>
      </c>
      <c r="B2" s="643" t="str">
        <f>'statement of marks'!D4</f>
        <v>ROLL. NO.</v>
      </c>
      <c r="C2" s="166" t="s">
        <v>128</v>
      </c>
      <c r="D2" s="166"/>
      <c r="E2" s="166" t="str">
        <f>'statement of marks'!A3</f>
        <v>9 'A'</v>
      </c>
      <c r="F2" s="166"/>
      <c r="G2" s="166"/>
      <c r="H2" s="166" t="s">
        <v>133</v>
      </c>
      <c r="I2" s="166"/>
      <c r="J2" s="166" t="str">
        <f>'statement of marks'!F3</f>
        <v>2024-25</v>
      </c>
      <c r="K2" s="190" t="s">
        <v>170</v>
      </c>
      <c r="L2" s="643" t="s">
        <v>171</v>
      </c>
      <c r="M2" s="885" t="s">
        <v>50</v>
      </c>
      <c r="N2" s="792" t="s">
        <v>172</v>
      </c>
      <c r="O2" s="864" t="s">
        <v>173</v>
      </c>
      <c r="P2" s="865"/>
      <c r="Q2" s="861" t="s">
        <v>125</v>
      </c>
      <c r="R2" s="862"/>
      <c r="S2" s="863"/>
      <c r="T2" s="886" t="str">
        <f>'statement of marks'!HN2</f>
        <v>ATTENDANCE</v>
      </c>
      <c r="U2" s="887"/>
      <c r="V2" s="165"/>
      <c r="W2" s="165"/>
      <c r="X2" s="880"/>
      <c r="Y2" s="881"/>
      <c r="Z2" s="881"/>
      <c r="AA2" s="881"/>
      <c r="AB2" s="881"/>
      <c r="AC2" s="881"/>
      <c r="AD2" s="881"/>
      <c r="AE2" s="881"/>
      <c r="AF2" s="881"/>
      <c r="AG2" s="881"/>
      <c r="AH2" s="881"/>
      <c r="AI2" s="881"/>
      <c r="AJ2" s="881"/>
      <c r="AK2" s="882"/>
    </row>
    <row r="3" spans="1:37" ht="28.5" customHeight="1">
      <c r="A3" s="884"/>
      <c r="B3" s="596"/>
      <c r="C3" s="17" t="str">
        <f>'statement of marks'!E4</f>
        <v>S.R. NO.</v>
      </c>
      <c r="D3" s="17" t="str">
        <f>'statement of marks'!F4</f>
        <v>DATE OF BIRTH</v>
      </c>
      <c r="E3" s="17" t="str">
        <f>'statement of marks'!G4</f>
        <v>NAME OF THE STUDENT</v>
      </c>
      <c r="F3" s="17" t="str">
        <f>'statement of marks'!H4</f>
        <v>FATHER'S NAME</v>
      </c>
      <c r="G3" s="17" t="str">
        <f>'statement of marks'!I4</f>
        <v>MOTHER'S NAME</v>
      </c>
      <c r="H3" s="191" t="s">
        <v>60</v>
      </c>
      <c r="I3" s="191" t="s">
        <v>319</v>
      </c>
      <c r="J3" s="17" t="s">
        <v>115</v>
      </c>
      <c r="K3" s="79">
        <f>'statement of marks'!DP6</f>
        <v>1200</v>
      </c>
      <c r="L3" s="596"/>
      <c r="M3" s="643"/>
      <c r="N3" s="594"/>
      <c r="O3" s="866"/>
      <c r="P3" s="867"/>
      <c r="Q3" s="74" t="s">
        <v>115</v>
      </c>
      <c r="R3" s="792" t="s">
        <v>260</v>
      </c>
      <c r="S3" s="791" t="s">
        <v>50</v>
      </c>
      <c r="T3" s="74" t="s">
        <v>159</v>
      </c>
      <c r="U3" s="167" t="s">
        <v>145</v>
      </c>
      <c r="V3" s="165"/>
      <c r="W3" s="165"/>
      <c r="X3" s="168" t="str">
        <f>'statement of marks'!G4</f>
        <v>NAME OF THE STUDENT</v>
      </c>
      <c r="Y3" s="90" t="s">
        <v>23</v>
      </c>
      <c r="Z3" s="90" t="s">
        <v>24</v>
      </c>
      <c r="AA3" s="90" t="s">
        <v>25</v>
      </c>
      <c r="AB3" s="90" t="s">
        <v>26</v>
      </c>
      <c r="AC3" s="90" t="s">
        <v>27</v>
      </c>
      <c r="AD3" s="90" t="s">
        <v>28</v>
      </c>
      <c r="AE3" s="90" t="s">
        <v>29</v>
      </c>
      <c r="AF3" s="90" t="s">
        <v>30</v>
      </c>
      <c r="AG3" s="90" t="s">
        <v>31</v>
      </c>
      <c r="AH3" s="90" t="s">
        <v>32</v>
      </c>
      <c r="AI3" s="90" t="s">
        <v>33</v>
      </c>
      <c r="AJ3" s="90" t="s">
        <v>34</v>
      </c>
      <c r="AK3" s="163" t="s">
        <v>35</v>
      </c>
    </row>
    <row r="4" spans="1:37" ht="17" hidden="1" customHeight="1">
      <c r="A4" s="169"/>
      <c r="B4" s="16"/>
      <c r="C4" s="17"/>
      <c r="D4" s="17"/>
      <c r="E4" s="17"/>
      <c r="F4" s="17"/>
      <c r="G4" s="17"/>
      <c r="H4" s="17"/>
      <c r="I4" s="17"/>
      <c r="J4" s="17"/>
      <c r="K4" s="79"/>
      <c r="L4" s="16"/>
      <c r="M4" s="170"/>
      <c r="N4" s="17"/>
      <c r="O4" s="17"/>
      <c r="P4" s="74"/>
      <c r="Q4" s="74"/>
      <c r="R4" s="594"/>
      <c r="S4" s="792"/>
      <c r="T4" s="74"/>
      <c r="U4" s="167"/>
      <c r="V4" s="165"/>
      <c r="W4" s="165"/>
      <c r="X4" s="171"/>
      <c r="Y4" s="90"/>
      <c r="Z4" s="90"/>
      <c r="AA4" s="90"/>
      <c r="AB4" s="90"/>
      <c r="AC4" s="90"/>
      <c r="AD4" s="90"/>
      <c r="AE4" s="90"/>
      <c r="AF4" s="90"/>
      <c r="AG4" s="90"/>
      <c r="AH4" s="90"/>
      <c r="AI4" s="90"/>
      <c r="AJ4" s="90"/>
      <c r="AK4" s="163"/>
    </row>
    <row r="5" spans="1:37" ht="17" hidden="1" customHeight="1">
      <c r="A5" s="169"/>
      <c r="B5" s="16"/>
      <c r="C5" s="17"/>
      <c r="D5" s="17"/>
      <c r="E5" s="17"/>
      <c r="F5" s="17"/>
      <c r="G5" s="17"/>
      <c r="H5" s="17"/>
      <c r="I5" s="17"/>
      <c r="J5" s="17"/>
      <c r="K5" s="79"/>
      <c r="L5" s="16"/>
      <c r="M5" s="170"/>
      <c r="N5" s="17"/>
      <c r="O5" s="17"/>
      <c r="P5" s="74"/>
      <c r="Q5" s="74"/>
      <c r="R5" s="74"/>
      <c r="S5" s="74"/>
      <c r="T5" s="74"/>
      <c r="U5" s="167"/>
      <c r="V5" s="165"/>
      <c r="W5" s="165"/>
      <c r="X5" s="171"/>
      <c r="Y5" s="90"/>
      <c r="Z5" s="90"/>
      <c r="AA5" s="90"/>
      <c r="AB5" s="90"/>
      <c r="AC5" s="90"/>
      <c r="AD5" s="90"/>
      <c r="AE5" s="90"/>
      <c r="AF5" s="90"/>
      <c r="AG5" s="90"/>
      <c r="AH5" s="90"/>
      <c r="AI5" s="90"/>
      <c r="AJ5" s="90"/>
      <c r="AK5" s="163"/>
    </row>
    <row r="6" spans="1:37" ht="17" hidden="1" customHeight="1">
      <c r="A6" s="169"/>
      <c r="B6" s="16"/>
      <c r="C6" s="17"/>
      <c r="D6" s="17"/>
      <c r="E6" s="17"/>
      <c r="F6" s="17"/>
      <c r="G6" s="17"/>
      <c r="H6" s="17"/>
      <c r="I6" s="17"/>
      <c r="J6" s="17"/>
      <c r="K6" s="79"/>
      <c r="L6" s="16"/>
      <c r="M6" s="170"/>
      <c r="N6" s="17"/>
      <c r="O6" s="17"/>
      <c r="P6" s="74"/>
      <c r="Q6" s="74"/>
      <c r="R6" s="74"/>
      <c r="S6" s="74"/>
      <c r="T6" s="74"/>
      <c r="U6" s="167"/>
      <c r="V6" s="165"/>
      <c r="W6" s="165"/>
      <c r="X6" s="171"/>
      <c r="Y6" s="90"/>
      <c r="Z6" s="90"/>
      <c r="AA6" s="90"/>
      <c r="AB6" s="90"/>
      <c r="AC6" s="90"/>
      <c r="AD6" s="90"/>
      <c r="AE6" s="90"/>
      <c r="AF6" s="90"/>
      <c r="AG6" s="90"/>
      <c r="AH6" s="90"/>
      <c r="AI6" s="90"/>
      <c r="AJ6" s="90"/>
      <c r="AK6" s="163"/>
    </row>
    <row r="7" spans="1:37" ht="13" customHeight="1">
      <c r="A7" s="172">
        <f>'statement of marks'!A7</f>
        <v>1</v>
      </c>
      <c r="B7" s="54">
        <f>IF('statement of marks'!D7="","",'statement of marks'!D7)</f>
        <v>9101</v>
      </c>
      <c r="C7" s="17">
        <f>IF('statement of marks'!E7="","",'statement of marks'!E7)</f>
        <v>10601</v>
      </c>
      <c r="D7" s="271">
        <f>IF('statement of marks'!F7="","",'statement of marks'!F7)</f>
        <v>36158</v>
      </c>
      <c r="E7" s="19" t="str">
        <f>IF('statement of marks'!G7="","",'statement of marks'!G7)</f>
        <v>A 001</v>
      </c>
      <c r="F7" s="19" t="str">
        <f>IF('statement of marks'!H7="","",'statement of marks'!H7)</f>
        <v>B 001</v>
      </c>
      <c r="G7" s="19" t="str">
        <f>IF('statement of marks'!I7="","",'statement of marks'!I7)</f>
        <v>C 001</v>
      </c>
      <c r="H7" s="17" t="str">
        <f>IF('statement of marks'!B7="","",'statement of marks'!B7)</f>
        <v>SC</v>
      </c>
      <c r="I7" s="17" t="str">
        <f>IF('statement of marks'!C7="","",'statement of marks'!C7)</f>
        <v>G</v>
      </c>
      <c r="J7" s="17" t="str">
        <f>IF('statement of marks'!HK7="","",'statement of marks'!HK7)</f>
        <v>PASS</v>
      </c>
      <c r="K7" s="79">
        <f>IF('statement of marks'!DP7="","",'statement of marks'!DP7)</f>
        <v>1055</v>
      </c>
      <c r="L7" s="173">
        <f>IF('statement of marks'!DQ7="","",'statement of marks'!DQ7)</f>
        <v>87.916666666666671</v>
      </c>
      <c r="M7" s="17" t="str">
        <f>IF('statement of marks'!DR7="","",'statement of marks'!DR7)</f>
        <v>FIRST</v>
      </c>
      <c r="N7" s="79" t="str">
        <f>(IF('result subject-wise'!Z7="","",'result subject-wise'!Z7))</f>
        <v xml:space="preserve">            </v>
      </c>
      <c r="O7" s="17" t="str">
        <f>IF('result subject-wise'!AV7="","",'result subject-wise'!AV7)</f>
        <v/>
      </c>
      <c r="P7" s="74" t="str">
        <f>IF('result subject-wise'!AX7="","",'result subject-wise'!AX7)</f>
        <v/>
      </c>
      <c r="Q7" s="74" t="str">
        <f>IF('statement of marks'!JG7="","",'statement of marks'!JG7)</f>
        <v>PASS</v>
      </c>
      <c r="R7" s="173">
        <f>IF('statement of marks'!JH7="","",'statement of marks'!JH7)</f>
        <v>87.916666666666671</v>
      </c>
      <c r="S7" s="74" t="str">
        <f>IF('statement of marks'!JI7="","",'statement of marks'!JI7)</f>
        <v>FIRST</v>
      </c>
      <c r="T7" s="174" t="str">
        <f>'statement of marks'!HV7</f>
        <v/>
      </c>
      <c r="U7" s="175" t="str">
        <f>'statement of marks'!HW7</f>
        <v/>
      </c>
      <c r="V7" s="165"/>
      <c r="W7" s="165"/>
      <c r="X7" s="171" t="str">
        <f>'statement of marks'!G7</f>
        <v>A 001</v>
      </c>
      <c r="Y7" s="90" t="str">
        <f>IF(AND(H7="SC",I7="B"),S7,"")</f>
        <v/>
      </c>
      <c r="Z7" s="90" t="str">
        <f>IF(AND(H7="SC",I7="G"),S7,"")</f>
        <v>FIRST</v>
      </c>
      <c r="AA7" s="90" t="str">
        <f>IF(AND(H7="ST",I7="B"),S7,"")</f>
        <v/>
      </c>
      <c r="AB7" s="90" t="str">
        <f>IF(AND(H7="ST",I7="G"),S7,"")</f>
        <v/>
      </c>
      <c r="AC7" s="90" t="str">
        <f>IF(AND(H7="OBC",I7="B"),S7,"")</f>
        <v/>
      </c>
      <c r="AD7" s="90" t="str">
        <f>IF(AND(H7="OBC",I7="G"),S7,"")</f>
        <v/>
      </c>
      <c r="AE7" s="90" t="str">
        <f>IF(AND(H7="GEN",I7="B"),S7,"")</f>
        <v/>
      </c>
      <c r="AF7" s="90" t="str">
        <f>IF(AND(H7="GEN",I7="G"),S7,"")</f>
        <v/>
      </c>
      <c r="AG7" s="90" t="str">
        <f>IF(AND(H7="MIN",I7="B"),S7,"")</f>
        <v/>
      </c>
      <c r="AH7" s="90" t="str">
        <f>IF(AND(H7="MIN",I7="G"),S7,"")</f>
        <v/>
      </c>
      <c r="AI7" s="90" t="str">
        <f>IF(AND(H7="SBC",I7="B"),S7,"")</f>
        <v/>
      </c>
      <c r="AJ7" s="90" t="str">
        <f>IF(AND(H7="SBC",I7="G"),S7,"")</f>
        <v/>
      </c>
      <c r="AK7" s="176"/>
    </row>
    <row r="8" spans="1:37" ht="13" customHeight="1">
      <c r="A8" s="172">
        <f>'statement of marks'!A8</f>
        <v>2</v>
      </c>
      <c r="B8" s="54">
        <f>'statement of marks'!D8</f>
        <v>9102</v>
      </c>
      <c r="C8" s="17">
        <f>'statement of marks'!E8</f>
        <v>10721</v>
      </c>
      <c r="D8" s="271">
        <f>'statement of marks'!F8</f>
        <v>36373</v>
      </c>
      <c r="E8" s="19" t="str">
        <f>'statement of marks'!G8</f>
        <v>A 002</v>
      </c>
      <c r="F8" s="19" t="str">
        <f>'statement of marks'!H8</f>
        <v>B 002</v>
      </c>
      <c r="G8" s="19" t="str">
        <f>'statement of marks'!I8</f>
        <v>C 002</v>
      </c>
      <c r="H8" s="17" t="str">
        <f>IF('statement of marks'!B8="","",'statement of marks'!B8)</f>
        <v>GEN</v>
      </c>
      <c r="I8" s="17" t="str">
        <f>IF('statement of marks'!C8="","",'statement of marks'!C8)</f>
        <v>G</v>
      </c>
      <c r="J8" s="17" t="str">
        <f>IF('statement of marks'!HK8="","",'statement of marks'!HK8)</f>
        <v>PASS</v>
      </c>
      <c r="K8" s="79">
        <f>IF('statement of marks'!DP8="","",'statement of marks'!DP8)</f>
        <v>1054</v>
      </c>
      <c r="L8" s="173">
        <f>IF('statement of marks'!DQ8="","",'statement of marks'!DQ8)</f>
        <v>87.833333333333329</v>
      </c>
      <c r="M8" s="17" t="str">
        <f>IF('statement of marks'!DR8="","",'statement of marks'!DR8)</f>
        <v>FIRST</v>
      </c>
      <c r="N8" s="79" t="str">
        <f>(IF('result subject-wise'!Z8="","",'result subject-wise'!Z8))</f>
        <v xml:space="preserve">            </v>
      </c>
      <c r="O8" s="17" t="str">
        <f>IF('result subject-wise'!AV8="","",'result subject-wise'!AV8)</f>
        <v/>
      </c>
      <c r="P8" s="74" t="str">
        <f>IF('result subject-wise'!AX8="","",'result subject-wise'!AX8)</f>
        <v/>
      </c>
      <c r="Q8" s="74" t="str">
        <f>IF('statement of marks'!JG8="","",'statement of marks'!JG8)</f>
        <v>PASS</v>
      </c>
      <c r="R8" s="173">
        <f>IF('statement of marks'!JH8="","",'statement of marks'!JH8)</f>
        <v>87.833333333333329</v>
      </c>
      <c r="S8" s="74" t="str">
        <f>IF('statement of marks'!JI8="","",'statement of marks'!JI8)</f>
        <v>FIRST</v>
      </c>
      <c r="T8" s="174" t="str">
        <f>'statement of marks'!HV8</f>
        <v/>
      </c>
      <c r="U8" s="175" t="str">
        <f>'statement of marks'!HW8</f>
        <v/>
      </c>
      <c r="V8" s="165"/>
      <c r="W8" s="165"/>
      <c r="X8" s="171" t="str">
        <f>'statement of marks'!G8</f>
        <v>A 002</v>
      </c>
      <c r="Y8" s="90" t="str">
        <f t="shared" ref="Y8:Y71" si="0">IF(AND(H8="SC",I8="B"),S8,"")</f>
        <v/>
      </c>
      <c r="Z8" s="90" t="str">
        <f t="shared" ref="Z8:Z71" si="1">IF(AND(H8="SC",I8="G"),S8,"")</f>
        <v/>
      </c>
      <c r="AA8" s="90" t="str">
        <f t="shared" ref="AA8:AA71" si="2">IF(AND(H8="ST",I8="B"),S8,"")</f>
        <v/>
      </c>
      <c r="AB8" s="90" t="str">
        <f t="shared" ref="AB8:AB71" si="3">IF(AND(H8="ST",I8="G"),S8,"")</f>
        <v/>
      </c>
      <c r="AC8" s="90" t="str">
        <f t="shared" ref="AC8:AC71" si="4">IF(AND(H8="OBC",I8="B"),S8,"")</f>
        <v/>
      </c>
      <c r="AD8" s="90" t="str">
        <f t="shared" ref="AD8:AD71" si="5">IF(AND(H8="OBC",I8="G"),S8,"")</f>
        <v/>
      </c>
      <c r="AE8" s="90" t="str">
        <f t="shared" ref="AE8:AE71" si="6">IF(AND(H8="GEN",I8="B"),S8,"")</f>
        <v/>
      </c>
      <c r="AF8" s="90" t="str">
        <f t="shared" ref="AF8:AF71" si="7">IF(AND(H8="GEN",I8="G"),S8,"")</f>
        <v>FIRST</v>
      </c>
      <c r="AG8" s="90" t="str">
        <f t="shared" ref="AG8:AG71" si="8">IF(AND(H8="MIN",I8="B"),S8,"")</f>
        <v/>
      </c>
      <c r="AH8" s="90" t="str">
        <f t="shared" ref="AH8:AH71" si="9">IF(AND(H8="MIN",I8="G"),S8,"")</f>
        <v/>
      </c>
      <c r="AI8" s="90" t="str">
        <f t="shared" ref="AI8:AI71" si="10">IF(AND(H8="SBC",I8="B"),S8,"")</f>
        <v/>
      </c>
      <c r="AJ8" s="90" t="str">
        <f t="shared" ref="AJ8:AJ71" si="11">IF(AND(H8="SBC",I8="G"),S8,"")</f>
        <v/>
      </c>
      <c r="AK8" s="176"/>
    </row>
    <row r="9" spans="1:37" ht="13" customHeight="1">
      <c r="A9" s="172">
        <f>'statement of marks'!A9</f>
        <v>3</v>
      </c>
      <c r="B9" s="54">
        <f>'statement of marks'!D9</f>
        <v>9103</v>
      </c>
      <c r="C9" s="17">
        <f>'statement of marks'!E9</f>
        <v>10014</v>
      </c>
      <c r="D9" s="271">
        <f>'statement of marks'!F9</f>
        <v>34824</v>
      </c>
      <c r="E9" s="19" t="str">
        <f>'statement of marks'!G9</f>
        <v>A 003</v>
      </c>
      <c r="F9" s="19" t="str">
        <f>'statement of marks'!H9</f>
        <v>B 003</v>
      </c>
      <c r="G9" s="19" t="str">
        <f>'statement of marks'!I9</f>
        <v>C 003</v>
      </c>
      <c r="H9" s="17" t="str">
        <f>IF('statement of marks'!B9="","",'statement of marks'!B9)</f>
        <v>OBC</v>
      </c>
      <c r="I9" s="17" t="str">
        <f>IF('statement of marks'!C9="","",'statement of marks'!C9)</f>
        <v>G</v>
      </c>
      <c r="J9" s="17" t="str">
        <f>IF('statement of marks'!HK9="","",'statement of marks'!HK9)</f>
        <v>PASS</v>
      </c>
      <c r="K9" s="79">
        <f>IF('statement of marks'!DP9="","",'statement of marks'!DP9)</f>
        <v>1053</v>
      </c>
      <c r="L9" s="173">
        <f>IF('statement of marks'!DQ9="","",'statement of marks'!DQ9)</f>
        <v>87.75</v>
      </c>
      <c r="M9" s="17" t="str">
        <f>IF('statement of marks'!DR9="","",'statement of marks'!DR9)</f>
        <v>FIRST</v>
      </c>
      <c r="N9" s="79" t="str">
        <f>(IF('result subject-wise'!Z9="","",'result subject-wise'!Z9))</f>
        <v xml:space="preserve">            </v>
      </c>
      <c r="O9" s="17" t="str">
        <f>IF('result subject-wise'!AV9="","",'result subject-wise'!AV9)</f>
        <v/>
      </c>
      <c r="P9" s="74" t="str">
        <f>IF('result subject-wise'!AX9="","",'result subject-wise'!AX9)</f>
        <v/>
      </c>
      <c r="Q9" s="74" t="str">
        <f>IF('statement of marks'!JG9="","",'statement of marks'!JG9)</f>
        <v>PASS</v>
      </c>
      <c r="R9" s="173">
        <f>IF('statement of marks'!JH9="","",'statement of marks'!JH9)</f>
        <v>87.75</v>
      </c>
      <c r="S9" s="74" t="str">
        <f>IF('statement of marks'!JI9="","",'statement of marks'!JI9)</f>
        <v>FIRST</v>
      </c>
      <c r="T9" s="174" t="str">
        <f>'statement of marks'!HV9</f>
        <v/>
      </c>
      <c r="U9" s="175" t="str">
        <f>'statement of marks'!HW9</f>
        <v/>
      </c>
      <c r="V9" s="165"/>
      <c r="W9" s="165"/>
      <c r="X9" s="171" t="str">
        <f>'statement of marks'!G9</f>
        <v>A 003</v>
      </c>
      <c r="Y9" s="90" t="str">
        <f t="shared" si="0"/>
        <v/>
      </c>
      <c r="Z9" s="90" t="str">
        <f t="shared" si="1"/>
        <v/>
      </c>
      <c r="AA9" s="90" t="str">
        <f t="shared" si="2"/>
        <v/>
      </c>
      <c r="AB9" s="90" t="str">
        <f t="shared" si="3"/>
        <v/>
      </c>
      <c r="AC9" s="90" t="str">
        <f t="shared" si="4"/>
        <v/>
      </c>
      <c r="AD9" s="90" t="str">
        <f t="shared" si="5"/>
        <v>FIRST</v>
      </c>
      <c r="AE9" s="90" t="str">
        <f t="shared" si="6"/>
        <v/>
      </c>
      <c r="AF9" s="90" t="str">
        <f t="shared" si="7"/>
        <v/>
      </c>
      <c r="AG9" s="90" t="str">
        <f t="shared" si="8"/>
        <v/>
      </c>
      <c r="AH9" s="90" t="str">
        <f t="shared" si="9"/>
        <v/>
      </c>
      <c r="AI9" s="90" t="str">
        <f t="shared" si="10"/>
        <v/>
      </c>
      <c r="AJ9" s="90" t="str">
        <f t="shared" si="11"/>
        <v/>
      </c>
      <c r="AK9" s="176"/>
    </row>
    <row r="10" spans="1:37" ht="13" customHeight="1">
      <c r="A10" s="172">
        <f>'statement of marks'!A10</f>
        <v>4</v>
      </c>
      <c r="B10" s="54">
        <f>'statement of marks'!D10</f>
        <v>9104</v>
      </c>
      <c r="C10" s="17">
        <f>'statement of marks'!E10</f>
        <v>10625</v>
      </c>
      <c r="D10" s="271">
        <f>'statement of marks'!F10</f>
        <v>35562</v>
      </c>
      <c r="E10" s="19" t="str">
        <f>'statement of marks'!G10</f>
        <v>A 004</v>
      </c>
      <c r="F10" s="19" t="str">
        <f>'statement of marks'!H10</f>
        <v>B 004</v>
      </c>
      <c r="G10" s="19" t="str">
        <f>'statement of marks'!I10</f>
        <v>C 004</v>
      </c>
      <c r="H10" s="17" t="str">
        <f>IF('statement of marks'!B10="","",'statement of marks'!B10)</f>
        <v>ST</v>
      </c>
      <c r="I10" s="17" t="str">
        <f>IF('statement of marks'!C10="","",'statement of marks'!C10)</f>
        <v>G</v>
      </c>
      <c r="J10" s="17" t="str">
        <f>IF('statement of marks'!HK10="","",'statement of marks'!HK10)</f>
        <v>PASS</v>
      </c>
      <c r="K10" s="79">
        <f>IF('statement of marks'!DP10="","",'statement of marks'!DP10)</f>
        <v>1052</v>
      </c>
      <c r="L10" s="173">
        <f>IF('statement of marks'!DQ10="","",'statement of marks'!DQ10)</f>
        <v>87.666666666666671</v>
      </c>
      <c r="M10" s="17" t="str">
        <f>IF('statement of marks'!DR10="","",'statement of marks'!DR10)</f>
        <v>FIRST</v>
      </c>
      <c r="N10" s="79" t="str">
        <f>(IF('result subject-wise'!Z10="","",'result subject-wise'!Z10))</f>
        <v xml:space="preserve">            </v>
      </c>
      <c r="O10" s="17" t="str">
        <f>IF('result subject-wise'!AV10="","",'result subject-wise'!AV10)</f>
        <v/>
      </c>
      <c r="P10" s="74" t="str">
        <f>IF('result subject-wise'!AX10="","",'result subject-wise'!AX10)</f>
        <v/>
      </c>
      <c r="Q10" s="74" t="str">
        <f>IF('statement of marks'!JG10="","",'statement of marks'!JG10)</f>
        <v>PASS</v>
      </c>
      <c r="R10" s="173">
        <f>IF('statement of marks'!JH10="","",'statement of marks'!JH10)</f>
        <v>87.666666666666671</v>
      </c>
      <c r="S10" s="74" t="str">
        <f>IF('statement of marks'!JI10="","",'statement of marks'!JI10)</f>
        <v>FIRST</v>
      </c>
      <c r="T10" s="174" t="str">
        <f>'statement of marks'!HV10</f>
        <v/>
      </c>
      <c r="U10" s="175" t="str">
        <f>'statement of marks'!HW10</f>
        <v/>
      </c>
      <c r="V10" s="165"/>
      <c r="W10" s="165"/>
      <c r="X10" s="171" t="str">
        <f>'statement of marks'!G10</f>
        <v>A 004</v>
      </c>
      <c r="Y10" s="90" t="str">
        <f t="shared" si="0"/>
        <v/>
      </c>
      <c r="Z10" s="90" t="str">
        <f t="shared" si="1"/>
        <v/>
      </c>
      <c r="AA10" s="90" t="str">
        <f t="shared" si="2"/>
        <v/>
      </c>
      <c r="AB10" s="90" t="str">
        <f t="shared" si="3"/>
        <v>FIRST</v>
      </c>
      <c r="AC10" s="90" t="str">
        <f t="shared" si="4"/>
        <v/>
      </c>
      <c r="AD10" s="90" t="str">
        <f t="shared" si="5"/>
        <v/>
      </c>
      <c r="AE10" s="90" t="str">
        <f t="shared" si="6"/>
        <v/>
      </c>
      <c r="AF10" s="90" t="str">
        <f t="shared" si="7"/>
        <v/>
      </c>
      <c r="AG10" s="90" t="str">
        <f t="shared" si="8"/>
        <v/>
      </c>
      <c r="AH10" s="90" t="str">
        <f t="shared" si="9"/>
        <v/>
      </c>
      <c r="AI10" s="90" t="str">
        <f t="shared" si="10"/>
        <v/>
      </c>
      <c r="AJ10" s="90" t="str">
        <f t="shared" si="11"/>
        <v/>
      </c>
      <c r="AK10" s="176"/>
    </row>
    <row r="11" spans="1:37" ht="13" customHeight="1">
      <c r="A11" s="172">
        <f>'statement of marks'!A11</f>
        <v>5</v>
      </c>
      <c r="B11" s="54">
        <f>'statement of marks'!D11</f>
        <v>9105</v>
      </c>
      <c r="C11" s="17">
        <f>'statement of marks'!E11</f>
        <v>9486</v>
      </c>
      <c r="D11" s="271">
        <f>'statement of marks'!F11</f>
        <v>35740</v>
      </c>
      <c r="E11" s="19" t="str">
        <f>'statement of marks'!G11</f>
        <v>A 005</v>
      </c>
      <c r="F11" s="19" t="str">
        <f>'statement of marks'!H11</f>
        <v>B 005</v>
      </c>
      <c r="G11" s="19" t="str">
        <f>'statement of marks'!I11</f>
        <v>C 005</v>
      </c>
      <c r="H11" s="17" t="str">
        <f>IF('statement of marks'!B11="","",'statement of marks'!B11)</f>
        <v>OBC</v>
      </c>
      <c r="I11" s="17" t="str">
        <f>IF('statement of marks'!C11="","",'statement of marks'!C11)</f>
        <v>G</v>
      </c>
      <c r="J11" s="17" t="str">
        <f>IF('statement of marks'!HK11="","",'statement of marks'!HK11)</f>
        <v>PASS</v>
      </c>
      <c r="K11" s="79">
        <f>IF('statement of marks'!DP11="","",'statement of marks'!DP11)</f>
        <v>1057</v>
      </c>
      <c r="L11" s="173">
        <f>IF('statement of marks'!DQ11="","",'statement of marks'!DQ11)</f>
        <v>88.083333333333329</v>
      </c>
      <c r="M11" s="17" t="str">
        <f>IF('statement of marks'!DR11="","",'statement of marks'!DR11)</f>
        <v>FIRST</v>
      </c>
      <c r="N11" s="79" t="str">
        <f>(IF('result subject-wise'!Z11="","",'result subject-wise'!Z11))</f>
        <v xml:space="preserve">            </v>
      </c>
      <c r="O11" s="17" t="str">
        <f>IF('result subject-wise'!AV11="","",'result subject-wise'!AV11)</f>
        <v/>
      </c>
      <c r="P11" s="74" t="str">
        <f>IF('result subject-wise'!AX11="","",'result subject-wise'!AX11)</f>
        <v/>
      </c>
      <c r="Q11" s="74" t="str">
        <f>IF('statement of marks'!JG11="","",'statement of marks'!JG11)</f>
        <v>PASS</v>
      </c>
      <c r="R11" s="173">
        <f>IF('statement of marks'!JH11="","",'statement of marks'!JH11)</f>
        <v>88.083333333333329</v>
      </c>
      <c r="S11" s="74" t="str">
        <f>IF('statement of marks'!JI11="","",'statement of marks'!JI11)</f>
        <v>FIRST</v>
      </c>
      <c r="T11" s="174" t="str">
        <f>'statement of marks'!HV11</f>
        <v/>
      </c>
      <c r="U11" s="175" t="str">
        <f>'statement of marks'!HW11</f>
        <v/>
      </c>
      <c r="V11" s="165"/>
      <c r="W11" s="165"/>
      <c r="X11" s="171" t="str">
        <f>'statement of marks'!G11</f>
        <v>A 005</v>
      </c>
      <c r="Y11" s="90" t="str">
        <f t="shared" si="0"/>
        <v/>
      </c>
      <c r="Z11" s="90" t="str">
        <f t="shared" si="1"/>
        <v/>
      </c>
      <c r="AA11" s="90" t="str">
        <f t="shared" si="2"/>
        <v/>
      </c>
      <c r="AB11" s="90" t="str">
        <f t="shared" si="3"/>
        <v/>
      </c>
      <c r="AC11" s="90" t="str">
        <f t="shared" si="4"/>
        <v/>
      </c>
      <c r="AD11" s="90" t="str">
        <f t="shared" si="5"/>
        <v>FIRST</v>
      </c>
      <c r="AE11" s="90" t="str">
        <f t="shared" si="6"/>
        <v/>
      </c>
      <c r="AF11" s="90" t="str">
        <f t="shared" si="7"/>
        <v/>
      </c>
      <c r="AG11" s="90" t="str">
        <f t="shared" si="8"/>
        <v/>
      </c>
      <c r="AH11" s="90" t="str">
        <f t="shared" si="9"/>
        <v/>
      </c>
      <c r="AI11" s="90" t="str">
        <f t="shared" si="10"/>
        <v/>
      </c>
      <c r="AJ11" s="90" t="str">
        <f t="shared" si="11"/>
        <v/>
      </c>
      <c r="AK11" s="176"/>
    </row>
    <row r="12" spans="1:37" ht="13" customHeight="1">
      <c r="A12" s="172">
        <f>'statement of marks'!A12</f>
        <v>6</v>
      </c>
      <c r="B12" s="54">
        <f>'statement of marks'!D12</f>
        <v>9106</v>
      </c>
      <c r="C12" s="17">
        <f>'statement of marks'!E12</f>
        <v>10695</v>
      </c>
      <c r="D12" s="271">
        <f>'statement of marks'!F12</f>
        <v>36968</v>
      </c>
      <c r="E12" s="19" t="str">
        <f>'statement of marks'!G12</f>
        <v>A 006</v>
      </c>
      <c r="F12" s="19" t="str">
        <f>'statement of marks'!H12</f>
        <v>B 006</v>
      </c>
      <c r="G12" s="19" t="str">
        <f>'statement of marks'!I12</f>
        <v>C 006</v>
      </c>
      <c r="H12" s="17" t="str">
        <f>IF('statement of marks'!B12="","",'statement of marks'!B12)</f>
        <v>GEN</v>
      </c>
      <c r="I12" s="17" t="str">
        <f>IF('statement of marks'!C12="","",'statement of marks'!C12)</f>
        <v>G</v>
      </c>
      <c r="J12" s="17" t="str">
        <f>IF('statement of marks'!HK12="","",'statement of marks'!HK12)</f>
        <v>PASS</v>
      </c>
      <c r="K12" s="79">
        <f>IF('statement of marks'!DP12="","",'statement of marks'!DP12)</f>
        <v>1050</v>
      </c>
      <c r="L12" s="173">
        <f>IF('statement of marks'!DQ12="","",'statement of marks'!DQ12)</f>
        <v>87.5</v>
      </c>
      <c r="M12" s="17" t="str">
        <f>IF('statement of marks'!DR12="","",'statement of marks'!DR12)</f>
        <v>FIRST</v>
      </c>
      <c r="N12" s="79" t="str">
        <f>(IF('result subject-wise'!Z12="","",'result subject-wise'!Z12))</f>
        <v xml:space="preserve">            </v>
      </c>
      <c r="O12" s="17" t="str">
        <f>IF('result subject-wise'!AV12="","",'result subject-wise'!AV12)</f>
        <v/>
      </c>
      <c r="P12" s="74" t="str">
        <f>IF('result subject-wise'!AX12="","",'result subject-wise'!AX12)</f>
        <v/>
      </c>
      <c r="Q12" s="74" t="str">
        <f>IF('statement of marks'!JG12="","",'statement of marks'!JG12)</f>
        <v>PASS</v>
      </c>
      <c r="R12" s="173">
        <f>IF('statement of marks'!JH12="","",'statement of marks'!JH12)</f>
        <v>87.5</v>
      </c>
      <c r="S12" s="74" t="str">
        <f>IF('statement of marks'!JI12="","",'statement of marks'!JI12)</f>
        <v>FIRST</v>
      </c>
      <c r="T12" s="174" t="str">
        <f>'statement of marks'!HV12</f>
        <v/>
      </c>
      <c r="U12" s="175" t="str">
        <f>'statement of marks'!HW12</f>
        <v/>
      </c>
      <c r="V12" s="165"/>
      <c r="W12" s="165"/>
      <c r="X12" s="171" t="str">
        <f>'statement of marks'!G12</f>
        <v>A 006</v>
      </c>
      <c r="Y12" s="90" t="str">
        <f t="shared" si="0"/>
        <v/>
      </c>
      <c r="Z12" s="90" t="str">
        <f t="shared" si="1"/>
        <v/>
      </c>
      <c r="AA12" s="90" t="str">
        <f t="shared" si="2"/>
        <v/>
      </c>
      <c r="AB12" s="90" t="str">
        <f t="shared" si="3"/>
        <v/>
      </c>
      <c r="AC12" s="90" t="str">
        <f t="shared" si="4"/>
        <v/>
      </c>
      <c r="AD12" s="90" t="str">
        <f t="shared" si="5"/>
        <v/>
      </c>
      <c r="AE12" s="90" t="str">
        <f t="shared" si="6"/>
        <v/>
      </c>
      <c r="AF12" s="90" t="str">
        <f t="shared" si="7"/>
        <v>FIRST</v>
      </c>
      <c r="AG12" s="90" t="str">
        <f t="shared" si="8"/>
        <v/>
      </c>
      <c r="AH12" s="90" t="str">
        <f t="shared" si="9"/>
        <v/>
      </c>
      <c r="AI12" s="90" t="str">
        <f t="shared" si="10"/>
        <v/>
      </c>
      <c r="AJ12" s="90" t="str">
        <f t="shared" si="11"/>
        <v/>
      </c>
      <c r="AK12" s="176"/>
    </row>
    <row r="13" spans="1:37" ht="13" customHeight="1">
      <c r="A13" s="172">
        <f>'statement of marks'!A13</f>
        <v>7</v>
      </c>
      <c r="B13" s="54">
        <f>'statement of marks'!D13</f>
        <v>9107</v>
      </c>
      <c r="C13" s="17">
        <f>'statement of marks'!E13</f>
        <v>10365</v>
      </c>
      <c r="D13" s="271">
        <f>'statement of marks'!F13</f>
        <v>35197</v>
      </c>
      <c r="E13" s="19" t="str">
        <f>'statement of marks'!G13</f>
        <v>A 007</v>
      </c>
      <c r="F13" s="19" t="str">
        <f>'statement of marks'!H13</f>
        <v>B 007</v>
      </c>
      <c r="G13" s="19" t="str">
        <f>'statement of marks'!I13</f>
        <v>C 007</v>
      </c>
      <c r="H13" s="17" t="str">
        <f>IF('statement of marks'!B13="","",'statement of marks'!B13)</f>
        <v>SC</v>
      </c>
      <c r="I13" s="17" t="str">
        <f>IF('statement of marks'!C13="","",'statement of marks'!C13)</f>
        <v>G</v>
      </c>
      <c r="J13" s="17" t="str">
        <f>IF('statement of marks'!HK13="","",'statement of marks'!HK13)</f>
        <v>PASS</v>
      </c>
      <c r="K13" s="79">
        <f>IF('statement of marks'!DP13="","",'statement of marks'!DP13)</f>
        <v>1049</v>
      </c>
      <c r="L13" s="173">
        <f>IF('statement of marks'!DQ13="","",'statement of marks'!DQ13)</f>
        <v>87.416666666666671</v>
      </c>
      <c r="M13" s="17" t="str">
        <f>IF('statement of marks'!DR13="","",'statement of marks'!DR13)</f>
        <v>FIRST</v>
      </c>
      <c r="N13" s="79" t="str">
        <f>(IF('result subject-wise'!Z13="","",'result subject-wise'!Z13))</f>
        <v xml:space="preserve">            </v>
      </c>
      <c r="O13" s="17" t="str">
        <f>IF('result subject-wise'!AV13="","",'result subject-wise'!AV13)</f>
        <v/>
      </c>
      <c r="P13" s="74" t="str">
        <f>IF('result subject-wise'!AX13="","",'result subject-wise'!AX13)</f>
        <v/>
      </c>
      <c r="Q13" s="74" t="str">
        <f>IF('statement of marks'!JG13="","",'statement of marks'!JG13)</f>
        <v>PASS</v>
      </c>
      <c r="R13" s="173">
        <f>IF('statement of marks'!JH13="","",'statement of marks'!JH13)</f>
        <v>87.416666666666671</v>
      </c>
      <c r="S13" s="74" t="str">
        <f>IF('statement of marks'!JI13="","",'statement of marks'!JI13)</f>
        <v>FIRST</v>
      </c>
      <c r="T13" s="174" t="str">
        <f>'statement of marks'!HV13</f>
        <v/>
      </c>
      <c r="U13" s="175" t="str">
        <f>'statement of marks'!HW13</f>
        <v/>
      </c>
      <c r="V13" s="165"/>
      <c r="W13" s="165"/>
      <c r="X13" s="171" t="str">
        <f>'statement of marks'!G13</f>
        <v>A 007</v>
      </c>
      <c r="Y13" s="90" t="str">
        <f t="shared" si="0"/>
        <v/>
      </c>
      <c r="Z13" s="90" t="str">
        <f t="shared" si="1"/>
        <v>FIRST</v>
      </c>
      <c r="AA13" s="90" t="str">
        <f t="shared" si="2"/>
        <v/>
      </c>
      <c r="AB13" s="90" t="str">
        <f t="shared" si="3"/>
        <v/>
      </c>
      <c r="AC13" s="90" t="str">
        <f t="shared" si="4"/>
        <v/>
      </c>
      <c r="AD13" s="90" t="str">
        <f t="shared" si="5"/>
        <v/>
      </c>
      <c r="AE13" s="90" t="str">
        <f t="shared" si="6"/>
        <v/>
      </c>
      <c r="AF13" s="90" t="str">
        <f t="shared" si="7"/>
        <v/>
      </c>
      <c r="AG13" s="90" t="str">
        <f t="shared" si="8"/>
        <v/>
      </c>
      <c r="AH13" s="90" t="str">
        <f t="shared" si="9"/>
        <v/>
      </c>
      <c r="AI13" s="90" t="str">
        <f t="shared" si="10"/>
        <v/>
      </c>
      <c r="AJ13" s="90" t="str">
        <f t="shared" si="11"/>
        <v/>
      </c>
      <c r="AK13" s="176"/>
    </row>
    <row r="14" spans="1:37" ht="13" customHeight="1">
      <c r="A14" s="172">
        <f>'statement of marks'!A14</f>
        <v>8</v>
      </c>
      <c r="B14" s="54">
        <f>'statement of marks'!D14</f>
        <v>9108</v>
      </c>
      <c r="C14" s="17">
        <f>'statement of marks'!E14</f>
        <v>10583</v>
      </c>
      <c r="D14" s="271">
        <f>'statement of marks'!F14</f>
        <v>35998</v>
      </c>
      <c r="E14" s="19" t="str">
        <f>'statement of marks'!G14</f>
        <v>A 008</v>
      </c>
      <c r="F14" s="19" t="str">
        <f>'statement of marks'!H14</f>
        <v>B 008</v>
      </c>
      <c r="G14" s="19" t="str">
        <f>'statement of marks'!I14</f>
        <v>C 008</v>
      </c>
      <c r="H14" s="17" t="str">
        <f>IF('statement of marks'!B14="","",'statement of marks'!B14)</f>
        <v>SC</v>
      </c>
      <c r="I14" s="17" t="str">
        <f>IF('statement of marks'!C14="","",'statement of marks'!C14)</f>
        <v>G</v>
      </c>
      <c r="J14" s="17" t="str">
        <f>IF('statement of marks'!HK14="","",'statement of marks'!HK14)</f>
        <v>PASS</v>
      </c>
      <c r="K14" s="79">
        <f>IF('statement of marks'!DP14="","",'statement of marks'!DP14)</f>
        <v>1048</v>
      </c>
      <c r="L14" s="173">
        <f>IF('statement of marks'!DQ14="","",'statement of marks'!DQ14)</f>
        <v>87.333333333333329</v>
      </c>
      <c r="M14" s="17" t="str">
        <f>IF('statement of marks'!DR14="","",'statement of marks'!DR14)</f>
        <v>FIRST</v>
      </c>
      <c r="N14" s="79" t="str">
        <f>(IF('result subject-wise'!Z14="","",'result subject-wise'!Z14))</f>
        <v xml:space="preserve">            </v>
      </c>
      <c r="O14" s="17" t="str">
        <f>IF('result subject-wise'!AV14="","",'result subject-wise'!AV14)</f>
        <v/>
      </c>
      <c r="P14" s="74" t="str">
        <f>IF('result subject-wise'!AX14="","",'result subject-wise'!AX14)</f>
        <v/>
      </c>
      <c r="Q14" s="74" t="str">
        <f>IF('statement of marks'!JG14="","",'statement of marks'!JG14)</f>
        <v>PASS</v>
      </c>
      <c r="R14" s="173">
        <f>IF('statement of marks'!JH14="","",'statement of marks'!JH14)</f>
        <v>87.333333333333329</v>
      </c>
      <c r="S14" s="74" t="str">
        <f>IF('statement of marks'!JI14="","",'statement of marks'!JI14)</f>
        <v>FIRST</v>
      </c>
      <c r="T14" s="174" t="str">
        <f>'statement of marks'!HV14</f>
        <v/>
      </c>
      <c r="U14" s="175" t="str">
        <f>'statement of marks'!HW14</f>
        <v/>
      </c>
      <c r="V14" s="165"/>
      <c r="W14" s="165"/>
      <c r="X14" s="171" t="str">
        <f>'statement of marks'!G14</f>
        <v>A 008</v>
      </c>
      <c r="Y14" s="90" t="str">
        <f t="shared" si="0"/>
        <v/>
      </c>
      <c r="Z14" s="90" t="str">
        <f t="shared" si="1"/>
        <v>FIRST</v>
      </c>
      <c r="AA14" s="90" t="str">
        <f t="shared" si="2"/>
        <v/>
      </c>
      <c r="AB14" s="90" t="str">
        <f t="shared" si="3"/>
        <v/>
      </c>
      <c r="AC14" s="90" t="str">
        <f t="shared" si="4"/>
        <v/>
      </c>
      <c r="AD14" s="90" t="str">
        <f t="shared" si="5"/>
        <v/>
      </c>
      <c r="AE14" s="90" t="str">
        <f t="shared" si="6"/>
        <v/>
      </c>
      <c r="AF14" s="90" t="str">
        <f t="shared" si="7"/>
        <v/>
      </c>
      <c r="AG14" s="90" t="str">
        <f t="shared" si="8"/>
        <v/>
      </c>
      <c r="AH14" s="90" t="str">
        <f t="shared" si="9"/>
        <v/>
      </c>
      <c r="AI14" s="90" t="str">
        <f t="shared" si="10"/>
        <v/>
      </c>
      <c r="AJ14" s="90" t="str">
        <f t="shared" si="11"/>
        <v/>
      </c>
      <c r="AK14" s="176"/>
    </row>
    <row r="15" spans="1:37" ht="13" customHeight="1">
      <c r="A15" s="172">
        <f>'statement of marks'!A15</f>
        <v>9</v>
      </c>
      <c r="B15" s="54">
        <f>'statement of marks'!D15</f>
        <v>9109</v>
      </c>
      <c r="C15" s="17">
        <f>'statement of marks'!E15</f>
        <v>10584</v>
      </c>
      <c r="D15" s="271">
        <f>'statement of marks'!F15</f>
        <v>35050</v>
      </c>
      <c r="E15" s="19" t="str">
        <f>'statement of marks'!G15</f>
        <v>A 009</v>
      </c>
      <c r="F15" s="19" t="str">
        <f>'statement of marks'!H15</f>
        <v>B 009</v>
      </c>
      <c r="G15" s="19" t="str">
        <f>'statement of marks'!I15</f>
        <v>C 009</v>
      </c>
      <c r="H15" s="17" t="str">
        <f>IF('statement of marks'!B15="","",'statement of marks'!B15)</f>
        <v>SC</v>
      </c>
      <c r="I15" s="17" t="str">
        <f>IF('statement of marks'!C15="","",'statement of marks'!C15)</f>
        <v>G</v>
      </c>
      <c r="J15" s="17" t="str">
        <f>IF('statement of marks'!HK15="","",'statement of marks'!HK15)</f>
        <v>PASS</v>
      </c>
      <c r="K15" s="79">
        <f>IF('statement of marks'!DP15="","",'statement of marks'!DP15)</f>
        <v>1047</v>
      </c>
      <c r="L15" s="173">
        <f>IF('statement of marks'!DQ15="","",'statement of marks'!DQ15)</f>
        <v>87.25</v>
      </c>
      <c r="M15" s="17" t="str">
        <f>IF('statement of marks'!DR15="","",'statement of marks'!DR15)</f>
        <v>FIRST</v>
      </c>
      <c r="N15" s="79" t="str">
        <f>(IF('result subject-wise'!Z15="","",'result subject-wise'!Z15))</f>
        <v xml:space="preserve">            </v>
      </c>
      <c r="O15" s="17" t="str">
        <f>IF('result subject-wise'!AV15="","",'result subject-wise'!AV15)</f>
        <v/>
      </c>
      <c r="P15" s="74" t="str">
        <f>IF('result subject-wise'!AX15="","",'result subject-wise'!AX15)</f>
        <v/>
      </c>
      <c r="Q15" s="74" t="str">
        <f>IF('statement of marks'!JG15="","",'statement of marks'!JG15)</f>
        <v>PASS</v>
      </c>
      <c r="R15" s="173">
        <f>IF('statement of marks'!JH15="","",'statement of marks'!JH15)</f>
        <v>87.25</v>
      </c>
      <c r="S15" s="74" t="str">
        <f>IF('statement of marks'!JI15="","",'statement of marks'!JI15)</f>
        <v>FIRST</v>
      </c>
      <c r="T15" s="174" t="str">
        <f>'statement of marks'!HV15</f>
        <v/>
      </c>
      <c r="U15" s="175" t="str">
        <f>'statement of marks'!HW15</f>
        <v/>
      </c>
      <c r="V15" s="165"/>
      <c r="W15" s="165"/>
      <c r="X15" s="171" t="str">
        <f>'statement of marks'!G15</f>
        <v>A 009</v>
      </c>
      <c r="Y15" s="90" t="str">
        <f t="shared" si="0"/>
        <v/>
      </c>
      <c r="Z15" s="90" t="str">
        <f t="shared" si="1"/>
        <v>FIRST</v>
      </c>
      <c r="AA15" s="90" t="str">
        <f t="shared" si="2"/>
        <v/>
      </c>
      <c r="AB15" s="90" t="str">
        <f t="shared" si="3"/>
        <v/>
      </c>
      <c r="AC15" s="90" t="str">
        <f t="shared" si="4"/>
        <v/>
      </c>
      <c r="AD15" s="90" t="str">
        <f t="shared" si="5"/>
        <v/>
      </c>
      <c r="AE15" s="90" t="str">
        <f t="shared" si="6"/>
        <v/>
      </c>
      <c r="AF15" s="90" t="str">
        <f t="shared" si="7"/>
        <v/>
      </c>
      <c r="AG15" s="90" t="str">
        <f t="shared" si="8"/>
        <v/>
      </c>
      <c r="AH15" s="90" t="str">
        <f t="shared" si="9"/>
        <v/>
      </c>
      <c r="AI15" s="90" t="str">
        <f t="shared" si="10"/>
        <v/>
      </c>
      <c r="AJ15" s="90" t="str">
        <f t="shared" si="11"/>
        <v/>
      </c>
      <c r="AK15" s="176"/>
    </row>
    <row r="16" spans="1:37" ht="13" customHeight="1">
      <c r="A16" s="172">
        <f>'statement of marks'!A16</f>
        <v>10</v>
      </c>
      <c r="B16" s="54">
        <f>'statement of marks'!D16</f>
        <v>9110</v>
      </c>
      <c r="C16" s="17">
        <f>'statement of marks'!E16</f>
        <v>10514</v>
      </c>
      <c r="D16" s="271">
        <f>'statement of marks'!F16</f>
        <v>35828</v>
      </c>
      <c r="E16" s="19" t="str">
        <f>'statement of marks'!G16</f>
        <v>A 010</v>
      </c>
      <c r="F16" s="19" t="str">
        <f>'statement of marks'!H16</f>
        <v>B 010</v>
      </c>
      <c r="G16" s="19" t="str">
        <f>'statement of marks'!I16</f>
        <v>C 010</v>
      </c>
      <c r="H16" s="17" t="str">
        <f>IF('statement of marks'!B16="","",'statement of marks'!B16)</f>
        <v>OBC</v>
      </c>
      <c r="I16" s="17" t="str">
        <f>IF('statement of marks'!C16="","",'statement of marks'!C16)</f>
        <v>G</v>
      </c>
      <c r="J16" s="17" t="str">
        <f>IF('statement of marks'!HK16="","",'statement of marks'!HK16)</f>
        <v>PASS</v>
      </c>
      <c r="K16" s="79">
        <f>IF('statement of marks'!DP16="","",'statement of marks'!DP16)</f>
        <v>1060</v>
      </c>
      <c r="L16" s="173">
        <f>IF('statement of marks'!DQ16="","",'statement of marks'!DQ16)</f>
        <v>88.333333333333329</v>
      </c>
      <c r="M16" s="17" t="str">
        <f>IF('statement of marks'!DR16="","",'statement of marks'!DR16)</f>
        <v>FIRST</v>
      </c>
      <c r="N16" s="79" t="str">
        <f>(IF('result subject-wise'!Z16="","",'result subject-wise'!Z16))</f>
        <v xml:space="preserve">            </v>
      </c>
      <c r="O16" s="17" t="str">
        <f>IF('result subject-wise'!AV16="","",'result subject-wise'!AV16)</f>
        <v/>
      </c>
      <c r="P16" s="74" t="str">
        <f>IF('result subject-wise'!AX16="","",'result subject-wise'!AX16)</f>
        <v/>
      </c>
      <c r="Q16" s="74" t="str">
        <f>IF('statement of marks'!JG16="","",'statement of marks'!JG16)</f>
        <v>PASS</v>
      </c>
      <c r="R16" s="173">
        <f>IF('statement of marks'!JH16="","",'statement of marks'!JH16)</f>
        <v>88.333333333333329</v>
      </c>
      <c r="S16" s="74" t="str">
        <f>IF('statement of marks'!JI16="","",'statement of marks'!JI16)</f>
        <v>FIRST</v>
      </c>
      <c r="T16" s="174" t="str">
        <f>'statement of marks'!HV16</f>
        <v/>
      </c>
      <c r="U16" s="175" t="str">
        <f>'statement of marks'!HW16</f>
        <v/>
      </c>
      <c r="V16" s="165"/>
      <c r="W16" s="165"/>
      <c r="X16" s="171" t="str">
        <f>'statement of marks'!G16</f>
        <v>A 010</v>
      </c>
      <c r="Y16" s="90" t="str">
        <f t="shared" si="0"/>
        <v/>
      </c>
      <c r="Z16" s="90" t="str">
        <f t="shared" si="1"/>
        <v/>
      </c>
      <c r="AA16" s="90" t="str">
        <f t="shared" si="2"/>
        <v/>
      </c>
      <c r="AB16" s="90" t="str">
        <f t="shared" si="3"/>
        <v/>
      </c>
      <c r="AC16" s="90" t="str">
        <f t="shared" si="4"/>
        <v/>
      </c>
      <c r="AD16" s="90" t="str">
        <f t="shared" si="5"/>
        <v>FIRST</v>
      </c>
      <c r="AE16" s="90" t="str">
        <f t="shared" si="6"/>
        <v/>
      </c>
      <c r="AF16" s="90" t="str">
        <f t="shared" si="7"/>
        <v/>
      </c>
      <c r="AG16" s="90" t="str">
        <f t="shared" si="8"/>
        <v/>
      </c>
      <c r="AH16" s="90" t="str">
        <f t="shared" si="9"/>
        <v/>
      </c>
      <c r="AI16" s="90" t="str">
        <f t="shared" si="10"/>
        <v/>
      </c>
      <c r="AJ16" s="90" t="str">
        <f t="shared" si="11"/>
        <v/>
      </c>
      <c r="AK16" s="176"/>
    </row>
    <row r="17" spans="1:37" ht="13" customHeight="1">
      <c r="A17" s="172">
        <f>'statement of marks'!A17</f>
        <v>0</v>
      </c>
      <c r="B17" s="54" t="str">
        <f>'statement of marks'!D17</f>
        <v/>
      </c>
      <c r="C17" s="17" t="str">
        <f>'statement of marks'!E17</f>
        <v/>
      </c>
      <c r="D17" s="271" t="str">
        <f>'statement of marks'!F17</f>
        <v/>
      </c>
      <c r="E17" s="19" t="str">
        <f>'statement of marks'!G17</f>
        <v/>
      </c>
      <c r="F17" s="19" t="str">
        <f>'statement of marks'!H17</f>
        <v/>
      </c>
      <c r="G17" s="19" t="str">
        <f>'statement of marks'!I17</f>
        <v/>
      </c>
      <c r="H17" s="17" t="str">
        <f>IF('statement of marks'!B17="","",'statement of marks'!B17)</f>
        <v/>
      </c>
      <c r="I17" s="17" t="str">
        <f>IF('statement of marks'!C17="","",'statement of marks'!C17)</f>
        <v/>
      </c>
      <c r="J17" s="17" t="str">
        <f>IF('statement of marks'!HK17="","",'statement of marks'!HK17)</f>
        <v/>
      </c>
      <c r="K17" s="79">
        <f>IF('statement of marks'!DP17="","",'statement of marks'!DP17)</f>
        <v>332.5</v>
      </c>
      <c r="L17" s="173">
        <f>IF('statement of marks'!DQ17="","",'statement of marks'!DQ17)</f>
        <v>27.708333333333332</v>
      </c>
      <c r="M17" s="17" t="str">
        <f>IF('statement of marks'!DR17="","",'statement of marks'!DR17)</f>
        <v/>
      </c>
      <c r="N17" s="79" t="str">
        <f>(IF('result subject-wise'!Z17="","",'result subject-wise'!Z17))</f>
        <v xml:space="preserve">            </v>
      </c>
      <c r="O17" s="17" t="str">
        <f>IF('result subject-wise'!AV17="","",'result subject-wise'!AV17)</f>
        <v/>
      </c>
      <c r="P17" s="74" t="str">
        <f>IF('result subject-wise'!AX17="","",'result subject-wise'!AX17)</f>
        <v/>
      </c>
      <c r="Q17" s="74" t="str">
        <f>IF('statement of marks'!JG17="","",'statement of marks'!JG17)</f>
        <v/>
      </c>
      <c r="R17" s="173">
        <f>IF('statement of marks'!JH17="","",'statement of marks'!JH17)</f>
        <v>27.708333333333332</v>
      </c>
      <c r="S17" s="74" t="str">
        <f>IF('statement of marks'!JI17="","",'statement of marks'!JI17)</f>
        <v/>
      </c>
      <c r="T17" s="174" t="str">
        <f>'statement of marks'!HV17</f>
        <v/>
      </c>
      <c r="U17" s="175" t="str">
        <f>'statement of marks'!HW17</f>
        <v/>
      </c>
      <c r="V17" s="165"/>
      <c r="W17" s="165"/>
      <c r="X17" s="171" t="str">
        <f>'statement of marks'!G17</f>
        <v/>
      </c>
      <c r="Y17" s="90" t="str">
        <f t="shared" si="0"/>
        <v/>
      </c>
      <c r="Z17" s="90" t="str">
        <f t="shared" si="1"/>
        <v/>
      </c>
      <c r="AA17" s="90" t="str">
        <f t="shared" si="2"/>
        <v/>
      </c>
      <c r="AB17" s="90" t="str">
        <f t="shared" si="3"/>
        <v/>
      </c>
      <c r="AC17" s="90" t="str">
        <f t="shared" si="4"/>
        <v/>
      </c>
      <c r="AD17" s="90" t="str">
        <f t="shared" si="5"/>
        <v/>
      </c>
      <c r="AE17" s="90" t="str">
        <f t="shared" si="6"/>
        <v/>
      </c>
      <c r="AF17" s="90" t="str">
        <f t="shared" si="7"/>
        <v/>
      </c>
      <c r="AG17" s="90" t="str">
        <f t="shared" si="8"/>
        <v/>
      </c>
      <c r="AH17" s="90" t="str">
        <f t="shared" si="9"/>
        <v/>
      </c>
      <c r="AI17" s="90" t="str">
        <f t="shared" si="10"/>
        <v/>
      </c>
      <c r="AJ17" s="90" t="str">
        <f t="shared" si="11"/>
        <v/>
      </c>
      <c r="AK17" s="176"/>
    </row>
    <row r="18" spans="1:37" ht="13" customHeight="1">
      <c r="A18" s="172">
        <f>'statement of marks'!A18</f>
        <v>0</v>
      </c>
      <c r="B18" s="54" t="str">
        <f>'statement of marks'!D18</f>
        <v/>
      </c>
      <c r="C18" s="17" t="str">
        <f>'statement of marks'!E18</f>
        <v/>
      </c>
      <c r="D18" s="271" t="str">
        <f>'statement of marks'!F18</f>
        <v/>
      </c>
      <c r="E18" s="19" t="str">
        <f>'statement of marks'!G18</f>
        <v/>
      </c>
      <c r="F18" s="19" t="str">
        <f>'statement of marks'!H18</f>
        <v/>
      </c>
      <c r="G18" s="19" t="str">
        <f>'statement of marks'!I18</f>
        <v/>
      </c>
      <c r="H18" s="17" t="str">
        <f>IF('statement of marks'!B18="","",'statement of marks'!B18)</f>
        <v/>
      </c>
      <c r="I18" s="17" t="str">
        <f>IF('statement of marks'!C18="","",'statement of marks'!C18)</f>
        <v/>
      </c>
      <c r="J18" s="17" t="str">
        <f>IF('statement of marks'!HK18="","",'statement of marks'!HK18)</f>
        <v/>
      </c>
      <c r="K18" s="79">
        <f>IF('statement of marks'!DP18="","",'statement of marks'!DP18)</f>
        <v>332.5</v>
      </c>
      <c r="L18" s="173">
        <f>IF('statement of marks'!DQ18="","",'statement of marks'!DQ18)</f>
        <v>27.708333333333332</v>
      </c>
      <c r="M18" s="17" t="str">
        <f>IF('statement of marks'!DR18="","",'statement of marks'!DR18)</f>
        <v/>
      </c>
      <c r="N18" s="79" t="str">
        <f>(IF('result subject-wise'!Z18="","",'result subject-wise'!Z18))</f>
        <v xml:space="preserve">            </v>
      </c>
      <c r="O18" s="17" t="str">
        <f>IF('result subject-wise'!AV18="","",'result subject-wise'!AV18)</f>
        <v/>
      </c>
      <c r="P18" s="74" t="str">
        <f>IF('result subject-wise'!AX18="","",'result subject-wise'!AX18)</f>
        <v/>
      </c>
      <c r="Q18" s="74" t="str">
        <f>IF('statement of marks'!JG18="","",'statement of marks'!JG18)</f>
        <v/>
      </c>
      <c r="R18" s="173">
        <f>IF('statement of marks'!JH18="","",'statement of marks'!JH18)</f>
        <v>27.708333333333332</v>
      </c>
      <c r="S18" s="74" t="str">
        <f>IF('statement of marks'!JI18="","",'statement of marks'!JI18)</f>
        <v/>
      </c>
      <c r="T18" s="174" t="str">
        <f>'statement of marks'!HV18</f>
        <v/>
      </c>
      <c r="U18" s="175" t="str">
        <f>'statement of marks'!HW18</f>
        <v/>
      </c>
      <c r="V18" s="165"/>
      <c r="W18" s="165"/>
      <c r="X18" s="171" t="str">
        <f>'statement of marks'!G18</f>
        <v/>
      </c>
      <c r="Y18" s="90" t="str">
        <f t="shared" si="0"/>
        <v/>
      </c>
      <c r="Z18" s="90" t="str">
        <f t="shared" si="1"/>
        <v/>
      </c>
      <c r="AA18" s="90" t="str">
        <f t="shared" si="2"/>
        <v/>
      </c>
      <c r="AB18" s="90" t="str">
        <f t="shared" si="3"/>
        <v/>
      </c>
      <c r="AC18" s="90" t="str">
        <f t="shared" si="4"/>
        <v/>
      </c>
      <c r="AD18" s="90" t="str">
        <f t="shared" si="5"/>
        <v/>
      </c>
      <c r="AE18" s="90" t="str">
        <f t="shared" si="6"/>
        <v/>
      </c>
      <c r="AF18" s="90" t="str">
        <f t="shared" si="7"/>
        <v/>
      </c>
      <c r="AG18" s="90" t="str">
        <f t="shared" si="8"/>
        <v/>
      </c>
      <c r="AH18" s="90" t="str">
        <f t="shared" si="9"/>
        <v/>
      </c>
      <c r="AI18" s="90" t="str">
        <f t="shared" si="10"/>
        <v/>
      </c>
      <c r="AJ18" s="90" t="str">
        <f t="shared" si="11"/>
        <v/>
      </c>
      <c r="AK18" s="176"/>
    </row>
    <row r="19" spans="1:37" ht="13" customHeight="1">
      <c r="A19" s="172">
        <f>'statement of marks'!A19</f>
        <v>0</v>
      </c>
      <c r="B19" s="54" t="str">
        <f>'statement of marks'!D19</f>
        <v/>
      </c>
      <c r="C19" s="17" t="str">
        <f>'statement of marks'!E19</f>
        <v/>
      </c>
      <c r="D19" s="271" t="str">
        <f>'statement of marks'!F19</f>
        <v/>
      </c>
      <c r="E19" s="19" t="str">
        <f>'statement of marks'!G19</f>
        <v/>
      </c>
      <c r="F19" s="19" t="str">
        <f>'statement of marks'!H19</f>
        <v/>
      </c>
      <c r="G19" s="19" t="str">
        <f>'statement of marks'!I19</f>
        <v/>
      </c>
      <c r="H19" s="17" t="str">
        <f>IF('statement of marks'!B19="","",'statement of marks'!B19)</f>
        <v/>
      </c>
      <c r="I19" s="17" t="str">
        <f>IF('statement of marks'!C19="","",'statement of marks'!C19)</f>
        <v/>
      </c>
      <c r="J19" s="17" t="str">
        <f>IF('statement of marks'!HK19="","",'statement of marks'!HK19)</f>
        <v/>
      </c>
      <c r="K19" s="79">
        <f>IF('statement of marks'!DP19="","",'statement of marks'!DP19)</f>
        <v>332.5</v>
      </c>
      <c r="L19" s="173">
        <f>IF('statement of marks'!DQ19="","",'statement of marks'!DQ19)</f>
        <v>27.708333333333332</v>
      </c>
      <c r="M19" s="17" t="str">
        <f>IF('statement of marks'!DR19="","",'statement of marks'!DR19)</f>
        <v/>
      </c>
      <c r="N19" s="79" t="str">
        <f>(IF('result subject-wise'!Z19="","",'result subject-wise'!Z19))</f>
        <v xml:space="preserve">            </v>
      </c>
      <c r="O19" s="17" t="str">
        <f>IF('result subject-wise'!AV19="","",'result subject-wise'!AV19)</f>
        <v/>
      </c>
      <c r="P19" s="74" t="str">
        <f>IF('result subject-wise'!AX19="","",'result subject-wise'!AX19)</f>
        <v/>
      </c>
      <c r="Q19" s="74" t="str">
        <f>IF('statement of marks'!JG19="","",'statement of marks'!JG19)</f>
        <v/>
      </c>
      <c r="R19" s="173">
        <f>IF('statement of marks'!JH19="","",'statement of marks'!JH19)</f>
        <v>27.708333333333332</v>
      </c>
      <c r="S19" s="74" t="str">
        <f>IF('statement of marks'!JI19="","",'statement of marks'!JI19)</f>
        <v/>
      </c>
      <c r="T19" s="174" t="str">
        <f>'statement of marks'!HV19</f>
        <v/>
      </c>
      <c r="U19" s="175" t="str">
        <f>'statement of marks'!HW19</f>
        <v/>
      </c>
      <c r="V19" s="165"/>
      <c r="W19" s="165"/>
      <c r="X19" s="171" t="str">
        <f>'statement of marks'!G19</f>
        <v/>
      </c>
      <c r="Y19" s="90" t="str">
        <f t="shared" si="0"/>
        <v/>
      </c>
      <c r="Z19" s="90" t="str">
        <f t="shared" si="1"/>
        <v/>
      </c>
      <c r="AA19" s="90" t="str">
        <f t="shared" si="2"/>
        <v/>
      </c>
      <c r="AB19" s="90" t="str">
        <f t="shared" si="3"/>
        <v/>
      </c>
      <c r="AC19" s="90" t="str">
        <f t="shared" si="4"/>
        <v/>
      </c>
      <c r="AD19" s="90" t="str">
        <f t="shared" si="5"/>
        <v/>
      </c>
      <c r="AE19" s="90" t="str">
        <f t="shared" si="6"/>
        <v/>
      </c>
      <c r="AF19" s="90" t="str">
        <f t="shared" si="7"/>
        <v/>
      </c>
      <c r="AG19" s="90" t="str">
        <f t="shared" si="8"/>
        <v/>
      </c>
      <c r="AH19" s="90" t="str">
        <f t="shared" si="9"/>
        <v/>
      </c>
      <c r="AI19" s="90" t="str">
        <f t="shared" si="10"/>
        <v/>
      </c>
      <c r="AJ19" s="90" t="str">
        <f t="shared" si="11"/>
        <v/>
      </c>
      <c r="AK19" s="176"/>
    </row>
    <row r="20" spans="1:37" ht="13" customHeight="1">
      <c r="A20" s="172">
        <f>'statement of marks'!A20</f>
        <v>0</v>
      </c>
      <c r="B20" s="54" t="str">
        <f>'statement of marks'!D20</f>
        <v/>
      </c>
      <c r="C20" s="17" t="str">
        <f>'statement of marks'!E20</f>
        <v/>
      </c>
      <c r="D20" s="271" t="str">
        <f>'statement of marks'!F20</f>
        <v/>
      </c>
      <c r="E20" s="19" t="str">
        <f>'statement of marks'!G20</f>
        <v/>
      </c>
      <c r="F20" s="19" t="str">
        <f>'statement of marks'!H20</f>
        <v/>
      </c>
      <c r="G20" s="19" t="str">
        <f>'statement of marks'!I20</f>
        <v/>
      </c>
      <c r="H20" s="17" t="str">
        <f>IF('statement of marks'!B20="","",'statement of marks'!B20)</f>
        <v/>
      </c>
      <c r="I20" s="17" t="str">
        <f>IF('statement of marks'!C20="","",'statement of marks'!C20)</f>
        <v/>
      </c>
      <c r="J20" s="17" t="str">
        <f>IF('statement of marks'!HK20="","",'statement of marks'!HK20)</f>
        <v/>
      </c>
      <c r="K20" s="79">
        <f>IF('statement of marks'!DP20="","",'statement of marks'!DP20)</f>
        <v>332.5</v>
      </c>
      <c r="L20" s="173">
        <f>IF('statement of marks'!DQ20="","",'statement of marks'!DQ20)</f>
        <v>27.708333333333332</v>
      </c>
      <c r="M20" s="17" t="str">
        <f>IF('statement of marks'!DR20="","",'statement of marks'!DR20)</f>
        <v/>
      </c>
      <c r="N20" s="79" t="str">
        <f>(IF('result subject-wise'!Z20="","",'result subject-wise'!Z20))</f>
        <v xml:space="preserve">            </v>
      </c>
      <c r="O20" s="17" t="str">
        <f>IF('result subject-wise'!AV20="","",'result subject-wise'!AV20)</f>
        <v/>
      </c>
      <c r="P20" s="74" t="str">
        <f>IF('result subject-wise'!AX20="","",'result subject-wise'!AX20)</f>
        <v/>
      </c>
      <c r="Q20" s="74" t="str">
        <f>IF('statement of marks'!JG20="","",'statement of marks'!JG20)</f>
        <v/>
      </c>
      <c r="R20" s="173">
        <f>IF('statement of marks'!JH20="","",'statement of marks'!JH20)</f>
        <v>27.708333333333332</v>
      </c>
      <c r="S20" s="74" t="str">
        <f>IF('statement of marks'!JI20="","",'statement of marks'!JI20)</f>
        <v/>
      </c>
      <c r="T20" s="174" t="str">
        <f>'statement of marks'!HV20</f>
        <v/>
      </c>
      <c r="U20" s="175" t="str">
        <f>'statement of marks'!HW20</f>
        <v/>
      </c>
      <c r="V20" s="165"/>
      <c r="W20" s="165"/>
      <c r="X20" s="171" t="str">
        <f>'statement of marks'!G20</f>
        <v/>
      </c>
      <c r="Y20" s="90" t="str">
        <f t="shared" si="0"/>
        <v/>
      </c>
      <c r="Z20" s="90" t="str">
        <f t="shared" si="1"/>
        <v/>
      </c>
      <c r="AA20" s="90" t="str">
        <f t="shared" si="2"/>
        <v/>
      </c>
      <c r="AB20" s="90" t="str">
        <f t="shared" si="3"/>
        <v/>
      </c>
      <c r="AC20" s="90" t="str">
        <f t="shared" si="4"/>
        <v/>
      </c>
      <c r="AD20" s="90" t="str">
        <f t="shared" si="5"/>
        <v/>
      </c>
      <c r="AE20" s="90" t="str">
        <f t="shared" si="6"/>
        <v/>
      </c>
      <c r="AF20" s="90" t="str">
        <f t="shared" si="7"/>
        <v/>
      </c>
      <c r="AG20" s="90" t="str">
        <f t="shared" si="8"/>
        <v/>
      </c>
      <c r="AH20" s="90" t="str">
        <f t="shared" si="9"/>
        <v/>
      </c>
      <c r="AI20" s="90" t="str">
        <f t="shared" si="10"/>
        <v/>
      </c>
      <c r="AJ20" s="90" t="str">
        <f t="shared" si="11"/>
        <v/>
      </c>
      <c r="AK20" s="176"/>
    </row>
    <row r="21" spans="1:37" ht="13" customHeight="1">
      <c r="A21" s="172">
        <f>'statement of marks'!A21</f>
        <v>0</v>
      </c>
      <c r="B21" s="54" t="str">
        <f>'statement of marks'!D21</f>
        <v/>
      </c>
      <c r="C21" s="17" t="str">
        <f>'statement of marks'!E21</f>
        <v/>
      </c>
      <c r="D21" s="271" t="str">
        <f>'statement of marks'!F21</f>
        <v/>
      </c>
      <c r="E21" s="19" t="str">
        <f>'statement of marks'!G21</f>
        <v/>
      </c>
      <c r="F21" s="19" t="str">
        <f>'statement of marks'!H21</f>
        <v/>
      </c>
      <c r="G21" s="19" t="str">
        <f>'statement of marks'!I21</f>
        <v/>
      </c>
      <c r="H21" s="17" t="str">
        <f>IF('statement of marks'!B21="","",'statement of marks'!B21)</f>
        <v/>
      </c>
      <c r="I21" s="17" t="str">
        <f>IF('statement of marks'!C21="","",'statement of marks'!C21)</f>
        <v/>
      </c>
      <c r="J21" s="17" t="str">
        <f>IF('statement of marks'!HK21="","",'statement of marks'!HK21)</f>
        <v/>
      </c>
      <c r="K21" s="79">
        <f>IF('statement of marks'!DP21="","",'statement of marks'!DP21)</f>
        <v>332.5</v>
      </c>
      <c r="L21" s="173">
        <f>IF('statement of marks'!DQ21="","",'statement of marks'!DQ21)</f>
        <v>27.708333333333332</v>
      </c>
      <c r="M21" s="17" t="str">
        <f>IF('statement of marks'!DR21="","",'statement of marks'!DR21)</f>
        <v/>
      </c>
      <c r="N21" s="79" t="str">
        <f>(IF('result subject-wise'!Z21="","",'result subject-wise'!Z21))</f>
        <v xml:space="preserve">            </v>
      </c>
      <c r="O21" s="17" t="str">
        <f>IF('result subject-wise'!AV21="","",'result subject-wise'!AV21)</f>
        <v/>
      </c>
      <c r="P21" s="74" t="str">
        <f>IF('result subject-wise'!AX21="","",'result subject-wise'!AX21)</f>
        <v/>
      </c>
      <c r="Q21" s="74" t="str">
        <f>IF('statement of marks'!JG21="","",'statement of marks'!JG21)</f>
        <v/>
      </c>
      <c r="R21" s="173">
        <f>IF('statement of marks'!JH21="","",'statement of marks'!JH21)</f>
        <v>27.708333333333332</v>
      </c>
      <c r="S21" s="74" t="str">
        <f>IF('statement of marks'!JI21="","",'statement of marks'!JI21)</f>
        <v/>
      </c>
      <c r="T21" s="174" t="str">
        <f>'statement of marks'!HV21</f>
        <v/>
      </c>
      <c r="U21" s="175" t="str">
        <f>'statement of marks'!HW21</f>
        <v/>
      </c>
      <c r="V21" s="165"/>
      <c r="W21" s="165"/>
      <c r="X21" s="171" t="str">
        <f>'statement of marks'!G21</f>
        <v/>
      </c>
      <c r="Y21" s="90" t="str">
        <f t="shared" si="0"/>
        <v/>
      </c>
      <c r="Z21" s="90" t="str">
        <f t="shared" si="1"/>
        <v/>
      </c>
      <c r="AA21" s="90" t="str">
        <f t="shared" si="2"/>
        <v/>
      </c>
      <c r="AB21" s="90" t="str">
        <f t="shared" si="3"/>
        <v/>
      </c>
      <c r="AC21" s="90" t="str">
        <f t="shared" si="4"/>
        <v/>
      </c>
      <c r="AD21" s="90" t="str">
        <f t="shared" si="5"/>
        <v/>
      </c>
      <c r="AE21" s="90" t="str">
        <f t="shared" si="6"/>
        <v/>
      </c>
      <c r="AF21" s="90" t="str">
        <f t="shared" si="7"/>
        <v/>
      </c>
      <c r="AG21" s="90" t="str">
        <f t="shared" si="8"/>
        <v/>
      </c>
      <c r="AH21" s="90" t="str">
        <f t="shared" si="9"/>
        <v/>
      </c>
      <c r="AI21" s="90" t="str">
        <f t="shared" si="10"/>
        <v/>
      </c>
      <c r="AJ21" s="90" t="str">
        <f t="shared" si="11"/>
        <v/>
      </c>
      <c r="AK21" s="176"/>
    </row>
    <row r="22" spans="1:37" ht="13" customHeight="1">
      <c r="A22" s="172">
        <f>'statement of marks'!A22</f>
        <v>0</v>
      </c>
      <c r="B22" s="54" t="str">
        <f>'statement of marks'!D22</f>
        <v/>
      </c>
      <c r="C22" s="17" t="str">
        <f>'statement of marks'!E22</f>
        <v/>
      </c>
      <c r="D22" s="271" t="str">
        <f>'statement of marks'!F22</f>
        <v/>
      </c>
      <c r="E22" s="19" t="str">
        <f>'statement of marks'!G22</f>
        <v/>
      </c>
      <c r="F22" s="19" t="str">
        <f>'statement of marks'!H22</f>
        <v/>
      </c>
      <c r="G22" s="19" t="str">
        <f>'statement of marks'!I22</f>
        <v/>
      </c>
      <c r="H22" s="17" t="str">
        <f>IF('statement of marks'!B22="","",'statement of marks'!B22)</f>
        <v/>
      </c>
      <c r="I22" s="17" t="str">
        <f>IF('statement of marks'!C22="","",'statement of marks'!C22)</f>
        <v/>
      </c>
      <c r="J22" s="17" t="str">
        <f>IF('statement of marks'!HK22="","",'statement of marks'!HK22)</f>
        <v/>
      </c>
      <c r="K22" s="79">
        <f>IF('statement of marks'!DP22="","",'statement of marks'!DP22)</f>
        <v>332.5</v>
      </c>
      <c r="L22" s="173">
        <f>IF('statement of marks'!DQ22="","",'statement of marks'!DQ22)</f>
        <v>27.708333333333332</v>
      </c>
      <c r="M22" s="17" t="str">
        <f>IF('statement of marks'!DR22="","",'statement of marks'!DR22)</f>
        <v/>
      </c>
      <c r="N22" s="79" t="str">
        <f>(IF('result subject-wise'!Z22="","",'result subject-wise'!Z22))</f>
        <v xml:space="preserve">            </v>
      </c>
      <c r="O22" s="17" t="str">
        <f>IF('result subject-wise'!AV22="","",'result subject-wise'!AV22)</f>
        <v/>
      </c>
      <c r="P22" s="74" t="str">
        <f>IF('result subject-wise'!AX22="","",'result subject-wise'!AX22)</f>
        <v/>
      </c>
      <c r="Q22" s="74" t="str">
        <f>IF('statement of marks'!JG22="","",'statement of marks'!JG22)</f>
        <v/>
      </c>
      <c r="R22" s="173">
        <f>IF('statement of marks'!JH22="","",'statement of marks'!JH22)</f>
        <v>27.708333333333332</v>
      </c>
      <c r="S22" s="74" t="str">
        <f>IF('statement of marks'!JI22="","",'statement of marks'!JI22)</f>
        <v/>
      </c>
      <c r="T22" s="174" t="str">
        <f>'statement of marks'!HV22</f>
        <v/>
      </c>
      <c r="U22" s="175" t="str">
        <f>'statement of marks'!HW22</f>
        <v/>
      </c>
      <c r="V22" s="165"/>
      <c r="W22" s="165"/>
      <c r="X22" s="171" t="str">
        <f>'statement of marks'!G22</f>
        <v/>
      </c>
      <c r="Y22" s="90" t="str">
        <f t="shared" si="0"/>
        <v/>
      </c>
      <c r="Z22" s="90" t="str">
        <f t="shared" si="1"/>
        <v/>
      </c>
      <c r="AA22" s="90" t="str">
        <f t="shared" si="2"/>
        <v/>
      </c>
      <c r="AB22" s="90" t="str">
        <f t="shared" si="3"/>
        <v/>
      </c>
      <c r="AC22" s="90" t="str">
        <f t="shared" si="4"/>
        <v/>
      </c>
      <c r="AD22" s="90" t="str">
        <f t="shared" si="5"/>
        <v/>
      </c>
      <c r="AE22" s="90" t="str">
        <f t="shared" si="6"/>
        <v/>
      </c>
      <c r="AF22" s="90" t="str">
        <f t="shared" si="7"/>
        <v/>
      </c>
      <c r="AG22" s="90" t="str">
        <f t="shared" si="8"/>
        <v/>
      </c>
      <c r="AH22" s="90" t="str">
        <f t="shared" si="9"/>
        <v/>
      </c>
      <c r="AI22" s="90" t="str">
        <f t="shared" si="10"/>
        <v/>
      </c>
      <c r="AJ22" s="90" t="str">
        <f t="shared" si="11"/>
        <v/>
      </c>
      <c r="AK22" s="176"/>
    </row>
    <row r="23" spans="1:37" ht="13" customHeight="1">
      <c r="A23" s="172">
        <f>'statement of marks'!A23</f>
        <v>0</v>
      </c>
      <c r="B23" s="54" t="str">
        <f>'statement of marks'!D23</f>
        <v/>
      </c>
      <c r="C23" s="17" t="str">
        <f>'statement of marks'!E23</f>
        <v/>
      </c>
      <c r="D23" s="271" t="str">
        <f>'statement of marks'!F23</f>
        <v/>
      </c>
      <c r="E23" s="19" t="str">
        <f>'statement of marks'!G23</f>
        <v/>
      </c>
      <c r="F23" s="19" t="str">
        <f>'statement of marks'!H23</f>
        <v/>
      </c>
      <c r="G23" s="19" t="str">
        <f>'statement of marks'!I23</f>
        <v/>
      </c>
      <c r="H23" s="17" t="str">
        <f>IF('statement of marks'!B23="","",'statement of marks'!B23)</f>
        <v/>
      </c>
      <c r="I23" s="17" t="str">
        <f>IF('statement of marks'!C23="","",'statement of marks'!C23)</f>
        <v/>
      </c>
      <c r="J23" s="17" t="str">
        <f>IF('statement of marks'!HK23="","",'statement of marks'!HK23)</f>
        <v/>
      </c>
      <c r="K23" s="79">
        <f>IF('statement of marks'!DP23="","",'statement of marks'!DP23)</f>
        <v>332.5</v>
      </c>
      <c r="L23" s="173">
        <f>IF('statement of marks'!DQ23="","",'statement of marks'!DQ23)</f>
        <v>27.708333333333332</v>
      </c>
      <c r="M23" s="17" t="str">
        <f>IF('statement of marks'!DR23="","",'statement of marks'!DR23)</f>
        <v/>
      </c>
      <c r="N23" s="79" t="str">
        <f>(IF('result subject-wise'!Z23="","",'result subject-wise'!Z23))</f>
        <v xml:space="preserve">            </v>
      </c>
      <c r="O23" s="17" t="str">
        <f>IF('result subject-wise'!AV23="","",'result subject-wise'!AV23)</f>
        <v/>
      </c>
      <c r="P23" s="74" t="str">
        <f>IF('result subject-wise'!AX23="","",'result subject-wise'!AX23)</f>
        <v/>
      </c>
      <c r="Q23" s="74" t="str">
        <f>IF('statement of marks'!JG23="","",'statement of marks'!JG23)</f>
        <v/>
      </c>
      <c r="R23" s="173">
        <f>IF('statement of marks'!JH23="","",'statement of marks'!JH23)</f>
        <v>27.708333333333332</v>
      </c>
      <c r="S23" s="74" t="str">
        <f>IF('statement of marks'!JI23="","",'statement of marks'!JI23)</f>
        <v/>
      </c>
      <c r="T23" s="174" t="str">
        <f>'statement of marks'!HV23</f>
        <v/>
      </c>
      <c r="U23" s="175" t="str">
        <f>'statement of marks'!HW23</f>
        <v/>
      </c>
      <c r="V23" s="165"/>
      <c r="W23" s="165"/>
      <c r="X23" s="171" t="str">
        <f>'statement of marks'!G23</f>
        <v/>
      </c>
      <c r="Y23" s="90" t="str">
        <f t="shared" si="0"/>
        <v/>
      </c>
      <c r="Z23" s="90" t="str">
        <f t="shared" si="1"/>
        <v/>
      </c>
      <c r="AA23" s="90" t="str">
        <f t="shared" si="2"/>
        <v/>
      </c>
      <c r="AB23" s="90" t="str">
        <f t="shared" si="3"/>
        <v/>
      </c>
      <c r="AC23" s="90" t="str">
        <f t="shared" si="4"/>
        <v/>
      </c>
      <c r="AD23" s="90" t="str">
        <f t="shared" si="5"/>
        <v/>
      </c>
      <c r="AE23" s="90" t="str">
        <f t="shared" si="6"/>
        <v/>
      </c>
      <c r="AF23" s="90" t="str">
        <f t="shared" si="7"/>
        <v/>
      </c>
      <c r="AG23" s="90" t="str">
        <f t="shared" si="8"/>
        <v/>
      </c>
      <c r="AH23" s="90" t="str">
        <f t="shared" si="9"/>
        <v/>
      </c>
      <c r="AI23" s="90" t="str">
        <f t="shared" si="10"/>
        <v/>
      </c>
      <c r="AJ23" s="90" t="str">
        <f t="shared" si="11"/>
        <v/>
      </c>
      <c r="AK23" s="176"/>
    </row>
    <row r="24" spans="1:37" ht="13" customHeight="1">
      <c r="A24" s="172">
        <f>'statement of marks'!A24</f>
        <v>0</v>
      </c>
      <c r="B24" s="54" t="str">
        <f>'statement of marks'!D24</f>
        <v/>
      </c>
      <c r="C24" s="17" t="str">
        <f>'statement of marks'!E24</f>
        <v/>
      </c>
      <c r="D24" s="271" t="str">
        <f>'statement of marks'!F24</f>
        <v/>
      </c>
      <c r="E24" s="19" t="str">
        <f>'statement of marks'!G24</f>
        <v/>
      </c>
      <c r="F24" s="19" t="str">
        <f>'statement of marks'!H24</f>
        <v/>
      </c>
      <c r="G24" s="19" t="str">
        <f>'statement of marks'!I24</f>
        <v/>
      </c>
      <c r="H24" s="17" t="str">
        <f>IF('statement of marks'!B24="","",'statement of marks'!B24)</f>
        <v/>
      </c>
      <c r="I24" s="17" t="str">
        <f>IF('statement of marks'!C24="","",'statement of marks'!C24)</f>
        <v/>
      </c>
      <c r="J24" s="17" t="str">
        <f>IF('statement of marks'!HK24="","",'statement of marks'!HK24)</f>
        <v/>
      </c>
      <c r="K24" s="79">
        <f>IF('statement of marks'!DP24="","",'statement of marks'!DP24)</f>
        <v>332.5</v>
      </c>
      <c r="L24" s="173">
        <f>IF('statement of marks'!DQ24="","",'statement of marks'!DQ24)</f>
        <v>27.708333333333332</v>
      </c>
      <c r="M24" s="17" t="str">
        <f>IF('statement of marks'!DR24="","",'statement of marks'!DR24)</f>
        <v/>
      </c>
      <c r="N24" s="79" t="str">
        <f>(IF('result subject-wise'!Z24="","",'result subject-wise'!Z24))</f>
        <v xml:space="preserve">            </v>
      </c>
      <c r="O24" s="17" t="str">
        <f>IF('result subject-wise'!AV24="","",'result subject-wise'!AV24)</f>
        <v/>
      </c>
      <c r="P24" s="74" t="str">
        <f>IF('result subject-wise'!AX24="","",'result subject-wise'!AX24)</f>
        <v/>
      </c>
      <c r="Q24" s="74" t="str">
        <f>IF('statement of marks'!JG24="","",'statement of marks'!JG24)</f>
        <v/>
      </c>
      <c r="R24" s="173">
        <f>IF('statement of marks'!JH24="","",'statement of marks'!JH24)</f>
        <v>27.708333333333332</v>
      </c>
      <c r="S24" s="74" t="str">
        <f>IF('statement of marks'!JI24="","",'statement of marks'!JI24)</f>
        <v/>
      </c>
      <c r="T24" s="174" t="str">
        <f>'statement of marks'!HV24</f>
        <v/>
      </c>
      <c r="U24" s="175" t="str">
        <f>'statement of marks'!HW24</f>
        <v/>
      </c>
      <c r="V24" s="165"/>
      <c r="W24" s="165"/>
      <c r="X24" s="171" t="str">
        <f>'statement of marks'!G24</f>
        <v/>
      </c>
      <c r="Y24" s="90" t="str">
        <f t="shared" si="0"/>
        <v/>
      </c>
      <c r="Z24" s="90" t="str">
        <f t="shared" si="1"/>
        <v/>
      </c>
      <c r="AA24" s="90" t="str">
        <f t="shared" si="2"/>
        <v/>
      </c>
      <c r="AB24" s="90" t="str">
        <f t="shared" si="3"/>
        <v/>
      </c>
      <c r="AC24" s="90" t="str">
        <f t="shared" si="4"/>
        <v/>
      </c>
      <c r="AD24" s="90" t="str">
        <f t="shared" si="5"/>
        <v/>
      </c>
      <c r="AE24" s="90" t="str">
        <f t="shared" si="6"/>
        <v/>
      </c>
      <c r="AF24" s="90" t="str">
        <f t="shared" si="7"/>
        <v/>
      </c>
      <c r="AG24" s="90" t="str">
        <f t="shared" si="8"/>
        <v/>
      </c>
      <c r="AH24" s="90" t="str">
        <f t="shared" si="9"/>
        <v/>
      </c>
      <c r="AI24" s="90" t="str">
        <f t="shared" si="10"/>
        <v/>
      </c>
      <c r="AJ24" s="90" t="str">
        <f t="shared" si="11"/>
        <v/>
      </c>
      <c r="AK24" s="176"/>
    </row>
    <row r="25" spans="1:37" ht="13" customHeight="1">
      <c r="A25" s="172">
        <f>'statement of marks'!A25</f>
        <v>0</v>
      </c>
      <c r="B25" s="54" t="str">
        <f>'statement of marks'!D25</f>
        <v/>
      </c>
      <c r="C25" s="17" t="str">
        <f>'statement of marks'!E25</f>
        <v/>
      </c>
      <c r="D25" s="271" t="str">
        <f>'statement of marks'!F25</f>
        <v/>
      </c>
      <c r="E25" s="19" t="str">
        <f>'statement of marks'!G25</f>
        <v/>
      </c>
      <c r="F25" s="19" t="str">
        <f>'statement of marks'!H25</f>
        <v/>
      </c>
      <c r="G25" s="19" t="str">
        <f>'statement of marks'!I25</f>
        <v/>
      </c>
      <c r="H25" s="17" t="str">
        <f>IF('statement of marks'!B25="","",'statement of marks'!B25)</f>
        <v/>
      </c>
      <c r="I25" s="17" t="str">
        <f>IF('statement of marks'!C25="","",'statement of marks'!C25)</f>
        <v/>
      </c>
      <c r="J25" s="17" t="str">
        <f>IF('statement of marks'!HK25="","",'statement of marks'!HK25)</f>
        <v/>
      </c>
      <c r="K25" s="79">
        <f>IF('statement of marks'!DP25="","",'statement of marks'!DP25)</f>
        <v>332.5</v>
      </c>
      <c r="L25" s="173">
        <f>IF('statement of marks'!DQ25="","",'statement of marks'!DQ25)</f>
        <v>27.708333333333332</v>
      </c>
      <c r="M25" s="17" t="str">
        <f>IF('statement of marks'!DR25="","",'statement of marks'!DR25)</f>
        <v/>
      </c>
      <c r="N25" s="79" t="str">
        <f>(IF('result subject-wise'!Z25="","",'result subject-wise'!Z25))</f>
        <v xml:space="preserve">            </v>
      </c>
      <c r="O25" s="17" t="str">
        <f>IF('result subject-wise'!AV25="","",'result subject-wise'!AV25)</f>
        <v/>
      </c>
      <c r="P25" s="74" t="str">
        <f>IF('result subject-wise'!AX25="","",'result subject-wise'!AX25)</f>
        <v/>
      </c>
      <c r="Q25" s="74" t="str">
        <f>IF('statement of marks'!JG25="","",'statement of marks'!JG25)</f>
        <v/>
      </c>
      <c r="R25" s="173">
        <f>IF('statement of marks'!JH25="","",'statement of marks'!JH25)</f>
        <v>27.708333333333332</v>
      </c>
      <c r="S25" s="74" t="str">
        <f>IF('statement of marks'!JI25="","",'statement of marks'!JI25)</f>
        <v/>
      </c>
      <c r="T25" s="174" t="str">
        <f>'statement of marks'!HV25</f>
        <v/>
      </c>
      <c r="U25" s="175" t="str">
        <f>'statement of marks'!HW25</f>
        <v/>
      </c>
      <c r="V25" s="165"/>
      <c r="W25" s="165"/>
      <c r="X25" s="171" t="str">
        <f>'statement of marks'!G25</f>
        <v/>
      </c>
      <c r="Y25" s="90" t="str">
        <f t="shared" si="0"/>
        <v/>
      </c>
      <c r="Z25" s="90" t="str">
        <f t="shared" si="1"/>
        <v/>
      </c>
      <c r="AA25" s="90" t="str">
        <f t="shared" si="2"/>
        <v/>
      </c>
      <c r="AB25" s="90" t="str">
        <f t="shared" si="3"/>
        <v/>
      </c>
      <c r="AC25" s="90" t="str">
        <f t="shared" si="4"/>
        <v/>
      </c>
      <c r="AD25" s="90" t="str">
        <f t="shared" si="5"/>
        <v/>
      </c>
      <c r="AE25" s="90" t="str">
        <f t="shared" si="6"/>
        <v/>
      </c>
      <c r="AF25" s="90" t="str">
        <f t="shared" si="7"/>
        <v/>
      </c>
      <c r="AG25" s="90" t="str">
        <f t="shared" si="8"/>
        <v/>
      </c>
      <c r="AH25" s="90" t="str">
        <f t="shared" si="9"/>
        <v/>
      </c>
      <c r="AI25" s="90" t="str">
        <f t="shared" si="10"/>
        <v/>
      </c>
      <c r="AJ25" s="90" t="str">
        <f t="shared" si="11"/>
        <v/>
      </c>
      <c r="AK25" s="176"/>
    </row>
    <row r="26" spans="1:37" ht="13" customHeight="1">
      <c r="A26" s="172">
        <f>'statement of marks'!A26</f>
        <v>0</v>
      </c>
      <c r="B26" s="54" t="str">
        <f>'statement of marks'!D26</f>
        <v/>
      </c>
      <c r="C26" s="17" t="str">
        <f>'statement of marks'!E26</f>
        <v/>
      </c>
      <c r="D26" s="271" t="str">
        <f>'statement of marks'!F26</f>
        <v/>
      </c>
      <c r="E26" s="19" t="str">
        <f>'statement of marks'!G26</f>
        <v/>
      </c>
      <c r="F26" s="19" t="str">
        <f>'statement of marks'!H26</f>
        <v/>
      </c>
      <c r="G26" s="19" t="str">
        <f>'statement of marks'!I26</f>
        <v/>
      </c>
      <c r="H26" s="17" t="str">
        <f>IF('statement of marks'!B26="","",'statement of marks'!B26)</f>
        <v/>
      </c>
      <c r="I26" s="17" t="str">
        <f>IF('statement of marks'!C26="","",'statement of marks'!C26)</f>
        <v/>
      </c>
      <c r="J26" s="17" t="str">
        <f>IF('statement of marks'!HK26="","",'statement of marks'!HK26)</f>
        <v/>
      </c>
      <c r="K26" s="79">
        <f>IF('statement of marks'!DP26="","",'statement of marks'!DP26)</f>
        <v>332.5</v>
      </c>
      <c r="L26" s="173">
        <f>IF('statement of marks'!DQ26="","",'statement of marks'!DQ26)</f>
        <v>27.708333333333332</v>
      </c>
      <c r="M26" s="17" t="str">
        <f>IF('statement of marks'!DR26="","",'statement of marks'!DR26)</f>
        <v/>
      </c>
      <c r="N26" s="79" t="str">
        <f>(IF('result subject-wise'!Z26="","",'result subject-wise'!Z26))</f>
        <v xml:space="preserve">            </v>
      </c>
      <c r="O26" s="17" t="str">
        <f>IF('result subject-wise'!AV26="","",'result subject-wise'!AV26)</f>
        <v/>
      </c>
      <c r="P26" s="74" t="str">
        <f>IF('result subject-wise'!AX26="","",'result subject-wise'!AX26)</f>
        <v/>
      </c>
      <c r="Q26" s="74" t="str">
        <f>IF('statement of marks'!JG26="","",'statement of marks'!JG26)</f>
        <v/>
      </c>
      <c r="R26" s="173">
        <f>IF('statement of marks'!JH26="","",'statement of marks'!JH26)</f>
        <v>27.708333333333332</v>
      </c>
      <c r="S26" s="74" t="str">
        <f>IF('statement of marks'!JI26="","",'statement of marks'!JI26)</f>
        <v/>
      </c>
      <c r="T26" s="174" t="str">
        <f>'statement of marks'!HV26</f>
        <v/>
      </c>
      <c r="U26" s="175" t="str">
        <f>'statement of marks'!HW26</f>
        <v/>
      </c>
      <c r="V26" s="165"/>
      <c r="W26" s="165"/>
      <c r="X26" s="171" t="str">
        <f>'statement of marks'!G26</f>
        <v/>
      </c>
      <c r="Y26" s="90" t="str">
        <f t="shared" si="0"/>
        <v/>
      </c>
      <c r="Z26" s="90" t="str">
        <f t="shared" si="1"/>
        <v/>
      </c>
      <c r="AA26" s="90" t="str">
        <f t="shared" si="2"/>
        <v/>
      </c>
      <c r="AB26" s="90" t="str">
        <f t="shared" si="3"/>
        <v/>
      </c>
      <c r="AC26" s="90" t="str">
        <f t="shared" si="4"/>
        <v/>
      </c>
      <c r="AD26" s="90" t="str">
        <f t="shared" si="5"/>
        <v/>
      </c>
      <c r="AE26" s="90" t="str">
        <f t="shared" si="6"/>
        <v/>
      </c>
      <c r="AF26" s="90" t="str">
        <f t="shared" si="7"/>
        <v/>
      </c>
      <c r="AG26" s="90" t="str">
        <f t="shared" si="8"/>
        <v/>
      </c>
      <c r="AH26" s="90" t="str">
        <f t="shared" si="9"/>
        <v/>
      </c>
      <c r="AI26" s="90" t="str">
        <f t="shared" si="10"/>
        <v/>
      </c>
      <c r="AJ26" s="90" t="str">
        <f t="shared" si="11"/>
        <v/>
      </c>
      <c r="AK26" s="176"/>
    </row>
    <row r="27" spans="1:37" ht="13" customHeight="1">
      <c r="A27" s="172">
        <f>'statement of marks'!A27</f>
        <v>0</v>
      </c>
      <c r="B27" s="54" t="str">
        <f>'statement of marks'!D27</f>
        <v/>
      </c>
      <c r="C27" s="17" t="str">
        <f>'statement of marks'!E27</f>
        <v/>
      </c>
      <c r="D27" s="271" t="str">
        <f>'statement of marks'!F27</f>
        <v/>
      </c>
      <c r="E27" s="19" t="str">
        <f>'statement of marks'!G27</f>
        <v/>
      </c>
      <c r="F27" s="19" t="str">
        <f>'statement of marks'!H27</f>
        <v/>
      </c>
      <c r="G27" s="19" t="str">
        <f>'statement of marks'!I27</f>
        <v/>
      </c>
      <c r="H27" s="17" t="str">
        <f>IF('statement of marks'!B27="","",'statement of marks'!B27)</f>
        <v/>
      </c>
      <c r="I27" s="17" t="str">
        <f>IF('statement of marks'!C27="","",'statement of marks'!C27)</f>
        <v/>
      </c>
      <c r="J27" s="17" t="str">
        <f>IF('statement of marks'!HK27="","",'statement of marks'!HK27)</f>
        <v/>
      </c>
      <c r="K27" s="79">
        <f>IF('statement of marks'!DP27="","",'statement of marks'!DP27)</f>
        <v>332.5</v>
      </c>
      <c r="L27" s="173">
        <f>IF('statement of marks'!DQ27="","",'statement of marks'!DQ27)</f>
        <v>27.708333333333332</v>
      </c>
      <c r="M27" s="17" t="str">
        <f>IF('statement of marks'!DR27="","",'statement of marks'!DR27)</f>
        <v/>
      </c>
      <c r="N27" s="79" t="str">
        <f>(IF('result subject-wise'!Z27="","",'result subject-wise'!Z27))</f>
        <v xml:space="preserve">            </v>
      </c>
      <c r="O27" s="17" t="str">
        <f>IF('result subject-wise'!AV27="","",'result subject-wise'!AV27)</f>
        <v/>
      </c>
      <c r="P27" s="74" t="str">
        <f>IF('result subject-wise'!AX27="","",'result subject-wise'!AX27)</f>
        <v/>
      </c>
      <c r="Q27" s="74" t="str">
        <f>IF('statement of marks'!JG27="","",'statement of marks'!JG27)</f>
        <v/>
      </c>
      <c r="R27" s="173">
        <f>IF('statement of marks'!JH27="","",'statement of marks'!JH27)</f>
        <v>27.708333333333332</v>
      </c>
      <c r="S27" s="74" t="str">
        <f>IF('statement of marks'!JI27="","",'statement of marks'!JI27)</f>
        <v/>
      </c>
      <c r="T27" s="174" t="str">
        <f>'statement of marks'!HV27</f>
        <v/>
      </c>
      <c r="U27" s="175" t="str">
        <f>'statement of marks'!HW27</f>
        <v/>
      </c>
      <c r="V27" s="165"/>
      <c r="W27" s="165"/>
      <c r="X27" s="171" t="str">
        <f>'statement of marks'!G27</f>
        <v/>
      </c>
      <c r="Y27" s="90" t="str">
        <f t="shared" si="0"/>
        <v/>
      </c>
      <c r="Z27" s="90" t="str">
        <f t="shared" si="1"/>
        <v/>
      </c>
      <c r="AA27" s="90" t="str">
        <f t="shared" si="2"/>
        <v/>
      </c>
      <c r="AB27" s="90" t="str">
        <f t="shared" si="3"/>
        <v/>
      </c>
      <c r="AC27" s="90" t="str">
        <f t="shared" si="4"/>
        <v/>
      </c>
      <c r="AD27" s="90" t="str">
        <f t="shared" si="5"/>
        <v/>
      </c>
      <c r="AE27" s="90" t="str">
        <f t="shared" si="6"/>
        <v/>
      </c>
      <c r="AF27" s="90" t="str">
        <f t="shared" si="7"/>
        <v/>
      </c>
      <c r="AG27" s="90" t="str">
        <f t="shared" si="8"/>
        <v/>
      </c>
      <c r="AH27" s="90" t="str">
        <f t="shared" si="9"/>
        <v/>
      </c>
      <c r="AI27" s="90" t="str">
        <f t="shared" si="10"/>
        <v/>
      </c>
      <c r="AJ27" s="90" t="str">
        <f t="shared" si="11"/>
        <v/>
      </c>
      <c r="AK27" s="176"/>
    </row>
    <row r="28" spans="1:37" ht="13" customHeight="1">
      <c r="A28" s="172">
        <f>'statement of marks'!A28</f>
        <v>0</v>
      </c>
      <c r="B28" s="54" t="str">
        <f>'statement of marks'!D28</f>
        <v/>
      </c>
      <c r="C28" s="17" t="str">
        <f>'statement of marks'!E28</f>
        <v/>
      </c>
      <c r="D28" s="271" t="str">
        <f>'statement of marks'!F28</f>
        <v/>
      </c>
      <c r="E28" s="19" t="str">
        <f>'statement of marks'!G28</f>
        <v/>
      </c>
      <c r="F28" s="19" t="str">
        <f>'statement of marks'!H28</f>
        <v/>
      </c>
      <c r="G28" s="19" t="str">
        <f>'statement of marks'!I28</f>
        <v/>
      </c>
      <c r="H28" s="17" t="str">
        <f>IF('statement of marks'!B28="","",'statement of marks'!B28)</f>
        <v/>
      </c>
      <c r="I28" s="17" t="str">
        <f>IF('statement of marks'!C28="","",'statement of marks'!C28)</f>
        <v/>
      </c>
      <c r="J28" s="17" t="str">
        <f>IF('statement of marks'!HK28="","",'statement of marks'!HK28)</f>
        <v/>
      </c>
      <c r="K28" s="79">
        <f>IF('statement of marks'!DP28="","",'statement of marks'!DP28)</f>
        <v>332.5</v>
      </c>
      <c r="L28" s="173">
        <f>IF('statement of marks'!DQ28="","",'statement of marks'!DQ28)</f>
        <v>27.708333333333332</v>
      </c>
      <c r="M28" s="17" t="str">
        <f>IF('statement of marks'!DR28="","",'statement of marks'!DR28)</f>
        <v/>
      </c>
      <c r="N28" s="79" t="str">
        <f>(IF('result subject-wise'!Z28="","",'result subject-wise'!Z28))</f>
        <v xml:space="preserve">            </v>
      </c>
      <c r="O28" s="17" t="str">
        <f>IF('result subject-wise'!AV28="","",'result subject-wise'!AV28)</f>
        <v/>
      </c>
      <c r="P28" s="74" t="str">
        <f>IF('result subject-wise'!AX28="","",'result subject-wise'!AX28)</f>
        <v/>
      </c>
      <c r="Q28" s="74" t="str">
        <f>IF('statement of marks'!JG28="","",'statement of marks'!JG28)</f>
        <v/>
      </c>
      <c r="R28" s="173">
        <f>IF('statement of marks'!JH28="","",'statement of marks'!JH28)</f>
        <v>27.708333333333332</v>
      </c>
      <c r="S28" s="74" t="str">
        <f>IF('statement of marks'!JI28="","",'statement of marks'!JI28)</f>
        <v/>
      </c>
      <c r="T28" s="174" t="str">
        <f>'statement of marks'!HV28</f>
        <v/>
      </c>
      <c r="U28" s="175" t="str">
        <f>'statement of marks'!HW28</f>
        <v/>
      </c>
      <c r="V28" s="165"/>
      <c r="W28" s="165"/>
      <c r="X28" s="171" t="str">
        <f>'statement of marks'!G28</f>
        <v/>
      </c>
      <c r="Y28" s="90" t="str">
        <f t="shared" si="0"/>
        <v/>
      </c>
      <c r="Z28" s="90" t="str">
        <f t="shared" si="1"/>
        <v/>
      </c>
      <c r="AA28" s="90" t="str">
        <f t="shared" si="2"/>
        <v/>
      </c>
      <c r="AB28" s="90" t="str">
        <f t="shared" si="3"/>
        <v/>
      </c>
      <c r="AC28" s="90" t="str">
        <f t="shared" si="4"/>
        <v/>
      </c>
      <c r="AD28" s="90" t="str">
        <f t="shared" si="5"/>
        <v/>
      </c>
      <c r="AE28" s="90" t="str">
        <f t="shared" si="6"/>
        <v/>
      </c>
      <c r="AF28" s="90" t="str">
        <f t="shared" si="7"/>
        <v/>
      </c>
      <c r="AG28" s="90" t="str">
        <f t="shared" si="8"/>
        <v/>
      </c>
      <c r="AH28" s="90" t="str">
        <f t="shared" si="9"/>
        <v/>
      </c>
      <c r="AI28" s="90" t="str">
        <f t="shared" si="10"/>
        <v/>
      </c>
      <c r="AJ28" s="90" t="str">
        <f t="shared" si="11"/>
        <v/>
      </c>
      <c r="AK28" s="176"/>
    </row>
    <row r="29" spans="1:37" ht="13" customHeight="1">
      <c r="A29" s="172">
        <f>'statement of marks'!A29</f>
        <v>0</v>
      </c>
      <c r="B29" s="54" t="str">
        <f>'statement of marks'!D29</f>
        <v/>
      </c>
      <c r="C29" s="17" t="str">
        <f>'statement of marks'!E29</f>
        <v/>
      </c>
      <c r="D29" s="271" t="str">
        <f>'statement of marks'!F29</f>
        <v/>
      </c>
      <c r="E29" s="19" t="str">
        <f>'statement of marks'!G29</f>
        <v/>
      </c>
      <c r="F29" s="19" t="str">
        <f>'statement of marks'!H29</f>
        <v/>
      </c>
      <c r="G29" s="19" t="str">
        <f>'statement of marks'!I29</f>
        <v/>
      </c>
      <c r="H29" s="17" t="str">
        <f>IF('statement of marks'!B29="","",'statement of marks'!B29)</f>
        <v/>
      </c>
      <c r="I29" s="17" t="str">
        <f>IF('statement of marks'!C29="","",'statement of marks'!C29)</f>
        <v/>
      </c>
      <c r="J29" s="17" t="str">
        <f>IF('statement of marks'!HK29="","",'statement of marks'!HK29)</f>
        <v/>
      </c>
      <c r="K29" s="79">
        <f>IF('statement of marks'!DP29="","",'statement of marks'!DP29)</f>
        <v>332.5</v>
      </c>
      <c r="L29" s="173">
        <f>IF('statement of marks'!DQ29="","",'statement of marks'!DQ29)</f>
        <v>27.708333333333332</v>
      </c>
      <c r="M29" s="17" t="str">
        <f>IF('statement of marks'!DR29="","",'statement of marks'!DR29)</f>
        <v/>
      </c>
      <c r="N29" s="79" t="str">
        <f>(IF('result subject-wise'!Z29="","",'result subject-wise'!Z29))</f>
        <v xml:space="preserve">            </v>
      </c>
      <c r="O29" s="17" t="str">
        <f>IF('result subject-wise'!AV29="","",'result subject-wise'!AV29)</f>
        <v/>
      </c>
      <c r="P29" s="74" t="str">
        <f>IF('result subject-wise'!AX29="","",'result subject-wise'!AX29)</f>
        <v/>
      </c>
      <c r="Q29" s="74" t="str">
        <f>IF('statement of marks'!JG29="","",'statement of marks'!JG29)</f>
        <v/>
      </c>
      <c r="R29" s="173">
        <f>IF('statement of marks'!JH29="","",'statement of marks'!JH29)</f>
        <v>27.708333333333332</v>
      </c>
      <c r="S29" s="74" t="str">
        <f>IF('statement of marks'!JI29="","",'statement of marks'!JI29)</f>
        <v/>
      </c>
      <c r="T29" s="174" t="str">
        <f>'statement of marks'!HV29</f>
        <v/>
      </c>
      <c r="U29" s="175" t="str">
        <f>'statement of marks'!HW29</f>
        <v/>
      </c>
      <c r="V29" s="165"/>
      <c r="W29" s="165"/>
      <c r="X29" s="171" t="str">
        <f>'statement of marks'!G29</f>
        <v/>
      </c>
      <c r="Y29" s="90" t="str">
        <f t="shared" si="0"/>
        <v/>
      </c>
      <c r="Z29" s="90" t="str">
        <f t="shared" si="1"/>
        <v/>
      </c>
      <c r="AA29" s="90" t="str">
        <f t="shared" si="2"/>
        <v/>
      </c>
      <c r="AB29" s="90" t="str">
        <f t="shared" si="3"/>
        <v/>
      </c>
      <c r="AC29" s="90" t="str">
        <f t="shared" si="4"/>
        <v/>
      </c>
      <c r="AD29" s="90" t="str">
        <f t="shared" si="5"/>
        <v/>
      </c>
      <c r="AE29" s="90" t="str">
        <f t="shared" si="6"/>
        <v/>
      </c>
      <c r="AF29" s="90" t="str">
        <f t="shared" si="7"/>
        <v/>
      </c>
      <c r="AG29" s="90" t="str">
        <f t="shared" si="8"/>
        <v/>
      </c>
      <c r="AH29" s="90" t="str">
        <f t="shared" si="9"/>
        <v/>
      </c>
      <c r="AI29" s="90" t="str">
        <f t="shared" si="10"/>
        <v/>
      </c>
      <c r="AJ29" s="90" t="str">
        <f t="shared" si="11"/>
        <v/>
      </c>
      <c r="AK29" s="176"/>
    </row>
    <row r="30" spans="1:37" ht="13" customHeight="1">
      <c r="A30" s="172">
        <f>'statement of marks'!A30</f>
        <v>0</v>
      </c>
      <c r="B30" s="54" t="str">
        <f>'statement of marks'!D30</f>
        <v/>
      </c>
      <c r="C30" s="17" t="str">
        <f>'statement of marks'!E30</f>
        <v/>
      </c>
      <c r="D30" s="271" t="str">
        <f>'statement of marks'!F30</f>
        <v/>
      </c>
      <c r="E30" s="19" t="str">
        <f>'statement of marks'!G30</f>
        <v/>
      </c>
      <c r="F30" s="19" t="str">
        <f>'statement of marks'!H30</f>
        <v/>
      </c>
      <c r="G30" s="19" t="str">
        <f>'statement of marks'!I30</f>
        <v/>
      </c>
      <c r="H30" s="17" t="str">
        <f>IF('statement of marks'!B30="","",'statement of marks'!B30)</f>
        <v/>
      </c>
      <c r="I30" s="17" t="str">
        <f>IF('statement of marks'!C30="","",'statement of marks'!C30)</f>
        <v/>
      </c>
      <c r="J30" s="17" t="str">
        <f>IF('statement of marks'!HK30="","",'statement of marks'!HK30)</f>
        <v/>
      </c>
      <c r="K30" s="79">
        <f>IF('statement of marks'!DP30="","",'statement of marks'!DP30)</f>
        <v>332.5</v>
      </c>
      <c r="L30" s="173">
        <f>IF('statement of marks'!DQ30="","",'statement of marks'!DQ30)</f>
        <v>27.708333333333332</v>
      </c>
      <c r="M30" s="17" t="str">
        <f>IF('statement of marks'!DR30="","",'statement of marks'!DR30)</f>
        <v/>
      </c>
      <c r="N30" s="79" t="str">
        <f>(IF('result subject-wise'!Z30="","",'result subject-wise'!Z30))</f>
        <v xml:space="preserve">            </v>
      </c>
      <c r="O30" s="17" t="str">
        <f>IF('result subject-wise'!AV30="","",'result subject-wise'!AV30)</f>
        <v/>
      </c>
      <c r="P30" s="74" t="str">
        <f>IF('result subject-wise'!AX30="","",'result subject-wise'!AX30)</f>
        <v/>
      </c>
      <c r="Q30" s="74" t="str">
        <f>IF('statement of marks'!JG30="","",'statement of marks'!JG30)</f>
        <v/>
      </c>
      <c r="R30" s="173">
        <f>IF('statement of marks'!JH30="","",'statement of marks'!JH30)</f>
        <v>27.708333333333332</v>
      </c>
      <c r="S30" s="74" t="str">
        <f>IF('statement of marks'!JI30="","",'statement of marks'!JI30)</f>
        <v/>
      </c>
      <c r="T30" s="174" t="str">
        <f>'statement of marks'!HV30</f>
        <v/>
      </c>
      <c r="U30" s="175" t="str">
        <f>'statement of marks'!HW30</f>
        <v/>
      </c>
      <c r="V30" s="165"/>
      <c r="W30" s="165"/>
      <c r="X30" s="171" t="str">
        <f>'statement of marks'!G30</f>
        <v/>
      </c>
      <c r="Y30" s="90" t="str">
        <f t="shared" si="0"/>
        <v/>
      </c>
      <c r="Z30" s="90" t="str">
        <f t="shared" si="1"/>
        <v/>
      </c>
      <c r="AA30" s="90" t="str">
        <f t="shared" si="2"/>
        <v/>
      </c>
      <c r="AB30" s="90" t="str">
        <f t="shared" si="3"/>
        <v/>
      </c>
      <c r="AC30" s="90" t="str">
        <f t="shared" si="4"/>
        <v/>
      </c>
      <c r="AD30" s="90" t="str">
        <f t="shared" si="5"/>
        <v/>
      </c>
      <c r="AE30" s="90" t="str">
        <f t="shared" si="6"/>
        <v/>
      </c>
      <c r="AF30" s="90" t="str">
        <f t="shared" si="7"/>
        <v/>
      </c>
      <c r="AG30" s="90" t="str">
        <f t="shared" si="8"/>
        <v/>
      </c>
      <c r="AH30" s="90" t="str">
        <f t="shared" si="9"/>
        <v/>
      </c>
      <c r="AI30" s="90" t="str">
        <f t="shared" si="10"/>
        <v/>
      </c>
      <c r="AJ30" s="90" t="str">
        <f t="shared" si="11"/>
        <v/>
      </c>
      <c r="AK30" s="176"/>
    </row>
    <row r="31" spans="1:37" ht="13" customHeight="1">
      <c r="A31" s="172">
        <f>'statement of marks'!A31</f>
        <v>0</v>
      </c>
      <c r="B31" s="54" t="str">
        <f>'statement of marks'!D31</f>
        <v/>
      </c>
      <c r="C31" s="17" t="str">
        <f>'statement of marks'!E31</f>
        <v/>
      </c>
      <c r="D31" s="271" t="str">
        <f>'statement of marks'!F31</f>
        <v/>
      </c>
      <c r="E31" s="19" t="str">
        <f>'statement of marks'!G31</f>
        <v/>
      </c>
      <c r="F31" s="19" t="str">
        <f>'statement of marks'!H31</f>
        <v/>
      </c>
      <c r="G31" s="19" t="str">
        <f>'statement of marks'!I31</f>
        <v/>
      </c>
      <c r="H31" s="17" t="str">
        <f>IF('statement of marks'!B31="","",'statement of marks'!B31)</f>
        <v/>
      </c>
      <c r="I31" s="17" t="str">
        <f>IF('statement of marks'!C31="","",'statement of marks'!C31)</f>
        <v/>
      </c>
      <c r="J31" s="17" t="str">
        <f>IF('statement of marks'!HK31="","",'statement of marks'!HK31)</f>
        <v/>
      </c>
      <c r="K31" s="79">
        <f>IF('statement of marks'!DP31="","",'statement of marks'!DP31)</f>
        <v>332.5</v>
      </c>
      <c r="L31" s="173">
        <f>IF('statement of marks'!DQ31="","",'statement of marks'!DQ31)</f>
        <v>27.708333333333332</v>
      </c>
      <c r="M31" s="17" t="str">
        <f>IF('statement of marks'!DR31="","",'statement of marks'!DR31)</f>
        <v/>
      </c>
      <c r="N31" s="79" t="str">
        <f>(IF('result subject-wise'!Z31="","",'result subject-wise'!Z31))</f>
        <v xml:space="preserve">            </v>
      </c>
      <c r="O31" s="17" t="str">
        <f>IF('result subject-wise'!AV31="","",'result subject-wise'!AV31)</f>
        <v/>
      </c>
      <c r="P31" s="74" t="str">
        <f>IF('result subject-wise'!AX31="","",'result subject-wise'!AX31)</f>
        <v/>
      </c>
      <c r="Q31" s="74" t="str">
        <f>IF('statement of marks'!JG31="","",'statement of marks'!JG31)</f>
        <v/>
      </c>
      <c r="R31" s="173">
        <f>IF('statement of marks'!JH31="","",'statement of marks'!JH31)</f>
        <v>27.708333333333332</v>
      </c>
      <c r="S31" s="74" t="str">
        <f>IF('statement of marks'!JI31="","",'statement of marks'!JI31)</f>
        <v/>
      </c>
      <c r="T31" s="174" t="str">
        <f>'statement of marks'!HV31</f>
        <v/>
      </c>
      <c r="U31" s="175" t="str">
        <f>'statement of marks'!HW31</f>
        <v/>
      </c>
      <c r="V31" s="165"/>
      <c r="W31" s="165"/>
      <c r="X31" s="171" t="str">
        <f>'statement of marks'!G31</f>
        <v/>
      </c>
      <c r="Y31" s="90" t="str">
        <f t="shared" si="0"/>
        <v/>
      </c>
      <c r="Z31" s="90" t="str">
        <f t="shared" si="1"/>
        <v/>
      </c>
      <c r="AA31" s="90" t="str">
        <f t="shared" si="2"/>
        <v/>
      </c>
      <c r="AB31" s="90" t="str">
        <f t="shared" si="3"/>
        <v/>
      </c>
      <c r="AC31" s="90" t="str">
        <f t="shared" si="4"/>
        <v/>
      </c>
      <c r="AD31" s="90" t="str">
        <f t="shared" si="5"/>
        <v/>
      </c>
      <c r="AE31" s="90" t="str">
        <f t="shared" si="6"/>
        <v/>
      </c>
      <c r="AF31" s="90" t="str">
        <f t="shared" si="7"/>
        <v/>
      </c>
      <c r="AG31" s="90" t="str">
        <f t="shared" si="8"/>
        <v/>
      </c>
      <c r="AH31" s="90" t="str">
        <f t="shared" si="9"/>
        <v/>
      </c>
      <c r="AI31" s="90" t="str">
        <f t="shared" si="10"/>
        <v/>
      </c>
      <c r="AJ31" s="90" t="str">
        <f t="shared" si="11"/>
        <v/>
      </c>
      <c r="AK31" s="176"/>
    </row>
    <row r="32" spans="1:37" ht="13" customHeight="1">
      <c r="A32" s="172">
        <f>'statement of marks'!A32</f>
        <v>0</v>
      </c>
      <c r="B32" s="54" t="str">
        <f>'statement of marks'!D32</f>
        <v/>
      </c>
      <c r="C32" s="17" t="str">
        <f>'statement of marks'!E32</f>
        <v/>
      </c>
      <c r="D32" s="271" t="str">
        <f>'statement of marks'!F32</f>
        <v/>
      </c>
      <c r="E32" s="19" t="str">
        <f>'statement of marks'!G32</f>
        <v/>
      </c>
      <c r="F32" s="19" t="str">
        <f>'statement of marks'!H32</f>
        <v/>
      </c>
      <c r="G32" s="19" t="str">
        <f>'statement of marks'!I32</f>
        <v/>
      </c>
      <c r="H32" s="17" t="str">
        <f>IF('statement of marks'!B32="","",'statement of marks'!B32)</f>
        <v/>
      </c>
      <c r="I32" s="17" t="str">
        <f>IF('statement of marks'!C32="","",'statement of marks'!C32)</f>
        <v/>
      </c>
      <c r="J32" s="17" t="str">
        <f>IF('statement of marks'!HK32="","",'statement of marks'!HK32)</f>
        <v/>
      </c>
      <c r="K32" s="79">
        <f>IF('statement of marks'!DP32="","",'statement of marks'!DP32)</f>
        <v>332.5</v>
      </c>
      <c r="L32" s="173">
        <f>IF('statement of marks'!DQ32="","",'statement of marks'!DQ32)</f>
        <v>27.708333333333332</v>
      </c>
      <c r="M32" s="17" t="str">
        <f>IF('statement of marks'!DR32="","",'statement of marks'!DR32)</f>
        <v/>
      </c>
      <c r="N32" s="79" t="str">
        <f>(IF('result subject-wise'!Z32="","",'result subject-wise'!Z32))</f>
        <v xml:space="preserve">            </v>
      </c>
      <c r="O32" s="17" t="str">
        <f>IF('result subject-wise'!AV32="","",'result subject-wise'!AV32)</f>
        <v/>
      </c>
      <c r="P32" s="74" t="str">
        <f>IF('result subject-wise'!AX32="","",'result subject-wise'!AX32)</f>
        <v/>
      </c>
      <c r="Q32" s="74" t="str">
        <f>IF('statement of marks'!JG32="","",'statement of marks'!JG32)</f>
        <v/>
      </c>
      <c r="R32" s="173">
        <f>IF('statement of marks'!JH32="","",'statement of marks'!JH32)</f>
        <v>27.708333333333332</v>
      </c>
      <c r="S32" s="74" t="str">
        <f>IF('statement of marks'!JI32="","",'statement of marks'!JI32)</f>
        <v/>
      </c>
      <c r="T32" s="174" t="str">
        <f>'statement of marks'!HV32</f>
        <v/>
      </c>
      <c r="U32" s="175" t="str">
        <f>'statement of marks'!HW32</f>
        <v/>
      </c>
      <c r="V32" s="165"/>
      <c r="W32" s="165"/>
      <c r="X32" s="171" t="str">
        <f>'statement of marks'!G32</f>
        <v/>
      </c>
      <c r="Y32" s="90" t="str">
        <f t="shared" si="0"/>
        <v/>
      </c>
      <c r="Z32" s="90" t="str">
        <f t="shared" si="1"/>
        <v/>
      </c>
      <c r="AA32" s="90" t="str">
        <f t="shared" si="2"/>
        <v/>
      </c>
      <c r="AB32" s="90" t="str">
        <f t="shared" si="3"/>
        <v/>
      </c>
      <c r="AC32" s="90" t="str">
        <f t="shared" si="4"/>
        <v/>
      </c>
      <c r="AD32" s="90" t="str">
        <f t="shared" si="5"/>
        <v/>
      </c>
      <c r="AE32" s="90" t="str">
        <f t="shared" si="6"/>
        <v/>
      </c>
      <c r="AF32" s="90" t="str">
        <f t="shared" si="7"/>
        <v/>
      </c>
      <c r="AG32" s="90" t="str">
        <f t="shared" si="8"/>
        <v/>
      </c>
      <c r="AH32" s="90" t="str">
        <f t="shared" si="9"/>
        <v/>
      </c>
      <c r="AI32" s="90" t="str">
        <f t="shared" si="10"/>
        <v/>
      </c>
      <c r="AJ32" s="90" t="str">
        <f t="shared" si="11"/>
        <v/>
      </c>
      <c r="AK32" s="176"/>
    </row>
    <row r="33" spans="1:37" ht="13" customHeight="1">
      <c r="A33" s="172">
        <f>'statement of marks'!A33</f>
        <v>0</v>
      </c>
      <c r="B33" s="54" t="str">
        <f>'statement of marks'!D33</f>
        <v/>
      </c>
      <c r="C33" s="17" t="str">
        <f>'statement of marks'!E33</f>
        <v/>
      </c>
      <c r="D33" s="271" t="str">
        <f>'statement of marks'!F33</f>
        <v/>
      </c>
      <c r="E33" s="19" t="str">
        <f>'statement of marks'!G33</f>
        <v/>
      </c>
      <c r="F33" s="19" t="str">
        <f>'statement of marks'!H33</f>
        <v/>
      </c>
      <c r="G33" s="19" t="str">
        <f>'statement of marks'!I33</f>
        <v/>
      </c>
      <c r="H33" s="17" t="str">
        <f>IF('statement of marks'!B33="","",'statement of marks'!B33)</f>
        <v/>
      </c>
      <c r="I33" s="17" t="str">
        <f>IF('statement of marks'!C33="","",'statement of marks'!C33)</f>
        <v/>
      </c>
      <c r="J33" s="17" t="str">
        <f>IF('statement of marks'!HK33="","",'statement of marks'!HK33)</f>
        <v/>
      </c>
      <c r="K33" s="79">
        <f>IF('statement of marks'!DP33="","",'statement of marks'!DP33)</f>
        <v>332.5</v>
      </c>
      <c r="L33" s="173">
        <f>IF('statement of marks'!DQ33="","",'statement of marks'!DQ33)</f>
        <v>27.708333333333332</v>
      </c>
      <c r="M33" s="17" t="str">
        <f>IF('statement of marks'!DR33="","",'statement of marks'!DR33)</f>
        <v/>
      </c>
      <c r="N33" s="79" t="str">
        <f>(IF('result subject-wise'!Z33="","",'result subject-wise'!Z33))</f>
        <v xml:space="preserve">            </v>
      </c>
      <c r="O33" s="17" t="str">
        <f>IF('result subject-wise'!AV33="","",'result subject-wise'!AV33)</f>
        <v/>
      </c>
      <c r="P33" s="74" t="str">
        <f>IF('result subject-wise'!AX33="","",'result subject-wise'!AX33)</f>
        <v/>
      </c>
      <c r="Q33" s="74" t="str">
        <f>IF('statement of marks'!JG33="","",'statement of marks'!JG33)</f>
        <v/>
      </c>
      <c r="R33" s="173">
        <f>IF('statement of marks'!JH33="","",'statement of marks'!JH33)</f>
        <v>27.708333333333332</v>
      </c>
      <c r="S33" s="74" t="str">
        <f>IF('statement of marks'!JI33="","",'statement of marks'!JI33)</f>
        <v/>
      </c>
      <c r="T33" s="174" t="str">
        <f>'statement of marks'!HV33</f>
        <v/>
      </c>
      <c r="U33" s="175" t="str">
        <f>'statement of marks'!HW33</f>
        <v/>
      </c>
      <c r="V33" s="165"/>
      <c r="W33" s="165"/>
      <c r="X33" s="171" t="str">
        <f>'statement of marks'!G33</f>
        <v/>
      </c>
      <c r="Y33" s="90" t="str">
        <f t="shared" si="0"/>
        <v/>
      </c>
      <c r="Z33" s="90" t="str">
        <f t="shared" si="1"/>
        <v/>
      </c>
      <c r="AA33" s="90" t="str">
        <f t="shared" si="2"/>
        <v/>
      </c>
      <c r="AB33" s="90" t="str">
        <f t="shared" si="3"/>
        <v/>
      </c>
      <c r="AC33" s="90" t="str">
        <f t="shared" si="4"/>
        <v/>
      </c>
      <c r="AD33" s="90" t="str">
        <f t="shared" si="5"/>
        <v/>
      </c>
      <c r="AE33" s="90" t="str">
        <f t="shared" si="6"/>
        <v/>
      </c>
      <c r="AF33" s="90" t="str">
        <f t="shared" si="7"/>
        <v/>
      </c>
      <c r="AG33" s="90" t="str">
        <f t="shared" si="8"/>
        <v/>
      </c>
      <c r="AH33" s="90" t="str">
        <f t="shared" si="9"/>
        <v/>
      </c>
      <c r="AI33" s="90" t="str">
        <f t="shared" si="10"/>
        <v/>
      </c>
      <c r="AJ33" s="90" t="str">
        <f t="shared" si="11"/>
        <v/>
      </c>
      <c r="AK33" s="176"/>
    </row>
    <row r="34" spans="1:37" ht="13" customHeight="1">
      <c r="A34" s="172">
        <f>'statement of marks'!A34</f>
        <v>0</v>
      </c>
      <c r="B34" s="54" t="str">
        <f>'statement of marks'!D34</f>
        <v/>
      </c>
      <c r="C34" s="17" t="str">
        <f>'statement of marks'!E34</f>
        <v/>
      </c>
      <c r="D34" s="271" t="str">
        <f>'statement of marks'!F34</f>
        <v/>
      </c>
      <c r="E34" s="19" t="str">
        <f>'statement of marks'!G34</f>
        <v/>
      </c>
      <c r="F34" s="19" t="str">
        <f>'statement of marks'!H34</f>
        <v/>
      </c>
      <c r="G34" s="19" t="str">
        <f>'statement of marks'!I34</f>
        <v/>
      </c>
      <c r="H34" s="17" t="str">
        <f>IF('statement of marks'!B34="","",'statement of marks'!B34)</f>
        <v/>
      </c>
      <c r="I34" s="17" t="str">
        <f>IF('statement of marks'!C34="","",'statement of marks'!C34)</f>
        <v/>
      </c>
      <c r="J34" s="17" t="str">
        <f>IF('statement of marks'!HK34="","",'statement of marks'!HK34)</f>
        <v/>
      </c>
      <c r="K34" s="79">
        <f>IF('statement of marks'!DP34="","",'statement of marks'!DP34)</f>
        <v>332.5</v>
      </c>
      <c r="L34" s="173">
        <f>IF('statement of marks'!DQ34="","",'statement of marks'!DQ34)</f>
        <v>27.708333333333332</v>
      </c>
      <c r="M34" s="17" t="str">
        <f>IF('statement of marks'!DR34="","",'statement of marks'!DR34)</f>
        <v/>
      </c>
      <c r="N34" s="79" t="str">
        <f>(IF('result subject-wise'!Z34="","",'result subject-wise'!Z34))</f>
        <v xml:space="preserve">            </v>
      </c>
      <c r="O34" s="17" t="str">
        <f>IF('result subject-wise'!AV34="","",'result subject-wise'!AV34)</f>
        <v/>
      </c>
      <c r="P34" s="74" t="str">
        <f>IF('result subject-wise'!AX34="","",'result subject-wise'!AX34)</f>
        <v/>
      </c>
      <c r="Q34" s="74" t="str">
        <f>IF('statement of marks'!JG34="","",'statement of marks'!JG34)</f>
        <v/>
      </c>
      <c r="R34" s="173">
        <f>IF('statement of marks'!JH34="","",'statement of marks'!JH34)</f>
        <v>27.708333333333332</v>
      </c>
      <c r="S34" s="74" t="str">
        <f>IF('statement of marks'!JI34="","",'statement of marks'!JI34)</f>
        <v/>
      </c>
      <c r="T34" s="174" t="str">
        <f>'statement of marks'!HV34</f>
        <v/>
      </c>
      <c r="U34" s="175" t="str">
        <f>'statement of marks'!HW34</f>
        <v/>
      </c>
      <c r="V34" s="165"/>
      <c r="W34" s="165"/>
      <c r="X34" s="171" t="str">
        <f>'statement of marks'!G34</f>
        <v/>
      </c>
      <c r="Y34" s="90" t="str">
        <f t="shared" si="0"/>
        <v/>
      </c>
      <c r="Z34" s="90" t="str">
        <f t="shared" si="1"/>
        <v/>
      </c>
      <c r="AA34" s="90" t="str">
        <f t="shared" si="2"/>
        <v/>
      </c>
      <c r="AB34" s="90" t="str">
        <f t="shared" si="3"/>
        <v/>
      </c>
      <c r="AC34" s="90" t="str">
        <f t="shared" si="4"/>
        <v/>
      </c>
      <c r="AD34" s="90" t="str">
        <f t="shared" si="5"/>
        <v/>
      </c>
      <c r="AE34" s="90" t="str">
        <f t="shared" si="6"/>
        <v/>
      </c>
      <c r="AF34" s="90" t="str">
        <f t="shared" si="7"/>
        <v/>
      </c>
      <c r="AG34" s="90" t="str">
        <f t="shared" si="8"/>
        <v/>
      </c>
      <c r="AH34" s="90" t="str">
        <f t="shared" si="9"/>
        <v/>
      </c>
      <c r="AI34" s="90" t="str">
        <f t="shared" si="10"/>
        <v/>
      </c>
      <c r="AJ34" s="90" t="str">
        <f t="shared" si="11"/>
        <v/>
      </c>
      <c r="AK34" s="176"/>
    </row>
    <row r="35" spans="1:37" ht="13" customHeight="1">
      <c r="A35" s="172">
        <f>'statement of marks'!A35</f>
        <v>0</v>
      </c>
      <c r="B35" s="54" t="str">
        <f>'statement of marks'!D35</f>
        <v/>
      </c>
      <c r="C35" s="17" t="str">
        <f>'statement of marks'!E35</f>
        <v/>
      </c>
      <c r="D35" s="271" t="str">
        <f>'statement of marks'!F35</f>
        <v/>
      </c>
      <c r="E35" s="19" t="str">
        <f>'statement of marks'!G35</f>
        <v/>
      </c>
      <c r="F35" s="19" t="str">
        <f>'statement of marks'!H35</f>
        <v/>
      </c>
      <c r="G35" s="19" t="str">
        <f>'statement of marks'!I35</f>
        <v/>
      </c>
      <c r="H35" s="17" t="str">
        <f>IF('statement of marks'!B35="","",'statement of marks'!B35)</f>
        <v/>
      </c>
      <c r="I35" s="17" t="str">
        <f>IF('statement of marks'!C35="","",'statement of marks'!C35)</f>
        <v/>
      </c>
      <c r="J35" s="17" t="str">
        <f>IF('statement of marks'!HK35="","",'statement of marks'!HK35)</f>
        <v/>
      </c>
      <c r="K35" s="79">
        <f>IF('statement of marks'!DP35="","",'statement of marks'!DP35)</f>
        <v>332.5</v>
      </c>
      <c r="L35" s="173">
        <f>IF('statement of marks'!DQ35="","",'statement of marks'!DQ35)</f>
        <v>27.708333333333332</v>
      </c>
      <c r="M35" s="17" t="str">
        <f>IF('statement of marks'!DR35="","",'statement of marks'!DR35)</f>
        <v/>
      </c>
      <c r="N35" s="79" t="str">
        <f>(IF('result subject-wise'!Z35="","",'result subject-wise'!Z35))</f>
        <v xml:space="preserve">            </v>
      </c>
      <c r="O35" s="17" t="str">
        <f>IF('result subject-wise'!AV35="","",'result subject-wise'!AV35)</f>
        <v/>
      </c>
      <c r="P35" s="74" t="str">
        <f>IF('result subject-wise'!AX35="","",'result subject-wise'!AX35)</f>
        <v/>
      </c>
      <c r="Q35" s="74" t="str">
        <f>IF('statement of marks'!JG35="","",'statement of marks'!JG35)</f>
        <v/>
      </c>
      <c r="R35" s="173">
        <f>IF('statement of marks'!JH35="","",'statement of marks'!JH35)</f>
        <v>27.708333333333332</v>
      </c>
      <c r="S35" s="74" t="str">
        <f>IF('statement of marks'!JI35="","",'statement of marks'!JI35)</f>
        <v/>
      </c>
      <c r="T35" s="174" t="str">
        <f>'statement of marks'!HV35</f>
        <v/>
      </c>
      <c r="U35" s="175" t="str">
        <f>'statement of marks'!HW35</f>
        <v/>
      </c>
      <c r="V35" s="165"/>
      <c r="W35" s="165"/>
      <c r="X35" s="171" t="str">
        <f>'statement of marks'!G35</f>
        <v/>
      </c>
      <c r="Y35" s="90" t="str">
        <f t="shared" si="0"/>
        <v/>
      </c>
      <c r="Z35" s="90" t="str">
        <f t="shared" si="1"/>
        <v/>
      </c>
      <c r="AA35" s="90" t="str">
        <f t="shared" si="2"/>
        <v/>
      </c>
      <c r="AB35" s="90" t="str">
        <f t="shared" si="3"/>
        <v/>
      </c>
      <c r="AC35" s="90" t="str">
        <f t="shared" si="4"/>
        <v/>
      </c>
      <c r="AD35" s="90" t="str">
        <f t="shared" si="5"/>
        <v/>
      </c>
      <c r="AE35" s="90" t="str">
        <f t="shared" si="6"/>
        <v/>
      </c>
      <c r="AF35" s="90" t="str">
        <f t="shared" si="7"/>
        <v/>
      </c>
      <c r="AG35" s="90" t="str">
        <f t="shared" si="8"/>
        <v/>
      </c>
      <c r="AH35" s="90" t="str">
        <f t="shared" si="9"/>
        <v/>
      </c>
      <c r="AI35" s="90" t="str">
        <f t="shared" si="10"/>
        <v/>
      </c>
      <c r="AJ35" s="90" t="str">
        <f t="shared" si="11"/>
        <v/>
      </c>
      <c r="AK35" s="176"/>
    </row>
    <row r="36" spans="1:37" ht="13" customHeight="1">
      <c r="A36" s="172">
        <f>'statement of marks'!A36</f>
        <v>0</v>
      </c>
      <c r="B36" s="54" t="str">
        <f>'statement of marks'!D36</f>
        <v/>
      </c>
      <c r="C36" s="17" t="str">
        <f>'statement of marks'!E36</f>
        <v/>
      </c>
      <c r="D36" s="271" t="str">
        <f>'statement of marks'!F36</f>
        <v/>
      </c>
      <c r="E36" s="19" t="str">
        <f>'statement of marks'!G36</f>
        <v/>
      </c>
      <c r="F36" s="19" t="str">
        <f>'statement of marks'!H36</f>
        <v/>
      </c>
      <c r="G36" s="19" t="str">
        <f>'statement of marks'!I36</f>
        <v/>
      </c>
      <c r="H36" s="17" t="str">
        <f>IF('statement of marks'!B36="","",'statement of marks'!B36)</f>
        <v/>
      </c>
      <c r="I36" s="17" t="str">
        <f>IF('statement of marks'!C36="","",'statement of marks'!C36)</f>
        <v/>
      </c>
      <c r="J36" s="17" t="str">
        <f>IF('statement of marks'!HK36="","",'statement of marks'!HK36)</f>
        <v/>
      </c>
      <c r="K36" s="79">
        <f>IF('statement of marks'!DP36="","",'statement of marks'!DP36)</f>
        <v>332.5</v>
      </c>
      <c r="L36" s="173">
        <f>IF('statement of marks'!DQ36="","",'statement of marks'!DQ36)</f>
        <v>27.708333333333332</v>
      </c>
      <c r="M36" s="17" t="str">
        <f>IF('statement of marks'!DR36="","",'statement of marks'!DR36)</f>
        <v/>
      </c>
      <c r="N36" s="79" t="str">
        <f>(IF('result subject-wise'!Z36="","",'result subject-wise'!Z36))</f>
        <v xml:space="preserve">            </v>
      </c>
      <c r="O36" s="17" t="str">
        <f>IF('result subject-wise'!AV36="","",'result subject-wise'!AV36)</f>
        <v/>
      </c>
      <c r="P36" s="74" t="str">
        <f>IF('result subject-wise'!AX36="","",'result subject-wise'!AX36)</f>
        <v/>
      </c>
      <c r="Q36" s="74" t="str">
        <f>IF('statement of marks'!JG36="","",'statement of marks'!JG36)</f>
        <v/>
      </c>
      <c r="R36" s="173">
        <f>IF('statement of marks'!JH36="","",'statement of marks'!JH36)</f>
        <v>27.708333333333332</v>
      </c>
      <c r="S36" s="74" t="str">
        <f>IF('statement of marks'!JI36="","",'statement of marks'!JI36)</f>
        <v/>
      </c>
      <c r="T36" s="174" t="str">
        <f>'statement of marks'!HV36</f>
        <v/>
      </c>
      <c r="U36" s="175" t="str">
        <f>'statement of marks'!HW36</f>
        <v/>
      </c>
      <c r="V36" s="165"/>
      <c r="W36" s="165"/>
      <c r="X36" s="171" t="str">
        <f>'statement of marks'!G36</f>
        <v/>
      </c>
      <c r="Y36" s="90" t="str">
        <f t="shared" si="0"/>
        <v/>
      </c>
      <c r="Z36" s="90" t="str">
        <f t="shared" si="1"/>
        <v/>
      </c>
      <c r="AA36" s="90" t="str">
        <f t="shared" si="2"/>
        <v/>
      </c>
      <c r="AB36" s="90" t="str">
        <f t="shared" si="3"/>
        <v/>
      </c>
      <c r="AC36" s="90" t="str">
        <f t="shared" si="4"/>
        <v/>
      </c>
      <c r="AD36" s="90" t="str">
        <f t="shared" si="5"/>
        <v/>
      </c>
      <c r="AE36" s="90" t="str">
        <f t="shared" si="6"/>
        <v/>
      </c>
      <c r="AF36" s="90" t="str">
        <f t="shared" si="7"/>
        <v/>
      </c>
      <c r="AG36" s="90" t="str">
        <f t="shared" si="8"/>
        <v/>
      </c>
      <c r="AH36" s="90" t="str">
        <f t="shared" si="9"/>
        <v/>
      </c>
      <c r="AI36" s="90" t="str">
        <f t="shared" si="10"/>
        <v/>
      </c>
      <c r="AJ36" s="90" t="str">
        <f t="shared" si="11"/>
        <v/>
      </c>
      <c r="AK36" s="176"/>
    </row>
    <row r="37" spans="1:37" ht="13" customHeight="1">
      <c r="A37" s="172">
        <f>'statement of marks'!A37</f>
        <v>0</v>
      </c>
      <c r="B37" s="54" t="str">
        <f>'statement of marks'!D37</f>
        <v/>
      </c>
      <c r="C37" s="17" t="str">
        <f>'statement of marks'!E37</f>
        <v/>
      </c>
      <c r="D37" s="271" t="str">
        <f>'statement of marks'!F37</f>
        <v/>
      </c>
      <c r="E37" s="19" t="str">
        <f>'statement of marks'!G37</f>
        <v/>
      </c>
      <c r="F37" s="19" t="str">
        <f>'statement of marks'!H37</f>
        <v/>
      </c>
      <c r="G37" s="19" t="str">
        <f>'statement of marks'!I37</f>
        <v/>
      </c>
      <c r="H37" s="17" t="str">
        <f>IF('statement of marks'!B37="","",'statement of marks'!B37)</f>
        <v/>
      </c>
      <c r="I37" s="17" t="str">
        <f>IF('statement of marks'!C37="","",'statement of marks'!C37)</f>
        <v/>
      </c>
      <c r="J37" s="17" t="str">
        <f>IF('statement of marks'!HK37="","",'statement of marks'!HK37)</f>
        <v/>
      </c>
      <c r="K37" s="79">
        <f>IF('statement of marks'!DP37="","",'statement of marks'!DP37)</f>
        <v>332.5</v>
      </c>
      <c r="L37" s="173">
        <f>IF('statement of marks'!DQ37="","",'statement of marks'!DQ37)</f>
        <v>27.708333333333332</v>
      </c>
      <c r="M37" s="17" t="str">
        <f>IF('statement of marks'!DR37="","",'statement of marks'!DR37)</f>
        <v/>
      </c>
      <c r="N37" s="79" t="str">
        <f>(IF('result subject-wise'!Z37="","",'result subject-wise'!Z37))</f>
        <v xml:space="preserve">            </v>
      </c>
      <c r="O37" s="17" t="str">
        <f>IF('result subject-wise'!AV37="","",'result subject-wise'!AV37)</f>
        <v/>
      </c>
      <c r="P37" s="74" t="str">
        <f>IF('result subject-wise'!AX37="","",'result subject-wise'!AX37)</f>
        <v/>
      </c>
      <c r="Q37" s="74" t="str">
        <f>IF('statement of marks'!JG37="","",'statement of marks'!JG37)</f>
        <v/>
      </c>
      <c r="R37" s="173">
        <f>IF('statement of marks'!JH37="","",'statement of marks'!JH37)</f>
        <v>27.708333333333332</v>
      </c>
      <c r="S37" s="74" t="str">
        <f>IF('statement of marks'!JI37="","",'statement of marks'!JI37)</f>
        <v/>
      </c>
      <c r="T37" s="174" t="str">
        <f>'statement of marks'!HV37</f>
        <v/>
      </c>
      <c r="U37" s="175" t="str">
        <f>'statement of marks'!HW37</f>
        <v/>
      </c>
      <c r="V37" s="165"/>
      <c r="W37" s="165"/>
      <c r="X37" s="171" t="str">
        <f>'statement of marks'!G37</f>
        <v/>
      </c>
      <c r="Y37" s="90" t="str">
        <f t="shared" si="0"/>
        <v/>
      </c>
      <c r="Z37" s="90" t="str">
        <f t="shared" si="1"/>
        <v/>
      </c>
      <c r="AA37" s="90" t="str">
        <f t="shared" si="2"/>
        <v/>
      </c>
      <c r="AB37" s="90" t="str">
        <f t="shared" si="3"/>
        <v/>
      </c>
      <c r="AC37" s="90" t="str">
        <f t="shared" si="4"/>
        <v/>
      </c>
      <c r="AD37" s="90" t="str">
        <f t="shared" si="5"/>
        <v/>
      </c>
      <c r="AE37" s="90" t="str">
        <f t="shared" si="6"/>
        <v/>
      </c>
      <c r="AF37" s="90" t="str">
        <f t="shared" si="7"/>
        <v/>
      </c>
      <c r="AG37" s="90" t="str">
        <f t="shared" si="8"/>
        <v/>
      </c>
      <c r="AH37" s="90" t="str">
        <f t="shared" si="9"/>
        <v/>
      </c>
      <c r="AI37" s="90" t="str">
        <f t="shared" si="10"/>
        <v/>
      </c>
      <c r="AJ37" s="90" t="str">
        <f t="shared" si="11"/>
        <v/>
      </c>
      <c r="AK37" s="176"/>
    </row>
    <row r="38" spans="1:37" ht="13" customHeight="1">
      <c r="A38" s="172">
        <f>'statement of marks'!A38</f>
        <v>0</v>
      </c>
      <c r="B38" s="54" t="str">
        <f>'statement of marks'!D38</f>
        <v/>
      </c>
      <c r="C38" s="17" t="str">
        <f>'statement of marks'!E38</f>
        <v/>
      </c>
      <c r="D38" s="271" t="str">
        <f>'statement of marks'!F38</f>
        <v/>
      </c>
      <c r="E38" s="19" t="str">
        <f>'statement of marks'!G38</f>
        <v/>
      </c>
      <c r="F38" s="19" t="str">
        <f>'statement of marks'!H38</f>
        <v/>
      </c>
      <c r="G38" s="19" t="str">
        <f>'statement of marks'!I38</f>
        <v/>
      </c>
      <c r="H38" s="17" t="str">
        <f>IF('statement of marks'!B38="","",'statement of marks'!B38)</f>
        <v/>
      </c>
      <c r="I38" s="17" t="str">
        <f>IF('statement of marks'!C38="","",'statement of marks'!C38)</f>
        <v/>
      </c>
      <c r="J38" s="17" t="str">
        <f>IF('statement of marks'!HK38="","",'statement of marks'!HK38)</f>
        <v/>
      </c>
      <c r="K38" s="79">
        <f>IF('statement of marks'!DP38="","",'statement of marks'!DP38)</f>
        <v>332.5</v>
      </c>
      <c r="L38" s="173">
        <f>IF('statement of marks'!DQ38="","",'statement of marks'!DQ38)</f>
        <v>27.708333333333332</v>
      </c>
      <c r="M38" s="17" t="str">
        <f>IF('statement of marks'!DR38="","",'statement of marks'!DR38)</f>
        <v/>
      </c>
      <c r="N38" s="79" t="str">
        <f>(IF('result subject-wise'!Z38="","",'result subject-wise'!Z38))</f>
        <v xml:space="preserve">            </v>
      </c>
      <c r="O38" s="17" t="str">
        <f>IF('result subject-wise'!AV38="","",'result subject-wise'!AV38)</f>
        <v/>
      </c>
      <c r="P38" s="74" t="str">
        <f>IF('result subject-wise'!AX38="","",'result subject-wise'!AX38)</f>
        <v/>
      </c>
      <c r="Q38" s="74" t="str">
        <f>IF('statement of marks'!JG38="","",'statement of marks'!JG38)</f>
        <v/>
      </c>
      <c r="R38" s="173">
        <f>IF('statement of marks'!JH38="","",'statement of marks'!JH38)</f>
        <v>27.708333333333332</v>
      </c>
      <c r="S38" s="74" t="str">
        <f>IF('statement of marks'!JI38="","",'statement of marks'!JI38)</f>
        <v/>
      </c>
      <c r="T38" s="174" t="str">
        <f>'statement of marks'!HV38</f>
        <v/>
      </c>
      <c r="U38" s="175" t="str">
        <f>'statement of marks'!HW38</f>
        <v/>
      </c>
      <c r="V38" s="165"/>
      <c r="W38" s="165"/>
      <c r="X38" s="171" t="str">
        <f>'statement of marks'!G38</f>
        <v/>
      </c>
      <c r="Y38" s="90" t="str">
        <f t="shared" si="0"/>
        <v/>
      </c>
      <c r="Z38" s="90" t="str">
        <f t="shared" si="1"/>
        <v/>
      </c>
      <c r="AA38" s="90" t="str">
        <f t="shared" si="2"/>
        <v/>
      </c>
      <c r="AB38" s="90" t="str">
        <f t="shared" si="3"/>
        <v/>
      </c>
      <c r="AC38" s="90" t="str">
        <f t="shared" si="4"/>
        <v/>
      </c>
      <c r="AD38" s="90" t="str">
        <f t="shared" si="5"/>
        <v/>
      </c>
      <c r="AE38" s="90" t="str">
        <f t="shared" si="6"/>
        <v/>
      </c>
      <c r="AF38" s="90" t="str">
        <f t="shared" si="7"/>
        <v/>
      </c>
      <c r="AG38" s="90" t="str">
        <f t="shared" si="8"/>
        <v/>
      </c>
      <c r="AH38" s="90" t="str">
        <f t="shared" si="9"/>
        <v/>
      </c>
      <c r="AI38" s="90" t="str">
        <f t="shared" si="10"/>
        <v/>
      </c>
      <c r="AJ38" s="90" t="str">
        <f t="shared" si="11"/>
        <v/>
      </c>
      <c r="AK38" s="176"/>
    </row>
    <row r="39" spans="1:37" ht="13" customHeight="1">
      <c r="A39" s="172">
        <f>'statement of marks'!A39</f>
        <v>0</v>
      </c>
      <c r="B39" s="54" t="str">
        <f>'statement of marks'!D39</f>
        <v/>
      </c>
      <c r="C39" s="17" t="str">
        <f>'statement of marks'!E39</f>
        <v/>
      </c>
      <c r="D39" s="271" t="str">
        <f>'statement of marks'!F39</f>
        <v/>
      </c>
      <c r="E39" s="19" t="str">
        <f>'statement of marks'!G39</f>
        <v/>
      </c>
      <c r="F39" s="19" t="str">
        <f>'statement of marks'!H39</f>
        <v/>
      </c>
      <c r="G39" s="19" t="str">
        <f>'statement of marks'!I39</f>
        <v/>
      </c>
      <c r="H39" s="17" t="str">
        <f>IF('statement of marks'!B39="","",'statement of marks'!B39)</f>
        <v/>
      </c>
      <c r="I39" s="17" t="str">
        <f>IF('statement of marks'!C39="","",'statement of marks'!C39)</f>
        <v/>
      </c>
      <c r="J39" s="17" t="str">
        <f>IF('statement of marks'!HK39="","",'statement of marks'!HK39)</f>
        <v/>
      </c>
      <c r="K39" s="79">
        <f>IF('statement of marks'!DP39="","",'statement of marks'!DP39)</f>
        <v>332.5</v>
      </c>
      <c r="L39" s="173">
        <f>IF('statement of marks'!DQ39="","",'statement of marks'!DQ39)</f>
        <v>27.708333333333332</v>
      </c>
      <c r="M39" s="17" t="str">
        <f>IF('statement of marks'!DR39="","",'statement of marks'!DR39)</f>
        <v/>
      </c>
      <c r="N39" s="79" t="str">
        <f>(IF('result subject-wise'!Z39="","",'result subject-wise'!Z39))</f>
        <v xml:space="preserve">            </v>
      </c>
      <c r="O39" s="17" t="str">
        <f>IF('result subject-wise'!AV39="","",'result subject-wise'!AV39)</f>
        <v/>
      </c>
      <c r="P39" s="74" t="str">
        <f>IF('result subject-wise'!AX39="","",'result subject-wise'!AX39)</f>
        <v/>
      </c>
      <c r="Q39" s="74" t="str">
        <f>IF('statement of marks'!JG39="","",'statement of marks'!JG39)</f>
        <v/>
      </c>
      <c r="R39" s="173">
        <f>IF('statement of marks'!JH39="","",'statement of marks'!JH39)</f>
        <v>27.708333333333332</v>
      </c>
      <c r="S39" s="74" t="str">
        <f>IF('statement of marks'!JI39="","",'statement of marks'!JI39)</f>
        <v/>
      </c>
      <c r="T39" s="174" t="str">
        <f>'statement of marks'!HV39</f>
        <v/>
      </c>
      <c r="U39" s="175" t="str">
        <f>'statement of marks'!HW39</f>
        <v/>
      </c>
      <c r="V39" s="165"/>
      <c r="W39" s="165"/>
      <c r="X39" s="171" t="str">
        <f>'statement of marks'!G39</f>
        <v/>
      </c>
      <c r="Y39" s="90" t="str">
        <f t="shared" si="0"/>
        <v/>
      </c>
      <c r="Z39" s="90" t="str">
        <f t="shared" si="1"/>
        <v/>
      </c>
      <c r="AA39" s="90" t="str">
        <f t="shared" si="2"/>
        <v/>
      </c>
      <c r="AB39" s="90" t="str">
        <f t="shared" si="3"/>
        <v/>
      </c>
      <c r="AC39" s="90" t="str">
        <f t="shared" si="4"/>
        <v/>
      </c>
      <c r="AD39" s="90" t="str">
        <f t="shared" si="5"/>
        <v/>
      </c>
      <c r="AE39" s="90" t="str">
        <f t="shared" si="6"/>
        <v/>
      </c>
      <c r="AF39" s="90" t="str">
        <f t="shared" si="7"/>
        <v/>
      </c>
      <c r="AG39" s="90" t="str">
        <f t="shared" si="8"/>
        <v/>
      </c>
      <c r="AH39" s="90" t="str">
        <f t="shared" si="9"/>
        <v/>
      </c>
      <c r="AI39" s="90" t="str">
        <f t="shared" si="10"/>
        <v/>
      </c>
      <c r="AJ39" s="90" t="str">
        <f t="shared" si="11"/>
        <v/>
      </c>
      <c r="AK39" s="176"/>
    </row>
    <row r="40" spans="1:37" ht="13" customHeight="1">
      <c r="A40" s="172">
        <f>'statement of marks'!A40</f>
        <v>0</v>
      </c>
      <c r="B40" s="54" t="str">
        <f>'statement of marks'!D40</f>
        <v/>
      </c>
      <c r="C40" s="17" t="str">
        <f>'statement of marks'!E40</f>
        <v/>
      </c>
      <c r="D40" s="271" t="str">
        <f>'statement of marks'!F40</f>
        <v/>
      </c>
      <c r="E40" s="19" t="str">
        <f>'statement of marks'!G40</f>
        <v/>
      </c>
      <c r="F40" s="19" t="str">
        <f>'statement of marks'!H40</f>
        <v/>
      </c>
      <c r="G40" s="19" t="str">
        <f>'statement of marks'!I40</f>
        <v/>
      </c>
      <c r="H40" s="17" t="str">
        <f>IF('statement of marks'!B40="","",'statement of marks'!B40)</f>
        <v/>
      </c>
      <c r="I40" s="17" t="str">
        <f>IF('statement of marks'!C40="","",'statement of marks'!C40)</f>
        <v/>
      </c>
      <c r="J40" s="17" t="str">
        <f>IF('statement of marks'!HK40="","",'statement of marks'!HK40)</f>
        <v/>
      </c>
      <c r="K40" s="79">
        <f>IF('statement of marks'!DP40="","",'statement of marks'!DP40)</f>
        <v>332.5</v>
      </c>
      <c r="L40" s="173">
        <f>IF('statement of marks'!DQ40="","",'statement of marks'!DQ40)</f>
        <v>27.708333333333332</v>
      </c>
      <c r="M40" s="17" t="str">
        <f>IF('statement of marks'!DR40="","",'statement of marks'!DR40)</f>
        <v/>
      </c>
      <c r="N40" s="79" t="str">
        <f>(IF('result subject-wise'!Z40="","",'result subject-wise'!Z40))</f>
        <v xml:space="preserve">            </v>
      </c>
      <c r="O40" s="17" t="str">
        <f>IF('result subject-wise'!AV40="","",'result subject-wise'!AV40)</f>
        <v/>
      </c>
      <c r="P40" s="74" t="str">
        <f>IF('result subject-wise'!AX40="","",'result subject-wise'!AX40)</f>
        <v/>
      </c>
      <c r="Q40" s="74" t="str">
        <f>IF('statement of marks'!JG40="","",'statement of marks'!JG40)</f>
        <v/>
      </c>
      <c r="R40" s="173">
        <f>IF('statement of marks'!JH40="","",'statement of marks'!JH40)</f>
        <v>27.708333333333332</v>
      </c>
      <c r="S40" s="74" t="str">
        <f>IF('statement of marks'!JI40="","",'statement of marks'!JI40)</f>
        <v/>
      </c>
      <c r="T40" s="174" t="str">
        <f>'statement of marks'!HV40</f>
        <v/>
      </c>
      <c r="U40" s="175" t="str">
        <f>'statement of marks'!HW40</f>
        <v/>
      </c>
      <c r="V40" s="165"/>
      <c r="W40" s="165"/>
      <c r="X40" s="171" t="str">
        <f>'statement of marks'!G40</f>
        <v/>
      </c>
      <c r="Y40" s="90" t="str">
        <f t="shared" si="0"/>
        <v/>
      </c>
      <c r="Z40" s="90" t="str">
        <f t="shared" si="1"/>
        <v/>
      </c>
      <c r="AA40" s="90" t="str">
        <f t="shared" si="2"/>
        <v/>
      </c>
      <c r="AB40" s="90" t="str">
        <f t="shared" si="3"/>
        <v/>
      </c>
      <c r="AC40" s="90" t="str">
        <f t="shared" si="4"/>
        <v/>
      </c>
      <c r="AD40" s="90" t="str">
        <f t="shared" si="5"/>
        <v/>
      </c>
      <c r="AE40" s="90" t="str">
        <f t="shared" si="6"/>
        <v/>
      </c>
      <c r="AF40" s="90" t="str">
        <f t="shared" si="7"/>
        <v/>
      </c>
      <c r="AG40" s="90" t="str">
        <f t="shared" si="8"/>
        <v/>
      </c>
      <c r="AH40" s="90" t="str">
        <f t="shared" si="9"/>
        <v/>
      </c>
      <c r="AI40" s="90" t="str">
        <f t="shared" si="10"/>
        <v/>
      </c>
      <c r="AJ40" s="90" t="str">
        <f t="shared" si="11"/>
        <v/>
      </c>
      <c r="AK40" s="176"/>
    </row>
    <row r="41" spans="1:37" ht="13" customHeight="1">
      <c r="A41" s="172">
        <f>'statement of marks'!A41</f>
        <v>0</v>
      </c>
      <c r="B41" s="54" t="str">
        <f>'statement of marks'!D41</f>
        <v/>
      </c>
      <c r="C41" s="17" t="str">
        <f>'statement of marks'!E41</f>
        <v/>
      </c>
      <c r="D41" s="271" t="str">
        <f>'statement of marks'!F41</f>
        <v/>
      </c>
      <c r="E41" s="19" t="str">
        <f>'statement of marks'!G41</f>
        <v/>
      </c>
      <c r="F41" s="19" t="str">
        <f>'statement of marks'!H41</f>
        <v/>
      </c>
      <c r="G41" s="19" t="str">
        <f>'statement of marks'!I41</f>
        <v/>
      </c>
      <c r="H41" s="17" t="str">
        <f>IF('statement of marks'!B41="","",'statement of marks'!B41)</f>
        <v/>
      </c>
      <c r="I41" s="17" t="str">
        <f>IF('statement of marks'!C41="","",'statement of marks'!C41)</f>
        <v/>
      </c>
      <c r="J41" s="17" t="str">
        <f>IF('statement of marks'!HK41="","",'statement of marks'!HK41)</f>
        <v/>
      </c>
      <c r="K41" s="79">
        <f>IF('statement of marks'!DP41="","",'statement of marks'!DP41)</f>
        <v>332.5</v>
      </c>
      <c r="L41" s="173">
        <f>IF('statement of marks'!DQ41="","",'statement of marks'!DQ41)</f>
        <v>27.708333333333332</v>
      </c>
      <c r="M41" s="17" t="str">
        <f>IF('statement of marks'!DR41="","",'statement of marks'!DR41)</f>
        <v/>
      </c>
      <c r="N41" s="79" t="str">
        <f>(IF('result subject-wise'!Z41="","",'result subject-wise'!Z41))</f>
        <v xml:space="preserve">            </v>
      </c>
      <c r="O41" s="17" t="str">
        <f>IF('result subject-wise'!AV41="","",'result subject-wise'!AV41)</f>
        <v/>
      </c>
      <c r="P41" s="74" t="str">
        <f>IF('result subject-wise'!AX41="","",'result subject-wise'!AX41)</f>
        <v/>
      </c>
      <c r="Q41" s="74" t="str">
        <f>IF('statement of marks'!JG41="","",'statement of marks'!JG41)</f>
        <v/>
      </c>
      <c r="R41" s="173">
        <f>IF('statement of marks'!JH41="","",'statement of marks'!JH41)</f>
        <v>27.708333333333332</v>
      </c>
      <c r="S41" s="74" t="str">
        <f>IF('statement of marks'!JI41="","",'statement of marks'!JI41)</f>
        <v/>
      </c>
      <c r="T41" s="174" t="str">
        <f>'statement of marks'!HV41</f>
        <v/>
      </c>
      <c r="U41" s="175" t="str">
        <f>'statement of marks'!HW41</f>
        <v/>
      </c>
      <c r="V41" s="165"/>
      <c r="W41" s="165"/>
      <c r="X41" s="171" t="str">
        <f>'statement of marks'!G41</f>
        <v/>
      </c>
      <c r="Y41" s="90" t="str">
        <f t="shared" si="0"/>
        <v/>
      </c>
      <c r="Z41" s="90" t="str">
        <f t="shared" si="1"/>
        <v/>
      </c>
      <c r="AA41" s="90" t="str">
        <f t="shared" si="2"/>
        <v/>
      </c>
      <c r="AB41" s="90" t="str">
        <f t="shared" si="3"/>
        <v/>
      </c>
      <c r="AC41" s="90" t="str">
        <f t="shared" si="4"/>
        <v/>
      </c>
      <c r="AD41" s="90" t="str">
        <f t="shared" si="5"/>
        <v/>
      </c>
      <c r="AE41" s="90" t="str">
        <f t="shared" si="6"/>
        <v/>
      </c>
      <c r="AF41" s="90" t="str">
        <f t="shared" si="7"/>
        <v/>
      </c>
      <c r="AG41" s="90" t="str">
        <f t="shared" si="8"/>
        <v/>
      </c>
      <c r="AH41" s="90" t="str">
        <f t="shared" si="9"/>
        <v/>
      </c>
      <c r="AI41" s="90" t="str">
        <f t="shared" si="10"/>
        <v/>
      </c>
      <c r="AJ41" s="90" t="str">
        <f t="shared" si="11"/>
        <v/>
      </c>
      <c r="AK41" s="176"/>
    </row>
    <row r="42" spans="1:37" ht="13" customHeight="1">
      <c r="A42" s="172">
        <f>'statement of marks'!A42</f>
        <v>0</v>
      </c>
      <c r="B42" s="54" t="str">
        <f>'statement of marks'!D42</f>
        <v/>
      </c>
      <c r="C42" s="17" t="str">
        <f>'statement of marks'!E42</f>
        <v/>
      </c>
      <c r="D42" s="271" t="str">
        <f>'statement of marks'!F42</f>
        <v/>
      </c>
      <c r="E42" s="19" t="str">
        <f>'statement of marks'!G42</f>
        <v/>
      </c>
      <c r="F42" s="19" t="str">
        <f>'statement of marks'!H42</f>
        <v/>
      </c>
      <c r="G42" s="19" t="str">
        <f>'statement of marks'!I42</f>
        <v/>
      </c>
      <c r="H42" s="17" t="str">
        <f>IF('statement of marks'!B42="","",'statement of marks'!B42)</f>
        <v/>
      </c>
      <c r="I42" s="17" t="str">
        <f>IF('statement of marks'!C42="","",'statement of marks'!C42)</f>
        <v/>
      </c>
      <c r="J42" s="17" t="str">
        <f>IF('statement of marks'!HK42="","",'statement of marks'!HK42)</f>
        <v/>
      </c>
      <c r="K42" s="79">
        <f>IF('statement of marks'!DP42="","",'statement of marks'!DP42)</f>
        <v>332.5</v>
      </c>
      <c r="L42" s="173">
        <f>IF('statement of marks'!DQ42="","",'statement of marks'!DQ42)</f>
        <v>27.708333333333332</v>
      </c>
      <c r="M42" s="17" t="str">
        <f>IF('statement of marks'!DR42="","",'statement of marks'!DR42)</f>
        <v/>
      </c>
      <c r="N42" s="79" t="str">
        <f>(IF('result subject-wise'!Z42="","",'result subject-wise'!Z42))</f>
        <v xml:space="preserve">            </v>
      </c>
      <c r="O42" s="17" t="str">
        <f>IF('result subject-wise'!AV42="","",'result subject-wise'!AV42)</f>
        <v/>
      </c>
      <c r="P42" s="74" t="str">
        <f>IF('result subject-wise'!AX42="","",'result subject-wise'!AX42)</f>
        <v/>
      </c>
      <c r="Q42" s="74" t="str">
        <f>IF('statement of marks'!JG42="","",'statement of marks'!JG42)</f>
        <v/>
      </c>
      <c r="R42" s="173">
        <f>IF('statement of marks'!JH42="","",'statement of marks'!JH42)</f>
        <v>27.708333333333332</v>
      </c>
      <c r="S42" s="74" t="str">
        <f>IF('statement of marks'!JI42="","",'statement of marks'!JI42)</f>
        <v/>
      </c>
      <c r="T42" s="174" t="str">
        <f>'statement of marks'!HV42</f>
        <v/>
      </c>
      <c r="U42" s="175" t="str">
        <f>'statement of marks'!HW42</f>
        <v/>
      </c>
      <c r="V42" s="165"/>
      <c r="W42" s="165"/>
      <c r="X42" s="171" t="str">
        <f>'statement of marks'!G42</f>
        <v/>
      </c>
      <c r="Y42" s="90" t="str">
        <f t="shared" si="0"/>
        <v/>
      </c>
      <c r="Z42" s="90" t="str">
        <f t="shared" si="1"/>
        <v/>
      </c>
      <c r="AA42" s="90" t="str">
        <f t="shared" si="2"/>
        <v/>
      </c>
      <c r="AB42" s="90" t="str">
        <f t="shared" si="3"/>
        <v/>
      </c>
      <c r="AC42" s="90" t="str">
        <f t="shared" si="4"/>
        <v/>
      </c>
      <c r="AD42" s="90" t="str">
        <f t="shared" si="5"/>
        <v/>
      </c>
      <c r="AE42" s="90" t="str">
        <f t="shared" si="6"/>
        <v/>
      </c>
      <c r="AF42" s="90" t="str">
        <f t="shared" si="7"/>
        <v/>
      </c>
      <c r="AG42" s="90" t="str">
        <f t="shared" si="8"/>
        <v/>
      </c>
      <c r="AH42" s="90" t="str">
        <f t="shared" si="9"/>
        <v/>
      </c>
      <c r="AI42" s="90" t="str">
        <f t="shared" si="10"/>
        <v/>
      </c>
      <c r="AJ42" s="90" t="str">
        <f t="shared" si="11"/>
        <v/>
      </c>
      <c r="AK42" s="176"/>
    </row>
    <row r="43" spans="1:37" ht="13" customHeight="1">
      <c r="A43" s="172">
        <f>'statement of marks'!A43</f>
        <v>0</v>
      </c>
      <c r="B43" s="54" t="str">
        <f>'statement of marks'!D43</f>
        <v/>
      </c>
      <c r="C43" s="17" t="str">
        <f>'statement of marks'!E43</f>
        <v/>
      </c>
      <c r="D43" s="271" t="str">
        <f>'statement of marks'!F43</f>
        <v/>
      </c>
      <c r="E43" s="19" t="str">
        <f>'statement of marks'!G43</f>
        <v/>
      </c>
      <c r="F43" s="19" t="str">
        <f>'statement of marks'!H43</f>
        <v/>
      </c>
      <c r="G43" s="19" t="str">
        <f>'statement of marks'!I43</f>
        <v/>
      </c>
      <c r="H43" s="17" t="str">
        <f>IF('statement of marks'!B43="","",'statement of marks'!B43)</f>
        <v/>
      </c>
      <c r="I43" s="17" t="str">
        <f>IF('statement of marks'!C43="","",'statement of marks'!C43)</f>
        <v/>
      </c>
      <c r="J43" s="17" t="str">
        <f>IF('statement of marks'!HK43="","",'statement of marks'!HK43)</f>
        <v/>
      </c>
      <c r="K43" s="79">
        <f>IF('statement of marks'!DP43="","",'statement of marks'!DP43)</f>
        <v>332.5</v>
      </c>
      <c r="L43" s="173">
        <f>IF('statement of marks'!DQ43="","",'statement of marks'!DQ43)</f>
        <v>27.708333333333332</v>
      </c>
      <c r="M43" s="17" t="str">
        <f>IF('statement of marks'!DR43="","",'statement of marks'!DR43)</f>
        <v/>
      </c>
      <c r="N43" s="79" t="str">
        <f>(IF('result subject-wise'!Z43="","",'result subject-wise'!Z43))</f>
        <v xml:space="preserve">            </v>
      </c>
      <c r="O43" s="17" t="str">
        <f>IF('result subject-wise'!AV43="","",'result subject-wise'!AV43)</f>
        <v/>
      </c>
      <c r="P43" s="74" t="str">
        <f>IF('result subject-wise'!AX43="","",'result subject-wise'!AX43)</f>
        <v/>
      </c>
      <c r="Q43" s="74" t="str">
        <f>IF('statement of marks'!JG43="","",'statement of marks'!JG43)</f>
        <v/>
      </c>
      <c r="R43" s="173">
        <f>IF('statement of marks'!JH43="","",'statement of marks'!JH43)</f>
        <v>27.708333333333332</v>
      </c>
      <c r="S43" s="74" t="str">
        <f>IF('statement of marks'!JI43="","",'statement of marks'!JI43)</f>
        <v/>
      </c>
      <c r="T43" s="174" t="str">
        <f>'statement of marks'!HV43</f>
        <v/>
      </c>
      <c r="U43" s="175" t="str">
        <f>'statement of marks'!HW43</f>
        <v/>
      </c>
      <c r="V43" s="165"/>
      <c r="W43" s="165"/>
      <c r="X43" s="171" t="str">
        <f>'statement of marks'!G43</f>
        <v/>
      </c>
      <c r="Y43" s="90" t="str">
        <f t="shared" si="0"/>
        <v/>
      </c>
      <c r="Z43" s="90" t="str">
        <f t="shared" si="1"/>
        <v/>
      </c>
      <c r="AA43" s="90" t="str">
        <f t="shared" si="2"/>
        <v/>
      </c>
      <c r="AB43" s="90" t="str">
        <f t="shared" si="3"/>
        <v/>
      </c>
      <c r="AC43" s="90" t="str">
        <f t="shared" si="4"/>
        <v/>
      </c>
      <c r="AD43" s="90" t="str">
        <f t="shared" si="5"/>
        <v/>
      </c>
      <c r="AE43" s="90" t="str">
        <f t="shared" si="6"/>
        <v/>
      </c>
      <c r="AF43" s="90" t="str">
        <f t="shared" si="7"/>
        <v/>
      </c>
      <c r="AG43" s="90" t="str">
        <f t="shared" si="8"/>
        <v/>
      </c>
      <c r="AH43" s="90" t="str">
        <f t="shared" si="9"/>
        <v/>
      </c>
      <c r="AI43" s="90" t="str">
        <f t="shared" si="10"/>
        <v/>
      </c>
      <c r="AJ43" s="90" t="str">
        <f t="shared" si="11"/>
        <v/>
      </c>
      <c r="AK43" s="176"/>
    </row>
    <row r="44" spans="1:37" ht="13" customHeight="1">
      <c r="A44" s="172">
        <f>'statement of marks'!A44</f>
        <v>0</v>
      </c>
      <c r="B44" s="54" t="str">
        <f>'statement of marks'!D44</f>
        <v/>
      </c>
      <c r="C44" s="17" t="str">
        <f>'statement of marks'!E44</f>
        <v/>
      </c>
      <c r="D44" s="271" t="str">
        <f>'statement of marks'!F44</f>
        <v/>
      </c>
      <c r="E44" s="19" t="str">
        <f>'statement of marks'!G44</f>
        <v/>
      </c>
      <c r="F44" s="19" t="str">
        <f>'statement of marks'!H44</f>
        <v/>
      </c>
      <c r="G44" s="19" t="str">
        <f>'statement of marks'!I44</f>
        <v/>
      </c>
      <c r="H44" s="17" t="str">
        <f>IF('statement of marks'!B44="","",'statement of marks'!B44)</f>
        <v/>
      </c>
      <c r="I44" s="17" t="str">
        <f>IF('statement of marks'!C44="","",'statement of marks'!C44)</f>
        <v/>
      </c>
      <c r="J44" s="17" t="str">
        <f>IF('statement of marks'!HK44="","",'statement of marks'!HK44)</f>
        <v/>
      </c>
      <c r="K44" s="79">
        <f>IF('statement of marks'!DP44="","",'statement of marks'!DP44)</f>
        <v>332.5</v>
      </c>
      <c r="L44" s="173">
        <f>IF('statement of marks'!DQ44="","",'statement of marks'!DQ44)</f>
        <v>27.708333333333332</v>
      </c>
      <c r="M44" s="17" t="str">
        <f>IF('statement of marks'!DR44="","",'statement of marks'!DR44)</f>
        <v/>
      </c>
      <c r="N44" s="79" t="str">
        <f>(IF('result subject-wise'!Z44="","",'result subject-wise'!Z44))</f>
        <v xml:space="preserve">            </v>
      </c>
      <c r="O44" s="17" t="str">
        <f>IF('result subject-wise'!AV44="","",'result subject-wise'!AV44)</f>
        <v/>
      </c>
      <c r="P44" s="74" t="str">
        <f>IF('result subject-wise'!AX44="","",'result subject-wise'!AX44)</f>
        <v/>
      </c>
      <c r="Q44" s="74" t="str">
        <f>IF('statement of marks'!JG44="","",'statement of marks'!JG44)</f>
        <v/>
      </c>
      <c r="R44" s="173">
        <f>IF('statement of marks'!JH44="","",'statement of marks'!JH44)</f>
        <v>27.708333333333332</v>
      </c>
      <c r="S44" s="74" t="str">
        <f>IF('statement of marks'!JI44="","",'statement of marks'!JI44)</f>
        <v/>
      </c>
      <c r="T44" s="174" t="str">
        <f>'statement of marks'!HV44</f>
        <v/>
      </c>
      <c r="U44" s="175" t="str">
        <f>'statement of marks'!HW44</f>
        <v/>
      </c>
      <c r="V44" s="165"/>
      <c r="W44" s="165"/>
      <c r="X44" s="171" t="str">
        <f>'statement of marks'!G44</f>
        <v/>
      </c>
      <c r="Y44" s="90" t="str">
        <f t="shared" si="0"/>
        <v/>
      </c>
      <c r="Z44" s="90" t="str">
        <f t="shared" si="1"/>
        <v/>
      </c>
      <c r="AA44" s="90" t="str">
        <f t="shared" si="2"/>
        <v/>
      </c>
      <c r="AB44" s="90" t="str">
        <f t="shared" si="3"/>
        <v/>
      </c>
      <c r="AC44" s="90" t="str">
        <f t="shared" si="4"/>
        <v/>
      </c>
      <c r="AD44" s="90" t="str">
        <f t="shared" si="5"/>
        <v/>
      </c>
      <c r="AE44" s="90" t="str">
        <f t="shared" si="6"/>
        <v/>
      </c>
      <c r="AF44" s="90" t="str">
        <f t="shared" si="7"/>
        <v/>
      </c>
      <c r="AG44" s="90" t="str">
        <f t="shared" si="8"/>
        <v/>
      </c>
      <c r="AH44" s="90" t="str">
        <f t="shared" si="9"/>
        <v/>
      </c>
      <c r="AI44" s="90" t="str">
        <f t="shared" si="10"/>
        <v/>
      </c>
      <c r="AJ44" s="90" t="str">
        <f t="shared" si="11"/>
        <v/>
      </c>
      <c r="AK44" s="176"/>
    </row>
    <row r="45" spans="1:37" ht="13" customHeight="1">
      <c r="A45" s="172">
        <f>'statement of marks'!A45</f>
        <v>0</v>
      </c>
      <c r="B45" s="54" t="str">
        <f>'statement of marks'!D45</f>
        <v/>
      </c>
      <c r="C45" s="17" t="str">
        <f>'statement of marks'!E45</f>
        <v/>
      </c>
      <c r="D45" s="271" t="str">
        <f>'statement of marks'!F45</f>
        <v/>
      </c>
      <c r="E45" s="19" t="str">
        <f>'statement of marks'!G45</f>
        <v/>
      </c>
      <c r="F45" s="19" t="str">
        <f>'statement of marks'!H45</f>
        <v/>
      </c>
      <c r="G45" s="19" t="str">
        <f>'statement of marks'!I45</f>
        <v/>
      </c>
      <c r="H45" s="17" t="str">
        <f>IF('statement of marks'!B45="","",'statement of marks'!B45)</f>
        <v/>
      </c>
      <c r="I45" s="17" t="str">
        <f>IF('statement of marks'!C45="","",'statement of marks'!C45)</f>
        <v/>
      </c>
      <c r="J45" s="17" t="str">
        <f>IF('statement of marks'!HK45="","",'statement of marks'!HK45)</f>
        <v/>
      </c>
      <c r="K45" s="79">
        <f>IF('statement of marks'!DP45="","",'statement of marks'!DP45)</f>
        <v>332.5</v>
      </c>
      <c r="L45" s="173">
        <f>IF('statement of marks'!DQ45="","",'statement of marks'!DQ45)</f>
        <v>27.708333333333332</v>
      </c>
      <c r="M45" s="17" t="str">
        <f>IF('statement of marks'!DR45="","",'statement of marks'!DR45)</f>
        <v/>
      </c>
      <c r="N45" s="79" t="str">
        <f>(IF('result subject-wise'!Z45="","",'result subject-wise'!Z45))</f>
        <v xml:space="preserve">            </v>
      </c>
      <c r="O45" s="17" t="str">
        <f>IF('result subject-wise'!AV45="","",'result subject-wise'!AV45)</f>
        <v/>
      </c>
      <c r="P45" s="74" t="str">
        <f>IF('result subject-wise'!AX45="","",'result subject-wise'!AX45)</f>
        <v/>
      </c>
      <c r="Q45" s="74" t="str">
        <f>IF('statement of marks'!JG45="","",'statement of marks'!JG45)</f>
        <v/>
      </c>
      <c r="R45" s="173">
        <f>IF('statement of marks'!JH45="","",'statement of marks'!JH45)</f>
        <v>27.708333333333332</v>
      </c>
      <c r="S45" s="74" t="str">
        <f>IF('statement of marks'!JI45="","",'statement of marks'!JI45)</f>
        <v/>
      </c>
      <c r="T45" s="174" t="str">
        <f>'statement of marks'!HV45</f>
        <v/>
      </c>
      <c r="U45" s="175" t="str">
        <f>'statement of marks'!HW45</f>
        <v/>
      </c>
      <c r="V45" s="165"/>
      <c r="W45" s="165"/>
      <c r="X45" s="171" t="str">
        <f>'statement of marks'!G45</f>
        <v/>
      </c>
      <c r="Y45" s="90" t="str">
        <f t="shared" si="0"/>
        <v/>
      </c>
      <c r="Z45" s="90" t="str">
        <f t="shared" si="1"/>
        <v/>
      </c>
      <c r="AA45" s="90" t="str">
        <f t="shared" si="2"/>
        <v/>
      </c>
      <c r="AB45" s="90" t="str">
        <f t="shared" si="3"/>
        <v/>
      </c>
      <c r="AC45" s="90" t="str">
        <f t="shared" si="4"/>
        <v/>
      </c>
      <c r="AD45" s="90" t="str">
        <f t="shared" si="5"/>
        <v/>
      </c>
      <c r="AE45" s="90" t="str">
        <f t="shared" si="6"/>
        <v/>
      </c>
      <c r="AF45" s="90" t="str">
        <f t="shared" si="7"/>
        <v/>
      </c>
      <c r="AG45" s="90" t="str">
        <f t="shared" si="8"/>
        <v/>
      </c>
      <c r="AH45" s="90" t="str">
        <f t="shared" si="9"/>
        <v/>
      </c>
      <c r="AI45" s="90" t="str">
        <f t="shared" si="10"/>
        <v/>
      </c>
      <c r="AJ45" s="90" t="str">
        <f t="shared" si="11"/>
        <v/>
      </c>
      <c r="AK45" s="176"/>
    </row>
    <row r="46" spans="1:37" ht="13" customHeight="1">
      <c r="A46" s="172">
        <f>'statement of marks'!A46</f>
        <v>0</v>
      </c>
      <c r="B46" s="54" t="str">
        <f>'statement of marks'!D46</f>
        <v/>
      </c>
      <c r="C46" s="17" t="str">
        <f>'statement of marks'!E46</f>
        <v/>
      </c>
      <c r="D46" s="271" t="str">
        <f>'statement of marks'!F46</f>
        <v/>
      </c>
      <c r="E46" s="19" t="str">
        <f>'statement of marks'!G46</f>
        <v/>
      </c>
      <c r="F46" s="19" t="str">
        <f>'statement of marks'!H46</f>
        <v/>
      </c>
      <c r="G46" s="19" t="str">
        <f>'statement of marks'!I46</f>
        <v/>
      </c>
      <c r="H46" s="17" t="str">
        <f>IF('statement of marks'!B46="","",'statement of marks'!B46)</f>
        <v/>
      </c>
      <c r="I46" s="17" t="str">
        <f>IF('statement of marks'!C46="","",'statement of marks'!C46)</f>
        <v/>
      </c>
      <c r="J46" s="17" t="str">
        <f>IF('statement of marks'!HK46="","",'statement of marks'!HK46)</f>
        <v/>
      </c>
      <c r="K46" s="79">
        <f>IF('statement of marks'!DP46="","",'statement of marks'!DP46)</f>
        <v>332.5</v>
      </c>
      <c r="L46" s="173">
        <f>IF('statement of marks'!DQ46="","",'statement of marks'!DQ46)</f>
        <v>27.708333333333332</v>
      </c>
      <c r="M46" s="17" t="str">
        <f>IF('statement of marks'!DR46="","",'statement of marks'!DR46)</f>
        <v/>
      </c>
      <c r="N46" s="79" t="str">
        <f>(IF('result subject-wise'!Z46="","",'result subject-wise'!Z46))</f>
        <v xml:space="preserve">            </v>
      </c>
      <c r="O46" s="17" t="str">
        <f>IF('result subject-wise'!AV46="","",'result subject-wise'!AV46)</f>
        <v/>
      </c>
      <c r="P46" s="74" t="str">
        <f>IF('result subject-wise'!AX46="","",'result subject-wise'!AX46)</f>
        <v/>
      </c>
      <c r="Q46" s="74" t="str">
        <f>IF('statement of marks'!JG46="","",'statement of marks'!JG46)</f>
        <v/>
      </c>
      <c r="R46" s="173">
        <f>IF('statement of marks'!JH46="","",'statement of marks'!JH46)</f>
        <v>27.708333333333332</v>
      </c>
      <c r="S46" s="74" t="str">
        <f>IF('statement of marks'!JI46="","",'statement of marks'!JI46)</f>
        <v/>
      </c>
      <c r="T46" s="174" t="str">
        <f>'statement of marks'!HV46</f>
        <v/>
      </c>
      <c r="U46" s="175" t="str">
        <f>'statement of marks'!HW46</f>
        <v/>
      </c>
      <c r="V46" s="165"/>
      <c r="W46" s="165"/>
      <c r="X46" s="171" t="str">
        <f>'statement of marks'!G46</f>
        <v/>
      </c>
      <c r="Y46" s="90" t="str">
        <f t="shared" si="0"/>
        <v/>
      </c>
      <c r="Z46" s="90" t="str">
        <f t="shared" si="1"/>
        <v/>
      </c>
      <c r="AA46" s="90" t="str">
        <f t="shared" si="2"/>
        <v/>
      </c>
      <c r="AB46" s="90" t="str">
        <f t="shared" si="3"/>
        <v/>
      </c>
      <c r="AC46" s="90" t="str">
        <f t="shared" si="4"/>
        <v/>
      </c>
      <c r="AD46" s="90" t="str">
        <f t="shared" si="5"/>
        <v/>
      </c>
      <c r="AE46" s="90" t="str">
        <f t="shared" si="6"/>
        <v/>
      </c>
      <c r="AF46" s="90" t="str">
        <f t="shared" si="7"/>
        <v/>
      </c>
      <c r="AG46" s="90" t="str">
        <f t="shared" si="8"/>
        <v/>
      </c>
      <c r="AH46" s="90" t="str">
        <f t="shared" si="9"/>
        <v/>
      </c>
      <c r="AI46" s="90" t="str">
        <f t="shared" si="10"/>
        <v/>
      </c>
      <c r="AJ46" s="90" t="str">
        <f t="shared" si="11"/>
        <v/>
      </c>
      <c r="AK46" s="176"/>
    </row>
    <row r="47" spans="1:37" ht="13" customHeight="1">
      <c r="A47" s="172">
        <f>'statement of marks'!A47</f>
        <v>0</v>
      </c>
      <c r="B47" s="54" t="str">
        <f>'statement of marks'!D47</f>
        <v/>
      </c>
      <c r="C47" s="17" t="str">
        <f>'statement of marks'!E47</f>
        <v/>
      </c>
      <c r="D47" s="271" t="str">
        <f>'statement of marks'!F47</f>
        <v/>
      </c>
      <c r="E47" s="19" t="str">
        <f>'statement of marks'!G47</f>
        <v/>
      </c>
      <c r="F47" s="19" t="str">
        <f>'statement of marks'!H47</f>
        <v/>
      </c>
      <c r="G47" s="19" t="str">
        <f>'statement of marks'!I47</f>
        <v/>
      </c>
      <c r="H47" s="17" t="str">
        <f>IF('statement of marks'!B47="","",'statement of marks'!B47)</f>
        <v/>
      </c>
      <c r="I47" s="17" t="str">
        <f>IF('statement of marks'!C47="","",'statement of marks'!C47)</f>
        <v/>
      </c>
      <c r="J47" s="17" t="str">
        <f>IF('statement of marks'!HK47="","",'statement of marks'!HK47)</f>
        <v/>
      </c>
      <c r="K47" s="79">
        <f>IF('statement of marks'!DP47="","",'statement of marks'!DP47)</f>
        <v>332.5</v>
      </c>
      <c r="L47" s="173">
        <f>IF('statement of marks'!DQ47="","",'statement of marks'!DQ47)</f>
        <v>27.708333333333332</v>
      </c>
      <c r="M47" s="17" t="str">
        <f>IF('statement of marks'!DR47="","",'statement of marks'!DR47)</f>
        <v/>
      </c>
      <c r="N47" s="79" t="str">
        <f>(IF('result subject-wise'!Z47="","",'result subject-wise'!Z47))</f>
        <v xml:space="preserve">            </v>
      </c>
      <c r="O47" s="17" t="str">
        <f>IF('result subject-wise'!AV47="","",'result subject-wise'!AV47)</f>
        <v/>
      </c>
      <c r="P47" s="74" t="str">
        <f>IF('result subject-wise'!AX47="","",'result subject-wise'!AX47)</f>
        <v/>
      </c>
      <c r="Q47" s="74" t="str">
        <f>IF('statement of marks'!JG47="","",'statement of marks'!JG47)</f>
        <v/>
      </c>
      <c r="R47" s="173">
        <f>IF('statement of marks'!JH47="","",'statement of marks'!JH47)</f>
        <v>27.708333333333332</v>
      </c>
      <c r="S47" s="74" t="str">
        <f>IF('statement of marks'!JI47="","",'statement of marks'!JI47)</f>
        <v/>
      </c>
      <c r="T47" s="174" t="str">
        <f>'statement of marks'!HV47</f>
        <v/>
      </c>
      <c r="U47" s="175" t="str">
        <f>'statement of marks'!HW47</f>
        <v/>
      </c>
      <c r="V47" s="165"/>
      <c r="W47" s="165"/>
      <c r="X47" s="171" t="str">
        <f>'statement of marks'!G47</f>
        <v/>
      </c>
      <c r="Y47" s="90" t="str">
        <f t="shared" si="0"/>
        <v/>
      </c>
      <c r="Z47" s="90" t="str">
        <f t="shared" si="1"/>
        <v/>
      </c>
      <c r="AA47" s="90" t="str">
        <f t="shared" si="2"/>
        <v/>
      </c>
      <c r="AB47" s="90" t="str">
        <f t="shared" si="3"/>
        <v/>
      </c>
      <c r="AC47" s="90" t="str">
        <f t="shared" si="4"/>
        <v/>
      </c>
      <c r="AD47" s="90" t="str">
        <f t="shared" si="5"/>
        <v/>
      </c>
      <c r="AE47" s="90" t="str">
        <f t="shared" si="6"/>
        <v/>
      </c>
      <c r="AF47" s="90" t="str">
        <f t="shared" si="7"/>
        <v/>
      </c>
      <c r="AG47" s="90" t="str">
        <f t="shared" si="8"/>
        <v/>
      </c>
      <c r="AH47" s="90" t="str">
        <f t="shared" si="9"/>
        <v/>
      </c>
      <c r="AI47" s="90" t="str">
        <f t="shared" si="10"/>
        <v/>
      </c>
      <c r="AJ47" s="90" t="str">
        <f t="shared" si="11"/>
        <v/>
      </c>
      <c r="AK47" s="176"/>
    </row>
    <row r="48" spans="1:37" ht="13" customHeight="1">
      <c r="A48" s="172">
        <f>'statement of marks'!A48</f>
        <v>0</v>
      </c>
      <c r="B48" s="54" t="str">
        <f>'statement of marks'!D48</f>
        <v/>
      </c>
      <c r="C48" s="17" t="str">
        <f>'statement of marks'!E48</f>
        <v/>
      </c>
      <c r="D48" s="271" t="str">
        <f>'statement of marks'!F48</f>
        <v/>
      </c>
      <c r="E48" s="19" t="str">
        <f>'statement of marks'!G48</f>
        <v/>
      </c>
      <c r="F48" s="19" t="str">
        <f>'statement of marks'!H48</f>
        <v/>
      </c>
      <c r="G48" s="19" t="str">
        <f>'statement of marks'!I48</f>
        <v/>
      </c>
      <c r="H48" s="17" t="str">
        <f>IF('statement of marks'!B48="","",'statement of marks'!B48)</f>
        <v/>
      </c>
      <c r="I48" s="17" t="str">
        <f>IF('statement of marks'!C48="","",'statement of marks'!C48)</f>
        <v/>
      </c>
      <c r="J48" s="17" t="str">
        <f>IF('statement of marks'!HK48="","",'statement of marks'!HK48)</f>
        <v/>
      </c>
      <c r="K48" s="79">
        <f>IF('statement of marks'!DP48="","",'statement of marks'!DP48)</f>
        <v>332.5</v>
      </c>
      <c r="L48" s="173">
        <f>IF('statement of marks'!DQ48="","",'statement of marks'!DQ48)</f>
        <v>27.708333333333332</v>
      </c>
      <c r="M48" s="17" t="str">
        <f>IF('statement of marks'!DR48="","",'statement of marks'!DR48)</f>
        <v/>
      </c>
      <c r="N48" s="79" t="str">
        <f>(IF('result subject-wise'!Z48="","",'result subject-wise'!Z48))</f>
        <v xml:space="preserve">            </v>
      </c>
      <c r="O48" s="17" t="str">
        <f>IF('result subject-wise'!AV48="","",'result subject-wise'!AV48)</f>
        <v/>
      </c>
      <c r="P48" s="74" t="str">
        <f>IF('result subject-wise'!AX48="","",'result subject-wise'!AX48)</f>
        <v/>
      </c>
      <c r="Q48" s="74" t="str">
        <f>IF('statement of marks'!JG48="","",'statement of marks'!JG48)</f>
        <v/>
      </c>
      <c r="R48" s="173">
        <f>IF('statement of marks'!JH48="","",'statement of marks'!JH48)</f>
        <v>27.708333333333332</v>
      </c>
      <c r="S48" s="74" t="str">
        <f>IF('statement of marks'!JI48="","",'statement of marks'!JI48)</f>
        <v/>
      </c>
      <c r="T48" s="174" t="str">
        <f>'statement of marks'!HV48</f>
        <v/>
      </c>
      <c r="U48" s="175" t="str">
        <f>'statement of marks'!HW48</f>
        <v/>
      </c>
      <c r="V48" s="165"/>
      <c r="W48" s="165"/>
      <c r="X48" s="171" t="str">
        <f>'statement of marks'!G48</f>
        <v/>
      </c>
      <c r="Y48" s="90" t="str">
        <f t="shared" si="0"/>
        <v/>
      </c>
      <c r="Z48" s="90" t="str">
        <f t="shared" si="1"/>
        <v/>
      </c>
      <c r="AA48" s="90" t="str">
        <f t="shared" si="2"/>
        <v/>
      </c>
      <c r="AB48" s="90" t="str">
        <f t="shared" si="3"/>
        <v/>
      </c>
      <c r="AC48" s="90" t="str">
        <f t="shared" si="4"/>
        <v/>
      </c>
      <c r="AD48" s="90" t="str">
        <f t="shared" si="5"/>
        <v/>
      </c>
      <c r="AE48" s="90" t="str">
        <f t="shared" si="6"/>
        <v/>
      </c>
      <c r="AF48" s="90" t="str">
        <f t="shared" si="7"/>
        <v/>
      </c>
      <c r="AG48" s="90" t="str">
        <f t="shared" si="8"/>
        <v/>
      </c>
      <c r="AH48" s="90" t="str">
        <f t="shared" si="9"/>
        <v/>
      </c>
      <c r="AI48" s="90" t="str">
        <f t="shared" si="10"/>
        <v/>
      </c>
      <c r="AJ48" s="90" t="str">
        <f t="shared" si="11"/>
        <v/>
      </c>
      <c r="AK48" s="176"/>
    </row>
    <row r="49" spans="1:37" ht="13" customHeight="1">
      <c r="A49" s="172">
        <f>'statement of marks'!A49</f>
        <v>0</v>
      </c>
      <c r="B49" s="54" t="str">
        <f>'statement of marks'!D49</f>
        <v/>
      </c>
      <c r="C49" s="17" t="str">
        <f>'statement of marks'!E49</f>
        <v/>
      </c>
      <c r="D49" s="271" t="str">
        <f>'statement of marks'!F49</f>
        <v/>
      </c>
      <c r="E49" s="19" t="str">
        <f>'statement of marks'!G49</f>
        <v/>
      </c>
      <c r="F49" s="19" t="str">
        <f>'statement of marks'!H49</f>
        <v/>
      </c>
      <c r="G49" s="19" t="str">
        <f>'statement of marks'!I49</f>
        <v/>
      </c>
      <c r="H49" s="17" t="str">
        <f>IF('statement of marks'!B49="","",'statement of marks'!B49)</f>
        <v/>
      </c>
      <c r="I49" s="17" t="str">
        <f>IF('statement of marks'!C49="","",'statement of marks'!C49)</f>
        <v/>
      </c>
      <c r="J49" s="17" t="str">
        <f>IF('statement of marks'!HK49="","",'statement of marks'!HK49)</f>
        <v/>
      </c>
      <c r="K49" s="79">
        <f>IF('statement of marks'!DP49="","",'statement of marks'!DP49)</f>
        <v>332.5</v>
      </c>
      <c r="L49" s="173">
        <f>IF('statement of marks'!DQ49="","",'statement of marks'!DQ49)</f>
        <v>27.708333333333332</v>
      </c>
      <c r="M49" s="17" t="str">
        <f>IF('statement of marks'!DR49="","",'statement of marks'!DR49)</f>
        <v/>
      </c>
      <c r="N49" s="79" t="str">
        <f>(IF('result subject-wise'!Z49="","",'result subject-wise'!Z49))</f>
        <v xml:space="preserve">            </v>
      </c>
      <c r="O49" s="17" t="str">
        <f>IF('result subject-wise'!AV49="","",'result subject-wise'!AV49)</f>
        <v/>
      </c>
      <c r="P49" s="74" t="str">
        <f>IF('result subject-wise'!AX49="","",'result subject-wise'!AX49)</f>
        <v/>
      </c>
      <c r="Q49" s="74" t="str">
        <f>IF('statement of marks'!JG49="","",'statement of marks'!JG49)</f>
        <v/>
      </c>
      <c r="R49" s="173">
        <f>IF('statement of marks'!JH49="","",'statement of marks'!JH49)</f>
        <v>27.708333333333332</v>
      </c>
      <c r="S49" s="74" t="str">
        <f>IF('statement of marks'!JI49="","",'statement of marks'!JI49)</f>
        <v/>
      </c>
      <c r="T49" s="174" t="str">
        <f>'statement of marks'!HV49</f>
        <v/>
      </c>
      <c r="U49" s="175" t="str">
        <f>'statement of marks'!HW49</f>
        <v/>
      </c>
      <c r="V49" s="165"/>
      <c r="W49" s="165"/>
      <c r="X49" s="171" t="str">
        <f>'statement of marks'!G49</f>
        <v/>
      </c>
      <c r="Y49" s="90" t="str">
        <f t="shared" si="0"/>
        <v/>
      </c>
      <c r="Z49" s="90" t="str">
        <f t="shared" si="1"/>
        <v/>
      </c>
      <c r="AA49" s="90" t="str">
        <f t="shared" si="2"/>
        <v/>
      </c>
      <c r="AB49" s="90" t="str">
        <f t="shared" si="3"/>
        <v/>
      </c>
      <c r="AC49" s="90" t="str">
        <f t="shared" si="4"/>
        <v/>
      </c>
      <c r="AD49" s="90" t="str">
        <f t="shared" si="5"/>
        <v/>
      </c>
      <c r="AE49" s="90" t="str">
        <f t="shared" si="6"/>
        <v/>
      </c>
      <c r="AF49" s="90" t="str">
        <f t="shared" si="7"/>
        <v/>
      </c>
      <c r="AG49" s="90" t="str">
        <f t="shared" si="8"/>
        <v/>
      </c>
      <c r="AH49" s="90" t="str">
        <f t="shared" si="9"/>
        <v/>
      </c>
      <c r="AI49" s="90" t="str">
        <f t="shared" si="10"/>
        <v/>
      </c>
      <c r="AJ49" s="90" t="str">
        <f t="shared" si="11"/>
        <v/>
      </c>
      <c r="AK49" s="176"/>
    </row>
    <row r="50" spans="1:37" ht="13" customHeight="1">
      <c r="A50" s="172">
        <f>'statement of marks'!A50</f>
        <v>0</v>
      </c>
      <c r="B50" s="54" t="str">
        <f>'statement of marks'!D50</f>
        <v/>
      </c>
      <c r="C50" s="17" t="str">
        <f>'statement of marks'!E50</f>
        <v/>
      </c>
      <c r="D50" s="271" t="str">
        <f>'statement of marks'!F50</f>
        <v/>
      </c>
      <c r="E50" s="19" t="str">
        <f>'statement of marks'!G50</f>
        <v/>
      </c>
      <c r="F50" s="19" t="str">
        <f>'statement of marks'!H50</f>
        <v/>
      </c>
      <c r="G50" s="19" t="str">
        <f>'statement of marks'!I50</f>
        <v/>
      </c>
      <c r="H50" s="17" t="str">
        <f>IF('statement of marks'!B50="","",'statement of marks'!B50)</f>
        <v/>
      </c>
      <c r="I50" s="17" t="str">
        <f>IF('statement of marks'!C50="","",'statement of marks'!C50)</f>
        <v/>
      </c>
      <c r="J50" s="17" t="str">
        <f>IF('statement of marks'!HK50="","",'statement of marks'!HK50)</f>
        <v/>
      </c>
      <c r="K50" s="79">
        <f>IF('statement of marks'!DP50="","",'statement of marks'!DP50)</f>
        <v>332.5</v>
      </c>
      <c r="L50" s="173">
        <f>IF('statement of marks'!DQ50="","",'statement of marks'!DQ50)</f>
        <v>27.708333333333332</v>
      </c>
      <c r="M50" s="17" t="str">
        <f>IF('statement of marks'!DR50="","",'statement of marks'!DR50)</f>
        <v/>
      </c>
      <c r="N50" s="79" t="str">
        <f>(IF('result subject-wise'!Z50="","",'result subject-wise'!Z50))</f>
        <v xml:space="preserve">            </v>
      </c>
      <c r="O50" s="17" t="str">
        <f>IF('result subject-wise'!AV50="","",'result subject-wise'!AV50)</f>
        <v/>
      </c>
      <c r="P50" s="74" t="str">
        <f>IF('result subject-wise'!AX50="","",'result subject-wise'!AX50)</f>
        <v/>
      </c>
      <c r="Q50" s="74" t="str">
        <f>IF('statement of marks'!JG50="","",'statement of marks'!JG50)</f>
        <v/>
      </c>
      <c r="R50" s="173">
        <f>IF('statement of marks'!JH50="","",'statement of marks'!JH50)</f>
        <v>27.708333333333332</v>
      </c>
      <c r="S50" s="74" t="str">
        <f>IF('statement of marks'!JI50="","",'statement of marks'!JI50)</f>
        <v/>
      </c>
      <c r="T50" s="174" t="str">
        <f>'statement of marks'!HV50</f>
        <v/>
      </c>
      <c r="U50" s="175" t="str">
        <f>'statement of marks'!HW50</f>
        <v/>
      </c>
      <c r="V50" s="165"/>
      <c r="W50" s="165"/>
      <c r="X50" s="171" t="str">
        <f>'statement of marks'!G50</f>
        <v/>
      </c>
      <c r="Y50" s="90" t="str">
        <f t="shared" si="0"/>
        <v/>
      </c>
      <c r="Z50" s="90" t="str">
        <f t="shared" si="1"/>
        <v/>
      </c>
      <c r="AA50" s="90" t="str">
        <f t="shared" si="2"/>
        <v/>
      </c>
      <c r="AB50" s="90" t="str">
        <f t="shared" si="3"/>
        <v/>
      </c>
      <c r="AC50" s="90" t="str">
        <f t="shared" si="4"/>
        <v/>
      </c>
      <c r="AD50" s="90" t="str">
        <f t="shared" si="5"/>
        <v/>
      </c>
      <c r="AE50" s="90" t="str">
        <f t="shared" si="6"/>
        <v/>
      </c>
      <c r="AF50" s="90" t="str">
        <f t="shared" si="7"/>
        <v/>
      </c>
      <c r="AG50" s="90" t="str">
        <f t="shared" si="8"/>
        <v/>
      </c>
      <c r="AH50" s="90" t="str">
        <f t="shared" si="9"/>
        <v/>
      </c>
      <c r="AI50" s="90" t="str">
        <f t="shared" si="10"/>
        <v/>
      </c>
      <c r="AJ50" s="90" t="str">
        <f t="shared" si="11"/>
        <v/>
      </c>
      <c r="AK50" s="176"/>
    </row>
    <row r="51" spans="1:37" ht="13" customHeight="1">
      <c r="A51" s="172">
        <f>'statement of marks'!A51</f>
        <v>0</v>
      </c>
      <c r="B51" s="54" t="str">
        <f>'statement of marks'!D51</f>
        <v/>
      </c>
      <c r="C51" s="17" t="str">
        <f>'statement of marks'!E51</f>
        <v/>
      </c>
      <c r="D51" s="271" t="str">
        <f>'statement of marks'!F51</f>
        <v/>
      </c>
      <c r="E51" s="19" t="str">
        <f>'statement of marks'!G51</f>
        <v/>
      </c>
      <c r="F51" s="19" t="str">
        <f>'statement of marks'!H51</f>
        <v/>
      </c>
      <c r="G51" s="19" t="str">
        <f>'statement of marks'!I51</f>
        <v/>
      </c>
      <c r="H51" s="17" t="str">
        <f>IF('statement of marks'!B51="","",'statement of marks'!B51)</f>
        <v/>
      </c>
      <c r="I51" s="17" t="str">
        <f>IF('statement of marks'!C51="","",'statement of marks'!C51)</f>
        <v/>
      </c>
      <c r="J51" s="17" t="str">
        <f>IF('statement of marks'!HK51="","",'statement of marks'!HK51)</f>
        <v/>
      </c>
      <c r="K51" s="79">
        <f>IF('statement of marks'!DP51="","",'statement of marks'!DP51)</f>
        <v>332.5</v>
      </c>
      <c r="L51" s="173">
        <f>IF('statement of marks'!DQ51="","",'statement of marks'!DQ51)</f>
        <v>27.708333333333332</v>
      </c>
      <c r="M51" s="17" t="str">
        <f>IF('statement of marks'!DR51="","",'statement of marks'!DR51)</f>
        <v/>
      </c>
      <c r="N51" s="79" t="str">
        <f>(IF('result subject-wise'!Z51="","",'result subject-wise'!Z51))</f>
        <v xml:space="preserve">            </v>
      </c>
      <c r="O51" s="17" t="str">
        <f>IF('result subject-wise'!AV51="","",'result subject-wise'!AV51)</f>
        <v/>
      </c>
      <c r="P51" s="74" t="str">
        <f>IF('result subject-wise'!AX51="","",'result subject-wise'!AX51)</f>
        <v/>
      </c>
      <c r="Q51" s="74" t="str">
        <f>IF('statement of marks'!JG51="","",'statement of marks'!JG51)</f>
        <v/>
      </c>
      <c r="R51" s="173">
        <f>IF('statement of marks'!JH51="","",'statement of marks'!JH51)</f>
        <v>27.708333333333332</v>
      </c>
      <c r="S51" s="74" t="str">
        <f>IF('statement of marks'!JI51="","",'statement of marks'!JI51)</f>
        <v/>
      </c>
      <c r="T51" s="174" t="str">
        <f>'statement of marks'!HV51</f>
        <v/>
      </c>
      <c r="U51" s="175" t="str">
        <f>'statement of marks'!HW51</f>
        <v/>
      </c>
      <c r="V51" s="165"/>
      <c r="W51" s="165"/>
      <c r="X51" s="171" t="str">
        <f>'statement of marks'!G51</f>
        <v/>
      </c>
      <c r="Y51" s="90" t="str">
        <f t="shared" si="0"/>
        <v/>
      </c>
      <c r="Z51" s="90" t="str">
        <f t="shared" si="1"/>
        <v/>
      </c>
      <c r="AA51" s="90" t="str">
        <f t="shared" si="2"/>
        <v/>
      </c>
      <c r="AB51" s="90" t="str">
        <f t="shared" si="3"/>
        <v/>
      </c>
      <c r="AC51" s="90" t="str">
        <f t="shared" si="4"/>
        <v/>
      </c>
      <c r="AD51" s="90" t="str">
        <f t="shared" si="5"/>
        <v/>
      </c>
      <c r="AE51" s="90" t="str">
        <f t="shared" si="6"/>
        <v/>
      </c>
      <c r="AF51" s="90" t="str">
        <f t="shared" si="7"/>
        <v/>
      </c>
      <c r="AG51" s="90" t="str">
        <f t="shared" si="8"/>
        <v/>
      </c>
      <c r="AH51" s="90" t="str">
        <f t="shared" si="9"/>
        <v/>
      </c>
      <c r="AI51" s="90" t="str">
        <f t="shared" si="10"/>
        <v/>
      </c>
      <c r="AJ51" s="90" t="str">
        <f t="shared" si="11"/>
        <v/>
      </c>
      <c r="AK51" s="176"/>
    </row>
    <row r="52" spans="1:37" ht="13" customHeight="1">
      <c r="A52" s="172">
        <f>'statement of marks'!A52</f>
        <v>0</v>
      </c>
      <c r="B52" s="54" t="str">
        <f>'statement of marks'!D52</f>
        <v/>
      </c>
      <c r="C52" s="17" t="str">
        <f>'statement of marks'!E52</f>
        <v/>
      </c>
      <c r="D52" s="271" t="str">
        <f>'statement of marks'!F52</f>
        <v/>
      </c>
      <c r="E52" s="19" t="str">
        <f>'statement of marks'!G52</f>
        <v/>
      </c>
      <c r="F52" s="19" t="str">
        <f>'statement of marks'!H52</f>
        <v/>
      </c>
      <c r="G52" s="19" t="str">
        <f>'statement of marks'!I52</f>
        <v/>
      </c>
      <c r="H52" s="17" t="str">
        <f>IF('statement of marks'!B52="","",'statement of marks'!B52)</f>
        <v/>
      </c>
      <c r="I52" s="17" t="str">
        <f>IF('statement of marks'!C52="","",'statement of marks'!C52)</f>
        <v/>
      </c>
      <c r="J52" s="17" t="str">
        <f>IF('statement of marks'!HK52="","",'statement of marks'!HK52)</f>
        <v/>
      </c>
      <c r="K52" s="79">
        <f>IF('statement of marks'!DP52="","",'statement of marks'!DP52)</f>
        <v>332.5</v>
      </c>
      <c r="L52" s="173">
        <f>IF('statement of marks'!DQ52="","",'statement of marks'!DQ52)</f>
        <v>27.708333333333332</v>
      </c>
      <c r="M52" s="17" t="str">
        <f>IF('statement of marks'!DR52="","",'statement of marks'!DR52)</f>
        <v/>
      </c>
      <c r="N52" s="79" t="str">
        <f>(IF('result subject-wise'!Z52="","",'result subject-wise'!Z52))</f>
        <v xml:space="preserve">            </v>
      </c>
      <c r="O52" s="17" t="str">
        <f>IF('result subject-wise'!AV52="","",'result subject-wise'!AV52)</f>
        <v/>
      </c>
      <c r="P52" s="74" t="str">
        <f>IF('result subject-wise'!AX52="","",'result subject-wise'!AX52)</f>
        <v/>
      </c>
      <c r="Q52" s="74" t="str">
        <f>IF('statement of marks'!JG52="","",'statement of marks'!JG52)</f>
        <v/>
      </c>
      <c r="R52" s="173">
        <f>IF('statement of marks'!JH52="","",'statement of marks'!JH52)</f>
        <v>27.708333333333332</v>
      </c>
      <c r="S52" s="74" t="str">
        <f>IF('statement of marks'!JI52="","",'statement of marks'!JI52)</f>
        <v/>
      </c>
      <c r="T52" s="174" t="str">
        <f>'statement of marks'!HV52</f>
        <v/>
      </c>
      <c r="U52" s="175" t="str">
        <f>'statement of marks'!HW52</f>
        <v/>
      </c>
      <c r="V52" s="165"/>
      <c r="W52" s="165"/>
      <c r="X52" s="171" t="str">
        <f>'statement of marks'!G52</f>
        <v/>
      </c>
      <c r="Y52" s="90" t="str">
        <f t="shared" si="0"/>
        <v/>
      </c>
      <c r="Z52" s="90" t="str">
        <f t="shared" si="1"/>
        <v/>
      </c>
      <c r="AA52" s="90" t="str">
        <f t="shared" si="2"/>
        <v/>
      </c>
      <c r="AB52" s="90" t="str">
        <f t="shared" si="3"/>
        <v/>
      </c>
      <c r="AC52" s="90" t="str">
        <f t="shared" si="4"/>
        <v/>
      </c>
      <c r="AD52" s="90" t="str">
        <f t="shared" si="5"/>
        <v/>
      </c>
      <c r="AE52" s="90" t="str">
        <f t="shared" si="6"/>
        <v/>
      </c>
      <c r="AF52" s="90" t="str">
        <f t="shared" si="7"/>
        <v/>
      </c>
      <c r="AG52" s="90" t="str">
        <f t="shared" si="8"/>
        <v/>
      </c>
      <c r="AH52" s="90" t="str">
        <f t="shared" si="9"/>
        <v/>
      </c>
      <c r="AI52" s="90" t="str">
        <f t="shared" si="10"/>
        <v/>
      </c>
      <c r="AJ52" s="90" t="str">
        <f t="shared" si="11"/>
        <v/>
      </c>
      <c r="AK52" s="176"/>
    </row>
    <row r="53" spans="1:37" ht="13" customHeight="1">
      <c r="A53" s="172">
        <f>'statement of marks'!A53</f>
        <v>0</v>
      </c>
      <c r="B53" s="54" t="str">
        <f>'statement of marks'!D53</f>
        <v/>
      </c>
      <c r="C53" s="17" t="str">
        <f>'statement of marks'!E53</f>
        <v/>
      </c>
      <c r="D53" s="271" t="str">
        <f>'statement of marks'!F53</f>
        <v/>
      </c>
      <c r="E53" s="19" t="str">
        <f>'statement of marks'!G53</f>
        <v/>
      </c>
      <c r="F53" s="19" t="str">
        <f>'statement of marks'!H53</f>
        <v/>
      </c>
      <c r="G53" s="19" t="str">
        <f>'statement of marks'!I53</f>
        <v/>
      </c>
      <c r="H53" s="17" t="str">
        <f>IF('statement of marks'!B53="","",'statement of marks'!B53)</f>
        <v/>
      </c>
      <c r="I53" s="17" t="str">
        <f>IF('statement of marks'!C53="","",'statement of marks'!C53)</f>
        <v/>
      </c>
      <c r="J53" s="17" t="str">
        <f>IF('statement of marks'!HK53="","",'statement of marks'!HK53)</f>
        <v/>
      </c>
      <c r="K53" s="79">
        <f>IF('statement of marks'!DP53="","",'statement of marks'!DP53)</f>
        <v>332.5</v>
      </c>
      <c r="L53" s="173">
        <f>IF('statement of marks'!DQ53="","",'statement of marks'!DQ53)</f>
        <v>27.708333333333332</v>
      </c>
      <c r="M53" s="17" t="str">
        <f>IF('statement of marks'!DR53="","",'statement of marks'!DR53)</f>
        <v/>
      </c>
      <c r="N53" s="79" t="str">
        <f>(IF('result subject-wise'!Z53="","",'result subject-wise'!Z53))</f>
        <v xml:space="preserve">            </v>
      </c>
      <c r="O53" s="17" t="str">
        <f>IF('result subject-wise'!AV53="","",'result subject-wise'!AV53)</f>
        <v/>
      </c>
      <c r="P53" s="74" t="str">
        <f>IF('result subject-wise'!AX53="","",'result subject-wise'!AX53)</f>
        <v/>
      </c>
      <c r="Q53" s="74" t="str">
        <f>IF('statement of marks'!JG53="","",'statement of marks'!JG53)</f>
        <v/>
      </c>
      <c r="R53" s="173">
        <f>IF('statement of marks'!JH53="","",'statement of marks'!JH53)</f>
        <v>27.708333333333332</v>
      </c>
      <c r="S53" s="74" t="str">
        <f>IF('statement of marks'!JI53="","",'statement of marks'!JI53)</f>
        <v/>
      </c>
      <c r="T53" s="174" t="str">
        <f>'statement of marks'!HV53</f>
        <v/>
      </c>
      <c r="U53" s="175" t="str">
        <f>'statement of marks'!HW53</f>
        <v/>
      </c>
      <c r="V53" s="165"/>
      <c r="W53" s="165"/>
      <c r="X53" s="171" t="str">
        <f>'statement of marks'!G53</f>
        <v/>
      </c>
      <c r="Y53" s="90" t="str">
        <f t="shared" si="0"/>
        <v/>
      </c>
      <c r="Z53" s="90" t="str">
        <f t="shared" si="1"/>
        <v/>
      </c>
      <c r="AA53" s="90" t="str">
        <f t="shared" si="2"/>
        <v/>
      </c>
      <c r="AB53" s="90" t="str">
        <f t="shared" si="3"/>
        <v/>
      </c>
      <c r="AC53" s="90" t="str">
        <f t="shared" si="4"/>
        <v/>
      </c>
      <c r="AD53" s="90" t="str">
        <f t="shared" si="5"/>
        <v/>
      </c>
      <c r="AE53" s="90" t="str">
        <f t="shared" si="6"/>
        <v/>
      </c>
      <c r="AF53" s="90" t="str">
        <f t="shared" si="7"/>
        <v/>
      </c>
      <c r="AG53" s="90" t="str">
        <f t="shared" si="8"/>
        <v/>
      </c>
      <c r="AH53" s="90" t="str">
        <f t="shared" si="9"/>
        <v/>
      </c>
      <c r="AI53" s="90" t="str">
        <f t="shared" si="10"/>
        <v/>
      </c>
      <c r="AJ53" s="90" t="str">
        <f t="shared" si="11"/>
        <v/>
      </c>
      <c r="AK53" s="176"/>
    </row>
    <row r="54" spans="1:37" ht="13" customHeight="1">
      <c r="A54" s="172">
        <f>'statement of marks'!A54</f>
        <v>0</v>
      </c>
      <c r="B54" s="54" t="str">
        <f>'statement of marks'!D54</f>
        <v/>
      </c>
      <c r="C54" s="17" t="str">
        <f>'statement of marks'!E54</f>
        <v/>
      </c>
      <c r="D54" s="271" t="str">
        <f>'statement of marks'!F54</f>
        <v/>
      </c>
      <c r="E54" s="19" t="str">
        <f>'statement of marks'!G54</f>
        <v/>
      </c>
      <c r="F54" s="19" t="str">
        <f>'statement of marks'!H54</f>
        <v/>
      </c>
      <c r="G54" s="19" t="str">
        <f>'statement of marks'!I54</f>
        <v/>
      </c>
      <c r="H54" s="17" t="str">
        <f>IF('statement of marks'!B54="","",'statement of marks'!B54)</f>
        <v/>
      </c>
      <c r="I54" s="17" t="str">
        <f>IF('statement of marks'!C54="","",'statement of marks'!C54)</f>
        <v/>
      </c>
      <c r="J54" s="17" t="str">
        <f>IF('statement of marks'!HK54="","",'statement of marks'!HK54)</f>
        <v/>
      </c>
      <c r="K54" s="79">
        <f>IF('statement of marks'!DP54="","",'statement of marks'!DP54)</f>
        <v>332.5</v>
      </c>
      <c r="L54" s="173">
        <f>IF('statement of marks'!DQ54="","",'statement of marks'!DQ54)</f>
        <v>27.708333333333332</v>
      </c>
      <c r="M54" s="17" t="str">
        <f>IF('statement of marks'!DR54="","",'statement of marks'!DR54)</f>
        <v/>
      </c>
      <c r="N54" s="79" t="str">
        <f>(IF('result subject-wise'!Z54="","",'result subject-wise'!Z54))</f>
        <v xml:space="preserve">            </v>
      </c>
      <c r="O54" s="17" t="str">
        <f>IF('result subject-wise'!AV54="","",'result subject-wise'!AV54)</f>
        <v/>
      </c>
      <c r="P54" s="74" t="str">
        <f>IF('result subject-wise'!AX54="","",'result subject-wise'!AX54)</f>
        <v/>
      </c>
      <c r="Q54" s="74" t="str">
        <f>IF('statement of marks'!JG54="","",'statement of marks'!JG54)</f>
        <v/>
      </c>
      <c r="R54" s="173">
        <f>IF('statement of marks'!JH54="","",'statement of marks'!JH54)</f>
        <v>27.708333333333332</v>
      </c>
      <c r="S54" s="74" t="str">
        <f>IF('statement of marks'!JI54="","",'statement of marks'!JI54)</f>
        <v/>
      </c>
      <c r="T54" s="174" t="str">
        <f>'statement of marks'!HV54</f>
        <v/>
      </c>
      <c r="U54" s="175" t="str">
        <f>'statement of marks'!HW54</f>
        <v/>
      </c>
      <c r="V54" s="165"/>
      <c r="W54" s="165"/>
      <c r="X54" s="171" t="str">
        <f>'statement of marks'!G54</f>
        <v/>
      </c>
      <c r="Y54" s="90" t="str">
        <f t="shared" si="0"/>
        <v/>
      </c>
      <c r="Z54" s="90" t="str">
        <f t="shared" si="1"/>
        <v/>
      </c>
      <c r="AA54" s="90" t="str">
        <f t="shared" si="2"/>
        <v/>
      </c>
      <c r="AB54" s="90" t="str">
        <f t="shared" si="3"/>
        <v/>
      </c>
      <c r="AC54" s="90" t="str">
        <f t="shared" si="4"/>
        <v/>
      </c>
      <c r="AD54" s="90" t="str">
        <f t="shared" si="5"/>
        <v/>
      </c>
      <c r="AE54" s="90" t="str">
        <f t="shared" si="6"/>
        <v/>
      </c>
      <c r="AF54" s="90" t="str">
        <f t="shared" si="7"/>
        <v/>
      </c>
      <c r="AG54" s="90" t="str">
        <f t="shared" si="8"/>
        <v/>
      </c>
      <c r="AH54" s="90" t="str">
        <f t="shared" si="9"/>
        <v/>
      </c>
      <c r="AI54" s="90" t="str">
        <f t="shared" si="10"/>
        <v/>
      </c>
      <c r="AJ54" s="90" t="str">
        <f t="shared" si="11"/>
        <v/>
      </c>
      <c r="AK54" s="176"/>
    </row>
    <row r="55" spans="1:37" ht="13" customHeight="1">
      <c r="A55" s="172">
        <f>'statement of marks'!A55</f>
        <v>0</v>
      </c>
      <c r="B55" s="54" t="str">
        <f>'statement of marks'!D55</f>
        <v/>
      </c>
      <c r="C55" s="17" t="str">
        <f>'statement of marks'!E55</f>
        <v/>
      </c>
      <c r="D55" s="271" t="str">
        <f>'statement of marks'!F55</f>
        <v/>
      </c>
      <c r="E55" s="19" t="str">
        <f>'statement of marks'!G55</f>
        <v/>
      </c>
      <c r="F55" s="19" t="str">
        <f>'statement of marks'!H55</f>
        <v/>
      </c>
      <c r="G55" s="19" t="str">
        <f>'statement of marks'!I55</f>
        <v/>
      </c>
      <c r="H55" s="17" t="str">
        <f>IF('statement of marks'!B55="","",'statement of marks'!B55)</f>
        <v/>
      </c>
      <c r="I55" s="17" t="str">
        <f>IF('statement of marks'!C55="","",'statement of marks'!C55)</f>
        <v/>
      </c>
      <c r="J55" s="17" t="str">
        <f>IF('statement of marks'!HK55="","",'statement of marks'!HK55)</f>
        <v/>
      </c>
      <c r="K55" s="79">
        <f>IF('statement of marks'!DP55="","",'statement of marks'!DP55)</f>
        <v>332.5</v>
      </c>
      <c r="L55" s="173">
        <f>IF('statement of marks'!DQ55="","",'statement of marks'!DQ55)</f>
        <v>27.708333333333332</v>
      </c>
      <c r="M55" s="17" t="str">
        <f>IF('statement of marks'!DR55="","",'statement of marks'!DR55)</f>
        <v/>
      </c>
      <c r="N55" s="79" t="str">
        <f>(IF('result subject-wise'!Z55="","",'result subject-wise'!Z55))</f>
        <v xml:space="preserve">            </v>
      </c>
      <c r="O55" s="17" t="str">
        <f>IF('result subject-wise'!AV55="","",'result subject-wise'!AV55)</f>
        <v/>
      </c>
      <c r="P55" s="74" t="str">
        <f>IF('result subject-wise'!AX55="","",'result subject-wise'!AX55)</f>
        <v/>
      </c>
      <c r="Q55" s="74" t="str">
        <f>IF('statement of marks'!JG55="","",'statement of marks'!JG55)</f>
        <v/>
      </c>
      <c r="R55" s="173">
        <f>IF('statement of marks'!JH55="","",'statement of marks'!JH55)</f>
        <v>27.708333333333332</v>
      </c>
      <c r="S55" s="74" t="str">
        <f>IF('statement of marks'!JI55="","",'statement of marks'!JI55)</f>
        <v/>
      </c>
      <c r="T55" s="174" t="str">
        <f>'statement of marks'!HV55</f>
        <v/>
      </c>
      <c r="U55" s="175" t="str">
        <f>'statement of marks'!HW55</f>
        <v/>
      </c>
      <c r="V55" s="165"/>
      <c r="W55" s="165"/>
      <c r="X55" s="171" t="str">
        <f>'statement of marks'!G55</f>
        <v/>
      </c>
      <c r="Y55" s="90" t="str">
        <f t="shared" si="0"/>
        <v/>
      </c>
      <c r="Z55" s="90" t="str">
        <f t="shared" si="1"/>
        <v/>
      </c>
      <c r="AA55" s="90" t="str">
        <f t="shared" si="2"/>
        <v/>
      </c>
      <c r="AB55" s="90" t="str">
        <f t="shared" si="3"/>
        <v/>
      </c>
      <c r="AC55" s="90" t="str">
        <f t="shared" si="4"/>
        <v/>
      </c>
      <c r="AD55" s="90" t="str">
        <f t="shared" si="5"/>
        <v/>
      </c>
      <c r="AE55" s="90" t="str">
        <f t="shared" si="6"/>
        <v/>
      </c>
      <c r="AF55" s="90" t="str">
        <f t="shared" si="7"/>
        <v/>
      </c>
      <c r="AG55" s="90" t="str">
        <f t="shared" si="8"/>
        <v/>
      </c>
      <c r="AH55" s="90" t="str">
        <f t="shared" si="9"/>
        <v/>
      </c>
      <c r="AI55" s="90" t="str">
        <f t="shared" si="10"/>
        <v/>
      </c>
      <c r="AJ55" s="90" t="str">
        <f t="shared" si="11"/>
        <v/>
      </c>
      <c r="AK55" s="176"/>
    </row>
    <row r="56" spans="1:37" ht="13" customHeight="1">
      <c r="A56" s="172">
        <f>'statement of marks'!A56</f>
        <v>0</v>
      </c>
      <c r="B56" s="54" t="str">
        <f>'statement of marks'!D56</f>
        <v/>
      </c>
      <c r="C56" s="17" t="str">
        <f>'statement of marks'!E56</f>
        <v/>
      </c>
      <c r="D56" s="271" t="str">
        <f>'statement of marks'!F56</f>
        <v/>
      </c>
      <c r="E56" s="19" t="str">
        <f>'statement of marks'!G56</f>
        <v/>
      </c>
      <c r="F56" s="19" t="str">
        <f>'statement of marks'!H56</f>
        <v/>
      </c>
      <c r="G56" s="19" t="str">
        <f>'statement of marks'!I56</f>
        <v/>
      </c>
      <c r="H56" s="17" t="str">
        <f>IF('statement of marks'!B56="","",'statement of marks'!B56)</f>
        <v/>
      </c>
      <c r="I56" s="17" t="str">
        <f>IF('statement of marks'!C56="","",'statement of marks'!C56)</f>
        <v/>
      </c>
      <c r="J56" s="17" t="str">
        <f>IF('statement of marks'!HK56="","",'statement of marks'!HK56)</f>
        <v/>
      </c>
      <c r="K56" s="79">
        <f>IF('statement of marks'!DP56="","",'statement of marks'!DP56)</f>
        <v>332.5</v>
      </c>
      <c r="L56" s="173">
        <f>IF('statement of marks'!DQ56="","",'statement of marks'!DQ56)</f>
        <v>27.708333333333332</v>
      </c>
      <c r="M56" s="17" t="str">
        <f>IF('statement of marks'!DR56="","",'statement of marks'!DR56)</f>
        <v/>
      </c>
      <c r="N56" s="79" t="str">
        <f>(IF('result subject-wise'!Z56="","",'result subject-wise'!Z56))</f>
        <v xml:space="preserve">            </v>
      </c>
      <c r="O56" s="17" t="str">
        <f>IF('result subject-wise'!AV56="","",'result subject-wise'!AV56)</f>
        <v/>
      </c>
      <c r="P56" s="74" t="str">
        <f>IF('result subject-wise'!AX56="","",'result subject-wise'!AX56)</f>
        <v/>
      </c>
      <c r="Q56" s="74" t="str">
        <f>IF('statement of marks'!JG56="","",'statement of marks'!JG56)</f>
        <v/>
      </c>
      <c r="R56" s="173">
        <f>IF('statement of marks'!JH56="","",'statement of marks'!JH56)</f>
        <v>27.708333333333332</v>
      </c>
      <c r="S56" s="74" t="str">
        <f>IF('statement of marks'!JI56="","",'statement of marks'!JI56)</f>
        <v/>
      </c>
      <c r="T56" s="174" t="str">
        <f>'statement of marks'!HV56</f>
        <v/>
      </c>
      <c r="U56" s="175" t="str">
        <f>'statement of marks'!HW56</f>
        <v/>
      </c>
      <c r="V56" s="165"/>
      <c r="W56" s="165"/>
      <c r="X56" s="171" t="str">
        <f>'statement of marks'!G56</f>
        <v/>
      </c>
      <c r="Y56" s="90" t="str">
        <f t="shared" si="0"/>
        <v/>
      </c>
      <c r="Z56" s="90" t="str">
        <f t="shared" si="1"/>
        <v/>
      </c>
      <c r="AA56" s="90" t="str">
        <f t="shared" si="2"/>
        <v/>
      </c>
      <c r="AB56" s="90" t="str">
        <f t="shared" si="3"/>
        <v/>
      </c>
      <c r="AC56" s="90" t="str">
        <f t="shared" si="4"/>
        <v/>
      </c>
      <c r="AD56" s="90" t="str">
        <f t="shared" si="5"/>
        <v/>
      </c>
      <c r="AE56" s="90" t="str">
        <f t="shared" si="6"/>
        <v/>
      </c>
      <c r="AF56" s="90" t="str">
        <f t="shared" si="7"/>
        <v/>
      </c>
      <c r="AG56" s="90" t="str">
        <f t="shared" si="8"/>
        <v/>
      </c>
      <c r="AH56" s="90" t="str">
        <f t="shared" si="9"/>
        <v/>
      </c>
      <c r="AI56" s="90" t="str">
        <f t="shared" si="10"/>
        <v/>
      </c>
      <c r="AJ56" s="90" t="str">
        <f t="shared" si="11"/>
        <v/>
      </c>
      <c r="AK56" s="176"/>
    </row>
    <row r="57" spans="1:37" ht="13" customHeight="1">
      <c r="A57" s="172">
        <f>'statement of marks'!A57</f>
        <v>0</v>
      </c>
      <c r="B57" s="54" t="str">
        <f>'statement of marks'!D57</f>
        <v/>
      </c>
      <c r="C57" s="17" t="str">
        <f>'statement of marks'!E57</f>
        <v/>
      </c>
      <c r="D57" s="271" t="str">
        <f>'statement of marks'!F57</f>
        <v/>
      </c>
      <c r="E57" s="19" t="str">
        <f>'statement of marks'!G57</f>
        <v/>
      </c>
      <c r="F57" s="19" t="str">
        <f>'statement of marks'!H57</f>
        <v/>
      </c>
      <c r="G57" s="19" t="str">
        <f>'statement of marks'!I57</f>
        <v/>
      </c>
      <c r="H57" s="17" t="str">
        <f>IF('statement of marks'!B57="","",'statement of marks'!B57)</f>
        <v/>
      </c>
      <c r="I57" s="17" t="str">
        <f>IF('statement of marks'!C57="","",'statement of marks'!C57)</f>
        <v/>
      </c>
      <c r="J57" s="17" t="str">
        <f>IF('statement of marks'!HK57="","",'statement of marks'!HK57)</f>
        <v/>
      </c>
      <c r="K57" s="79">
        <f>IF('statement of marks'!DP57="","",'statement of marks'!DP57)</f>
        <v>332.5</v>
      </c>
      <c r="L57" s="173">
        <f>IF('statement of marks'!DQ57="","",'statement of marks'!DQ57)</f>
        <v>27.708333333333332</v>
      </c>
      <c r="M57" s="17" t="str">
        <f>IF('statement of marks'!DR57="","",'statement of marks'!DR57)</f>
        <v/>
      </c>
      <c r="N57" s="79" t="str">
        <f>(IF('result subject-wise'!Z57="","",'result subject-wise'!Z57))</f>
        <v xml:space="preserve">            </v>
      </c>
      <c r="O57" s="17" t="str">
        <f>IF('result subject-wise'!AV57="","",'result subject-wise'!AV57)</f>
        <v/>
      </c>
      <c r="P57" s="74" t="str">
        <f>IF('result subject-wise'!AX57="","",'result subject-wise'!AX57)</f>
        <v/>
      </c>
      <c r="Q57" s="74" t="str">
        <f>IF('statement of marks'!JG57="","",'statement of marks'!JG57)</f>
        <v/>
      </c>
      <c r="R57" s="173">
        <f>IF('statement of marks'!JH57="","",'statement of marks'!JH57)</f>
        <v>27.708333333333332</v>
      </c>
      <c r="S57" s="74" t="str">
        <f>IF('statement of marks'!JI57="","",'statement of marks'!JI57)</f>
        <v/>
      </c>
      <c r="T57" s="174" t="str">
        <f>'statement of marks'!HV57</f>
        <v/>
      </c>
      <c r="U57" s="175" t="str">
        <f>'statement of marks'!HW57</f>
        <v/>
      </c>
      <c r="V57" s="165"/>
      <c r="W57" s="165"/>
      <c r="X57" s="171" t="str">
        <f>'statement of marks'!G57</f>
        <v/>
      </c>
      <c r="Y57" s="90" t="str">
        <f t="shared" si="0"/>
        <v/>
      </c>
      <c r="Z57" s="90" t="str">
        <f t="shared" si="1"/>
        <v/>
      </c>
      <c r="AA57" s="90" t="str">
        <f t="shared" si="2"/>
        <v/>
      </c>
      <c r="AB57" s="90" t="str">
        <f t="shared" si="3"/>
        <v/>
      </c>
      <c r="AC57" s="90" t="str">
        <f t="shared" si="4"/>
        <v/>
      </c>
      <c r="AD57" s="90" t="str">
        <f t="shared" si="5"/>
        <v/>
      </c>
      <c r="AE57" s="90" t="str">
        <f t="shared" si="6"/>
        <v/>
      </c>
      <c r="AF57" s="90" t="str">
        <f t="shared" si="7"/>
        <v/>
      </c>
      <c r="AG57" s="90" t="str">
        <f t="shared" si="8"/>
        <v/>
      </c>
      <c r="AH57" s="90" t="str">
        <f t="shared" si="9"/>
        <v/>
      </c>
      <c r="AI57" s="90" t="str">
        <f t="shared" si="10"/>
        <v/>
      </c>
      <c r="AJ57" s="90" t="str">
        <f t="shared" si="11"/>
        <v/>
      </c>
      <c r="AK57" s="176"/>
    </row>
    <row r="58" spans="1:37" ht="13" customHeight="1">
      <c r="A58" s="172">
        <f>'statement of marks'!A58</f>
        <v>0</v>
      </c>
      <c r="B58" s="54" t="str">
        <f>'statement of marks'!D58</f>
        <v/>
      </c>
      <c r="C58" s="17" t="str">
        <f>'statement of marks'!E58</f>
        <v/>
      </c>
      <c r="D58" s="271" t="str">
        <f>'statement of marks'!F58</f>
        <v/>
      </c>
      <c r="E58" s="19" t="str">
        <f>'statement of marks'!G58</f>
        <v/>
      </c>
      <c r="F58" s="19" t="str">
        <f>'statement of marks'!H58</f>
        <v/>
      </c>
      <c r="G58" s="19" t="str">
        <f>'statement of marks'!I58</f>
        <v/>
      </c>
      <c r="H58" s="17" t="str">
        <f>IF('statement of marks'!B58="","",'statement of marks'!B58)</f>
        <v/>
      </c>
      <c r="I58" s="17" t="str">
        <f>IF('statement of marks'!C58="","",'statement of marks'!C58)</f>
        <v/>
      </c>
      <c r="J58" s="17" t="str">
        <f>IF('statement of marks'!HK58="","",'statement of marks'!HK58)</f>
        <v/>
      </c>
      <c r="K58" s="79">
        <f>IF('statement of marks'!DP58="","",'statement of marks'!DP58)</f>
        <v>332.5</v>
      </c>
      <c r="L58" s="173">
        <f>IF('statement of marks'!DQ58="","",'statement of marks'!DQ58)</f>
        <v>27.708333333333332</v>
      </c>
      <c r="M58" s="17" t="str">
        <f>IF('statement of marks'!DR58="","",'statement of marks'!DR58)</f>
        <v/>
      </c>
      <c r="N58" s="79" t="str">
        <f>(IF('result subject-wise'!Z58="","",'result subject-wise'!Z58))</f>
        <v xml:space="preserve">            </v>
      </c>
      <c r="O58" s="17" t="str">
        <f>IF('result subject-wise'!AV58="","",'result subject-wise'!AV58)</f>
        <v/>
      </c>
      <c r="P58" s="74" t="str">
        <f>IF('result subject-wise'!AX58="","",'result subject-wise'!AX58)</f>
        <v/>
      </c>
      <c r="Q58" s="74" t="str">
        <f>IF('statement of marks'!JG58="","",'statement of marks'!JG58)</f>
        <v/>
      </c>
      <c r="R58" s="173">
        <f>IF('statement of marks'!JH58="","",'statement of marks'!JH58)</f>
        <v>27.708333333333332</v>
      </c>
      <c r="S58" s="74" t="str">
        <f>IF('statement of marks'!JI58="","",'statement of marks'!JI58)</f>
        <v/>
      </c>
      <c r="T58" s="174" t="str">
        <f>'statement of marks'!HV58</f>
        <v/>
      </c>
      <c r="U58" s="175" t="str">
        <f>'statement of marks'!HW58</f>
        <v/>
      </c>
      <c r="V58" s="165"/>
      <c r="W58" s="165"/>
      <c r="X58" s="171" t="str">
        <f>'statement of marks'!G58</f>
        <v/>
      </c>
      <c r="Y58" s="90" t="str">
        <f t="shared" si="0"/>
        <v/>
      </c>
      <c r="Z58" s="90" t="str">
        <f t="shared" si="1"/>
        <v/>
      </c>
      <c r="AA58" s="90" t="str">
        <f t="shared" si="2"/>
        <v/>
      </c>
      <c r="AB58" s="90" t="str">
        <f t="shared" si="3"/>
        <v/>
      </c>
      <c r="AC58" s="90" t="str">
        <f t="shared" si="4"/>
        <v/>
      </c>
      <c r="AD58" s="90" t="str">
        <f t="shared" si="5"/>
        <v/>
      </c>
      <c r="AE58" s="90" t="str">
        <f t="shared" si="6"/>
        <v/>
      </c>
      <c r="AF58" s="90" t="str">
        <f t="shared" si="7"/>
        <v/>
      </c>
      <c r="AG58" s="90" t="str">
        <f t="shared" si="8"/>
        <v/>
      </c>
      <c r="AH58" s="90" t="str">
        <f t="shared" si="9"/>
        <v/>
      </c>
      <c r="AI58" s="90" t="str">
        <f t="shared" si="10"/>
        <v/>
      </c>
      <c r="AJ58" s="90" t="str">
        <f t="shared" si="11"/>
        <v/>
      </c>
      <c r="AK58" s="176"/>
    </row>
    <row r="59" spans="1:37" ht="13" customHeight="1">
      <c r="A59" s="172">
        <f>'statement of marks'!A59</f>
        <v>0</v>
      </c>
      <c r="B59" s="54" t="str">
        <f>'statement of marks'!D59</f>
        <v/>
      </c>
      <c r="C59" s="17" t="str">
        <f>'statement of marks'!E59</f>
        <v/>
      </c>
      <c r="D59" s="271" t="str">
        <f>'statement of marks'!F59</f>
        <v/>
      </c>
      <c r="E59" s="19" t="str">
        <f>'statement of marks'!G59</f>
        <v/>
      </c>
      <c r="F59" s="19" t="str">
        <f>'statement of marks'!H59</f>
        <v/>
      </c>
      <c r="G59" s="19" t="str">
        <f>'statement of marks'!I59</f>
        <v/>
      </c>
      <c r="H59" s="17" t="str">
        <f>IF('statement of marks'!B59="","",'statement of marks'!B59)</f>
        <v/>
      </c>
      <c r="I59" s="17" t="str">
        <f>IF('statement of marks'!C59="","",'statement of marks'!C59)</f>
        <v/>
      </c>
      <c r="J59" s="17" t="str">
        <f>IF('statement of marks'!HK59="","",'statement of marks'!HK59)</f>
        <v/>
      </c>
      <c r="K59" s="79">
        <f>IF('statement of marks'!DP59="","",'statement of marks'!DP59)</f>
        <v>332.5</v>
      </c>
      <c r="L59" s="173">
        <f>IF('statement of marks'!DQ59="","",'statement of marks'!DQ59)</f>
        <v>27.708333333333332</v>
      </c>
      <c r="M59" s="17" t="str">
        <f>IF('statement of marks'!DR59="","",'statement of marks'!DR59)</f>
        <v/>
      </c>
      <c r="N59" s="79" t="str">
        <f>(IF('result subject-wise'!Z59="","",'result subject-wise'!Z59))</f>
        <v xml:space="preserve">            </v>
      </c>
      <c r="O59" s="17" t="str">
        <f>IF('result subject-wise'!AV59="","",'result subject-wise'!AV59)</f>
        <v/>
      </c>
      <c r="P59" s="74" t="str">
        <f>IF('result subject-wise'!AX59="","",'result subject-wise'!AX59)</f>
        <v/>
      </c>
      <c r="Q59" s="74" t="str">
        <f>IF('statement of marks'!JG59="","",'statement of marks'!JG59)</f>
        <v/>
      </c>
      <c r="R59" s="173">
        <f>IF('statement of marks'!JH59="","",'statement of marks'!JH59)</f>
        <v>27.708333333333332</v>
      </c>
      <c r="S59" s="74" t="str">
        <f>IF('statement of marks'!JI59="","",'statement of marks'!JI59)</f>
        <v/>
      </c>
      <c r="T59" s="174" t="str">
        <f>'statement of marks'!HV59</f>
        <v/>
      </c>
      <c r="U59" s="175" t="str">
        <f>'statement of marks'!HW59</f>
        <v/>
      </c>
      <c r="V59" s="165"/>
      <c r="W59" s="165"/>
      <c r="X59" s="171" t="str">
        <f>'statement of marks'!G59</f>
        <v/>
      </c>
      <c r="Y59" s="90" t="str">
        <f t="shared" si="0"/>
        <v/>
      </c>
      <c r="Z59" s="90" t="str">
        <f t="shared" si="1"/>
        <v/>
      </c>
      <c r="AA59" s="90" t="str">
        <f t="shared" si="2"/>
        <v/>
      </c>
      <c r="AB59" s="90" t="str">
        <f t="shared" si="3"/>
        <v/>
      </c>
      <c r="AC59" s="90" t="str">
        <f t="shared" si="4"/>
        <v/>
      </c>
      <c r="AD59" s="90" t="str">
        <f t="shared" si="5"/>
        <v/>
      </c>
      <c r="AE59" s="90" t="str">
        <f t="shared" si="6"/>
        <v/>
      </c>
      <c r="AF59" s="90" t="str">
        <f t="shared" si="7"/>
        <v/>
      </c>
      <c r="AG59" s="90" t="str">
        <f t="shared" si="8"/>
        <v/>
      </c>
      <c r="AH59" s="90" t="str">
        <f t="shared" si="9"/>
        <v/>
      </c>
      <c r="AI59" s="90" t="str">
        <f t="shared" si="10"/>
        <v/>
      </c>
      <c r="AJ59" s="90" t="str">
        <f t="shared" si="11"/>
        <v/>
      </c>
      <c r="AK59" s="176"/>
    </row>
    <row r="60" spans="1:37" ht="13" customHeight="1">
      <c r="A60" s="172">
        <f>'statement of marks'!A60</f>
        <v>0</v>
      </c>
      <c r="B60" s="54" t="str">
        <f>'statement of marks'!D60</f>
        <v/>
      </c>
      <c r="C60" s="17" t="str">
        <f>'statement of marks'!E60</f>
        <v/>
      </c>
      <c r="D60" s="271" t="str">
        <f>'statement of marks'!F60</f>
        <v/>
      </c>
      <c r="E60" s="19" t="str">
        <f>'statement of marks'!G60</f>
        <v/>
      </c>
      <c r="F60" s="19" t="str">
        <f>'statement of marks'!H60</f>
        <v/>
      </c>
      <c r="G60" s="19" t="str">
        <f>'statement of marks'!I60</f>
        <v/>
      </c>
      <c r="H60" s="17" t="str">
        <f>IF('statement of marks'!B60="","",'statement of marks'!B60)</f>
        <v/>
      </c>
      <c r="I60" s="17" t="str">
        <f>IF('statement of marks'!C60="","",'statement of marks'!C60)</f>
        <v/>
      </c>
      <c r="J60" s="17" t="str">
        <f>IF('statement of marks'!HK60="","",'statement of marks'!HK60)</f>
        <v/>
      </c>
      <c r="K60" s="79">
        <f>IF('statement of marks'!DP60="","",'statement of marks'!DP60)</f>
        <v>332.5</v>
      </c>
      <c r="L60" s="173">
        <f>IF('statement of marks'!DQ60="","",'statement of marks'!DQ60)</f>
        <v>27.708333333333332</v>
      </c>
      <c r="M60" s="17" t="str">
        <f>IF('statement of marks'!DR60="","",'statement of marks'!DR60)</f>
        <v/>
      </c>
      <c r="N60" s="79" t="str">
        <f>(IF('result subject-wise'!Z60="","",'result subject-wise'!Z60))</f>
        <v xml:space="preserve">            </v>
      </c>
      <c r="O60" s="17" t="str">
        <f>IF('result subject-wise'!AV60="","",'result subject-wise'!AV60)</f>
        <v/>
      </c>
      <c r="P60" s="74" t="str">
        <f>IF('result subject-wise'!AX60="","",'result subject-wise'!AX60)</f>
        <v/>
      </c>
      <c r="Q60" s="74" t="str">
        <f>IF('statement of marks'!JG60="","",'statement of marks'!JG60)</f>
        <v/>
      </c>
      <c r="R60" s="173">
        <f>IF('statement of marks'!JH60="","",'statement of marks'!JH60)</f>
        <v>27.708333333333332</v>
      </c>
      <c r="S60" s="74" t="str">
        <f>IF('statement of marks'!JI60="","",'statement of marks'!JI60)</f>
        <v/>
      </c>
      <c r="T60" s="174" t="str">
        <f>'statement of marks'!HV60</f>
        <v/>
      </c>
      <c r="U60" s="175" t="str">
        <f>'statement of marks'!HW60</f>
        <v/>
      </c>
      <c r="V60" s="165"/>
      <c r="W60" s="165"/>
      <c r="X60" s="171" t="str">
        <f>'statement of marks'!G60</f>
        <v/>
      </c>
      <c r="Y60" s="90" t="str">
        <f t="shared" si="0"/>
        <v/>
      </c>
      <c r="Z60" s="90" t="str">
        <f t="shared" si="1"/>
        <v/>
      </c>
      <c r="AA60" s="90" t="str">
        <f t="shared" si="2"/>
        <v/>
      </c>
      <c r="AB60" s="90" t="str">
        <f t="shared" si="3"/>
        <v/>
      </c>
      <c r="AC60" s="90" t="str">
        <f t="shared" si="4"/>
        <v/>
      </c>
      <c r="AD60" s="90" t="str">
        <f t="shared" si="5"/>
        <v/>
      </c>
      <c r="AE60" s="90" t="str">
        <f t="shared" si="6"/>
        <v/>
      </c>
      <c r="AF60" s="90" t="str">
        <f t="shared" si="7"/>
        <v/>
      </c>
      <c r="AG60" s="90" t="str">
        <f t="shared" si="8"/>
        <v/>
      </c>
      <c r="AH60" s="90" t="str">
        <f t="shared" si="9"/>
        <v/>
      </c>
      <c r="AI60" s="90" t="str">
        <f t="shared" si="10"/>
        <v/>
      </c>
      <c r="AJ60" s="90" t="str">
        <f t="shared" si="11"/>
        <v/>
      </c>
      <c r="AK60" s="176"/>
    </row>
    <row r="61" spans="1:37" ht="13" customHeight="1">
      <c r="A61" s="172">
        <f>'statement of marks'!A61</f>
        <v>0</v>
      </c>
      <c r="B61" s="54" t="str">
        <f>'statement of marks'!D61</f>
        <v/>
      </c>
      <c r="C61" s="17" t="str">
        <f>'statement of marks'!E61</f>
        <v/>
      </c>
      <c r="D61" s="271" t="str">
        <f>'statement of marks'!F61</f>
        <v/>
      </c>
      <c r="E61" s="19" t="str">
        <f>'statement of marks'!G61</f>
        <v/>
      </c>
      <c r="F61" s="19" t="str">
        <f>'statement of marks'!H61</f>
        <v/>
      </c>
      <c r="G61" s="19" t="str">
        <f>'statement of marks'!I61</f>
        <v/>
      </c>
      <c r="H61" s="17" t="str">
        <f>IF('statement of marks'!B61="","",'statement of marks'!B61)</f>
        <v/>
      </c>
      <c r="I61" s="17" t="str">
        <f>IF('statement of marks'!C61="","",'statement of marks'!C61)</f>
        <v/>
      </c>
      <c r="J61" s="17" t="str">
        <f>IF('statement of marks'!HK61="","",'statement of marks'!HK61)</f>
        <v/>
      </c>
      <c r="K61" s="79">
        <f>IF('statement of marks'!DP61="","",'statement of marks'!DP61)</f>
        <v>332.5</v>
      </c>
      <c r="L61" s="173">
        <f>IF('statement of marks'!DQ61="","",'statement of marks'!DQ61)</f>
        <v>27.708333333333332</v>
      </c>
      <c r="M61" s="17" t="str">
        <f>IF('statement of marks'!DR61="","",'statement of marks'!DR61)</f>
        <v/>
      </c>
      <c r="N61" s="79" t="str">
        <f>(IF('result subject-wise'!Z61="","",'result subject-wise'!Z61))</f>
        <v xml:space="preserve">            </v>
      </c>
      <c r="O61" s="17" t="str">
        <f>IF('result subject-wise'!AV61="","",'result subject-wise'!AV61)</f>
        <v/>
      </c>
      <c r="P61" s="74" t="str">
        <f>IF('result subject-wise'!AX61="","",'result subject-wise'!AX61)</f>
        <v/>
      </c>
      <c r="Q61" s="74" t="str">
        <f>IF('statement of marks'!JG61="","",'statement of marks'!JG61)</f>
        <v/>
      </c>
      <c r="R61" s="173">
        <f>IF('statement of marks'!JH61="","",'statement of marks'!JH61)</f>
        <v>27.708333333333332</v>
      </c>
      <c r="S61" s="74" t="str">
        <f>IF('statement of marks'!JI61="","",'statement of marks'!JI61)</f>
        <v/>
      </c>
      <c r="T61" s="174" t="str">
        <f>'statement of marks'!HV61</f>
        <v/>
      </c>
      <c r="U61" s="175" t="str">
        <f>'statement of marks'!HW61</f>
        <v/>
      </c>
      <c r="V61" s="165"/>
      <c r="W61" s="165"/>
      <c r="X61" s="171" t="str">
        <f>'statement of marks'!G61</f>
        <v/>
      </c>
      <c r="Y61" s="90" t="str">
        <f t="shared" si="0"/>
        <v/>
      </c>
      <c r="Z61" s="90" t="str">
        <f t="shared" si="1"/>
        <v/>
      </c>
      <c r="AA61" s="90" t="str">
        <f t="shared" si="2"/>
        <v/>
      </c>
      <c r="AB61" s="90" t="str">
        <f t="shared" si="3"/>
        <v/>
      </c>
      <c r="AC61" s="90" t="str">
        <f t="shared" si="4"/>
        <v/>
      </c>
      <c r="AD61" s="90" t="str">
        <f t="shared" si="5"/>
        <v/>
      </c>
      <c r="AE61" s="90" t="str">
        <f t="shared" si="6"/>
        <v/>
      </c>
      <c r="AF61" s="90" t="str">
        <f t="shared" si="7"/>
        <v/>
      </c>
      <c r="AG61" s="90" t="str">
        <f t="shared" si="8"/>
        <v/>
      </c>
      <c r="AH61" s="90" t="str">
        <f t="shared" si="9"/>
        <v/>
      </c>
      <c r="AI61" s="90" t="str">
        <f t="shared" si="10"/>
        <v/>
      </c>
      <c r="AJ61" s="90" t="str">
        <f t="shared" si="11"/>
        <v/>
      </c>
      <c r="AK61" s="176"/>
    </row>
    <row r="62" spans="1:37" ht="13" customHeight="1">
      <c r="A62" s="172">
        <f>'statement of marks'!A62</f>
        <v>0</v>
      </c>
      <c r="B62" s="54" t="str">
        <f>'statement of marks'!D62</f>
        <v/>
      </c>
      <c r="C62" s="17" t="str">
        <f>'statement of marks'!E62</f>
        <v/>
      </c>
      <c r="D62" s="271" t="str">
        <f>'statement of marks'!F62</f>
        <v/>
      </c>
      <c r="E62" s="19" t="str">
        <f>'statement of marks'!G62</f>
        <v/>
      </c>
      <c r="F62" s="19" t="str">
        <f>'statement of marks'!H62</f>
        <v/>
      </c>
      <c r="G62" s="19" t="str">
        <f>'statement of marks'!I62</f>
        <v/>
      </c>
      <c r="H62" s="17" t="str">
        <f>IF('statement of marks'!B62="","",'statement of marks'!B62)</f>
        <v/>
      </c>
      <c r="I62" s="17" t="str">
        <f>IF('statement of marks'!C62="","",'statement of marks'!C62)</f>
        <v/>
      </c>
      <c r="J62" s="17" t="str">
        <f>IF('statement of marks'!HK62="","",'statement of marks'!HK62)</f>
        <v/>
      </c>
      <c r="K62" s="79">
        <f>IF('statement of marks'!DP62="","",'statement of marks'!DP62)</f>
        <v>332.5</v>
      </c>
      <c r="L62" s="173">
        <f>IF('statement of marks'!DQ62="","",'statement of marks'!DQ62)</f>
        <v>27.708333333333332</v>
      </c>
      <c r="M62" s="17" t="str">
        <f>IF('statement of marks'!DR62="","",'statement of marks'!DR62)</f>
        <v/>
      </c>
      <c r="N62" s="79" t="str">
        <f>(IF('result subject-wise'!Z62="","",'result subject-wise'!Z62))</f>
        <v xml:space="preserve">            </v>
      </c>
      <c r="O62" s="17" t="str">
        <f>IF('result subject-wise'!AV62="","",'result subject-wise'!AV62)</f>
        <v/>
      </c>
      <c r="P62" s="74" t="str">
        <f>IF('result subject-wise'!AX62="","",'result subject-wise'!AX62)</f>
        <v/>
      </c>
      <c r="Q62" s="74" t="str">
        <f>IF('statement of marks'!JG62="","",'statement of marks'!JG62)</f>
        <v/>
      </c>
      <c r="R62" s="173">
        <f>IF('statement of marks'!JH62="","",'statement of marks'!JH62)</f>
        <v>27.708333333333332</v>
      </c>
      <c r="S62" s="74" t="str">
        <f>IF('statement of marks'!JI62="","",'statement of marks'!JI62)</f>
        <v/>
      </c>
      <c r="T62" s="174" t="str">
        <f>'statement of marks'!HV62</f>
        <v/>
      </c>
      <c r="U62" s="175" t="str">
        <f>'statement of marks'!HW62</f>
        <v/>
      </c>
      <c r="V62" s="165"/>
      <c r="W62" s="165"/>
      <c r="X62" s="171" t="str">
        <f>'statement of marks'!G62</f>
        <v/>
      </c>
      <c r="Y62" s="90" t="str">
        <f t="shared" si="0"/>
        <v/>
      </c>
      <c r="Z62" s="90" t="str">
        <f t="shared" si="1"/>
        <v/>
      </c>
      <c r="AA62" s="90" t="str">
        <f t="shared" si="2"/>
        <v/>
      </c>
      <c r="AB62" s="90" t="str">
        <f t="shared" si="3"/>
        <v/>
      </c>
      <c r="AC62" s="90" t="str">
        <f t="shared" si="4"/>
        <v/>
      </c>
      <c r="AD62" s="90" t="str">
        <f t="shared" si="5"/>
        <v/>
      </c>
      <c r="AE62" s="90" t="str">
        <f t="shared" si="6"/>
        <v/>
      </c>
      <c r="AF62" s="90" t="str">
        <f t="shared" si="7"/>
        <v/>
      </c>
      <c r="AG62" s="90" t="str">
        <f t="shared" si="8"/>
        <v/>
      </c>
      <c r="AH62" s="90" t="str">
        <f t="shared" si="9"/>
        <v/>
      </c>
      <c r="AI62" s="90" t="str">
        <f t="shared" si="10"/>
        <v/>
      </c>
      <c r="AJ62" s="90" t="str">
        <f t="shared" si="11"/>
        <v/>
      </c>
      <c r="AK62" s="176"/>
    </row>
    <row r="63" spans="1:37" ht="13" customHeight="1">
      <c r="A63" s="172">
        <f>'statement of marks'!A63</f>
        <v>0</v>
      </c>
      <c r="B63" s="54" t="str">
        <f>'statement of marks'!D63</f>
        <v/>
      </c>
      <c r="C63" s="17" t="str">
        <f>'statement of marks'!E63</f>
        <v/>
      </c>
      <c r="D63" s="271" t="str">
        <f>'statement of marks'!F63</f>
        <v/>
      </c>
      <c r="E63" s="19" t="str">
        <f>'statement of marks'!G63</f>
        <v/>
      </c>
      <c r="F63" s="19" t="str">
        <f>'statement of marks'!H63</f>
        <v/>
      </c>
      <c r="G63" s="19" t="str">
        <f>'statement of marks'!I63</f>
        <v/>
      </c>
      <c r="H63" s="17" t="str">
        <f>IF('statement of marks'!B63="","",'statement of marks'!B63)</f>
        <v/>
      </c>
      <c r="I63" s="17" t="str">
        <f>IF('statement of marks'!C63="","",'statement of marks'!C63)</f>
        <v/>
      </c>
      <c r="J63" s="17" t="str">
        <f>IF('statement of marks'!HK63="","",'statement of marks'!HK63)</f>
        <v/>
      </c>
      <c r="K63" s="79">
        <f>IF('statement of marks'!DP63="","",'statement of marks'!DP63)</f>
        <v>332.5</v>
      </c>
      <c r="L63" s="173">
        <f>IF('statement of marks'!DQ63="","",'statement of marks'!DQ63)</f>
        <v>27.708333333333332</v>
      </c>
      <c r="M63" s="17" t="str">
        <f>IF('statement of marks'!DR63="","",'statement of marks'!DR63)</f>
        <v/>
      </c>
      <c r="N63" s="79" t="str">
        <f>(IF('result subject-wise'!Z63="","",'result subject-wise'!Z63))</f>
        <v xml:space="preserve">            </v>
      </c>
      <c r="O63" s="17" t="str">
        <f>IF('result subject-wise'!AV63="","",'result subject-wise'!AV63)</f>
        <v/>
      </c>
      <c r="P63" s="74" t="str">
        <f>IF('result subject-wise'!AX63="","",'result subject-wise'!AX63)</f>
        <v/>
      </c>
      <c r="Q63" s="74" t="str">
        <f>IF('statement of marks'!JG63="","",'statement of marks'!JG63)</f>
        <v/>
      </c>
      <c r="R63" s="173">
        <f>IF('statement of marks'!JH63="","",'statement of marks'!JH63)</f>
        <v>27.708333333333332</v>
      </c>
      <c r="S63" s="74" t="str">
        <f>IF('statement of marks'!JI63="","",'statement of marks'!JI63)</f>
        <v/>
      </c>
      <c r="T63" s="174" t="str">
        <f>'statement of marks'!HV63</f>
        <v/>
      </c>
      <c r="U63" s="175" t="str">
        <f>'statement of marks'!HW63</f>
        <v/>
      </c>
      <c r="V63" s="165"/>
      <c r="W63" s="165"/>
      <c r="X63" s="171" t="str">
        <f>'statement of marks'!G63</f>
        <v/>
      </c>
      <c r="Y63" s="90" t="str">
        <f t="shared" si="0"/>
        <v/>
      </c>
      <c r="Z63" s="90" t="str">
        <f t="shared" si="1"/>
        <v/>
      </c>
      <c r="AA63" s="90" t="str">
        <f t="shared" si="2"/>
        <v/>
      </c>
      <c r="AB63" s="90" t="str">
        <f t="shared" si="3"/>
        <v/>
      </c>
      <c r="AC63" s="90" t="str">
        <f t="shared" si="4"/>
        <v/>
      </c>
      <c r="AD63" s="90" t="str">
        <f t="shared" si="5"/>
        <v/>
      </c>
      <c r="AE63" s="90" t="str">
        <f t="shared" si="6"/>
        <v/>
      </c>
      <c r="AF63" s="90" t="str">
        <f t="shared" si="7"/>
        <v/>
      </c>
      <c r="AG63" s="90" t="str">
        <f t="shared" si="8"/>
        <v/>
      </c>
      <c r="AH63" s="90" t="str">
        <f t="shared" si="9"/>
        <v/>
      </c>
      <c r="AI63" s="90" t="str">
        <f t="shared" si="10"/>
        <v/>
      </c>
      <c r="AJ63" s="90" t="str">
        <f t="shared" si="11"/>
        <v/>
      </c>
      <c r="AK63" s="176"/>
    </row>
    <row r="64" spans="1:37" ht="13" customHeight="1">
      <c r="A64" s="172">
        <f>'statement of marks'!A64</f>
        <v>0</v>
      </c>
      <c r="B64" s="54" t="str">
        <f>'statement of marks'!D64</f>
        <v/>
      </c>
      <c r="C64" s="17" t="str">
        <f>'statement of marks'!E64</f>
        <v/>
      </c>
      <c r="D64" s="271" t="str">
        <f>'statement of marks'!F64</f>
        <v/>
      </c>
      <c r="E64" s="19" t="str">
        <f>'statement of marks'!G64</f>
        <v/>
      </c>
      <c r="F64" s="19" t="str">
        <f>'statement of marks'!H64</f>
        <v/>
      </c>
      <c r="G64" s="19" t="str">
        <f>'statement of marks'!I64</f>
        <v/>
      </c>
      <c r="H64" s="17" t="str">
        <f>IF('statement of marks'!B64="","",'statement of marks'!B64)</f>
        <v/>
      </c>
      <c r="I64" s="17" t="str">
        <f>IF('statement of marks'!C64="","",'statement of marks'!C64)</f>
        <v/>
      </c>
      <c r="J64" s="17" t="str">
        <f>IF('statement of marks'!HK64="","",'statement of marks'!HK64)</f>
        <v/>
      </c>
      <c r="K64" s="79">
        <f>IF('statement of marks'!DP64="","",'statement of marks'!DP64)</f>
        <v>332.5</v>
      </c>
      <c r="L64" s="173">
        <f>IF('statement of marks'!DQ64="","",'statement of marks'!DQ64)</f>
        <v>27.708333333333332</v>
      </c>
      <c r="M64" s="17" t="str">
        <f>IF('statement of marks'!DR64="","",'statement of marks'!DR64)</f>
        <v/>
      </c>
      <c r="N64" s="79" t="str">
        <f>(IF('result subject-wise'!Z64="","",'result subject-wise'!Z64))</f>
        <v xml:space="preserve">            </v>
      </c>
      <c r="O64" s="17" t="str">
        <f>IF('result subject-wise'!AV64="","",'result subject-wise'!AV64)</f>
        <v/>
      </c>
      <c r="P64" s="74" t="str">
        <f>IF('result subject-wise'!AX64="","",'result subject-wise'!AX64)</f>
        <v/>
      </c>
      <c r="Q64" s="74" t="str">
        <f>IF('statement of marks'!JG64="","",'statement of marks'!JG64)</f>
        <v/>
      </c>
      <c r="R64" s="173">
        <f>IF('statement of marks'!JH64="","",'statement of marks'!JH64)</f>
        <v>27.708333333333332</v>
      </c>
      <c r="S64" s="74" t="str">
        <f>IF('statement of marks'!JI64="","",'statement of marks'!JI64)</f>
        <v/>
      </c>
      <c r="T64" s="174" t="str">
        <f>'statement of marks'!HV64</f>
        <v/>
      </c>
      <c r="U64" s="175" t="str">
        <f>'statement of marks'!HW64</f>
        <v/>
      </c>
      <c r="V64" s="165"/>
      <c r="W64" s="165"/>
      <c r="X64" s="171" t="str">
        <f>'statement of marks'!G64</f>
        <v/>
      </c>
      <c r="Y64" s="90" t="str">
        <f t="shared" si="0"/>
        <v/>
      </c>
      <c r="Z64" s="90" t="str">
        <f t="shared" si="1"/>
        <v/>
      </c>
      <c r="AA64" s="90" t="str">
        <f t="shared" si="2"/>
        <v/>
      </c>
      <c r="AB64" s="90" t="str">
        <f t="shared" si="3"/>
        <v/>
      </c>
      <c r="AC64" s="90" t="str">
        <f t="shared" si="4"/>
        <v/>
      </c>
      <c r="AD64" s="90" t="str">
        <f t="shared" si="5"/>
        <v/>
      </c>
      <c r="AE64" s="90" t="str">
        <f t="shared" si="6"/>
        <v/>
      </c>
      <c r="AF64" s="90" t="str">
        <f t="shared" si="7"/>
        <v/>
      </c>
      <c r="AG64" s="90" t="str">
        <f t="shared" si="8"/>
        <v/>
      </c>
      <c r="AH64" s="90" t="str">
        <f t="shared" si="9"/>
        <v/>
      </c>
      <c r="AI64" s="90" t="str">
        <f t="shared" si="10"/>
        <v/>
      </c>
      <c r="AJ64" s="90" t="str">
        <f t="shared" si="11"/>
        <v/>
      </c>
      <c r="AK64" s="176"/>
    </row>
    <row r="65" spans="1:37" ht="13" customHeight="1">
      <c r="A65" s="172">
        <f>'statement of marks'!A65</f>
        <v>0</v>
      </c>
      <c r="B65" s="54" t="str">
        <f>'statement of marks'!D65</f>
        <v/>
      </c>
      <c r="C65" s="17" t="str">
        <f>'statement of marks'!E65</f>
        <v/>
      </c>
      <c r="D65" s="271" t="str">
        <f>'statement of marks'!F65</f>
        <v/>
      </c>
      <c r="E65" s="19" t="str">
        <f>'statement of marks'!G65</f>
        <v/>
      </c>
      <c r="F65" s="19" t="str">
        <f>'statement of marks'!H65</f>
        <v/>
      </c>
      <c r="G65" s="19" t="str">
        <f>'statement of marks'!I65</f>
        <v/>
      </c>
      <c r="H65" s="17" t="str">
        <f>IF('statement of marks'!B65="","",'statement of marks'!B65)</f>
        <v/>
      </c>
      <c r="I65" s="17" t="str">
        <f>IF('statement of marks'!C65="","",'statement of marks'!C65)</f>
        <v/>
      </c>
      <c r="J65" s="17" t="str">
        <f>IF('statement of marks'!HK65="","",'statement of marks'!HK65)</f>
        <v/>
      </c>
      <c r="K65" s="79">
        <f>IF('statement of marks'!DP65="","",'statement of marks'!DP65)</f>
        <v>332.5</v>
      </c>
      <c r="L65" s="173">
        <f>IF('statement of marks'!DQ65="","",'statement of marks'!DQ65)</f>
        <v>27.708333333333332</v>
      </c>
      <c r="M65" s="17" t="str">
        <f>IF('statement of marks'!DR65="","",'statement of marks'!DR65)</f>
        <v/>
      </c>
      <c r="N65" s="79" t="str">
        <f>(IF('result subject-wise'!Z65="","",'result subject-wise'!Z65))</f>
        <v xml:space="preserve">            </v>
      </c>
      <c r="O65" s="17" t="str">
        <f>IF('result subject-wise'!AV65="","",'result subject-wise'!AV65)</f>
        <v/>
      </c>
      <c r="P65" s="74" t="str">
        <f>IF('result subject-wise'!AX65="","",'result subject-wise'!AX65)</f>
        <v/>
      </c>
      <c r="Q65" s="74" t="str">
        <f>IF('statement of marks'!JG65="","",'statement of marks'!JG65)</f>
        <v/>
      </c>
      <c r="R65" s="173">
        <f>IF('statement of marks'!JH65="","",'statement of marks'!JH65)</f>
        <v>27.708333333333332</v>
      </c>
      <c r="S65" s="74" t="str">
        <f>IF('statement of marks'!JI65="","",'statement of marks'!JI65)</f>
        <v/>
      </c>
      <c r="T65" s="174" t="str">
        <f>'statement of marks'!HV65</f>
        <v/>
      </c>
      <c r="U65" s="175" t="str">
        <f>'statement of marks'!HW65</f>
        <v/>
      </c>
      <c r="V65" s="165"/>
      <c r="W65" s="165"/>
      <c r="X65" s="171" t="str">
        <f>'statement of marks'!G65</f>
        <v/>
      </c>
      <c r="Y65" s="90" t="str">
        <f t="shared" si="0"/>
        <v/>
      </c>
      <c r="Z65" s="90" t="str">
        <f t="shared" si="1"/>
        <v/>
      </c>
      <c r="AA65" s="90" t="str">
        <f t="shared" si="2"/>
        <v/>
      </c>
      <c r="AB65" s="90" t="str">
        <f t="shared" si="3"/>
        <v/>
      </c>
      <c r="AC65" s="90" t="str">
        <f t="shared" si="4"/>
        <v/>
      </c>
      <c r="AD65" s="90" t="str">
        <f t="shared" si="5"/>
        <v/>
      </c>
      <c r="AE65" s="90" t="str">
        <f t="shared" si="6"/>
        <v/>
      </c>
      <c r="AF65" s="90" t="str">
        <f t="shared" si="7"/>
        <v/>
      </c>
      <c r="AG65" s="90" t="str">
        <f t="shared" si="8"/>
        <v/>
      </c>
      <c r="AH65" s="90" t="str">
        <f t="shared" si="9"/>
        <v/>
      </c>
      <c r="AI65" s="90" t="str">
        <f t="shared" si="10"/>
        <v/>
      </c>
      <c r="AJ65" s="90" t="str">
        <f t="shared" si="11"/>
        <v/>
      </c>
      <c r="AK65" s="176"/>
    </row>
    <row r="66" spans="1:37" ht="13" customHeight="1">
      <c r="A66" s="172">
        <f>'statement of marks'!A66</f>
        <v>0</v>
      </c>
      <c r="B66" s="54" t="str">
        <f>'statement of marks'!D66</f>
        <v/>
      </c>
      <c r="C66" s="17" t="str">
        <f>'statement of marks'!E66</f>
        <v/>
      </c>
      <c r="D66" s="271" t="str">
        <f>'statement of marks'!F66</f>
        <v/>
      </c>
      <c r="E66" s="19" t="str">
        <f>'statement of marks'!G66</f>
        <v/>
      </c>
      <c r="F66" s="19" t="str">
        <f>'statement of marks'!H66</f>
        <v/>
      </c>
      <c r="G66" s="19" t="str">
        <f>'statement of marks'!I66</f>
        <v/>
      </c>
      <c r="H66" s="17" t="str">
        <f>IF('statement of marks'!B66="","",'statement of marks'!B66)</f>
        <v/>
      </c>
      <c r="I66" s="17" t="str">
        <f>IF('statement of marks'!C66="","",'statement of marks'!C66)</f>
        <v/>
      </c>
      <c r="J66" s="17" t="str">
        <f>IF('statement of marks'!HK66="","",'statement of marks'!HK66)</f>
        <v/>
      </c>
      <c r="K66" s="79">
        <f>IF('statement of marks'!DP66="","",'statement of marks'!DP66)</f>
        <v>332.5</v>
      </c>
      <c r="L66" s="173">
        <f>IF('statement of marks'!DQ66="","",'statement of marks'!DQ66)</f>
        <v>27.708333333333332</v>
      </c>
      <c r="M66" s="17" t="str">
        <f>IF('statement of marks'!DR66="","",'statement of marks'!DR66)</f>
        <v/>
      </c>
      <c r="N66" s="79" t="str">
        <f>(IF('result subject-wise'!Z66="","",'result subject-wise'!Z66))</f>
        <v xml:space="preserve">            </v>
      </c>
      <c r="O66" s="17" t="str">
        <f>IF('result subject-wise'!AV66="","",'result subject-wise'!AV66)</f>
        <v/>
      </c>
      <c r="P66" s="74" t="str">
        <f>IF('result subject-wise'!AX66="","",'result subject-wise'!AX66)</f>
        <v/>
      </c>
      <c r="Q66" s="74" t="str">
        <f>IF('statement of marks'!JG66="","",'statement of marks'!JG66)</f>
        <v/>
      </c>
      <c r="R66" s="173">
        <f>IF('statement of marks'!JH66="","",'statement of marks'!JH66)</f>
        <v>27.708333333333332</v>
      </c>
      <c r="S66" s="74" t="str">
        <f>IF('statement of marks'!JI66="","",'statement of marks'!JI66)</f>
        <v/>
      </c>
      <c r="T66" s="174" t="str">
        <f>'statement of marks'!HV66</f>
        <v/>
      </c>
      <c r="U66" s="175" t="str">
        <f>'statement of marks'!HW66</f>
        <v/>
      </c>
      <c r="V66" s="165"/>
      <c r="W66" s="165"/>
      <c r="X66" s="171" t="str">
        <f>'statement of marks'!G66</f>
        <v/>
      </c>
      <c r="Y66" s="90" t="str">
        <f t="shared" si="0"/>
        <v/>
      </c>
      <c r="Z66" s="90" t="str">
        <f t="shared" si="1"/>
        <v/>
      </c>
      <c r="AA66" s="90" t="str">
        <f t="shared" si="2"/>
        <v/>
      </c>
      <c r="AB66" s="90" t="str">
        <f t="shared" si="3"/>
        <v/>
      </c>
      <c r="AC66" s="90" t="str">
        <f t="shared" si="4"/>
        <v/>
      </c>
      <c r="AD66" s="90" t="str">
        <f t="shared" si="5"/>
        <v/>
      </c>
      <c r="AE66" s="90" t="str">
        <f t="shared" si="6"/>
        <v/>
      </c>
      <c r="AF66" s="90" t="str">
        <f t="shared" si="7"/>
        <v/>
      </c>
      <c r="AG66" s="90" t="str">
        <f t="shared" si="8"/>
        <v/>
      </c>
      <c r="AH66" s="90" t="str">
        <f t="shared" si="9"/>
        <v/>
      </c>
      <c r="AI66" s="90" t="str">
        <f t="shared" si="10"/>
        <v/>
      </c>
      <c r="AJ66" s="90" t="str">
        <f t="shared" si="11"/>
        <v/>
      </c>
      <c r="AK66" s="176"/>
    </row>
    <row r="67" spans="1:37" ht="13" customHeight="1">
      <c r="A67" s="172">
        <f>'statement of marks'!A67</f>
        <v>0</v>
      </c>
      <c r="B67" s="54" t="str">
        <f>'statement of marks'!D67</f>
        <v/>
      </c>
      <c r="C67" s="17" t="str">
        <f>'statement of marks'!E67</f>
        <v/>
      </c>
      <c r="D67" s="271" t="str">
        <f>'statement of marks'!F67</f>
        <v/>
      </c>
      <c r="E67" s="19" t="str">
        <f>'statement of marks'!G67</f>
        <v/>
      </c>
      <c r="F67" s="19" t="str">
        <f>'statement of marks'!H67</f>
        <v/>
      </c>
      <c r="G67" s="19" t="str">
        <f>'statement of marks'!I67</f>
        <v/>
      </c>
      <c r="H67" s="17" t="str">
        <f>IF('statement of marks'!B67="","",'statement of marks'!B67)</f>
        <v/>
      </c>
      <c r="I67" s="17" t="str">
        <f>IF('statement of marks'!C67="","",'statement of marks'!C67)</f>
        <v/>
      </c>
      <c r="J67" s="17" t="str">
        <f>IF('statement of marks'!HK67="","",'statement of marks'!HK67)</f>
        <v/>
      </c>
      <c r="K67" s="79">
        <f>IF('statement of marks'!DP67="","",'statement of marks'!DP67)</f>
        <v>332.5</v>
      </c>
      <c r="L67" s="173">
        <f>IF('statement of marks'!DQ67="","",'statement of marks'!DQ67)</f>
        <v>27.708333333333332</v>
      </c>
      <c r="M67" s="17" t="str">
        <f>IF('statement of marks'!DR67="","",'statement of marks'!DR67)</f>
        <v/>
      </c>
      <c r="N67" s="79" t="str">
        <f>(IF('result subject-wise'!Z67="","",'result subject-wise'!Z67))</f>
        <v xml:space="preserve">            </v>
      </c>
      <c r="O67" s="17" t="str">
        <f>IF('result subject-wise'!AV67="","",'result subject-wise'!AV67)</f>
        <v/>
      </c>
      <c r="P67" s="74" t="str">
        <f>IF('result subject-wise'!AX67="","",'result subject-wise'!AX67)</f>
        <v/>
      </c>
      <c r="Q67" s="74" t="str">
        <f>IF('statement of marks'!JG67="","",'statement of marks'!JG67)</f>
        <v/>
      </c>
      <c r="R67" s="173">
        <f>IF('statement of marks'!JH67="","",'statement of marks'!JH67)</f>
        <v>27.708333333333332</v>
      </c>
      <c r="S67" s="74" t="str">
        <f>IF('statement of marks'!JI67="","",'statement of marks'!JI67)</f>
        <v/>
      </c>
      <c r="T67" s="174" t="str">
        <f>'statement of marks'!HV67</f>
        <v/>
      </c>
      <c r="U67" s="175" t="str">
        <f>'statement of marks'!HW67</f>
        <v/>
      </c>
      <c r="V67" s="165"/>
      <c r="W67" s="165"/>
      <c r="X67" s="171" t="str">
        <f>'statement of marks'!G67</f>
        <v/>
      </c>
      <c r="Y67" s="90" t="str">
        <f t="shared" si="0"/>
        <v/>
      </c>
      <c r="Z67" s="90" t="str">
        <f t="shared" si="1"/>
        <v/>
      </c>
      <c r="AA67" s="90" t="str">
        <f t="shared" si="2"/>
        <v/>
      </c>
      <c r="AB67" s="90" t="str">
        <f t="shared" si="3"/>
        <v/>
      </c>
      <c r="AC67" s="90" t="str">
        <f t="shared" si="4"/>
        <v/>
      </c>
      <c r="AD67" s="90" t="str">
        <f t="shared" si="5"/>
        <v/>
      </c>
      <c r="AE67" s="90" t="str">
        <f t="shared" si="6"/>
        <v/>
      </c>
      <c r="AF67" s="90" t="str">
        <f t="shared" si="7"/>
        <v/>
      </c>
      <c r="AG67" s="90" t="str">
        <f t="shared" si="8"/>
        <v/>
      </c>
      <c r="AH67" s="90" t="str">
        <f t="shared" si="9"/>
        <v/>
      </c>
      <c r="AI67" s="90" t="str">
        <f t="shared" si="10"/>
        <v/>
      </c>
      <c r="AJ67" s="90" t="str">
        <f t="shared" si="11"/>
        <v/>
      </c>
      <c r="AK67" s="176"/>
    </row>
    <row r="68" spans="1:37" ht="13" customHeight="1">
      <c r="A68" s="172">
        <f>'statement of marks'!A68</f>
        <v>0</v>
      </c>
      <c r="B68" s="54" t="str">
        <f>'statement of marks'!D68</f>
        <v/>
      </c>
      <c r="C68" s="17" t="str">
        <f>'statement of marks'!E68</f>
        <v/>
      </c>
      <c r="D68" s="271" t="str">
        <f>'statement of marks'!F68</f>
        <v/>
      </c>
      <c r="E68" s="19" t="str">
        <f>'statement of marks'!G68</f>
        <v/>
      </c>
      <c r="F68" s="19" t="str">
        <f>'statement of marks'!H68</f>
        <v/>
      </c>
      <c r="G68" s="19" t="str">
        <f>'statement of marks'!I68</f>
        <v/>
      </c>
      <c r="H68" s="17" t="str">
        <f>IF('statement of marks'!B68="","",'statement of marks'!B68)</f>
        <v/>
      </c>
      <c r="I68" s="17" t="str">
        <f>IF('statement of marks'!C68="","",'statement of marks'!C68)</f>
        <v/>
      </c>
      <c r="J68" s="17" t="str">
        <f>IF('statement of marks'!HK68="","",'statement of marks'!HK68)</f>
        <v/>
      </c>
      <c r="K68" s="79">
        <f>IF('statement of marks'!DP68="","",'statement of marks'!DP68)</f>
        <v>332.5</v>
      </c>
      <c r="L68" s="173">
        <f>IF('statement of marks'!DQ68="","",'statement of marks'!DQ68)</f>
        <v>27.708333333333332</v>
      </c>
      <c r="M68" s="17" t="str">
        <f>IF('statement of marks'!DR68="","",'statement of marks'!DR68)</f>
        <v/>
      </c>
      <c r="N68" s="79" t="str">
        <f>(IF('result subject-wise'!Z68="","",'result subject-wise'!Z68))</f>
        <v xml:space="preserve">            </v>
      </c>
      <c r="O68" s="17" t="str">
        <f>IF('result subject-wise'!AV68="","",'result subject-wise'!AV68)</f>
        <v/>
      </c>
      <c r="P68" s="74" t="str">
        <f>IF('result subject-wise'!AX68="","",'result subject-wise'!AX68)</f>
        <v/>
      </c>
      <c r="Q68" s="74" t="str">
        <f>IF('statement of marks'!JG68="","",'statement of marks'!JG68)</f>
        <v/>
      </c>
      <c r="R68" s="173">
        <f>IF('statement of marks'!JH68="","",'statement of marks'!JH68)</f>
        <v>27.708333333333332</v>
      </c>
      <c r="S68" s="74" t="str">
        <f>IF('statement of marks'!JI68="","",'statement of marks'!JI68)</f>
        <v/>
      </c>
      <c r="T68" s="174" t="str">
        <f>'statement of marks'!HV68</f>
        <v/>
      </c>
      <c r="U68" s="175" t="str">
        <f>'statement of marks'!HW68</f>
        <v/>
      </c>
      <c r="V68" s="165"/>
      <c r="W68" s="165"/>
      <c r="X68" s="171" t="str">
        <f>'statement of marks'!G68</f>
        <v/>
      </c>
      <c r="Y68" s="90" t="str">
        <f t="shared" si="0"/>
        <v/>
      </c>
      <c r="Z68" s="90" t="str">
        <f t="shared" si="1"/>
        <v/>
      </c>
      <c r="AA68" s="90" t="str">
        <f t="shared" si="2"/>
        <v/>
      </c>
      <c r="AB68" s="90" t="str">
        <f t="shared" si="3"/>
        <v/>
      </c>
      <c r="AC68" s="90" t="str">
        <f t="shared" si="4"/>
        <v/>
      </c>
      <c r="AD68" s="90" t="str">
        <f t="shared" si="5"/>
        <v/>
      </c>
      <c r="AE68" s="90" t="str">
        <f t="shared" si="6"/>
        <v/>
      </c>
      <c r="AF68" s="90" t="str">
        <f t="shared" si="7"/>
        <v/>
      </c>
      <c r="AG68" s="90" t="str">
        <f t="shared" si="8"/>
        <v/>
      </c>
      <c r="AH68" s="90" t="str">
        <f t="shared" si="9"/>
        <v/>
      </c>
      <c r="AI68" s="90" t="str">
        <f t="shared" si="10"/>
        <v/>
      </c>
      <c r="AJ68" s="90" t="str">
        <f t="shared" si="11"/>
        <v/>
      </c>
      <c r="AK68" s="176"/>
    </row>
    <row r="69" spans="1:37" ht="13" customHeight="1">
      <c r="A69" s="172">
        <f>'statement of marks'!A69</f>
        <v>0</v>
      </c>
      <c r="B69" s="54" t="str">
        <f>'statement of marks'!D69</f>
        <v/>
      </c>
      <c r="C69" s="17" t="str">
        <f>'statement of marks'!E69</f>
        <v/>
      </c>
      <c r="D69" s="271" t="str">
        <f>'statement of marks'!F69</f>
        <v/>
      </c>
      <c r="E69" s="19" t="str">
        <f>'statement of marks'!G69</f>
        <v/>
      </c>
      <c r="F69" s="19" t="str">
        <f>'statement of marks'!H69</f>
        <v/>
      </c>
      <c r="G69" s="19" t="str">
        <f>'statement of marks'!I69</f>
        <v/>
      </c>
      <c r="H69" s="17" t="str">
        <f>IF('statement of marks'!B69="","",'statement of marks'!B69)</f>
        <v/>
      </c>
      <c r="I69" s="17" t="str">
        <f>IF('statement of marks'!C69="","",'statement of marks'!C69)</f>
        <v/>
      </c>
      <c r="J69" s="17" t="str">
        <f>IF('statement of marks'!HK69="","",'statement of marks'!HK69)</f>
        <v/>
      </c>
      <c r="K69" s="79">
        <f>IF('statement of marks'!DP69="","",'statement of marks'!DP69)</f>
        <v>332.5</v>
      </c>
      <c r="L69" s="173">
        <f>IF('statement of marks'!DQ69="","",'statement of marks'!DQ69)</f>
        <v>27.708333333333332</v>
      </c>
      <c r="M69" s="17" t="str">
        <f>IF('statement of marks'!DR69="","",'statement of marks'!DR69)</f>
        <v/>
      </c>
      <c r="N69" s="79" t="str">
        <f>(IF('result subject-wise'!Z69="","",'result subject-wise'!Z69))</f>
        <v xml:space="preserve">            </v>
      </c>
      <c r="O69" s="17" t="str">
        <f>IF('result subject-wise'!AV69="","",'result subject-wise'!AV69)</f>
        <v/>
      </c>
      <c r="P69" s="74" t="str">
        <f>IF('result subject-wise'!AX69="","",'result subject-wise'!AX69)</f>
        <v/>
      </c>
      <c r="Q69" s="74" t="str">
        <f>IF('statement of marks'!JG69="","",'statement of marks'!JG69)</f>
        <v/>
      </c>
      <c r="R69" s="173">
        <f>IF('statement of marks'!JH69="","",'statement of marks'!JH69)</f>
        <v>27.708333333333332</v>
      </c>
      <c r="S69" s="74" t="str">
        <f>IF('statement of marks'!JI69="","",'statement of marks'!JI69)</f>
        <v/>
      </c>
      <c r="T69" s="174" t="str">
        <f>'statement of marks'!HV69</f>
        <v/>
      </c>
      <c r="U69" s="175" t="str">
        <f>'statement of marks'!HW69</f>
        <v/>
      </c>
      <c r="V69" s="165"/>
      <c r="W69" s="165"/>
      <c r="X69" s="171" t="str">
        <f>'statement of marks'!G69</f>
        <v/>
      </c>
      <c r="Y69" s="90" t="str">
        <f t="shared" si="0"/>
        <v/>
      </c>
      <c r="Z69" s="90" t="str">
        <f t="shared" si="1"/>
        <v/>
      </c>
      <c r="AA69" s="90" t="str">
        <f t="shared" si="2"/>
        <v/>
      </c>
      <c r="AB69" s="90" t="str">
        <f t="shared" si="3"/>
        <v/>
      </c>
      <c r="AC69" s="90" t="str">
        <f t="shared" si="4"/>
        <v/>
      </c>
      <c r="AD69" s="90" t="str">
        <f t="shared" si="5"/>
        <v/>
      </c>
      <c r="AE69" s="90" t="str">
        <f t="shared" si="6"/>
        <v/>
      </c>
      <c r="AF69" s="90" t="str">
        <f t="shared" si="7"/>
        <v/>
      </c>
      <c r="AG69" s="90" t="str">
        <f t="shared" si="8"/>
        <v/>
      </c>
      <c r="AH69" s="90" t="str">
        <f t="shared" si="9"/>
        <v/>
      </c>
      <c r="AI69" s="90" t="str">
        <f t="shared" si="10"/>
        <v/>
      </c>
      <c r="AJ69" s="90" t="str">
        <f t="shared" si="11"/>
        <v/>
      </c>
      <c r="AK69" s="176"/>
    </row>
    <row r="70" spans="1:37" ht="13" customHeight="1">
      <c r="A70" s="172">
        <f>'statement of marks'!A70</f>
        <v>0</v>
      </c>
      <c r="B70" s="54" t="str">
        <f>'statement of marks'!D70</f>
        <v/>
      </c>
      <c r="C70" s="17" t="str">
        <f>'statement of marks'!E70</f>
        <v/>
      </c>
      <c r="D70" s="271" t="str">
        <f>'statement of marks'!F70</f>
        <v/>
      </c>
      <c r="E70" s="19" t="str">
        <f>'statement of marks'!G70</f>
        <v/>
      </c>
      <c r="F70" s="19" t="str">
        <f>'statement of marks'!H70</f>
        <v/>
      </c>
      <c r="G70" s="19" t="str">
        <f>'statement of marks'!I70</f>
        <v/>
      </c>
      <c r="H70" s="17" t="str">
        <f>IF('statement of marks'!B70="","",'statement of marks'!B70)</f>
        <v/>
      </c>
      <c r="I70" s="17" t="str">
        <f>IF('statement of marks'!C70="","",'statement of marks'!C70)</f>
        <v/>
      </c>
      <c r="J70" s="17" t="str">
        <f>IF('statement of marks'!HK70="","",'statement of marks'!HK70)</f>
        <v/>
      </c>
      <c r="K70" s="79">
        <f>IF('statement of marks'!DP70="","",'statement of marks'!DP70)</f>
        <v>332.5</v>
      </c>
      <c r="L70" s="173">
        <f>IF('statement of marks'!DQ70="","",'statement of marks'!DQ70)</f>
        <v>27.708333333333332</v>
      </c>
      <c r="M70" s="17" t="str">
        <f>IF('statement of marks'!DR70="","",'statement of marks'!DR70)</f>
        <v/>
      </c>
      <c r="N70" s="79" t="str">
        <f>(IF('result subject-wise'!Z70="","",'result subject-wise'!Z70))</f>
        <v xml:space="preserve">            </v>
      </c>
      <c r="O70" s="17" t="str">
        <f>IF('result subject-wise'!AV70="","",'result subject-wise'!AV70)</f>
        <v/>
      </c>
      <c r="P70" s="74" t="str">
        <f>IF('result subject-wise'!AX70="","",'result subject-wise'!AX70)</f>
        <v/>
      </c>
      <c r="Q70" s="74" t="str">
        <f>IF('statement of marks'!JG70="","",'statement of marks'!JG70)</f>
        <v/>
      </c>
      <c r="R70" s="173">
        <f>IF('statement of marks'!JH70="","",'statement of marks'!JH70)</f>
        <v>27.708333333333332</v>
      </c>
      <c r="S70" s="74" t="str">
        <f>IF('statement of marks'!JI70="","",'statement of marks'!JI70)</f>
        <v/>
      </c>
      <c r="T70" s="174" t="str">
        <f>'statement of marks'!HV70</f>
        <v/>
      </c>
      <c r="U70" s="175" t="str">
        <f>'statement of marks'!HW70</f>
        <v/>
      </c>
      <c r="V70" s="165"/>
      <c r="W70" s="165"/>
      <c r="X70" s="171" t="str">
        <f>'statement of marks'!G70</f>
        <v/>
      </c>
      <c r="Y70" s="90" t="str">
        <f t="shared" si="0"/>
        <v/>
      </c>
      <c r="Z70" s="90" t="str">
        <f t="shared" si="1"/>
        <v/>
      </c>
      <c r="AA70" s="90" t="str">
        <f t="shared" si="2"/>
        <v/>
      </c>
      <c r="AB70" s="90" t="str">
        <f t="shared" si="3"/>
        <v/>
      </c>
      <c r="AC70" s="90" t="str">
        <f t="shared" si="4"/>
        <v/>
      </c>
      <c r="AD70" s="90" t="str">
        <f t="shared" si="5"/>
        <v/>
      </c>
      <c r="AE70" s="90" t="str">
        <f t="shared" si="6"/>
        <v/>
      </c>
      <c r="AF70" s="90" t="str">
        <f t="shared" si="7"/>
        <v/>
      </c>
      <c r="AG70" s="90" t="str">
        <f t="shared" si="8"/>
        <v/>
      </c>
      <c r="AH70" s="90" t="str">
        <f t="shared" si="9"/>
        <v/>
      </c>
      <c r="AI70" s="90" t="str">
        <f t="shared" si="10"/>
        <v/>
      </c>
      <c r="AJ70" s="90" t="str">
        <f t="shared" si="11"/>
        <v/>
      </c>
      <c r="AK70" s="176"/>
    </row>
    <row r="71" spans="1:37" ht="13" customHeight="1">
      <c r="A71" s="172">
        <f>'statement of marks'!A71</f>
        <v>0</v>
      </c>
      <c r="B71" s="54" t="str">
        <f>'statement of marks'!D71</f>
        <v/>
      </c>
      <c r="C71" s="17" t="str">
        <f>'statement of marks'!E71</f>
        <v/>
      </c>
      <c r="D71" s="271" t="str">
        <f>'statement of marks'!F71</f>
        <v/>
      </c>
      <c r="E71" s="19" t="str">
        <f>'statement of marks'!G71</f>
        <v/>
      </c>
      <c r="F71" s="19" t="str">
        <f>'statement of marks'!H71</f>
        <v/>
      </c>
      <c r="G71" s="19" t="str">
        <f>'statement of marks'!I71</f>
        <v/>
      </c>
      <c r="H71" s="17" t="str">
        <f>IF('statement of marks'!B71="","",'statement of marks'!B71)</f>
        <v/>
      </c>
      <c r="I71" s="17" t="str">
        <f>IF('statement of marks'!C71="","",'statement of marks'!C71)</f>
        <v/>
      </c>
      <c r="J71" s="17" t="str">
        <f>IF('statement of marks'!HK71="","",'statement of marks'!HK71)</f>
        <v/>
      </c>
      <c r="K71" s="79">
        <f>IF('statement of marks'!DP71="","",'statement of marks'!DP71)</f>
        <v>332.5</v>
      </c>
      <c r="L71" s="173">
        <f>IF('statement of marks'!DQ71="","",'statement of marks'!DQ71)</f>
        <v>27.708333333333332</v>
      </c>
      <c r="M71" s="17" t="str">
        <f>IF('statement of marks'!DR71="","",'statement of marks'!DR71)</f>
        <v/>
      </c>
      <c r="N71" s="79" t="str">
        <f>(IF('result subject-wise'!Z71="","",'result subject-wise'!Z71))</f>
        <v xml:space="preserve">            </v>
      </c>
      <c r="O71" s="17" t="str">
        <f>IF('result subject-wise'!AV71="","",'result subject-wise'!AV71)</f>
        <v/>
      </c>
      <c r="P71" s="74" t="str">
        <f>IF('result subject-wise'!AX71="","",'result subject-wise'!AX71)</f>
        <v/>
      </c>
      <c r="Q71" s="74" t="str">
        <f>IF('statement of marks'!JG71="","",'statement of marks'!JG71)</f>
        <v/>
      </c>
      <c r="R71" s="173">
        <f>IF('statement of marks'!JH71="","",'statement of marks'!JH71)</f>
        <v>27.708333333333332</v>
      </c>
      <c r="S71" s="74" t="str">
        <f>IF('statement of marks'!JI71="","",'statement of marks'!JI71)</f>
        <v/>
      </c>
      <c r="T71" s="174" t="str">
        <f>'statement of marks'!HV71</f>
        <v/>
      </c>
      <c r="U71" s="175" t="str">
        <f>'statement of marks'!HW71</f>
        <v/>
      </c>
      <c r="V71" s="165"/>
      <c r="W71" s="165"/>
      <c r="X71" s="171" t="str">
        <f>'statement of marks'!G71</f>
        <v/>
      </c>
      <c r="Y71" s="90" t="str">
        <f t="shared" si="0"/>
        <v/>
      </c>
      <c r="Z71" s="90" t="str">
        <f t="shared" si="1"/>
        <v/>
      </c>
      <c r="AA71" s="90" t="str">
        <f t="shared" si="2"/>
        <v/>
      </c>
      <c r="AB71" s="90" t="str">
        <f t="shared" si="3"/>
        <v/>
      </c>
      <c r="AC71" s="90" t="str">
        <f t="shared" si="4"/>
        <v/>
      </c>
      <c r="AD71" s="90" t="str">
        <f t="shared" si="5"/>
        <v/>
      </c>
      <c r="AE71" s="90" t="str">
        <f t="shared" si="6"/>
        <v/>
      </c>
      <c r="AF71" s="90" t="str">
        <f t="shared" si="7"/>
        <v/>
      </c>
      <c r="AG71" s="90" t="str">
        <f t="shared" si="8"/>
        <v/>
      </c>
      <c r="AH71" s="90" t="str">
        <f t="shared" si="9"/>
        <v/>
      </c>
      <c r="AI71" s="90" t="str">
        <f t="shared" si="10"/>
        <v/>
      </c>
      <c r="AJ71" s="90" t="str">
        <f t="shared" si="11"/>
        <v/>
      </c>
      <c r="AK71" s="176"/>
    </row>
    <row r="72" spans="1:37" ht="13" customHeight="1">
      <c r="A72" s="172">
        <f>'statement of marks'!A72</f>
        <v>0</v>
      </c>
      <c r="B72" s="54" t="str">
        <f>'statement of marks'!D72</f>
        <v/>
      </c>
      <c r="C72" s="17" t="str">
        <f>'statement of marks'!E72</f>
        <v/>
      </c>
      <c r="D72" s="271" t="str">
        <f>'statement of marks'!F72</f>
        <v/>
      </c>
      <c r="E72" s="19" t="str">
        <f>'statement of marks'!G72</f>
        <v/>
      </c>
      <c r="F72" s="19" t="str">
        <f>'statement of marks'!H72</f>
        <v/>
      </c>
      <c r="G72" s="19" t="str">
        <f>'statement of marks'!I72</f>
        <v/>
      </c>
      <c r="H72" s="17" t="str">
        <f>IF('statement of marks'!B72="","",'statement of marks'!B72)</f>
        <v/>
      </c>
      <c r="I72" s="17" t="str">
        <f>IF('statement of marks'!C72="","",'statement of marks'!C72)</f>
        <v/>
      </c>
      <c r="J72" s="17" t="str">
        <f>IF('statement of marks'!HK72="","",'statement of marks'!HK72)</f>
        <v/>
      </c>
      <c r="K72" s="79">
        <f>IF('statement of marks'!DP72="","",'statement of marks'!DP72)</f>
        <v>332.5</v>
      </c>
      <c r="L72" s="173">
        <f>IF('statement of marks'!DQ72="","",'statement of marks'!DQ72)</f>
        <v>27.708333333333332</v>
      </c>
      <c r="M72" s="17" t="str">
        <f>IF('statement of marks'!DR72="","",'statement of marks'!DR72)</f>
        <v/>
      </c>
      <c r="N72" s="79" t="str">
        <f>(IF('result subject-wise'!Z72="","",'result subject-wise'!Z72))</f>
        <v xml:space="preserve">            </v>
      </c>
      <c r="O72" s="17" t="str">
        <f>IF('result subject-wise'!AV72="","",'result subject-wise'!AV72)</f>
        <v/>
      </c>
      <c r="P72" s="74" t="str">
        <f>IF('result subject-wise'!AX72="","",'result subject-wise'!AX72)</f>
        <v/>
      </c>
      <c r="Q72" s="74" t="str">
        <f>IF('statement of marks'!JG72="","",'statement of marks'!JG72)</f>
        <v/>
      </c>
      <c r="R72" s="173">
        <f>IF('statement of marks'!JH72="","",'statement of marks'!JH72)</f>
        <v>27.708333333333332</v>
      </c>
      <c r="S72" s="74" t="str">
        <f>IF('statement of marks'!JI72="","",'statement of marks'!JI72)</f>
        <v/>
      </c>
      <c r="T72" s="174" t="str">
        <f>'statement of marks'!HV72</f>
        <v/>
      </c>
      <c r="U72" s="175" t="str">
        <f>'statement of marks'!HW72</f>
        <v/>
      </c>
      <c r="V72" s="165"/>
      <c r="W72" s="165"/>
      <c r="X72" s="171" t="str">
        <f>'statement of marks'!G72</f>
        <v/>
      </c>
      <c r="Y72" s="90" t="str">
        <f t="shared" ref="Y72:Y106" si="12">IF(AND(H72="SC",I72="B"),S72,"")</f>
        <v/>
      </c>
      <c r="Z72" s="90" t="str">
        <f t="shared" ref="Z72:Z106" si="13">IF(AND(H72="SC",I72="G"),S72,"")</f>
        <v/>
      </c>
      <c r="AA72" s="90" t="str">
        <f t="shared" ref="AA72:AA106" si="14">IF(AND(H72="ST",I72="B"),S72,"")</f>
        <v/>
      </c>
      <c r="AB72" s="90" t="str">
        <f t="shared" ref="AB72:AB106" si="15">IF(AND(H72="ST",I72="G"),S72,"")</f>
        <v/>
      </c>
      <c r="AC72" s="90" t="str">
        <f t="shared" ref="AC72:AC106" si="16">IF(AND(H72="OBC",I72="B"),S72,"")</f>
        <v/>
      </c>
      <c r="AD72" s="90" t="str">
        <f t="shared" ref="AD72:AD106" si="17">IF(AND(H72="OBC",I72="G"),S72,"")</f>
        <v/>
      </c>
      <c r="AE72" s="90" t="str">
        <f t="shared" ref="AE72:AE106" si="18">IF(AND(H72="GEN",I72="B"),S72,"")</f>
        <v/>
      </c>
      <c r="AF72" s="90" t="str">
        <f t="shared" ref="AF72:AF106" si="19">IF(AND(H72="GEN",I72="G"),S72,"")</f>
        <v/>
      </c>
      <c r="AG72" s="90" t="str">
        <f t="shared" ref="AG72:AG106" si="20">IF(AND(H72="MIN",I72="B"),S72,"")</f>
        <v/>
      </c>
      <c r="AH72" s="90" t="str">
        <f t="shared" ref="AH72:AH106" si="21">IF(AND(H72="MIN",I72="G"),S72,"")</f>
        <v/>
      </c>
      <c r="AI72" s="90" t="str">
        <f t="shared" ref="AI72:AI106" si="22">IF(AND(H72="SBC",I72="B"),S72,"")</f>
        <v/>
      </c>
      <c r="AJ72" s="90" t="str">
        <f t="shared" ref="AJ72:AJ106" si="23">IF(AND(H72="SBC",I72="G"),S72,"")</f>
        <v/>
      </c>
      <c r="AK72" s="176"/>
    </row>
    <row r="73" spans="1:37" ht="13" customHeight="1">
      <c r="A73" s="172">
        <f>'statement of marks'!A73</f>
        <v>0</v>
      </c>
      <c r="B73" s="54" t="str">
        <f>'statement of marks'!D73</f>
        <v/>
      </c>
      <c r="C73" s="17" t="str">
        <f>'statement of marks'!E73</f>
        <v/>
      </c>
      <c r="D73" s="271" t="str">
        <f>'statement of marks'!F73</f>
        <v/>
      </c>
      <c r="E73" s="19" t="str">
        <f>'statement of marks'!G73</f>
        <v/>
      </c>
      <c r="F73" s="19" t="str">
        <f>'statement of marks'!H73</f>
        <v/>
      </c>
      <c r="G73" s="19" t="str">
        <f>'statement of marks'!I73</f>
        <v/>
      </c>
      <c r="H73" s="17" t="str">
        <f>IF('statement of marks'!B73="","",'statement of marks'!B73)</f>
        <v/>
      </c>
      <c r="I73" s="17" t="str">
        <f>IF('statement of marks'!C73="","",'statement of marks'!C73)</f>
        <v/>
      </c>
      <c r="J73" s="17" t="str">
        <f>IF('statement of marks'!HK73="","",'statement of marks'!HK73)</f>
        <v/>
      </c>
      <c r="K73" s="79">
        <f>IF('statement of marks'!DP73="","",'statement of marks'!DP73)</f>
        <v>332.5</v>
      </c>
      <c r="L73" s="173">
        <f>IF('statement of marks'!DQ73="","",'statement of marks'!DQ73)</f>
        <v>27.708333333333332</v>
      </c>
      <c r="M73" s="17" t="str">
        <f>IF('statement of marks'!DR73="","",'statement of marks'!DR73)</f>
        <v/>
      </c>
      <c r="N73" s="79" t="str">
        <f>(IF('result subject-wise'!Z73="","",'result subject-wise'!Z73))</f>
        <v xml:space="preserve">            </v>
      </c>
      <c r="O73" s="17" t="str">
        <f>IF('result subject-wise'!AV73="","",'result subject-wise'!AV73)</f>
        <v/>
      </c>
      <c r="P73" s="74" t="str">
        <f>IF('result subject-wise'!AX73="","",'result subject-wise'!AX73)</f>
        <v/>
      </c>
      <c r="Q73" s="74" t="str">
        <f>IF('statement of marks'!JG73="","",'statement of marks'!JG73)</f>
        <v/>
      </c>
      <c r="R73" s="173">
        <f>IF('statement of marks'!JH73="","",'statement of marks'!JH73)</f>
        <v>27.708333333333332</v>
      </c>
      <c r="S73" s="74" t="str">
        <f>IF('statement of marks'!JI73="","",'statement of marks'!JI73)</f>
        <v/>
      </c>
      <c r="T73" s="174" t="str">
        <f>'statement of marks'!HV73</f>
        <v/>
      </c>
      <c r="U73" s="175" t="str">
        <f>'statement of marks'!HW73</f>
        <v/>
      </c>
      <c r="V73" s="165"/>
      <c r="W73" s="165"/>
      <c r="X73" s="171" t="str">
        <f>'statement of marks'!G73</f>
        <v/>
      </c>
      <c r="Y73" s="90" t="str">
        <f t="shared" si="12"/>
        <v/>
      </c>
      <c r="Z73" s="90" t="str">
        <f t="shared" si="13"/>
        <v/>
      </c>
      <c r="AA73" s="90" t="str">
        <f t="shared" si="14"/>
        <v/>
      </c>
      <c r="AB73" s="90" t="str">
        <f t="shared" si="15"/>
        <v/>
      </c>
      <c r="AC73" s="90" t="str">
        <f t="shared" si="16"/>
        <v/>
      </c>
      <c r="AD73" s="90" t="str">
        <f t="shared" si="17"/>
        <v/>
      </c>
      <c r="AE73" s="90" t="str">
        <f t="shared" si="18"/>
        <v/>
      </c>
      <c r="AF73" s="90" t="str">
        <f t="shared" si="19"/>
        <v/>
      </c>
      <c r="AG73" s="90" t="str">
        <f t="shared" si="20"/>
        <v/>
      </c>
      <c r="AH73" s="90" t="str">
        <f t="shared" si="21"/>
        <v/>
      </c>
      <c r="AI73" s="90" t="str">
        <f t="shared" si="22"/>
        <v/>
      </c>
      <c r="AJ73" s="90" t="str">
        <f t="shared" si="23"/>
        <v/>
      </c>
      <c r="AK73" s="176"/>
    </row>
    <row r="74" spans="1:37" ht="13" customHeight="1">
      <c r="A74" s="172">
        <f>'statement of marks'!A74</f>
        <v>0</v>
      </c>
      <c r="B74" s="54" t="str">
        <f>'statement of marks'!D74</f>
        <v/>
      </c>
      <c r="C74" s="17" t="str">
        <f>'statement of marks'!E74</f>
        <v/>
      </c>
      <c r="D74" s="271" t="str">
        <f>'statement of marks'!F74</f>
        <v/>
      </c>
      <c r="E74" s="19" t="str">
        <f>'statement of marks'!G74</f>
        <v/>
      </c>
      <c r="F74" s="19" t="str">
        <f>'statement of marks'!H74</f>
        <v/>
      </c>
      <c r="G74" s="19" t="str">
        <f>'statement of marks'!I74</f>
        <v/>
      </c>
      <c r="H74" s="17" t="str">
        <f>IF('statement of marks'!B74="","",'statement of marks'!B74)</f>
        <v/>
      </c>
      <c r="I74" s="17" t="str">
        <f>IF('statement of marks'!C74="","",'statement of marks'!C74)</f>
        <v/>
      </c>
      <c r="J74" s="17" t="str">
        <f>IF('statement of marks'!HK74="","",'statement of marks'!HK74)</f>
        <v/>
      </c>
      <c r="K74" s="79">
        <f>IF('statement of marks'!DP74="","",'statement of marks'!DP74)</f>
        <v>332.5</v>
      </c>
      <c r="L74" s="173">
        <f>IF('statement of marks'!DQ74="","",'statement of marks'!DQ74)</f>
        <v>27.708333333333332</v>
      </c>
      <c r="M74" s="17" t="str">
        <f>IF('statement of marks'!DR74="","",'statement of marks'!DR74)</f>
        <v/>
      </c>
      <c r="N74" s="79" t="str">
        <f>(IF('result subject-wise'!Z74="","",'result subject-wise'!Z74))</f>
        <v xml:space="preserve">            </v>
      </c>
      <c r="O74" s="17" t="str">
        <f>IF('result subject-wise'!AV74="","",'result subject-wise'!AV74)</f>
        <v/>
      </c>
      <c r="P74" s="74" t="str">
        <f>IF('result subject-wise'!AX74="","",'result subject-wise'!AX74)</f>
        <v/>
      </c>
      <c r="Q74" s="74" t="str">
        <f>IF('statement of marks'!JG74="","",'statement of marks'!JG74)</f>
        <v/>
      </c>
      <c r="R74" s="173">
        <f>IF('statement of marks'!JH74="","",'statement of marks'!JH74)</f>
        <v>27.708333333333332</v>
      </c>
      <c r="S74" s="74" t="str">
        <f>IF('statement of marks'!JI74="","",'statement of marks'!JI74)</f>
        <v/>
      </c>
      <c r="T74" s="174" t="str">
        <f>'statement of marks'!HV74</f>
        <v/>
      </c>
      <c r="U74" s="175" t="str">
        <f>'statement of marks'!HW74</f>
        <v/>
      </c>
      <c r="V74" s="165"/>
      <c r="W74" s="165"/>
      <c r="X74" s="171" t="str">
        <f>'statement of marks'!G74</f>
        <v/>
      </c>
      <c r="Y74" s="90" t="str">
        <f t="shared" si="12"/>
        <v/>
      </c>
      <c r="Z74" s="90" t="str">
        <f t="shared" si="13"/>
        <v/>
      </c>
      <c r="AA74" s="90" t="str">
        <f t="shared" si="14"/>
        <v/>
      </c>
      <c r="AB74" s="90" t="str">
        <f t="shared" si="15"/>
        <v/>
      </c>
      <c r="AC74" s="90" t="str">
        <f t="shared" si="16"/>
        <v/>
      </c>
      <c r="AD74" s="90" t="str">
        <f t="shared" si="17"/>
        <v/>
      </c>
      <c r="AE74" s="90" t="str">
        <f t="shared" si="18"/>
        <v/>
      </c>
      <c r="AF74" s="90" t="str">
        <f t="shared" si="19"/>
        <v/>
      </c>
      <c r="AG74" s="90" t="str">
        <f t="shared" si="20"/>
        <v/>
      </c>
      <c r="AH74" s="90" t="str">
        <f t="shared" si="21"/>
        <v/>
      </c>
      <c r="AI74" s="90" t="str">
        <f t="shared" si="22"/>
        <v/>
      </c>
      <c r="AJ74" s="90" t="str">
        <f t="shared" si="23"/>
        <v/>
      </c>
      <c r="AK74" s="176"/>
    </row>
    <row r="75" spans="1:37" ht="13" customHeight="1">
      <c r="A75" s="172">
        <f>'statement of marks'!A75</f>
        <v>0</v>
      </c>
      <c r="B75" s="54" t="str">
        <f>'statement of marks'!D75</f>
        <v/>
      </c>
      <c r="C75" s="17" t="str">
        <f>'statement of marks'!E75</f>
        <v/>
      </c>
      <c r="D75" s="271" t="str">
        <f>'statement of marks'!F75</f>
        <v/>
      </c>
      <c r="E75" s="19" t="str">
        <f>'statement of marks'!G75</f>
        <v/>
      </c>
      <c r="F75" s="19" t="str">
        <f>'statement of marks'!H75</f>
        <v/>
      </c>
      <c r="G75" s="19" t="str">
        <f>'statement of marks'!I75</f>
        <v/>
      </c>
      <c r="H75" s="17" t="str">
        <f>IF('statement of marks'!B75="","",'statement of marks'!B75)</f>
        <v/>
      </c>
      <c r="I75" s="17" t="str">
        <f>IF('statement of marks'!C75="","",'statement of marks'!C75)</f>
        <v/>
      </c>
      <c r="J75" s="17" t="str">
        <f>IF('statement of marks'!HK75="","",'statement of marks'!HK75)</f>
        <v/>
      </c>
      <c r="K75" s="79">
        <f>IF('statement of marks'!DP75="","",'statement of marks'!DP75)</f>
        <v>332.5</v>
      </c>
      <c r="L75" s="173">
        <f>IF('statement of marks'!DQ75="","",'statement of marks'!DQ75)</f>
        <v>27.708333333333332</v>
      </c>
      <c r="M75" s="17" t="str">
        <f>IF('statement of marks'!DR75="","",'statement of marks'!DR75)</f>
        <v/>
      </c>
      <c r="N75" s="79" t="str">
        <f>(IF('result subject-wise'!Z75="","",'result subject-wise'!Z75))</f>
        <v xml:space="preserve">            </v>
      </c>
      <c r="O75" s="17" t="str">
        <f>IF('result subject-wise'!AV75="","",'result subject-wise'!AV75)</f>
        <v/>
      </c>
      <c r="P75" s="74" t="str">
        <f>IF('result subject-wise'!AX75="","",'result subject-wise'!AX75)</f>
        <v/>
      </c>
      <c r="Q75" s="74" t="str">
        <f>IF('statement of marks'!JG75="","",'statement of marks'!JG75)</f>
        <v/>
      </c>
      <c r="R75" s="173">
        <f>IF('statement of marks'!JH75="","",'statement of marks'!JH75)</f>
        <v>27.708333333333332</v>
      </c>
      <c r="S75" s="74" t="str">
        <f>IF('statement of marks'!JI75="","",'statement of marks'!JI75)</f>
        <v/>
      </c>
      <c r="T75" s="174" t="str">
        <f>'statement of marks'!HV75</f>
        <v/>
      </c>
      <c r="U75" s="175" t="str">
        <f>'statement of marks'!HW75</f>
        <v/>
      </c>
      <c r="V75" s="165"/>
      <c r="W75" s="165"/>
      <c r="X75" s="171" t="str">
        <f>'statement of marks'!G75</f>
        <v/>
      </c>
      <c r="Y75" s="90" t="str">
        <f t="shared" si="12"/>
        <v/>
      </c>
      <c r="Z75" s="90" t="str">
        <f t="shared" si="13"/>
        <v/>
      </c>
      <c r="AA75" s="90" t="str">
        <f t="shared" si="14"/>
        <v/>
      </c>
      <c r="AB75" s="90" t="str">
        <f t="shared" si="15"/>
        <v/>
      </c>
      <c r="AC75" s="90" t="str">
        <f t="shared" si="16"/>
        <v/>
      </c>
      <c r="AD75" s="90" t="str">
        <f t="shared" si="17"/>
        <v/>
      </c>
      <c r="AE75" s="90" t="str">
        <f t="shared" si="18"/>
        <v/>
      </c>
      <c r="AF75" s="90" t="str">
        <f t="shared" si="19"/>
        <v/>
      </c>
      <c r="AG75" s="90" t="str">
        <f t="shared" si="20"/>
        <v/>
      </c>
      <c r="AH75" s="90" t="str">
        <f t="shared" si="21"/>
        <v/>
      </c>
      <c r="AI75" s="90" t="str">
        <f t="shared" si="22"/>
        <v/>
      </c>
      <c r="AJ75" s="90" t="str">
        <f t="shared" si="23"/>
        <v/>
      </c>
      <c r="AK75" s="176"/>
    </row>
    <row r="76" spans="1:37" ht="13" customHeight="1">
      <c r="A76" s="172">
        <f>'statement of marks'!A76</f>
        <v>0</v>
      </c>
      <c r="B76" s="54" t="str">
        <f>'statement of marks'!D76</f>
        <v/>
      </c>
      <c r="C76" s="17" t="str">
        <f>'statement of marks'!E76</f>
        <v/>
      </c>
      <c r="D76" s="271" t="str">
        <f>'statement of marks'!F76</f>
        <v/>
      </c>
      <c r="E76" s="19" t="str">
        <f>'statement of marks'!G76</f>
        <v/>
      </c>
      <c r="F76" s="19" t="str">
        <f>'statement of marks'!H76</f>
        <v/>
      </c>
      <c r="G76" s="19" t="str">
        <f>'statement of marks'!I76</f>
        <v/>
      </c>
      <c r="H76" s="17" t="str">
        <f>IF('statement of marks'!B76="","",'statement of marks'!B76)</f>
        <v/>
      </c>
      <c r="I76" s="17" t="str">
        <f>IF('statement of marks'!C76="","",'statement of marks'!C76)</f>
        <v/>
      </c>
      <c r="J76" s="17" t="str">
        <f>IF('statement of marks'!HK76="","",'statement of marks'!HK76)</f>
        <v/>
      </c>
      <c r="K76" s="79">
        <f>IF('statement of marks'!DP76="","",'statement of marks'!DP76)</f>
        <v>332.5</v>
      </c>
      <c r="L76" s="173">
        <f>IF('statement of marks'!DQ76="","",'statement of marks'!DQ76)</f>
        <v>27.708333333333332</v>
      </c>
      <c r="M76" s="17" t="str">
        <f>IF('statement of marks'!DR76="","",'statement of marks'!DR76)</f>
        <v/>
      </c>
      <c r="N76" s="79" t="str">
        <f>(IF('result subject-wise'!Z76="","",'result subject-wise'!Z76))</f>
        <v xml:space="preserve">            </v>
      </c>
      <c r="O76" s="17" t="str">
        <f>IF('result subject-wise'!AV76="","",'result subject-wise'!AV76)</f>
        <v/>
      </c>
      <c r="P76" s="74" t="str">
        <f>IF('result subject-wise'!AX76="","",'result subject-wise'!AX76)</f>
        <v/>
      </c>
      <c r="Q76" s="74" t="str">
        <f>IF('statement of marks'!JG76="","",'statement of marks'!JG76)</f>
        <v/>
      </c>
      <c r="R76" s="173">
        <f>IF('statement of marks'!JH76="","",'statement of marks'!JH76)</f>
        <v>27.708333333333332</v>
      </c>
      <c r="S76" s="74" t="str">
        <f>IF('statement of marks'!JI76="","",'statement of marks'!JI76)</f>
        <v/>
      </c>
      <c r="T76" s="174" t="str">
        <f>'statement of marks'!HV76</f>
        <v/>
      </c>
      <c r="U76" s="175" t="str">
        <f>'statement of marks'!HW76</f>
        <v/>
      </c>
      <c r="V76" s="165"/>
      <c r="W76" s="165"/>
      <c r="X76" s="171" t="str">
        <f>'statement of marks'!G76</f>
        <v/>
      </c>
      <c r="Y76" s="90" t="str">
        <f t="shared" si="12"/>
        <v/>
      </c>
      <c r="Z76" s="90" t="str">
        <f t="shared" si="13"/>
        <v/>
      </c>
      <c r="AA76" s="90" t="str">
        <f t="shared" si="14"/>
        <v/>
      </c>
      <c r="AB76" s="90" t="str">
        <f t="shared" si="15"/>
        <v/>
      </c>
      <c r="AC76" s="90" t="str">
        <f t="shared" si="16"/>
        <v/>
      </c>
      <c r="AD76" s="90" t="str">
        <f t="shared" si="17"/>
        <v/>
      </c>
      <c r="AE76" s="90" t="str">
        <f t="shared" si="18"/>
        <v/>
      </c>
      <c r="AF76" s="90" t="str">
        <f t="shared" si="19"/>
        <v/>
      </c>
      <c r="AG76" s="90" t="str">
        <f t="shared" si="20"/>
        <v/>
      </c>
      <c r="AH76" s="90" t="str">
        <f t="shared" si="21"/>
        <v/>
      </c>
      <c r="AI76" s="90" t="str">
        <f t="shared" si="22"/>
        <v/>
      </c>
      <c r="AJ76" s="90" t="str">
        <f t="shared" si="23"/>
        <v/>
      </c>
      <c r="AK76" s="176"/>
    </row>
    <row r="77" spans="1:37" ht="13" customHeight="1">
      <c r="A77" s="172">
        <f>'statement of marks'!A77</f>
        <v>0</v>
      </c>
      <c r="B77" s="54" t="str">
        <f>'statement of marks'!D77</f>
        <v/>
      </c>
      <c r="C77" s="17" t="str">
        <f>'statement of marks'!E77</f>
        <v/>
      </c>
      <c r="D77" s="271" t="str">
        <f>'statement of marks'!F77</f>
        <v/>
      </c>
      <c r="E77" s="19" t="str">
        <f>'statement of marks'!G77</f>
        <v/>
      </c>
      <c r="F77" s="19" t="str">
        <f>'statement of marks'!H77</f>
        <v/>
      </c>
      <c r="G77" s="19" t="str">
        <f>'statement of marks'!I77</f>
        <v/>
      </c>
      <c r="H77" s="17" t="str">
        <f>IF('statement of marks'!B77="","",'statement of marks'!B77)</f>
        <v/>
      </c>
      <c r="I77" s="17" t="str">
        <f>IF('statement of marks'!C77="","",'statement of marks'!C77)</f>
        <v/>
      </c>
      <c r="J77" s="17" t="str">
        <f>IF('statement of marks'!HK77="","",'statement of marks'!HK77)</f>
        <v/>
      </c>
      <c r="K77" s="79">
        <f>IF('statement of marks'!DP77="","",'statement of marks'!DP77)</f>
        <v>332.5</v>
      </c>
      <c r="L77" s="173">
        <f>IF('statement of marks'!DQ77="","",'statement of marks'!DQ77)</f>
        <v>27.708333333333332</v>
      </c>
      <c r="M77" s="17" t="str">
        <f>IF('statement of marks'!DR77="","",'statement of marks'!DR77)</f>
        <v/>
      </c>
      <c r="N77" s="79" t="str">
        <f>(IF('result subject-wise'!Z77="","",'result subject-wise'!Z77))</f>
        <v xml:space="preserve">            </v>
      </c>
      <c r="O77" s="17" t="str">
        <f>IF('result subject-wise'!AV77="","",'result subject-wise'!AV77)</f>
        <v/>
      </c>
      <c r="P77" s="74" t="str">
        <f>IF('result subject-wise'!AX77="","",'result subject-wise'!AX77)</f>
        <v/>
      </c>
      <c r="Q77" s="74" t="str">
        <f>IF('statement of marks'!JG77="","",'statement of marks'!JG77)</f>
        <v/>
      </c>
      <c r="R77" s="173">
        <f>IF('statement of marks'!JH77="","",'statement of marks'!JH77)</f>
        <v>27.708333333333332</v>
      </c>
      <c r="S77" s="74" t="str">
        <f>IF('statement of marks'!JI77="","",'statement of marks'!JI77)</f>
        <v/>
      </c>
      <c r="T77" s="174" t="str">
        <f>'statement of marks'!HV77</f>
        <v/>
      </c>
      <c r="U77" s="175" t="str">
        <f>'statement of marks'!HW77</f>
        <v/>
      </c>
      <c r="V77" s="165"/>
      <c r="W77" s="165"/>
      <c r="X77" s="171" t="str">
        <f>'statement of marks'!G77</f>
        <v/>
      </c>
      <c r="Y77" s="90" t="str">
        <f t="shared" si="12"/>
        <v/>
      </c>
      <c r="Z77" s="90" t="str">
        <f t="shared" si="13"/>
        <v/>
      </c>
      <c r="AA77" s="90" t="str">
        <f t="shared" si="14"/>
        <v/>
      </c>
      <c r="AB77" s="90" t="str">
        <f t="shared" si="15"/>
        <v/>
      </c>
      <c r="AC77" s="90" t="str">
        <f t="shared" si="16"/>
        <v/>
      </c>
      <c r="AD77" s="90" t="str">
        <f t="shared" si="17"/>
        <v/>
      </c>
      <c r="AE77" s="90" t="str">
        <f t="shared" si="18"/>
        <v/>
      </c>
      <c r="AF77" s="90" t="str">
        <f t="shared" si="19"/>
        <v/>
      </c>
      <c r="AG77" s="90" t="str">
        <f t="shared" si="20"/>
        <v/>
      </c>
      <c r="AH77" s="90" t="str">
        <f t="shared" si="21"/>
        <v/>
      </c>
      <c r="AI77" s="90" t="str">
        <f t="shared" si="22"/>
        <v/>
      </c>
      <c r="AJ77" s="90" t="str">
        <f t="shared" si="23"/>
        <v/>
      </c>
      <c r="AK77" s="176"/>
    </row>
    <row r="78" spans="1:37" ht="13" hidden="1" customHeight="1">
      <c r="A78" s="172">
        <f>'statement of marks'!A78</f>
        <v>0</v>
      </c>
      <c r="B78" s="54" t="str">
        <f>'statement of marks'!D78</f>
        <v/>
      </c>
      <c r="C78" s="17" t="str">
        <f>'statement of marks'!E78</f>
        <v/>
      </c>
      <c r="D78" s="271" t="str">
        <f>'statement of marks'!F78</f>
        <v/>
      </c>
      <c r="E78" s="19" t="str">
        <f>'statement of marks'!G78</f>
        <v/>
      </c>
      <c r="F78" s="19" t="str">
        <f>'statement of marks'!H78</f>
        <v/>
      </c>
      <c r="G78" s="19" t="str">
        <f>'statement of marks'!I78</f>
        <v/>
      </c>
      <c r="H78" s="17" t="str">
        <f>IF('statement of marks'!B78="","",'statement of marks'!B78)</f>
        <v/>
      </c>
      <c r="I78" s="17" t="str">
        <f>IF('statement of marks'!C78="","",'statement of marks'!C78)</f>
        <v/>
      </c>
      <c r="J78" s="17" t="str">
        <f>IF('statement of marks'!HK78="","",'statement of marks'!HK78)</f>
        <v/>
      </c>
      <c r="K78" s="79">
        <f>IF('statement of marks'!DP78="","",'statement of marks'!DP78)</f>
        <v>332.5</v>
      </c>
      <c r="L78" s="173">
        <f>IF('statement of marks'!DQ78="","",'statement of marks'!DQ78)</f>
        <v>27.708333333333332</v>
      </c>
      <c r="M78" s="17" t="str">
        <f>IF('statement of marks'!DR78="","",'statement of marks'!DR78)</f>
        <v/>
      </c>
      <c r="N78" s="79" t="str">
        <f>(IF('result subject-wise'!Z78="","",'result subject-wise'!Z78))</f>
        <v xml:space="preserve">            </v>
      </c>
      <c r="O78" s="17" t="str">
        <f>IF('result subject-wise'!AV78="","",'result subject-wise'!AV78)</f>
        <v/>
      </c>
      <c r="P78" s="74" t="str">
        <f>IF('result subject-wise'!AX78="","",'result subject-wise'!AX78)</f>
        <v/>
      </c>
      <c r="Q78" s="74" t="str">
        <f>IF('statement of marks'!JG78="","",'statement of marks'!JG78)</f>
        <v/>
      </c>
      <c r="R78" s="173">
        <f>IF('statement of marks'!JH78="","",'statement of marks'!JH78)</f>
        <v>27.708333333333332</v>
      </c>
      <c r="S78" s="74" t="str">
        <f>IF('statement of marks'!JI78="","",'statement of marks'!JI78)</f>
        <v/>
      </c>
      <c r="T78" s="174" t="str">
        <f>'statement of marks'!HV78</f>
        <v/>
      </c>
      <c r="U78" s="175" t="str">
        <f>'statement of marks'!HW78</f>
        <v/>
      </c>
      <c r="V78" s="165"/>
      <c r="W78" s="165"/>
      <c r="X78" s="171" t="str">
        <f>'statement of marks'!G78</f>
        <v/>
      </c>
      <c r="Y78" s="90" t="str">
        <f t="shared" si="12"/>
        <v/>
      </c>
      <c r="Z78" s="90" t="str">
        <f t="shared" si="13"/>
        <v/>
      </c>
      <c r="AA78" s="90" t="str">
        <f t="shared" si="14"/>
        <v/>
      </c>
      <c r="AB78" s="90" t="str">
        <f t="shared" si="15"/>
        <v/>
      </c>
      <c r="AC78" s="90" t="str">
        <f t="shared" si="16"/>
        <v/>
      </c>
      <c r="AD78" s="90" t="str">
        <f t="shared" si="17"/>
        <v/>
      </c>
      <c r="AE78" s="90" t="str">
        <f t="shared" si="18"/>
        <v/>
      </c>
      <c r="AF78" s="90" t="str">
        <f t="shared" si="19"/>
        <v/>
      </c>
      <c r="AG78" s="90" t="str">
        <f t="shared" si="20"/>
        <v/>
      </c>
      <c r="AH78" s="90" t="str">
        <f t="shared" si="21"/>
        <v/>
      </c>
      <c r="AI78" s="90" t="str">
        <f t="shared" si="22"/>
        <v/>
      </c>
      <c r="AJ78" s="90" t="str">
        <f t="shared" si="23"/>
        <v/>
      </c>
      <c r="AK78" s="176"/>
    </row>
    <row r="79" spans="1:37" ht="13" hidden="1" customHeight="1">
      <c r="A79" s="172">
        <f>'statement of marks'!A79</f>
        <v>0</v>
      </c>
      <c r="B79" s="54" t="str">
        <f>'statement of marks'!D79</f>
        <v/>
      </c>
      <c r="C79" s="17" t="str">
        <f>'statement of marks'!E79</f>
        <v/>
      </c>
      <c r="D79" s="271" t="str">
        <f>'statement of marks'!F79</f>
        <v/>
      </c>
      <c r="E79" s="19" t="str">
        <f>'statement of marks'!G79</f>
        <v/>
      </c>
      <c r="F79" s="19" t="str">
        <f>'statement of marks'!H79</f>
        <v/>
      </c>
      <c r="G79" s="19" t="str">
        <f>'statement of marks'!I79</f>
        <v/>
      </c>
      <c r="H79" s="17" t="str">
        <f>IF('statement of marks'!B79="","",'statement of marks'!B79)</f>
        <v/>
      </c>
      <c r="I79" s="17" t="str">
        <f>IF('statement of marks'!C79="","",'statement of marks'!C79)</f>
        <v/>
      </c>
      <c r="J79" s="17" t="str">
        <f>IF('statement of marks'!HK79="","",'statement of marks'!HK79)</f>
        <v/>
      </c>
      <c r="K79" s="79">
        <f>IF('statement of marks'!DP79="","",'statement of marks'!DP79)</f>
        <v>332.5</v>
      </c>
      <c r="L79" s="173">
        <f>IF('statement of marks'!DQ79="","",'statement of marks'!DQ79)</f>
        <v>27.708333333333332</v>
      </c>
      <c r="M79" s="17" t="str">
        <f>IF('statement of marks'!DR79="","",'statement of marks'!DR79)</f>
        <v/>
      </c>
      <c r="N79" s="79" t="str">
        <f>(IF('result subject-wise'!Z79="","",'result subject-wise'!Z79))</f>
        <v xml:space="preserve">            </v>
      </c>
      <c r="O79" s="17" t="str">
        <f>IF('result subject-wise'!AV79="","",'result subject-wise'!AV79)</f>
        <v/>
      </c>
      <c r="P79" s="74" t="str">
        <f>IF('result subject-wise'!AX79="","",'result subject-wise'!AX79)</f>
        <v/>
      </c>
      <c r="Q79" s="74" t="str">
        <f>IF('statement of marks'!JG79="","",'statement of marks'!JG79)</f>
        <v/>
      </c>
      <c r="R79" s="173">
        <f>IF('statement of marks'!JH79="","",'statement of marks'!JH79)</f>
        <v>27.708333333333332</v>
      </c>
      <c r="S79" s="74" t="str">
        <f>IF('statement of marks'!JI79="","",'statement of marks'!JI79)</f>
        <v/>
      </c>
      <c r="T79" s="174" t="str">
        <f>'statement of marks'!HV79</f>
        <v/>
      </c>
      <c r="U79" s="175" t="str">
        <f>'statement of marks'!HW79</f>
        <v/>
      </c>
      <c r="V79" s="165"/>
      <c r="W79" s="165"/>
      <c r="X79" s="171" t="str">
        <f>'statement of marks'!G79</f>
        <v/>
      </c>
      <c r="Y79" s="90" t="str">
        <f t="shared" si="12"/>
        <v/>
      </c>
      <c r="Z79" s="90" t="str">
        <f t="shared" si="13"/>
        <v/>
      </c>
      <c r="AA79" s="90" t="str">
        <f t="shared" si="14"/>
        <v/>
      </c>
      <c r="AB79" s="90" t="str">
        <f t="shared" si="15"/>
        <v/>
      </c>
      <c r="AC79" s="90" t="str">
        <f t="shared" si="16"/>
        <v/>
      </c>
      <c r="AD79" s="90" t="str">
        <f t="shared" si="17"/>
        <v/>
      </c>
      <c r="AE79" s="90" t="str">
        <f t="shared" si="18"/>
        <v/>
      </c>
      <c r="AF79" s="90" t="str">
        <f t="shared" si="19"/>
        <v/>
      </c>
      <c r="AG79" s="90" t="str">
        <f t="shared" si="20"/>
        <v/>
      </c>
      <c r="AH79" s="90" t="str">
        <f t="shared" si="21"/>
        <v/>
      </c>
      <c r="AI79" s="90" t="str">
        <f t="shared" si="22"/>
        <v/>
      </c>
      <c r="AJ79" s="90" t="str">
        <f t="shared" si="23"/>
        <v/>
      </c>
      <c r="AK79" s="176"/>
    </row>
    <row r="80" spans="1:37" ht="13" hidden="1" customHeight="1">
      <c r="A80" s="172">
        <f>'statement of marks'!A80</f>
        <v>0</v>
      </c>
      <c r="B80" s="54" t="str">
        <f>'statement of marks'!D80</f>
        <v/>
      </c>
      <c r="C80" s="17" t="str">
        <f>'statement of marks'!E80</f>
        <v/>
      </c>
      <c r="D80" s="271" t="str">
        <f>'statement of marks'!F80</f>
        <v/>
      </c>
      <c r="E80" s="19" t="str">
        <f>'statement of marks'!G80</f>
        <v/>
      </c>
      <c r="F80" s="19" t="str">
        <f>'statement of marks'!H80</f>
        <v/>
      </c>
      <c r="G80" s="19" t="str">
        <f>'statement of marks'!I80</f>
        <v/>
      </c>
      <c r="H80" s="17" t="str">
        <f>IF('statement of marks'!B80="","",'statement of marks'!B80)</f>
        <v/>
      </c>
      <c r="I80" s="17" t="str">
        <f>IF('statement of marks'!C80="","",'statement of marks'!C80)</f>
        <v/>
      </c>
      <c r="J80" s="17" t="str">
        <f>IF('statement of marks'!HK80="","",'statement of marks'!HK80)</f>
        <v/>
      </c>
      <c r="K80" s="79">
        <f>IF('statement of marks'!DP80="","",'statement of marks'!DP80)</f>
        <v>332.5</v>
      </c>
      <c r="L80" s="173">
        <f>IF('statement of marks'!DQ80="","",'statement of marks'!DQ80)</f>
        <v>27.708333333333332</v>
      </c>
      <c r="M80" s="17" t="str">
        <f>IF('statement of marks'!DR80="","",'statement of marks'!DR80)</f>
        <v/>
      </c>
      <c r="N80" s="79" t="str">
        <f>(IF('result subject-wise'!Z80="","",'result subject-wise'!Z80))</f>
        <v xml:space="preserve">            </v>
      </c>
      <c r="O80" s="17" t="str">
        <f>IF('result subject-wise'!AV80="","",'result subject-wise'!AV80)</f>
        <v/>
      </c>
      <c r="P80" s="74" t="str">
        <f>IF('result subject-wise'!AX80="","",'result subject-wise'!AX80)</f>
        <v/>
      </c>
      <c r="Q80" s="74" t="str">
        <f>IF('statement of marks'!JG80="","",'statement of marks'!JG80)</f>
        <v/>
      </c>
      <c r="R80" s="173">
        <f>IF('statement of marks'!JH80="","",'statement of marks'!JH80)</f>
        <v>27.708333333333332</v>
      </c>
      <c r="S80" s="74" t="str">
        <f>IF('statement of marks'!JI80="","",'statement of marks'!JI80)</f>
        <v/>
      </c>
      <c r="T80" s="174" t="str">
        <f>'statement of marks'!HV80</f>
        <v/>
      </c>
      <c r="U80" s="175" t="str">
        <f>'statement of marks'!HW80</f>
        <v/>
      </c>
      <c r="V80" s="165"/>
      <c r="W80" s="165"/>
      <c r="X80" s="171" t="str">
        <f>'statement of marks'!G80</f>
        <v/>
      </c>
      <c r="Y80" s="90" t="str">
        <f t="shared" si="12"/>
        <v/>
      </c>
      <c r="Z80" s="90" t="str">
        <f t="shared" si="13"/>
        <v/>
      </c>
      <c r="AA80" s="90" t="str">
        <f t="shared" si="14"/>
        <v/>
      </c>
      <c r="AB80" s="90" t="str">
        <f t="shared" si="15"/>
        <v/>
      </c>
      <c r="AC80" s="90" t="str">
        <f t="shared" si="16"/>
        <v/>
      </c>
      <c r="AD80" s="90" t="str">
        <f t="shared" si="17"/>
        <v/>
      </c>
      <c r="AE80" s="90" t="str">
        <f t="shared" si="18"/>
        <v/>
      </c>
      <c r="AF80" s="90" t="str">
        <f t="shared" si="19"/>
        <v/>
      </c>
      <c r="AG80" s="90" t="str">
        <f t="shared" si="20"/>
        <v/>
      </c>
      <c r="AH80" s="90" t="str">
        <f t="shared" si="21"/>
        <v/>
      </c>
      <c r="AI80" s="90" t="str">
        <f t="shared" si="22"/>
        <v/>
      </c>
      <c r="AJ80" s="90" t="str">
        <f t="shared" si="23"/>
        <v/>
      </c>
      <c r="AK80" s="176"/>
    </row>
    <row r="81" spans="1:37" ht="13" hidden="1" customHeight="1">
      <c r="A81" s="172">
        <f>'statement of marks'!A81</f>
        <v>0</v>
      </c>
      <c r="B81" s="54" t="str">
        <f>'statement of marks'!D81</f>
        <v/>
      </c>
      <c r="C81" s="17" t="str">
        <f>'statement of marks'!E81</f>
        <v/>
      </c>
      <c r="D81" s="271" t="str">
        <f>'statement of marks'!F81</f>
        <v/>
      </c>
      <c r="E81" s="19" t="str">
        <f>'statement of marks'!G81</f>
        <v/>
      </c>
      <c r="F81" s="19" t="str">
        <f>'statement of marks'!H81</f>
        <v/>
      </c>
      <c r="G81" s="19" t="str">
        <f>'statement of marks'!I81</f>
        <v/>
      </c>
      <c r="H81" s="17" t="str">
        <f>IF('statement of marks'!B81="","",'statement of marks'!B81)</f>
        <v/>
      </c>
      <c r="I81" s="17" t="str">
        <f>IF('statement of marks'!C81="","",'statement of marks'!C81)</f>
        <v/>
      </c>
      <c r="J81" s="17" t="str">
        <f>IF('statement of marks'!HK81="","",'statement of marks'!HK81)</f>
        <v/>
      </c>
      <c r="K81" s="79">
        <f>IF('statement of marks'!DP81="","",'statement of marks'!DP81)</f>
        <v>332.5</v>
      </c>
      <c r="L81" s="173">
        <f>IF('statement of marks'!DQ81="","",'statement of marks'!DQ81)</f>
        <v>27.708333333333332</v>
      </c>
      <c r="M81" s="17" t="str">
        <f>IF('statement of marks'!DR81="","",'statement of marks'!DR81)</f>
        <v/>
      </c>
      <c r="N81" s="79" t="str">
        <f>(IF('result subject-wise'!Z81="","",'result subject-wise'!Z81))</f>
        <v xml:space="preserve">            </v>
      </c>
      <c r="O81" s="17" t="str">
        <f>IF('result subject-wise'!AV81="","",'result subject-wise'!AV81)</f>
        <v/>
      </c>
      <c r="P81" s="74" t="str">
        <f>IF('result subject-wise'!AX81="","",'result subject-wise'!AX81)</f>
        <v/>
      </c>
      <c r="Q81" s="74" t="str">
        <f>IF('statement of marks'!JG81="","",'statement of marks'!JG81)</f>
        <v/>
      </c>
      <c r="R81" s="173">
        <f>IF('statement of marks'!JH81="","",'statement of marks'!JH81)</f>
        <v>27.708333333333332</v>
      </c>
      <c r="S81" s="74" t="str">
        <f>IF('statement of marks'!JI81="","",'statement of marks'!JI81)</f>
        <v/>
      </c>
      <c r="T81" s="174" t="str">
        <f>'statement of marks'!HV81</f>
        <v/>
      </c>
      <c r="U81" s="175" t="str">
        <f>'statement of marks'!HW81</f>
        <v/>
      </c>
      <c r="V81" s="165"/>
      <c r="W81" s="165"/>
      <c r="X81" s="171" t="str">
        <f>'statement of marks'!G81</f>
        <v/>
      </c>
      <c r="Y81" s="90" t="str">
        <f t="shared" si="12"/>
        <v/>
      </c>
      <c r="Z81" s="90" t="str">
        <f t="shared" si="13"/>
        <v/>
      </c>
      <c r="AA81" s="90" t="str">
        <f t="shared" si="14"/>
        <v/>
      </c>
      <c r="AB81" s="90" t="str">
        <f t="shared" si="15"/>
        <v/>
      </c>
      <c r="AC81" s="90" t="str">
        <f t="shared" si="16"/>
        <v/>
      </c>
      <c r="AD81" s="90" t="str">
        <f t="shared" si="17"/>
        <v/>
      </c>
      <c r="AE81" s="90" t="str">
        <f t="shared" si="18"/>
        <v/>
      </c>
      <c r="AF81" s="90" t="str">
        <f t="shared" si="19"/>
        <v/>
      </c>
      <c r="AG81" s="90" t="str">
        <f t="shared" si="20"/>
        <v/>
      </c>
      <c r="AH81" s="90" t="str">
        <f t="shared" si="21"/>
        <v/>
      </c>
      <c r="AI81" s="90" t="str">
        <f t="shared" si="22"/>
        <v/>
      </c>
      <c r="AJ81" s="90" t="str">
        <f t="shared" si="23"/>
        <v/>
      </c>
      <c r="AK81" s="176"/>
    </row>
    <row r="82" spans="1:37" ht="13" hidden="1" customHeight="1">
      <c r="A82" s="172">
        <f>'statement of marks'!A82</f>
        <v>0</v>
      </c>
      <c r="B82" s="54" t="str">
        <f>'statement of marks'!D82</f>
        <v/>
      </c>
      <c r="C82" s="17" t="str">
        <f>'statement of marks'!E82</f>
        <v/>
      </c>
      <c r="D82" s="271" t="str">
        <f>'statement of marks'!F82</f>
        <v/>
      </c>
      <c r="E82" s="19" t="str">
        <f>'statement of marks'!G82</f>
        <v/>
      </c>
      <c r="F82" s="19" t="str">
        <f>'statement of marks'!H82</f>
        <v/>
      </c>
      <c r="G82" s="19" t="str">
        <f>'statement of marks'!I82</f>
        <v/>
      </c>
      <c r="H82" s="17" t="str">
        <f>IF('statement of marks'!B82="","",'statement of marks'!B82)</f>
        <v/>
      </c>
      <c r="I82" s="17" t="str">
        <f>IF('statement of marks'!C82="","",'statement of marks'!C82)</f>
        <v/>
      </c>
      <c r="J82" s="17" t="str">
        <f>IF('statement of marks'!HK82="","",'statement of marks'!HK82)</f>
        <v/>
      </c>
      <c r="K82" s="79">
        <f>IF('statement of marks'!DP82="","",'statement of marks'!DP82)</f>
        <v>332.5</v>
      </c>
      <c r="L82" s="173">
        <f>IF('statement of marks'!DQ82="","",'statement of marks'!DQ82)</f>
        <v>27.708333333333332</v>
      </c>
      <c r="M82" s="17" t="str">
        <f>IF('statement of marks'!DR82="","",'statement of marks'!DR82)</f>
        <v/>
      </c>
      <c r="N82" s="79" t="str">
        <f>(IF('result subject-wise'!Z82="","",'result subject-wise'!Z82))</f>
        <v xml:space="preserve">            </v>
      </c>
      <c r="O82" s="17" t="str">
        <f>IF('result subject-wise'!AV82="","",'result subject-wise'!AV82)</f>
        <v/>
      </c>
      <c r="P82" s="74" t="str">
        <f>IF('result subject-wise'!AX82="","",'result subject-wise'!AX82)</f>
        <v/>
      </c>
      <c r="Q82" s="74" t="str">
        <f>IF('statement of marks'!JG82="","",'statement of marks'!JG82)</f>
        <v/>
      </c>
      <c r="R82" s="173">
        <f>IF('statement of marks'!JH82="","",'statement of marks'!JH82)</f>
        <v>27.708333333333332</v>
      </c>
      <c r="S82" s="74" t="str">
        <f>IF('statement of marks'!JI82="","",'statement of marks'!JI82)</f>
        <v/>
      </c>
      <c r="T82" s="174" t="str">
        <f>'statement of marks'!HV82</f>
        <v/>
      </c>
      <c r="U82" s="175" t="str">
        <f>'statement of marks'!HW82</f>
        <v/>
      </c>
      <c r="V82" s="165"/>
      <c r="W82" s="165"/>
      <c r="X82" s="171" t="str">
        <f>'statement of marks'!G82</f>
        <v/>
      </c>
      <c r="Y82" s="90" t="str">
        <f t="shared" si="12"/>
        <v/>
      </c>
      <c r="Z82" s="90" t="str">
        <f t="shared" si="13"/>
        <v/>
      </c>
      <c r="AA82" s="90" t="str">
        <f t="shared" si="14"/>
        <v/>
      </c>
      <c r="AB82" s="90" t="str">
        <f t="shared" si="15"/>
        <v/>
      </c>
      <c r="AC82" s="90" t="str">
        <f t="shared" si="16"/>
        <v/>
      </c>
      <c r="AD82" s="90" t="str">
        <f t="shared" si="17"/>
        <v/>
      </c>
      <c r="AE82" s="90" t="str">
        <f t="shared" si="18"/>
        <v/>
      </c>
      <c r="AF82" s="90" t="str">
        <f t="shared" si="19"/>
        <v/>
      </c>
      <c r="AG82" s="90" t="str">
        <f t="shared" si="20"/>
        <v/>
      </c>
      <c r="AH82" s="90" t="str">
        <f t="shared" si="21"/>
        <v/>
      </c>
      <c r="AI82" s="90" t="str">
        <f t="shared" si="22"/>
        <v/>
      </c>
      <c r="AJ82" s="90" t="str">
        <f t="shared" si="23"/>
        <v/>
      </c>
      <c r="AK82" s="176"/>
    </row>
    <row r="83" spans="1:37" ht="13" hidden="1" customHeight="1">
      <c r="A83" s="172">
        <f>'statement of marks'!A83</f>
        <v>0</v>
      </c>
      <c r="B83" s="54" t="str">
        <f>'statement of marks'!D83</f>
        <v/>
      </c>
      <c r="C83" s="17" t="str">
        <f>'statement of marks'!E83</f>
        <v/>
      </c>
      <c r="D83" s="271" t="str">
        <f>'statement of marks'!F83</f>
        <v/>
      </c>
      <c r="E83" s="19" t="str">
        <f>'statement of marks'!G83</f>
        <v/>
      </c>
      <c r="F83" s="19" t="str">
        <f>'statement of marks'!H83</f>
        <v/>
      </c>
      <c r="G83" s="19" t="str">
        <f>'statement of marks'!I83</f>
        <v/>
      </c>
      <c r="H83" s="17" t="str">
        <f>IF('statement of marks'!B83="","",'statement of marks'!B83)</f>
        <v/>
      </c>
      <c r="I83" s="17" t="str">
        <f>IF('statement of marks'!C83="","",'statement of marks'!C83)</f>
        <v/>
      </c>
      <c r="J83" s="17" t="str">
        <f>IF('statement of marks'!HK83="","",'statement of marks'!HK83)</f>
        <v/>
      </c>
      <c r="K83" s="79">
        <f>IF('statement of marks'!DP83="","",'statement of marks'!DP83)</f>
        <v>332.5</v>
      </c>
      <c r="L83" s="173">
        <f>IF('statement of marks'!DQ83="","",'statement of marks'!DQ83)</f>
        <v>27.708333333333332</v>
      </c>
      <c r="M83" s="17" t="str">
        <f>IF('statement of marks'!DR83="","",'statement of marks'!DR83)</f>
        <v/>
      </c>
      <c r="N83" s="79" t="str">
        <f>(IF('result subject-wise'!Z83="","",'result subject-wise'!Z83))</f>
        <v xml:space="preserve">            </v>
      </c>
      <c r="O83" s="17" t="str">
        <f>IF('result subject-wise'!AV83="","",'result subject-wise'!AV83)</f>
        <v/>
      </c>
      <c r="P83" s="74" t="str">
        <f>IF('result subject-wise'!AX83="","",'result subject-wise'!AX83)</f>
        <v/>
      </c>
      <c r="Q83" s="74" t="str">
        <f>IF('statement of marks'!JG83="","",'statement of marks'!JG83)</f>
        <v/>
      </c>
      <c r="R83" s="173">
        <f>IF('statement of marks'!JH83="","",'statement of marks'!JH83)</f>
        <v>27.708333333333332</v>
      </c>
      <c r="S83" s="74" t="str">
        <f>IF('statement of marks'!JI83="","",'statement of marks'!JI83)</f>
        <v/>
      </c>
      <c r="T83" s="174" t="str">
        <f>'statement of marks'!HV83</f>
        <v/>
      </c>
      <c r="U83" s="175" t="str">
        <f>'statement of marks'!HW83</f>
        <v/>
      </c>
      <c r="V83" s="165"/>
      <c r="W83" s="165"/>
      <c r="X83" s="171" t="str">
        <f>'statement of marks'!G83</f>
        <v/>
      </c>
      <c r="Y83" s="90" t="str">
        <f t="shared" si="12"/>
        <v/>
      </c>
      <c r="Z83" s="90" t="str">
        <f t="shared" si="13"/>
        <v/>
      </c>
      <c r="AA83" s="90" t="str">
        <f t="shared" si="14"/>
        <v/>
      </c>
      <c r="AB83" s="90" t="str">
        <f t="shared" si="15"/>
        <v/>
      </c>
      <c r="AC83" s="90" t="str">
        <f t="shared" si="16"/>
        <v/>
      </c>
      <c r="AD83" s="90" t="str">
        <f t="shared" si="17"/>
        <v/>
      </c>
      <c r="AE83" s="90" t="str">
        <f t="shared" si="18"/>
        <v/>
      </c>
      <c r="AF83" s="90" t="str">
        <f t="shared" si="19"/>
        <v/>
      </c>
      <c r="AG83" s="90" t="str">
        <f t="shared" si="20"/>
        <v/>
      </c>
      <c r="AH83" s="90" t="str">
        <f t="shared" si="21"/>
        <v/>
      </c>
      <c r="AI83" s="90" t="str">
        <f t="shared" si="22"/>
        <v/>
      </c>
      <c r="AJ83" s="90" t="str">
        <f t="shared" si="23"/>
        <v/>
      </c>
      <c r="AK83" s="176"/>
    </row>
    <row r="84" spans="1:37" ht="13" hidden="1" customHeight="1">
      <c r="A84" s="172">
        <f>'statement of marks'!A84</f>
        <v>0</v>
      </c>
      <c r="B84" s="54" t="str">
        <f>'statement of marks'!D84</f>
        <v/>
      </c>
      <c r="C84" s="17" t="str">
        <f>'statement of marks'!E84</f>
        <v/>
      </c>
      <c r="D84" s="271" t="str">
        <f>'statement of marks'!F84</f>
        <v/>
      </c>
      <c r="E84" s="19" t="str">
        <f>'statement of marks'!G84</f>
        <v/>
      </c>
      <c r="F84" s="19" t="str">
        <f>'statement of marks'!H84</f>
        <v/>
      </c>
      <c r="G84" s="19" t="str">
        <f>'statement of marks'!I84</f>
        <v/>
      </c>
      <c r="H84" s="17" t="str">
        <f>IF('statement of marks'!B84="","",'statement of marks'!B84)</f>
        <v/>
      </c>
      <c r="I84" s="17" t="str">
        <f>IF('statement of marks'!C84="","",'statement of marks'!C84)</f>
        <v/>
      </c>
      <c r="J84" s="17" t="str">
        <f>IF('statement of marks'!HK84="","",'statement of marks'!HK84)</f>
        <v/>
      </c>
      <c r="K84" s="79">
        <f>IF('statement of marks'!DP84="","",'statement of marks'!DP84)</f>
        <v>332.5</v>
      </c>
      <c r="L84" s="173">
        <f>IF('statement of marks'!DQ84="","",'statement of marks'!DQ84)</f>
        <v>27.708333333333332</v>
      </c>
      <c r="M84" s="17" t="str">
        <f>IF('statement of marks'!DR84="","",'statement of marks'!DR84)</f>
        <v/>
      </c>
      <c r="N84" s="79" t="str">
        <f>(IF('result subject-wise'!Z84="","",'result subject-wise'!Z84))</f>
        <v xml:space="preserve">            </v>
      </c>
      <c r="O84" s="17" t="str">
        <f>IF('result subject-wise'!AV84="","",'result subject-wise'!AV84)</f>
        <v/>
      </c>
      <c r="P84" s="74" t="str">
        <f>IF('result subject-wise'!AX84="","",'result subject-wise'!AX84)</f>
        <v/>
      </c>
      <c r="Q84" s="74" t="str">
        <f>IF('statement of marks'!JG84="","",'statement of marks'!JG84)</f>
        <v/>
      </c>
      <c r="R84" s="173">
        <f>IF('statement of marks'!JH84="","",'statement of marks'!JH84)</f>
        <v>27.708333333333332</v>
      </c>
      <c r="S84" s="74" t="str">
        <f>IF('statement of marks'!JI84="","",'statement of marks'!JI84)</f>
        <v/>
      </c>
      <c r="T84" s="174" t="str">
        <f>'statement of marks'!HV84</f>
        <v/>
      </c>
      <c r="U84" s="175" t="str">
        <f>'statement of marks'!HW84</f>
        <v/>
      </c>
      <c r="V84" s="165"/>
      <c r="W84" s="165"/>
      <c r="X84" s="171" t="str">
        <f>'statement of marks'!G84</f>
        <v/>
      </c>
      <c r="Y84" s="90" t="str">
        <f t="shared" si="12"/>
        <v/>
      </c>
      <c r="Z84" s="90" t="str">
        <f t="shared" si="13"/>
        <v/>
      </c>
      <c r="AA84" s="90" t="str">
        <f t="shared" si="14"/>
        <v/>
      </c>
      <c r="AB84" s="90" t="str">
        <f t="shared" si="15"/>
        <v/>
      </c>
      <c r="AC84" s="90" t="str">
        <f t="shared" si="16"/>
        <v/>
      </c>
      <c r="AD84" s="90" t="str">
        <f t="shared" si="17"/>
        <v/>
      </c>
      <c r="AE84" s="90" t="str">
        <f t="shared" si="18"/>
        <v/>
      </c>
      <c r="AF84" s="90" t="str">
        <f t="shared" si="19"/>
        <v/>
      </c>
      <c r="AG84" s="90" t="str">
        <f t="shared" si="20"/>
        <v/>
      </c>
      <c r="AH84" s="90" t="str">
        <f t="shared" si="21"/>
        <v/>
      </c>
      <c r="AI84" s="90" t="str">
        <f t="shared" si="22"/>
        <v/>
      </c>
      <c r="AJ84" s="90" t="str">
        <f t="shared" si="23"/>
        <v/>
      </c>
      <c r="AK84" s="176"/>
    </row>
    <row r="85" spans="1:37" ht="13" hidden="1" customHeight="1">
      <c r="A85" s="172">
        <f>'statement of marks'!A85</f>
        <v>0</v>
      </c>
      <c r="B85" s="54" t="str">
        <f>'statement of marks'!D85</f>
        <v/>
      </c>
      <c r="C85" s="17" t="str">
        <f>'statement of marks'!E85</f>
        <v/>
      </c>
      <c r="D85" s="271" t="str">
        <f>'statement of marks'!F85</f>
        <v/>
      </c>
      <c r="E85" s="19" t="str">
        <f>'statement of marks'!G85</f>
        <v/>
      </c>
      <c r="F85" s="19" t="str">
        <f>'statement of marks'!H85</f>
        <v/>
      </c>
      <c r="G85" s="19" t="str">
        <f>'statement of marks'!I85</f>
        <v/>
      </c>
      <c r="H85" s="17" t="str">
        <f>IF('statement of marks'!B85="","",'statement of marks'!B85)</f>
        <v/>
      </c>
      <c r="I85" s="17" t="str">
        <f>IF('statement of marks'!C85="","",'statement of marks'!C85)</f>
        <v/>
      </c>
      <c r="J85" s="17" t="str">
        <f>IF('statement of marks'!HK85="","",'statement of marks'!HK85)</f>
        <v/>
      </c>
      <c r="K85" s="79">
        <f>IF('statement of marks'!DP85="","",'statement of marks'!DP85)</f>
        <v>332.5</v>
      </c>
      <c r="L85" s="173">
        <f>IF('statement of marks'!DQ85="","",'statement of marks'!DQ85)</f>
        <v>27.708333333333332</v>
      </c>
      <c r="M85" s="17" t="str">
        <f>IF('statement of marks'!DR85="","",'statement of marks'!DR85)</f>
        <v/>
      </c>
      <c r="N85" s="79" t="str">
        <f>(IF('result subject-wise'!Z85="","",'result subject-wise'!Z85))</f>
        <v xml:space="preserve">            </v>
      </c>
      <c r="O85" s="17" t="str">
        <f>IF('result subject-wise'!AV85="","",'result subject-wise'!AV85)</f>
        <v/>
      </c>
      <c r="P85" s="74" t="str">
        <f>IF('result subject-wise'!AX85="","",'result subject-wise'!AX85)</f>
        <v/>
      </c>
      <c r="Q85" s="74" t="str">
        <f>IF('statement of marks'!JG85="","",'statement of marks'!JG85)</f>
        <v/>
      </c>
      <c r="R85" s="173">
        <f>IF('statement of marks'!JH85="","",'statement of marks'!JH85)</f>
        <v>27.708333333333332</v>
      </c>
      <c r="S85" s="74" t="str">
        <f>IF('statement of marks'!JI85="","",'statement of marks'!JI85)</f>
        <v/>
      </c>
      <c r="T85" s="174" t="str">
        <f>'statement of marks'!HV85</f>
        <v/>
      </c>
      <c r="U85" s="175" t="str">
        <f>'statement of marks'!HW85</f>
        <v/>
      </c>
      <c r="V85" s="165"/>
      <c r="W85" s="165"/>
      <c r="X85" s="171" t="str">
        <f>'statement of marks'!G85</f>
        <v/>
      </c>
      <c r="Y85" s="90" t="str">
        <f t="shared" si="12"/>
        <v/>
      </c>
      <c r="Z85" s="90" t="str">
        <f t="shared" si="13"/>
        <v/>
      </c>
      <c r="AA85" s="90" t="str">
        <f t="shared" si="14"/>
        <v/>
      </c>
      <c r="AB85" s="90" t="str">
        <f t="shared" si="15"/>
        <v/>
      </c>
      <c r="AC85" s="90" t="str">
        <f t="shared" si="16"/>
        <v/>
      </c>
      <c r="AD85" s="90" t="str">
        <f t="shared" si="17"/>
        <v/>
      </c>
      <c r="AE85" s="90" t="str">
        <f t="shared" si="18"/>
        <v/>
      </c>
      <c r="AF85" s="90" t="str">
        <f t="shared" si="19"/>
        <v/>
      </c>
      <c r="AG85" s="90" t="str">
        <f t="shared" si="20"/>
        <v/>
      </c>
      <c r="AH85" s="90" t="str">
        <f t="shared" si="21"/>
        <v/>
      </c>
      <c r="AI85" s="90" t="str">
        <f t="shared" si="22"/>
        <v/>
      </c>
      <c r="AJ85" s="90" t="str">
        <f t="shared" si="23"/>
        <v/>
      </c>
      <c r="AK85" s="176"/>
    </row>
    <row r="86" spans="1:37" ht="13" hidden="1" customHeight="1">
      <c r="A86" s="172">
        <f>'statement of marks'!A86</f>
        <v>0</v>
      </c>
      <c r="B86" s="54" t="str">
        <f>'statement of marks'!D86</f>
        <v/>
      </c>
      <c r="C86" s="17" t="str">
        <f>'statement of marks'!E86</f>
        <v/>
      </c>
      <c r="D86" s="271" t="str">
        <f>'statement of marks'!F86</f>
        <v/>
      </c>
      <c r="E86" s="19" t="str">
        <f>'statement of marks'!G86</f>
        <v/>
      </c>
      <c r="F86" s="19" t="str">
        <f>'statement of marks'!H86</f>
        <v/>
      </c>
      <c r="G86" s="19" t="str">
        <f>'statement of marks'!I86</f>
        <v/>
      </c>
      <c r="H86" s="17" t="str">
        <f>IF('statement of marks'!B86="","",'statement of marks'!B86)</f>
        <v/>
      </c>
      <c r="I86" s="17" t="str">
        <f>IF('statement of marks'!C86="","",'statement of marks'!C86)</f>
        <v/>
      </c>
      <c r="J86" s="17" t="str">
        <f>IF('statement of marks'!HK86="","",'statement of marks'!HK86)</f>
        <v/>
      </c>
      <c r="K86" s="79">
        <f>IF('statement of marks'!DP86="","",'statement of marks'!DP86)</f>
        <v>332.5</v>
      </c>
      <c r="L86" s="173">
        <f>IF('statement of marks'!DQ86="","",'statement of marks'!DQ86)</f>
        <v>27.708333333333332</v>
      </c>
      <c r="M86" s="17" t="str">
        <f>IF('statement of marks'!DR86="","",'statement of marks'!DR86)</f>
        <v/>
      </c>
      <c r="N86" s="79" t="str">
        <f>(IF('result subject-wise'!Z86="","",'result subject-wise'!Z86))</f>
        <v xml:space="preserve">            </v>
      </c>
      <c r="O86" s="17" t="str">
        <f>IF('result subject-wise'!AV86="","",'result subject-wise'!AV86)</f>
        <v/>
      </c>
      <c r="P86" s="74" t="str">
        <f>IF('result subject-wise'!AX86="","",'result subject-wise'!AX86)</f>
        <v/>
      </c>
      <c r="Q86" s="74" t="str">
        <f>IF('statement of marks'!JG86="","",'statement of marks'!JG86)</f>
        <v/>
      </c>
      <c r="R86" s="173">
        <f>IF('statement of marks'!JH86="","",'statement of marks'!JH86)</f>
        <v>27.708333333333332</v>
      </c>
      <c r="S86" s="74" t="str">
        <f>IF('statement of marks'!JI86="","",'statement of marks'!JI86)</f>
        <v/>
      </c>
      <c r="T86" s="174" t="str">
        <f>'statement of marks'!HV86</f>
        <v/>
      </c>
      <c r="U86" s="175" t="str">
        <f>'statement of marks'!HW86</f>
        <v/>
      </c>
      <c r="V86" s="165"/>
      <c r="W86" s="165"/>
      <c r="X86" s="171" t="str">
        <f>'statement of marks'!G86</f>
        <v/>
      </c>
      <c r="Y86" s="90" t="str">
        <f t="shared" si="12"/>
        <v/>
      </c>
      <c r="Z86" s="90" t="str">
        <f t="shared" si="13"/>
        <v/>
      </c>
      <c r="AA86" s="90" t="str">
        <f t="shared" si="14"/>
        <v/>
      </c>
      <c r="AB86" s="90" t="str">
        <f t="shared" si="15"/>
        <v/>
      </c>
      <c r="AC86" s="90" t="str">
        <f t="shared" si="16"/>
        <v/>
      </c>
      <c r="AD86" s="90" t="str">
        <f t="shared" si="17"/>
        <v/>
      </c>
      <c r="AE86" s="90" t="str">
        <f t="shared" si="18"/>
        <v/>
      </c>
      <c r="AF86" s="90" t="str">
        <f t="shared" si="19"/>
        <v/>
      </c>
      <c r="AG86" s="90" t="str">
        <f t="shared" si="20"/>
        <v/>
      </c>
      <c r="AH86" s="90" t="str">
        <f t="shared" si="21"/>
        <v/>
      </c>
      <c r="AI86" s="90" t="str">
        <f t="shared" si="22"/>
        <v/>
      </c>
      <c r="AJ86" s="90" t="str">
        <f t="shared" si="23"/>
        <v/>
      </c>
      <c r="AK86" s="176"/>
    </row>
    <row r="87" spans="1:37" ht="13" hidden="1" customHeight="1">
      <c r="A87" s="172">
        <f>'statement of marks'!A87</f>
        <v>0</v>
      </c>
      <c r="B87" s="54" t="str">
        <f>'statement of marks'!D87</f>
        <v/>
      </c>
      <c r="C87" s="17" t="str">
        <f>'statement of marks'!E87</f>
        <v/>
      </c>
      <c r="D87" s="271" t="str">
        <f>'statement of marks'!F87</f>
        <v/>
      </c>
      <c r="E87" s="19" t="str">
        <f>'statement of marks'!G87</f>
        <v/>
      </c>
      <c r="F87" s="19" t="str">
        <f>'statement of marks'!H87</f>
        <v/>
      </c>
      <c r="G87" s="19" t="str">
        <f>'statement of marks'!I87</f>
        <v/>
      </c>
      <c r="H87" s="17" t="str">
        <f>IF('statement of marks'!B87="","",'statement of marks'!B87)</f>
        <v/>
      </c>
      <c r="I87" s="17" t="str">
        <f>IF('statement of marks'!C87="","",'statement of marks'!C87)</f>
        <v/>
      </c>
      <c r="J87" s="17" t="str">
        <f>IF('statement of marks'!HK87="","",'statement of marks'!HK87)</f>
        <v/>
      </c>
      <c r="K87" s="79">
        <f>IF('statement of marks'!DP87="","",'statement of marks'!DP87)</f>
        <v>332.5</v>
      </c>
      <c r="L87" s="173">
        <f>IF('statement of marks'!DQ87="","",'statement of marks'!DQ87)</f>
        <v>27.708333333333332</v>
      </c>
      <c r="M87" s="17" t="str">
        <f>IF('statement of marks'!DR87="","",'statement of marks'!DR87)</f>
        <v/>
      </c>
      <c r="N87" s="79" t="str">
        <f>(IF('result subject-wise'!Z87="","",'result subject-wise'!Z87))</f>
        <v xml:space="preserve">            </v>
      </c>
      <c r="O87" s="17" t="str">
        <f>IF('result subject-wise'!AV87="","",'result subject-wise'!AV87)</f>
        <v/>
      </c>
      <c r="P87" s="74" t="str">
        <f>IF('result subject-wise'!AX87="","",'result subject-wise'!AX87)</f>
        <v/>
      </c>
      <c r="Q87" s="74" t="str">
        <f>IF('statement of marks'!JG87="","",'statement of marks'!JG87)</f>
        <v/>
      </c>
      <c r="R87" s="173">
        <f>IF('statement of marks'!JH87="","",'statement of marks'!JH87)</f>
        <v>27.708333333333332</v>
      </c>
      <c r="S87" s="74" t="str">
        <f>IF('statement of marks'!JI87="","",'statement of marks'!JI87)</f>
        <v/>
      </c>
      <c r="T87" s="174" t="str">
        <f>'statement of marks'!HV87</f>
        <v/>
      </c>
      <c r="U87" s="175" t="str">
        <f>'statement of marks'!HW87</f>
        <v/>
      </c>
      <c r="V87" s="165"/>
      <c r="W87" s="165"/>
      <c r="X87" s="171" t="str">
        <f>'statement of marks'!G87</f>
        <v/>
      </c>
      <c r="Y87" s="90" t="str">
        <f t="shared" si="12"/>
        <v/>
      </c>
      <c r="Z87" s="90" t="str">
        <f t="shared" si="13"/>
        <v/>
      </c>
      <c r="AA87" s="90" t="str">
        <f t="shared" si="14"/>
        <v/>
      </c>
      <c r="AB87" s="90" t="str">
        <f t="shared" si="15"/>
        <v/>
      </c>
      <c r="AC87" s="90" t="str">
        <f t="shared" si="16"/>
        <v/>
      </c>
      <c r="AD87" s="90" t="str">
        <f t="shared" si="17"/>
        <v/>
      </c>
      <c r="AE87" s="90" t="str">
        <f t="shared" si="18"/>
        <v/>
      </c>
      <c r="AF87" s="90" t="str">
        <f t="shared" si="19"/>
        <v/>
      </c>
      <c r="AG87" s="90" t="str">
        <f t="shared" si="20"/>
        <v/>
      </c>
      <c r="AH87" s="90" t="str">
        <f t="shared" si="21"/>
        <v/>
      </c>
      <c r="AI87" s="90" t="str">
        <f t="shared" si="22"/>
        <v/>
      </c>
      <c r="AJ87" s="90" t="str">
        <f t="shared" si="23"/>
        <v/>
      </c>
      <c r="AK87" s="176"/>
    </row>
    <row r="88" spans="1:37" ht="13" hidden="1" customHeight="1">
      <c r="A88" s="172">
        <f>'statement of marks'!A88</f>
        <v>0</v>
      </c>
      <c r="B88" s="54" t="str">
        <f>'statement of marks'!D88</f>
        <v/>
      </c>
      <c r="C88" s="17" t="str">
        <f>'statement of marks'!E88</f>
        <v/>
      </c>
      <c r="D88" s="271" t="str">
        <f>'statement of marks'!F88</f>
        <v/>
      </c>
      <c r="E88" s="19" t="str">
        <f>'statement of marks'!G88</f>
        <v/>
      </c>
      <c r="F88" s="19" t="str">
        <f>'statement of marks'!H88</f>
        <v/>
      </c>
      <c r="G88" s="19" t="str">
        <f>'statement of marks'!I88</f>
        <v/>
      </c>
      <c r="H88" s="17" t="str">
        <f>IF('statement of marks'!B88="","",'statement of marks'!B88)</f>
        <v/>
      </c>
      <c r="I88" s="17" t="str">
        <f>IF('statement of marks'!C88="","",'statement of marks'!C88)</f>
        <v/>
      </c>
      <c r="J88" s="17" t="str">
        <f>IF('statement of marks'!HK88="","",'statement of marks'!HK88)</f>
        <v/>
      </c>
      <c r="K88" s="79">
        <f>IF('statement of marks'!DP88="","",'statement of marks'!DP88)</f>
        <v>332.5</v>
      </c>
      <c r="L88" s="173">
        <f>IF('statement of marks'!DQ88="","",'statement of marks'!DQ88)</f>
        <v>27.708333333333332</v>
      </c>
      <c r="M88" s="17" t="str">
        <f>IF('statement of marks'!DR88="","",'statement of marks'!DR88)</f>
        <v/>
      </c>
      <c r="N88" s="79" t="str">
        <f>(IF('result subject-wise'!Z88="","",'result subject-wise'!Z88))</f>
        <v xml:space="preserve">            </v>
      </c>
      <c r="O88" s="17" t="str">
        <f>IF('result subject-wise'!AV88="","",'result subject-wise'!AV88)</f>
        <v/>
      </c>
      <c r="P88" s="74" t="str">
        <f>IF('result subject-wise'!AX88="","",'result subject-wise'!AX88)</f>
        <v/>
      </c>
      <c r="Q88" s="74" t="str">
        <f>IF('statement of marks'!JG88="","",'statement of marks'!JG88)</f>
        <v/>
      </c>
      <c r="R88" s="173">
        <f>IF('statement of marks'!JH88="","",'statement of marks'!JH88)</f>
        <v>27.708333333333332</v>
      </c>
      <c r="S88" s="74" t="str">
        <f>IF('statement of marks'!JI88="","",'statement of marks'!JI88)</f>
        <v/>
      </c>
      <c r="T88" s="174" t="str">
        <f>'statement of marks'!HV88</f>
        <v/>
      </c>
      <c r="U88" s="175" t="str">
        <f>'statement of marks'!HW88</f>
        <v/>
      </c>
      <c r="V88" s="165"/>
      <c r="W88" s="165"/>
      <c r="X88" s="171" t="str">
        <f>'statement of marks'!G88</f>
        <v/>
      </c>
      <c r="Y88" s="90" t="str">
        <f t="shared" si="12"/>
        <v/>
      </c>
      <c r="Z88" s="90" t="str">
        <f t="shared" si="13"/>
        <v/>
      </c>
      <c r="AA88" s="90" t="str">
        <f t="shared" si="14"/>
        <v/>
      </c>
      <c r="AB88" s="90" t="str">
        <f t="shared" si="15"/>
        <v/>
      </c>
      <c r="AC88" s="90" t="str">
        <f t="shared" si="16"/>
        <v/>
      </c>
      <c r="AD88" s="90" t="str">
        <f t="shared" si="17"/>
        <v/>
      </c>
      <c r="AE88" s="90" t="str">
        <f t="shared" si="18"/>
        <v/>
      </c>
      <c r="AF88" s="90" t="str">
        <f t="shared" si="19"/>
        <v/>
      </c>
      <c r="AG88" s="90" t="str">
        <f t="shared" si="20"/>
        <v/>
      </c>
      <c r="AH88" s="90" t="str">
        <f t="shared" si="21"/>
        <v/>
      </c>
      <c r="AI88" s="90" t="str">
        <f t="shared" si="22"/>
        <v/>
      </c>
      <c r="AJ88" s="90" t="str">
        <f t="shared" si="23"/>
        <v/>
      </c>
      <c r="AK88" s="176"/>
    </row>
    <row r="89" spans="1:37" ht="13" hidden="1" customHeight="1">
      <c r="A89" s="172">
        <f>'statement of marks'!A89</f>
        <v>0</v>
      </c>
      <c r="B89" s="54" t="str">
        <f>'statement of marks'!D89</f>
        <v/>
      </c>
      <c r="C89" s="17" t="str">
        <f>'statement of marks'!E89</f>
        <v/>
      </c>
      <c r="D89" s="271" t="str">
        <f>'statement of marks'!F89</f>
        <v/>
      </c>
      <c r="E89" s="19" t="str">
        <f>'statement of marks'!G89</f>
        <v/>
      </c>
      <c r="F89" s="19" t="str">
        <f>'statement of marks'!H89</f>
        <v/>
      </c>
      <c r="G89" s="19" t="str">
        <f>'statement of marks'!I89</f>
        <v/>
      </c>
      <c r="H89" s="17" t="str">
        <f>IF('statement of marks'!B89="","",'statement of marks'!B89)</f>
        <v/>
      </c>
      <c r="I89" s="17" t="str">
        <f>IF('statement of marks'!C89="","",'statement of marks'!C89)</f>
        <v/>
      </c>
      <c r="J89" s="17" t="str">
        <f>IF('statement of marks'!HK89="","",'statement of marks'!HK89)</f>
        <v/>
      </c>
      <c r="K89" s="79">
        <f>IF('statement of marks'!DP89="","",'statement of marks'!DP89)</f>
        <v>332.5</v>
      </c>
      <c r="L89" s="173">
        <f>IF('statement of marks'!DQ89="","",'statement of marks'!DQ89)</f>
        <v>27.708333333333332</v>
      </c>
      <c r="M89" s="17" t="str">
        <f>IF('statement of marks'!DR89="","",'statement of marks'!DR89)</f>
        <v/>
      </c>
      <c r="N89" s="79" t="str">
        <f>(IF('result subject-wise'!Z89="","",'result subject-wise'!Z89))</f>
        <v xml:space="preserve">            </v>
      </c>
      <c r="O89" s="17" t="str">
        <f>IF('result subject-wise'!AV89="","",'result subject-wise'!AV89)</f>
        <v/>
      </c>
      <c r="P89" s="74" t="str">
        <f>IF('result subject-wise'!AX89="","",'result subject-wise'!AX89)</f>
        <v/>
      </c>
      <c r="Q89" s="74" t="str">
        <f>IF('statement of marks'!JG89="","",'statement of marks'!JG89)</f>
        <v/>
      </c>
      <c r="R89" s="173">
        <f>IF('statement of marks'!JH89="","",'statement of marks'!JH89)</f>
        <v>27.708333333333332</v>
      </c>
      <c r="S89" s="74" t="str">
        <f>IF('statement of marks'!JI89="","",'statement of marks'!JI89)</f>
        <v/>
      </c>
      <c r="T89" s="174" t="str">
        <f>'statement of marks'!HV89</f>
        <v/>
      </c>
      <c r="U89" s="175" t="str">
        <f>'statement of marks'!HW89</f>
        <v/>
      </c>
      <c r="V89" s="165"/>
      <c r="W89" s="165"/>
      <c r="X89" s="171" t="str">
        <f>'statement of marks'!G89</f>
        <v/>
      </c>
      <c r="Y89" s="90" t="str">
        <f t="shared" si="12"/>
        <v/>
      </c>
      <c r="Z89" s="90" t="str">
        <f t="shared" si="13"/>
        <v/>
      </c>
      <c r="AA89" s="90" t="str">
        <f t="shared" si="14"/>
        <v/>
      </c>
      <c r="AB89" s="90" t="str">
        <f t="shared" si="15"/>
        <v/>
      </c>
      <c r="AC89" s="90" t="str">
        <f t="shared" si="16"/>
        <v/>
      </c>
      <c r="AD89" s="90" t="str">
        <f t="shared" si="17"/>
        <v/>
      </c>
      <c r="AE89" s="90" t="str">
        <f t="shared" si="18"/>
        <v/>
      </c>
      <c r="AF89" s="90" t="str">
        <f t="shared" si="19"/>
        <v/>
      </c>
      <c r="AG89" s="90" t="str">
        <f t="shared" si="20"/>
        <v/>
      </c>
      <c r="AH89" s="90" t="str">
        <f t="shared" si="21"/>
        <v/>
      </c>
      <c r="AI89" s="90" t="str">
        <f t="shared" si="22"/>
        <v/>
      </c>
      <c r="AJ89" s="90" t="str">
        <f t="shared" si="23"/>
        <v/>
      </c>
      <c r="AK89" s="176"/>
    </row>
    <row r="90" spans="1:37" ht="13" hidden="1" customHeight="1">
      <c r="A90" s="172">
        <f>'statement of marks'!A90</f>
        <v>0</v>
      </c>
      <c r="B90" s="54" t="str">
        <f>'statement of marks'!D90</f>
        <v/>
      </c>
      <c r="C90" s="17" t="str">
        <f>'statement of marks'!E90</f>
        <v/>
      </c>
      <c r="D90" s="271" t="str">
        <f>'statement of marks'!F90</f>
        <v/>
      </c>
      <c r="E90" s="19" t="str">
        <f>'statement of marks'!G90</f>
        <v/>
      </c>
      <c r="F90" s="19" t="str">
        <f>'statement of marks'!H90</f>
        <v/>
      </c>
      <c r="G90" s="19" t="str">
        <f>'statement of marks'!I90</f>
        <v/>
      </c>
      <c r="H90" s="17" t="str">
        <f>IF('statement of marks'!B90="","",'statement of marks'!B90)</f>
        <v/>
      </c>
      <c r="I90" s="17" t="str">
        <f>IF('statement of marks'!C90="","",'statement of marks'!C90)</f>
        <v/>
      </c>
      <c r="J90" s="17" t="str">
        <f>IF('statement of marks'!HK90="","",'statement of marks'!HK90)</f>
        <v/>
      </c>
      <c r="K90" s="79">
        <f>IF('statement of marks'!DP90="","",'statement of marks'!DP90)</f>
        <v>332.5</v>
      </c>
      <c r="L90" s="173">
        <f>IF('statement of marks'!DQ90="","",'statement of marks'!DQ90)</f>
        <v>27.708333333333332</v>
      </c>
      <c r="M90" s="17" t="str">
        <f>IF('statement of marks'!DR90="","",'statement of marks'!DR90)</f>
        <v/>
      </c>
      <c r="N90" s="79" t="str">
        <f>(IF('result subject-wise'!Z90="","",'result subject-wise'!Z90))</f>
        <v xml:space="preserve">            </v>
      </c>
      <c r="O90" s="17" t="str">
        <f>IF('result subject-wise'!AV90="","",'result subject-wise'!AV90)</f>
        <v/>
      </c>
      <c r="P90" s="74" t="str">
        <f>IF('result subject-wise'!AX90="","",'result subject-wise'!AX90)</f>
        <v/>
      </c>
      <c r="Q90" s="74" t="str">
        <f>IF('statement of marks'!JG90="","",'statement of marks'!JG90)</f>
        <v/>
      </c>
      <c r="R90" s="173">
        <f>IF('statement of marks'!JH90="","",'statement of marks'!JH90)</f>
        <v>27.708333333333332</v>
      </c>
      <c r="S90" s="74" t="str">
        <f>IF('statement of marks'!JI90="","",'statement of marks'!JI90)</f>
        <v/>
      </c>
      <c r="T90" s="174" t="str">
        <f>'statement of marks'!HV90</f>
        <v/>
      </c>
      <c r="U90" s="175" t="str">
        <f>'statement of marks'!HW90</f>
        <v/>
      </c>
      <c r="V90" s="165"/>
      <c r="W90" s="165"/>
      <c r="X90" s="171" t="str">
        <f>'statement of marks'!G90</f>
        <v/>
      </c>
      <c r="Y90" s="90" t="str">
        <f t="shared" si="12"/>
        <v/>
      </c>
      <c r="Z90" s="90" t="str">
        <f t="shared" si="13"/>
        <v/>
      </c>
      <c r="AA90" s="90" t="str">
        <f t="shared" si="14"/>
        <v/>
      </c>
      <c r="AB90" s="90" t="str">
        <f t="shared" si="15"/>
        <v/>
      </c>
      <c r="AC90" s="90" t="str">
        <f t="shared" si="16"/>
        <v/>
      </c>
      <c r="AD90" s="90" t="str">
        <f t="shared" si="17"/>
        <v/>
      </c>
      <c r="AE90" s="90" t="str">
        <f t="shared" si="18"/>
        <v/>
      </c>
      <c r="AF90" s="90" t="str">
        <f t="shared" si="19"/>
        <v/>
      </c>
      <c r="AG90" s="90" t="str">
        <f t="shared" si="20"/>
        <v/>
      </c>
      <c r="AH90" s="90" t="str">
        <f t="shared" si="21"/>
        <v/>
      </c>
      <c r="AI90" s="90" t="str">
        <f t="shared" si="22"/>
        <v/>
      </c>
      <c r="AJ90" s="90" t="str">
        <f t="shared" si="23"/>
        <v/>
      </c>
      <c r="AK90" s="176"/>
    </row>
    <row r="91" spans="1:37" ht="13" hidden="1" customHeight="1">
      <c r="A91" s="172">
        <f>'statement of marks'!A91</f>
        <v>0</v>
      </c>
      <c r="B91" s="54" t="str">
        <f>'statement of marks'!D91</f>
        <v/>
      </c>
      <c r="C91" s="17" t="str">
        <f>'statement of marks'!E91</f>
        <v/>
      </c>
      <c r="D91" s="271" t="str">
        <f>'statement of marks'!F91</f>
        <v/>
      </c>
      <c r="E91" s="19" t="str">
        <f>'statement of marks'!G91</f>
        <v/>
      </c>
      <c r="F91" s="19" t="str">
        <f>'statement of marks'!H91</f>
        <v/>
      </c>
      <c r="G91" s="19" t="str">
        <f>'statement of marks'!I91</f>
        <v/>
      </c>
      <c r="H91" s="17" t="str">
        <f>IF('statement of marks'!B91="","",'statement of marks'!B91)</f>
        <v/>
      </c>
      <c r="I91" s="17" t="str">
        <f>IF('statement of marks'!C91="","",'statement of marks'!C91)</f>
        <v/>
      </c>
      <c r="J91" s="17" t="str">
        <f>IF('statement of marks'!HK91="","",'statement of marks'!HK91)</f>
        <v/>
      </c>
      <c r="K91" s="79">
        <f>IF('statement of marks'!DP91="","",'statement of marks'!DP91)</f>
        <v>332.5</v>
      </c>
      <c r="L91" s="173">
        <f>IF('statement of marks'!DQ91="","",'statement of marks'!DQ91)</f>
        <v>27.708333333333332</v>
      </c>
      <c r="M91" s="17" t="str">
        <f>IF('statement of marks'!DR91="","",'statement of marks'!DR91)</f>
        <v/>
      </c>
      <c r="N91" s="79" t="str">
        <f>(IF('result subject-wise'!Z91="","",'result subject-wise'!Z91))</f>
        <v xml:space="preserve">            </v>
      </c>
      <c r="O91" s="17" t="str">
        <f>IF('result subject-wise'!AV91="","",'result subject-wise'!AV91)</f>
        <v/>
      </c>
      <c r="P91" s="74" t="str">
        <f>IF('result subject-wise'!AX91="","",'result subject-wise'!AX91)</f>
        <v/>
      </c>
      <c r="Q91" s="74" t="str">
        <f>IF('statement of marks'!JG91="","",'statement of marks'!JG91)</f>
        <v/>
      </c>
      <c r="R91" s="173">
        <f>IF('statement of marks'!JH91="","",'statement of marks'!JH91)</f>
        <v>27.708333333333332</v>
      </c>
      <c r="S91" s="74" t="str">
        <f>IF('statement of marks'!JI91="","",'statement of marks'!JI91)</f>
        <v/>
      </c>
      <c r="T91" s="174" t="str">
        <f>'statement of marks'!HV91</f>
        <v/>
      </c>
      <c r="U91" s="175" t="str">
        <f>'statement of marks'!HW91</f>
        <v/>
      </c>
      <c r="V91" s="165"/>
      <c r="W91" s="165"/>
      <c r="X91" s="171" t="str">
        <f>'statement of marks'!G91</f>
        <v/>
      </c>
      <c r="Y91" s="90" t="str">
        <f t="shared" si="12"/>
        <v/>
      </c>
      <c r="Z91" s="90" t="str">
        <f t="shared" si="13"/>
        <v/>
      </c>
      <c r="AA91" s="90" t="str">
        <f t="shared" si="14"/>
        <v/>
      </c>
      <c r="AB91" s="90" t="str">
        <f t="shared" si="15"/>
        <v/>
      </c>
      <c r="AC91" s="90" t="str">
        <f t="shared" si="16"/>
        <v/>
      </c>
      <c r="AD91" s="90" t="str">
        <f t="shared" si="17"/>
        <v/>
      </c>
      <c r="AE91" s="90" t="str">
        <f t="shared" si="18"/>
        <v/>
      </c>
      <c r="AF91" s="90" t="str">
        <f t="shared" si="19"/>
        <v/>
      </c>
      <c r="AG91" s="90" t="str">
        <f t="shared" si="20"/>
        <v/>
      </c>
      <c r="AH91" s="90" t="str">
        <f t="shared" si="21"/>
        <v/>
      </c>
      <c r="AI91" s="90" t="str">
        <f t="shared" si="22"/>
        <v/>
      </c>
      <c r="AJ91" s="90" t="str">
        <f t="shared" si="23"/>
        <v/>
      </c>
      <c r="AK91" s="176"/>
    </row>
    <row r="92" spans="1:37" ht="13" hidden="1" customHeight="1">
      <c r="A92" s="172">
        <f>'statement of marks'!A92</f>
        <v>0</v>
      </c>
      <c r="B92" s="54" t="str">
        <f>'statement of marks'!D92</f>
        <v/>
      </c>
      <c r="C92" s="17" t="str">
        <f>'statement of marks'!E92</f>
        <v/>
      </c>
      <c r="D92" s="271" t="str">
        <f>'statement of marks'!F92</f>
        <v/>
      </c>
      <c r="E92" s="19" t="str">
        <f>'statement of marks'!G92</f>
        <v/>
      </c>
      <c r="F92" s="19" t="str">
        <f>'statement of marks'!H92</f>
        <v/>
      </c>
      <c r="G92" s="19" t="str">
        <f>'statement of marks'!I92</f>
        <v/>
      </c>
      <c r="H92" s="17" t="str">
        <f>IF('statement of marks'!B92="","",'statement of marks'!B92)</f>
        <v/>
      </c>
      <c r="I92" s="17" t="str">
        <f>IF('statement of marks'!C92="","",'statement of marks'!C92)</f>
        <v/>
      </c>
      <c r="J92" s="17" t="str">
        <f>IF('statement of marks'!HK92="","",'statement of marks'!HK92)</f>
        <v/>
      </c>
      <c r="K92" s="79">
        <f>IF('statement of marks'!DP92="","",'statement of marks'!DP92)</f>
        <v>332.5</v>
      </c>
      <c r="L92" s="173">
        <f>IF('statement of marks'!DQ92="","",'statement of marks'!DQ92)</f>
        <v>27.708333333333332</v>
      </c>
      <c r="M92" s="17" t="str">
        <f>IF('statement of marks'!DR92="","",'statement of marks'!DR92)</f>
        <v/>
      </c>
      <c r="N92" s="79" t="str">
        <f>(IF('result subject-wise'!Z92="","",'result subject-wise'!Z92))</f>
        <v xml:space="preserve">            </v>
      </c>
      <c r="O92" s="17" t="str">
        <f>IF('result subject-wise'!AV92="","",'result subject-wise'!AV92)</f>
        <v/>
      </c>
      <c r="P92" s="74" t="str">
        <f>IF('result subject-wise'!AX92="","",'result subject-wise'!AX92)</f>
        <v/>
      </c>
      <c r="Q92" s="74" t="str">
        <f>IF('statement of marks'!JG92="","",'statement of marks'!JG92)</f>
        <v/>
      </c>
      <c r="R92" s="173">
        <f>IF('statement of marks'!JH92="","",'statement of marks'!JH92)</f>
        <v>27.708333333333332</v>
      </c>
      <c r="S92" s="74" t="str">
        <f>IF('statement of marks'!JI92="","",'statement of marks'!JI92)</f>
        <v/>
      </c>
      <c r="T92" s="174" t="str">
        <f>'statement of marks'!HV92</f>
        <v/>
      </c>
      <c r="U92" s="175" t="str">
        <f>'statement of marks'!HW92</f>
        <v/>
      </c>
      <c r="V92" s="165"/>
      <c r="W92" s="165"/>
      <c r="X92" s="171" t="str">
        <f>'statement of marks'!G92</f>
        <v/>
      </c>
      <c r="Y92" s="90" t="str">
        <f t="shared" si="12"/>
        <v/>
      </c>
      <c r="Z92" s="90" t="str">
        <f t="shared" si="13"/>
        <v/>
      </c>
      <c r="AA92" s="90" t="str">
        <f t="shared" si="14"/>
        <v/>
      </c>
      <c r="AB92" s="90" t="str">
        <f t="shared" si="15"/>
        <v/>
      </c>
      <c r="AC92" s="90" t="str">
        <f t="shared" si="16"/>
        <v/>
      </c>
      <c r="AD92" s="90" t="str">
        <f t="shared" si="17"/>
        <v/>
      </c>
      <c r="AE92" s="90" t="str">
        <f t="shared" si="18"/>
        <v/>
      </c>
      <c r="AF92" s="90" t="str">
        <f t="shared" si="19"/>
        <v/>
      </c>
      <c r="AG92" s="90" t="str">
        <f t="shared" si="20"/>
        <v/>
      </c>
      <c r="AH92" s="90" t="str">
        <f t="shared" si="21"/>
        <v/>
      </c>
      <c r="AI92" s="90" t="str">
        <f t="shared" si="22"/>
        <v/>
      </c>
      <c r="AJ92" s="90" t="str">
        <f t="shared" si="23"/>
        <v/>
      </c>
      <c r="AK92" s="176"/>
    </row>
    <row r="93" spans="1:37" ht="13" hidden="1" customHeight="1">
      <c r="A93" s="172">
        <f>'statement of marks'!A93</f>
        <v>0</v>
      </c>
      <c r="B93" s="54" t="str">
        <f>'statement of marks'!D93</f>
        <v/>
      </c>
      <c r="C93" s="17" t="str">
        <f>'statement of marks'!E93</f>
        <v/>
      </c>
      <c r="D93" s="271" t="str">
        <f>'statement of marks'!F93</f>
        <v/>
      </c>
      <c r="E93" s="19" t="str">
        <f>'statement of marks'!G93</f>
        <v/>
      </c>
      <c r="F93" s="19" t="str">
        <f>'statement of marks'!H93</f>
        <v/>
      </c>
      <c r="G93" s="19" t="str">
        <f>'statement of marks'!I93</f>
        <v/>
      </c>
      <c r="H93" s="17" t="str">
        <f>IF('statement of marks'!B93="","",'statement of marks'!B93)</f>
        <v/>
      </c>
      <c r="I93" s="17" t="str">
        <f>IF('statement of marks'!C93="","",'statement of marks'!C93)</f>
        <v/>
      </c>
      <c r="J93" s="17" t="str">
        <f>IF('statement of marks'!HK93="","",'statement of marks'!HK93)</f>
        <v/>
      </c>
      <c r="K93" s="79">
        <f>IF('statement of marks'!DP93="","",'statement of marks'!DP93)</f>
        <v>332.5</v>
      </c>
      <c r="L93" s="173">
        <f>IF('statement of marks'!DQ93="","",'statement of marks'!DQ93)</f>
        <v>27.708333333333332</v>
      </c>
      <c r="M93" s="17" t="str">
        <f>IF('statement of marks'!DR93="","",'statement of marks'!DR93)</f>
        <v/>
      </c>
      <c r="N93" s="79" t="str">
        <f>(IF('result subject-wise'!Z93="","",'result subject-wise'!Z93))</f>
        <v xml:space="preserve">            </v>
      </c>
      <c r="O93" s="17" t="str">
        <f>IF('result subject-wise'!AV93="","",'result subject-wise'!AV93)</f>
        <v/>
      </c>
      <c r="P93" s="74" t="str">
        <f>IF('result subject-wise'!AX93="","",'result subject-wise'!AX93)</f>
        <v/>
      </c>
      <c r="Q93" s="74" t="str">
        <f>IF('statement of marks'!JG93="","",'statement of marks'!JG93)</f>
        <v/>
      </c>
      <c r="R93" s="173">
        <f>IF('statement of marks'!JH93="","",'statement of marks'!JH93)</f>
        <v>27.708333333333332</v>
      </c>
      <c r="S93" s="74" t="str">
        <f>IF('statement of marks'!JI93="","",'statement of marks'!JI93)</f>
        <v/>
      </c>
      <c r="T93" s="174" t="str">
        <f>'statement of marks'!HV93</f>
        <v/>
      </c>
      <c r="U93" s="175" t="str">
        <f>'statement of marks'!HW93</f>
        <v/>
      </c>
      <c r="V93" s="165"/>
      <c r="W93" s="165"/>
      <c r="X93" s="171" t="str">
        <f>'statement of marks'!G93</f>
        <v/>
      </c>
      <c r="Y93" s="90" t="str">
        <f t="shared" si="12"/>
        <v/>
      </c>
      <c r="Z93" s="90" t="str">
        <f t="shared" si="13"/>
        <v/>
      </c>
      <c r="AA93" s="90" t="str">
        <f t="shared" si="14"/>
        <v/>
      </c>
      <c r="AB93" s="90" t="str">
        <f t="shared" si="15"/>
        <v/>
      </c>
      <c r="AC93" s="90" t="str">
        <f t="shared" si="16"/>
        <v/>
      </c>
      <c r="AD93" s="90" t="str">
        <f t="shared" si="17"/>
        <v/>
      </c>
      <c r="AE93" s="90" t="str">
        <f t="shared" si="18"/>
        <v/>
      </c>
      <c r="AF93" s="90" t="str">
        <f t="shared" si="19"/>
        <v/>
      </c>
      <c r="AG93" s="90" t="str">
        <f t="shared" si="20"/>
        <v/>
      </c>
      <c r="AH93" s="90" t="str">
        <f t="shared" si="21"/>
        <v/>
      </c>
      <c r="AI93" s="90" t="str">
        <f t="shared" si="22"/>
        <v/>
      </c>
      <c r="AJ93" s="90" t="str">
        <f t="shared" si="23"/>
        <v/>
      </c>
      <c r="AK93" s="176"/>
    </row>
    <row r="94" spans="1:37" ht="13" hidden="1" customHeight="1">
      <c r="A94" s="172">
        <f>'statement of marks'!A94</f>
        <v>0</v>
      </c>
      <c r="B94" s="54" t="str">
        <f>'statement of marks'!D94</f>
        <v/>
      </c>
      <c r="C94" s="17" t="str">
        <f>'statement of marks'!E94</f>
        <v/>
      </c>
      <c r="D94" s="271" t="str">
        <f>'statement of marks'!F94</f>
        <v/>
      </c>
      <c r="E94" s="19" t="str">
        <f>'statement of marks'!G94</f>
        <v/>
      </c>
      <c r="F94" s="19" t="str">
        <f>'statement of marks'!H94</f>
        <v/>
      </c>
      <c r="G94" s="19" t="str">
        <f>'statement of marks'!I94</f>
        <v/>
      </c>
      <c r="H94" s="17" t="str">
        <f>IF('statement of marks'!B94="","",'statement of marks'!B94)</f>
        <v/>
      </c>
      <c r="I94" s="17" t="str">
        <f>IF('statement of marks'!C94="","",'statement of marks'!C94)</f>
        <v/>
      </c>
      <c r="J94" s="17" t="str">
        <f>IF('statement of marks'!HK94="","",'statement of marks'!HK94)</f>
        <v/>
      </c>
      <c r="K94" s="79">
        <f>IF('statement of marks'!DP94="","",'statement of marks'!DP94)</f>
        <v>332.5</v>
      </c>
      <c r="L94" s="173">
        <f>IF('statement of marks'!DQ94="","",'statement of marks'!DQ94)</f>
        <v>27.708333333333332</v>
      </c>
      <c r="M94" s="17" t="str">
        <f>IF('statement of marks'!DR94="","",'statement of marks'!DR94)</f>
        <v/>
      </c>
      <c r="N94" s="79" t="str">
        <f>(IF('result subject-wise'!Z94="","",'result subject-wise'!Z94))</f>
        <v xml:space="preserve">            </v>
      </c>
      <c r="O94" s="17" t="str">
        <f>IF('result subject-wise'!AV94="","",'result subject-wise'!AV94)</f>
        <v/>
      </c>
      <c r="P94" s="74" t="str">
        <f>IF('result subject-wise'!AX94="","",'result subject-wise'!AX94)</f>
        <v/>
      </c>
      <c r="Q94" s="74" t="str">
        <f>IF('statement of marks'!JG94="","",'statement of marks'!JG94)</f>
        <v/>
      </c>
      <c r="R94" s="173">
        <f>IF('statement of marks'!JH94="","",'statement of marks'!JH94)</f>
        <v>27.708333333333332</v>
      </c>
      <c r="S94" s="74" t="str">
        <f>IF('statement of marks'!JI94="","",'statement of marks'!JI94)</f>
        <v/>
      </c>
      <c r="T94" s="174" t="str">
        <f>'statement of marks'!HV94</f>
        <v/>
      </c>
      <c r="U94" s="175" t="str">
        <f>'statement of marks'!HW94</f>
        <v/>
      </c>
      <c r="V94" s="165"/>
      <c r="W94" s="165"/>
      <c r="X94" s="171" t="str">
        <f>'statement of marks'!G94</f>
        <v/>
      </c>
      <c r="Y94" s="90" t="str">
        <f t="shared" si="12"/>
        <v/>
      </c>
      <c r="Z94" s="90" t="str">
        <f t="shared" si="13"/>
        <v/>
      </c>
      <c r="AA94" s="90" t="str">
        <f t="shared" si="14"/>
        <v/>
      </c>
      <c r="AB94" s="90" t="str">
        <f t="shared" si="15"/>
        <v/>
      </c>
      <c r="AC94" s="90" t="str">
        <f t="shared" si="16"/>
        <v/>
      </c>
      <c r="AD94" s="90" t="str">
        <f t="shared" si="17"/>
        <v/>
      </c>
      <c r="AE94" s="90" t="str">
        <f t="shared" si="18"/>
        <v/>
      </c>
      <c r="AF94" s="90" t="str">
        <f t="shared" si="19"/>
        <v/>
      </c>
      <c r="AG94" s="90" t="str">
        <f t="shared" si="20"/>
        <v/>
      </c>
      <c r="AH94" s="90" t="str">
        <f t="shared" si="21"/>
        <v/>
      </c>
      <c r="AI94" s="90" t="str">
        <f t="shared" si="22"/>
        <v/>
      </c>
      <c r="AJ94" s="90" t="str">
        <f t="shared" si="23"/>
        <v/>
      </c>
      <c r="AK94" s="176"/>
    </row>
    <row r="95" spans="1:37" ht="13" hidden="1" customHeight="1">
      <c r="A95" s="172">
        <f>'statement of marks'!A95</f>
        <v>0</v>
      </c>
      <c r="B95" s="54" t="str">
        <f>'statement of marks'!D95</f>
        <v/>
      </c>
      <c r="C95" s="17" t="str">
        <f>'statement of marks'!E95</f>
        <v/>
      </c>
      <c r="D95" s="271" t="str">
        <f>'statement of marks'!F95</f>
        <v/>
      </c>
      <c r="E95" s="19" t="str">
        <f>'statement of marks'!G95</f>
        <v/>
      </c>
      <c r="F95" s="19" t="str">
        <f>'statement of marks'!H95</f>
        <v/>
      </c>
      <c r="G95" s="19" t="str">
        <f>'statement of marks'!I95</f>
        <v/>
      </c>
      <c r="H95" s="17" t="str">
        <f>IF('statement of marks'!B95="","",'statement of marks'!B95)</f>
        <v/>
      </c>
      <c r="I95" s="17" t="str">
        <f>IF('statement of marks'!C95="","",'statement of marks'!C95)</f>
        <v/>
      </c>
      <c r="J95" s="17" t="str">
        <f>IF('statement of marks'!HK95="","",'statement of marks'!HK95)</f>
        <v/>
      </c>
      <c r="K95" s="79">
        <f>IF('statement of marks'!DP95="","",'statement of marks'!DP95)</f>
        <v>332.5</v>
      </c>
      <c r="L95" s="173">
        <f>IF('statement of marks'!DQ95="","",'statement of marks'!DQ95)</f>
        <v>27.708333333333332</v>
      </c>
      <c r="M95" s="17" t="str">
        <f>IF('statement of marks'!DR95="","",'statement of marks'!DR95)</f>
        <v/>
      </c>
      <c r="N95" s="79" t="str">
        <f>(IF('result subject-wise'!Z95="","",'result subject-wise'!Z95))</f>
        <v xml:space="preserve">            </v>
      </c>
      <c r="O95" s="17" t="str">
        <f>IF('result subject-wise'!AV95="","",'result subject-wise'!AV95)</f>
        <v/>
      </c>
      <c r="P95" s="74" t="str">
        <f>IF('result subject-wise'!AX95="","",'result subject-wise'!AX95)</f>
        <v/>
      </c>
      <c r="Q95" s="74" t="str">
        <f>IF('statement of marks'!JG95="","",'statement of marks'!JG95)</f>
        <v/>
      </c>
      <c r="R95" s="173">
        <f>IF('statement of marks'!JH95="","",'statement of marks'!JH95)</f>
        <v>27.708333333333332</v>
      </c>
      <c r="S95" s="74" t="str">
        <f>IF('statement of marks'!JI95="","",'statement of marks'!JI95)</f>
        <v/>
      </c>
      <c r="T95" s="174" t="str">
        <f>'statement of marks'!HV95</f>
        <v/>
      </c>
      <c r="U95" s="175" t="str">
        <f>'statement of marks'!HW95</f>
        <v/>
      </c>
      <c r="V95" s="165"/>
      <c r="W95" s="165"/>
      <c r="X95" s="171" t="str">
        <f>'statement of marks'!G95</f>
        <v/>
      </c>
      <c r="Y95" s="90" t="str">
        <f t="shared" si="12"/>
        <v/>
      </c>
      <c r="Z95" s="90" t="str">
        <f t="shared" si="13"/>
        <v/>
      </c>
      <c r="AA95" s="90" t="str">
        <f t="shared" si="14"/>
        <v/>
      </c>
      <c r="AB95" s="90" t="str">
        <f t="shared" si="15"/>
        <v/>
      </c>
      <c r="AC95" s="90" t="str">
        <f t="shared" si="16"/>
        <v/>
      </c>
      <c r="AD95" s="90" t="str">
        <f t="shared" si="17"/>
        <v/>
      </c>
      <c r="AE95" s="90" t="str">
        <f t="shared" si="18"/>
        <v/>
      </c>
      <c r="AF95" s="90" t="str">
        <f t="shared" si="19"/>
        <v/>
      </c>
      <c r="AG95" s="90" t="str">
        <f t="shared" si="20"/>
        <v/>
      </c>
      <c r="AH95" s="90" t="str">
        <f t="shared" si="21"/>
        <v/>
      </c>
      <c r="AI95" s="90" t="str">
        <f t="shared" si="22"/>
        <v/>
      </c>
      <c r="AJ95" s="90" t="str">
        <f t="shared" si="23"/>
        <v/>
      </c>
      <c r="AK95" s="176"/>
    </row>
    <row r="96" spans="1:37" ht="13" hidden="1" customHeight="1">
      <c r="A96" s="172">
        <f>'statement of marks'!A96</f>
        <v>0</v>
      </c>
      <c r="B96" s="54" t="str">
        <f>'statement of marks'!D96</f>
        <v/>
      </c>
      <c r="C96" s="17" t="str">
        <f>'statement of marks'!E96</f>
        <v/>
      </c>
      <c r="D96" s="271" t="str">
        <f>'statement of marks'!F96</f>
        <v/>
      </c>
      <c r="E96" s="19" t="str">
        <f>'statement of marks'!G96</f>
        <v/>
      </c>
      <c r="F96" s="19" t="str">
        <f>'statement of marks'!H96</f>
        <v/>
      </c>
      <c r="G96" s="19" t="str">
        <f>'statement of marks'!I96</f>
        <v/>
      </c>
      <c r="H96" s="17" t="str">
        <f>IF('statement of marks'!B96="","",'statement of marks'!B96)</f>
        <v/>
      </c>
      <c r="I96" s="17" t="str">
        <f>IF('statement of marks'!C96="","",'statement of marks'!C96)</f>
        <v/>
      </c>
      <c r="J96" s="17" t="str">
        <f>IF('statement of marks'!HK96="","",'statement of marks'!HK96)</f>
        <v/>
      </c>
      <c r="K96" s="79">
        <f>IF('statement of marks'!DP96="","",'statement of marks'!DP96)</f>
        <v>332.5</v>
      </c>
      <c r="L96" s="173">
        <f>IF('statement of marks'!DQ96="","",'statement of marks'!DQ96)</f>
        <v>27.708333333333332</v>
      </c>
      <c r="M96" s="17" t="str">
        <f>IF('statement of marks'!DR96="","",'statement of marks'!DR96)</f>
        <v/>
      </c>
      <c r="N96" s="79" t="str">
        <f>(IF('result subject-wise'!Z96="","",'result subject-wise'!Z96))</f>
        <v xml:space="preserve">            </v>
      </c>
      <c r="O96" s="17" t="str">
        <f>IF('result subject-wise'!AV96="","",'result subject-wise'!AV96)</f>
        <v/>
      </c>
      <c r="P96" s="74" t="str">
        <f>IF('result subject-wise'!AX96="","",'result subject-wise'!AX96)</f>
        <v/>
      </c>
      <c r="Q96" s="74" t="str">
        <f>IF('statement of marks'!JG96="","",'statement of marks'!JG96)</f>
        <v/>
      </c>
      <c r="R96" s="173">
        <f>IF('statement of marks'!JH96="","",'statement of marks'!JH96)</f>
        <v>27.708333333333332</v>
      </c>
      <c r="S96" s="74" t="str">
        <f>IF('statement of marks'!JI96="","",'statement of marks'!JI96)</f>
        <v/>
      </c>
      <c r="T96" s="174" t="str">
        <f>'statement of marks'!HV96</f>
        <v/>
      </c>
      <c r="U96" s="175" t="str">
        <f>'statement of marks'!HW96</f>
        <v/>
      </c>
      <c r="V96" s="165"/>
      <c r="W96" s="165"/>
      <c r="X96" s="171" t="str">
        <f>'statement of marks'!G96</f>
        <v/>
      </c>
      <c r="Y96" s="90" t="str">
        <f t="shared" si="12"/>
        <v/>
      </c>
      <c r="Z96" s="90" t="str">
        <f t="shared" si="13"/>
        <v/>
      </c>
      <c r="AA96" s="90" t="str">
        <f t="shared" si="14"/>
        <v/>
      </c>
      <c r="AB96" s="90" t="str">
        <f t="shared" si="15"/>
        <v/>
      </c>
      <c r="AC96" s="90" t="str">
        <f t="shared" si="16"/>
        <v/>
      </c>
      <c r="AD96" s="90" t="str">
        <f t="shared" si="17"/>
        <v/>
      </c>
      <c r="AE96" s="90" t="str">
        <f t="shared" si="18"/>
        <v/>
      </c>
      <c r="AF96" s="90" t="str">
        <f t="shared" si="19"/>
        <v/>
      </c>
      <c r="AG96" s="90" t="str">
        <f t="shared" si="20"/>
        <v/>
      </c>
      <c r="AH96" s="90" t="str">
        <f t="shared" si="21"/>
        <v/>
      </c>
      <c r="AI96" s="90" t="str">
        <f t="shared" si="22"/>
        <v/>
      </c>
      <c r="AJ96" s="90" t="str">
        <f t="shared" si="23"/>
        <v/>
      </c>
      <c r="AK96" s="176"/>
    </row>
    <row r="97" spans="1:37" ht="13" hidden="1" customHeight="1">
      <c r="A97" s="172">
        <f>'statement of marks'!A97</f>
        <v>0</v>
      </c>
      <c r="B97" s="54" t="str">
        <f>'statement of marks'!D97</f>
        <v/>
      </c>
      <c r="C97" s="17" t="str">
        <f>'statement of marks'!E97</f>
        <v/>
      </c>
      <c r="D97" s="271" t="str">
        <f>'statement of marks'!F97</f>
        <v/>
      </c>
      <c r="E97" s="19" t="str">
        <f>'statement of marks'!G97</f>
        <v/>
      </c>
      <c r="F97" s="19" t="str">
        <f>'statement of marks'!H97</f>
        <v/>
      </c>
      <c r="G97" s="19" t="str">
        <f>'statement of marks'!I97</f>
        <v/>
      </c>
      <c r="H97" s="17" t="str">
        <f>IF('statement of marks'!B97="","",'statement of marks'!B97)</f>
        <v/>
      </c>
      <c r="I97" s="17" t="str">
        <f>IF('statement of marks'!C97="","",'statement of marks'!C97)</f>
        <v/>
      </c>
      <c r="J97" s="17" t="str">
        <f>IF('statement of marks'!HK97="","",'statement of marks'!HK97)</f>
        <v/>
      </c>
      <c r="K97" s="79">
        <f>IF('statement of marks'!DP97="","",'statement of marks'!DP97)</f>
        <v>332.5</v>
      </c>
      <c r="L97" s="173">
        <f>IF('statement of marks'!DQ97="","",'statement of marks'!DQ97)</f>
        <v>27.708333333333332</v>
      </c>
      <c r="M97" s="17" t="str">
        <f>IF('statement of marks'!DR97="","",'statement of marks'!DR97)</f>
        <v/>
      </c>
      <c r="N97" s="79" t="str">
        <f>(IF('result subject-wise'!Z97="","",'result subject-wise'!Z97))</f>
        <v xml:space="preserve">            </v>
      </c>
      <c r="O97" s="17" t="str">
        <f>IF('result subject-wise'!AV97="","",'result subject-wise'!AV97)</f>
        <v/>
      </c>
      <c r="P97" s="74" t="str">
        <f>IF('result subject-wise'!AX97="","",'result subject-wise'!AX97)</f>
        <v/>
      </c>
      <c r="Q97" s="74" t="str">
        <f>IF('statement of marks'!JG97="","",'statement of marks'!JG97)</f>
        <v/>
      </c>
      <c r="R97" s="173">
        <f>IF('statement of marks'!JH97="","",'statement of marks'!JH97)</f>
        <v>27.708333333333332</v>
      </c>
      <c r="S97" s="74" t="str">
        <f>IF('statement of marks'!JI97="","",'statement of marks'!JI97)</f>
        <v/>
      </c>
      <c r="T97" s="174" t="str">
        <f>'statement of marks'!HV97</f>
        <v/>
      </c>
      <c r="U97" s="175" t="str">
        <f>'statement of marks'!HW97</f>
        <v/>
      </c>
      <c r="V97" s="165"/>
      <c r="W97" s="165"/>
      <c r="X97" s="171" t="str">
        <f>'statement of marks'!G97</f>
        <v/>
      </c>
      <c r="Y97" s="90" t="str">
        <f t="shared" si="12"/>
        <v/>
      </c>
      <c r="Z97" s="90" t="str">
        <f t="shared" si="13"/>
        <v/>
      </c>
      <c r="AA97" s="90" t="str">
        <f t="shared" si="14"/>
        <v/>
      </c>
      <c r="AB97" s="90" t="str">
        <f t="shared" si="15"/>
        <v/>
      </c>
      <c r="AC97" s="90" t="str">
        <f t="shared" si="16"/>
        <v/>
      </c>
      <c r="AD97" s="90" t="str">
        <f t="shared" si="17"/>
        <v/>
      </c>
      <c r="AE97" s="90" t="str">
        <f t="shared" si="18"/>
        <v/>
      </c>
      <c r="AF97" s="90" t="str">
        <f t="shared" si="19"/>
        <v/>
      </c>
      <c r="AG97" s="90" t="str">
        <f t="shared" si="20"/>
        <v/>
      </c>
      <c r="AH97" s="90" t="str">
        <f t="shared" si="21"/>
        <v/>
      </c>
      <c r="AI97" s="90" t="str">
        <f t="shared" si="22"/>
        <v/>
      </c>
      <c r="AJ97" s="90" t="str">
        <f t="shared" si="23"/>
        <v/>
      </c>
      <c r="AK97" s="176"/>
    </row>
    <row r="98" spans="1:37" ht="13" hidden="1" customHeight="1">
      <c r="A98" s="172">
        <f>'statement of marks'!A98</f>
        <v>0</v>
      </c>
      <c r="B98" s="54" t="str">
        <f>'statement of marks'!D98</f>
        <v/>
      </c>
      <c r="C98" s="17" t="str">
        <f>'statement of marks'!E98</f>
        <v/>
      </c>
      <c r="D98" s="271" t="str">
        <f>'statement of marks'!F98</f>
        <v/>
      </c>
      <c r="E98" s="19" t="str">
        <f>'statement of marks'!G98</f>
        <v/>
      </c>
      <c r="F98" s="19" t="str">
        <f>'statement of marks'!H98</f>
        <v/>
      </c>
      <c r="G98" s="19" t="str">
        <f>'statement of marks'!I98</f>
        <v/>
      </c>
      <c r="H98" s="17" t="str">
        <f>IF('statement of marks'!B98="","",'statement of marks'!B98)</f>
        <v/>
      </c>
      <c r="I98" s="17" t="str">
        <f>IF('statement of marks'!C98="","",'statement of marks'!C98)</f>
        <v/>
      </c>
      <c r="J98" s="17" t="str">
        <f>IF('statement of marks'!HK98="","",'statement of marks'!HK98)</f>
        <v/>
      </c>
      <c r="K98" s="79">
        <f>IF('statement of marks'!DP98="","",'statement of marks'!DP98)</f>
        <v>332.5</v>
      </c>
      <c r="L98" s="173">
        <f>IF('statement of marks'!DQ98="","",'statement of marks'!DQ98)</f>
        <v>27.708333333333332</v>
      </c>
      <c r="M98" s="17" t="str">
        <f>IF('statement of marks'!DR98="","",'statement of marks'!DR98)</f>
        <v/>
      </c>
      <c r="N98" s="79" t="str">
        <f>(IF('result subject-wise'!Z98="","",'result subject-wise'!Z98))</f>
        <v xml:space="preserve">            </v>
      </c>
      <c r="O98" s="17" t="str">
        <f>IF('result subject-wise'!AV98="","",'result subject-wise'!AV98)</f>
        <v/>
      </c>
      <c r="P98" s="74" t="str">
        <f>IF('result subject-wise'!AX98="","",'result subject-wise'!AX98)</f>
        <v/>
      </c>
      <c r="Q98" s="74" t="str">
        <f>IF('statement of marks'!JG98="","",'statement of marks'!JG98)</f>
        <v/>
      </c>
      <c r="R98" s="173">
        <f>IF('statement of marks'!JH98="","",'statement of marks'!JH98)</f>
        <v>27.708333333333332</v>
      </c>
      <c r="S98" s="74" t="str">
        <f>IF('statement of marks'!JI98="","",'statement of marks'!JI98)</f>
        <v/>
      </c>
      <c r="T98" s="174" t="str">
        <f>'statement of marks'!HV98</f>
        <v/>
      </c>
      <c r="U98" s="175" t="str">
        <f>'statement of marks'!HW98</f>
        <v/>
      </c>
      <c r="V98" s="165"/>
      <c r="W98" s="165"/>
      <c r="X98" s="171" t="str">
        <f>'statement of marks'!G98</f>
        <v/>
      </c>
      <c r="Y98" s="90" t="str">
        <f t="shared" si="12"/>
        <v/>
      </c>
      <c r="Z98" s="90" t="str">
        <f t="shared" si="13"/>
        <v/>
      </c>
      <c r="AA98" s="90" t="str">
        <f t="shared" si="14"/>
        <v/>
      </c>
      <c r="AB98" s="90" t="str">
        <f t="shared" si="15"/>
        <v/>
      </c>
      <c r="AC98" s="90" t="str">
        <f t="shared" si="16"/>
        <v/>
      </c>
      <c r="AD98" s="90" t="str">
        <f t="shared" si="17"/>
        <v/>
      </c>
      <c r="AE98" s="90" t="str">
        <f t="shared" si="18"/>
        <v/>
      </c>
      <c r="AF98" s="90" t="str">
        <f t="shared" si="19"/>
        <v/>
      </c>
      <c r="AG98" s="90" t="str">
        <f t="shared" si="20"/>
        <v/>
      </c>
      <c r="AH98" s="90" t="str">
        <f t="shared" si="21"/>
        <v/>
      </c>
      <c r="AI98" s="90" t="str">
        <f t="shared" si="22"/>
        <v/>
      </c>
      <c r="AJ98" s="90" t="str">
        <f t="shared" si="23"/>
        <v/>
      </c>
      <c r="AK98" s="176"/>
    </row>
    <row r="99" spans="1:37" ht="13" hidden="1" customHeight="1">
      <c r="A99" s="172">
        <f>'statement of marks'!A99</f>
        <v>0</v>
      </c>
      <c r="B99" s="54" t="str">
        <f>'statement of marks'!D99</f>
        <v/>
      </c>
      <c r="C99" s="17" t="str">
        <f>'statement of marks'!E99</f>
        <v/>
      </c>
      <c r="D99" s="271" t="str">
        <f>'statement of marks'!F99</f>
        <v/>
      </c>
      <c r="E99" s="19" t="str">
        <f>'statement of marks'!G99</f>
        <v/>
      </c>
      <c r="F99" s="19" t="str">
        <f>'statement of marks'!H99</f>
        <v/>
      </c>
      <c r="G99" s="19" t="str">
        <f>'statement of marks'!I99</f>
        <v/>
      </c>
      <c r="H99" s="17" t="str">
        <f>IF('statement of marks'!B99="","",'statement of marks'!B99)</f>
        <v/>
      </c>
      <c r="I99" s="17" t="str">
        <f>IF('statement of marks'!C99="","",'statement of marks'!C99)</f>
        <v/>
      </c>
      <c r="J99" s="17" t="str">
        <f>IF('statement of marks'!HK99="","",'statement of marks'!HK99)</f>
        <v/>
      </c>
      <c r="K99" s="79">
        <f>IF('statement of marks'!DP99="","",'statement of marks'!DP99)</f>
        <v>332.5</v>
      </c>
      <c r="L99" s="173">
        <f>IF('statement of marks'!DQ99="","",'statement of marks'!DQ99)</f>
        <v>27.708333333333332</v>
      </c>
      <c r="M99" s="17" t="str">
        <f>IF('statement of marks'!DR99="","",'statement of marks'!DR99)</f>
        <v/>
      </c>
      <c r="N99" s="79" t="str">
        <f>(IF('result subject-wise'!Z99="","",'result subject-wise'!Z99))</f>
        <v xml:space="preserve">            </v>
      </c>
      <c r="O99" s="17" t="str">
        <f>IF('result subject-wise'!AV99="","",'result subject-wise'!AV99)</f>
        <v/>
      </c>
      <c r="P99" s="74" t="str">
        <f>IF('result subject-wise'!AX99="","",'result subject-wise'!AX99)</f>
        <v/>
      </c>
      <c r="Q99" s="74" t="str">
        <f>IF('statement of marks'!JG99="","",'statement of marks'!JG99)</f>
        <v/>
      </c>
      <c r="R99" s="173">
        <f>IF('statement of marks'!JH99="","",'statement of marks'!JH99)</f>
        <v>27.708333333333332</v>
      </c>
      <c r="S99" s="74" t="str">
        <f>IF('statement of marks'!JI99="","",'statement of marks'!JI99)</f>
        <v/>
      </c>
      <c r="T99" s="174" t="str">
        <f>'statement of marks'!HV99</f>
        <v/>
      </c>
      <c r="U99" s="175" t="str">
        <f>'statement of marks'!HW99</f>
        <v/>
      </c>
      <c r="V99" s="165"/>
      <c r="W99" s="165"/>
      <c r="X99" s="171" t="str">
        <f>'statement of marks'!G99</f>
        <v/>
      </c>
      <c r="Y99" s="90" t="str">
        <f t="shared" si="12"/>
        <v/>
      </c>
      <c r="Z99" s="90" t="str">
        <f t="shared" si="13"/>
        <v/>
      </c>
      <c r="AA99" s="90" t="str">
        <f t="shared" si="14"/>
        <v/>
      </c>
      <c r="AB99" s="90" t="str">
        <f t="shared" si="15"/>
        <v/>
      </c>
      <c r="AC99" s="90" t="str">
        <f t="shared" si="16"/>
        <v/>
      </c>
      <c r="AD99" s="90" t="str">
        <f t="shared" si="17"/>
        <v/>
      </c>
      <c r="AE99" s="90" t="str">
        <f t="shared" si="18"/>
        <v/>
      </c>
      <c r="AF99" s="90" t="str">
        <f t="shared" si="19"/>
        <v/>
      </c>
      <c r="AG99" s="90" t="str">
        <f t="shared" si="20"/>
        <v/>
      </c>
      <c r="AH99" s="90" t="str">
        <f t="shared" si="21"/>
        <v/>
      </c>
      <c r="AI99" s="90" t="str">
        <f t="shared" si="22"/>
        <v/>
      </c>
      <c r="AJ99" s="90" t="str">
        <f t="shared" si="23"/>
        <v/>
      </c>
      <c r="AK99" s="176"/>
    </row>
    <row r="100" spans="1:37" ht="13" hidden="1" customHeight="1">
      <c r="A100" s="172">
        <f>'statement of marks'!A100</f>
        <v>0</v>
      </c>
      <c r="B100" s="54" t="str">
        <f>'statement of marks'!D100</f>
        <v/>
      </c>
      <c r="C100" s="17" t="str">
        <f>'statement of marks'!E100</f>
        <v/>
      </c>
      <c r="D100" s="271" t="str">
        <f>'statement of marks'!F100</f>
        <v/>
      </c>
      <c r="E100" s="19" t="str">
        <f>'statement of marks'!G100</f>
        <v/>
      </c>
      <c r="F100" s="19" t="str">
        <f>'statement of marks'!H100</f>
        <v/>
      </c>
      <c r="G100" s="19" t="str">
        <f>'statement of marks'!I100</f>
        <v/>
      </c>
      <c r="H100" s="17" t="str">
        <f>IF('statement of marks'!B100="","",'statement of marks'!B100)</f>
        <v/>
      </c>
      <c r="I100" s="17" t="str">
        <f>IF('statement of marks'!C100="","",'statement of marks'!C100)</f>
        <v/>
      </c>
      <c r="J100" s="17" t="str">
        <f>IF('statement of marks'!HK100="","",'statement of marks'!HK100)</f>
        <v/>
      </c>
      <c r="K100" s="79">
        <f>IF('statement of marks'!DP100="","",'statement of marks'!DP100)</f>
        <v>332.5</v>
      </c>
      <c r="L100" s="173">
        <f>IF('statement of marks'!DQ100="","",'statement of marks'!DQ100)</f>
        <v>27.708333333333332</v>
      </c>
      <c r="M100" s="17" t="str">
        <f>IF('statement of marks'!DR100="","",'statement of marks'!DR100)</f>
        <v/>
      </c>
      <c r="N100" s="79" t="str">
        <f>(IF('result subject-wise'!Z100="","",'result subject-wise'!Z100))</f>
        <v xml:space="preserve">            </v>
      </c>
      <c r="O100" s="17" t="str">
        <f>IF('result subject-wise'!AV100="","",'result subject-wise'!AV100)</f>
        <v/>
      </c>
      <c r="P100" s="74" t="str">
        <f>IF('result subject-wise'!AX100="","",'result subject-wise'!AX100)</f>
        <v/>
      </c>
      <c r="Q100" s="74" t="str">
        <f>IF('statement of marks'!JG100="","",'statement of marks'!JG100)</f>
        <v/>
      </c>
      <c r="R100" s="173">
        <f>IF('statement of marks'!JH100="","",'statement of marks'!JH100)</f>
        <v>27.708333333333332</v>
      </c>
      <c r="S100" s="74" t="str">
        <f>IF('statement of marks'!JI100="","",'statement of marks'!JI100)</f>
        <v/>
      </c>
      <c r="T100" s="174" t="str">
        <f>'statement of marks'!HV100</f>
        <v/>
      </c>
      <c r="U100" s="175" t="str">
        <f>'statement of marks'!HW100</f>
        <v/>
      </c>
      <c r="V100" s="165"/>
      <c r="W100" s="165"/>
      <c r="X100" s="171" t="str">
        <f>'statement of marks'!G100</f>
        <v/>
      </c>
      <c r="Y100" s="90" t="str">
        <f t="shared" si="12"/>
        <v/>
      </c>
      <c r="Z100" s="90" t="str">
        <f t="shared" si="13"/>
        <v/>
      </c>
      <c r="AA100" s="90" t="str">
        <f t="shared" si="14"/>
        <v/>
      </c>
      <c r="AB100" s="90" t="str">
        <f t="shared" si="15"/>
        <v/>
      </c>
      <c r="AC100" s="90" t="str">
        <f t="shared" si="16"/>
        <v/>
      </c>
      <c r="AD100" s="90" t="str">
        <f t="shared" si="17"/>
        <v/>
      </c>
      <c r="AE100" s="90" t="str">
        <f t="shared" si="18"/>
        <v/>
      </c>
      <c r="AF100" s="90" t="str">
        <f t="shared" si="19"/>
        <v/>
      </c>
      <c r="AG100" s="90" t="str">
        <f t="shared" si="20"/>
        <v/>
      </c>
      <c r="AH100" s="90" t="str">
        <f t="shared" si="21"/>
        <v/>
      </c>
      <c r="AI100" s="90" t="str">
        <f t="shared" si="22"/>
        <v/>
      </c>
      <c r="AJ100" s="90" t="str">
        <f t="shared" si="23"/>
        <v/>
      </c>
      <c r="AK100" s="176"/>
    </row>
    <row r="101" spans="1:37" ht="13" hidden="1" customHeight="1">
      <c r="A101" s="172">
        <f>'statement of marks'!A101</f>
        <v>0</v>
      </c>
      <c r="B101" s="54" t="str">
        <f>'statement of marks'!D101</f>
        <v/>
      </c>
      <c r="C101" s="17" t="str">
        <f>'statement of marks'!E101</f>
        <v/>
      </c>
      <c r="D101" s="271" t="str">
        <f>'statement of marks'!F101</f>
        <v/>
      </c>
      <c r="E101" s="19" t="str">
        <f>'statement of marks'!G101</f>
        <v/>
      </c>
      <c r="F101" s="19" t="str">
        <f>'statement of marks'!H101</f>
        <v/>
      </c>
      <c r="G101" s="19" t="str">
        <f>'statement of marks'!I101</f>
        <v/>
      </c>
      <c r="H101" s="17" t="str">
        <f>IF('statement of marks'!B101="","",'statement of marks'!B101)</f>
        <v/>
      </c>
      <c r="I101" s="17" t="str">
        <f>IF('statement of marks'!C101="","",'statement of marks'!C101)</f>
        <v/>
      </c>
      <c r="J101" s="17" t="str">
        <f>IF('statement of marks'!HK101="","",'statement of marks'!HK101)</f>
        <v/>
      </c>
      <c r="K101" s="79">
        <f>IF('statement of marks'!DP101="","",'statement of marks'!DP101)</f>
        <v>332.5</v>
      </c>
      <c r="L101" s="173">
        <f>IF('statement of marks'!DQ101="","",'statement of marks'!DQ101)</f>
        <v>27.708333333333332</v>
      </c>
      <c r="M101" s="17" t="str">
        <f>IF('statement of marks'!DR101="","",'statement of marks'!DR101)</f>
        <v/>
      </c>
      <c r="N101" s="79" t="str">
        <f>(IF('result subject-wise'!Z101="","",'result subject-wise'!Z101))</f>
        <v xml:space="preserve">            </v>
      </c>
      <c r="O101" s="17" t="str">
        <f>IF('result subject-wise'!AV101="","",'result subject-wise'!AV101)</f>
        <v/>
      </c>
      <c r="P101" s="74" t="str">
        <f>IF('result subject-wise'!AX101="","",'result subject-wise'!AX101)</f>
        <v/>
      </c>
      <c r="Q101" s="74" t="str">
        <f>IF('statement of marks'!JG101="","",'statement of marks'!JG101)</f>
        <v/>
      </c>
      <c r="R101" s="173">
        <f>IF('statement of marks'!JH101="","",'statement of marks'!JH101)</f>
        <v>27.708333333333332</v>
      </c>
      <c r="S101" s="74" t="str">
        <f>IF('statement of marks'!JI101="","",'statement of marks'!JI101)</f>
        <v/>
      </c>
      <c r="T101" s="174" t="str">
        <f>'statement of marks'!HV101</f>
        <v/>
      </c>
      <c r="U101" s="175" t="str">
        <f>'statement of marks'!HW101</f>
        <v/>
      </c>
      <c r="V101" s="165"/>
      <c r="W101" s="165"/>
      <c r="X101" s="171" t="str">
        <f>'statement of marks'!G101</f>
        <v/>
      </c>
      <c r="Y101" s="90" t="str">
        <f t="shared" si="12"/>
        <v/>
      </c>
      <c r="Z101" s="90" t="str">
        <f t="shared" si="13"/>
        <v/>
      </c>
      <c r="AA101" s="90" t="str">
        <f t="shared" si="14"/>
        <v/>
      </c>
      <c r="AB101" s="90" t="str">
        <f t="shared" si="15"/>
        <v/>
      </c>
      <c r="AC101" s="90" t="str">
        <f t="shared" si="16"/>
        <v/>
      </c>
      <c r="AD101" s="90" t="str">
        <f t="shared" si="17"/>
        <v/>
      </c>
      <c r="AE101" s="90" t="str">
        <f t="shared" si="18"/>
        <v/>
      </c>
      <c r="AF101" s="90" t="str">
        <f t="shared" si="19"/>
        <v/>
      </c>
      <c r="AG101" s="90" t="str">
        <f t="shared" si="20"/>
        <v/>
      </c>
      <c r="AH101" s="90" t="str">
        <f t="shared" si="21"/>
        <v/>
      </c>
      <c r="AI101" s="90" t="str">
        <f t="shared" si="22"/>
        <v/>
      </c>
      <c r="AJ101" s="90" t="str">
        <f t="shared" si="23"/>
        <v/>
      </c>
      <c r="AK101" s="176"/>
    </row>
    <row r="102" spans="1:37" ht="13" hidden="1" customHeight="1">
      <c r="A102" s="172">
        <f>'statement of marks'!A102</f>
        <v>0</v>
      </c>
      <c r="B102" s="54" t="str">
        <f>'statement of marks'!D102</f>
        <v/>
      </c>
      <c r="C102" s="17" t="str">
        <f>'statement of marks'!E102</f>
        <v/>
      </c>
      <c r="D102" s="271" t="str">
        <f>'statement of marks'!F102</f>
        <v/>
      </c>
      <c r="E102" s="19" t="str">
        <f>'statement of marks'!G102</f>
        <v/>
      </c>
      <c r="F102" s="19" t="str">
        <f>'statement of marks'!H102</f>
        <v/>
      </c>
      <c r="G102" s="19" t="str">
        <f>'statement of marks'!I102</f>
        <v/>
      </c>
      <c r="H102" s="17" t="str">
        <f>IF('statement of marks'!B102="","",'statement of marks'!B102)</f>
        <v/>
      </c>
      <c r="I102" s="17" t="str">
        <f>IF('statement of marks'!C102="","",'statement of marks'!C102)</f>
        <v/>
      </c>
      <c r="J102" s="17" t="str">
        <f>IF('statement of marks'!HK102="","",'statement of marks'!HK102)</f>
        <v/>
      </c>
      <c r="K102" s="79">
        <f>IF('statement of marks'!DP102="","",'statement of marks'!DP102)</f>
        <v>332.5</v>
      </c>
      <c r="L102" s="173">
        <f>IF('statement of marks'!DQ102="","",'statement of marks'!DQ102)</f>
        <v>27.708333333333332</v>
      </c>
      <c r="M102" s="17" t="str">
        <f>IF('statement of marks'!DR102="","",'statement of marks'!DR102)</f>
        <v/>
      </c>
      <c r="N102" s="79" t="str">
        <f>(IF('result subject-wise'!Z102="","",'result subject-wise'!Z102))</f>
        <v xml:space="preserve">            </v>
      </c>
      <c r="O102" s="17" t="str">
        <f>IF('result subject-wise'!AV102="","",'result subject-wise'!AV102)</f>
        <v/>
      </c>
      <c r="P102" s="74" t="str">
        <f>IF('result subject-wise'!AX102="","",'result subject-wise'!AX102)</f>
        <v/>
      </c>
      <c r="Q102" s="74" t="str">
        <f>IF('statement of marks'!JG102="","",'statement of marks'!JG102)</f>
        <v/>
      </c>
      <c r="R102" s="173">
        <f>IF('statement of marks'!JH102="","",'statement of marks'!JH102)</f>
        <v>27.708333333333332</v>
      </c>
      <c r="S102" s="74" t="str">
        <f>IF('statement of marks'!JI102="","",'statement of marks'!JI102)</f>
        <v/>
      </c>
      <c r="T102" s="174" t="str">
        <f>'statement of marks'!HV102</f>
        <v/>
      </c>
      <c r="U102" s="175" t="str">
        <f>'statement of marks'!HW102</f>
        <v/>
      </c>
      <c r="V102" s="165"/>
      <c r="W102" s="165"/>
      <c r="X102" s="171" t="str">
        <f>'statement of marks'!G102</f>
        <v/>
      </c>
      <c r="Y102" s="90" t="str">
        <f t="shared" si="12"/>
        <v/>
      </c>
      <c r="Z102" s="90" t="str">
        <f t="shared" si="13"/>
        <v/>
      </c>
      <c r="AA102" s="90" t="str">
        <f t="shared" si="14"/>
        <v/>
      </c>
      <c r="AB102" s="90" t="str">
        <f t="shared" si="15"/>
        <v/>
      </c>
      <c r="AC102" s="90" t="str">
        <f t="shared" si="16"/>
        <v/>
      </c>
      <c r="AD102" s="90" t="str">
        <f t="shared" si="17"/>
        <v/>
      </c>
      <c r="AE102" s="90" t="str">
        <f t="shared" si="18"/>
        <v/>
      </c>
      <c r="AF102" s="90" t="str">
        <f t="shared" si="19"/>
        <v/>
      </c>
      <c r="AG102" s="90" t="str">
        <f t="shared" si="20"/>
        <v/>
      </c>
      <c r="AH102" s="90" t="str">
        <f t="shared" si="21"/>
        <v/>
      </c>
      <c r="AI102" s="90" t="str">
        <f t="shared" si="22"/>
        <v/>
      </c>
      <c r="AJ102" s="90" t="str">
        <f t="shared" si="23"/>
        <v/>
      </c>
      <c r="AK102" s="176"/>
    </row>
    <row r="103" spans="1:37" ht="13" hidden="1" customHeight="1">
      <c r="A103" s="172">
        <f>'statement of marks'!A103</f>
        <v>0</v>
      </c>
      <c r="B103" s="54" t="str">
        <f>'statement of marks'!D103</f>
        <v/>
      </c>
      <c r="C103" s="17" t="str">
        <f>'statement of marks'!E103</f>
        <v/>
      </c>
      <c r="D103" s="271" t="str">
        <f>'statement of marks'!F103</f>
        <v/>
      </c>
      <c r="E103" s="19" t="str">
        <f>'statement of marks'!G103</f>
        <v/>
      </c>
      <c r="F103" s="19" t="str">
        <f>'statement of marks'!H103</f>
        <v/>
      </c>
      <c r="G103" s="19" t="str">
        <f>'statement of marks'!I103</f>
        <v/>
      </c>
      <c r="H103" s="17" t="str">
        <f>IF('statement of marks'!B103="","",'statement of marks'!B103)</f>
        <v/>
      </c>
      <c r="I103" s="17" t="str">
        <f>IF('statement of marks'!C103="","",'statement of marks'!C103)</f>
        <v/>
      </c>
      <c r="J103" s="17" t="str">
        <f>IF('statement of marks'!HK103="","",'statement of marks'!HK103)</f>
        <v/>
      </c>
      <c r="K103" s="79">
        <f>IF('statement of marks'!DP103="","",'statement of marks'!DP103)</f>
        <v>332.5</v>
      </c>
      <c r="L103" s="173">
        <f>IF('statement of marks'!DQ103="","",'statement of marks'!DQ103)</f>
        <v>27.708333333333332</v>
      </c>
      <c r="M103" s="17" t="str">
        <f>IF('statement of marks'!DR103="","",'statement of marks'!DR103)</f>
        <v/>
      </c>
      <c r="N103" s="79" t="str">
        <f>(IF('result subject-wise'!Z103="","",'result subject-wise'!Z103))</f>
        <v xml:space="preserve">            </v>
      </c>
      <c r="O103" s="17" t="str">
        <f>IF('result subject-wise'!AV103="","",'result subject-wise'!AV103)</f>
        <v/>
      </c>
      <c r="P103" s="74" t="str">
        <f>IF('result subject-wise'!AX103="","",'result subject-wise'!AX103)</f>
        <v/>
      </c>
      <c r="Q103" s="74" t="str">
        <f>IF('statement of marks'!JG103="","",'statement of marks'!JG103)</f>
        <v/>
      </c>
      <c r="R103" s="173">
        <f>IF('statement of marks'!JH103="","",'statement of marks'!JH103)</f>
        <v>27.708333333333332</v>
      </c>
      <c r="S103" s="74" t="str">
        <f>IF('statement of marks'!JI103="","",'statement of marks'!JI103)</f>
        <v/>
      </c>
      <c r="T103" s="174" t="str">
        <f>'statement of marks'!HV103</f>
        <v/>
      </c>
      <c r="U103" s="175" t="str">
        <f>'statement of marks'!HW103</f>
        <v/>
      </c>
      <c r="V103" s="165"/>
      <c r="W103" s="165"/>
      <c r="X103" s="171" t="str">
        <f>'statement of marks'!G103</f>
        <v/>
      </c>
      <c r="Y103" s="90" t="str">
        <f t="shared" si="12"/>
        <v/>
      </c>
      <c r="Z103" s="90" t="str">
        <f t="shared" si="13"/>
        <v/>
      </c>
      <c r="AA103" s="90" t="str">
        <f t="shared" si="14"/>
        <v/>
      </c>
      <c r="AB103" s="90" t="str">
        <f t="shared" si="15"/>
        <v/>
      </c>
      <c r="AC103" s="90" t="str">
        <f t="shared" si="16"/>
        <v/>
      </c>
      <c r="AD103" s="90" t="str">
        <f t="shared" si="17"/>
        <v/>
      </c>
      <c r="AE103" s="90" t="str">
        <f t="shared" si="18"/>
        <v/>
      </c>
      <c r="AF103" s="90" t="str">
        <f t="shared" si="19"/>
        <v/>
      </c>
      <c r="AG103" s="90" t="str">
        <f t="shared" si="20"/>
        <v/>
      </c>
      <c r="AH103" s="90" t="str">
        <f t="shared" si="21"/>
        <v/>
      </c>
      <c r="AI103" s="90" t="str">
        <f t="shared" si="22"/>
        <v/>
      </c>
      <c r="AJ103" s="90" t="str">
        <f t="shared" si="23"/>
        <v/>
      </c>
      <c r="AK103" s="176"/>
    </row>
    <row r="104" spans="1:37" ht="13" hidden="1" customHeight="1">
      <c r="A104" s="172">
        <f>'statement of marks'!A104</f>
        <v>0</v>
      </c>
      <c r="B104" s="54" t="str">
        <f>'statement of marks'!D104</f>
        <v/>
      </c>
      <c r="C104" s="17" t="str">
        <f>'statement of marks'!E104</f>
        <v/>
      </c>
      <c r="D104" s="271" t="str">
        <f>'statement of marks'!F104</f>
        <v/>
      </c>
      <c r="E104" s="19" t="str">
        <f>'statement of marks'!G104</f>
        <v/>
      </c>
      <c r="F104" s="19" t="str">
        <f>'statement of marks'!H104</f>
        <v/>
      </c>
      <c r="G104" s="19" t="str">
        <f>'statement of marks'!I104</f>
        <v/>
      </c>
      <c r="H104" s="17" t="str">
        <f>IF('statement of marks'!B104="","",'statement of marks'!B104)</f>
        <v/>
      </c>
      <c r="I104" s="17" t="str">
        <f>IF('statement of marks'!C104="","",'statement of marks'!C104)</f>
        <v/>
      </c>
      <c r="J104" s="17" t="str">
        <f>IF('statement of marks'!HK104="","",'statement of marks'!HK104)</f>
        <v/>
      </c>
      <c r="K104" s="79">
        <f>IF('statement of marks'!DP104="","",'statement of marks'!DP104)</f>
        <v>332.5</v>
      </c>
      <c r="L104" s="173">
        <f>IF('statement of marks'!DQ104="","",'statement of marks'!DQ104)</f>
        <v>27.708333333333332</v>
      </c>
      <c r="M104" s="17" t="str">
        <f>IF('statement of marks'!DR104="","",'statement of marks'!DR104)</f>
        <v/>
      </c>
      <c r="N104" s="79" t="str">
        <f>(IF('result subject-wise'!Z104="","",'result subject-wise'!Z104))</f>
        <v xml:space="preserve">            </v>
      </c>
      <c r="O104" s="17" t="str">
        <f>IF('result subject-wise'!AV104="","",'result subject-wise'!AV104)</f>
        <v/>
      </c>
      <c r="P104" s="74" t="str">
        <f>IF('result subject-wise'!AX104="","",'result subject-wise'!AX104)</f>
        <v/>
      </c>
      <c r="Q104" s="74" t="str">
        <f>IF('statement of marks'!JG104="","",'statement of marks'!JG104)</f>
        <v/>
      </c>
      <c r="R104" s="173">
        <f>IF('statement of marks'!JH104="","",'statement of marks'!JH104)</f>
        <v>27.708333333333332</v>
      </c>
      <c r="S104" s="74" t="str">
        <f>IF('statement of marks'!JI104="","",'statement of marks'!JI104)</f>
        <v/>
      </c>
      <c r="T104" s="174" t="str">
        <f>'statement of marks'!HV104</f>
        <v/>
      </c>
      <c r="U104" s="175" t="str">
        <f>'statement of marks'!HW104</f>
        <v/>
      </c>
      <c r="V104" s="165"/>
      <c r="W104" s="165"/>
      <c r="X104" s="171" t="str">
        <f>'statement of marks'!G104</f>
        <v/>
      </c>
      <c r="Y104" s="90" t="str">
        <f t="shared" si="12"/>
        <v/>
      </c>
      <c r="Z104" s="90" t="str">
        <f t="shared" si="13"/>
        <v/>
      </c>
      <c r="AA104" s="90" t="str">
        <f t="shared" si="14"/>
        <v/>
      </c>
      <c r="AB104" s="90" t="str">
        <f t="shared" si="15"/>
        <v/>
      </c>
      <c r="AC104" s="90" t="str">
        <f t="shared" si="16"/>
        <v/>
      </c>
      <c r="AD104" s="90" t="str">
        <f t="shared" si="17"/>
        <v/>
      </c>
      <c r="AE104" s="90" t="str">
        <f t="shared" si="18"/>
        <v/>
      </c>
      <c r="AF104" s="90" t="str">
        <f t="shared" si="19"/>
        <v/>
      </c>
      <c r="AG104" s="90" t="str">
        <f t="shared" si="20"/>
        <v/>
      </c>
      <c r="AH104" s="90" t="str">
        <f t="shared" si="21"/>
        <v/>
      </c>
      <c r="AI104" s="90" t="str">
        <f t="shared" si="22"/>
        <v/>
      </c>
      <c r="AJ104" s="90" t="str">
        <f t="shared" si="23"/>
        <v/>
      </c>
      <c r="AK104" s="176"/>
    </row>
    <row r="105" spans="1:37" ht="13" hidden="1" customHeight="1">
      <c r="A105" s="172">
        <f>'statement of marks'!A105</f>
        <v>0</v>
      </c>
      <c r="B105" s="54" t="str">
        <f>'statement of marks'!D105</f>
        <v/>
      </c>
      <c r="C105" s="17" t="str">
        <f>'statement of marks'!E105</f>
        <v/>
      </c>
      <c r="D105" s="271" t="str">
        <f>'statement of marks'!F105</f>
        <v/>
      </c>
      <c r="E105" s="19" t="str">
        <f>'statement of marks'!G105</f>
        <v/>
      </c>
      <c r="F105" s="19" t="str">
        <f>'statement of marks'!H105</f>
        <v/>
      </c>
      <c r="G105" s="19" t="str">
        <f>'statement of marks'!I105</f>
        <v/>
      </c>
      <c r="H105" s="17" t="str">
        <f>IF('statement of marks'!B105="","",'statement of marks'!B105)</f>
        <v/>
      </c>
      <c r="I105" s="17" t="str">
        <f>IF('statement of marks'!C105="","",'statement of marks'!C105)</f>
        <v/>
      </c>
      <c r="J105" s="17" t="str">
        <f>IF('statement of marks'!HK105="","",'statement of marks'!HK105)</f>
        <v/>
      </c>
      <c r="K105" s="79">
        <f>IF('statement of marks'!DP105="","",'statement of marks'!DP105)</f>
        <v>332.5</v>
      </c>
      <c r="L105" s="173">
        <f>IF('statement of marks'!DQ105="","",'statement of marks'!DQ105)</f>
        <v>27.708333333333332</v>
      </c>
      <c r="M105" s="17" t="str">
        <f>IF('statement of marks'!DR105="","",'statement of marks'!DR105)</f>
        <v/>
      </c>
      <c r="N105" s="79" t="str">
        <f>(IF('result subject-wise'!Z105="","",'result subject-wise'!Z105))</f>
        <v xml:space="preserve">            </v>
      </c>
      <c r="O105" s="17" t="str">
        <f>IF('result subject-wise'!AV105="","",'result subject-wise'!AV105)</f>
        <v/>
      </c>
      <c r="P105" s="74" t="str">
        <f>IF('result subject-wise'!AX105="","",'result subject-wise'!AX105)</f>
        <v/>
      </c>
      <c r="Q105" s="74" t="str">
        <f>IF('statement of marks'!JG105="","",'statement of marks'!JG105)</f>
        <v/>
      </c>
      <c r="R105" s="173">
        <f>IF('statement of marks'!JH105="","",'statement of marks'!JH105)</f>
        <v>27.708333333333332</v>
      </c>
      <c r="S105" s="74" t="str">
        <f>IF('statement of marks'!JI105="","",'statement of marks'!JI105)</f>
        <v/>
      </c>
      <c r="T105" s="174" t="str">
        <f>'statement of marks'!HV105</f>
        <v/>
      </c>
      <c r="U105" s="175" t="str">
        <f>'statement of marks'!HW105</f>
        <v/>
      </c>
      <c r="V105" s="165"/>
      <c r="W105" s="165"/>
      <c r="X105" s="171" t="str">
        <f>'statement of marks'!G105</f>
        <v/>
      </c>
      <c r="Y105" s="90" t="str">
        <f t="shared" si="12"/>
        <v/>
      </c>
      <c r="Z105" s="90" t="str">
        <f t="shared" si="13"/>
        <v/>
      </c>
      <c r="AA105" s="90" t="str">
        <f t="shared" si="14"/>
        <v/>
      </c>
      <c r="AB105" s="90" t="str">
        <f t="shared" si="15"/>
        <v/>
      </c>
      <c r="AC105" s="90" t="str">
        <f t="shared" si="16"/>
        <v/>
      </c>
      <c r="AD105" s="90" t="str">
        <f t="shared" si="17"/>
        <v/>
      </c>
      <c r="AE105" s="90" t="str">
        <f t="shared" si="18"/>
        <v/>
      </c>
      <c r="AF105" s="90" t="str">
        <f t="shared" si="19"/>
        <v/>
      </c>
      <c r="AG105" s="90" t="str">
        <f t="shared" si="20"/>
        <v/>
      </c>
      <c r="AH105" s="90" t="str">
        <f t="shared" si="21"/>
        <v/>
      </c>
      <c r="AI105" s="90" t="str">
        <f t="shared" si="22"/>
        <v/>
      </c>
      <c r="AJ105" s="90" t="str">
        <f t="shared" si="23"/>
        <v/>
      </c>
      <c r="AK105" s="176"/>
    </row>
    <row r="106" spans="1:37" ht="13" hidden="1" customHeight="1">
      <c r="A106" s="172">
        <f>'statement of marks'!A106</f>
        <v>0</v>
      </c>
      <c r="B106" s="54" t="str">
        <f>'statement of marks'!D106</f>
        <v/>
      </c>
      <c r="C106" s="17" t="str">
        <f>'statement of marks'!E106</f>
        <v/>
      </c>
      <c r="D106" s="271" t="str">
        <f>'statement of marks'!F106</f>
        <v/>
      </c>
      <c r="E106" s="19" t="str">
        <f>'statement of marks'!G106</f>
        <v/>
      </c>
      <c r="F106" s="19" t="str">
        <f>'statement of marks'!H106</f>
        <v/>
      </c>
      <c r="G106" s="19" t="str">
        <f>'statement of marks'!I106</f>
        <v/>
      </c>
      <c r="H106" s="17" t="str">
        <f>IF('statement of marks'!B106="","",'statement of marks'!B106)</f>
        <v/>
      </c>
      <c r="I106" s="17" t="str">
        <f>IF('statement of marks'!C106="","",'statement of marks'!C106)</f>
        <v/>
      </c>
      <c r="J106" s="17" t="str">
        <f>IF('statement of marks'!HK106="","",'statement of marks'!HK106)</f>
        <v/>
      </c>
      <c r="K106" s="79">
        <f>IF('statement of marks'!DP106="","",'statement of marks'!DP106)</f>
        <v>332.5</v>
      </c>
      <c r="L106" s="173">
        <f>IF('statement of marks'!DQ106="","",'statement of marks'!DQ106)</f>
        <v>27.708333333333332</v>
      </c>
      <c r="M106" s="17" t="str">
        <f>IF('statement of marks'!DR106="","",'statement of marks'!DR106)</f>
        <v/>
      </c>
      <c r="N106" s="79" t="str">
        <f>(IF('result subject-wise'!Z106="","",'result subject-wise'!Z106))</f>
        <v xml:space="preserve">            </v>
      </c>
      <c r="O106" s="17" t="str">
        <f>IF('result subject-wise'!AV106="","",'result subject-wise'!AV106)</f>
        <v/>
      </c>
      <c r="P106" s="74" t="str">
        <f>IF('result subject-wise'!AX106="","",'result subject-wise'!AX106)</f>
        <v/>
      </c>
      <c r="Q106" s="74" t="str">
        <f>IF('statement of marks'!JG106="","",'statement of marks'!JG106)</f>
        <v/>
      </c>
      <c r="R106" s="173">
        <f>IF('statement of marks'!JH106="","",'statement of marks'!JH106)</f>
        <v>27.708333333333332</v>
      </c>
      <c r="S106" s="74" t="str">
        <f>IF('statement of marks'!JI106="","",'statement of marks'!JI106)</f>
        <v/>
      </c>
      <c r="T106" s="174" t="str">
        <f>'statement of marks'!HV106</f>
        <v/>
      </c>
      <c r="U106" s="175" t="str">
        <f>'statement of marks'!HW106</f>
        <v/>
      </c>
      <c r="V106" s="165"/>
      <c r="W106" s="165"/>
      <c r="X106" s="171" t="str">
        <f>'statement of marks'!G106</f>
        <v/>
      </c>
      <c r="Y106" s="90" t="str">
        <f t="shared" si="12"/>
        <v/>
      </c>
      <c r="Z106" s="90" t="str">
        <f t="shared" si="13"/>
        <v/>
      </c>
      <c r="AA106" s="90" t="str">
        <f t="shared" si="14"/>
        <v/>
      </c>
      <c r="AB106" s="90" t="str">
        <f t="shared" si="15"/>
        <v/>
      </c>
      <c r="AC106" s="90" t="str">
        <f t="shared" si="16"/>
        <v/>
      </c>
      <c r="AD106" s="90" t="str">
        <f t="shared" si="17"/>
        <v/>
      </c>
      <c r="AE106" s="90" t="str">
        <f t="shared" si="18"/>
        <v/>
      </c>
      <c r="AF106" s="90" t="str">
        <f t="shared" si="19"/>
        <v/>
      </c>
      <c r="AG106" s="90" t="str">
        <f t="shared" si="20"/>
        <v/>
      </c>
      <c r="AH106" s="90" t="str">
        <f t="shared" si="21"/>
        <v/>
      </c>
      <c r="AI106" s="90" t="str">
        <f t="shared" si="22"/>
        <v/>
      </c>
      <c r="AJ106" s="90" t="str">
        <f t="shared" si="23"/>
        <v/>
      </c>
      <c r="AK106" s="176"/>
    </row>
    <row r="107" spans="1:37" ht="6" customHeight="1" thickBot="1">
      <c r="A107" s="871"/>
      <c r="B107" s="594"/>
      <c r="C107" s="594"/>
      <c r="D107" s="594"/>
      <c r="E107" s="594"/>
      <c r="F107" s="594"/>
      <c r="G107" s="594"/>
      <c r="H107" s="594"/>
      <c r="I107" s="594"/>
      <c r="J107" s="594"/>
      <c r="K107" s="594"/>
      <c r="L107" s="594"/>
      <c r="M107" s="594"/>
      <c r="N107" s="594"/>
      <c r="O107" s="594"/>
      <c r="P107" s="594"/>
      <c r="Q107" s="594"/>
      <c r="R107" s="594"/>
      <c r="S107" s="594"/>
      <c r="T107" s="594"/>
      <c r="U107" s="856"/>
      <c r="V107" s="165"/>
      <c r="W107" s="165"/>
      <c r="X107" s="873"/>
      <c r="Y107" s="874"/>
      <c r="Z107" s="874"/>
      <c r="AA107" s="874"/>
      <c r="AB107" s="874"/>
      <c r="AC107" s="874"/>
      <c r="AD107" s="874"/>
      <c r="AE107" s="874"/>
      <c r="AF107" s="874"/>
      <c r="AG107" s="874"/>
      <c r="AH107" s="874"/>
      <c r="AI107" s="874"/>
      <c r="AJ107" s="874"/>
      <c r="AK107" s="875"/>
    </row>
    <row r="108" spans="1:37" ht="13" customHeight="1" thickTop="1">
      <c r="A108" s="197"/>
      <c r="B108" s="243" t="s">
        <v>270</v>
      </c>
      <c r="C108" s="177"/>
      <c r="D108" s="177"/>
      <c r="E108" s="177"/>
      <c r="F108" s="177"/>
      <c r="G108" s="198"/>
      <c r="H108" s="178" t="s">
        <v>97</v>
      </c>
      <c r="I108" s="178"/>
      <c r="J108" s="189" t="s">
        <v>178</v>
      </c>
      <c r="K108" s="178" t="s">
        <v>35</v>
      </c>
      <c r="L108" s="868" t="str">
        <f>'statement of marks'!HK109</f>
        <v>SIGNATURE OF THE RESULT MAKER</v>
      </c>
      <c r="M108" s="869"/>
      <c r="N108" s="870"/>
      <c r="O108" s="594"/>
      <c r="P108" s="594"/>
      <c r="Q108" s="594"/>
      <c r="R108" s="633"/>
      <c r="S108" s="646"/>
      <c r="T108" s="646"/>
      <c r="U108" s="860"/>
      <c r="V108" s="165"/>
      <c r="W108" s="165"/>
      <c r="X108" s="248"/>
      <c r="Y108" s="876" t="str">
        <f>A1</f>
        <v>Govt. Higher Secondary School, XYZ</v>
      </c>
      <c r="Z108" s="876"/>
      <c r="AA108" s="876"/>
      <c r="AB108" s="876"/>
      <c r="AC108" s="876"/>
      <c r="AD108" s="876"/>
      <c r="AE108" s="876"/>
      <c r="AF108" s="876"/>
      <c r="AG108" s="876" t="str">
        <f>X1</f>
        <v>RSULT CATEGORY-WISE</v>
      </c>
      <c r="AH108" s="876"/>
      <c r="AI108" s="876"/>
      <c r="AJ108" s="249" t="s">
        <v>133</v>
      </c>
      <c r="AK108" s="250" t="str">
        <f>T1</f>
        <v>2024-25</v>
      </c>
    </row>
    <row r="109" spans="1:37" ht="27" customHeight="1">
      <c r="A109" s="197"/>
      <c r="B109" s="243" t="s">
        <v>270</v>
      </c>
      <c r="C109" s="177"/>
      <c r="D109" s="177"/>
      <c r="E109" s="177"/>
      <c r="F109" s="177"/>
      <c r="G109" s="177" t="s">
        <v>129</v>
      </c>
      <c r="H109" s="17">
        <f>COUNTA(B7:B106)-COUNTIF(B7:B106,"nso")-COUNTBLANK(B7:B106)</f>
        <v>10</v>
      </c>
      <c r="I109" s="17"/>
      <c r="J109" s="17">
        <f>COUNTIF(J7:J106,"SUPPL.")+COUNTIF(J7:J106,"RE-EXAM.")</f>
        <v>0</v>
      </c>
      <c r="K109" s="17">
        <f>H109</f>
        <v>10</v>
      </c>
      <c r="L109" s="657" t="str">
        <f>'statement of marks'!HK111</f>
        <v>SIGNATURE OF THE CLASS TEACHER</v>
      </c>
      <c r="M109" s="657"/>
      <c r="N109" s="657"/>
      <c r="O109" s="594"/>
      <c r="P109" s="594"/>
      <c r="Q109" s="594"/>
      <c r="R109" s="594"/>
      <c r="S109" s="594"/>
      <c r="T109" s="594"/>
      <c r="U109" s="856"/>
      <c r="V109" s="165"/>
      <c r="W109" s="165"/>
      <c r="X109" s="251"/>
      <c r="Y109" s="252" t="str">
        <f t="shared" ref="Y109:AJ109" si="24">Y3</f>
        <v>SC BOYS</v>
      </c>
      <c r="Z109" s="252" t="str">
        <f t="shared" si="24"/>
        <v>SC GIRLS</v>
      </c>
      <c r="AA109" s="252" t="str">
        <f t="shared" si="24"/>
        <v>ST BOYS</v>
      </c>
      <c r="AB109" s="252" t="str">
        <f t="shared" si="24"/>
        <v>ST GIRLS</v>
      </c>
      <c r="AC109" s="252" t="str">
        <f t="shared" si="24"/>
        <v>OBC BOYS</v>
      </c>
      <c r="AD109" s="252" t="str">
        <f t="shared" si="24"/>
        <v>OBC GIRLS</v>
      </c>
      <c r="AE109" s="252" t="str">
        <f t="shared" si="24"/>
        <v>GEN BOYS</v>
      </c>
      <c r="AF109" s="252" t="str">
        <f t="shared" si="24"/>
        <v>GEN GIRLS</v>
      </c>
      <c r="AG109" s="252" t="str">
        <f t="shared" si="24"/>
        <v>MIN BOYS</v>
      </c>
      <c r="AH109" s="252" t="str">
        <f t="shared" si="24"/>
        <v>MIN GIRLS</v>
      </c>
      <c r="AI109" s="252" t="str">
        <f t="shared" si="24"/>
        <v>SBC BOYS</v>
      </c>
      <c r="AJ109" s="252" t="str">
        <f t="shared" si="24"/>
        <v>SBC GIRLS</v>
      </c>
      <c r="AK109" s="253" t="s">
        <v>35</v>
      </c>
    </row>
    <row r="110" spans="1:37" ht="13" customHeight="1">
      <c r="A110" s="197"/>
      <c r="B110" s="243" t="s">
        <v>270</v>
      </c>
      <c r="C110" s="198"/>
      <c r="D110" s="198"/>
      <c r="E110" s="198"/>
      <c r="F110" s="198"/>
      <c r="G110" s="177" t="s">
        <v>67</v>
      </c>
      <c r="H110" s="17">
        <f>COUNTIF(M7:M106,"FIRST")</f>
        <v>10</v>
      </c>
      <c r="I110" s="17"/>
      <c r="J110" s="17">
        <f>COUNTIF(P7:P106,"FIRST")</f>
        <v>0</v>
      </c>
      <c r="K110" s="17">
        <f>COUNTIF(S7:S106,"FIRST")</f>
        <v>10</v>
      </c>
      <c r="L110" s="657"/>
      <c r="M110" s="657"/>
      <c r="N110" s="657"/>
      <c r="O110" s="594"/>
      <c r="P110" s="594"/>
      <c r="Q110" s="594"/>
      <c r="R110" s="594"/>
      <c r="S110" s="594"/>
      <c r="T110" s="594"/>
      <c r="U110" s="856"/>
      <c r="V110" s="165"/>
      <c r="W110" s="165"/>
      <c r="X110" s="254" t="s">
        <v>174</v>
      </c>
      <c r="Y110" s="255">
        <f t="shared" ref="Y110:AJ110" si="25">COUNTIF(Y7:Y106,"FIRST")</f>
        <v>0</v>
      </c>
      <c r="Z110" s="255">
        <f t="shared" si="25"/>
        <v>4</v>
      </c>
      <c r="AA110" s="255">
        <f t="shared" si="25"/>
        <v>0</v>
      </c>
      <c r="AB110" s="255">
        <f t="shared" si="25"/>
        <v>1</v>
      </c>
      <c r="AC110" s="255">
        <f t="shared" si="25"/>
        <v>0</v>
      </c>
      <c r="AD110" s="255">
        <f t="shared" si="25"/>
        <v>3</v>
      </c>
      <c r="AE110" s="255">
        <f t="shared" si="25"/>
        <v>0</v>
      </c>
      <c r="AF110" s="255">
        <f t="shared" si="25"/>
        <v>2</v>
      </c>
      <c r="AG110" s="255">
        <f t="shared" si="25"/>
        <v>0</v>
      </c>
      <c r="AH110" s="255">
        <f t="shared" si="25"/>
        <v>0</v>
      </c>
      <c r="AI110" s="255">
        <f t="shared" si="25"/>
        <v>0</v>
      </c>
      <c r="AJ110" s="255">
        <f t="shared" si="25"/>
        <v>0</v>
      </c>
      <c r="AK110" s="256">
        <f t="shared" ref="AK110:AK114" si="26">SUM(Y110:AJ110)</f>
        <v>10</v>
      </c>
    </row>
    <row r="111" spans="1:37" ht="13" customHeight="1">
      <c r="A111" s="199"/>
      <c r="B111" s="243" t="s">
        <v>270</v>
      </c>
      <c r="C111" s="179"/>
      <c r="D111" s="180"/>
      <c r="E111" s="180"/>
      <c r="F111" s="181"/>
      <c r="G111" s="177" t="s">
        <v>68</v>
      </c>
      <c r="H111" s="17">
        <f>COUNTIF(M7:M106,"SECOND")</f>
        <v>0</v>
      </c>
      <c r="I111" s="17"/>
      <c r="J111" s="17">
        <f>COUNTIF(P7:P106,"SECOND")</f>
        <v>0</v>
      </c>
      <c r="K111" s="17">
        <f>COUNTIF(S7:S106,"SECOND")</f>
        <v>0</v>
      </c>
      <c r="L111" s="657" t="str">
        <f>'statement of marks'!HK113</f>
        <v>SIGNATURE OF THE CHECKER</v>
      </c>
      <c r="M111" s="657"/>
      <c r="N111" s="657"/>
      <c r="O111" s="594"/>
      <c r="P111" s="594"/>
      <c r="Q111" s="594"/>
      <c r="R111" s="594"/>
      <c r="S111" s="594"/>
      <c r="T111" s="594"/>
      <c r="U111" s="856"/>
      <c r="V111" s="165"/>
      <c r="W111" s="165"/>
      <c r="X111" s="254" t="s">
        <v>175</v>
      </c>
      <c r="Y111" s="255">
        <f t="shared" ref="Y111:AJ111" si="27">COUNTIF(Y7:Y106,"SECOND")</f>
        <v>0</v>
      </c>
      <c r="Z111" s="255">
        <f t="shared" si="27"/>
        <v>0</v>
      </c>
      <c r="AA111" s="255">
        <f t="shared" si="27"/>
        <v>0</v>
      </c>
      <c r="AB111" s="255">
        <f t="shared" si="27"/>
        <v>0</v>
      </c>
      <c r="AC111" s="255">
        <f t="shared" si="27"/>
        <v>0</v>
      </c>
      <c r="AD111" s="255">
        <f t="shared" si="27"/>
        <v>0</v>
      </c>
      <c r="AE111" s="255">
        <f t="shared" si="27"/>
        <v>0</v>
      </c>
      <c r="AF111" s="255">
        <f t="shared" si="27"/>
        <v>0</v>
      </c>
      <c r="AG111" s="255">
        <f t="shared" si="27"/>
        <v>0</v>
      </c>
      <c r="AH111" s="255">
        <f t="shared" si="27"/>
        <v>0</v>
      </c>
      <c r="AI111" s="255">
        <f t="shared" si="27"/>
        <v>0</v>
      </c>
      <c r="AJ111" s="255">
        <f t="shared" si="27"/>
        <v>0</v>
      </c>
      <c r="AK111" s="256">
        <f t="shared" si="26"/>
        <v>0</v>
      </c>
    </row>
    <row r="112" spans="1:37" ht="13" customHeight="1">
      <c r="A112" s="199"/>
      <c r="B112" s="243" t="s">
        <v>270</v>
      </c>
      <c r="C112" s="179"/>
      <c r="D112" s="180"/>
      <c r="E112" s="180"/>
      <c r="F112" s="182"/>
      <c r="G112" s="177" t="s">
        <v>69</v>
      </c>
      <c r="H112" s="17">
        <f>COUNTIF(M7:M106,"THIRD")</f>
        <v>0</v>
      </c>
      <c r="I112" s="17"/>
      <c r="J112" s="17">
        <f>COUNTIF(P7:P106,"THIRD")</f>
        <v>0</v>
      </c>
      <c r="K112" s="17">
        <f>COUNTIF(S7:S106,"THIRD")</f>
        <v>0</v>
      </c>
      <c r="L112" s="657"/>
      <c r="M112" s="657"/>
      <c r="N112" s="657"/>
      <c r="O112" s="594"/>
      <c r="P112" s="594"/>
      <c r="Q112" s="594"/>
      <c r="R112" s="594"/>
      <c r="S112" s="594"/>
      <c r="T112" s="594"/>
      <c r="U112" s="856"/>
      <c r="V112" s="165"/>
      <c r="W112" s="165"/>
      <c r="X112" s="254" t="s">
        <v>176</v>
      </c>
      <c r="Y112" s="255">
        <f t="shared" ref="Y112:AJ112" si="28">COUNTIF(Y7:Y106,"THIRD")</f>
        <v>0</v>
      </c>
      <c r="Z112" s="255">
        <f t="shared" si="28"/>
        <v>0</v>
      </c>
      <c r="AA112" s="255">
        <f t="shared" si="28"/>
        <v>0</v>
      </c>
      <c r="AB112" s="255">
        <f t="shared" si="28"/>
        <v>0</v>
      </c>
      <c r="AC112" s="255">
        <f t="shared" si="28"/>
        <v>0</v>
      </c>
      <c r="AD112" s="255">
        <f t="shared" si="28"/>
        <v>0</v>
      </c>
      <c r="AE112" s="255">
        <f t="shared" si="28"/>
        <v>0</v>
      </c>
      <c r="AF112" s="255">
        <f t="shared" si="28"/>
        <v>0</v>
      </c>
      <c r="AG112" s="255">
        <f t="shared" si="28"/>
        <v>0</v>
      </c>
      <c r="AH112" s="255">
        <f t="shared" si="28"/>
        <v>0</v>
      </c>
      <c r="AI112" s="255">
        <f t="shared" si="28"/>
        <v>0</v>
      </c>
      <c r="AJ112" s="255">
        <f t="shared" si="28"/>
        <v>0</v>
      </c>
      <c r="AK112" s="256">
        <f t="shared" si="26"/>
        <v>0</v>
      </c>
    </row>
    <row r="113" spans="1:37" ht="13" customHeight="1">
      <c r="A113" s="183"/>
      <c r="B113" s="243" t="s">
        <v>270</v>
      </c>
      <c r="C113" s="177"/>
      <c r="D113" s="177"/>
      <c r="E113" s="177"/>
      <c r="F113" s="177"/>
      <c r="G113" s="177" t="s">
        <v>105</v>
      </c>
      <c r="H113" s="17">
        <f>COUNTIF(J7:J106,"PASS")+COUNTIF(J7:J106,"PASS BY GRACE")</f>
        <v>10</v>
      </c>
      <c r="I113" s="17"/>
      <c r="J113" s="184">
        <f>COUNTIF(O7:O106,"PASS")</f>
        <v>0</v>
      </c>
      <c r="K113" s="178">
        <f>SUM(H113:J113)</f>
        <v>10</v>
      </c>
      <c r="L113" s="657" t="str">
        <f>'statement of marks'!HK115</f>
        <v>SIGNATURE OF THE EXAM. INCHARGE</v>
      </c>
      <c r="M113" s="657"/>
      <c r="N113" s="657"/>
      <c r="O113" s="594"/>
      <c r="P113" s="594"/>
      <c r="Q113" s="594"/>
      <c r="R113" s="594"/>
      <c r="S113" s="594"/>
      <c r="T113" s="594"/>
      <c r="U113" s="856"/>
      <c r="V113" s="165"/>
      <c r="W113" s="165"/>
      <c r="X113" s="254" t="s">
        <v>105</v>
      </c>
      <c r="Y113" s="255">
        <f t="shared" ref="Y113:AJ113" si="29">Y110+Y111+Y112</f>
        <v>0</v>
      </c>
      <c r="Z113" s="255">
        <f t="shared" si="29"/>
        <v>4</v>
      </c>
      <c r="AA113" s="255">
        <f t="shared" si="29"/>
        <v>0</v>
      </c>
      <c r="AB113" s="255">
        <f t="shared" si="29"/>
        <v>1</v>
      </c>
      <c r="AC113" s="255">
        <f t="shared" si="29"/>
        <v>0</v>
      </c>
      <c r="AD113" s="255">
        <f t="shared" si="29"/>
        <v>3</v>
      </c>
      <c r="AE113" s="255">
        <f t="shared" si="29"/>
        <v>0</v>
      </c>
      <c r="AF113" s="255">
        <f t="shared" si="29"/>
        <v>2</v>
      </c>
      <c r="AG113" s="255">
        <f t="shared" si="29"/>
        <v>0</v>
      </c>
      <c r="AH113" s="255">
        <f t="shared" si="29"/>
        <v>0</v>
      </c>
      <c r="AI113" s="255">
        <f t="shared" si="29"/>
        <v>0</v>
      </c>
      <c r="AJ113" s="255">
        <f t="shared" si="29"/>
        <v>0</v>
      </c>
      <c r="AK113" s="256">
        <f t="shared" si="26"/>
        <v>10</v>
      </c>
    </row>
    <row r="114" spans="1:37" ht="13" customHeight="1">
      <c r="A114" s="183"/>
      <c r="B114" s="243" t="s">
        <v>270</v>
      </c>
      <c r="C114" s="177"/>
      <c r="D114" s="177"/>
      <c r="E114" s="177"/>
      <c r="F114" s="177"/>
      <c r="G114" s="177" t="s">
        <v>87</v>
      </c>
      <c r="H114" s="185">
        <f>IF(H109=0,"",H113/H109*100)</f>
        <v>100</v>
      </c>
      <c r="I114" s="185"/>
      <c r="J114" s="185" t="str">
        <f>IF(J109=0,"",J113/J109*100)</f>
        <v/>
      </c>
      <c r="K114" s="185">
        <f>IF(K109=0,"",K113/K109*100)</f>
        <v>100</v>
      </c>
      <c r="L114" s="657"/>
      <c r="M114" s="657"/>
      <c r="N114" s="657"/>
      <c r="O114" s="594"/>
      <c r="P114" s="594"/>
      <c r="Q114" s="594"/>
      <c r="R114" s="594"/>
      <c r="S114" s="594"/>
      <c r="T114" s="594"/>
      <c r="U114" s="856"/>
      <c r="V114" s="165"/>
      <c r="W114" s="165"/>
      <c r="X114" s="254" t="s">
        <v>106</v>
      </c>
      <c r="Y114" s="255">
        <f>COUNTIF(Y7:Y106,"SUPPL.")</f>
        <v>0</v>
      </c>
      <c r="Z114" s="255">
        <f t="shared" ref="Z114:AJ114" si="30">COUNTIF(Z7:Z106,"SUPPL.")</f>
        <v>0</v>
      </c>
      <c r="AA114" s="255">
        <f t="shared" si="30"/>
        <v>0</v>
      </c>
      <c r="AB114" s="255">
        <f t="shared" si="30"/>
        <v>0</v>
      </c>
      <c r="AC114" s="255">
        <f t="shared" si="30"/>
        <v>0</v>
      </c>
      <c r="AD114" s="255">
        <f t="shared" si="30"/>
        <v>0</v>
      </c>
      <c r="AE114" s="255">
        <f t="shared" si="30"/>
        <v>0</v>
      </c>
      <c r="AF114" s="255">
        <f t="shared" si="30"/>
        <v>0</v>
      </c>
      <c r="AG114" s="255">
        <f t="shared" si="30"/>
        <v>0</v>
      </c>
      <c r="AH114" s="255">
        <f t="shared" si="30"/>
        <v>0</v>
      </c>
      <c r="AI114" s="255">
        <f t="shared" si="30"/>
        <v>0</v>
      </c>
      <c r="AJ114" s="255">
        <f t="shared" si="30"/>
        <v>0</v>
      </c>
      <c r="AK114" s="256">
        <f t="shared" si="26"/>
        <v>0</v>
      </c>
    </row>
    <row r="115" spans="1:37" ht="13" customHeight="1">
      <c r="A115" s="183"/>
      <c r="B115" s="243" t="s">
        <v>270</v>
      </c>
      <c r="C115" s="177"/>
      <c r="D115" s="177"/>
      <c r="E115" s="177"/>
      <c r="F115" s="177"/>
      <c r="G115" s="177" t="s">
        <v>177</v>
      </c>
      <c r="H115" s="186">
        <f>COUNTIF(J7:J106,"FAIL")</f>
        <v>0</v>
      </c>
      <c r="I115" s="186"/>
      <c r="J115" s="186">
        <f>COUNTIF(O7:O106,"FAIL")</f>
        <v>0</v>
      </c>
      <c r="K115" s="186">
        <f>H115+J115</f>
        <v>0</v>
      </c>
      <c r="L115" s="657" t="str">
        <f>'statement of marks'!HK117</f>
        <v>SIGNATURE OF THE HEAD OF THE INSTITUTION</v>
      </c>
      <c r="M115" s="657"/>
      <c r="N115" s="657"/>
      <c r="O115" s="594"/>
      <c r="P115" s="594"/>
      <c r="Q115" s="594"/>
      <c r="R115" s="594"/>
      <c r="S115" s="594"/>
      <c r="T115" s="594"/>
      <c r="U115" s="856"/>
      <c r="V115" s="165"/>
      <c r="W115" s="165"/>
      <c r="X115" s="254" t="s">
        <v>107</v>
      </c>
      <c r="Y115" s="255">
        <f t="shared" ref="Y115:AJ115" si="31">COUNTIF(Y7:Y106,"FAIL")</f>
        <v>0</v>
      </c>
      <c r="Z115" s="255">
        <f t="shared" si="31"/>
        <v>0</v>
      </c>
      <c r="AA115" s="255">
        <f t="shared" si="31"/>
        <v>0</v>
      </c>
      <c r="AB115" s="255">
        <f t="shared" si="31"/>
        <v>0</v>
      </c>
      <c r="AC115" s="255">
        <f t="shared" si="31"/>
        <v>0</v>
      </c>
      <c r="AD115" s="255">
        <f t="shared" si="31"/>
        <v>0</v>
      </c>
      <c r="AE115" s="255">
        <f t="shared" si="31"/>
        <v>0</v>
      </c>
      <c r="AF115" s="255">
        <f t="shared" si="31"/>
        <v>0</v>
      </c>
      <c r="AG115" s="255">
        <f t="shared" si="31"/>
        <v>0</v>
      </c>
      <c r="AH115" s="255">
        <f t="shared" si="31"/>
        <v>0</v>
      </c>
      <c r="AI115" s="255">
        <f t="shared" si="31"/>
        <v>0</v>
      </c>
      <c r="AJ115" s="255">
        <f t="shared" si="31"/>
        <v>0</v>
      </c>
      <c r="AK115" s="256">
        <f>SUM(Y115:AJ115)</f>
        <v>0</v>
      </c>
    </row>
    <row r="116" spans="1:37" ht="13" customHeight="1" thickBot="1">
      <c r="A116" s="187"/>
      <c r="B116" s="244" t="s">
        <v>270</v>
      </c>
      <c r="C116" s="188"/>
      <c r="D116" s="188"/>
      <c r="E116" s="188"/>
      <c r="F116" s="188"/>
      <c r="G116" s="200"/>
      <c r="H116" s="200"/>
      <c r="I116" s="200"/>
      <c r="J116" s="200"/>
      <c r="K116" s="200"/>
      <c r="L116" s="872"/>
      <c r="M116" s="872"/>
      <c r="N116" s="872"/>
      <c r="O116" s="855"/>
      <c r="P116" s="855"/>
      <c r="Q116" s="855"/>
      <c r="R116" s="855"/>
      <c r="S116" s="855"/>
      <c r="T116" s="855"/>
      <c r="U116" s="857"/>
      <c r="V116" s="165"/>
      <c r="W116" s="165"/>
      <c r="X116" s="257" t="s">
        <v>101</v>
      </c>
      <c r="Y116" s="258">
        <f t="shared" ref="Y116:AJ116" si="32">SUM(Y113:Y115)</f>
        <v>0</v>
      </c>
      <c r="Z116" s="258">
        <f t="shared" si="32"/>
        <v>4</v>
      </c>
      <c r="AA116" s="258">
        <f t="shared" si="32"/>
        <v>0</v>
      </c>
      <c r="AB116" s="258">
        <f t="shared" si="32"/>
        <v>1</v>
      </c>
      <c r="AC116" s="258">
        <f t="shared" si="32"/>
        <v>0</v>
      </c>
      <c r="AD116" s="258">
        <f t="shared" si="32"/>
        <v>3</v>
      </c>
      <c r="AE116" s="258">
        <f t="shared" si="32"/>
        <v>0</v>
      </c>
      <c r="AF116" s="258">
        <f t="shared" si="32"/>
        <v>2</v>
      </c>
      <c r="AG116" s="258">
        <f t="shared" si="32"/>
        <v>0</v>
      </c>
      <c r="AH116" s="258">
        <f t="shared" si="32"/>
        <v>0</v>
      </c>
      <c r="AI116" s="258">
        <f t="shared" si="32"/>
        <v>0</v>
      </c>
      <c r="AJ116" s="258">
        <f t="shared" si="32"/>
        <v>0</v>
      </c>
      <c r="AK116" s="256">
        <f>SUM(Y116:AJ116)</f>
        <v>10</v>
      </c>
    </row>
    <row r="117" spans="1:37" ht="15" customHeight="1" thickTop="1">
      <c r="X117" s="259" t="s">
        <v>87</v>
      </c>
      <c r="Y117" s="260" t="str">
        <f t="shared" ref="Y117:AK117" si="33">IF(Y116=0,"",Y113*100/Y116)</f>
        <v/>
      </c>
      <c r="Z117" s="261">
        <f t="shared" si="33"/>
        <v>100</v>
      </c>
      <c r="AA117" s="261" t="str">
        <f t="shared" si="33"/>
        <v/>
      </c>
      <c r="AB117" s="261">
        <f t="shared" si="33"/>
        <v>100</v>
      </c>
      <c r="AC117" s="261" t="str">
        <f t="shared" si="33"/>
        <v/>
      </c>
      <c r="AD117" s="261">
        <f t="shared" si="33"/>
        <v>100</v>
      </c>
      <c r="AE117" s="261" t="str">
        <f t="shared" si="33"/>
        <v/>
      </c>
      <c r="AF117" s="261">
        <f t="shared" si="33"/>
        <v>100</v>
      </c>
      <c r="AG117" s="261" t="str">
        <f t="shared" si="33"/>
        <v/>
      </c>
      <c r="AH117" s="261" t="str">
        <f t="shared" si="33"/>
        <v/>
      </c>
      <c r="AI117" s="261" t="str">
        <f t="shared" si="33"/>
        <v/>
      </c>
      <c r="AJ117" s="261" t="str">
        <f t="shared" si="33"/>
        <v/>
      </c>
      <c r="AK117" s="262">
        <f t="shared" si="33"/>
        <v>100</v>
      </c>
    </row>
    <row r="118" spans="1:37" ht="15" customHeight="1" thickBot="1">
      <c r="X118" s="263" t="s">
        <v>80</v>
      </c>
      <c r="Y118" s="264">
        <f>COUNTIF(Y7:Y106,"NSO")</f>
        <v>0</v>
      </c>
      <c r="Z118" s="264">
        <f t="shared" ref="Z118:AK118" si="34">COUNTIF(Z7:Z106,"NSO")</f>
        <v>0</v>
      </c>
      <c r="AA118" s="264">
        <f t="shared" si="34"/>
        <v>0</v>
      </c>
      <c r="AB118" s="264">
        <f t="shared" si="34"/>
        <v>0</v>
      </c>
      <c r="AC118" s="264">
        <f t="shared" si="34"/>
        <v>0</v>
      </c>
      <c r="AD118" s="264">
        <f t="shared" si="34"/>
        <v>0</v>
      </c>
      <c r="AE118" s="264">
        <f t="shared" si="34"/>
        <v>0</v>
      </c>
      <c r="AF118" s="264">
        <f t="shared" si="34"/>
        <v>0</v>
      </c>
      <c r="AG118" s="264">
        <f t="shared" si="34"/>
        <v>0</v>
      </c>
      <c r="AH118" s="264">
        <f t="shared" si="34"/>
        <v>0</v>
      </c>
      <c r="AI118" s="264">
        <f t="shared" si="34"/>
        <v>0</v>
      </c>
      <c r="AJ118" s="264">
        <f t="shared" si="34"/>
        <v>0</v>
      </c>
      <c r="AK118" s="265">
        <f t="shared" si="34"/>
        <v>0</v>
      </c>
    </row>
    <row r="119" spans="1:37" ht="15" customHeight="1" thickTop="1"/>
  </sheetData>
  <sheetProtection algorithmName="SHA-512" hashValue="wG4JyNqUe6jrqtNUewkRxRD83kec1yT2jpmjz9RIk+4bPjIQI3OOnNLp10tBmOOOoZJ5o9g5UlZdU8HYSdUNDw==" saltValue="3fBLNNNd3n5aZ4VkDBsT3w==" spinCount="100000" sheet="1" objects="1" scenarios="1" formatCells="0" formatColumns="0" formatRows="0" autoFilter="0"/>
  <autoFilter ref="A7:U106" xr:uid="{00000000-0009-0000-0000-000004000000}">
    <filterColumn colId="1">
      <customFilters>
        <customFilter operator="notEqual" val=" "/>
      </customFilters>
    </filterColumn>
  </autoFilter>
  <mergeCells count="34">
    <mergeCell ref="X107:AK107"/>
    <mergeCell ref="AG108:AI108"/>
    <mergeCell ref="Y108:AF108"/>
    <mergeCell ref="X1:AK2"/>
    <mergeCell ref="A2:A3"/>
    <mergeCell ref="B2:B3"/>
    <mergeCell ref="L2:L3"/>
    <mergeCell ref="M2:M3"/>
    <mergeCell ref="N2:N3"/>
    <mergeCell ref="T2:U2"/>
    <mergeCell ref="K1:N1"/>
    <mergeCell ref="T1:U1"/>
    <mergeCell ref="O1:P1"/>
    <mergeCell ref="R109:U110"/>
    <mergeCell ref="R111:U112"/>
    <mergeCell ref="R113:U114"/>
    <mergeCell ref="R115:U116"/>
    <mergeCell ref="A1:J1"/>
    <mergeCell ref="R108:U108"/>
    <mergeCell ref="Q2:S2"/>
    <mergeCell ref="R3:R4"/>
    <mergeCell ref="O108:Q108"/>
    <mergeCell ref="S3:S4"/>
    <mergeCell ref="O2:P3"/>
    <mergeCell ref="L108:N108"/>
    <mergeCell ref="A107:U107"/>
    <mergeCell ref="L115:N116"/>
    <mergeCell ref="L109:N110"/>
    <mergeCell ref="L111:N112"/>
    <mergeCell ref="L113:N114"/>
    <mergeCell ref="O109:Q110"/>
    <mergeCell ref="O111:Q112"/>
    <mergeCell ref="O113:Q114"/>
    <mergeCell ref="O115:Q116"/>
  </mergeCells>
  <phoneticPr fontId="9" type="noConversion"/>
  <conditionalFormatting sqref="H2:I106 H109:I112 K109:K112">
    <cfRule type="containsText" dxfId="1079" priority="52" stopIfTrue="1" operator="containsText" text="SC">
      <formula>NOT(ISERROR(SEARCH("SC",H2)))</formula>
    </cfRule>
  </conditionalFormatting>
  <conditionalFormatting sqref="H7:I106">
    <cfRule type="containsText" dxfId="1078" priority="56" stopIfTrue="1" operator="containsText" text="ST">
      <formula>NOT(ISERROR(SEARCH("ST",H7)))</formula>
    </cfRule>
    <cfRule type="containsText" dxfId="1077" priority="55" stopIfTrue="1" operator="containsText" text="SC">
      <formula>NOT(ISERROR(SEARCH("SC",H7)))</formula>
    </cfRule>
  </conditionalFormatting>
  <conditionalFormatting sqref="H109:I112 K109:K112 H2:I106">
    <cfRule type="containsText" dxfId="1076" priority="51" stopIfTrue="1" operator="containsText" text="ST">
      <formula>NOT(ISERROR(SEARCH("ST",H2)))</formula>
    </cfRule>
  </conditionalFormatting>
  <conditionalFormatting sqref="J2:J106 L7:L106 O7:T106 L108:L109 L111 L113 L115">
    <cfRule type="containsText" dxfId="1075" priority="49" stopIfTrue="1" operator="containsText" text="mRrh.kZ">
      <formula>NOT(ISERROR(SEARCH("mRrh.kZ",J2)))</formula>
    </cfRule>
    <cfRule type="containsText" dxfId="1074" priority="50" stopIfTrue="1" operator="containsText" text="vuqRrh.kZ">
      <formula>NOT(ISERROR(SEARCH("vuqRrh.kZ",J2)))</formula>
    </cfRule>
  </conditionalFormatting>
  <conditionalFormatting sqref="J7:J106 L7:L106 X1:X107 B7:G106 R7:R106 X108:Y108 AG108 AJ108:AK108 K109:K112 H109:I113">
    <cfRule type="cellIs" dxfId="1073" priority="36" stopIfTrue="1" operator="equal">
      <formula>0</formula>
    </cfRule>
  </conditionalFormatting>
  <conditionalFormatting sqref="J7:J106">
    <cfRule type="containsText" dxfId="1072" priority="31" operator="containsText" text="iqu% ijh{kk">
      <formula>NOT(ISERROR(SEARCH("iqu% ijh{kk",J7)))</formula>
    </cfRule>
    <cfRule type="containsText" dxfId="1071" priority="26" operator="containsText" text="iqu% ijh{kk">
      <formula>NOT(ISERROR(SEARCH("iqu% ijh{kk",J7)))</formula>
    </cfRule>
    <cfRule type="containsText" dxfId="1070" priority="57" stopIfTrue="1" operator="containsText" text="iwjd">
      <formula>NOT(ISERROR(SEARCH("iwjd",J7)))</formula>
    </cfRule>
  </conditionalFormatting>
  <conditionalFormatting sqref="K7:L106 H9:I106">
    <cfRule type="cellIs" dxfId="1069" priority="25" operator="equal">
      <formula>0</formula>
    </cfRule>
  </conditionalFormatting>
  <conditionalFormatting sqref="L7:L106">
    <cfRule type="top10" dxfId="1068" priority="54" stopIfTrue="1" rank="3"/>
  </conditionalFormatting>
  <conditionalFormatting sqref="T7:T77">
    <cfRule type="cellIs" dxfId="1067" priority="1" operator="equal">
      <formula>0</formula>
    </cfRule>
  </conditionalFormatting>
  <conditionalFormatting sqref="X109:AK118">
    <cfRule type="cellIs" dxfId="1066" priority="3" stopIfTrue="1" operator="equal">
      <formula>0</formula>
    </cfRule>
  </conditionalFormatting>
  <conditionalFormatting sqref="Y1:AK106">
    <cfRule type="cellIs" dxfId="1065" priority="2" stopIfTrue="1" operator="equal">
      <formula>0</formula>
    </cfRule>
  </conditionalFormatting>
  <conditionalFormatting sqref="AK3:AK6">
    <cfRule type="containsText" dxfId="1064" priority="45" stopIfTrue="1" operator="containsText" text="F">
      <formula>NOT(ISERROR(SEARCH("F",AK3)))</formula>
    </cfRule>
    <cfRule type="containsText" dxfId="1063" priority="41" stopIfTrue="1" operator="containsText" text="G1">
      <formula>NOT(ISERROR(SEARCH("G1",AK3)))</formula>
    </cfRule>
    <cfRule type="containsText" dxfId="1062" priority="40" stopIfTrue="1" operator="containsText" text="ML">
      <formula>NOT(ISERROR(SEARCH("ML",AK3)))</formula>
    </cfRule>
    <cfRule type="containsText" dxfId="1061" priority="39" stopIfTrue="1" operator="containsText" text="ML">
      <formula>NOT(ISERROR(SEARCH("ML",AK3)))</formula>
    </cfRule>
    <cfRule type="containsText" dxfId="1060" priority="38" stopIfTrue="1" operator="containsText" text="RA">
      <formula>NOT(ISERROR(SEARCH("RA",AK3)))</formula>
    </cfRule>
    <cfRule type="containsText" dxfId="1059" priority="37" stopIfTrue="1" operator="containsText" text="S">
      <formula>NOT(ISERROR(SEARCH("S",AK3)))</formula>
    </cfRule>
    <cfRule type="containsText" dxfId="1058" priority="44" stopIfTrue="1" operator="containsText" text="S">
      <formula>NOT(ISERROR(SEARCH("S",AK3)))</formula>
    </cfRule>
    <cfRule type="containsText" dxfId="1057" priority="43" stopIfTrue="1" operator="containsText" text="G1">
      <formula>NOT(ISERROR(SEARCH("G1",AK3)))</formula>
    </cfRule>
    <cfRule type="containsText" dxfId="1056" priority="42" stopIfTrue="1" operator="containsText" text="G2">
      <formula>NOT(ISERROR(SEARCH("G2",AK3)))</formula>
    </cfRule>
  </conditionalFormatting>
  <pageMargins left="0.5" right="0.5" top="0.5" bottom="0.3" header="0.31" footer="0.31"/>
  <pageSetup paperSize="9" orientation="portrait" horizontalDpi="0" verticalDpi="0"/>
  <headerFooter>
    <oddFooter>Page &amp;P of &amp;N</oddFooter>
  </headerFooter>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A1:Z3901"/>
  <sheetViews>
    <sheetView topLeftCell="A21" zoomScale="136" zoomScaleNormal="228" zoomScalePageLayoutView="82" workbookViewId="0">
      <selection activeCell="K38" sqref="K38:N39"/>
    </sheetView>
  </sheetViews>
  <sheetFormatPr baseColWidth="10" defaultColWidth="9.1640625" defaultRowHeight="21" customHeight="1"/>
  <cols>
    <col min="1" max="1" width="13.83203125" style="355" customWidth="1"/>
    <col min="2" max="2" width="5.6640625" style="7" customWidth="1"/>
    <col min="3" max="3" width="5.83203125" style="7" customWidth="1"/>
    <col min="4" max="4" width="6.1640625" style="7" customWidth="1"/>
    <col min="5" max="6" width="5.6640625" style="356" customWidth="1"/>
    <col min="7" max="7" width="6.33203125" style="7" customWidth="1"/>
    <col min="8" max="8" width="5" style="7" customWidth="1"/>
    <col min="9" max="9" width="5.83203125" style="7" customWidth="1"/>
    <col min="10" max="10" width="6.33203125" style="7" customWidth="1"/>
    <col min="11" max="11" width="5.1640625" style="342" customWidth="1"/>
    <col min="12" max="12" width="4.83203125" style="342" customWidth="1"/>
    <col min="13" max="13" width="3.83203125" style="7" customWidth="1"/>
    <col min="14" max="14" width="5.83203125" style="7" customWidth="1"/>
    <col min="15" max="15" width="5.6640625" style="7" customWidth="1"/>
    <col min="16" max="16" width="5.83203125" style="7" customWidth="1"/>
    <col min="17" max="17" width="6.1640625" style="7" customWidth="1"/>
    <col min="18" max="18" width="6.33203125" style="7" customWidth="1"/>
    <col min="19" max="19" width="5" style="7" customWidth="1"/>
    <col min="20" max="20" width="5.83203125" style="7" customWidth="1"/>
    <col min="21" max="21" width="6.33203125" style="7" customWidth="1"/>
    <col min="22" max="22" width="5.1640625" style="7" customWidth="1"/>
    <col min="23" max="23" width="4.83203125" style="7" customWidth="1"/>
    <col min="24" max="24" width="3.83203125" style="7" customWidth="1"/>
    <col min="25" max="25" width="5.83203125" style="7" customWidth="1"/>
    <col min="26" max="26" width="9.1640625" style="7" customWidth="1"/>
    <col min="27" max="16384" width="9.1640625" style="7"/>
  </cols>
  <sheetData>
    <row r="1" spans="1:14" ht="21" customHeight="1" thickTop="1">
      <c r="A1" s="962" t="s">
        <v>195</v>
      </c>
      <c r="B1" s="963"/>
      <c r="C1" s="963"/>
      <c r="D1" s="963"/>
      <c r="E1" s="963"/>
      <c r="F1" s="963"/>
      <c r="G1" s="963"/>
      <c r="H1" s="963"/>
      <c r="I1" s="963"/>
      <c r="J1" s="963"/>
      <c r="K1" s="963"/>
      <c r="L1" s="963"/>
      <c r="M1" s="963"/>
      <c r="N1" s="964"/>
    </row>
    <row r="2" spans="1:14" ht="21" customHeight="1">
      <c r="A2" s="965" t="str">
        <f>IF('statement of marks'!$A$2="","",'statement of marks'!$A$2)</f>
        <v>Govt. Higher Secondary School, XYZ</v>
      </c>
      <c r="B2" s="966"/>
      <c r="C2" s="966"/>
      <c r="D2" s="966"/>
      <c r="E2" s="966"/>
      <c r="F2" s="966"/>
      <c r="G2" s="966"/>
      <c r="H2" s="966"/>
      <c r="I2" s="966"/>
      <c r="J2" s="966"/>
      <c r="K2" s="966"/>
      <c r="L2" s="966"/>
      <c r="M2" s="966"/>
      <c r="N2" s="967"/>
    </row>
    <row r="3" spans="1:14" ht="21" customHeight="1">
      <c r="A3" s="965"/>
      <c r="B3" s="966"/>
      <c r="C3" s="966"/>
      <c r="D3" s="966"/>
      <c r="E3" s="966"/>
      <c r="F3" s="966"/>
      <c r="G3" s="966"/>
      <c r="H3" s="966"/>
      <c r="I3" s="966"/>
      <c r="J3" s="966"/>
      <c r="K3" s="966"/>
      <c r="L3" s="966"/>
      <c r="M3" s="966"/>
      <c r="N3" s="967"/>
    </row>
    <row r="4" spans="1:14" ht="21" customHeight="1">
      <c r="A4" s="891" t="s">
        <v>196</v>
      </c>
      <c r="B4" s="892"/>
      <c r="C4" s="939" t="str">
        <f>IF(M24="","MAIN EXAM.",IF(C31="SUPPL.","SUPPL. EXAM.",IF(C31="RE-EXAM.","RE-EXAM.",)))</f>
        <v>MAIN EXAM.</v>
      </c>
      <c r="D4" s="939"/>
      <c r="E4" s="939"/>
      <c r="F4" s="939"/>
      <c r="G4" s="939"/>
      <c r="H4" s="948" t="s">
        <v>133</v>
      </c>
      <c r="I4" s="949"/>
      <c r="J4" s="352" t="str">
        <f>IF('statement of marks'!$F$3="","",'statement of marks'!$F$3)</f>
        <v>2024-25</v>
      </c>
      <c r="K4" s="939" t="s">
        <v>62</v>
      </c>
      <c r="L4" s="939"/>
      <c r="M4" s="939">
        <f>IF('statement of marks'!D7="","",'statement of marks'!D7)</f>
        <v>9101</v>
      </c>
      <c r="N4" s="950"/>
    </row>
    <row r="5" spans="1:14" ht="21" customHeight="1">
      <c r="A5" s="891" t="s">
        <v>36</v>
      </c>
      <c r="B5" s="892"/>
      <c r="C5" s="892" t="str">
        <f>IF('statement of marks'!G7="","",'statement of marks'!G7)</f>
        <v>A 001</v>
      </c>
      <c r="D5" s="892"/>
      <c r="E5" s="892"/>
      <c r="F5" s="892"/>
      <c r="G5" s="892"/>
      <c r="H5" s="892"/>
      <c r="I5" s="892"/>
      <c r="J5" s="892"/>
      <c r="K5" s="892"/>
      <c r="L5" s="892"/>
      <c r="M5" s="892"/>
      <c r="N5" s="951"/>
    </row>
    <row r="6" spans="1:14" ht="21" customHeight="1">
      <c r="A6" s="891" t="s">
        <v>37</v>
      </c>
      <c r="B6" s="892"/>
      <c r="C6" s="892" t="str">
        <f>IF('statement of marks'!H7="","",'statement of marks'!H7)</f>
        <v>B 001</v>
      </c>
      <c r="D6" s="892"/>
      <c r="E6" s="892"/>
      <c r="F6" s="892"/>
      <c r="G6" s="892"/>
      <c r="H6" s="892"/>
      <c r="I6" s="892"/>
      <c r="J6" s="892"/>
      <c r="K6" s="892"/>
      <c r="L6" s="892"/>
      <c r="M6" s="892"/>
      <c r="N6" s="951"/>
    </row>
    <row r="7" spans="1:14" ht="21" customHeight="1">
      <c r="A7" s="891" t="s">
        <v>38</v>
      </c>
      <c r="B7" s="892"/>
      <c r="C7" s="892" t="str">
        <f>IF('statement of marks'!I7="","",'statement of marks'!I7)</f>
        <v>C 001</v>
      </c>
      <c r="D7" s="892"/>
      <c r="E7" s="892"/>
      <c r="F7" s="892"/>
      <c r="G7" s="892"/>
      <c r="H7" s="892"/>
      <c r="I7" s="892"/>
      <c r="J7" s="892"/>
      <c r="K7" s="892"/>
      <c r="L7" s="892"/>
      <c r="M7" s="892"/>
      <c r="N7" s="951"/>
    </row>
    <row r="8" spans="1:14" ht="21" customHeight="1">
      <c r="A8" s="891" t="s">
        <v>243</v>
      </c>
      <c r="B8" s="892"/>
      <c r="C8" s="892" t="str">
        <f>IF('statement of marks'!$A$3="","",'statement of marks'!$A$3)</f>
        <v>9 'A'</v>
      </c>
      <c r="D8" s="892"/>
      <c r="E8" s="939" t="s">
        <v>63</v>
      </c>
      <c r="F8" s="939"/>
      <c r="G8" s="939"/>
      <c r="H8" s="939">
        <f>IF('statement of marks'!E7="","",'statement of marks'!E7)</f>
        <v>10601</v>
      </c>
      <c r="I8" s="939"/>
      <c r="J8" s="952" t="s">
        <v>58</v>
      </c>
      <c r="K8" s="952"/>
      <c r="L8" s="953">
        <f>IF('statement of marks'!F7="","",'statement of marks'!F7)</f>
        <v>36158</v>
      </c>
      <c r="M8" s="953"/>
      <c r="N8" s="954"/>
    </row>
    <row r="9" spans="1:14" ht="21" customHeight="1">
      <c r="A9" s="955" t="s">
        <v>197</v>
      </c>
      <c r="B9" s="956" t="s">
        <v>198</v>
      </c>
      <c r="C9" s="659" t="s">
        <v>67</v>
      </c>
      <c r="D9" s="659" t="s">
        <v>68</v>
      </c>
      <c r="E9" s="957" t="s">
        <v>434</v>
      </c>
      <c r="F9" s="958" t="s">
        <v>431</v>
      </c>
      <c r="G9" s="659" t="s">
        <v>370</v>
      </c>
      <c r="H9" s="659" t="s">
        <v>212</v>
      </c>
      <c r="I9" s="659" t="s">
        <v>432</v>
      </c>
      <c r="J9" s="659" t="s">
        <v>168</v>
      </c>
      <c r="K9" s="659" t="s">
        <v>438</v>
      </c>
      <c r="L9" s="659" t="s">
        <v>365</v>
      </c>
      <c r="M9" s="659" t="s">
        <v>366</v>
      </c>
      <c r="N9" s="961" t="s">
        <v>213</v>
      </c>
    </row>
    <row r="10" spans="1:14" ht="21" customHeight="1">
      <c r="A10" s="955"/>
      <c r="B10" s="956"/>
      <c r="C10" s="659"/>
      <c r="D10" s="659"/>
      <c r="E10" s="957"/>
      <c r="F10" s="959"/>
      <c r="G10" s="659"/>
      <c r="H10" s="659"/>
      <c r="I10" s="659"/>
      <c r="J10" s="659"/>
      <c r="K10" s="659"/>
      <c r="L10" s="659"/>
      <c r="M10" s="659"/>
      <c r="N10" s="961"/>
    </row>
    <row r="11" spans="1:14" ht="21" customHeight="1">
      <c r="A11" s="955"/>
      <c r="B11" s="956"/>
      <c r="C11" s="659"/>
      <c r="D11" s="659"/>
      <c r="E11" s="957"/>
      <c r="F11" s="960"/>
      <c r="G11" s="659"/>
      <c r="H11" s="659"/>
      <c r="I11" s="659"/>
      <c r="J11" s="659"/>
      <c r="K11" s="659"/>
      <c r="L11" s="659"/>
      <c r="M11" s="659"/>
      <c r="N11" s="961"/>
    </row>
    <row r="12" spans="1:14" ht="21" customHeight="1">
      <c r="A12" s="922" t="s">
        <v>149</v>
      </c>
      <c r="B12" s="923"/>
      <c r="C12" s="274">
        <v>10</v>
      </c>
      <c r="D12" s="274">
        <v>10</v>
      </c>
      <c r="E12" s="322" t="s">
        <v>436</v>
      </c>
      <c r="F12" s="322" t="s">
        <v>437</v>
      </c>
      <c r="G12" s="274">
        <v>70</v>
      </c>
      <c r="H12" s="270">
        <v>100</v>
      </c>
      <c r="I12" s="202">
        <v>100</v>
      </c>
      <c r="J12" s="270">
        <v>200</v>
      </c>
      <c r="K12" s="279"/>
      <c r="L12" s="270">
        <v>100</v>
      </c>
      <c r="M12" s="270"/>
      <c r="N12" s="201">
        <v>200</v>
      </c>
    </row>
    <row r="13" spans="1:14" ht="21" customHeight="1">
      <c r="A13" s="891" t="str">
        <f>'statement of marks'!$J$3</f>
        <v xml:space="preserve"> HINDI</v>
      </c>
      <c r="B13" s="892"/>
      <c r="C13" s="277">
        <f>IF('statement of marks'!J7="","",'statement of marks'!J7)</f>
        <v>10</v>
      </c>
      <c r="D13" s="277">
        <f>IF('statement of marks'!K7="","",'statement of marks'!K7)</f>
        <v>10</v>
      </c>
      <c r="E13" s="277">
        <f>IF('statement of marks'!L7="","",'statement of marks'!L7)</f>
        <v>9</v>
      </c>
      <c r="F13" s="277">
        <f>IF('statement of marks'!N7="","",'statement of marks'!N7)</f>
        <v>1</v>
      </c>
      <c r="G13" s="277">
        <f>IF('statement of marks'!O7="","",'statement of marks'!O7)</f>
        <v>70</v>
      </c>
      <c r="H13" s="270">
        <f t="shared" ref="H13:H18" si="0">IF(G13="","",SUM(C13:G13))</f>
        <v>100</v>
      </c>
      <c r="I13" s="202">
        <f>IF('statement of marks'!Q7="","",'statement of marks'!Q7)</f>
        <v>40</v>
      </c>
      <c r="J13" s="203">
        <f t="shared" ref="J13:J18" si="1">IF(I13="","",SUM(H13:I13))</f>
        <v>140</v>
      </c>
      <c r="K13" s="275" t="str">
        <f>CONCATENATE('statement of marks'!HZ7,'statement of marks'!IA7,'statement of marks'!IB7)</f>
        <v>I</v>
      </c>
      <c r="L13" s="277" t="str">
        <f>IF('result subject-wise'!AB7="","",'result subject-wise'!AB7)</f>
        <v/>
      </c>
      <c r="M13" s="277" t="str">
        <f>IF('result subject-wise'!AK7="","",'result subject-wise'!AK7)</f>
        <v/>
      </c>
      <c r="N13" s="276">
        <f>IF(AND(K13="RE",M13=""),"",IF(AND(K13="S",M13=""),"",IF(M13="P",SUM(H13,L13),J13)))</f>
        <v>140</v>
      </c>
    </row>
    <row r="14" spans="1:14" ht="21" customHeight="1">
      <c r="A14" s="891" t="str">
        <f>'statement of marks'!$Y$3</f>
        <v xml:space="preserve"> ENGLISH</v>
      </c>
      <c r="B14" s="892"/>
      <c r="C14" s="277">
        <f>IF('statement of marks'!Y7="","",'statement of marks'!Y7)</f>
        <v>4</v>
      </c>
      <c r="D14" s="277">
        <f>IF('statement of marks'!Z7="","",'statement of marks'!Z7)</f>
        <v>9</v>
      </c>
      <c r="E14" s="277">
        <f>IF('statement of marks'!AA7="","",'statement of marks'!AA7)</f>
        <v>8</v>
      </c>
      <c r="F14" s="277">
        <f>IF('statement of marks'!AC7="","",'statement of marks'!AC7)</f>
        <v>1</v>
      </c>
      <c r="G14" s="277">
        <f>IF('statement of marks'!AD7="","",'statement of marks'!AD7)</f>
        <v>70</v>
      </c>
      <c r="H14" s="270">
        <f t="shared" si="0"/>
        <v>92</v>
      </c>
      <c r="I14" s="202">
        <f>IF('statement of marks'!AF7="","",'statement of marks'!AF7)</f>
        <v>100</v>
      </c>
      <c r="J14" s="203">
        <f t="shared" si="1"/>
        <v>192</v>
      </c>
      <c r="K14" s="275" t="str">
        <f>CONCATENATE('statement of marks'!IC7,'statement of marks'!ID7,'statement of marks'!IE7,)</f>
        <v>D</v>
      </c>
      <c r="L14" s="277" t="str">
        <f>IF('result subject-wise'!AC7="","",'result subject-wise'!AC7)</f>
        <v/>
      </c>
      <c r="M14" s="277" t="str">
        <f>IF('result subject-wise'!AL7="","",'result subject-wise'!AL7)</f>
        <v/>
      </c>
      <c r="N14" s="276">
        <f t="shared" ref="N14:N18" si="2">IF(AND(K14="RE",M14=""),"",IF(AND(K14="S",M14=""),"",IF(M14="P",SUM(H14,L14),J14)))</f>
        <v>192</v>
      </c>
    </row>
    <row r="15" spans="1:14" ht="21" customHeight="1">
      <c r="A15" s="891" t="str">
        <f>'statement of marks'!AO7</f>
        <v xml:space="preserve"> SANSKRIT</v>
      </c>
      <c r="B15" s="892"/>
      <c r="C15" s="277">
        <f>IF('statement of marks'!AP7="","",'statement of marks'!AP7)</f>
        <v>10</v>
      </c>
      <c r="D15" s="277">
        <f>IF('statement of marks'!AQ7="","",'statement of marks'!AQ7)</f>
        <v>10</v>
      </c>
      <c r="E15" s="277">
        <f>IF('statement of marks'!AR7="","",'statement of marks'!AR7)</f>
        <v>9</v>
      </c>
      <c r="F15" s="277">
        <f>IF('statement of marks'!AT7="","",'statement of marks'!AT7)</f>
        <v>0.5</v>
      </c>
      <c r="G15" s="277">
        <f>IF('statement of marks'!AU7="","",'statement of marks'!AU7)</f>
        <v>70</v>
      </c>
      <c r="H15" s="270">
        <f t="shared" si="0"/>
        <v>99.5</v>
      </c>
      <c r="I15" s="202">
        <f>IF('statement of marks'!AW7="","",'statement of marks'!AW7)</f>
        <v>100</v>
      </c>
      <c r="J15" s="203">
        <f t="shared" si="1"/>
        <v>199.5</v>
      </c>
      <c r="K15" s="275" t="str">
        <f>CONCATENATE('statement of marks'!IF7,'statement of marks'!IL7,'statement of marks'!IM7)</f>
        <v>D</v>
      </c>
      <c r="L15" s="277" t="str">
        <f>IF('result subject-wise'!AD7="","",'result subject-wise'!AD7)</f>
        <v/>
      </c>
      <c r="M15" s="277" t="str">
        <f>IF('result subject-wise'!AM7="","",'result subject-wise'!AM7)</f>
        <v/>
      </c>
      <c r="N15" s="276">
        <f t="shared" si="2"/>
        <v>199.5</v>
      </c>
    </row>
    <row r="16" spans="1:14" ht="21" customHeight="1">
      <c r="A16" s="891" t="str">
        <f>'statement of marks'!$BE$3</f>
        <v xml:space="preserve"> SCIENCE</v>
      </c>
      <c r="B16" s="892"/>
      <c r="C16" s="277">
        <f>IF('statement of marks'!BE7="","",'statement of marks'!BE7)</f>
        <v>8</v>
      </c>
      <c r="D16" s="277">
        <f>IF('statement of marks'!BF7="","",'statement of marks'!BF7)</f>
        <v>3</v>
      </c>
      <c r="E16" s="277">
        <f>IF('statement of marks'!BG7="","",'statement of marks'!BG7)</f>
        <v>8</v>
      </c>
      <c r="F16" s="277">
        <f>IF('statement of marks'!BI7="","",'statement of marks'!BI7)</f>
        <v>2</v>
      </c>
      <c r="G16" s="277">
        <f>IF('statement of marks'!BJ7="","",'statement of marks'!BJ7)</f>
        <v>70</v>
      </c>
      <c r="H16" s="270">
        <f t="shared" si="0"/>
        <v>91</v>
      </c>
      <c r="I16" s="202">
        <f>IF('statement of marks'!BL7="","",'statement of marks'!BL7)</f>
        <v>100</v>
      </c>
      <c r="J16" s="203">
        <f t="shared" si="1"/>
        <v>191</v>
      </c>
      <c r="K16" s="275" t="str">
        <f>CONCATENATE('statement of marks'!IN7,'statement of marks'!IO7,'statement of marks'!IP7)</f>
        <v>D</v>
      </c>
      <c r="L16" s="277" t="str">
        <f>IF('result subject-wise'!AE7="","",'result subject-wise'!AE7)</f>
        <v/>
      </c>
      <c r="M16" s="277" t="str">
        <f>IF('result subject-wise'!AN7="","",'result subject-wise'!AN7)</f>
        <v/>
      </c>
      <c r="N16" s="276">
        <f t="shared" si="2"/>
        <v>191</v>
      </c>
    </row>
    <row r="17" spans="1:17" ht="21" customHeight="1">
      <c r="A17" s="909" t="str">
        <f>'statement of marks'!$BU7</f>
        <v xml:space="preserve"> SOCIAL SCIENCE</v>
      </c>
      <c r="B17" s="910"/>
      <c r="C17" s="277">
        <f>IF('statement of marks'!CL7="","",'statement of marks'!CL7)</f>
        <v>10</v>
      </c>
      <c r="D17" s="277">
        <f>IF('statement of marks'!CM7="","",'statement of marks'!CM7)</f>
        <v>10</v>
      </c>
      <c r="E17" s="277">
        <f>IF('statement of marks'!CN7="","",'statement of marks'!CN7)</f>
        <v>9</v>
      </c>
      <c r="F17" s="277">
        <f>IF('statement of marks'!CO7="","",'statement of marks'!CO7)</f>
        <v>0.5</v>
      </c>
      <c r="G17" s="277">
        <f>IF('statement of marks'!CP7="","",'statement of marks'!CP7)</f>
        <v>70</v>
      </c>
      <c r="H17" s="270">
        <f t="shared" si="0"/>
        <v>99.5</v>
      </c>
      <c r="I17" s="202">
        <f>IF('statement of marks'!CR7="","",'statement of marks'!CR7)</f>
        <v>100</v>
      </c>
      <c r="J17" s="203">
        <f t="shared" si="1"/>
        <v>199.5</v>
      </c>
      <c r="K17" s="275" t="str">
        <f>CONCATENATE('statement of marks'!IQ7,'statement of marks'!IR7,'statement of marks'!IS7)</f>
        <v>D</v>
      </c>
      <c r="L17" s="277" t="str">
        <f>IF('result subject-wise'!AF7="","",'result subject-wise'!AF7)</f>
        <v/>
      </c>
      <c r="M17" s="277" t="str">
        <f>IF('result subject-wise'!AO7="","",'result subject-wise'!AO7)</f>
        <v/>
      </c>
      <c r="N17" s="276">
        <f t="shared" si="2"/>
        <v>199.5</v>
      </c>
    </row>
    <row r="18" spans="1:17" ht="21" customHeight="1">
      <c r="A18" s="891" t="str">
        <f>'statement of marks'!$CZ$3</f>
        <v xml:space="preserve"> MATHEMATICS</v>
      </c>
      <c r="B18" s="892"/>
      <c r="C18" s="277">
        <f>IF('statement of marks'!CZ7="","",'statement of marks'!CZ7)</f>
        <v>5</v>
      </c>
      <c r="D18" s="277">
        <f>IF('statement of marks'!DA7="","",'statement of marks'!DA7)</f>
        <v>4</v>
      </c>
      <c r="E18" s="277">
        <f>IF('statement of marks'!DB7="","",'statement of marks'!DB7)</f>
        <v>8</v>
      </c>
      <c r="F18" s="277">
        <f>IF('statement of marks'!DD7="","",'statement of marks'!DD7)</f>
        <v>1</v>
      </c>
      <c r="G18" s="277">
        <f>IF('statement of marks'!DE7="","",'statement of marks'!DE7)</f>
        <v>25</v>
      </c>
      <c r="H18" s="270">
        <f t="shared" si="0"/>
        <v>43</v>
      </c>
      <c r="I18" s="202">
        <f>IF('statement of marks'!DG7="","",'statement of marks'!DG7)</f>
        <v>90</v>
      </c>
      <c r="J18" s="203">
        <f t="shared" si="1"/>
        <v>133</v>
      </c>
      <c r="K18" s="275" t="str">
        <f>CONCATENATE('statement of marks'!IT7,'statement of marks'!IU7,'statement of marks'!IV7)</f>
        <v>I</v>
      </c>
      <c r="L18" s="277" t="str">
        <f>IF('result subject-wise'!AG7="","",'result subject-wise'!AG7)</f>
        <v/>
      </c>
      <c r="M18" s="277" t="str">
        <f>IF('result subject-wise'!AP7="","",'result subject-wise'!AP7)</f>
        <v/>
      </c>
      <c r="N18" s="276">
        <f t="shared" si="2"/>
        <v>133</v>
      </c>
    </row>
    <row r="19" spans="1:17" ht="21" customHeight="1">
      <c r="A19" s="911" t="s">
        <v>214</v>
      </c>
      <c r="B19" s="912"/>
      <c r="C19" s="274">
        <f t="shared" ref="C19:J19" si="3">IF(C18="","",SUM(C13:C18))</f>
        <v>47</v>
      </c>
      <c r="D19" s="274">
        <f t="shared" si="3"/>
        <v>46</v>
      </c>
      <c r="E19" s="274">
        <f>IF(E18="","",SUM(E13:E18))</f>
        <v>51</v>
      </c>
      <c r="F19" s="274">
        <f>IF(F18="","",SUM(F13:F18))</f>
        <v>6</v>
      </c>
      <c r="G19" s="274">
        <f t="shared" si="3"/>
        <v>375</v>
      </c>
      <c r="H19" s="274">
        <f t="shared" si="3"/>
        <v>525</v>
      </c>
      <c r="I19" s="274">
        <f t="shared" si="3"/>
        <v>530</v>
      </c>
      <c r="J19" s="274">
        <f t="shared" si="3"/>
        <v>1055</v>
      </c>
      <c r="K19" s="913"/>
      <c r="L19" s="914"/>
      <c r="M19" s="919">
        <f>COUNTIF(M13:M18,"F")</f>
        <v>0</v>
      </c>
      <c r="N19" s="273">
        <f>SUM(N13:N18)</f>
        <v>1055</v>
      </c>
    </row>
    <row r="20" spans="1:17" ht="21" customHeight="1">
      <c r="A20" s="911" t="s">
        <v>199</v>
      </c>
      <c r="B20" s="912"/>
      <c r="C20" s="270">
        <f>60-(COUNTIF(C13:C18,"NA")*C12+COUNTIF(C13:C18,"ML")*C12)</f>
        <v>60</v>
      </c>
      <c r="D20" s="270">
        <f>60-(COUNTIF(D13:D18,"NA")*D12+COUNTIF(D13:D18,"ML")*D12)</f>
        <v>60</v>
      </c>
      <c r="E20" s="270">
        <f>53-(COUNTIF(E13:E18,"NA")*9+COUNTIF(E13:E18,"ML")*9)</f>
        <v>53</v>
      </c>
      <c r="F20" s="270">
        <f>7-(COUNTIF(F13:F18,"ML")*1)</f>
        <v>7</v>
      </c>
      <c r="G20" s="270">
        <f>420-(COUNTIF(G13:G18,"NA")*G12+COUNTIF(G13:G18,"ML")*G12)</f>
        <v>420</v>
      </c>
      <c r="H20" s="270">
        <f>SUM(C20:G20)</f>
        <v>600</v>
      </c>
      <c r="I20" s="270">
        <f>600-(COUNTIF(I13:I18,"ML")*100)</f>
        <v>600</v>
      </c>
      <c r="J20" s="270">
        <f>SUM(H20:I20)</f>
        <v>1200</v>
      </c>
      <c r="K20" s="915"/>
      <c r="L20" s="916"/>
      <c r="M20" s="920"/>
      <c r="N20" s="201">
        <f>6*N12</f>
        <v>1200</v>
      </c>
    </row>
    <row r="21" spans="1:17" ht="21" customHeight="1">
      <c r="A21" s="922" t="s">
        <v>130</v>
      </c>
      <c r="B21" s="923"/>
      <c r="C21" s="204">
        <f t="shared" ref="C21:J21" si="4">C19/C20*100</f>
        <v>78.333333333333329</v>
      </c>
      <c r="D21" s="204">
        <f t="shared" si="4"/>
        <v>76.666666666666671</v>
      </c>
      <c r="E21" s="204">
        <f t="shared" si="4"/>
        <v>96.226415094339629</v>
      </c>
      <c r="F21" s="204">
        <f t="shared" si="4"/>
        <v>85.714285714285708</v>
      </c>
      <c r="G21" s="204">
        <f t="shared" si="4"/>
        <v>89.285714285714292</v>
      </c>
      <c r="H21" s="204">
        <f t="shared" si="4"/>
        <v>87.5</v>
      </c>
      <c r="I21" s="204">
        <f t="shared" si="4"/>
        <v>88.333333333333329</v>
      </c>
      <c r="J21" s="204">
        <f t="shared" si="4"/>
        <v>87.916666666666671</v>
      </c>
      <c r="K21" s="917"/>
      <c r="L21" s="918"/>
      <c r="M21" s="921"/>
      <c r="N21" s="354">
        <f>N19/N20*100</f>
        <v>87.916666666666671</v>
      </c>
      <c r="P21" s="363"/>
      <c r="Q21" s="362"/>
    </row>
    <row r="22" spans="1:17" ht="21" customHeight="1">
      <c r="A22" s="891" t="str">
        <f>'statement of marks'!$DS$3</f>
        <v>RAJASTHAN KA SWARNIM ITIHAS</v>
      </c>
      <c r="B22" s="892"/>
      <c r="C22" s="272">
        <f>IF('statement of marks'!DS7="","",'statement of marks'!DS7)</f>
        <v>10</v>
      </c>
      <c r="D22" s="272">
        <f>IF('statement of marks'!DT7="","",'statement of marks'!DT7)</f>
        <v>10</v>
      </c>
      <c r="E22" s="277">
        <f>IF('statement of marks'!DU7="","",'statement of marks'!DU7)</f>
        <v>10</v>
      </c>
      <c r="F22" s="924"/>
      <c r="G22" s="272">
        <f>IF('statement of marks'!DW7="","",'statement of marks'!DW7)</f>
        <v>70</v>
      </c>
      <c r="H22" s="270">
        <f>IF(G22="","",SUM(C22:G22))</f>
        <v>100</v>
      </c>
      <c r="I22" s="272">
        <f>IF('statement of marks'!DY7="","",'statement of marks'!DY7)</f>
        <v>100</v>
      </c>
      <c r="J22" s="270">
        <f>IF(I22="","",SUM(H22:I22))</f>
        <v>200</v>
      </c>
      <c r="K22" s="275" t="str">
        <f>IF('statement of marks'!IW7="","",'statement of marks'!IW7)</f>
        <v>A</v>
      </c>
      <c r="L22" s="280" t="str">
        <f>IF('result subject-wise'!AQ7="","",'result subject-wise'!AQ7)</f>
        <v/>
      </c>
      <c r="M22" s="927" t="s">
        <v>441</v>
      </c>
      <c r="N22" s="928"/>
      <c r="P22" s="362"/>
      <c r="Q22" s="362"/>
    </row>
    <row r="23" spans="1:17" ht="21" customHeight="1">
      <c r="A23" s="891" t="str">
        <f>'statement of marks'!$EG$3</f>
        <v xml:space="preserve"> PH. AND HEALTH EDU.</v>
      </c>
      <c r="B23" s="892"/>
      <c r="C23" s="272">
        <f>IF('statement of marks'!EI7="","",'statement of marks'!EI7)</f>
        <v>14</v>
      </c>
      <c r="D23" s="272">
        <f>IF('statement of marks'!EL7="","",'statement of marks'!EL7)</f>
        <v>11</v>
      </c>
      <c r="E23" s="277">
        <f>IF('statement of marks'!EO7="","",'statement of marks'!EO7)</f>
        <v>25</v>
      </c>
      <c r="F23" s="925"/>
      <c r="G23" s="272">
        <f>IF('statement of marks'!EU7="","",'statement of marks'!EU7)</f>
        <v>38</v>
      </c>
      <c r="H23" s="270">
        <f>IF(G23="","",SUM(C23:G23))</f>
        <v>88</v>
      </c>
      <c r="I23" s="272">
        <f>IF('statement of marks'!EZ7="","",'statement of marks'!EZ7)</f>
        <v>100</v>
      </c>
      <c r="J23" s="270">
        <f>IF(I23="","",SUM(H23:I23))</f>
        <v>188</v>
      </c>
      <c r="K23" s="275" t="str">
        <f>IF('statement of marks'!IX7="","",'statement of marks'!IX7)</f>
        <v>A</v>
      </c>
      <c r="L23" s="274" t="str">
        <f>IF('result subject-wise'!AR7="","",'result subject-wise'!AR7)</f>
        <v/>
      </c>
      <c r="M23" s="929"/>
      <c r="N23" s="930"/>
      <c r="P23" s="362"/>
      <c r="Q23" s="362"/>
    </row>
    <row r="24" spans="1:17" ht="21" customHeight="1">
      <c r="A24" s="891" t="str">
        <f>'statement of marks'!$FJ$3</f>
        <v xml:space="preserve"> FOUNDATION OF IT</v>
      </c>
      <c r="B24" s="892"/>
      <c r="C24" s="272">
        <f>IF('statement of marks'!FJ7="","",'statement of marks'!FJ7)</f>
        <v>10</v>
      </c>
      <c r="D24" s="272">
        <f>IF('statement of marks'!FK7="","",'statement of marks'!FK7)</f>
        <v>10</v>
      </c>
      <c r="E24" s="277">
        <f>IF('statement of marks'!FL7="","",'statement of marks'!FL7)</f>
        <v>10</v>
      </c>
      <c r="F24" s="926"/>
      <c r="G24" s="272">
        <f>IF('statement of marks'!FP7="","",'statement of marks'!FP7)</f>
        <v>51</v>
      </c>
      <c r="H24" s="270">
        <f>IF(G24="","",SUM(C24:G24))</f>
        <v>81</v>
      </c>
      <c r="I24" s="272">
        <f>IF('statement of marks'!FU7="","",'statement of marks'!FU7)</f>
        <v>90</v>
      </c>
      <c r="J24" s="270">
        <f>IF(I24="","",SUM(H24:I24))</f>
        <v>171</v>
      </c>
      <c r="K24" s="275" t="str">
        <f>IF('statement of marks'!IY7="","",'statement of marks'!IY7)</f>
        <v>A</v>
      </c>
      <c r="L24" s="274" t="str">
        <f>IF('result subject-wise'!AS7="","",'result subject-wise'!AS7)</f>
        <v/>
      </c>
      <c r="M24" s="931" t="str">
        <f>IF('result subject-wise'!AV7="","",'result subject-wise'!AV7)</f>
        <v/>
      </c>
      <c r="N24" s="932"/>
      <c r="P24" s="362"/>
      <c r="Q24" s="362"/>
    </row>
    <row r="25" spans="1:17" ht="21" customHeight="1">
      <c r="A25" s="891" t="str">
        <f>'statement of marks'!$GE$3</f>
        <v xml:space="preserve"> S.U.P.W.</v>
      </c>
      <c r="B25" s="892"/>
      <c r="C25" s="933" t="s">
        <v>244</v>
      </c>
      <c r="D25" s="934"/>
      <c r="E25" s="933" t="s">
        <v>74</v>
      </c>
      <c r="F25" s="933"/>
      <c r="G25" s="934"/>
      <c r="H25" s="934" t="s">
        <v>75</v>
      </c>
      <c r="I25" s="934"/>
      <c r="J25" s="270" t="s">
        <v>35</v>
      </c>
      <c r="K25" s="274" t="s">
        <v>52</v>
      </c>
      <c r="L25" s="935"/>
      <c r="M25" s="933" t="s">
        <v>130</v>
      </c>
      <c r="N25" s="936"/>
      <c r="P25" s="362"/>
      <c r="Q25" s="362"/>
    </row>
    <row r="26" spans="1:17" ht="21" customHeight="1">
      <c r="A26" s="891"/>
      <c r="B26" s="892"/>
      <c r="C26" s="934">
        <f>'statement of marks'!$GE$6</f>
        <v>25</v>
      </c>
      <c r="D26" s="934"/>
      <c r="E26" s="934">
        <f>'statement of marks'!$GF$6</f>
        <v>45</v>
      </c>
      <c r="F26" s="934"/>
      <c r="G26" s="934"/>
      <c r="H26" s="934">
        <f>'statement of marks'!$GG$6</f>
        <v>30</v>
      </c>
      <c r="I26" s="934"/>
      <c r="J26" s="270">
        <f>SUM(C26,E26,H26)</f>
        <v>100</v>
      </c>
      <c r="K26" s="274"/>
      <c r="L26" s="935"/>
      <c r="M26" s="937" t="str">
        <f>IF(M24="PASS",N21,"")</f>
        <v/>
      </c>
      <c r="N26" s="938"/>
      <c r="P26" s="362"/>
      <c r="Q26" s="362"/>
    </row>
    <row r="27" spans="1:17" ht="21" customHeight="1">
      <c r="A27" s="891"/>
      <c r="B27" s="892"/>
      <c r="C27" s="939">
        <f>IF('statement of marks'!GE7="","",'statement of marks'!GE7)</f>
        <v>24</v>
      </c>
      <c r="D27" s="939"/>
      <c r="E27" s="939">
        <f>'statement of marks'!GF7</f>
        <v>44</v>
      </c>
      <c r="F27" s="939"/>
      <c r="G27" s="939"/>
      <c r="H27" s="939">
        <f>'statement of marks'!GG7</f>
        <v>30</v>
      </c>
      <c r="I27" s="939"/>
      <c r="J27" s="272">
        <f>IF(H27="","",SUM(C27,E27,H27))</f>
        <v>98</v>
      </c>
      <c r="K27" s="275" t="str">
        <f>IF('statement of marks'!IZ7="","",'statement of marks'!IZ7)</f>
        <v>A</v>
      </c>
      <c r="L27" s="935"/>
      <c r="M27" s="940" t="s">
        <v>50</v>
      </c>
      <c r="N27" s="941"/>
      <c r="P27" s="362"/>
      <c r="Q27" s="362"/>
    </row>
    <row r="28" spans="1:17" ht="21" customHeight="1">
      <c r="A28" s="891" t="str">
        <f>'statement of marks'!$GN$3</f>
        <v xml:space="preserve"> ART EDU.</v>
      </c>
      <c r="B28" s="892"/>
      <c r="C28" s="934" t="s">
        <v>76</v>
      </c>
      <c r="D28" s="934"/>
      <c r="E28" s="934" t="s">
        <v>77</v>
      </c>
      <c r="F28" s="934"/>
      <c r="G28" s="934"/>
      <c r="H28" s="934" t="s">
        <v>78</v>
      </c>
      <c r="I28" s="934"/>
      <c r="J28" s="270" t="s">
        <v>35</v>
      </c>
      <c r="K28" s="274" t="s">
        <v>52</v>
      </c>
      <c r="L28" s="935"/>
      <c r="M28" s="942" t="str">
        <f>IF(M26="","",IF(M26&gt;=60,"FIRST",IF(M26&gt;=48,"SECOND",IF(M26&gt;=36,"THIRD"))))</f>
        <v/>
      </c>
      <c r="N28" s="943"/>
      <c r="P28" s="362"/>
      <c r="Q28" s="362"/>
    </row>
    <row r="29" spans="1:17" ht="21" customHeight="1">
      <c r="A29" s="891"/>
      <c r="B29" s="892"/>
      <c r="C29" s="934">
        <f>'statement of marks'!$GN$6</f>
        <v>25</v>
      </c>
      <c r="D29" s="934"/>
      <c r="E29" s="274">
        <f>'statement of marks'!$GO$6</f>
        <v>30</v>
      </c>
      <c r="F29" s="274"/>
      <c r="G29" s="270">
        <f>'statement of marks'!$GP$6</f>
        <v>30</v>
      </c>
      <c r="H29" s="934">
        <f>'statement of marks'!$GQ$6</f>
        <v>15</v>
      </c>
      <c r="I29" s="934"/>
      <c r="J29" s="270">
        <f>SUM(C29,E29,G29,H29)</f>
        <v>100</v>
      </c>
      <c r="K29" s="274"/>
      <c r="L29" s="935"/>
      <c r="M29" s="942"/>
      <c r="N29" s="943"/>
      <c r="P29" s="362"/>
      <c r="Q29" s="362"/>
    </row>
    <row r="30" spans="1:17" ht="21" customHeight="1">
      <c r="A30" s="891"/>
      <c r="B30" s="892"/>
      <c r="C30" s="939">
        <f>IF('statement of marks'!GN7="","",'statement of marks'!GN7)</f>
        <v>24</v>
      </c>
      <c r="D30" s="939"/>
      <c r="E30" s="277">
        <f>'statement of marks'!GO7</f>
        <v>28</v>
      </c>
      <c r="F30" s="277"/>
      <c r="G30" s="272">
        <f>'statement of marks'!GP7</f>
        <v>27</v>
      </c>
      <c r="H30" s="939">
        <f>'statement of marks'!GQ7</f>
        <v>14</v>
      </c>
      <c r="I30" s="939"/>
      <c r="J30" s="270">
        <f>IF(H30="","",SUM(C30:H30))</f>
        <v>93</v>
      </c>
      <c r="K30" s="275" t="str">
        <f>IF('statement of marks'!JA7="","",'statement of marks'!JA7)</f>
        <v>A</v>
      </c>
      <c r="L30" s="944" t="s">
        <v>442</v>
      </c>
      <c r="M30" s="945"/>
      <c r="N30" s="946"/>
      <c r="P30" s="362"/>
      <c r="Q30" s="362"/>
    </row>
    <row r="31" spans="1:17" ht="21" customHeight="1">
      <c r="A31" s="922" t="s">
        <v>439</v>
      </c>
      <c r="B31" s="923"/>
      <c r="C31" s="901" t="str">
        <f>'statement of marks'!HK7</f>
        <v>PASS</v>
      </c>
      <c r="D31" s="901"/>
      <c r="E31" s="901"/>
      <c r="F31" s="278"/>
      <c r="G31" s="278" t="s">
        <v>211</v>
      </c>
      <c r="H31" s="275" t="str">
        <f>IF('statement of marks'!DR7="","",'statement of marks'!DR7)</f>
        <v>FIRST</v>
      </c>
      <c r="I31" s="942" t="s">
        <v>209</v>
      </c>
      <c r="J31" s="942"/>
      <c r="K31" s="272">
        <f>IF('statement of marks'!HM7="","",'statement of marks'!HM7)</f>
        <v>2.9999999999999964</v>
      </c>
      <c r="L31" s="945"/>
      <c r="M31" s="945"/>
      <c r="N31" s="946"/>
      <c r="P31" s="362"/>
      <c r="Q31" s="362"/>
    </row>
    <row r="32" spans="1:17" ht="21" customHeight="1">
      <c r="A32" s="310" t="s">
        <v>363</v>
      </c>
      <c r="B32" s="947" t="s">
        <v>202</v>
      </c>
      <c r="C32" s="947"/>
      <c r="D32" s="939" t="s">
        <v>203</v>
      </c>
      <c r="E32" s="939"/>
      <c r="F32" s="272"/>
      <c r="G32" s="939" t="s">
        <v>204</v>
      </c>
      <c r="H32" s="939"/>
      <c r="I32" s="939" t="s">
        <v>205</v>
      </c>
      <c r="J32" s="939"/>
      <c r="K32" s="272" t="s">
        <v>324</v>
      </c>
      <c r="L32" s="945"/>
      <c r="M32" s="945"/>
      <c r="N32" s="946"/>
      <c r="P32" s="362"/>
      <c r="Q32" s="362"/>
    </row>
    <row r="33" spans="1:25" ht="21" customHeight="1">
      <c r="A33" s="891" t="s">
        <v>200</v>
      </c>
      <c r="B33" s="892"/>
      <c r="C33" s="277" t="str">
        <f>IF('statement of marks'!HO7="","",'statement of marks'!HO7)</f>
        <v/>
      </c>
      <c r="D33" s="893" t="str">
        <f>IF('statement of marks'!HQ7="","",'statement of marks'!HQ7)</f>
        <v/>
      </c>
      <c r="E33" s="893"/>
      <c r="F33" s="277"/>
      <c r="G33" s="893" t="str">
        <f>IF('statement of marks'!HS7="","",'statement of marks'!HS7)</f>
        <v/>
      </c>
      <c r="H33" s="893"/>
      <c r="I33" s="893" t="str">
        <f>IF('statement of marks'!HU7="","",'statement of marks'!HU7)</f>
        <v/>
      </c>
      <c r="J33" s="893"/>
      <c r="K33" s="275" t="str">
        <f>'statement of marks'!HW7</f>
        <v/>
      </c>
      <c r="L33" s="894" t="str">
        <f>IF(OR(M24="PASS",M24="FAIL"),'result subject-wise'!$AV$112,"")</f>
        <v/>
      </c>
      <c r="M33" s="894"/>
      <c r="N33" s="895"/>
      <c r="P33" s="362"/>
      <c r="Q33" s="362"/>
    </row>
    <row r="34" spans="1:25" ht="21" customHeight="1">
      <c r="A34" s="896" t="s">
        <v>201</v>
      </c>
      <c r="B34" s="897"/>
      <c r="C34" s="274" t="str">
        <f>IF('statement of marks'!HN7="","",'statement of marks'!HN7)</f>
        <v/>
      </c>
      <c r="D34" s="898" t="str">
        <f>IF('statement of marks'!HP7="","",'statement of marks'!HP7)</f>
        <v/>
      </c>
      <c r="E34" s="898"/>
      <c r="F34" s="274"/>
      <c r="G34" s="898" t="str">
        <f>IF('statement of marks'!HR7="","",'statement of marks'!HR7)</f>
        <v/>
      </c>
      <c r="H34" s="898"/>
      <c r="I34" s="898" t="str">
        <f>IF('statement of marks'!HT7="","",'statement of marks'!HT7)</f>
        <v/>
      </c>
      <c r="J34" s="898"/>
      <c r="K34" s="274" t="str">
        <f>'statement of marks'!HV7</f>
        <v/>
      </c>
      <c r="L34" s="894"/>
      <c r="M34" s="894"/>
      <c r="N34" s="895"/>
      <c r="P34" s="362"/>
      <c r="Q34" s="362"/>
    </row>
    <row r="35" spans="1:25" ht="21" customHeight="1">
      <c r="A35" s="899" t="s">
        <v>323</v>
      </c>
      <c r="B35" s="900"/>
      <c r="C35" s="22"/>
      <c r="D35" s="901"/>
      <c r="E35" s="901"/>
      <c r="F35" s="278"/>
      <c r="G35" s="901"/>
      <c r="H35" s="901"/>
      <c r="I35" s="901"/>
      <c r="J35" s="901"/>
      <c r="K35" s="901"/>
      <c r="L35" s="901"/>
      <c r="M35" s="901"/>
      <c r="N35" s="902"/>
      <c r="P35" s="362"/>
      <c r="Q35" s="362"/>
    </row>
    <row r="36" spans="1:25" ht="21" customHeight="1">
      <c r="A36" s="899" t="s">
        <v>206</v>
      </c>
      <c r="B36" s="900"/>
      <c r="C36" s="22"/>
      <c r="D36" s="901"/>
      <c r="E36" s="901"/>
      <c r="F36" s="278"/>
      <c r="G36" s="901"/>
      <c r="H36" s="901"/>
      <c r="I36" s="901"/>
      <c r="J36" s="901"/>
      <c r="K36" s="901"/>
      <c r="L36" s="901"/>
      <c r="M36" s="901"/>
      <c r="N36" s="902"/>
      <c r="P36" s="362"/>
      <c r="Q36" s="362"/>
    </row>
    <row r="37" spans="1:25" ht="21" customHeight="1">
      <c r="A37" s="891" t="s">
        <v>322</v>
      </c>
      <c r="B37" s="892"/>
      <c r="C37" s="22"/>
      <c r="D37" s="901"/>
      <c r="E37" s="901"/>
      <c r="F37" s="278"/>
      <c r="G37" s="901"/>
      <c r="H37" s="901"/>
      <c r="I37" s="901"/>
      <c r="J37" s="901"/>
      <c r="K37" s="594" t="s">
        <v>322</v>
      </c>
      <c r="L37" s="901"/>
      <c r="M37" s="901"/>
      <c r="N37" s="902"/>
      <c r="P37" s="362"/>
      <c r="Q37" s="362"/>
    </row>
    <row r="38" spans="1:25" ht="21" customHeight="1">
      <c r="A38" s="891" t="s">
        <v>207</v>
      </c>
      <c r="B38" s="892"/>
      <c r="C38" s="22"/>
      <c r="D38" s="901"/>
      <c r="E38" s="901"/>
      <c r="F38" s="278"/>
      <c r="G38" s="901"/>
      <c r="H38" s="901"/>
      <c r="I38" s="901"/>
      <c r="J38" s="901"/>
      <c r="K38" s="901"/>
      <c r="L38" s="901"/>
      <c r="M38" s="901"/>
      <c r="N38" s="902"/>
      <c r="P38" s="362"/>
      <c r="Q38" s="362"/>
    </row>
    <row r="39" spans="1:25" ht="21" customHeight="1" thickBot="1">
      <c r="A39" s="905" t="s">
        <v>208</v>
      </c>
      <c r="B39" s="906"/>
      <c r="C39" s="906"/>
      <c r="D39" s="906"/>
      <c r="E39" s="906"/>
      <c r="F39" s="314"/>
      <c r="G39" s="907">
        <f>'statement of marks'!$HV$108</f>
        <v>45781</v>
      </c>
      <c r="H39" s="907"/>
      <c r="I39" s="908" t="s">
        <v>210</v>
      </c>
      <c r="J39" s="908"/>
      <c r="K39" s="903"/>
      <c r="L39" s="903"/>
      <c r="M39" s="903"/>
      <c r="N39" s="904"/>
      <c r="P39" s="362"/>
      <c r="Q39" s="362"/>
    </row>
    <row r="40" spans="1:25" ht="21" customHeight="1" thickTop="1">
      <c r="A40" s="962" t="s">
        <v>195</v>
      </c>
      <c r="B40" s="963"/>
      <c r="C40" s="963"/>
      <c r="D40" s="963"/>
      <c r="E40" s="963"/>
      <c r="F40" s="963"/>
      <c r="G40" s="963"/>
      <c r="H40" s="963"/>
      <c r="I40" s="963"/>
      <c r="J40" s="963"/>
      <c r="K40" s="963"/>
      <c r="L40" s="963"/>
      <c r="M40" s="963"/>
      <c r="N40" s="964"/>
      <c r="O40" s="323"/>
      <c r="P40" s="362"/>
      <c r="Q40" s="362"/>
      <c r="R40" s="323"/>
      <c r="S40" s="323"/>
      <c r="T40" s="323"/>
      <c r="U40" s="323"/>
      <c r="V40" s="323"/>
      <c r="W40" s="323"/>
      <c r="X40" s="323"/>
    </row>
    <row r="41" spans="1:25" ht="21" customHeight="1">
      <c r="A41" s="965" t="str">
        <f>IF('statement of marks'!$A$2="","",'statement of marks'!$A$2)</f>
        <v>Govt. Higher Secondary School, XYZ</v>
      </c>
      <c r="B41" s="966"/>
      <c r="C41" s="966"/>
      <c r="D41" s="966"/>
      <c r="E41" s="966"/>
      <c r="F41" s="966"/>
      <c r="G41" s="966"/>
      <c r="H41" s="966"/>
      <c r="I41" s="966"/>
      <c r="J41" s="966"/>
      <c r="K41" s="966"/>
      <c r="L41" s="966"/>
      <c r="M41" s="966"/>
      <c r="N41" s="967"/>
      <c r="O41" s="325"/>
      <c r="P41" s="362"/>
      <c r="Q41" s="362"/>
      <c r="R41" s="325"/>
      <c r="S41" s="325"/>
      <c r="T41" s="325"/>
      <c r="U41" s="325"/>
      <c r="V41" s="325"/>
      <c r="W41" s="325"/>
      <c r="X41" s="325"/>
    </row>
    <row r="42" spans="1:25" ht="21" customHeight="1">
      <c r="A42" s="965"/>
      <c r="B42" s="966"/>
      <c r="C42" s="966"/>
      <c r="D42" s="966"/>
      <c r="E42" s="966"/>
      <c r="F42" s="966"/>
      <c r="G42" s="966"/>
      <c r="H42" s="966"/>
      <c r="I42" s="966"/>
      <c r="J42" s="966"/>
      <c r="K42" s="966"/>
      <c r="L42" s="966"/>
      <c r="M42" s="966"/>
      <c r="N42" s="967"/>
      <c r="O42" s="325"/>
      <c r="P42" s="362"/>
      <c r="Q42" s="362"/>
      <c r="R42" s="325"/>
      <c r="S42" s="325"/>
      <c r="T42" s="325"/>
      <c r="U42" s="325"/>
      <c r="V42" s="325"/>
      <c r="W42" s="325"/>
      <c r="X42" s="325"/>
      <c r="Y42" s="325"/>
    </row>
    <row r="43" spans="1:25" ht="21" customHeight="1">
      <c r="A43" s="891" t="s">
        <v>196</v>
      </c>
      <c r="B43" s="892"/>
      <c r="C43" s="939" t="str">
        <f>IF(M63="","MAIN EXAM.",IF(C70="SUPPL.","SUPPL. EXAM.",IF(C70="RE-EXAM.","RE-EXAM.",)))</f>
        <v>MAIN EXAM.</v>
      </c>
      <c r="D43" s="939"/>
      <c r="E43" s="939"/>
      <c r="F43" s="939"/>
      <c r="G43" s="939"/>
      <c r="H43" s="948" t="s">
        <v>133</v>
      </c>
      <c r="I43" s="949"/>
      <c r="J43" s="352" t="str">
        <f>IF('statement of marks'!$F$3="","",'statement of marks'!$F$3)</f>
        <v>2024-25</v>
      </c>
      <c r="K43" s="939" t="s">
        <v>62</v>
      </c>
      <c r="L43" s="939"/>
      <c r="M43" s="939">
        <f>IF('statement of marks'!D8="","",'statement of marks'!D8)</f>
        <v>9102</v>
      </c>
      <c r="N43" s="950"/>
      <c r="O43" s="326"/>
      <c r="P43" s="362"/>
      <c r="Q43" s="362"/>
      <c r="R43" s="327"/>
      <c r="S43" s="327"/>
      <c r="T43" s="327"/>
      <c r="U43" s="327"/>
      <c r="V43" s="327"/>
      <c r="W43" s="327"/>
      <c r="X43" s="327"/>
      <c r="Y43" s="326"/>
    </row>
    <row r="44" spans="1:25" ht="21" customHeight="1">
      <c r="A44" s="891" t="s">
        <v>36</v>
      </c>
      <c r="B44" s="892"/>
      <c r="C44" s="892" t="str">
        <f>IF('statement of marks'!G8="","",'statement of marks'!G8)</f>
        <v>A 002</v>
      </c>
      <c r="D44" s="892"/>
      <c r="E44" s="892"/>
      <c r="F44" s="892"/>
      <c r="G44" s="892"/>
      <c r="H44" s="892"/>
      <c r="I44" s="892"/>
      <c r="J44" s="892"/>
      <c r="K44" s="892"/>
      <c r="L44" s="892"/>
      <c r="M44" s="892"/>
      <c r="N44" s="951"/>
      <c r="O44" s="326"/>
      <c r="P44" s="362"/>
      <c r="Q44" s="362"/>
      <c r="R44" s="326"/>
      <c r="S44" s="326"/>
      <c r="T44" s="326"/>
      <c r="U44" s="326"/>
      <c r="V44" s="326"/>
      <c r="W44" s="326"/>
      <c r="X44" s="326"/>
      <c r="Y44" s="326"/>
    </row>
    <row r="45" spans="1:25" ht="21" customHeight="1">
      <c r="A45" s="891" t="s">
        <v>37</v>
      </c>
      <c r="B45" s="892"/>
      <c r="C45" s="892" t="str">
        <f>IF('statement of marks'!H8="","",'statement of marks'!H8)</f>
        <v>B 002</v>
      </c>
      <c r="D45" s="892"/>
      <c r="E45" s="892"/>
      <c r="F45" s="892"/>
      <c r="G45" s="892"/>
      <c r="H45" s="892"/>
      <c r="I45" s="892"/>
      <c r="J45" s="892"/>
      <c r="K45" s="892"/>
      <c r="L45" s="892"/>
      <c r="M45" s="892"/>
      <c r="N45" s="951"/>
      <c r="O45" s="326"/>
      <c r="P45" s="362"/>
      <c r="Q45" s="362"/>
      <c r="R45" s="326"/>
      <c r="S45" s="326"/>
      <c r="T45" s="326"/>
      <c r="U45" s="326"/>
      <c r="V45" s="326"/>
      <c r="W45" s="326"/>
      <c r="X45" s="326"/>
      <c r="Y45" s="326"/>
    </row>
    <row r="46" spans="1:25" ht="21" customHeight="1">
      <c r="A46" s="891" t="s">
        <v>38</v>
      </c>
      <c r="B46" s="892"/>
      <c r="C46" s="892" t="str">
        <f>IF('statement of marks'!I8="","",'statement of marks'!I8)</f>
        <v>C 002</v>
      </c>
      <c r="D46" s="892"/>
      <c r="E46" s="892"/>
      <c r="F46" s="892"/>
      <c r="G46" s="892"/>
      <c r="H46" s="892"/>
      <c r="I46" s="892"/>
      <c r="J46" s="892"/>
      <c r="K46" s="892"/>
      <c r="L46" s="892"/>
      <c r="M46" s="892"/>
      <c r="N46" s="951"/>
      <c r="O46" s="326"/>
      <c r="P46" s="362"/>
      <c r="Q46" s="362"/>
      <c r="R46" s="326"/>
      <c r="S46" s="326"/>
      <c r="T46" s="326"/>
      <c r="U46" s="326"/>
      <c r="V46" s="326"/>
      <c r="W46" s="326"/>
      <c r="X46" s="326"/>
      <c r="Y46" s="326"/>
    </row>
    <row r="47" spans="1:25" ht="21" customHeight="1">
      <c r="A47" s="891" t="s">
        <v>243</v>
      </c>
      <c r="B47" s="892"/>
      <c r="C47" s="892" t="str">
        <f>IF('statement of marks'!$A$3="","",'statement of marks'!$A$3)</f>
        <v>9 'A'</v>
      </c>
      <c r="D47" s="892"/>
      <c r="E47" s="939" t="s">
        <v>63</v>
      </c>
      <c r="F47" s="939"/>
      <c r="G47" s="939"/>
      <c r="H47" s="939">
        <f>IF('statement of marks'!E8="","",'statement of marks'!E8)</f>
        <v>10721</v>
      </c>
      <c r="I47" s="939"/>
      <c r="J47" s="952" t="s">
        <v>58</v>
      </c>
      <c r="K47" s="952"/>
      <c r="L47" s="953">
        <f>IF('statement of marks'!F8="","",'statement of marks'!F8)</f>
        <v>36373</v>
      </c>
      <c r="M47" s="953"/>
      <c r="N47" s="954"/>
      <c r="O47" s="326"/>
      <c r="P47" s="362"/>
      <c r="Q47" s="362"/>
      <c r="R47" s="327"/>
      <c r="S47" s="327"/>
      <c r="T47" s="327"/>
      <c r="U47" s="327"/>
      <c r="V47" s="328"/>
      <c r="W47" s="328"/>
      <c r="X47" s="328"/>
      <c r="Y47" s="326"/>
    </row>
    <row r="48" spans="1:25" ht="21" customHeight="1">
      <c r="A48" s="955" t="s">
        <v>197</v>
      </c>
      <c r="B48" s="956" t="s">
        <v>198</v>
      </c>
      <c r="C48" s="659" t="s">
        <v>67</v>
      </c>
      <c r="D48" s="659" t="s">
        <v>68</v>
      </c>
      <c r="E48" s="957" t="s">
        <v>434</v>
      </c>
      <c r="F48" s="958" t="s">
        <v>431</v>
      </c>
      <c r="G48" s="659" t="s">
        <v>370</v>
      </c>
      <c r="H48" s="659" t="s">
        <v>212</v>
      </c>
      <c r="I48" s="659" t="s">
        <v>432</v>
      </c>
      <c r="J48" s="659" t="s">
        <v>168</v>
      </c>
      <c r="K48" s="659" t="s">
        <v>438</v>
      </c>
      <c r="L48" s="659" t="s">
        <v>365</v>
      </c>
      <c r="M48" s="659" t="s">
        <v>366</v>
      </c>
      <c r="N48" s="961" t="s">
        <v>213</v>
      </c>
      <c r="O48" s="329"/>
      <c r="P48" s="362"/>
      <c r="Q48" s="362"/>
      <c r="R48" s="330"/>
      <c r="S48" s="330"/>
      <c r="T48" s="330"/>
      <c r="U48" s="330"/>
      <c r="V48" s="330"/>
      <c r="W48" s="330"/>
      <c r="X48" s="330"/>
      <c r="Y48" s="329"/>
    </row>
    <row r="49" spans="1:26" ht="21" customHeight="1">
      <c r="A49" s="955"/>
      <c r="B49" s="956"/>
      <c r="C49" s="659"/>
      <c r="D49" s="659"/>
      <c r="E49" s="957"/>
      <c r="F49" s="959"/>
      <c r="G49" s="659"/>
      <c r="H49" s="659"/>
      <c r="I49" s="659"/>
      <c r="J49" s="659"/>
      <c r="K49" s="659"/>
      <c r="L49" s="659"/>
      <c r="M49" s="659"/>
      <c r="N49" s="961"/>
      <c r="O49" s="329"/>
      <c r="P49" s="362"/>
      <c r="Q49" s="362"/>
      <c r="R49" s="330"/>
      <c r="S49" s="330"/>
      <c r="T49" s="330"/>
      <c r="U49" s="330"/>
      <c r="V49" s="330"/>
      <c r="W49" s="330"/>
      <c r="X49" s="330"/>
      <c r="Y49" s="329"/>
    </row>
    <row r="50" spans="1:26" ht="21" customHeight="1">
      <c r="A50" s="955"/>
      <c r="B50" s="956"/>
      <c r="C50" s="659"/>
      <c r="D50" s="659"/>
      <c r="E50" s="957"/>
      <c r="F50" s="960"/>
      <c r="G50" s="659"/>
      <c r="H50" s="659"/>
      <c r="I50" s="659"/>
      <c r="J50" s="659"/>
      <c r="K50" s="659"/>
      <c r="L50" s="659"/>
      <c r="M50" s="659"/>
      <c r="N50" s="961"/>
      <c r="O50" s="329"/>
      <c r="P50" s="362"/>
      <c r="Q50" s="362"/>
      <c r="R50" s="330"/>
      <c r="S50" s="330"/>
      <c r="T50" s="330"/>
      <c r="U50" s="330"/>
      <c r="V50" s="330"/>
      <c r="W50" s="330"/>
      <c r="X50" s="330"/>
      <c r="Y50" s="329"/>
    </row>
    <row r="51" spans="1:26" ht="21" customHeight="1">
      <c r="A51" s="922" t="s">
        <v>149</v>
      </c>
      <c r="B51" s="923"/>
      <c r="C51" s="274">
        <v>10</v>
      </c>
      <c r="D51" s="274">
        <v>10</v>
      </c>
      <c r="E51" s="322" t="s">
        <v>436</v>
      </c>
      <c r="F51" s="322" t="s">
        <v>437</v>
      </c>
      <c r="G51" s="274">
        <v>70</v>
      </c>
      <c r="H51" s="270">
        <v>100</v>
      </c>
      <c r="I51" s="202">
        <v>100</v>
      </c>
      <c r="J51" s="270">
        <v>200</v>
      </c>
      <c r="K51" s="279"/>
      <c r="L51" s="270">
        <v>100</v>
      </c>
      <c r="M51" s="270"/>
      <c r="N51" s="201">
        <v>200</v>
      </c>
      <c r="O51" s="331"/>
      <c r="P51" s="362"/>
      <c r="Q51" s="362"/>
      <c r="R51" s="325"/>
      <c r="S51" s="325"/>
      <c r="T51" s="325"/>
      <c r="U51" s="333"/>
      <c r="V51" s="325"/>
      <c r="W51" s="325"/>
      <c r="X51" s="325"/>
      <c r="Y51" s="331"/>
      <c r="Z51" s="331"/>
    </row>
    <row r="52" spans="1:26" ht="21" customHeight="1">
      <c r="A52" s="891" t="str">
        <f>'statement of marks'!$J$3</f>
        <v xml:space="preserve"> HINDI</v>
      </c>
      <c r="B52" s="892"/>
      <c r="C52" s="277">
        <f>IF('statement of marks'!J8="","",'statement of marks'!J8)</f>
        <v>10</v>
      </c>
      <c r="D52" s="277">
        <f>IF('statement of marks'!K8="","",'statement of marks'!K8)</f>
        <v>10</v>
      </c>
      <c r="E52" s="277">
        <f>IF('statement of marks'!L8="","",'statement of marks'!L8)</f>
        <v>9</v>
      </c>
      <c r="F52" s="360">
        <f>IF('statement of marks'!N8="","",'statement of marks'!N8)</f>
        <v>1</v>
      </c>
      <c r="G52" s="277">
        <f>IF('statement of marks'!O8="","",'statement of marks'!O8)</f>
        <v>70</v>
      </c>
      <c r="H52" s="270">
        <f t="shared" ref="H52:H57" si="5">IF(G52="","",SUM(C52:G52))</f>
        <v>100</v>
      </c>
      <c r="I52" s="202">
        <f>IF('statement of marks'!Q8="","",'statement of marks'!Q8)</f>
        <v>39</v>
      </c>
      <c r="J52" s="203">
        <f t="shared" ref="J52:J57" si="6">IF(I52="","",SUM(H52:I52))</f>
        <v>139</v>
      </c>
      <c r="K52" s="275" t="str">
        <f>CONCATENATE('statement of marks'!HZ8,'statement of marks'!IA8,'statement of marks'!IB8)</f>
        <v>I</v>
      </c>
      <c r="L52" s="277" t="str">
        <f>IF('result subject-wise'!AB8="","",'result subject-wise'!AB8)</f>
        <v/>
      </c>
      <c r="M52" s="277" t="str">
        <f>IF('result subject-wise'!AK8="","",'result subject-wise'!AK8)</f>
        <v/>
      </c>
      <c r="N52" s="276">
        <f>IF(AND(K52="RE",M52=""),"",IF(AND(K52="S",M52=""),"",IF(M52="P",SUM(H52,L52),J52)))</f>
        <v>139</v>
      </c>
      <c r="O52" s="326"/>
      <c r="P52" s="362"/>
      <c r="Q52" s="362"/>
      <c r="R52" s="325"/>
      <c r="S52" s="335"/>
      <c r="T52" s="336"/>
      <c r="U52" s="337"/>
      <c r="V52" s="334"/>
      <c r="W52" s="334"/>
      <c r="X52" s="337"/>
      <c r="Y52" s="326"/>
      <c r="Z52" s="326"/>
    </row>
    <row r="53" spans="1:26" ht="21" customHeight="1">
      <c r="A53" s="891" t="str">
        <f>'statement of marks'!$Y$3</f>
        <v xml:space="preserve"> ENGLISH</v>
      </c>
      <c r="B53" s="892"/>
      <c r="C53" s="277">
        <f>IF('statement of marks'!Y8="","",'statement of marks'!Y8)</f>
        <v>4</v>
      </c>
      <c r="D53" s="277">
        <f>IF('statement of marks'!Z8="","",'statement of marks'!Z8)</f>
        <v>9</v>
      </c>
      <c r="E53" s="277">
        <f>IF('statement of marks'!AA8="","",'statement of marks'!AA8)</f>
        <v>8</v>
      </c>
      <c r="F53" s="360">
        <f>IF('statement of marks'!AC8="","",'statement of marks'!AC8)</f>
        <v>1</v>
      </c>
      <c r="G53" s="277">
        <f>IF('statement of marks'!AD8="","",'statement of marks'!AD8)</f>
        <v>70</v>
      </c>
      <c r="H53" s="270">
        <f t="shared" si="5"/>
        <v>92</v>
      </c>
      <c r="I53" s="202">
        <f>IF('statement of marks'!AF8="","",'statement of marks'!AF8)</f>
        <v>100</v>
      </c>
      <c r="J53" s="203">
        <f t="shared" si="6"/>
        <v>192</v>
      </c>
      <c r="K53" s="275" t="str">
        <f>CONCATENATE('statement of marks'!IC8,'statement of marks'!ID8,'statement of marks'!IE8,)</f>
        <v>D</v>
      </c>
      <c r="L53" s="277" t="str">
        <f>IF('result subject-wise'!AC8="","",'result subject-wise'!AC8)</f>
        <v/>
      </c>
      <c r="M53" s="277" t="str">
        <f>IF('result subject-wise'!AL8="","",'result subject-wise'!AL8)</f>
        <v/>
      </c>
      <c r="N53" s="276">
        <f t="shared" ref="N53:N57" si="7">IF(AND(K53="RE",M53=""),"",IF(AND(K53="S",M53=""),"",IF(M53="P",SUM(H53,L53),J53)))</f>
        <v>192</v>
      </c>
      <c r="O53" s="326"/>
      <c r="P53" s="362"/>
      <c r="Q53" s="362"/>
      <c r="R53" s="325"/>
      <c r="S53" s="335"/>
      <c r="T53" s="336"/>
      <c r="U53" s="337"/>
      <c r="V53" s="334"/>
      <c r="W53" s="334"/>
      <c r="X53" s="337"/>
      <c r="Y53" s="326"/>
      <c r="Z53" s="326"/>
    </row>
    <row r="54" spans="1:26" ht="21" customHeight="1">
      <c r="A54" s="891" t="str">
        <f>'statement of marks'!AO8</f>
        <v xml:space="preserve"> SANSKRIT</v>
      </c>
      <c r="B54" s="892"/>
      <c r="C54" s="277">
        <f>IF('statement of marks'!AP8="","",'statement of marks'!AP8)</f>
        <v>10</v>
      </c>
      <c r="D54" s="277">
        <f>IF('statement of marks'!AQ8="","",'statement of marks'!AQ8)</f>
        <v>10</v>
      </c>
      <c r="E54" s="277">
        <f>IF('statement of marks'!AR8="","",'statement of marks'!AR8)</f>
        <v>9</v>
      </c>
      <c r="F54" s="360">
        <f>IF('statement of marks'!AT8="","",'statement of marks'!AT8)</f>
        <v>0.5</v>
      </c>
      <c r="G54" s="277">
        <f>IF('statement of marks'!AU8="","",'statement of marks'!AU8)</f>
        <v>70</v>
      </c>
      <c r="H54" s="270">
        <f t="shared" si="5"/>
        <v>99.5</v>
      </c>
      <c r="I54" s="202">
        <f>IF('statement of marks'!AW8="","",'statement of marks'!AW8)</f>
        <v>100</v>
      </c>
      <c r="J54" s="203">
        <f t="shared" si="6"/>
        <v>199.5</v>
      </c>
      <c r="K54" s="275" t="str">
        <f>CONCATENATE('statement of marks'!IF8,'statement of marks'!IL8,'statement of marks'!IM8)</f>
        <v>D</v>
      </c>
      <c r="L54" s="277" t="str">
        <f>IF('result subject-wise'!AD8="","",'result subject-wise'!AD8)</f>
        <v/>
      </c>
      <c r="M54" s="277" t="str">
        <f>IF('result subject-wise'!AM8="","",'result subject-wise'!AM8)</f>
        <v/>
      </c>
      <c r="N54" s="276">
        <f t="shared" si="7"/>
        <v>199.5</v>
      </c>
      <c r="O54" s="326"/>
      <c r="P54" s="362"/>
      <c r="Q54" s="362"/>
      <c r="R54" s="325"/>
      <c r="S54" s="335"/>
      <c r="T54" s="336"/>
      <c r="U54" s="337"/>
      <c r="V54" s="334"/>
      <c r="W54" s="334"/>
      <c r="X54" s="337"/>
      <c r="Y54" s="326"/>
      <c r="Z54" s="326"/>
    </row>
    <row r="55" spans="1:26" ht="21" customHeight="1">
      <c r="A55" s="891" t="str">
        <f>'statement of marks'!$BE$3</f>
        <v xml:space="preserve"> SCIENCE</v>
      </c>
      <c r="B55" s="892"/>
      <c r="C55" s="277">
        <f>IF('statement of marks'!BE8="","",'statement of marks'!BE8)</f>
        <v>8</v>
      </c>
      <c r="D55" s="277">
        <f>IF('statement of marks'!BF8="","",'statement of marks'!BF8)</f>
        <v>3</v>
      </c>
      <c r="E55" s="277">
        <f>IF('statement of marks'!BG8="","",'statement of marks'!BG8)</f>
        <v>8</v>
      </c>
      <c r="F55" s="360">
        <f>IF('statement of marks'!BI8="","",'statement of marks'!BI8)</f>
        <v>2</v>
      </c>
      <c r="G55" s="277">
        <f>IF('statement of marks'!BJ8="","",'statement of marks'!BJ8)</f>
        <v>70</v>
      </c>
      <c r="H55" s="270">
        <f t="shared" si="5"/>
        <v>91</v>
      </c>
      <c r="I55" s="202">
        <f>IF('statement of marks'!BL8="","",'statement of marks'!BL8)</f>
        <v>100</v>
      </c>
      <c r="J55" s="203">
        <f t="shared" si="6"/>
        <v>191</v>
      </c>
      <c r="K55" s="275" t="str">
        <f>CONCATENATE('statement of marks'!IN8,'statement of marks'!IO8,'statement of marks'!IP8)</f>
        <v>D</v>
      </c>
      <c r="L55" s="277" t="str">
        <f>IF('result subject-wise'!AE8="","",'result subject-wise'!AE8)</f>
        <v/>
      </c>
      <c r="M55" s="277" t="str">
        <f>IF('result subject-wise'!AN8="","",'result subject-wise'!AN8)</f>
        <v/>
      </c>
      <c r="N55" s="276">
        <f t="shared" si="7"/>
        <v>191</v>
      </c>
      <c r="O55" s="326"/>
      <c r="P55" s="362"/>
      <c r="Q55" s="362"/>
      <c r="R55" s="325"/>
      <c r="S55" s="335"/>
      <c r="T55" s="336"/>
      <c r="U55" s="337"/>
      <c r="V55" s="334"/>
      <c r="W55" s="334"/>
      <c r="X55" s="337"/>
      <c r="Y55" s="326"/>
      <c r="Z55" s="326"/>
    </row>
    <row r="56" spans="1:26" ht="21" customHeight="1">
      <c r="A56" s="909" t="str">
        <f>'statement of marks'!$BU8</f>
        <v xml:space="preserve"> SOCIAL SCIENCE</v>
      </c>
      <c r="B56" s="910"/>
      <c r="C56" s="277">
        <f>IF('statement of marks'!CL8="","",'statement of marks'!CL8)</f>
        <v>10</v>
      </c>
      <c r="D56" s="277">
        <f>IF('statement of marks'!CM8="","",'statement of marks'!CM8)</f>
        <v>10</v>
      </c>
      <c r="E56" s="277">
        <f>IF('statement of marks'!CN8="","",'statement of marks'!CN8)</f>
        <v>9</v>
      </c>
      <c r="F56" s="360">
        <f>IF('statement of marks'!CO8="","",'statement of marks'!CO8)</f>
        <v>0.5</v>
      </c>
      <c r="G56" s="277">
        <f>IF('statement of marks'!CP8="","",'statement of marks'!CP8)</f>
        <v>70</v>
      </c>
      <c r="H56" s="270">
        <f t="shared" si="5"/>
        <v>99.5</v>
      </c>
      <c r="I56" s="202">
        <f>IF('statement of marks'!CR8="","",'statement of marks'!CR8)</f>
        <v>100</v>
      </c>
      <c r="J56" s="203">
        <f t="shared" si="6"/>
        <v>199.5</v>
      </c>
      <c r="K56" s="275" t="str">
        <f>CONCATENATE('statement of marks'!IQ8,'statement of marks'!IR8,'statement of marks'!IS8)</f>
        <v>D</v>
      </c>
      <c r="L56" s="277" t="str">
        <f>IF('result subject-wise'!AF8="","",'result subject-wise'!AF8)</f>
        <v/>
      </c>
      <c r="M56" s="277" t="str">
        <f>IF('result subject-wise'!AO8="","",'result subject-wise'!AO8)</f>
        <v/>
      </c>
      <c r="N56" s="276">
        <f t="shared" si="7"/>
        <v>199.5</v>
      </c>
      <c r="O56" s="338"/>
      <c r="P56" s="362"/>
      <c r="Q56" s="362"/>
      <c r="R56" s="325"/>
      <c r="S56" s="335"/>
      <c r="T56" s="336"/>
      <c r="U56" s="337"/>
      <c r="V56" s="334"/>
      <c r="W56" s="334"/>
      <c r="X56" s="337"/>
      <c r="Y56" s="326"/>
      <c r="Z56" s="326"/>
    </row>
    <row r="57" spans="1:26" ht="21" customHeight="1">
      <c r="A57" s="891" t="str">
        <f>'statement of marks'!$CZ$3</f>
        <v xml:space="preserve"> MATHEMATICS</v>
      </c>
      <c r="B57" s="892"/>
      <c r="C57" s="277">
        <f>IF('statement of marks'!CZ8="","",'statement of marks'!CZ8)</f>
        <v>5</v>
      </c>
      <c r="D57" s="277">
        <f>IF('statement of marks'!DA8="","",'statement of marks'!DA8)</f>
        <v>4</v>
      </c>
      <c r="E57" s="277">
        <f>IF('statement of marks'!DB8="","",'statement of marks'!DB8)</f>
        <v>8</v>
      </c>
      <c r="F57" s="360">
        <f>IF('statement of marks'!DD8="","",'statement of marks'!DD8)</f>
        <v>1</v>
      </c>
      <c r="G57" s="277">
        <f>IF('statement of marks'!DE8="","",'statement of marks'!DE8)</f>
        <v>25</v>
      </c>
      <c r="H57" s="270">
        <f t="shared" si="5"/>
        <v>43</v>
      </c>
      <c r="I57" s="202">
        <f>IF('statement of marks'!DG8="","",'statement of marks'!DG8)</f>
        <v>90</v>
      </c>
      <c r="J57" s="203">
        <f t="shared" si="6"/>
        <v>133</v>
      </c>
      <c r="K57" s="275" t="str">
        <f>CONCATENATE('statement of marks'!IT8,'statement of marks'!IU8,'statement of marks'!IV8)</f>
        <v>I</v>
      </c>
      <c r="L57" s="277" t="str">
        <f>IF('result subject-wise'!AG8="","",'result subject-wise'!AG8)</f>
        <v/>
      </c>
      <c r="M57" s="277" t="str">
        <f>IF('result subject-wise'!AP8="","",'result subject-wise'!AP8)</f>
        <v/>
      </c>
      <c r="N57" s="276">
        <f t="shared" si="7"/>
        <v>133</v>
      </c>
      <c r="O57" s="326"/>
      <c r="P57" s="362"/>
      <c r="Q57" s="362"/>
      <c r="R57" s="325"/>
      <c r="S57" s="335"/>
      <c r="T57" s="336"/>
      <c r="U57" s="337"/>
      <c r="V57" s="334"/>
      <c r="W57" s="334"/>
      <c r="X57" s="337"/>
      <c r="Y57" s="326"/>
      <c r="Z57" s="326"/>
    </row>
    <row r="58" spans="1:26" ht="21" customHeight="1">
      <c r="A58" s="911" t="s">
        <v>214</v>
      </c>
      <c r="B58" s="912"/>
      <c r="C58" s="274">
        <f t="shared" ref="C58:D58" si="8">IF(C57="","",SUM(C52:C57))</f>
        <v>47</v>
      </c>
      <c r="D58" s="274">
        <f t="shared" si="8"/>
        <v>46</v>
      </c>
      <c r="E58" s="274">
        <f>IF(E57="","",SUM(E52:E57))</f>
        <v>51</v>
      </c>
      <c r="F58" s="361">
        <f>IF(F57="","",SUM(F52:F57))</f>
        <v>6</v>
      </c>
      <c r="G58" s="274">
        <f t="shared" ref="G58:J58" si="9">IF(G57="","",SUM(G52:G57))</f>
        <v>375</v>
      </c>
      <c r="H58" s="274">
        <f t="shared" si="9"/>
        <v>525</v>
      </c>
      <c r="I58" s="274">
        <f t="shared" si="9"/>
        <v>529</v>
      </c>
      <c r="J58" s="274">
        <f t="shared" si="9"/>
        <v>1054</v>
      </c>
      <c r="K58" s="913"/>
      <c r="L58" s="914"/>
      <c r="M58" s="919">
        <f>COUNTIF(M52:M57,"F")</f>
        <v>0</v>
      </c>
      <c r="N58" s="273">
        <f>SUM(N52:N57)</f>
        <v>1054</v>
      </c>
      <c r="O58" s="339"/>
      <c r="P58" s="362"/>
      <c r="Q58" s="362"/>
      <c r="R58" s="332"/>
      <c r="S58" s="332"/>
      <c r="T58" s="332"/>
      <c r="U58" s="340"/>
      <c r="V58" s="340"/>
      <c r="W58" s="334"/>
      <c r="X58" s="332"/>
      <c r="Y58" s="339"/>
      <c r="Z58" s="339"/>
    </row>
    <row r="59" spans="1:26" ht="21" customHeight="1">
      <c r="A59" s="911" t="s">
        <v>199</v>
      </c>
      <c r="B59" s="912"/>
      <c r="C59" s="270">
        <f>60-(COUNTIF(C52:C57,"NA")*C51+COUNTIF(C52:C57,"ML")*C51)</f>
        <v>60</v>
      </c>
      <c r="D59" s="270">
        <f>60-(COUNTIF(D52:D57,"NA")*D51+COUNTIF(D52:D57,"ML")*D51)</f>
        <v>60</v>
      </c>
      <c r="E59" s="270">
        <f>53-(COUNTIF(E52:E57,"NA")*9+COUNTIF(E52:E57,"ML")*9)</f>
        <v>53</v>
      </c>
      <c r="F59" s="270">
        <f>7-(COUNTIF(F52:F57,"ML")*1)</f>
        <v>7</v>
      </c>
      <c r="G59" s="270">
        <f>420-(COUNTIF(G52:G57,"NA")*G51+COUNTIF(G52:G57,"ML")*G51)</f>
        <v>420</v>
      </c>
      <c r="H59" s="270">
        <f>SUM(C59:G59)</f>
        <v>600</v>
      </c>
      <c r="I59" s="270">
        <f>600-(COUNTIF(I52:I57,"ML")*100)</f>
        <v>600</v>
      </c>
      <c r="J59" s="270">
        <f>SUM(H59:I59)</f>
        <v>1200</v>
      </c>
      <c r="K59" s="915"/>
      <c r="L59" s="916"/>
      <c r="M59" s="920"/>
      <c r="N59" s="201">
        <f>6*N51</f>
        <v>1200</v>
      </c>
      <c r="O59" s="339"/>
      <c r="P59" s="362"/>
      <c r="Q59" s="362"/>
      <c r="R59" s="325"/>
      <c r="S59" s="325"/>
      <c r="T59" s="325"/>
      <c r="U59" s="340"/>
      <c r="V59" s="334"/>
      <c r="W59" s="340"/>
      <c r="X59" s="325"/>
      <c r="Y59" s="339"/>
      <c r="Z59" s="339"/>
    </row>
    <row r="60" spans="1:26" ht="21" customHeight="1">
      <c r="A60" s="922" t="s">
        <v>130</v>
      </c>
      <c r="B60" s="923"/>
      <c r="C60" s="204">
        <f t="shared" ref="C60:J60" si="10">C58/C59*100</f>
        <v>78.333333333333329</v>
      </c>
      <c r="D60" s="204">
        <f t="shared" si="10"/>
        <v>76.666666666666671</v>
      </c>
      <c r="E60" s="204">
        <f t="shared" si="10"/>
        <v>96.226415094339629</v>
      </c>
      <c r="F60" s="204">
        <f t="shared" si="10"/>
        <v>85.714285714285708</v>
      </c>
      <c r="G60" s="204">
        <f t="shared" si="10"/>
        <v>89.285714285714292</v>
      </c>
      <c r="H60" s="204">
        <f t="shared" si="10"/>
        <v>87.5</v>
      </c>
      <c r="I60" s="204">
        <f t="shared" si="10"/>
        <v>88.166666666666671</v>
      </c>
      <c r="J60" s="204">
        <f t="shared" si="10"/>
        <v>87.833333333333329</v>
      </c>
      <c r="K60" s="917"/>
      <c r="L60" s="918"/>
      <c r="M60" s="921"/>
      <c r="N60" s="354">
        <f>N58/N59*100</f>
        <v>87.833333333333329</v>
      </c>
      <c r="O60" s="331"/>
      <c r="P60" s="363"/>
      <c r="Q60" s="362"/>
      <c r="R60" s="341"/>
      <c r="S60" s="341"/>
      <c r="T60" s="341"/>
      <c r="U60" s="340"/>
      <c r="V60" s="334"/>
      <c r="W60" s="340"/>
      <c r="X60" s="341"/>
      <c r="Y60" s="331"/>
      <c r="Z60" s="331"/>
    </row>
    <row r="61" spans="1:26" ht="21" customHeight="1">
      <c r="A61" s="891" t="str">
        <f>'statement of marks'!$DS$3</f>
        <v>RAJASTHAN KA SWARNIM ITIHAS</v>
      </c>
      <c r="B61" s="892"/>
      <c r="C61" s="272">
        <f>IF('statement of marks'!DS8="","",'statement of marks'!DS8)</f>
        <v>10</v>
      </c>
      <c r="D61" s="272">
        <f>IF('statement of marks'!DT8="","",'statement of marks'!DT8)</f>
        <v>10</v>
      </c>
      <c r="E61" s="277">
        <f>IF('statement of marks'!DU8="","",'statement of marks'!DU8)</f>
        <v>10</v>
      </c>
      <c r="F61" s="924"/>
      <c r="G61" s="272">
        <f>IF('statement of marks'!DW8="","",'statement of marks'!DW8)</f>
        <v>70</v>
      </c>
      <c r="H61" s="270">
        <f>IF(G61="","",SUM(C61:G61))</f>
        <v>100</v>
      </c>
      <c r="I61" s="272">
        <f>IF('statement of marks'!DY8="","",'statement of marks'!DY8)</f>
        <v>100</v>
      </c>
      <c r="J61" s="270">
        <f>IF(I61="","",SUM(H61:I61))</f>
        <v>200</v>
      </c>
      <c r="K61" s="275" t="str">
        <f>IF('statement of marks'!IW8="","",'statement of marks'!IW8)</f>
        <v>A</v>
      </c>
      <c r="L61" s="280" t="str">
        <f>IF('result subject-wise'!AQ8="","",'result subject-wise'!AQ8)</f>
        <v/>
      </c>
      <c r="M61" s="927" t="s">
        <v>441</v>
      </c>
      <c r="N61" s="928"/>
      <c r="O61" s="326"/>
      <c r="P61" s="362"/>
      <c r="Q61" s="362"/>
      <c r="R61" s="325"/>
      <c r="S61" s="327"/>
      <c r="T61" s="325"/>
      <c r="U61" s="337"/>
      <c r="V61" s="342"/>
      <c r="W61" s="343"/>
      <c r="X61" s="332"/>
      <c r="Y61" s="326"/>
      <c r="Z61" s="326"/>
    </row>
    <row r="62" spans="1:26" ht="21" customHeight="1">
      <c r="A62" s="891" t="str">
        <f>'statement of marks'!$EG$3</f>
        <v xml:space="preserve"> PH. AND HEALTH EDU.</v>
      </c>
      <c r="B62" s="892"/>
      <c r="C62" s="272">
        <f>IF('statement of marks'!EI8="","",'statement of marks'!EI8)</f>
        <v>14</v>
      </c>
      <c r="D62" s="272">
        <f>IF('statement of marks'!EL8="","",'statement of marks'!EL8)</f>
        <v>11</v>
      </c>
      <c r="E62" s="277">
        <f>IF('statement of marks'!EO8="","",'statement of marks'!EO8)</f>
        <v>25</v>
      </c>
      <c r="F62" s="925"/>
      <c r="G62" s="272">
        <f>IF('statement of marks'!EU8="","",'statement of marks'!EU8)</f>
        <v>38</v>
      </c>
      <c r="H62" s="270">
        <f>IF(G62="","",SUM(C62:G62))</f>
        <v>88</v>
      </c>
      <c r="I62" s="272">
        <f>IF('statement of marks'!EZ8="","",'statement of marks'!EZ8)</f>
        <v>100</v>
      </c>
      <c r="J62" s="270">
        <f>IF(I62="","",SUM(H62:I62))</f>
        <v>188</v>
      </c>
      <c r="K62" s="275" t="str">
        <f>IF('statement of marks'!IX8="","",'statement of marks'!IX8)</f>
        <v>A</v>
      </c>
      <c r="L62" s="274" t="str">
        <f>IF('result subject-wise'!AR8="","",'result subject-wise'!AR8)</f>
        <v/>
      </c>
      <c r="M62" s="929"/>
      <c r="N62" s="930"/>
      <c r="O62" s="326"/>
      <c r="P62" s="362"/>
      <c r="Q62" s="362"/>
      <c r="R62" s="325"/>
      <c r="S62" s="327"/>
      <c r="T62" s="325"/>
      <c r="U62" s="337"/>
      <c r="V62" s="332"/>
      <c r="W62" s="332"/>
      <c r="X62" s="332"/>
      <c r="Y62" s="326"/>
      <c r="Z62" s="326"/>
    </row>
    <row r="63" spans="1:26" ht="21" customHeight="1">
      <c r="A63" s="891" t="str">
        <f>'statement of marks'!$FJ$3</f>
        <v xml:space="preserve"> FOUNDATION OF IT</v>
      </c>
      <c r="B63" s="892"/>
      <c r="C63" s="272">
        <f>IF('statement of marks'!FJ8="","",'statement of marks'!FJ8)</f>
        <v>10</v>
      </c>
      <c r="D63" s="272">
        <f>IF('statement of marks'!FK8="","",'statement of marks'!FK8)</f>
        <v>10</v>
      </c>
      <c r="E63" s="277">
        <f>IF('statement of marks'!FL8="","",'statement of marks'!FL8)</f>
        <v>10</v>
      </c>
      <c r="F63" s="926"/>
      <c r="G63" s="272">
        <f>IF('statement of marks'!FP8="","",'statement of marks'!FP8)</f>
        <v>51</v>
      </c>
      <c r="H63" s="270">
        <f>IF(G63="","",SUM(C63:G63))</f>
        <v>81</v>
      </c>
      <c r="I63" s="272">
        <f>IF('statement of marks'!FU8="","",'statement of marks'!FU8)</f>
        <v>90</v>
      </c>
      <c r="J63" s="270">
        <f>IF(I63="","",SUM(H63:I63))</f>
        <v>171</v>
      </c>
      <c r="K63" s="275" t="str">
        <f>IF('statement of marks'!IY8="","",'statement of marks'!IY8)</f>
        <v>A</v>
      </c>
      <c r="L63" s="274" t="str">
        <f>IF('result subject-wise'!AS8="","",'result subject-wise'!AS8)</f>
        <v/>
      </c>
      <c r="M63" s="931" t="str">
        <f>IF('result subject-wise'!AV8="","",'result subject-wise'!AV8)</f>
        <v/>
      </c>
      <c r="N63" s="932"/>
      <c r="O63" s="326"/>
      <c r="P63" s="362"/>
      <c r="Q63" s="362"/>
      <c r="R63" s="325"/>
      <c r="S63" s="327"/>
      <c r="T63" s="325"/>
      <c r="U63" s="337"/>
      <c r="V63" s="332"/>
      <c r="W63" s="332"/>
      <c r="X63" s="332"/>
      <c r="Y63" s="326"/>
      <c r="Z63" s="326"/>
    </row>
    <row r="64" spans="1:26" ht="21" customHeight="1">
      <c r="A64" s="891" t="str">
        <f>'statement of marks'!$GE$3</f>
        <v xml:space="preserve"> S.U.P.W.</v>
      </c>
      <c r="B64" s="892"/>
      <c r="C64" s="933" t="s">
        <v>244</v>
      </c>
      <c r="D64" s="934"/>
      <c r="E64" s="933" t="s">
        <v>74</v>
      </c>
      <c r="F64" s="933"/>
      <c r="G64" s="934"/>
      <c r="H64" s="934" t="s">
        <v>75</v>
      </c>
      <c r="I64" s="934"/>
      <c r="J64" s="270" t="s">
        <v>35</v>
      </c>
      <c r="K64" s="274" t="s">
        <v>52</v>
      </c>
      <c r="L64" s="935"/>
      <c r="M64" s="933" t="s">
        <v>130</v>
      </c>
      <c r="N64" s="936"/>
      <c r="O64" s="326"/>
      <c r="P64" s="362"/>
      <c r="Q64" s="362"/>
      <c r="R64" s="325"/>
      <c r="S64" s="325"/>
      <c r="T64" s="325"/>
      <c r="U64" s="332"/>
      <c r="V64" s="342"/>
      <c r="W64" s="337"/>
      <c r="X64" s="337"/>
      <c r="Y64" s="326"/>
      <c r="Z64" s="326"/>
    </row>
    <row r="65" spans="1:26" ht="21" customHeight="1">
      <c r="A65" s="891"/>
      <c r="B65" s="892"/>
      <c r="C65" s="934">
        <f>'statement of marks'!$GE$6</f>
        <v>25</v>
      </c>
      <c r="D65" s="934"/>
      <c r="E65" s="934">
        <f>'statement of marks'!$GF$6</f>
        <v>45</v>
      </c>
      <c r="F65" s="934"/>
      <c r="G65" s="934"/>
      <c r="H65" s="934">
        <f>'statement of marks'!$GG$6</f>
        <v>30</v>
      </c>
      <c r="I65" s="934"/>
      <c r="J65" s="270">
        <f>SUM(C65,E65,H65)</f>
        <v>100</v>
      </c>
      <c r="K65" s="274"/>
      <c r="L65" s="935"/>
      <c r="M65" s="937" t="str">
        <f>IF(M63="PASS",N60,"")</f>
        <v/>
      </c>
      <c r="N65" s="938"/>
      <c r="O65" s="326"/>
      <c r="P65" s="362"/>
      <c r="Q65" s="362"/>
      <c r="R65" s="325"/>
      <c r="S65" s="325"/>
      <c r="T65" s="325"/>
      <c r="U65" s="332"/>
      <c r="V65" s="342"/>
      <c r="W65" s="337"/>
      <c r="X65" s="337"/>
      <c r="Y65" s="326"/>
      <c r="Z65" s="326"/>
    </row>
    <row r="66" spans="1:26" ht="21" customHeight="1">
      <c r="A66" s="891"/>
      <c r="B66" s="892"/>
      <c r="C66" s="939">
        <f>IF('statement of marks'!GE8="","",'statement of marks'!GE8)</f>
        <v>24</v>
      </c>
      <c r="D66" s="939"/>
      <c r="E66" s="939">
        <f>'statement of marks'!GF8</f>
        <v>44</v>
      </c>
      <c r="F66" s="939"/>
      <c r="G66" s="939"/>
      <c r="H66" s="939">
        <f>'statement of marks'!GG8</f>
        <v>30</v>
      </c>
      <c r="I66" s="939"/>
      <c r="J66" s="272">
        <f>IF(H66="","",SUM(C66,E66,H66))</f>
        <v>98</v>
      </c>
      <c r="K66" s="275" t="str">
        <f>IF('statement of marks'!IZ8="","",'statement of marks'!IZ8)</f>
        <v>A</v>
      </c>
      <c r="L66" s="935"/>
      <c r="M66" s="940" t="s">
        <v>50</v>
      </c>
      <c r="N66" s="941"/>
      <c r="O66" s="326"/>
      <c r="P66" s="362"/>
      <c r="Q66" s="362"/>
      <c r="R66" s="327"/>
      <c r="S66" s="327"/>
      <c r="T66" s="327"/>
      <c r="U66" s="337"/>
      <c r="V66" s="342"/>
      <c r="W66" s="34"/>
      <c r="X66" s="337"/>
      <c r="Y66" s="326"/>
      <c r="Z66" s="326"/>
    </row>
    <row r="67" spans="1:26" ht="21" customHeight="1">
      <c r="A67" s="891" t="str">
        <f>'statement of marks'!$GN$3</f>
        <v xml:space="preserve"> ART EDU.</v>
      </c>
      <c r="B67" s="892"/>
      <c r="C67" s="934" t="s">
        <v>76</v>
      </c>
      <c r="D67" s="934"/>
      <c r="E67" s="934" t="s">
        <v>77</v>
      </c>
      <c r="F67" s="934"/>
      <c r="G67" s="934"/>
      <c r="H67" s="934" t="s">
        <v>78</v>
      </c>
      <c r="I67" s="934"/>
      <c r="J67" s="270" t="s">
        <v>35</v>
      </c>
      <c r="K67" s="274" t="s">
        <v>52</v>
      </c>
      <c r="L67" s="935"/>
      <c r="M67" s="942" t="str">
        <f>IF(M65="","",IF(M65&gt;=60,"FIRST",IF(M65&gt;=48,"SECOND",IF(M65&gt;=36,"THIRD"))))</f>
        <v/>
      </c>
      <c r="N67" s="943"/>
      <c r="O67" s="326"/>
      <c r="P67" s="362"/>
      <c r="Q67" s="362"/>
      <c r="R67" s="325"/>
      <c r="S67" s="325"/>
      <c r="T67" s="325"/>
      <c r="U67" s="332"/>
      <c r="V67" s="342"/>
      <c r="W67" s="337"/>
      <c r="X67" s="337"/>
      <c r="Y67" s="326"/>
      <c r="Z67" s="326"/>
    </row>
    <row r="68" spans="1:26" ht="21" customHeight="1">
      <c r="A68" s="891"/>
      <c r="B68" s="892"/>
      <c r="C68" s="934">
        <f>'statement of marks'!$GN$6</f>
        <v>25</v>
      </c>
      <c r="D68" s="934"/>
      <c r="E68" s="274">
        <f>'statement of marks'!$GO$6</f>
        <v>30</v>
      </c>
      <c r="F68" s="274"/>
      <c r="G68" s="270">
        <f>'statement of marks'!$GP$6</f>
        <v>30</v>
      </c>
      <c r="H68" s="934">
        <f>'statement of marks'!$GQ$6</f>
        <v>15</v>
      </c>
      <c r="I68" s="934"/>
      <c r="J68" s="270">
        <f>SUM(C68,E68,G68,H68)</f>
        <v>100</v>
      </c>
      <c r="K68" s="274"/>
      <c r="L68" s="935"/>
      <c r="M68" s="942"/>
      <c r="N68" s="943"/>
      <c r="O68" s="326"/>
      <c r="P68" s="362"/>
      <c r="Q68" s="362"/>
      <c r="R68" s="325"/>
      <c r="S68" s="325"/>
      <c r="T68" s="325"/>
      <c r="U68" s="332"/>
      <c r="V68" s="342"/>
      <c r="W68" s="337"/>
      <c r="X68" s="337"/>
      <c r="Y68" s="326"/>
      <c r="Z68" s="326"/>
    </row>
    <row r="69" spans="1:26" ht="21" customHeight="1">
      <c r="A69" s="891"/>
      <c r="B69" s="892"/>
      <c r="C69" s="939">
        <f>IF('statement of marks'!GN8="","",'statement of marks'!GN8)</f>
        <v>24</v>
      </c>
      <c r="D69" s="939"/>
      <c r="E69" s="277">
        <f>'statement of marks'!GO8</f>
        <v>28</v>
      </c>
      <c r="F69" s="277"/>
      <c r="G69" s="272">
        <f>'statement of marks'!GP8</f>
        <v>27</v>
      </c>
      <c r="H69" s="939">
        <f>'statement of marks'!GQ8</f>
        <v>14</v>
      </c>
      <c r="I69" s="939"/>
      <c r="J69" s="270">
        <f>IF(H69="","",SUM(C69:H69))</f>
        <v>93</v>
      </c>
      <c r="K69" s="275" t="str">
        <f>IF('statement of marks'!JA8="","",'statement of marks'!JA8)</f>
        <v>A</v>
      </c>
      <c r="L69" s="944" t="s">
        <v>442</v>
      </c>
      <c r="M69" s="945"/>
      <c r="N69" s="946"/>
      <c r="O69" s="326"/>
      <c r="P69" s="362"/>
      <c r="Q69" s="362"/>
      <c r="R69" s="327"/>
      <c r="S69" s="327"/>
      <c r="T69" s="325"/>
      <c r="U69" s="337"/>
      <c r="V69" s="344"/>
      <c r="W69" s="345"/>
      <c r="X69" s="345"/>
      <c r="Y69" s="326"/>
      <c r="Z69" s="326"/>
    </row>
    <row r="70" spans="1:26" ht="21" customHeight="1">
      <c r="A70" s="922" t="s">
        <v>439</v>
      </c>
      <c r="B70" s="923"/>
      <c r="C70" s="901" t="str">
        <f>'statement of marks'!HK8</f>
        <v>PASS</v>
      </c>
      <c r="D70" s="901"/>
      <c r="E70" s="901"/>
      <c r="F70" s="278"/>
      <c r="G70" s="278" t="s">
        <v>211</v>
      </c>
      <c r="H70" s="275" t="str">
        <f>IF('statement of marks'!DR8="","",'statement of marks'!DR8)</f>
        <v>FIRST</v>
      </c>
      <c r="I70" s="942" t="s">
        <v>209</v>
      </c>
      <c r="J70" s="942"/>
      <c r="K70" s="272">
        <f>IF('statement of marks'!HM8="","",'statement of marks'!HM8)</f>
        <v>3.9999999999999964</v>
      </c>
      <c r="L70" s="945"/>
      <c r="M70" s="945"/>
      <c r="N70" s="946"/>
      <c r="O70" s="331"/>
      <c r="P70" s="362"/>
      <c r="Q70" s="362"/>
      <c r="R70" s="337"/>
      <c r="S70" s="337"/>
      <c r="T70" s="337"/>
      <c r="U70" s="327"/>
      <c r="V70" s="345"/>
      <c r="W70" s="345"/>
      <c r="X70" s="345"/>
      <c r="Y70" s="331"/>
      <c r="Z70" s="331"/>
    </row>
    <row r="71" spans="1:26" ht="21" customHeight="1">
      <c r="A71" s="310" t="s">
        <v>363</v>
      </c>
      <c r="B71" s="947" t="s">
        <v>202</v>
      </c>
      <c r="C71" s="947"/>
      <c r="D71" s="939" t="s">
        <v>203</v>
      </c>
      <c r="E71" s="939"/>
      <c r="F71" s="272"/>
      <c r="G71" s="939" t="s">
        <v>204</v>
      </c>
      <c r="H71" s="939"/>
      <c r="I71" s="939" t="s">
        <v>205</v>
      </c>
      <c r="J71" s="939"/>
      <c r="K71" s="272" t="s">
        <v>324</v>
      </c>
      <c r="L71" s="945"/>
      <c r="M71" s="945"/>
      <c r="N71" s="946"/>
      <c r="O71" s="346"/>
      <c r="P71" s="362"/>
      <c r="Q71" s="362"/>
      <c r="R71" s="327"/>
      <c r="S71" s="327"/>
      <c r="T71" s="327"/>
      <c r="U71" s="327"/>
      <c r="V71" s="345"/>
      <c r="W71" s="345"/>
      <c r="X71" s="345"/>
      <c r="Y71" s="357"/>
      <c r="Z71" s="346"/>
    </row>
    <row r="72" spans="1:26" ht="21" customHeight="1">
      <c r="A72" s="891" t="s">
        <v>200</v>
      </c>
      <c r="B72" s="892"/>
      <c r="C72" s="277" t="str">
        <f>IF('statement of marks'!HO8="","",'statement of marks'!HO8)</f>
        <v/>
      </c>
      <c r="D72" s="893" t="str">
        <f>IF('statement of marks'!HQ8="","",'statement of marks'!HQ8)</f>
        <v/>
      </c>
      <c r="E72" s="893"/>
      <c r="F72" s="277"/>
      <c r="G72" s="893" t="str">
        <f>IF('statement of marks'!HS8="","",'statement of marks'!HS8)</f>
        <v/>
      </c>
      <c r="H72" s="893"/>
      <c r="I72" s="893" t="str">
        <f>IF('statement of marks'!HU8="","",'statement of marks'!HU8)</f>
        <v/>
      </c>
      <c r="J72" s="893"/>
      <c r="K72" s="275" t="str">
        <f>'statement of marks'!HW8</f>
        <v/>
      </c>
      <c r="L72" s="894" t="str">
        <f>IF(OR(M63="PASS",M63="FAIL"),'result subject-wise'!$AV$112,"")</f>
        <v/>
      </c>
      <c r="M72" s="894"/>
      <c r="N72" s="895"/>
      <c r="O72" s="326"/>
      <c r="P72" s="362"/>
      <c r="Q72" s="362"/>
      <c r="R72" s="334"/>
      <c r="S72" s="334"/>
      <c r="T72" s="334"/>
      <c r="U72" s="337"/>
      <c r="V72" s="347"/>
      <c r="W72" s="347"/>
      <c r="X72" s="347"/>
      <c r="Y72" s="326"/>
      <c r="Z72" s="326"/>
    </row>
    <row r="73" spans="1:26" ht="21" customHeight="1">
      <c r="A73" s="896" t="s">
        <v>201</v>
      </c>
      <c r="B73" s="897"/>
      <c r="C73" s="274" t="str">
        <f>IF('statement of marks'!HN8="","",'statement of marks'!HN8)</f>
        <v/>
      </c>
      <c r="D73" s="898" t="str">
        <f>IF('statement of marks'!HP8="","",'statement of marks'!HP8)</f>
        <v/>
      </c>
      <c r="E73" s="898"/>
      <c r="F73" s="274"/>
      <c r="G73" s="898" t="str">
        <f>IF('statement of marks'!HR8="","",'statement of marks'!HR8)</f>
        <v/>
      </c>
      <c r="H73" s="898"/>
      <c r="I73" s="898" t="str">
        <f>IF('statement of marks'!HT8="","",'statement of marks'!HT8)</f>
        <v/>
      </c>
      <c r="J73" s="898"/>
      <c r="K73" s="274" t="str">
        <f>'statement of marks'!HV8</f>
        <v/>
      </c>
      <c r="L73" s="894"/>
      <c r="M73" s="894"/>
      <c r="N73" s="895"/>
      <c r="O73" s="348"/>
      <c r="P73" s="362"/>
      <c r="Q73" s="362"/>
      <c r="R73" s="332"/>
      <c r="S73" s="332"/>
      <c r="T73" s="332"/>
      <c r="U73" s="332"/>
      <c r="V73" s="347"/>
      <c r="W73" s="347"/>
      <c r="X73" s="347"/>
      <c r="Y73" s="348"/>
      <c r="Z73" s="348"/>
    </row>
    <row r="74" spans="1:26" ht="21" customHeight="1">
      <c r="A74" s="899" t="s">
        <v>323</v>
      </c>
      <c r="B74" s="900"/>
      <c r="C74" s="22"/>
      <c r="D74" s="901"/>
      <c r="E74" s="901"/>
      <c r="F74" s="278"/>
      <c r="G74" s="901"/>
      <c r="H74" s="901"/>
      <c r="I74" s="901"/>
      <c r="J74" s="901"/>
      <c r="K74" s="901"/>
      <c r="L74" s="901"/>
      <c r="M74" s="901"/>
      <c r="N74" s="902"/>
      <c r="O74" s="326"/>
      <c r="P74" s="362"/>
      <c r="Q74" s="362"/>
      <c r="R74" s="324"/>
      <c r="S74" s="324"/>
      <c r="T74" s="324"/>
      <c r="U74" s="324"/>
      <c r="V74" s="324"/>
      <c r="W74" s="324"/>
      <c r="X74" s="324"/>
      <c r="Y74" s="349"/>
      <c r="Z74" s="326"/>
    </row>
    <row r="75" spans="1:26" ht="21" customHeight="1">
      <c r="A75" s="899" t="s">
        <v>206</v>
      </c>
      <c r="B75" s="900"/>
      <c r="C75" s="22"/>
      <c r="D75" s="901"/>
      <c r="E75" s="901"/>
      <c r="F75" s="278"/>
      <c r="G75" s="901"/>
      <c r="H75" s="901"/>
      <c r="I75" s="901"/>
      <c r="J75" s="901"/>
      <c r="K75" s="901"/>
      <c r="L75" s="901"/>
      <c r="M75" s="901"/>
      <c r="N75" s="902"/>
      <c r="O75" s="326"/>
      <c r="P75" s="362"/>
      <c r="Q75" s="362"/>
      <c r="R75" s="324"/>
      <c r="S75" s="324"/>
      <c r="T75" s="324"/>
      <c r="U75" s="324"/>
      <c r="V75" s="324"/>
      <c r="W75" s="324"/>
      <c r="X75" s="324"/>
      <c r="Y75" s="326"/>
      <c r="Z75" s="326"/>
    </row>
    <row r="76" spans="1:26" ht="21" customHeight="1">
      <c r="A76" s="891" t="s">
        <v>322</v>
      </c>
      <c r="B76" s="892"/>
      <c r="C76" s="22"/>
      <c r="D76" s="901"/>
      <c r="E76" s="901"/>
      <c r="F76" s="278"/>
      <c r="G76" s="901"/>
      <c r="H76" s="901"/>
      <c r="I76" s="901"/>
      <c r="J76" s="901"/>
      <c r="K76" s="594" t="s">
        <v>322</v>
      </c>
      <c r="L76" s="901"/>
      <c r="M76" s="901"/>
      <c r="N76" s="902"/>
      <c r="O76" s="326"/>
      <c r="P76" s="362"/>
      <c r="Q76" s="362"/>
      <c r="R76" s="324"/>
      <c r="S76" s="324"/>
      <c r="T76" s="324"/>
      <c r="U76" s="34"/>
      <c r="V76" s="324"/>
      <c r="W76" s="324"/>
      <c r="X76" s="324"/>
      <c r="Y76" s="326"/>
      <c r="Z76" s="326"/>
    </row>
    <row r="77" spans="1:26" ht="21" customHeight="1">
      <c r="A77" s="891" t="s">
        <v>207</v>
      </c>
      <c r="B77" s="892"/>
      <c r="C77" s="22"/>
      <c r="D77" s="901"/>
      <c r="E77" s="901"/>
      <c r="F77" s="278"/>
      <c r="G77" s="901"/>
      <c r="H77" s="901"/>
      <c r="I77" s="901"/>
      <c r="J77" s="901"/>
      <c r="K77" s="901"/>
      <c r="L77" s="901"/>
      <c r="M77" s="901"/>
      <c r="N77" s="902"/>
      <c r="O77" s="326"/>
      <c r="P77" s="362"/>
      <c r="Q77" s="362"/>
      <c r="R77" s="324"/>
      <c r="S77" s="324"/>
      <c r="T77" s="324"/>
      <c r="U77" s="324"/>
      <c r="V77" s="324"/>
      <c r="W77" s="324"/>
      <c r="X77" s="324"/>
      <c r="Y77" s="326"/>
      <c r="Z77" s="326"/>
    </row>
    <row r="78" spans="1:26" ht="21" customHeight="1" thickBot="1">
      <c r="A78" s="905" t="s">
        <v>208</v>
      </c>
      <c r="B78" s="906"/>
      <c r="C78" s="906"/>
      <c r="D78" s="906"/>
      <c r="E78" s="906"/>
      <c r="F78" s="314"/>
      <c r="G78" s="907">
        <f>'statement of marks'!$HV$108</f>
        <v>45781</v>
      </c>
      <c r="H78" s="907"/>
      <c r="I78" s="908" t="s">
        <v>210</v>
      </c>
      <c r="J78" s="908"/>
      <c r="K78" s="903"/>
      <c r="L78" s="903"/>
      <c r="M78" s="903"/>
      <c r="N78" s="904"/>
      <c r="O78" s="345"/>
      <c r="P78" s="362"/>
      <c r="Q78" s="362"/>
      <c r="R78" s="347"/>
      <c r="S78" s="350"/>
      <c r="T78" s="350"/>
      <c r="U78" s="324"/>
      <c r="V78" s="324"/>
      <c r="W78" s="324"/>
      <c r="X78" s="324"/>
      <c r="Y78" s="345"/>
      <c r="Z78" s="345"/>
    </row>
    <row r="79" spans="1:26" ht="21" customHeight="1" thickTop="1">
      <c r="A79" s="962" t="s">
        <v>195</v>
      </c>
      <c r="B79" s="963"/>
      <c r="C79" s="963"/>
      <c r="D79" s="963"/>
      <c r="E79" s="963"/>
      <c r="F79" s="963"/>
      <c r="G79" s="963"/>
      <c r="H79" s="963"/>
      <c r="I79" s="963"/>
      <c r="J79" s="963"/>
      <c r="K79" s="963"/>
      <c r="L79" s="963"/>
      <c r="M79" s="963"/>
      <c r="N79" s="964"/>
      <c r="O79" s="323"/>
      <c r="P79" s="362"/>
      <c r="Q79" s="362"/>
      <c r="R79" s="323"/>
      <c r="S79" s="323"/>
      <c r="T79" s="323"/>
      <c r="U79" s="323"/>
      <c r="V79" s="323"/>
      <c r="W79" s="323"/>
      <c r="X79" s="323"/>
      <c r="Y79" s="323"/>
      <c r="Z79" s="323"/>
    </row>
    <row r="80" spans="1:26" ht="21" customHeight="1">
      <c r="A80" s="965" t="str">
        <f>IF('statement of marks'!$A$2="","",'statement of marks'!$A$2)</f>
        <v>Govt. Higher Secondary School, XYZ</v>
      </c>
      <c r="B80" s="966"/>
      <c r="C80" s="966"/>
      <c r="D80" s="966"/>
      <c r="E80" s="966"/>
      <c r="F80" s="966"/>
      <c r="G80" s="966"/>
      <c r="H80" s="966"/>
      <c r="I80" s="966"/>
      <c r="J80" s="966"/>
      <c r="K80" s="966"/>
      <c r="L80" s="966"/>
      <c r="M80" s="966"/>
      <c r="N80" s="967"/>
      <c r="O80" s="325"/>
      <c r="P80" s="362"/>
      <c r="Q80" s="362"/>
      <c r="R80" s="325"/>
      <c r="S80" s="325"/>
      <c r="T80" s="325"/>
      <c r="U80" s="325"/>
      <c r="V80" s="325"/>
      <c r="W80" s="325"/>
      <c r="X80" s="325"/>
      <c r="Y80" s="325"/>
      <c r="Z80" s="325"/>
    </row>
    <row r="81" spans="1:26" ht="21" customHeight="1">
      <c r="A81" s="965"/>
      <c r="B81" s="966"/>
      <c r="C81" s="966"/>
      <c r="D81" s="966"/>
      <c r="E81" s="966"/>
      <c r="F81" s="966"/>
      <c r="G81" s="966"/>
      <c r="H81" s="966"/>
      <c r="I81" s="966"/>
      <c r="J81" s="966"/>
      <c r="K81" s="966"/>
      <c r="L81" s="966"/>
      <c r="M81" s="966"/>
      <c r="N81" s="967"/>
      <c r="O81" s="325"/>
      <c r="P81" s="362"/>
      <c r="Q81" s="362"/>
      <c r="R81" s="325"/>
      <c r="S81" s="325"/>
      <c r="T81" s="325"/>
      <c r="U81" s="325"/>
      <c r="V81" s="325"/>
      <c r="W81" s="325"/>
      <c r="X81" s="325"/>
      <c r="Y81" s="325"/>
      <c r="Z81" s="325"/>
    </row>
    <row r="82" spans="1:26" ht="21" customHeight="1">
      <c r="A82" s="891" t="s">
        <v>196</v>
      </c>
      <c r="B82" s="892"/>
      <c r="C82" s="939" t="str">
        <f>IF(M102="","MAIN EXAM.",IF(C109="SUPPL.","SUPPL. EXAM.",IF(C109="RE-EXAM.","RE-EXAM.",)))</f>
        <v>MAIN EXAM.</v>
      </c>
      <c r="D82" s="939"/>
      <c r="E82" s="939"/>
      <c r="F82" s="939"/>
      <c r="G82" s="939"/>
      <c r="H82" s="948" t="s">
        <v>133</v>
      </c>
      <c r="I82" s="949"/>
      <c r="J82" s="352" t="str">
        <f>IF('statement of marks'!$F$3="","",'statement of marks'!$F$3)</f>
        <v>2024-25</v>
      </c>
      <c r="K82" s="939" t="s">
        <v>62</v>
      </c>
      <c r="L82" s="939"/>
      <c r="M82" s="939">
        <f>IF('statement of marks'!D9="","",'statement of marks'!D9)</f>
        <v>9103</v>
      </c>
      <c r="N82" s="950"/>
      <c r="O82" s="326"/>
      <c r="P82" s="362"/>
      <c r="Q82" s="362"/>
      <c r="R82" s="327"/>
      <c r="S82" s="327"/>
      <c r="T82" s="327"/>
      <c r="U82" s="327"/>
      <c r="V82" s="327"/>
      <c r="W82" s="327"/>
      <c r="X82" s="327"/>
      <c r="Y82" s="326"/>
      <c r="Z82" s="326"/>
    </row>
    <row r="83" spans="1:26" ht="21" customHeight="1">
      <c r="A83" s="891" t="s">
        <v>36</v>
      </c>
      <c r="B83" s="892"/>
      <c r="C83" s="892" t="str">
        <f>IF('statement of marks'!G9="","",'statement of marks'!G9)</f>
        <v>A 003</v>
      </c>
      <c r="D83" s="892"/>
      <c r="E83" s="892"/>
      <c r="F83" s="892"/>
      <c r="G83" s="892"/>
      <c r="H83" s="892"/>
      <c r="I83" s="892"/>
      <c r="J83" s="892"/>
      <c r="K83" s="892"/>
      <c r="L83" s="892"/>
      <c r="M83" s="892"/>
      <c r="N83" s="951"/>
      <c r="O83" s="326"/>
      <c r="P83" s="362"/>
      <c r="Q83" s="362"/>
      <c r="R83" s="326"/>
      <c r="S83" s="326"/>
      <c r="T83" s="326"/>
      <c r="U83" s="326"/>
      <c r="V83" s="326"/>
      <c r="W83" s="326"/>
      <c r="X83" s="326"/>
      <c r="Y83" s="326"/>
      <c r="Z83" s="326"/>
    </row>
    <row r="84" spans="1:26" ht="21" customHeight="1">
      <c r="A84" s="891" t="s">
        <v>37</v>
      </c>
      <c r="B84" s="892"/>
      <c r="C84" s="892" t="str">
        <f>IF('statement of marks'!H9="","",'statement of marks'!H9)</f>
        <v>B 003</v>
      </c>
      <c r="D84" s="892"/>
      <c r="E84" s="892"/>
      <c r="F84" s="892"/>
      <c r="G84" s="892"/>
      <c r="H84" s="892"/>
      <c r="I84" s="892"/>
      <c r="J84" s="892"/>
      <c r="K84" s="892"/>
      <c r="L84" s="892"/>
      <c r="M84" s="892"/>
      <c r="N84" s="951"/>
      <c r="O84" s="326"/>
      <c r="P84" s="362"/>
      <c r="Q84" s="362"/>
      <c r="R84" s="326"/>
      <c r="S84" s="326"/>
      <c r="T84" s="326"/>
      <c r="U84" s="326"/>
      <c r="V84" s="326"/>
      <c r="W84" s="326"/>
      <c r="X84" s="326"/>
      <c r="Y84" s="326"/>
      <c r="Z84" s="326"/>
    </row>
    <row r="85" spans="1:26" ht="21" customHeight="1">
      <c r="A85" s="891" t="s">
        <v>38</v>
      </c>
      <c r="B85" s="892"/>
      <c r="C85" s="892" t="str">
        <f>IF('statement of marks'!I9="","",'statement of marks'!I9)</f>
        <v>C 003</v>
      </c>
      <c r="D85" s="892"/>
      <c r="E85" s="892"/>
      <c r="F85" s="892"/>
      <c r="G85" s="892"/>
      <c r="H85" s="892"/>
      <c r="I85" s="892"/>
      <c r="J85" s="892"/>
      <c r="K85" s="892"/>
      <c r="L85" s="892"/>
      <c r="M85" s="892"/>
      <c r="N85" s="951"/>
      <c r="O85" s="326"/>
      <c r="P85" s="362"/>
      <c r="Q85" s="362"/>
      <c r="R85" s="326"/>
      <c r="S85" s="326"/>
      <c r="T85" s="326"/>
      <c r="U85" s="326"/>
      <c r="V85" s="326"/>
      <c r="W85" s="326"/>
      <c r="X85" s="326"/>
      <c r="Y85" s="326"/>
      <c r="Z85" s="326"/>
    </row>
    <row r="86" spans="1:26" ht="21" customHeight="1">
      <c r="A86" s="891" t="s">
        <v>243</v>
      </c>
      <c r="B86" s="892"/>
      <c r="C86" s="892" t="str">
        <f>IF('statement of marks'!$A$3="","",'statement of marks'!$A$3)</f>
        <v>9 'A'</v>
      </c>
      <c r="D86" s="892"/>
      <c r="E86" s="939" t="s">
        <v>63</v>
      </c>
      <c r="F86" s="939"/>
      <c r="G86" s="939"/>
      <c r="H86" s="939">
        <f>IF('statement of marks'!E9="","",'statement of marks'!E9)</f>
        <v>10014</v>
      </c>
      <c r="I86" s="939"/>
      <c r="J86" s="952" t="s">
        <v>58</v>
      </c>
      <c r="K86" s="952"/>
      <c r="L86" s="953">
        <f>IF('statement of marks'!F9="","",'statement of marks'!F9)</f>
        <v>34824</v>
      </c>
      <c r="M86" s="953"/>
      <c r="N86" s="954"/>
      <c r="O86" s="326"/>
      <c r="P86" s="362"/>
      <c r="Q86" s="362"/>
      <c r="R86" s="327"/>
      <c r="S86" s="327"/>
      <c r="T86" s="327"/>
      <c r="U86" s="327"/>
      <c r="V86" s="328"/>
      <c r="W86" s="328"/>
      <c r="X86" s="328"/>
      <c r="Y86" s="326"/>
      <c r="Z86" s="326"/>
    </row>
    <row r="87" spans="1:26" ht="21" customHeight="1">
      <c r="A87" s="955" t="s">
        <v>197</v>
      </c>
      <c r="B87" s="956" t="s">
        <v>198</v>
      </c>
      <c r="C87" s="659" t="s">
        <v>67</v>
      </c>
      <c r="D87" s="659" t="s">
        <v>68</v>
      </c>
      <c r="E87" s="957" t="s">
        <v>434</v>
      </c>
      <c r="F87" s="958" t="s">
        <v>431</v>
      </c>
      <c r="G87" s="659" t="s">
        <v>370</v>
      </c>
      <c r="H87" s="659" t="s">
        <v>212</v>
      </c>
      <c r="I87" s="659" t="s">
        <v>432</v>
      </c>
      <c r="J87" s="659" t="s">
        <v>168</v>
      </c>
      <c r="K87" s="659" t="s">
        <v>438</v>
      </c>
      <c r="L87" s="659" t="s">
        <v>365</v>
      </c>
      <c r="M87" s="659" t="s">
        <v>366</v>
      </c>
      <c r="N87" s="961" t="s">
        <v>213</v>
      </c>
      <c r="O87" s="329"/>
      <c r="P87" s="362"/>
      <c r="Q87" s="362"/>
      <c r="R87" s="330"/>
      <c r="S87" s="330"/>
      <c r="T87" s="330"/>
      <c r="U87" s="330"/>
      <c r="V87" s="330"/>
      <c r="W87" s="330"/>
      <c r="X87" s="330"/>
      <c r="Y87" s="329"/>
      <c r="Z87" s="329"/>
    </row>
    <row r="88" spans="1:26" ht="21" customHeight="1">
      <c r="A88" s="955"/>
      <c r="B88" s="956"/>
      <c r="C88" s="659"/>
      <c r="D88" s="659"/>
      <c r="E88" s="957"/>
      <c r="F88" s="959"/>
      <c r="G88" s="659"/>
      <c r="H88" s="659"/>
      <c r="I88" s="659"/>
      <c r="J88" s="659"/>
      <c r="K88" s="659"/>
      <c r="L88" s="659"/>
      <c r="M88" s="659"/>
      <c r="N88" s="961"/>
      <c r="O88" s="329"/>
      <c r="P88" s="362"/>
      <c r="Q88" s="362"/>
      <c r="R88" s="330"/>
      <c r="S88" s="330"/>
      <c r="T88" s="330"/>
      <c r="U88" s="330"/>
      <c r="V88" s="330"/>
      <c r="W88" s="330"/>
      <c r="X88" s="330"/>
      <c r="Y88" s="329"/>
      <c r="Z88" s="329"/>
    </row>
    <row r="89" spans="1:26" ht="21" customHeight="1">
      <c r="A89" s="955"/>
      <c r="B89" s="956"/>
      <c r="C89" s="659"/>
      <c r="D89" s="659"/>
      <c r="E89" s="957"/>
      <c r="F89" s="960"/>
      <c r="G89" s="659"/>
      <c r="H89" s="659"/>
      <c r="I89" s="659"/>
      <c r="J89" s="659"/>
      <c r="K89" s="659"/>
      <c r="L89" s="659"/>
      <c r="M89" s="659"/>
      <c r="N89" s="961"/>
      <c r="O89" s="329"/>
      <c r="P89" s="362"/>
      <c r="Q89" s="362"/>
      <c r="R89" s="330"/>
      <c r="S89" s="330"/>
      <c r="T89" s="330"/>
      <c r="U89" s="330"/>
      <c r="V89" s="330"/>
      <c r="W89" s="330"/>
      <c r="X89" s="330"/>
      <c r="Y89" s="329"/>
      <c r="Z89" s="329"/>
    </row>
    <row r="90" spans="1:26" ht="21" customHeight="1">
      <c r="A90" s="922" t="s">
        <v>149</v>
      </c>
      <c r="B90" s="923"/>
      <c r="C90" s="274">
        <v>10</v>
      </c>
      <c r="D90" s="274">
        <v>10</v>
      </c>
      <c r="E90" s="322" t="s">
        <v>436</v>
      </c>
      <c r="F90" s="322" t="s">
        <v>437</v>
      </c>
      <c r="G90" s="274">
        <v>70</v>
      </c>
      <c r="H90" s="270">
        <v>100</v>
      </c>
      <c r="I90" s="202">
        <v>100</v>
      </c>
      <c r="J90" s="270">
        <v>200</v>
      </c>
      <c r="K90" s="279"/>
      <c r="L90" s="270">
        <v>100</v>
      </c>
      <c r="M90" s="270"/>
      <c r="N90" s="201">
        <v>200</v>
      </c>
      <c r="O90" s="331"/>
      <c r="P90" s="362"/>
      <c r="Q90" s="362"/>
      <c r="R90" s="325"/>
      <c r="S90" s="325"/>
      <c r="T90" s="325"/>
      <c r="U90" s="333"/>
      <c r="V90" s="325"/>
      <c r="W90" s="325"/>
      <c r="X90" s="325"/>
      <c r="Y90" s="331"/>
      <c r="Z90" s="331"/>
    </row>
    <row r="91" spans="1:26" ht="21" customHeight="1">
      <c r="A91" s="891" t="str">
        <f>'statement of marks'!$J$3</f>
        <v xml:space="preserve"> HINDI</v>
      </c>
      <c r="B91" s="892"/>
      <c r="C91" s="277">
        <f>IF('statement of marks'!J9="","",'statement of marks'!J9)</f>
        <v>10</v>
      </c>
      <c r="D91" s="277">
        <f>IF('statement of marks'!K9="","",'statement of marks'!K9)</f>
        <v>10</v>
      </c>
      <c r="E91" s="277">
        <f>IF('statement of marks'!L9="","",'statement of marks'!L9)</f>
        <v>9</v>
      </c>
      <c r="F91" s="360">
        <f>IF('statement of marks'!N9="","",'statement of marks'!N9)</f>
        <v>1</v>
      </c>
      <c r="G91" s="277">
        <f>IF('statement of marks'!O9="","",'statement of marks'!O9)</f>
        <v>70</v>
      </c>
      <c r="H91" s="270">
        <f t="shared" ref="H91:H96" si="11">IF(G91="","",SUM(C91:G91))</f>
        <v>100</v>
      </c>
      <c r="I91" s="202">
        <f>IF('statement of marks'!Q9="","",'statement of marks'!Q9)</f>
        <v>38</v>
      </c>
      <c r="J91" s="203">
        <f t="shared" ref="J91:J96" si="12">IF(I91="","",SUM(H91:I91))</f>
        <v>138</v>
      </c>
      <c r="K91" s="275" t="str">
        <f>CONCATENATE('statement of marks'!HZ9,'statement of marks'!IA9,'statement of marks'!IB9)</f>
        <v>I</v>
      </c>
      <c r="L91" s="277" t="str">
        <f>IF('result subject-wise'!AB9="","",'result subject-wise'!AB9)</f>
        <v/>
      </c>
      <c r="M91" s="277" t="str">
        <f>IF('result subject-wise'!AK9="","",'result subject-wise'!AK9)</f>
        <v/>
      </c>
      <c r="N91" s="276">
        <f>IF(AND(K91="RE",M91=""),"",IF(AND(K91="S",M91=""),"",IF(M91="P",SUM(H91,L91),J91)))</f>
        <v>138</v>
      </c>
      <c r="O91" s="326"/>
      <c r="P91" s="362"/>
      <c r="Q91" s="362"/>
      <c r="R91" s="325"/>
      <c r="S91" s="335"/>
      <c r="T91" s="336"/>
      <c r="U91" s="337"/>
      <c r="V91" s="334"/>
      <c r="W91" s="334"/>
      <c r="X91" s="337"/>
      <c r="Y91" s="326"/>
      <c r="Z91" s="326"/>
    </row>
    <row r="92" spans="1:26" ht="21" customHeight="1">
      <c r="A92" s="891" t="str">
        <f>'statement of marks'!$Y$3</f>
        <v xml:space="preserve"> ENGLISH</v>
      </c>
      <c r="B92" s="892"/>
      <c r="C92" s="277">
        <f>IF('statement of marks'!Y9="","",'statement of marks'!Y9)</f>
        <v>4</v>
      </c>
      <c r="D92" s="277">
        <f>IF('statement of marks'!Z9="","",'statement of marks'!Z9)</f>
        <v>9</v>
      </c>
      <c r="E92" s="277">
        <f>IF('statement of marks'!AA9="","",'statement of marks'!AA9)</f>
        <v>8</v>
      </c>
      <c r="F92" s="360">
        <f>IF('statement of marks'!AC9="","",'statement of marks'!AC9)</f>
        <v>1</v>
      </c>
      <c r="G92" s="277">
        <f>IF('statement of marks'!AD9="","",'statement of marks'!AD9)</f>
        <v>70</v>
      </c>
      <c r="H92" s="270">
        <f t="shared" si="11"/>
        <v>92</v>
      </c>
      <c r="I92" s="202">
        <f>IF('statement of marks'!AF9="","",'statement of marks'!AF9)</f>
        <v>100</v>
      </c>
      <c r="J92" s="203">
        <f t="shared" si="12"/>
        <v>192</v>
      </c>
      <c r="K92" s="275" t="str">
        <f>CONCATENATE('statement of marks'!IC9,'statement of marks'!ID9,'statement of marks'!IE9,)</f>
        <v>D</v>
      </c>
      <c r="L92" s="277" t="str">
        <f>IF('result subject-wise'!AC9="","",'result subject-wise'!AC9)</f>
        <v/>
      </c>
      <c r="M92" s="277" t="str">
        <f>IF('result subject-wise'!AL9="","",'result subject-wise'!AL9)</f>
        <v/>
      </c>
      <c r="N92" s="276">
        <f t="shared" ref="N92:N96" si="13">IF(AND(K92="RE",M92=""),"",IF(AND(K92="S",M92=""),"",IF(M92="P",SUM(H92,L92),J92)))</f>
        <v>192</v>
      </c>
      <c r="O92" s="326"/>
      <c r="P92" s="362"/>
      <c r="Q92" s="362"/>
      <c r="R92" s="325"/>
      <c r="S92" s="335"/>
      <c r="T92" s="336"/>
      <c r="U92" s="337"/>
      <c r="V92" s="334"/>
      <c r="W92" s="334"/>
      <c r="X92" s="337"/>
      <c r="Y92" s="326"/>
      <c r="Z92" s="326"/>
    </row>
    <row r="93" spans="1:26" ht="21" customHeight="1">
      <c r="A93" s="891" t="str">
        <f>'statement of marks'!AO9</f>
        <v xml:space="preserve"> SANSKRIT</v>
      </c>
      <c r="B93" s="892"/>
      <c r="C93" s="277">
        <f>IF('statement of marks'!AP9="","",'statement of marks'!AP9)</f>
        <v>10</v>
      </c>
      <c r="D93" s="277">
        <f>IF('statement of marks'!AQ9="","",'statement of marks'!AQ9)</f>
        <v>10</v>
      </c>
      <c r="E93" s="277">
        <f>IF('statement of marks'!AR9="","",'statement of marks'!AR9)</f>
        <v>9</v>
      </c>
      <c r="F93" s="360">
        <f>IF('statement of marks'!AT9="","",'statement of marks'!AT9)</f>
        <v>0.5</v>
      </c>
      <c r="G93" s="277">
        <f>IF('statement of marks'!AU9="","",'statement of marks'!AU9)</f>
        <v>70</v>
      </c>
      <c r="H93" s="270">
        <f t="shared" si="11"/>
        <v>99.5</v>
      </c>
      <c r="I93" s="202">
        <f>IF('statement of marks'!AW9="","",'statement of marks'!AW9)</f>
        <v>100</v>
      </c>
      <c r="J93" s="203">
        <f t="shared" si="12"/>
        <v>199.5</v>
      </c>
      <c r="K93" s="275" t="str">
        <f>CONCATENATE('statement of marks'!IF9,'statement of marks'!IL9,'statement of marks'!IM9)</f>
        <v>D</v>
      </c>
      <c r="L93" s="277" t="str">
        <f>IF('result subject-wise'!AD9="","",'result subject-wise'!AD9)</f>
        <v/>
      </c>
      <c r="M93" s="277" t="str">
        <f>IF('result subject-wise'!AM9="","",'result subject-wise'!AM9)</f>
        <v/>
      </c>
      <c r="N93" s="276">
        <f t="shared" si="13"/>
        <v>199.5</v>
      </c>
      <c r="O93" s="326"/>
      <c r="P93" s="362"/>
      <c r="Q93" s="362"/>
      <c r="R93" s="325"/>
      <c r="S93" s="335"/>
      <c r="T93" s="336"/>
      <c r="U93" s="337"/>
      <c r="V93" s="334"/>
      <c r="W93" s="334"/>
      <c r="X93" s="337"/>
      <c r="Y93" s="326"/>
      <c r="Z93" s="326"/>
    </row>
    <row r="94" spans="1:26" ht="21" customHeight="1">
      <c r="A94" s="891" t="str">
        <f>'statement of marks'!$BE$3</f>
        <v xml:space="preserve"> SCIENCE</v>
      </c>
      <c r="B94" s="892"/>
      <c r="C94" s="277">
        <f>IF('statement of marks'!BE9="","",'statement of marks'!BE9)</f>
        <v>8</v>
      </c>
      <c r="D94" s="277">
        <f>IF('statement of marks'!BF9="","",'statement of marks'!BF9)</f>
        <v>3</v>
      </c>
      <c r="E94" s="277">
        <f>IF('statement of marks'!BG9="","",'statement of marks'!BG9)</f>
        <v>8</v>
      </c>
      <c r="F94" s="360">
        <f>IF('statement of marks'!BI9="","",'statement of marks'!BI9)</f>
        <v>2</v>
      </c>
      <c r="G94" s="277">
        <f>IF('statement of marks'!BJ9="","",'statement of marks'!BJ9)</f>
        <v>70</v>
      </c>
      <c r="H94" s="270">
        <f t="shared" si="11"/>
        <v>91</v>
      </c>
      <c r="I94" s="202">
        <f>IF('statement of marks'!BL9="","",'statement of marks'!BL9)</f>
        <v>100</v>
      </c>
      <c r="J94" s="203">
        <f t="shared" si="12"/>
        <v>191</v>
      </c>
      <c r="K94" s="275" t="str">
        <f>CONCATENATE('statement of marks'!IN9,'statement of marks'!IO9,'statement of marks'!IP9)</f>
        <v>D</v>
      </c>
      <c r="L94" s="277" t="str">
        <f>IF('result subject-wise'!AE9="","",'result subject-wise'!AE9)</f>
        <v/>
      </c>
      <c r="M94" s="277" t="str">
        <f>IF('result subject-wise'!AN9="","",'result subject-wise'!AN9)</f>
        <v/>
      </c>
      <c r="N94" s="276">
        <f t="shared" si="13"/>
        <v>191</v>
      </c>
      <c r="O94" s="326"/>
      <c r="P94" s="362"/>
      <c r="Q94" s="362"/>
      <c r="R94" s="325"/>
      <c r="S94" s="335"/>
      <c r="T94" s="336"/>
      <c r="U94" s="337"/>
      <c r="V94" s="334"/>
      <c r="W94" s="334"/>
      <c r="X94" s="337"/>
      <c r="Y94" s="326"/>
      <c r="Z94" s="326"/>
    </row>
    <row r="95" spans="1:26" ht="21" customHeight="1">
      <c r="A95" s="909" t="str">
        <f>'statement of marks'!$BU9</f>
        <v xml:space="preserve"> SOCIAL SCIENCE</v>
      </c>
      <c r="B95" s="910"/>
      <c r="C95" s="277">
        <f>IF('statement of marks'!CL9="","",'statement of marks'!CL9)</f>
        <v>10</v>
      </c>
      <c r="D95" s="277">
        <f>IF('statement of marks'!CM9="","",'statement of marks'!CM9)</f>
        <v>10</v>
      </c>
      <c r="E95" s="277">
        <f>IF('statement of marks'!CN9="","",'statement of marks'!CN9)</f>
        <v>9</v>
      </c>
      <c r="F95" s="360">
        <f>IF('statement of marks'!CO9="","",'statement of marks'!CO9)</f>
        <v>0.5</v>
      </c>
      <c r="G95" s="277">
        <f>IF('statement of marks'!CP9="","",'statement of marks'!CP9)</f>
        <v>70</v>
      </c>
      <c r="H95" s="270">
        <f t="shared" si="11"/>
        <v>99.5</v>
      </c>
      <c r="I95" s="202">
        <f>IF('statement of marks'!CR9="","",'statement of marks'!CR9)</f>
        <v>100</v>
      </c>
      <c r="J95" s="203">
        <f t="shared" si="12"/>
        <v>199.5</v>
      </c>
      <c r="K95" s="275" t="str">
        <f>CONCATENATE('statement of marks'!IQ9,'statement of marks'!IR9,'statement of marks'!IS9)</f>
        <v>D</v>
      </c>
      <c r="L95" s="277" t="str">
        <f>IF('result subject-wise'!AF9="","",'result subject-wise'!AF9)</f>
        <v/>
      </c>
      <c r="M95" s="277" t="str">
        <f>IF('result subject-wise'!AO9="","",'result subject-wise'!AO9)</f>
        <v/>
      </c>
      <c r="N95" s="276">
        <f t="shared" si="13"/>
        <v>199.5</v>
      </c>
      <c r="O95" s="326"/>
      <c r="P95" s="362"/>
      <c r="Q95" s="362"/>
      <c r="R95" s="325"/>
      <c r="S95" s="335"/>
      <c r="T95" s="336"/>
      <c r="U95" s="337"/>
      <c r="V95" s="334"/>
      <c r="W95" s="334"/>
      <c r="X95" s="337"/>
      <c r="Y95" s="326"/>
      <c r="Z95" s="326"/>
    </row>
    <row r="96" spans="1:26" ht="21" customHeight="1">
      <c r="A96" s="891" t="str">
        <f>'statement of marks'!$CZ$3</f>
        <v xml:space="preserve"> MATHEMATICS</v>
      </c>
      <c r="B96" s="892"/>
      <c r="C96" s="277">
        <f>IF('statement of marks'!CZ9="","",'statement of marks'!CZ9)</f>
        <v>5</v>
      </c>
      <c r="D96" s="277">
        <f>IF('statement of marks'!DA9="","",'statement of marks'!DA9)</f>
        <v>4</v>
      </c>
      <c r="E96" s="277">
        <f>IF('statement of marks'!DB9="","",'statement of marks'!DB9)</f>
        <v>8</v>
      </c>
      <c r="F96" s="360">
        <f>IF('statement of marks'!DD9="","",'statement of marks'!DD9)</f>
        <v>1</v>
      </c>
      <c r="G96" s="277">
        <f>IF('statement of marks'!DE9="","",'statement of marks'!DE9)</f>
        <v>25</v>
      </c>
      <c r="H96" s="270">
        <f t="shared" si="11"/>
        <v>43</v>
      </c>
      <c r="I96" s="202">
        <f>IF('statement of marks'!DG9="","",'statement of marks'!DG9)</f>
        <v>90</v>
      </c>
      <c r="J96" s="203">
        <f t="shared" si="12"/>
        <v>133</v>
      </c>
      <c r="K96" s="275" t="str">
        <f>CONCATENATE('statement of marks'!IT9,'statement of marks'!IU9,'statement of marks'!IV9)</f>
        <v>I</v>
      </c>
      <c r="L96" s="277" t="str">
        <f>IF('result subject-wise'!AG9="","",'result subject-wise'!AG9)</f>
        <v/>
      </c>
      <c r="M96" s="277" t="str">
        <f>IF('result subject-wise'!AP9="","",'result subject-wise'!AP9)</f>
        <v/>
      </c>
      <c r="N96" s="276">
        <f t="shared" si="13"/>
        <v>133</v>
      </c>
      <c r="O96" s="326"/>
      <c r="P96" s="362"/>
      <c r="Q96" s="362"/>
      <c r="R96" s="325"/>
      <c r="S96" s="335"/>
      <c r="T96" s="336"/>
      <c r="U96" s="337"/>
      <c r="V96" s="334"/>
      <c r="W96" s="334"/>
      <c r="X96" s="337"/>
      <c r="Y96" s="326"/>
      <c r="Z96" s="326"/>
    </row>
    <row r="97" spans="1:26" ht="21" customHeight="1">
      <c r="A97" s="911" t="s">
        <v>214</v>
      </c>
      <c r="B97" s="912"/>
      <c r="C97" s="274">
        <f t="shared" ref="C97:D97" si="14">IF(C96="","",SUM(C91:C96))</f>
        <v>47</v>
      </c>
      <c r="D97" s="274">
        <f t="shared" si="14"/>
        <v>46</v>
      </c>
      <c r="E97" s="274">
        <f>IF(E96="","",SUM(E91:E96))</f>
        <v>51</v>
      </c>
      <c r="F97" s="361">
        <f>IF(F96="","",SUM(F91:F96))</f>
        <v>6</v>
      </c>
      <c r="G97" s="274">
        <f t="shared" ref="G97:J97" si="15">IF(G96="","",SUM(G91:G96))</f>
        <v>375</v>
      </c>
      <c r="H97" s="274">
        <f t="shared" si="15"/>
        <v>525</v>
      </c>
      <c r="I97" s="274">
        <f t="shared" si="15"/>
        <v>528</v>
      </c>
      <c r="J97" s="274">
        <f t="shared" si="15"/>
        <v>1053</v>
      </c>
      <c r="K97" s="913"/>
      <c r="L97" s="914"/>
      <c r="M97" s="919">
        <f>COUNTIF(M91:M96,"F")</f>
        <v>0</v>
      </c>
      <c r="N97" s="273">
        <f>SUM(N91:N96)</f>
        <v>1053</v>
      </c>
      <c r="O97" s="339"/>
      <c r="P97" s="362"/>
      <c r="Q97" s="362"/>
      <c r="R97" s="332"/>
      <c r="S97" s="332"/>
      <c r="T97" s="332"/>
      <c r="U97" s="340"/>
      <c r="V97" s="340"/>
      <c r="W97" s="334"/>
      <c r="X97" s="332"/>
      <c r="Y97" s="339"/>
      <c r="Z97" s="339"/>
    </row>
    <row r="98" spans="1:26" ht="21" customHeight="1">
      <c r="A98" s="911" t="s">
        <v>199</v>
      </c>
      <c r="B98" s="912"/>
      <c r="C98" s="270">
        <f>60-(COUNTIF(C91:C96,"NA")*C90+COUNTIF(C91:C96,"ML")*C90)</f>
        <v>60</v>
      </c>
      <c r="D98" s="270">
        <f>60-(COUNTIF(D91:D96,"NA")*D90+COUNTIF(D91:D96,"ML")*D90)</f>
        <v>60</v>
      </c>
      <c r="E98" s="270">
        <f>53-(COUNTIF(E91:E96,"NA")*9+COUNTIF(E91:E96,"ML")*9)</f>
        <v>53</v>
      </c>
      <c r="F98" s="270">
        <f>7-(COUNTIF(F91:F96,"ML")*1)</f>
        <v>7</v>
      </c>
      <c r="G98" s="270">
        <f>420-(COUNTIF(G91:G96,"NA")*G90+COUNTIF(G91:G96,"ML")*G90)</f>
        <v>420</v>
      </c>
      <c r="H98" s="270">
        <f>SUM(C98:G98)</f>
        <v>600</v>
      </c>
      <c r="I98" s="270">
        <f>600-(COUNTIF(I91:I96,"ML")*100)</f>
        <v>600</v>
      </c>
      <c r="J98" s="270">
        <f>SUM(H98:I98)</f>
        <v>1200</v>
      </c>
      <c r="K98" s="915"/>
      <c r="L98" s="916"/>
      <c r="M98" s="920"/>
      <c r="N98" s="201">
        <f>6*N90</f>
        <v>1200</v>
      </c>
      <c r="O98" s="339"/>
      <c r="P98" s="362"/>
      <c r="Q98" s="362"/>
      <c r="R98" s="325"/>
      <c r="S98" s="325"/>
      <c r="T98" s="325"/>
      <c r="U98" s="340"/>
      <c r="V98" s="334"/>
      <c r="W98" s="340"/>
      <c r="X98" s="325"/>
      <c r="Y98" s="339"/>
      <c r="Z98" s="339"/>
    </row>
    <row r="99" spans="1:26" ht="21" customHeight="1">
      <c r="A99" s="922" t="s">
        <v>130</v>
      </c>
      <c r="B99" s="923"/>
      <c r="C99" s="204">
        <f t="shared" ref="C99:J99" si="16">C97/C98*100</f>
        <v>78.333333333333329</v>
      </c>
      <c r="D99" s="204">
        <f t="shared" si="16"/>
        <v>76.666666666666671</v>
      </c>
      <c r="E99" s="204">
        <f t="shared" si="16"/>
        <v>96.226415094339629</v>
      </c>
      <c r="F99" s="204">
        <f t="shared" si="16"/>
        <v>85.714285714285708</v>
      </c>
      <c r="G99" s="204">
        <f t="shared" si="16"/>
        <v>89.285714285714292</v>
      </c>
      <c r="H99" s="204">
        <f t="shared" si="16"/>
        <v>87.5</v>
      </c>
      <c r="I99" s="204">
        <f t="shared" si="16"/>
        <v>88</v>
      </c>
      <c r="J99" s="204">
        <f t="shared" si="16"/>
        <v>87.75</v>
      </c>
      <c r="K99" s="917"/>
      <c r="L99" s="918"/>
      <c r="M99" s="921"/>
      <c r="N99" s="354">
        <f>N97/N98*100</f>
        <v>87.75</v>
      </c>
      <c r="O99" s="331"/>
      <c r="P99" s="363"/>
      <c r="Q99" s="362"/>
      <c r="R99" s="341"/>
      <c r="S99" s="341"/>
      <c r="T99" s="341"/>
      <c r="U99" s="340"/>
      <c r="V99" s="334"/>
      <c r="W99" s="340"/>
      <c r="X99" s="341"/>
      <c r="Y99" s="331"/>
      <c r="Z99" s="331"/>
    </row>
    <row r="100" spans="1:26" ht="21" customHeight="1">
      <c r="A100" s="891" t="str">
        <f>'statement of marks'!$DS$3</f>
        <v>RAJASTHAN KA SWARNIM ITIHAS</v>
      </c>
      <c r="B100" s="892"/>
      <c r="C100" s="272">
        <f>IF('statement of marks'!DS9="","",'statement of marks'!DS9)</f>
        <v>10</v>
      </c>
      <c r="D100" s="272">
        <f>IF('statement of marks'!DT9="","",'statement of marks'!DT9)</f>
        <v>10</v>
      </c>
      <c r="E100" s="277">
        <f>IF('statement of marks'!DU9="","",'statement of marks'!DU9)</f>
        <v>10</v>
      </c>
      <c r="F100" s="924"/>
      <c r="G100" s="272">
        <f>IF('statement of marks'!DW9="","",'statement of marks'!DW9)</f>
        <v>70</v>
      </c>
      <c r="H100" s="270">
        <f>IF(G100="","",SUM(C100:G100))</f>
        <v>100</v>
      </c>
      <c r="I100" s="272">
        <f>IF('statement of marks'!DY9="","",'statement of marks'!DY9)</f>
        <v>100</v>
      </c>
      <c r="J100" s="270">
        <f>IF(I100="","",SUM(H100:I100))</f>
        <v>200</v>
      </c>
      <c r="K100" s="275" t="str">
        <f>IF('statement of marks'!IW9="","",'statement of marks'!IW9)</f>
        <v>A</v>
      </c>
      <c r="L100" s="280" t="str">
        <f>IF('result subject-wise'!AQ9="","",'result subject-wise'!AQ9)</f>
        <v/>
      </c>
      <c r="M100" s="927" t="s">
        <v>441</v>
      </c>
      <c r="N100" s="928"/>
      <c r="O100" s="326"/>
      <c r="P100" s="362"/>
      <c r="Q100" s="362"/>
      <c r="R100" s="325"/>
      <c r="S100" s="327"/>
      <c r="T100" s="325"/>
      <c r="U100" s="337"/>
      <c r="V100" s="342"/>
      <c r="W100" s="343"/>
      <c r="X100" s="332"/>
      <c r="Y100" s="326"/>
      <c r="Z100" s="326"/>
    </row>
    <row r="101" spans="1:26" ht="21" customHeight="1">
      <c r="A101" s="891" t="str">
        <f>'statement of marks'!$EG$3</f>
        <v xml:space="preserve"> PH. AND HEALTH EDU.</v>
      </c>
      <c r="B101" s="892"/>
      <c r="C101" s="272">
        <f>IF('statement of marks'!EI9="","",'statement of marks'!EI9)</f>
        <v>14</v>
      </c>
      <c r="D101" s="272">
        <f>IF('statement of marks'!EL9="","",'statement of marks'!EL9)</f>
        <v>11</v>
      </c>
      <c r="E101" s="277">
        <f>IF('statement of marks'!EO9="","",'statement of marks'!EO9)</f>
        <v>25</v>
      </c>
      <c r="F101" s="925"/>
      <c r="G101" s="272">
        <f>IF('statement of marks'!EU9="","",'statement of marks'!EU9)</f>
        <v>38</v>
      </c>
      <c r="H101" s="270">
        <f>IF(G101="","",SUM(C101:G101))</f>
        <v>88</v>
      </c>
      <c r="I101" s="272">
        <f>IF('statement of marks'!EZ9="","",'statement of marks'!EZ9)</f>
        <v>100</v>
      </c>
      <c r="J101" s="270">
        <f>IF(I101="","",SUM(H101:I101))</f>
        <v>188</v>
      </c>
      <c r="K101" s="275" t="str">
        <f>IF('statement of marks'!IX9="","",'statement of marks'!IX9)</f>
        <v>A</v>
      </c>
      <c r="L101" s="274" t="str">
        <f>IF('result subject-wise'!AR9="","",'result subject-wise'!AR9)</f>
        <v/>
      </c>
      <c r="M101" s="929"/>
      <c r="N101" s="930"/>
      <c r="O101" s="326"/>
      <c r="P101" s="362"/>
      <c r="Q101" s="362"/>
      <c r="R101" s="325"/>
      <c r="S101" s="327"/>
      <c r="T101" s="325"/>
      <c r="U101" s="337"/>
      <c r="V101" s="332"/>
      <c r="W101" s="332"/>
      <c r="X101" s="332"/>
      <c r="Y101" s="326"/>
      <c r="Z101" s="326"/>
    </row>
    <row r="102" spans="1:26" ht="21" customHeight="1">
      <c r="A102" s="891" t="str">
        <f>'statement of marks'!$FJ$3</f>
        <v xml:space="preserve"> FOUNDATION OF IT</v>
      </c>
      <c r="B102" s="892"/>
      <c r="C102" s="272">
        <f>IF('statement of marks'!FJ9="","",'statement of marks'!FJ9)</f>
        <v>10</v>
      </c>
      <c r="D102" s="272">
        <f>IF('statement of marks'!FK9="","",'statement of marks'!FK9)</f>
        <v>10</v>
      </c>
      <c r="E102" s="277">
        <f>IF('statement of marks'!FL9="","",'statement of marks'!FL9)</f>
        <v>10</v>
      </c>
      <c r="F102" s="926"/>
      <c r="G102" s="272">
        <f>IF('statement of marks'!FP9="","",'statement of marks'!FP9)</f>
        <v>51</v>
      </c>
      <c r="H102" s="270">
        <f>IF(G102="","",SUM(C102:G102))</f>
        <v>81</v>
      </c>
      <c r="I102" s="272">
        <f>IF('statement of marks'!FU9="","",'statement of marks'!FU9)</f>
        <v>90</v>
      </c>
      <c r="J102" s="270">
        <f>IF(I102="","",SUM(H102:I102))</f>
        <v>171</v>
      </c>
      <c r="K102" s="275" t="str">
        <f>IF('statement of marks'!IY9="","",'statement of marks'!IY9)</f>
        <v>A</v>
      </c>
      <c r="L102" s="274" t="str">
        <f>IF('result subject-wise'!AS9="","",'result subject-wise'!AS9)</f>
        <v/>
      </c>
      <c r="M102" s="931" t="str">
        <f>IF('result subject-wise'!AV9="","",'result subject-wise'!AV9)</f>
        <v/>
      </c>
      <c r="N102" s="932"/>
      <c r="O102" s="326"/>
      <c r="P102" s="362"/>
      <c r="Q102" s="362"/>
      <c r="R102" s="325"/>
      <c r="S102" s="327"/>
      <c r="T102" s="325"/>
      <c r="U102" s="337"/>
      <c r="V102" s="332"/>
      <c r="W102" s="332"/>
      <c r="X102" s="332"/>
      <c r="Y102" s="326"/>
      <c r="Z102" s="326"/>
    </row>
    <row r="103" spans="1:26" ht="21" customHeight="1">
      <c r="A103" s="891" t="str">
        <f>'statement of marks'!$GE$3</f>
        <v xml:space="preserve"> S.U.P.W.</v>
      </c>
      <c r="B103" s="892"/>
      <c r="C103" s="933" t="s">
        <v>244</v>
      </c>
      <c r="D103" s="934"/>
      <c r="E103" s="933" t="s">
        <v>74</v>
      </c>
      <c r="F103" s="933"/>
      <c r="G103" s="934"/>
      <c r="H103" s="934" t="s">
        <v>75</v>
      </c>
      <c r="I103" s="934"/>
      <c r="J103" s="270" t="s">
        <v>35</v>
      </c>
      <c r="K103" s="274" t="s">
        <v>52</v>
      </c>
      <c r="L103" s="935"/>
      <c r="M103" s="933" t="s">
        <v>130</v>
      </c>
      <c r="N103" s="936"/>
      <c r="O103" s="326"/>
      <c r="P103" s="362"/>
      <c r="Q103" s="362"/>
      <c r="R103" s="325"/>
      <c r="S103" s="325"/>
      <c r="T103" s="325"/>
      <c r="U103" s="332"/>
      <c r="V103" s="342"/>
      <c r="W103" s="337"/>
      <c r="X103" s="337"/>
      <c r="Y103" s="326"/>
      <c r="Z103" s="326"/>
    </row>
    <row r="104" spans="1:26" ht="21" customHeight="1">
      <c r="A104" s="891"/>
      <c r="B104" s="892"/>
      <c r="C104" s="934">
        <f>'statement of marks'!$GE$6</f>
        <v>25</v>
      </c>
      <c r="D104" s="934"/>
      <c r="E104" s="934">
        <f>'statement of marks'!$GF$6</f>
        <v>45</v>
      </c>
      <c r="F104" s="934"/>
      <c r="G104" s="934"/>
      <c r="H104" s="934">
        <f>'statement of marks'!$GG$6</f>
        <v>30</v>
      </c>
      <c r="I104" s="934"/>
      <c r="J104" s="270">
        <f>SUM(C104,E104,H104)</f>
        <v>100</v>
      </c>
      <c r="K104" s="274"/>
      <c r="L104" s="935"/>
      <c r="M104" s="937" t="str">
        <f>IF(M102="PASS",N99,"")</f>
        <v/>
      </c>
      <c r="N104" s="938"/>
      <c r="O104" s="326"/>
      <c r="P104" s="362"/>
      <c r="Q104" s="362"/>
      <c r="R104" s="325"/>
      <c r="S104" s="325"/>
      <c r="T104" s="325"/>
      <c r="U104" s="332"/>
      <c r="V104" s="342"/>
      <c r="W104" s="337"/>
      <c r="X104" s="337"/>
      <c r="Y104" s="326"/>
      <c r="Z104" s="326"/>
    </row>
    <row r="105" spans="1:26" ht="21" customHeight="1">
      <c r="A105" s="891"/>
      <c r="B105" s="892"/>
      <c r="C105" s="939">
        <f>IF('statement of marks'!GE9="","",'statement of marks'!GE9)</f>
        <v>24</v>
      </c>
      <c r="D105" s="939"/>
      <c r="E105" s="939">
        <f>'statement of marks'!GF9</f>
        <v>44</v>
      </c>
      <c r="F105" s="939"/>
      <c r="G105" s="939"/>
      <c r="H105" s="939">
        <f>'statement of marks'!GG9</f>
        <v>30</v>
      </c>
      <c r="I105" s="939"/>
      <c r="J105" s="272">
        <f>IF(H105="","",SUM(C105,E105,H105))</f>
        <v>98</v>
      </c>
      <c r="K105" s="275" t="str">
        <f>IF('statement of marks'!IZ9="","",'statement of marks'!IZ9)</f>
        <v>A</v>
      </c>
      <c r="L105" s="935"/>
      <c r="M105" s="940" t="s">
        <v>50</v>
      </c>
      <c r="N105" s="941"/>
      <c r="O105" s="326"/>
      <c r="P105" s="362"/>
      <c r="Q105" s="362"/>
      <c r="R105" s="327"/>
      <c r="S105" s="327"/>
      <c r="T105" s="327"/>
      <c r="U105" s="337"/>
      <c r="V105" s="342"/>
      <c r="W105" s="34"/>
      <c r="X105" s="337"/>
      <c r="Y105" s="326"/>
      <c r="Z105" s="326"/>
    </row>
    <row r="106" spans="1:26" ht="21" customHeight="1">
      <c r="A106" s="891" t="str">
        <f>'statement of marks'!$GN$3</f>
        <v xml:space="preserve"> ART EDU.</v>
      </c>
      <c r="B106" s="892"/>
      <c r="C106" s="934" t="s">
        <v>76</v>
      </c>
      <c r="D106" s="934"/>
      <c r="E106" s="934" t="s">
        <v>77</v>
      </c>
      <c r="F106" s="934"/>
      <c r="G106" s="934"/>
      <c r="H106" s="934" t="s">
        <v>78</v>
      </c>
      <c r="I106" s="934"/>
      <c r="J106" s="270" t="s">
        <v>35</v>
      </c>
      <c r="K106" s="274" t="s">
        <v>52</v>
      </c>
      <c r="L106" s="935"/>
      <c r="M106" s="942" t="str">
        <f>IF(M104="","",IF(M104&gt;=60,"FIRST",IF(M104&gt;=48,"SECOND",IF(M104&gt;=36,"THIRD"))))</f>
        <v/>
      </c>
      <c r="N106" s="943"/>
      <c r="O106" s="326"/>
      <c r="P106" s="362"/>
      <c r="Q106" s="362"/>
      <c r="R106" s="325"/>
      <c r="S106" s="325"/>
      <c r="T106" s="325"/>
      <c r="U106" s="332"/>
      <c r="V106" s="342"/>
      <c r="W106" s="337"/>
      <c r="X106" s="337"/>
      <c r="Y106" s="326"/>
      <c r="Z106" s="326"/>
    </row>
    <row r="107" spans="1:26" ht="21" customHeight="1">
      <c r="A107" s="891"/>
      <c r="B107" s="892"/>
      <c r="C107" s="934">
        <f>'statement of marks'!$GN$6</f>
        <v>25</v>
      </c>
      <c r="D107" s="934"/>
      <c r="E107" s="274">
        <f>'statement of marks'!$GO$6</f>
        <v>30</v>
      </c>
      <c r="F107" s="274"/>
      <c r="G107" s="270">
        <f>'statement of marks'!$GP$6</f>
        <v>30</v>
      </c>
      <c r="H107" s="934">
        <f>'statement of marks'!$GQ$6</f>
        <v>15</v>
      </c>
      <c r="I107" s="934"/>
      <c r="J107" s="270">
        <f>SUM(C107,E107,G107,H107)</f>
        <v>100</v>
      </c>
      <c r="K107" s="274"/>
      <c r="L107" s="935"/>
      <c r="M107" s="942"/>
      <c r="N107" s="943"/>
      <c r="O107" s="326"/>
      <c r="P107" s="362"/>
      <c r="Q107" s="362"/>
      <c r="R107" s="325"/>
      <c r="S107" s="325"/>
      <c r="T107" s="325"/>
      <c r="U107" s="332"/>
      <c r="V107" s="342"/>
      <c r="W107" s="337"/>
      <c r="X107" s="337"/>
      <c r="Y107" s="326"/>
      <c r="Z107" s="326"/>
    </row>
    <row r="108" spans="1:26" ht="21" customHeight="1">
      <c r="A108" s="891"/>
      <c r="B108" s="892"/>
      <c r="C108" s="939">
        <f>IF('statement of marks'!GN9="","",'statement of marks'!GN9)</f>
        <v>24</v>
      </c>
      <c r="D108" s="939"/>
      <c r="E108" s="277">
        <f>'statement of marks'!GO9</f>
        <v>28</v>
      </c>
      <c r="F108" s="277"/>
      <c r="G108" s="272">
        <f>'statement of marks'!GP9</f>
        <v>27</v>
      </c>
      <c r="H108" s="939">
        <f>'statement of marks'!GQ9</f>
        <v>14</v>
      </c>
      <c r="I108" s="939"/>
      <c r="J108" s="270">
        <f>IF(H108="","",SUM(C108:H108))</f>
        <v>93</v>
      </c>
      <c r="K108" s="275" t="str">
        <f>IF('statement of marks'!JA9="","",'statement of marks'!JA9)</f>
        <v>A</v>
      </c>
      <c r="L108" s="944" t="s">
        <v>442</v>
      </c>
      <c r="M108" s="945"/>
      <c r="N108" s="946"/>
      <c r="O108" s="326"/>
      <c r="P108" s="362"/>
      <c r="Q108" s="362"/>
      <c r="R108" s="327"/>
      <c r="S108" s="327"/>
      <c r="T108" s="325"/>
      <c r="U108" s="337"/>
      <c r="V108" s="344"/>
      <c r="W108" s="345"/>
      <c r="X108" s="345"/>
      <c r="Y108" s="326"/>
      <c r="Z108" s="326"/>
    </row>
    <row r="109" spans="1:26" ht="21" customHeight="1">
      <c r="A109" s="922" t="s">
        <v>439</v>
      </c>
      <c r="B109" s="923"/>
      <c r="C109" s="901" t="str">
        <f>'statement of marks'!HK9</f>
        <v>PASS</v>
      </c>
      <c r="D109" s="901"/>
      <c r="E109" s="901"/>
      <c r="F109" s="278"/>
      <c r="G109" s="278" t="s">
        <v>211</v>
      </c>
      <c r="H109" s="275" t="str">
        <f>IF('statement of marks'!DR9="","",'statement of marks'!DR9)</f>
        <v>FIRST</v>
      </c>
      <c r="I109" s="942" t="s">
        <v>209</v>
      </c>
      <c r="J109" s="942"/>
      <c r="K109" s="272">
        <f>IF('statement of marks'!HM9="","",'statement of marks'!HM9)</f>
        <v>4.9999999999999964</v>
      </c>
      <c r="L109" s="945"/>
      <c r="M109" s="945"/>
      <c r="N109" s="946"/>
      <c r="O109" s="331"/>
      <c r="P109" s="362"/>
      <c r="Q109" s="362"/>
      <c r="R109" s="337"/>
      <c r="S109" s="337"/>
      <c r="T109" s="337"/>
      <c r="U109" s="327"/>
      <c r="V109" s="345"/>
      <c r="W109" s="345"/>
      <c r="X109" s="345"/>
      <c r="Y109" s="331"/>
      <c r="Z109" s="331"/>
    </row>
    <row r="110" spans="1:26" ht="21" customHeight="1">
      <c r="A110" s="310" t="s">
        <v>363</v>
      </c>
      <c r="B110" s="947" t="s">
        <v>202</v>
      </c>
      <c r="C110" s="947"/>
      <c r="D110" s="939" t="s">
        <v>203</v>
      </c>
      <c r="E110" s="939"/>
      <c r="F110" s="272"/>
      <c r="G110" s="939" t="s">
        <v>204</v>
      </c>
      <c r="H110" s="939"/>
      <c r="I110" s="939" t="s">
        <v>205</v>
      </c>
      <c r="J110" s="939"/>
      <c r="K110" s="272" t="s">
        <v>324</v>
      </c>
      <c r="L110" s="945"/>
      <c r="M110" s="945"/>
      <c r="N110" s="946"/>
      <c r="O110" s="346"/>
      <c r="P110" s="362"/>
      <c r="Q110" s="362"/>
      <c r="R110" s="327"/>
      <c r="S110" s="327"/>
      <c r="T110" s="327"/>
      <c r="U110" s="327"/>
      <c r="V110" s="345"/>
      <c r="W110" s="345"/>
      <c r="X110" s="345"/>
      <c r="Y110" s="357"/>
      <c r="Z110" s="346"/>
    </row>
    <row r="111" spans="1:26" ht="21" customHeight="1">
      <c r="A111" s="891" t="s">
        <v>200</v>
      </c>
      <c r="B111" s="892"/>
      <c r="C111" s="277" t="str">
        <f>IF('statement of marks'!HO9="","",'statement of marks'!HO9)</f>
        <v/>
      </c>
      <c r="D111" s="893" t="str">
        <f>IF('statement of marks'!HQ9="","",'statement of marks'!HQ9)</f>
        <v/>
      </c>
      <c r="E111" s="893"/>
      <c r="F111" s="277"/>
      <c r="G111" s="893" t="str">
        <f>IF('statement of marks'!HS9="","",'statement of marks'!HS9)</f>
        <v/>
      </c>
      <c r="H111" s="893"/>
      <c r="I111" s="893" t="str">
        <f>IF('statement of marks'!HU9="","",'statement of marks'!HU9)</f>
        <v/>
      </c>
      <c r="J111" s="893"/>
      <c r="K111" s="275" t="str">
        <f>'statement of marks'!HW9</f>
        <v/>
      </c>
      <c r="L111" s="894" t="str">
        <f>IF(OR(M102="PASS",M102="FAIL"),'result subject-wise'!$AV$112,"")</f>
        <v/>
      </c>
      <c r="M111" s="894"/>
      <c r="N111" s="895"/>
      <c r="O111" s="326"/>
      <c r="P111" s="362"/>
      <c r="Q111" s="362"/>
      <c r="R111" s="334"/>
      <c r="S111" s="334"/>
      <c r="T111" s="334"/>
      <c r="U111" s="337"/>
      <c r="V111" s="347"/>
      <c r="W111" s="347"/>
      <c r="X111" s="347"/>
      <c r="Y111" s="326"/>
      <c r="Z111" s="326"/>
    </row>
    <row r="112" spans="1:26" ht="21" customHeight="1">
      <c r="A112" s="896" t="s">
        <v>201</v>
      </c>
      <c r="B112" s="897"/>
      <c r="C112" s="274" t="str">
        <f>IF('statement of marks'!HN9="","",'statement of marks'!HN9)</f>
        <v/>
      </c>
      <c r="D112" s="898" t="str">
        <f>IF('statement of marks'!HP9="","",'statement of marks'!HP9)</f>
        <v/>
      </c>
      <c r="E112" s="898"/>
      <c r="F112" s="274"/>
      <c r="G112" s="898" t="str">
        <f>IF('statement of marks'!HR9="","",'statement of marks'!HR9)</f>
        <v/>
      </c>
      <c r="H112" s="898"/>
      <c r="I112" s="898" t="str">
        <f>IF('statement of marks'!HT9="","",'statement of marks'!HT9)</f>
        <v/>
      </c>
      <c r="J112" s="898"/>
      <c r="K112" s="274" t="str">
        <f>'statement of marks'!HV9</f>
        <v/>
      </c>
      <c r="L112" s="894"/>
      <c r="M112" s="894"/>
      <c r="N112" s="895"/>
      <c r="O112" s="348"/>
      <c r="P112" s="362"/>
      <c r="Q112" s="362"/>
      <c r="R112" s="332"/>
      <c r="S112" s="332"/>
      <c r="T112" s="332"/>
      <c r="U112" s="332"/>
      <c r="V112" s="347"/>
      <c r="W112" s="347"/>
      <c r="X112" s="347"/>
      <c r="Y112" s="348"/>
      <c r="Z112" s="348"/>
    </row>
    <row r="113" spans="1:26" ht="21" customHeight="1">
      <c r="A113" s="899" t="s">
        <v>323</v>
      </c>
      <c r="B113" s="900"/>
      <c r="C113" s="22"/>
      <c r="D113" s="901"/>
      <c r="E113" s="901"/>
      <c r="F113" s="278"/>
      <c r="G113" s="901"/>
      <c r="H113" s="901"/>
      <c r="I113" s="901"/>
      <c r="J113" s="901"/>
      <c r="K113" s="901"/>
      <c r="L113" s="901"/>
      <c r="M113" s="901"/>
      <c r="N113" s="902"/>
      <c r="O113" s="326"/>
      <c r="P113" s="362"/>
      <c r="Q113" s="362"/>
      <c r="R113" s="324"/>
      <c r="S113" s="324"/>
      <c r="T113" s="324"/>
      <c r="U113" s="324"/>
      <c r="V113" s="324"/>
      <c r="W113" s="324"/>
      <c r="X113" s="324"/>
      <c r="Y113" s="349"/>
      <c r="Z113" s="326"/>
    </row>
    <row r="114" spans="1:26" ht="21" customHeight="1">
      <c r="A114" s="899" t="s">
        <v>206</v>
      </c>
      <c r="B114" s="900"/>
      <c r="C114" s="22"/>
      <c r="D114" s="901"/>
      <c r="E114" s="901"/>
      <c r="F114" s="278"/>
      <c r="G114" s="901"/>
      <c r="H114" s="901"/>
      <c r="I114" s="901"/>
      <c r="J114" s="901"/>
      <c r="K114" s="901"/>
      <c r="L114" s="901"/>
      <c r="M114" s="901"/>
      <c r="N114" s="902"/>
      <c r="O114" s="326"/>
      <c r="P114" s="362"/>
      <c r="Q114" s="362"/>
      <c r="R114" s="324"/>
      <c r="S114" s="324"/>
      <c r="T114" s="324"/>
      <c r="U114" s="324"/>
      <c r="V114" s="324"/>
      <c r="W114" s="324"/>
      <c r="X114" s="324"/>
      <c r="Y114" s="326"/>
      <c r="Z114" s="326"/>
    </row>
    <row r="115" spans="1:26" ht="21" customHeight="1">
      <c r="A115" s="891" t="s">
        <v>322</v>
      </c>
      <c r="B115" s="892"/>
      <c r="C115" s="22"/>
      <c r="D115" s="901"/>
      <c r="E115" s="901"/>
      <c r="F115" s="278"/>
      <c r="G115" s="901"/>
      <c r="H115" s="901"/>
      <c r="I115" s="901"/>
      <c r="J115" s="901"/>
      <c r="K115" s="594" t="s">
        <v>322</v>
      </c>
      <c r="L115" s="901"/>
      <c r="M115" s="901"/>
      <c r="N115" s="902"/>
      <c r="O115" s="326"/>
      <c r="P115" s="362"/>
      <c r="Q115" s="362"/>
      <c r="R115" s="324"/>
      <c r="S115" s="324"/>
      <c r="T115" s="324"/>
      <c r="U115" s="34"/>
      <c r="V115" s="324"/>
      <c r="W115" s="324"/>
      <c r="X115" s="324"/>
      <c r="Y115" s="326"/>
      <c r="Z115" s="326"/>
    </row>
    <row r="116" spans="1:26" ht="21" customHeight="1">
      <c r="A116" s="891" t="s">
        <v>207</v>
      </c>
      <c r="B116" s="892"/>
      <c r="C116" s="22"/>
      <c r="D116" s="901"/>
      <c r="E116" s="901"/>
      <c r="F116" s="278"/>
      <c r="G116" s="901"/>
      <c r="H116" s="901"/>
      <c r="I116" s="901"/>
      <c r="J116" s="901"/>
      <c r="K116" s="901"/>
      <c r="L116" s="901"/>
      <c r="M116" s="901"/>
      <c r="N116" s="902"/>
      <c r="O116" s="326"/>
      <c r="P116" s="362"/>
      <c r="Q116" s="362"/>
      <c r="R116" s="324"/>
      <c r="S116" s="324"/>
      <c r="T116" s="324"/>
      <c r="U116" s="324"/>
      <c r="V116" s="324"/>
      <c r="W116" s="324"/>
      <c r="X116" s="324"/>
      <c r="Y116" s="326"/>
      <c r="Z116" s="326"/>
    </row>
    <row r="117" spans="1:26" ht="21" customHeight="1" thickBot="1">
      <c r="A117" s="905" t="s">
        <v>208</v>
      </c>
      <c r="B117" s="906"/>
      <c r="C117" s="906"/>
      <c r="D117" s="906"/>
      <c r="E117" s="906"/>
      <c r="F117" s="314"/>
      <c r="G117" s="907">
        <f>'statement of marks'!$HV$108</f>
        <v>45781</v>
      </c>
      <c r="H117" s="907"/>
      <c r="I117" s="908" t="s">
        <v>210</v>
      </c>
      <c r="J117" s="908"/>
      <c r="K117" s="903"/>
      <c r="L117" s="903"/>
      <c r="M117" s="903"/>
      <c r="N117" s="904"/>
      <c r="O117" s="345"/>
      <c r="P117" s="362"/>
      <c r="Q117" s="362"/>
      <c r="R117" s="347"/>
      <c r="S117" s="350"/>
      <c r="T117" s="350"/>
      <c r="U117" s="324"/>
      <c r="V117" s="324"/>
      <c r="W117" s="324"/>
      <c r="X117" s="324"/>
      <c r="Y117" s="345"/>
      <c r="Z117" s="345"/>
    </row>
    <row r="118" spans="1:26" ht="21" customHeight="1" thickTop="1">
      <c r="A118" s="962" t="s">
        <v>195</v>
      </c>
      <c r="B118" s="963"/>
      <c r="C118" s="963"/>
      <c r="D118" s="963"/>
      <c r="E118" s="963"/>
      <c r="F118" s="963"/>
      <c r="G118" s="963"/>
      <c r="H118" s="963"/>
      <c r="I118" s="963"/>
      <c r="J118" s="963"/>
      <c r="K118" s="963"/>
      <c r="L118" s="963"/>
      <c r="M118" s="963"/>
      <c r="N118" s="964"/>
      <c r="O118" s="323"/>
      <c r="P118" s="362"/>
      <c r="Q118" s="362"/>
      <c r="R118" s="323"/>
      <c r="S118" s="323"/>
      <c r="T118" s="323"/>
      <c r="U118" s="323"/>
      <c r="V118" s="323"/>
      <c r="W118" s="323"/>
      <c r="X118" s="323"/>
      <c r="Y118" s="323"/>
      <c r="Z118" s="323"/>
    </row>
    <row r="119" spans="1:26" ht="21" customHeight="1">
      <c r="A119" s="965" t="str">
        <f>IF('statement of marks'!$A$2="","",'statement of marks'!$A$2)</f>
        <v>Govt. Higher Secondary School, XYZ</v>
      </c>
      <c r="B119" s="966"/>
      <c r="C119" s="966"/>
      <c r="D119" s="966"/>
      <c r="E119" s="966"/>
      <c r="F119" s="966"/>
      <c r="G119" s="966"/>
      <c r="H119" s="966"/>
      <c r="I119" s="966"/>
      <c r="J119" s="966"/>
      <c r="K119" s="966"/>
      <c r="L119" s="966"/>
      <c r="M119" s="966"/>
      <c r="N119" s="967"/>
      <c r="O119" s="325"/>
      <c r="P119" s="362"/>
      <c r="Q119" s="362"/>
      <c r="R119" s="325"/>
      <c r="S119" s="325"/>
      <c r="T119" s="325"/>
      <c r="U119" s="325"/>
      <c r="V119" s="325"/>
      <c r="W119" s="325"/>
      <c r="X119" s="325"/>
      <c r="Y119" s="325"/>
      <c r="Z119" s="325"/>
    </row>
    <row r="120" spans="1:26" ht="21" customHeight="1">
      <c r="A120" s="965"/>
      <c r="B120" s="966"/>
      <c r="C120" s="966"/>
      <c r="D120" s="966"/>
      <c r="E120" s="966"/>
      <c r="F120" s="966"/>
      <c r="G120" s="966"/>
      <c r="H120" s="966"/>
      <c r="I120" s="966"/>
      <c r="J120" s="966"/>
      <c r="K120" s="966"/>
      <c r="L120" s="966"/>
      <c r="M120" s="966"/>
      <c r="N120" s="967"/>
      <c r="O120" s="325"/>
      <c r="P120" s="362"/>
      <c r="Q120" s="362"/>
      <c r="R120" s="325"/>
      <c r="S120" s="325"/>
      <c r="T120" s="325"/>
      <c r="U120" s="325"/>
      <c r="V120" s="325"/>
      <c r="W120" s="325"/>
      <c r="X120" s="325"/>
      <c r="Y120" s="325"/>
      <c r="Z120" s="325"/>
    </row>
    <row r="121" spans="1:26" ht="21" customHeight="1">
      <c r="A121" s="891" t="s">
        <v>196</v>
      </c>
      <c r="B121" s="892"/>
      <c r="C121" s="939" t="str">
        <f>IF(M141="","MAIN EXAM.",IF(C148="SUPPL.","SUPPL. EXAM.",IF(C148="RE-EXAM.","RE-EXAM.",)))</f>
        <v>MAIN EXAM.</v>
      </c>
      <c r="D121" s="939"/>
      <c r="E121" s="939"/>
      <c r="F121" s="939"/>
      <c r="G121" s="939"/>
      <c r="H121" s="948" t="s">
        <v>133</v>
      </c>
      <c r="I121" s="949"/>
      <c r="J121" s="352" t="str">
        <f>IF('statement of marks'!$F$3="","",'statement of marks'!$F$3)</f>
        <v>2024-25</v>
      </c>
      <c r="K121" s="939" t="s">
        <v>62</v>
      </c>
      <c r="L121" s="939"/>
      <c r="M121" s="939">
        <f>IF('statement of marks'!D10="","",'statement of marks'!D10)</f>
        <v>9104</v>
      </c>
      <c r="N121" s="950"/>
      <c r="O121" s="326"/>
      <c r="P121" s="362"/>
      <c r="Q121" s="362"/>
      <c r="R121" s="327"/>
      <c r="S121" s="327"/>
      <c r="T121" s="327"/>
      <c r="U121" s="327"/>
      <c r="V121" s="327"/>
      <c r="W121" s="327"/>
      <c r="X121" s="327"/>
      <c r="Y121" s="326"/>
      <c r="Z121" s="326"/>
    </row>
    <row r="122" spans="1:26" ht="21" customHeight="1">
      <c r="A122" s="891" t="s">
        <v>36</v>
      </c>
      <c r="B122" s="892"/>
      <c r="C122" s="892" t="str">
        <f>IF('statement of marks'!G10="","",'statement of marks'!G10)</f>
        <v>A 004</v>
      </c>
      <c r="D122" s="892"/>
      <c r="E122" s="892"/>
      <c r="F122" s="892"/>
      <c r="G122" s="892"/>
      <c r="H122" s="892"/>
      <c r="I122" s="892"/>
      <c r="J122" s="892"/>
      <c r="K122" s="892"/>
      <c r="L122" s="892"/>
      <c r="M122" s="892"/>
      <c r="N122" s="951"/>
      <c r="O122" s="326"/>
      <c r="P122" s="362"/>
      <c r="Q122" s="362"/>
      <c r="R122" s="326"/>
      <c r="S122" s="326"/>
      <c r="T122" s="326"/>
      <c r="U122" s="326"/>
      <c r="V122" s="326"/>
      <c r="W122" s="326"/>
      <c r="X122" s="326"/>
      <c r="Y122" s="326"/>
      <c r="Z122" s="326"/>
    </row>
    <row r="123" spans="1:26" ht="21" customHeight="1">
      <c r="A123" s="891" t="s">
        <v>37</v>
      </c>
      <c r="B123" s="892"/>
      <c r="C123" s="892" t="str">
        <f>IF('statement of marks'!H10="","",'statement of marks'!H10)</f>
        <v>B 004</v>
      </c>
      <c r="D123" s="892"/>
      <c r="E123" s="892"/>
      <c r="F123" s="892"/>
      <c r="G123" s="892"/>
      <c r="H123" s="892"/>
      <c r="I123" s="892"/>
      <c r="J123" s="892"/>
      <c r="K123" s="892"/>
      <c r="L123" s="892"/>
      <c r="M123" s="892"/>
      <c r="N123" s="951"/>
      <c r="O123" s="326"/>
      <c r="P123" s="362"/>
      <c r="Q123" s="362"/>
      <c r="R123" s="326"/>
      <c r="S123" s="326"/>
      <c r="T123" s="326"/>
      <c r="U123" s="326"/>
      <c r="V123" s="326"/>
      <c r="W123" s="326"/>
      <c r="X123" s="326"/>
      <c r="Y123" s="326"/>
      <c r="Z123" s="326"/>
    </row>
    <row r="124" spans="1:26" ht="21" customHeight="1">
      <c r="A124" s="891" t="s">
        <v>38</v>
      </c>
      <c r="B124" s="892"/>
      <c r="C124" s="892" t="str">
        <f>IF('statement of marks'!I10="","",'statement of marks'!I10)</f>
        <v>C 004</v>
      </c>
      <c r="D124" s="892"/>
      <c r="E124" s="892"/>
      <c r="F124" s="892"/>
      <c r="G124" s="892"/>
      <c r="H124" s="892"/>
      <c r="I124" s="892"/>
      <c r="J124" s="892"/>
      <c r="K124" s="892"/>
      <c r="L124" s="892"/>
      <c r="M124" s="892"/>
      <c r="N124" s="951"/>
      <c r="O124" s="326"/>
      <c r="P124" s="362"/>
      <c r="Q124" s="362"/>
      <c r="R124" s="326"/>
      <c r="S124" s="326"/>
      <c r="T124" s="326"/>
      <c r="U124" s="326"/>
      <c r="V124" s="326"/>
      <c r="W124" s="326"/>
      <c r="X124" s="326"/>
      <c r="Y124" s="326"/>
      <c r="Z124" s="326"/>
    </row>
    <row r="125" spans="1:26" ht="21" customHeight="1">
      <c r="A125" s="891" t="s">
        <v>243</v>
      </c>
      <c r="B125" s="892"/>
      <c r="C125" s="892" t="str">
        <f>IF('statement of marks'!$A$3="","",'statement of marks'!$A$3)</f>
        <v>9 'A'</v>
      </c>
      <c r="D125" s="892"/>
      <c r="E125" s="939" t="s">
        <v>63</v>
      </c>
      <c r="F125" s="939"/>
      <c r="G125" s="939"/>
      <c r="H125" s="939">
        <f>IF('statement of marks'!E10="","",'statement of marks'!E10)</f>
        <v>10625</v>
      </c>
      <c r="I125" s="939"/>
      <c r="J125" s="952" t="s">
        <v>58</v>
      </c>
      <c r="K125" s="952"/>
      <c r="L125" s="953">
        <f>IF('statement of marks'!F10="","",'statement of marks'!F10)</f>
        <v>35562</v>
      </c>
      <c r="M125" s="953"/>
      <c r="N125" s="954"/>
      <c r="O125" s="326"/>
      <c r="P125" s="362"/>
      <c r="Q125" s="362"/>
      <c r="R125" s="327"/>
      <c r="S125" s="327"/>
      <c r="T125" s="327"/>
      <c r="U125" s="327"/>
      <c r="V125" s="328"/>
      <c r="W125" s="328"/>
      <c r="X125" s="328"/>
      <c r="Y125" s="326"/>
      <c r="Z125" s="326"/>
    </row>
    <row r="126" spans="1:26" ht="21" customHeight="1">
      <c r="A126" s="955" t="s">
        <v>197</v>
      </c>
      <c r="B126" s="956" t="s">
        <v>198</v>
      </c>
      <c r="C126" s="659" t="s">
        <v>67</v>
      </c>
      <c r="D126" s="659" t="s">
        <v>68</v>
      </c>
      <c r="E126" s="957" t="s">
        <v>434</v>
      </c>
      <c r="F126" s="958" t="s">
        <v>431</v>
      </c>
      <c r="G126" s="659" t="s">
        <v>370</v>
      </c>
      <c r="H126" s="659" t="s">
        <v>212</v>
      </c>
      <c r="I126" s="659" t="s">
        <v>432</v>
      </c>
      <c r="J126" s="659" t="s">
        <v>168</v>
      </c>
      <c r="K126" s="659" t="s">
        <v>438</v>
      </c>
      <c r="L126" s="659" t="s">
        <v>365</v>
      </c>
      <c r="M126" s="659" t="s">
        <v>366</v>
      </c>
      <c r="N126" s="961" t="s">
        <v>213</v>
      </c>
      <c r="O126" s="329"/>
      <c r="P126" s="362"/>
      <c r="Q126" s="362"/>
      <c r="R126" s="330"/>
      <c r="S126" s="330"/>
      <c r="T126" s="330"/>
      <c r="U126" s="330"/>
      <c r="V126" s="330"/>
      <c r="W126" s="330"/>
      <c r="X126" s="330"/>
      <c r="Y126" s="329"/>
      <c r="Z126" s="329"/>
    </row>
    <row r="127" spans="1:26" ht="21" customHeight="1">
      <c r="A127" s="955"/>
      <c r="B127" s="956"/>
      <c r="C127" s="659"/>
      <c r="D127" s="659"/>
      <c r="E127" s="957"/>
      <c r="F127" s="959"/>
      <c r="G127" s="659"/>
      <c r="H127" s="659"/>
      <c r="I127" s="659"/>
      <c r="J127" s="659"/>
      <c r="K127" s="659"/>
      <c r="L127" s="659"/>
      <c r="M127" s="659"/>
      <c r="N127" s="961"/>
      <c r="O127" s="329"/>
      <c r="P127" s="362"/>
      <c r="Q127" s="362"/>
      <c r="R127" s="330"/>
      <c r="S127" s="330"/>
      <c r="T127" s="330"/>
      <c r="U127" s="330"/>
      <c r="V127" s="330"/>
      <c r="W127" s="330"/>
      <c r="X127" s="330"/>
      <c r="Y127" s="329"/>
      <c r="Z127" s="329"/>
    </row>
    <row r="128" spans="1:26" ht="21" customHeight="1">
      <c r="A128" s="955"/>
      <c r="B128" s="956"/>
      <c r="C128" s="659"/>
      <c r="D128" s="659"/>
      <c r="E128" s="957"/>
      <c r="F128" s="960"/>
      <c r="G128" s="659"/>
      <c r="H128" s="659"/>
      <c r="I128" s="659"/>
      <c r="J128" s="659"/>
      <c r="K128" s="659"/>
      <c r="L128" s="659"/>
      <c r="M128" s="659"/>
      <c r="N128" s="961"/>
      <c r="O128" s="329"/>
      <c r="P128" s="362"/>
      <c r="Q128" s="362"/>
      <c r="R128" s="330"/>
      <c r="S128" s="330"/>
      <c r="T128" s="330"/>
      <c r="U128" s="330"/>
      <c r="V128" s="330"/>
      <c r="W128" s="330"/>
      <c r="X128" s="330"/>
      <c r="Y128" s="329"/>
      <c r="Z128" s="329"/>
    </row>
    <row r="129" spans="1:26" ht="21" customHeight="1">
      <c r="A129" s="922" t="s">
        <v>149</v>
      </c>
      <c r="B129" s="923"/>
      <c r="C129" s="274">
        <v>10</v>
      </c>
      <c r="D129" s="274">
        <v>10</v>
      </c>
      <c r="E129" s="322" t="s">
        <v>436</v>
      </c>
      <c r="F129" s="322" t="s">
        <v>437</v>
      </c>
      <c r="G129" s="274">
        <v>70</v>
      </c>
      <c r="H129" s="270">
        <v>100</v>
      </c>
      <c r="I129" s="202">
        <v>100</v>
      </c>
      <c r="J129" s="270">
        <v>200</v>
      </c>
      <c r="K129" s="279"/>
      <c r="L129" s="270">
        <v>100</v>
      </c>
      <c r="M129" s="270"/>
      <c r="N129" s="201">
        <v>200</v>
      </c>
      <c r="O129" s="331"/>
      <c r="P129" s="362"/>
      <c r="Q129" s="362"/>
      <c r="R129" s="325"/>
      <c r="S129" s="325"/>
      <c r="T129" s="325"/>
      <c r="U129" s="333"/>
      <c r="V129" s="325"/>
      <c r="W129" s="325"/>
      <c r="X129" s="325"/>
      <c r="Y129" s="331"/>
      <c r="Z129" s="331"/>
    </row>
    <row r="130" spans="1:26" ht="21" customHeight="1">
      <c r="A130" s="891" t="str">
        <f>'statement of marks'!$J$3</f>
        <v xml:space="preserve"> HINDI</v>
      </c>
      <c r="B130" s="892"/>
      <c r="C130" s="277">
        <f>IF('statement of marks'!J10="","",'statement of marks'!J10)</f>
        <v>10</v>
      </c>
      <c r="D130" s="277">
        <f>IF('statement of marks'!K10="","",'statement of marks'!K10)</f>
        <v>10</v>
      </c>
      <c r="E130" s="277">
        <f>IF('statement of marks'!L10="","",'statement of marks'!L10)</f>
        <v>9</v>
      </c>
      <c r="F130" s="360">
        <f>IF('statement of marks'!N10="","",'statement of marks'!N10)</f>
        <v>1</v>
      </c>
      <c r="G130" s="277">
        <f>IF('statement of marks'!O10="","",'statement of marks'!O10)</f>
        <v>70</v>
      </c>
      <c r="H130" s="270">
        <f t="shared" ref="H130:H135" si="17">IF(G130="","",SUM(C130:G130))</f>
        <v>100</v>
      </c>
      <c r="I130" s="202">
        <f>IF('statement of marks'!Q10="","",'statement of marks'!Q10)</f>
        <v>37</v>
      </c>
      <c r="J130" s="203">
        <f t="shared" ref="J130:J135" si="18">IF(I130="","",SUM(H130:I130))</f>
        <v>137</v>
      </c>
      <c r="K130" s="275" t="str">
        <f>CONCATENATE('statement of marks'!HZ10,'statement of marks'!IA10,'statement of marks'!IB10)</f>
        <v>I</v>
      </c>
      <c r="L130" s="277" t="str">
        <f>IF('result subject-wise'!AB10="","",'result subject-wise'!AB10)</f>
        <v/>
      </c>
      <c r="M130" s="277" t="str">
        <f>IF('result subject-wise'!AK10="","",'result subject-wise'!AK10)</f>
        <v/>
      </c>
      <c r="N130" s="276">
        <f>IF(AND(K130="RE",M130=""),"",IF(AND(K130="S",M130=""),"",IF(M130="P",SUM(H130,L130),J130)))</f>
        <v>137</v>
      </c>
      <c r="O130" s="326"/>
      <c r="P130" s="362"/>
      <c r="Q130" s="362"/>
      <c r="R130" s="325"/>
      <c r="S130" s="335"/>
      <c r="T130" s="336"/>
      <c r="U130" s="337"/>
      <c r="V130" s="334"/>
      <c r="W130" s="334"/>
      <c r="X130" s="337"/>
      <c r="Y130" s="326"/>
      <c r="Z130" s="326"/>
    </row>
    <row r="131" spans="1:26" ht="21" customHeight="1">
      <c r="A131" s="891" t="str">
        <f>'statement of marks'!$Y$3</f>
        <v xml:space="preserve"> ENGLISH</v>
      </c>
      <c r="B131" s="892"/>
      <c r="C131" s="277">
        <f>IF('statement of marks'!Y10="","",'statement of marks'!Y10)</f>
        <v>4</v>
      </c>
      <c r="D131" s="277">
        <f>IF('statement of marks'!Z10="","",'statement of marks'!Z10)</f>
        <v>9</v>
      </c>
      <c r="E131" s="277">
        <f>IF('statement of marks'!AA10="","",'statement of marks'!AA10)</f>
        <v>8</v>
      </c>
      <c r="F131" s="360">
        <f>IF('statement of marks'!AC10="","",'statement of marks'!AC10)</f>
        <v>1</v>
      </c>
      <c r="G131" s="277">
        <f>IF('statement of marks'!AD10="","",'statement of marks'!AD10)</f>
        <v>70</v>
      </c>
      <c r="H131" s="270">
        <f t="shared" si="17"/>
        <v>92</v>
      </c>
      <c r="I131" s="202">
        <f>IF('statement of marks'!AF10="","",'statement of marks'!AF10)</f>
        <v>100</v>
      </c>
      <c r="J131" s="203">
        <f t="shared" si="18"/>
        <v>192</v>
      </c>
      <c r="K131" s="275" t="str">
        <f>CONCATENATE('statement of marks'!IC10,'statement of marks'!ID10,'statement of marks'!IE10,)</f>
        <v>D</v>
      </c>
      <c r="L131" s="277" t="str">
        <f>IF('result subject-wise'!AC10="","",'result subject-wise'!AC10)</f>
        <v/>
      </c>
      <c r="M131" s="277" t="str">
        <f>IF('result subject-wise'!AL10="","",'result subject-wise'!AL10)</f>
        <v/>
      </c>
      <c r="N131" s="276">
        <f t="shared" ref="N131:N135" si="19">IF(AND(K131="RE",M131=""),"",IF(AND(K131="S",M131=""),"",IF(M131="P",SUM(H131,L131),J131)))</f>
        <v>192</v>
      </c>
      <c r="O131" s="326"/>
      <c r="P131" s="362"/>
      <c r="Q131" s="362"/>
      <c r="R131" s="325"/>
      <c r="S131" s="335"/>
      <c r="T131" s="336"/>
      <c r="U131" s="337"/>
      <c r="V131" s="334"/>
      <c r="W131" s="334"/>
      <c r="X131" s="337"/>
      <c r="Y131" s="326"/>
      <c r="Z131" s="326"/>
    </row>
    <row r="132" spans="1:26" ht="21" customHeight="1">
      <c r="A132" s="891" t="str">
        <f>'statement of marks'!AO10</f>
        <v xml:space="preserve"> SANSKRIT</v>
      </c>
      <c r="B132" s="892"/>
      <c r="C132" s="277">
        <f>IF('statement of marks'!AP10="","",'statement of marks'!AP10)</f>
        <v>10</v>
      </c>
      <c r="D132" s="277">
        <f>IF('statement of marks'!AQ10="","",'statement of marks'!AQ10)</f>
        <v>10</v>
      </c>
      <c r="E132" s="277">
        <f>IF('statement of marks'!AR10="","",'statement of marks'!AR10)</f>
        <v>9</v>
      </c>
      <c r="F132" s="360">
        <f>IF('statement of marks'!AT10="","",'statement of marks'!AT10)</f>
        <v>0.5</v>
      </c>
      <c r="G132" s="277">
        <f>IF('statement of marks'!AU10="","",'statement of marks'!AU10)</f>
        <v>70</v>
      </c>
      <c r="H132" s="270">
        <f t="shared" si="17"/>
        <v>99.5</v>
      </c>
      <c r="I132" s="202">
        <f>IF('statement of marks'!AW10="","",'statement of marks'!AW10)</f>
        <v>100</v>
      </c>
      <c r="J132" s="203">
        <f t="shared" si="18"/>
        <v>199.5</v>
      </c>
      <c r="K132" s="275" t="str">
        <f>CONCATENATE('statement of marks'!IF10,'statement of marks'!IL10,'statement of marks'!IM10)</f>
        <v>D</v>
      </c>
      <c r="L132" s="277" t="str">
        <f>IF('result subject-wise'!AD10="","",'result subject-wise'!AD10)</f>
        <v/>
      </c>
      <c r="M132" s="277" t="str">
        <f>IF('result subject-wise'!AM10="","",'result subject-wise'!AM10)</f>
        <v/>
      </c>
      <c r="N132" s="276">
        <f t="shared" si="19"/>
        <v>199.5</v>
      </c>
      <c r="O132" s="326"/>
      <c r="P132" s="362"/>
      <c r="Q132" s="362"/>
      <c r="R132" s="325"/>
      <c r="S132" s="335"/>
      <c r="T132" s="336"/>
      <c r="U132" s="337"/>
      <c r="V132" s="334"/>
      <c r="W132" s="334"/>
      <c r="X132" s="337"/>
      <c r="Y132" s="326"/>
      <c r="Z132" s="326"/>
    </row>
    <row r="133" spans="1:26" ht="21" customHeight="1">
      <c r="A133" s="891" t="str">
        <f>'statement of marks'!$BE$3</f>
        <v xml:space="preserve"> SCIENCE</v>
      </c>
      <c r="B133" s="892"/>
      <c r="C133" s="277">
        <f>IF('statement of marks'!BE10="","",'statement of marks'!BE10)</f>
        <v>8</v>
      </c>
      <c r="D133" s="277">
        <f>IF('statement of marks'!BF10="","",'statement of marks'!BF10)</f>
        <v>3</v>
      </c>
      <c r="E133" s="277">
        <f>IF('statement of marks'!BG10="","",'statement of marks'!BG10)</f>
        <v>8</v>
      </c>
      <c r="F133" s="360">
        <f>IF('statement of marks'!BI10="","",'statement of marks'!BI10)</f>
        <v>2</v>
      </c>
      <c r="G133" s="277">
        <f>IF('statement of marks'!BJ10="","",'statement of marks'!BJ10)</f>
        <v>70</v>
      </c>
      <c r="H133" s="270">
        <f t="shared" si="17"/>
        <v>91</v>
      </c>
      <c r="I133" s="202">
        <f>IF('statement of marks'!BL10="","",'statement of marks'!BL10)</f>
        <v>100</v>
      </c>
      <c r="J133" s="203">
        <f t="shared" si="18"/>
        <v>191</v>
      </c>
      <c r="K133" s="275" t="str">
        <f>CONCATENATE('statement of marks'!IN10,'statement of marks'!IO10,'statement of marks'!IP10)</f>
        <v>D</v>
      </c>
      <c r="L133" s="277" t="str">
        <f>IF('result subject-wise'!AE10="","",'result subject-wise'!AE10)</f>
        <v/>
      </c>
      <c r="M133" s="277" t="str">
        <f>IF('result subject-wise'!AN10="","",'result subject-wise'!AN10)</f>
        <v/>
      </c>
      <c r="N133" s="276">
        <f t="shared" si="19"/>
        <v>191</v>
      </c>
      <c r="O133" s="326"/>
      <c r="P133" s="362"/>
      <c r="Q133" s="362"/>
      <c r="R133" s="325"/>
      <c r="S133" s="335"/>
      <c r="T133" s="336"/>
      <c r="U133" s="337"/>
      <c r="V133" s="334"/>
      <c r="W133" s="334"/>
      <c r="X133" s="337"/>
      <c r="Y133" s="326"/>
      <c r="Z133" s="326"/>
    </row>
    <row r="134" spans="1:26" ht="21" customHeight="1">
      <c r="A134" s="909" t="str">
        <f>'statement of marks'!$BU10</f>
        <v xml:space="preserve"> SOCIAL SCIENCE</v>
      </c>
      <c r="B134" s="910"/>
      <c r="C134" s="277">
        <f>IF('statement of marks'!CL10="","",'statement of marks'!CL10)</f>
        <v>10</v>
      </c>
      <c r="D134" s="277">
        <f>IF('statement of marks'!CM10="","",'statement of marks'!CM10)</f>
        <v>10</v>
      </c>
      <c r="E134" s="277">
        <f>IF('statement of marks'!CN10="","",'statement of marks'!CN10)</f>
        <v>9</v>
      </c>
      <c r="F134" s="360">
        <f>IF('statement of marks'!CO10="","",'statement of marks'!CO10)</f>
        <v>0.5</v>
      </c>
      <c r="G134" s="277">
        <f>IF('statement of marks'!CP10="","",'statement of marks'!CP10)</f>
        <v>70</v>
      </c>
      <c r="H134" s="270">
        <f t="shared" si="17"/>
        <v>99.5</v>
      </c>
      <c r="I134" s="202">
        <f>IF('statement of marks'!CR10="","",'statement of marks'!CR10)</f>
        <v>100</v>
      </c>
      <c r="J134" s="203">
        <f t="shared" si="18"/>
        <v>199.5</v>
      </c>
      <c r="K134" s="275" t="str">
        <f>CONCATENATE('statement of marks'!IQ10,'statement of marks'!IR10,'statement of marks'!IS10)</f>
        <v>D</v>
      </c>
      <c r="L134" s="277" t="str">
        <f>IF('result subject-wise'!AF10="","",'result subject-wise'!AF10)</f>
        <v/>
      </c>
      <c r="M134" s="277" t="str">
        <f>IF('result subject-wise'!AO10="","",'result subject-wise'!AO10)</f>
        <v/>
      </c>
      <c r="N134" s="276">
        <f t="shared" si="19"/>
        <v>199.5</v>
      </c>
      <c r="O134" s="326"/>
      <c r="P134" s="362"/>
      <c r="Q134" s="362"/>
      <c r="R134" s="325"/>
      <c r="S134" s="335"/>
      <c r="T134" s="336"/>
      <c r="U134" s="337"/>
      <c r="V134" s="334"/>
      <c r="W134" s="334"/>
      <c r="X134" s="337"/>
      <c r="Y134" s="326"/>
      <c r="Z134" s="326"/>
    </row>
    <row r="135" spans="1:26" ht="21" customHeight="1">
      <c r="A135" s="891" t="str">
        <f>'statement of marks'!$CZ$3</f>
        <v xml:space="preserve"> MATHEMATICS</v>
      </c>
      <c r="B135" s="892"/>
      <c r="C135" s="277">
        <f>IF('statement of marks'!CZ10="","",'statement of marks'!CZ10)</f>
        <v>5</v>
      </c>
      <c r="D135" s="277">
        <f>IF('statement of marks'!DA10="","",'statement of marks'!DA10)</f>
        <v>4</v>
      </c>
      <c r="E135" s="277">
        <f>IF('statement of marks'!DB10="","",'statement of marks'!DB10)</f>
        <v>8</v>
      </c>
      <c r="F135" s="360">
        <f>IF('statement of marks'!DD10="","",'statement of marks'!DD10)</f>
        <v>1</v>
      </c>
      <c r="G135" s="277">
        <f>IF('statement of marks'!DE10="","",'statement of marks'!DE10)</f>
        <v>25</v>
      </c>
      <c r="H135" s="270">
        <f t="shared" si="17"/>
        <v>43</v>
      </c>
      <c r="I135" s="202">
        <f>IF('statement of marks'!DG10="","",'statement of marks'!DG10)</f>
        <v>90</v>
      </c>
      <c r="J135" s="203">
        <f t="shared" si="18"/>
        <v>133</v>
      </c>
      <c r="K135" s="275" t="str">
        <f>CONCATENATE('statement of marks'!IT10,'statement of marks'!IU10,'statement of marks'!IV10)</f>
        <v>I</v>
      </c>
      <c r="L135" s="277" t="str">
        <f>IF('result subject-wise'!AG10="","",'result subject-wise'!AG10)</f>
        <v/>
      </c>
      <c r="M135" s="277" t="str">
        <f>IF('result subject-wise'!AP10="","",'result subject-wise'!AP10)</f>
        <v/>
      </c>
      <c r="N135" s="276">
        <f t="shared" si="19"/>
        <v>133</v>
      </c>
      <c r="O135" s="326"/>
      <c r="P135" s="362"/>
      <c r="Q135" s="362"/>
      <c r="R135" s="325"/>
      <c r="S135" s="335"/>
      <c r="T135" s="336"/>
      <c r="U135" s="337"/>
      <c r="V135" s="334"/>
      <c r="W135" s="334"/>
      <c r="X135" s="337"/>
      <c r="Y135" s="326"/>
      <c r="Z135" s="326"/>
    </row>
    <row r="136" spans="1:26" ht="21" customHeight="1">
      <c r="A136" s="911" t="s">
        <v>214</v>
      </c>
      <c r="B136" s="912"/>
      <c r="C136" s="274">
        <f t="shared" ref="C136:D136" si="20">IF(C135="","",SUM(C130:C135))</f>
        <v>47</v>
      </c>
      <c r="D136" s="274">
        <f t="shared" si="20"/>
        <v>46</v>
      </c>
      <c r="E136" s="274">
        <f>IF(E135="","",SUM(E130:E135))</f>
        <v>51</v>
      </c>
      <c r="F136" s="361">
        <f>IF(F135="","",SUM(F130:F135))</f>
        <v>6</v>
      </c>
      <c r="G136" s="274">
        <f t="shared" ref="G136:J136" si="21">IF(G135="","",SUM(G130:G135))</f>
        <v>375</v>
      </c>
      <c r="H136" s="274">
        <f t="shared" si="21"/>
        <v>525</v>
      </c>
      <c r="I136" s="274">
        <f t="shared" si="21"/>
        <v>527</v>
      </c>
      <c r="J136" s="274">
        <f t="shared" si="21"/>
        <v>1052</v>
      </c>
      <c r="K136" s="913"/>
      <c r="L136" s="914"/>
      <c r="M136" s="919">
        <f>COUNTIF(M130:M135,"F")</f>
        <v>0</v>
      </c>
      <c r="N136" s="273">
        <f>SUM(N130:N135)</f>
        <v>1052</v>
      </c>
      <c r="O136" s="339"/>
      <c r="P136" s="362"/>
      <c r="Q136" s="362"/>
      <c r="R136" s="332"/>
      <c r="S136" s="332"/>
      <c r="T136" s="332"/>
      <c r="U136" s="340"/>
      <c r="V136" s="340"/>
      <c r="W136" s="334"/>
      <c r="X136" s="332"/>
      <c r="Y136" s="339"/>
      <c r="Z136" s="339"/>
    </row>
    <row r="137" spans="1:26" ht="21" customHeight="1">
      <c r="A137" s="911" t="s">
        <v>199</v>
      </c>
      <c r="B137" s="912"/>
      <c r="C137" s="270">
        <f>60-(COUNTIF(C130:C135,"NA")*C129+COUNTIF(C130:C135,"ML")*C129)</f>
        <v>60</v>
      </c>
      <c r="D137" s="270">
        <f>60-(COUNTIF(D130:D135,"NA")*D129+COUNTIF(D130:D135,"ML")*D129)</f>
        <v>60</v>
      </c>
      <c r="E137" s="270">
        <f>53-(COUNTIF(E130:E135,"NA")*9+COUNTIF(E130:E135,"ML")*9)</f>
        <v>53</v>
      </c>
      <c r="F137" s="270">
        <f>7-(COUNTIF(F130:F135,"ML")*1)</f>
        <v>7</v>
      </c>
      <c r="G137" s="270">
        <f>420-(COUNTIF(G130:G135,"NA")*G129+COUNTIF(G130:G135,"ML")*G129)</f>
        <v>420</v>
      </c>
      <c r="H137" s="270">
        <f>SUM(C137:G137)</f>
        <v>600</v>
      </c>
      <c r="I137" s="270">
        <f>600-(COUNTIF(I130:I135,"ML")*100)</f>
        <v>600</v>
      </c>
      <c r="J137" s="270">
        <f>SUM(H137:I137)</f>
        <v>1200</v>
      </c>
      <c r="K137" s="915"/>
      <c r="L137" s="916"/>
      <c r="M137" s="920"/>
      <c r="N137" s="201">
        <f>6*N129</f>
        <v>1200</v>
      </c>
      <c r="O137" s="339"/>
      <c r="P137" s="362"/>
      <c r="Q137" s="362"/>
      <c r="R137" s="325"/>
      <c r="S137" s="325"/>
      <c r="T137" s="325"/>
      <c r="U137" s="340"/>
      <c r="V137" s="334"/>
      <c r="W137" s="340"/>
      <c r="X137" s="325"/>
      <c r="Y137" s="339"/>
      <c r="Z137" s="339"/>
    </row>
    <row r="138" spans="1:26" ht="21" customHeight="1">
      <c r="A138" s="922" t="s">
        <v>130</v>
      </c>
      <c r="B138" s="923"/>
      <c r="C138" s="204">
        <f t="shared" ref="C138:J138" si="22">C136/C137*100</f>
        <v>78.333333333333329</v>
      </c>
      <c r="D138" s="204">
        <f t="shared" si="22"/>
        <v>76.666666666666671</v>
      </c>
      <c r="E138" s="204">
        <f t="shared" si="22"/>
        <v>96.226415094339629</v>
      </c>
      <c r="F138" s="204">
        <f t="shared" si="22"/>
        <v>85.714285714285708</v>
      </c>
      <c r="G138" s="204">
        <f t="shared" si="22"/>
        <v>89.285714285714292</v>
      </c>
      <c r="H138" s="204">
        <f t="shared" si="22"/>
        <v>87.5</v>
      </c>
      <c r="I138" s="204">
        <f t="shared" si="22"/>
        <v>87.833333333333329</v>
      </c>
      <c r="J138" s="204">
        <f t="shared" si="22"/>
        <v>87.666666666666671</v>
      </c>
      <c r="K138" s="917"/>
      <c r="L138" s="918"/>
      <c r="M138" s="921"/>
      <c r="N138" s="354">
        <f>N136/N137*100</f>
        <v>87.666666666666671</v>
      </c>
      <c r="O138" s="331"/>
      <c r="P138" s="363"/>
      <c r="Q138" s="362"/>
      <c r="R138" s="341"/>
      <c r="S138" s="341"/>
      <c r="T138" s="341"/>
      <c r="U138" s="340"/>
      <c r="V138" s="334"/>
      <c r="W138" s="340"/>
      <c r="X138" s="341"/>
      <c r="Y138" s="331"/>
      <c r="Z138" s="331"/>
    </row>
    <row r="139" spans="1:26" ht="21" customHeight="1">
      <c r="A139" s="891" t="str">
        <f>'statement of marks'!$DS$3</f>
        <v>RAJASTHAN KA SWARNIM ITIHAS</v>
      </c>
      <c r="B139" s="892"/>
      <c r="C139" s="272">
        <f>IF('statement of marks'!DS10="","",'statement of marks'!DS10)</f>
        <v>10</v>
      </c>
      <c r="D139" s="272">
        <f>IF('statement of marks'!DT10="","",'statement of marks'!DT10)</f>
        <v>10</v>
      </c>
      <c r="E139" s="277">
        <f>IF('statement of marks'!DU10="","",'statement of marks'!DU10)</f>
        <v>10</v>
      </c>
      <c r="F139" s="924"/>
      <c r="G139" s="272">
        <f>IF('statement of marks'!DW10="","",'statement of marks'!DW10)</f>
        <v>70</v>
      </c>
      <c r="H139" s="270">
        <f>IF(G139="","",SUM(C139:G139))</f>
        <v>100</v>
      </c>
      <c r="I139" s="272">
        <f>IF('statement of marks'!DY10="","",'statement of marks'!DY10)</f>
        <v>100</v>
      </c>
      <c r="J139" s="270">
        <f>IF(I139="","",SUM(H139:I139))</f>
        <v>200</v>
      </c>
      <c r="K139" s="275" t="str">
        <f>IF('statement of marks'!IW10="","",'statement of marks'!IW10)</f>
        <v>A</v>
      </c>
      <c r="L139" s="280" t="str">
        <f>IF('result subject-wise'!AQ10="","",'result subject-wise'!AQ10)</f>
        <v/>
      </c>
      <c r="M139" s="927" t="s">
        <v>441</v>
      </c>
      <c r="N139" s="928"/>
      <c r="O139" s="326"/>
      <c r="P139" s="362"/>
      <c r="Q139" s="362"/>
      <c r="R139" s="325"/>
      <c r="S139" s="327"/>
      <c r="T139" s="325"/>
      <c r="U139" s="337"/>
      <c r="V139" s="342"/>
      <c r="W139" s="343"/>
      <c r="X139" s="332"/>
      <c r="Y139" s="326"/>
      <c r="Z139" s="326"/>
    </row>
    <row r="140" spans="1:26" ht="21" customHeight="1">
      <c r="A140" s="891" t="str">
        <f>'statement of marks'!$EG$3</f>
        <v xml:space="preserve"> PH. AND HEALTH EDU.</v>
      </c>
      <c r="B140" s="892"/>
      <c r="C140" s="272">
        <f>IF('statement of marks'!EI10="","",'statement of marks'!EI10)</f>
        <v>14</v>
      </c>
      <c r="D140" s="272">
        <f>IF('statement of marks'!EL10="","",'statement of marks'!EL10)</f>
        <v>11</v>
      </c>
      <c r="E140" s="277">
        <f>IF('statement of marks'!EO10="","",'statement of marks'!EO10)</f>
        <v>25</v>
      </c>
      <c r="F140" s="925"/>
      <c r="G140" s="272">
        <f>IF('statement of marks'!EU10="","",'statement of marks'!EU10)</f>
        <v>38</v>
      </c>
      <c r="H140" s="270">
        <f>IF(G140="","",SUM(C140:G140))</f>
        <v>88</v>
      </c>
      <c r="I140" s="272">
        <f>IF('statement of marks'!EZ10="","",'statement of marks'!EZ10)</f>
        <v>100</v>
      </c>
      <c r="J140" s="270">
        <f>IF(I140="","",SUM(H140:I140))</f>
        <v>188</v>
      </c>
      <c r="K140" s="275" t="str">
        <f>IF('statement of marks'!IX10="","",'statement of marks'!IX10)</f>
        <v>A</v>
      </c>
      <c r="L140" s="274" t="str">
        <f>IF('result subject-wise'!AR10="","",'result subject-wise'!AR10)</f>
        <v/>
      </c>
      <c r="M140" s="929"/>
      <c r="N140" s="930"/>
      <c r="O140" s="326"/>
      <c r="P140" s="362"/>
      <c r="Q140" s="327"/>
      <c r="R140" s="325"/>
      <c r="S140" s="327"/>
      <c r="T140" s="325"/>
      <c r="U140" s="337"/>
      <c r="V140" s="332"/>
      <c r="W140" s="332"/>
      <c r="X140" s="332"/>
      <c r="Y140" s="326"/>
      <c r="Z140" s="326"/>
    </row>
    <row r="141" spans="1:26" ht="21" customHeight="1">
      <c r="A141" s="891" t="str">
        <f>'statement of marks'!$FJ$3</f>
        <v xml:space="preserve"> FOUNDATION OF IT</v>
      </c>
      <c r="B141" s="892"/>
      <c r="C141" s="272">
        <f>IF('statement of marks'!FJ10="","",'statement of marks'!FJ10)</f>
        <v>10</v>
      </c>
      <c r="D141" s="272">
        <f>IF('statement of marks'!FK10="","",'statement of marks'!FK10)</f>
        <v>10</v>
      </c>
      <c r="E141" s="277">
        <f>IF('statement of marks'!FL10="","",'statement of marks'!FL10)</f>
        <v>10</v>
      </c>
      <c r="F141" s="926"/>
      <c r="G141" s="272">
        <f>IF('statement of marks'!FP10="","",'statement of marks'!FP10)</f>
        <v>51</v>
      </c>
      <c r="H141" s="270">
        <f>IF(G141="","",SUM(C141:G141))</f>
        <v>81</v>
      </c>
      <c r="I141" s="272">
        <f>IF('statement of marks'!FU10="","",'statement of marks'!FU10)</f>
        <v>90</v>
      </c>
      <c r="J141" s="270">
        <f>IF(I141="","",SUM(H141:I141))</f>
        <v>171</v>
      </c>
      <c r="K141" s="275" t="str">
        <f>IF('statement of marks'!IY10="","",'statement of marks'!IY10)</f>
        <v>A</v>
      </c>
      <c r="L141" s="274" t="str">
        <f>IF('result subject-wise'!AS10="","",'result subject-wise'!AS10)</f>
        <v/>
      </c>
      <c r="M141" s="931" t="str">
        <f>IF('result subject-wise'!AV10="","",'result subject-wise'!AV10)</f>
        <v/>
      </c>
      <c r="N141" s="932"/>
      <c r="O141" s="326"/>
      <c r="P141" s="362"/>
      <c r="Q141" s="327"/>
      <c r="R141" s="325"/>
      <c r="S141" s="327"/>
      <c r="T141" s="325"/>
      <c r="U141" s="337"/>
      <c r="V141" s="332"/>
      <c r="W141" s="332"/>
      <c r="X141" s="332"/>
      <c r="Y141" s="326"/>
      <c r="Z141" s="326"/>
    </row>
    <row r="142" spans="1:26" ht="21" customHeight="1">
      <c r="A142" s="891" t="str">
        <f>'statement of marks'!$GE$3</f>
        <v xml:space="preserve"> S.U.P.W.</v>
      </c>
      <c r="B142" s="892"/>
      <c r="C142" s="933" t="s">
        <v>244</v>
      </c>
      <c r="D142" s="934"/>
      <c r="E142" s="933" t="s">
        <v>74</v>
      </c>
      <c r="F142" s="933"/>
      <c r="G142" s="934"/>
      <c r="H142" s="934" t="s">
        <v>75</v>
      </c>
      <c r="I142" s="934"/>
      <c r="J142" s="270" t="s">
        <v>35</v>
      </c>
      <c r="K142" s="274" t="s">
        <v>52</v>
      </c>
      <c r="L142" s="935"/>
      <c r="M142" s="933" t="s">
        <v>130</v>
      </c>
      <c r="N142" s="936"/>
      <c r="O142" s="326"/>
      <c r="P142" s="362"/>
      <c r="Q142" s="325"/>
      <c r="R142" s="325"/>
      <c r="S142" s="325"/>
      <c r="T142" s="325"/>
      <c r="U142" s="332"/>
      <c r="V142" s="342"/>
      <c r="W142" s="337"/>
      <c r="X142" s="337"/>
      <c r="Y142" s="326"/>
      <c r="Z142" s="326"/>
    </row>
    <row r="143" spans="1:26" ht="21" customHeight="1">
      <c r="A143" s="891"/>
      <c r="B143" s="892"/>
      <c r="C143" s="934">
        <f>'statement of marks'!$GE$6</f>
        <v>25</v>
      </c>
      <c r="D143" s="934"/>
      <c r="E143" s="934">
        <f>'statement of marks'!$GF$6</f>
        <v>45</v>
      </c>
      <c r="F143" s="934"/>
      <c r="G143" s="934"/>
      <c r="H143" s="934">
        <f>'statement of marks'!$GG$6</f>
        <v>30</v>
      </c>
      <c r="I143" s="934"/>
      <c r="J143" s="270">
        <f>SUM(C143,E143,H143)</f>
        <v>100</v>
      </c>
      <c r="K143" s="274"/>
      <c r="L143" s="935"/>
      <c r="M143" s="937" t="str">
        <f>IF(M141="PASS",N138,"")</f>
        <v/>
      </c>
      <c r="N143" s="938"/>
      <c r="O143" s="326"/>
      <c r="P143" s="362"/>
      <c r="Q143" s="325"/>
      <c r="R143" s="325"/>
      <c r="S143" s="325"/>
      <c r="T143" s="325"/>
      <c r="U143" s="332"/>
      <c r="V143" s="342"/>
      <c r="W143" s="337"/>
      <c r="X143" s="337"/>
      <c r="Y143" s="326"/>
      <c r="Z143" s="326"/>
    </row>
    <row r="144" spans="1:26" ht="21" customHeight="1">
      <c r="A144" s="891"/>
      <c r="B144" s="892"/>
      <c r="C144" s="939">
        <f>IF('statement of marks'!GE10="","",'statement of marks'!GE10)</f>
        <v>24</v>
      </c>
      <c r="D144" s="939"/>
      <c r="E144" s="939">
        <f>'statement of marks'!GF10</f>
        <v>44</v>
      </c>
      <c r="F144" s="939"/>
      <c r="G144" s="939"/>
      <c r="H144" s="939">
        <f>'statement of marks'!GG10</f>
        <v>30</v>
      </c>
      <c r="I144" s="939"/>
      <c r="J144" s="272">
        <f>IF(H144="","",SUM(C144,E144,H144))</f>
        <v>98</v>
      </c>
      <c r="K144" s="275" t="str">
        <f>IF('statement of marks'!IZ10="","",'statement of marks'!IZ10)</f>
        <v>A</v>
      </c>
      <c r="L144" s="935"/>
      <c r="M144" s="940" t="s">
        <v>50</v>
      </c>
      <c r="N144" s="941"/>
      <c r="O144" s="326"/>
      <c r="P144" s="362"/>
      <c r="Q144" s="327"/>
      <c r="R144" s="327"/>
      <c r="S144" s="327"/>
      <c r="T144" s="327"/>
      <c r="U144" s="337"/>
      <c r="V144" s="342"/>
      <c r="W144" s="34"/>
      <c r="X144" s="337"/>
      <c r="Y144" s="326"/>
      <c r="Z144" s="326"/>
    </row>
    <row r="145" spans="1:26" ht="21" customHeight="1">
      <c r="A145" s="891" t="str">
        <f>'statement of marks'!$GN$3</f>
        <v xml:space="preserve"> ART EDU.</v>
      </c>
      <c r="B145" s="892"/>
      <c r="C145" s="934" t="s">
        <v>76</v>
      </c>
      <c r="D145" s="934"/>
      <c r="E145" s="934" t="s">
        <v>77</v>
      </c>
      <c r="F145" s="934"/>
      <c r="G145" s="934"/>
      <c r="H145" s="934" t="s">
        <v>78</v>
      </c>
      <c r="I145" s="934"/>
      <c r="J145" s="270" t="s">
        <v>35</v>
      </c>
      <c r="K145" s="274" t="s">
        <v>52</v>
      </c>
      <c r="L145" s="935"/>
      <c r="M145" s="942" t="str">
        <f>IF(M143="","",IF(M143&gt;=60,"FIRST",IF(M143&gt;=48,"SECOND",IF(M143&gt;=36,"THIRD"))))</f>
        <v/>
      </c>
      <c r="N145" s="943"/>
      <c r="O145" s="326"/>
      <c r="P145" s="362"/>
      <c r="Q145" s="325"/>
      <c r="R145" s="325"/>
      <c r="S145" s="325"/>
      <c r="T145" s="325"/>
      <c r="U145" s="332"/>
      <c r="V145" s="342"/>
      <c r="W145" s="337"/>
      <c r="X145" s="337"/>
      <c r="Y145" s="326"/>
      <c r="Z145" s="326"/>
    </row>
    <row r="146" spans="1:26" ht="21" customHeight="1">
      <c r="A146" s="891"/>
      <c r="B146" s="892"/>
      <c r="C146" s="934">
        <f>'statement of marks'!$GN$6</f>
        <v>25</v>
      </c>
      <c r="D146" s="934"/>
      <c r="E146" s="274">
        <f>'statement of marks'!$GO$6</f>
        <v>30</v>
      </c>
      <c r="F146" s="274"/>
      <c r="G146" s="270">
        <f>'statement of marks'!$GP$6</f>
        <v>30</v>
      </c>
      <c r="H146" s="934">
        <f>'statement of marks'!$GQ$6</f>
        <v>15</v>
      </c>
      <c r="I146" s="934"/>
      <c r="J146" s="270">
        <f>SUM(C146,E146,G146,H146)</f>
        <v>100</v>
      </c>
      <c r="K146" s="274"/>
      <c r="L146" s="935"/>
      <c r="M146" s="942"/>
      <c r="N146" s="943"/>
      <c r="O146" s="326"/>
      <c r="P146" s="362"/>
      <c r="Q146" s="325"/>
      <c r="R146" s="325"/>
      <c r="S146" s="325"/>
      <c r="T146" s="325"/>
      <c r="U146" s="332"/>
      <c r="V146" s="342"/>
      <c r="W146" s="337"/>
      <c r="X146" s="337"/>
      <c r="Y146" s="326"/>
      <c r="Z146" s="326"/>
    </row>
    <row r="147" spans="1:26" ht="21" customHeight="1">
      <c r="A147" s="891"/>
      <c r="B147" s="892"/>
      <c r="C147" s="939">
        <f>IF('statement of marks'!GN10="","",'statement of marks'!GN10)</f>
        <v>24</v>
      </c>
      <c r="D147" s="939"/>
      <c r="E147" s="277">
        <f>'statement of marks'!GO10</f>
        <v>28</v>
      </c>
      <c r="F147" s="277"/>
      <c r="G147" s="272">
        <f>'statement of marks'!GP10</f>
        <v>27</v>
      </c>
      <c r="H147" s="939">
        <f>'statement of marks'!GQ10</f>
        <v>14</v>
      </c>
      <c r="I147" s="939"/>
      <c r="J147" s="270">
        <f>IF(H147="","",SUM(C147:H147))</f>
        <v>93</v>
      </c>
      <c r="K147" s="275" t="str">
        <f>IF('statement of marks'!JA10="","",'statement of marks'!JA10)</f>
        <v>A</v>
      </c>
      <c r="L147" s="944" t="s">
        <v>442</v>
      </c>
      <c r="M147" s="945"/>
      <c r="N147" s="946"/>
      <c r="O147" s="326"/>
      <c r="P147" s="362"/>
      <c r="Q147" s="327"/>
      <c r="R147" s="327"/>
      <c r="S147" s="327"/>
      <c r="T147" s="325"/>
      <c r="U147" s="337"/>
      <c r="V147" s="344"/>
      <c r="W147" s="345"/>
      <c r="X147" s="345"/>
      <c r="Y147" s="326"/>
      <c r="Z147" s="326"/>
    </row>
    <row r="148" spans="1:26" ht="21" customHeight="1">
      <c r="A148" s="922" t="s">
        <v>439</v>
      </c>
      <c r="B148" s="923"/>
      <c r="C148" s="901" t="str">
        <f>'statement of marks'!HK10</f>
        <v>PASS</v>
      </c>
      <c r="D148" s="901"/>
      <c r="E148" s="901"/>
      <c r="F148" s="278"/>
      <c r="G148" s="278" t="s">
        <v>211</v>
      </c>
      <c r="H148" s="275" t="str">
        <f>IF('statement of marks'!DR10="","",'statement of marks'!DR10)</f>
        <v>FIRST</v>
      </c>
      <c r="I148" s="942" t="s">
        <v>209</v>
      </c>
      <c r="J148" s="942"/>
      <c r="K148" s="272">
        <f>IF('statement of marks'!HM10="","",'statement of marks'!HM10)</f>
        <v>5.9999999999999964</v>
      </c>
      <c r="L148" s="945"/>
      <c r="M148" s="945"/>
      <c r="N148" s="946"/>
      <c r="O148" s="331"/>
      <c r="P148" s="362"/>
      <c r="Q148" s="324"/>
      <c r="R148" s="337"/>
      <c r="S148" s="337"/>
      <c r="T148" s="337"/>
      <c r="U148" s="327"/>
      <c r="V148" s="345"/>
      <c r="W148" s="345"/>
      <c r="X148" s="345"/>
      <c r="Y148" s="331"/>
      <c r="Z148" s="331"/>
    </row>
    <row r="149" spans="1:26" ht="21" customHeight="1">
      <c r="A149" s="310" t="s">
        <v>363</v>
      </c>
      <c r="B149" s="947" t="s">
        <v>202</v>
      </c>
      <c r="C149" s="947"/>
      <c r="D149" s="939" t="s">
        <v>203</v>
      </c>
      <c r="E149" s="939"/>
      <c r="F149" s="272"/>
      <c r="G149" s="939" t="s">
        <v>204</v>
      </c>
      <c r="H149" s="939"/>
      <c r="I149" s="939" t="s">
        <v>205</v>
      </c>
      <c r="J149" s="939"/>
      <c r="K149" s="272" t="s">
        <v>324</v>
      </c>
      <c r="L149" s="945"/>
      <c r="M149" s="945"/>
      <c r="N149" s="946"/>
      <c r="O149" s="346"/>
      <c r="P149" s="362"/>
      <c r="Q149" s="327"/>
      <c r="R149" s="327"/>
      <c r="S149" s="327"/>
      <c r="T149" s="327"/>
      <c r="U149" s="327"/>
      <c r="V149" s="345"/>
      <c r="W149" s="345"/>
      <c r="X149" s="345"/>
      <c r="Y149" s="357"/>
      <c r="Z149" s="346"/>
    </row>
    <row r="150" spans="1:26" ht="21" customHeight="1">
      <c r="A150" s="891" t="s">
        <v>200</v>
      </c>
      <c r="B150" s="892"/>
      <c r="C150" s="277" t="str">
        <f>IF('statement of marks'!HO10="","",'statement of marks'!HO10)</f>
        <v/>
      </c>
      <c r="D150" s="893" t="str">
        <f>IF('statement of marks'!HQ10="","",'statement of marks'!HQ10)</f>
        <v/>
      </c>
      <c r="E150" s="893"/>
      <c r="F150" s="277"/>
      <c r="G150" s="893" t="str">
        <f>IF('statement of marks'!HS10="","",'statement of marks'!HS10)</f>
        <v/>
      </c>
      <c r="H150" s="893"/>
      <c r="I150" s="893" t="str">
        <f>IF('statement of marks'!HU10="","",'statement of marks'!HU10)</f>
        <v/>
      </c>
      <c r="J150" s="893"/>
      <c r="K150" s="275" t="str">
        <f>'statement of marks'!HW10</f>
        <v/>
      </c>
      <c r="L150" s="894" t="str">
        <f>IF(OR(M141="PASS",M141="FAIL"),'result subject-wise'!$AV$112,"")</f>
        <v/>
      </c>
      <c r="M150" s="894"/>
      <c r="N150" s="895"/>
      <c r="O150" s="326"/>
      <c r="P150" s="362"/>
      <c r="Q150" s="334"/>
      <c r="R150" s="334"/>
      <c r="S150" s="334"/>
      <c r="T150" s="334"/>
      <c r="U150" s="337"/>
      <c r="V150" s="347"/>
      <c r="W150" s="347"/>
      <c r="X150" s="347"/>
      <c r="Y150" s="326"/>
      <c r="Z150" s="326"/>
    </row>
    <row r="151" spans="1:26" ht="21" customHeight="1">
      <c r="A151" s="896" t="s">
        <v>201</v>
      </c>
      <c r="B151" s="897"/>
      <c r="C151" s="274" t="str">
        <f>IF('statement of marks'!HN10="","",'statement of marks'!HN10)</f>
        <v/>
      </c>
      <c r="D151" s="898" t="str">
        <f>IF('statement of marks'!HP10="","",'statement of marks'!HP10)</f>
        <v/>
      </c>
      <c r="E151" s="898"/>
      <c r="F151" s="274"/>
      <c r="G151" s="898" t="str">
        <f>IF('statement of marks'!HR10="","",'statement of marks'!HR10)</f>
        <v/>
      </c>
      <c r="H151" s="898"/>
      <c r="I151" s="898" t="str">
        <f>IF('statement of marks'!HT10="","",'statement of marks'!HT10)</f>
        <v/>
      </c>
      <c r="J151" s="898"/>
      <c r="K151" s="274" t="str">
        <f>'statement of marks'!HV10</f>
        <v/>
      </c>
      <c r="L151" s="894"/>
      <c r="M151" s="894"/>
      <c r="N151" s="895"/>
      <c r="O151" s="348"/>
      <c r="P151" s="362"/>
      <c r="Q151" s="332"/>
      <c r="R151" s="332"/>
      <c r="S151" s="332"/>
      <c r="T151" s="332"/>
      <c r="U151" s="332"/>
      <c r="V151" s="347"/>
      <c r="W151" s="347"/>
      <c r="X151" s="347"/>
      <c r="Y151" s="348"/>
      <c r="Z151" s="348"/>
    </row>
    <row r="152" spans="1:26" ht="21" customHeight="1">
      <c r="A152" s="899" t="s">
        <v>323</v>
      </c>
      <c r="B152" s="900"/>
      <c r="C152" s="22"/>
      <c r="D152" s="901"/>
      <c r="E152" s="901"/>
      <c r="F152" s="278"/>
      <c r="G152" s="901"/>
      <c r="H152" s="901"/>
      <c r="I152" s="901"/>
      <c r="J152" s="901"/>
      <c r="K152" s="901"/>
      <c r="L152" s="901"/>
      <c r="M152" s="901"/>
      <c r="N152" s="902"/>
      <c r="O152" s="326"/>
      <c r="P152" s="362"/>
      <c r="Q152" s="324"/>
      <c r="R152" s="324"/>
      <c r="S152" s="324"/>
      <c r="T152" s="324"/>
      <c r="U152" s="324"/>
      <c r="V152" s="324"/>
      <c r="W152" s="324"/>
      <c r="X152" s="324"/>
      <c r="Y152" s="349"/>
      <c r="Z152" s="326"/>
    </row>
    <row r="153" spans="1:26" ht="21" customHeight="1">
      <c r="A153" s="899" t="s">
        <v>206</v>
      </c>
      <c r="B153" s="900"/>
      <c r="C153" s="22"/>
      <c r="D153" s="901"/>
      <c r="E153" s="901"/>
      <c r="F153" s="278"/>
      <c r="G153" s="901"/>
      <c r="H153" s="901"/>
      <c r="I153" s="901"/>
      <c r="J153" s="901"/>
      <c r="K153" s="901"/>
      <c r="L153" s="901"/>
      <c r="M153" s="901"/>
      <c r="N153" s="902"/>
      <c r="O153" s="326"/>
      <c r="P153" s="362"/>
      <c r="Q153" s="324"/>
      <c r="R153" s="324"/>
      <c r="S153" s="324"/>
      <c r="T153" s="324"/>
      <c r="U153" s="324"/>
      <c r="V153" s="324"/>
      <c r="W153" s="324"/>
      <c r="X153" s="324"/>
      <c r="Y153" s="326"/>
      <c r="Z153" s="326"/>
    </row>
    <row r="154" spans="1:26" ht="21" customHeight="1">
      <c r="A154" s="891" t="s">
        <v>322</v>
      </c>
      <c r="B154" s="892"/>
      <c r="C154" s="22"/>
      <c r="D154" s="901"/>
      <c r="E154" s="901"/>
      <c r="F154" s="278"/>
      <c r="G154" s="901"/>
      <c r="H154" s="901"/>
      <c r="I154" s="901"/>
      <c r="J154" s="901"/>
      <c r="K154" s="594" t="s">
        <v>322</v>
      </c>
      <c r="L154" s="901"/>
      <c r="M154" s="901"/>
      <c r="N154" s="902"/>
      <c r="O154" s="326"/>
      <c r="P154" s="362"/>
      <c r="Q154" s="324"/>
      <c r="R154" s="324"/>
      <c r="S154" s="324"/>
      <c r="T154" s="324"/>
      <c r="U154" s="34"/>
      <c r="V154" s="324"/>
      <c r="W154" s="324"/>
      <c r="X154" s="324"/>
      <c r="Y154" s="326"/>
      <c r="Z154" s="326"/>
    </row>
    <row r="155" spans="1:26" ht="21" customHeight="1">
      <c r="A155" s="891" t="s">
        <v>207</v>
      </c>
      <c r="B155" s="892"/>
      <c r="C155" s="22"/>
      <c r="D155" s="901"/>
      <c r="E155" s="901"/>
      <c r="F155" s="278"/>
      <c r="G155" s="901"/>
      <c r="H155" s="901"/>
      <c r="I155" s="901"/>
      <c r="J155" s="901"/>
      <c r="K155" s="901"/>
      <c r="L155" s="901"/>
      <c r="M155" s="901"/>
      <c r="N155" s="902"/>
      <c r="O155" s="326"/>
      <c r="P155" s="362"/>
      <c r="Q155" s="324"/>
      <c r="R155" s="324"/>
      <c r="S155" s="324"/>
      <c r="T155" s="324"/>
      <c r="U155" s="324"/>
      <c r="V155" s="324"/>
      <c r="W155" s="324"/>
      <c r="X155" s="324"/>
      <c r="Y155" s="326"/>
      <c r="Z155" s="326"/>
    </row>
    <row r="156" spans="1:26" ht="21" customHeight="1" thickBot="1">
      <c r="A156" s="905" t="s">
        <v>208</v>
      </c>
      <c r="B156" s="906"/>
      <c r="C156" s="906"/>
      <c r="D156" s="906"/>
      <c r="E156" s="906"/>
      <c r="F156" s="314"/>
      <c r="G156" s="907">
        <f>'statement of marks'!$HV$108</f>
        <v>45781</v>
      </c>
      <c r="H156" s="907"/>
      <c r="I156" s="908" t="s">
        <v>210</v>
      </c>
      <c r="J156" s="908"/>
      <c r="K156" s="903"/>
      <c r="L156" s="903"/>
      <c r="M156" s="903"/>
      <c r="N156" s="904"/>
      <c r="O156" s="345"/>
      <c r="P156" s="362"/>
      <c r="Q156" s="345"/>
      <c r="R156" s="347"/>
      <c r="S156" s="350"/>
      <c r="T156" s="350"/>
      <c r="U156" s="324"/>
      <c r="V156" s="324"/>
      <c r="W156" s="324"/>
      <c r="X156" s="324"/>
      <c r="Y156" s="345"/>
      <c r="Z156" s="345"/>
    </row>
    <row r="157" spans="1:26" ht="21" customHeight="1" thickTop="1">
      <c r="A157" s="962" t="s">
        <v>195</v>
      </c>
      <c r="B157" s="963"/>
      <c r="C157" s="963"/>
      <c r="D157" s="963"/>
      <c r="E157" s="963"/>
      <c r="F157" s="963"/>
      <c r="G157" s="963"/>
      <c r="H157" s="963"/>
      <c r="I157" s="963"/>
      <c r="J157" s="963"/>
      <c r="K157" s="963"/>
      <c r="L157" s="963"/>
      <c r="M157" s="963"/>
      <c r="N157" s="964"/>
      <c r="O157" s="323"/>
      <c r="P157" s="362"/>
      <c r="Q157" s="323"/>
      <c r="R157" s="323"/>
      <c r="S157" s="323"/>
      <c r="T157" s="323"/>
      <c r="U157" s="323"/>
      <c r="V157" s="323"/>
      <c r="W157" s="323"/>
      <c r="X157" s="323"/>
      <c r="Y157" s="323"/>
      <c r="Z157" s="323"/>
    </row>
    <row r="158" spans="1:26" ht="21" customHeight="1">
      <c r="A158" s="965" t="str">
        <f>IF('statement of marks'!$A$2="","",'statement of marks'!$A$2)</f>
        <v>Govt. Higher Secondary School, XYZ</v>
      </c>
      <c r="B158" s="966"/>
      <c r="C158" s="966"/>
      <c r="D158" s="966"/>
      <c r="E158" s="966"/>
      <c r="F158" s="966"/>
      <c r="G158" s="966"/>
      <c r="H158" s="966"/>
      <c r="I158" s="966"/>
      <c r="J158" s="966"/>
      <c r="K158" s="966"/>
      <c r="L158" s="966"/>
      <c r="M158" s="966"/>
      <c r="N158" s="967"/>
      <c r="O158" s="325"/>
      <c r="P158" s="362"/>
      <c r="Q158" s="325"/>
      <c r="R158" s="325"/>
      <c r="S158" s="325"/>
      <c r="T158" s="325"/>
      <c r="U158" s="325"/>
      <c r="V158" s="325"/>
      <c r="W158" s="325"/>
      <c r="X158" s="325"/>
      <c r="Y158" s="325"/>
      <c r="Z158" s="325"/>
    </row>
    <row r="159" spans="1:26" ht="21" customHeight="1">
      <c r="A159" s="965"/>
      <c r="B159" s="966"/>
      <c r="C159" s="966"/>
      <c r="D159" s="966"/>
      <c r="E159" s="966"/>
      <c r="F159" s="966"/>
      <c r="G159" s="966"/>
      <c r="H159" s="966"/>
      <c r="I159" s="966"/>
      <c r="J159" s="966"/>
      <c r="K159" s="966"/>
      <c r="L159" s="966"/>
      <c r="M159" s="966"/>
      <c r="N159" s="967"/>
      <c r="O159" s="325"/>
      <c r="P159" s="362"/>
      <c r="Q159" s="325"/>
      <c r="R159" s="325"/>
      <c r="S159" s="325"/>
      <c r="T159" s="325"/>
      <c r="U159" s="325"/>
      <c r="V159" s="325"/>
      <c r="W159" s="325"/>
      <c r="X159" s="325"/>
      <c r="Y159" s="325"/>
      <c r="Z159" s="325"/>
    </row>
    <row r="160" spans="1:26" ht="21" customHeight="1">
      <c r="A160" s="891" t="s">
        <v>196</v>
      </c>
      <c r="B160" s="892"/>
      <c r="C160" s="939" t="str">
        <f>IF(M180="","MAIN EXAM.",IF(C187="SUPPL.","SUPPL. EXAM.",IF(C187="RE-EXAM.","RE-EXAM.",)))</f>
        <v>MAIN EXAM.</v>
      </c>
      <c r="D160" s="939"/>
      <c r="E160" s="939"/>
      <c r="F160" s="939"/>
      <c r="G160" s="939"/>
      <c r="H160" s="948" t="s">
        <v>133</v>
      </c>
      <c r="I160" s="949"/>
      <c r="J160" s="352" t="str">
        <f>IF('statement of marks'!$F$3="","",'statement of marks'!$F$3)</f>
        <v>2024-25</v>
      </c>
      <c r="K160" s="939" t="s">
        <v>62</v>
      </c>
      <c r="L160" s="939"/>
      <c r="M160" s="939">
        <f>IF('statement of marks'!D11="","",'statement of marks'!D11)</f>
        <v>9105</v>
      </c>
      <c r="N160" s="950"/>
      <c r="O160" s="326"/>
      <c r="P160" s="362"/>
      <c r="Q160" s="327"/>
      <c r="R160" s="327"/>
      <c r="S160" s="327"/>
      <c r="T160" s="327"/>
      <c r="U160" s="327"/>
      <c r="V160" s="327"/>
      <c r="W160" s="327"/>
      <c r="X160" s="327"/>
      <c r="Y160" s="326"/>
      <c r="Z160" s="326"/>
    </row>
    <row r="161" spans="1:26" ht="21" customHeight="1">
      <c r="A161" s="891" t="s">
        <v>36</v>
      </c>
      <c r="B161" s="892"/>
      <c r="C161" s="892" t="str">
        <f>IF('statement of marks'!G11="","",'statement of marks'!G11)</f>
        <v>A 005</v>
      </c>
      <c r="D161" s="892"/>
      <c r="E161" s="892"/>
      <c r="F161" s="892"/>
      <c r="G161" s="892"/>
      <c r="H161" s="892"/>
      <c r="I161" s="892"/>
      <c r="J161" s="892"/>
      <c r="K161" s="892"/>
      <c r="L161" s="892"/>
      <c r="M161" s="892"/>
      <c r="N161" s="951"/>
      <c r="O161" s="326"/>
      <c r="P161" s="362"/>
      <c r="Q161" s="326"/>
      <c r="R161" s="326"/>
      <c r="S161" s="326"/>
      <c r="T161" s="326"/>
      <c r="U161" s="326"/>
      <c r="V161" s="326"/>
      <c r="W161" s="326"/>
      <c r="X161" s="326"/>
      <c r="Y161" s="326"/>
      <c r="Z161" s="326"/>
    </row>
    <row r="162" spans="1:26" ht="21" customHeight="1">
      <c r="A162" s="891" t="s">
        <v>37</v>
      </c>
      <c r="B162" s="892"/>
      <c r="C162" s="892" t="str">
        <f>IF('statement of marks'!H11="","",'statement of marks'!H11)</f>
        <v>B 005</v>
      </c>
      <c r="D162" s="892"/>
      <c r="E162" s="892"/>
      <c r="F162" s="892"/>
      <c r="G162" s="892"/>
      <c r="H162" s="892"/>
      <c r="I162" s="892"/>
      <c r="J162" s="892"/>
      <c r="K162" s="892"/>
      <c r="L162" s="892"/>
      <c r="M162" s="892"/>
      <c r="N162" s="951"/>
      <c r="O162" s="326"/>
      <c r="P162" s="362"/>
      <c r="Q162" s="326"/>
      <c r="R162" s="326"/>
      <c r="S162" s="326"/>
      <c r="T162" s="326"/>
      <c r="U162" s="326"/>
      <c r="V162" s="326"/>
      <c r="W162" s="326"/>
      <c r="X162" s="326"/>
      <c r="Y162" s="326"/>
      <c r="Z162" s="326"/>
    </row>
    <row r="163" spans="1:26" ht="21" customHeight="1">
      <c r="A163" s="891" t="s">
        <v>38</v>
      </c>
      <c r="B163" s="892"/>
      <c r="C163" s="892" t="str">
        <f>IF('statement of marks'!I11="","",'statement of marks'!I11)</f>
        <v>C 005</v>
      </c>
      <c r="D163" s="892"/>
      <c r="E163" s="892"/>
      <c r="F163" s="892"/>
      <c r="G163" s="892"/>
      <c r="H163" s="892"/>
      <c r="I163" s="892"/>
      <c r="J163" s="892"/>
      <c r="K163" s="892"/>
      <c r="L163" s="892"/>
      <c r="M163" s="892"/>
      <c r="N163" s="951"/>
      <c r="O163" s="326"/>
      <c r="P163" s="362"/>
      <c r="Q163" s="326"/>
      <c r="R163" s="326"/>
      <c r="S163" s="326"/>
      <c r="T163" s="326"/>
      <c r="U163" s="326"/>
      <c r="V163" s="326"/>
      <c r="W163" s="326"/>
      <c r="X163" s="326"/>
      <c r="Y163" s="326"/>
      <c r="Z163" s="326"/>
    </row>
    <row r="164" spans="1:26" ht="21" customHeight="1">
      <c r="A164" s="891" t="s">
        <v>243</v>
      </c>
      <c r="B164" s="892"/>
      <c r="C164" s="892" t="str">
        <f>IF('statement of marks'!$A$3="","",'statement of marks'!$A$3)</f>
        <v>9 'A'</v>
      </c>
      <c r="D164" s="892"/>
      <c r="E164" s="939" t="s">
        <v>63</v>
      </c>
      <c r="F164" s="939"/>
      <c r="G164" s="939"/>
      <c r="H164" s="939">
        <f>IF('statement of marks'!E11="","",'statement of marks'!E11)</f>
        <v>9486</v>
      </c>
      <c r="I164" s="939"/>
      <c r="J164" s="952" t="s">
        <v>58</v>
      </c>
      <c r="K164" s="952"/>
      <c r="L164" s="953">
        <f>IF('statement of marks'!F11="","",'statement of marks'!F11)</f>
        <v>35740</v>
      </c>
      <c r="M164" s="953"/>
      <c r="N164" s="954"/>
      <c r="O164" s="326"/>
      <c r="P164" s="362"/>
      <c r="Q164" s="326"/>
      <c r="R164" s="327"/>
      <c r="S164" s="327"/>
      <c r="T164" s="327"/>
      <c r="U164" s="327"/>
      <c r="V164" s="328"/>
      <c r="W164" s="328"/>
      <c r="X164" s="328"/>
      <c r="Y164" s="326"/>
      <c r="Z164" s="326"/>
    </row>
    <row r="165" spans="1:26" ht="21" customHeight="1">
      <c r="A165" s="955" t="s">
        <v>197</v>
      </c>
      <c r="B165" s="956" t="s">
        <v>198</v>
      </c>
      <c r="C165" s="659" t="s">
        <v>67</v>
      </c>
      <c r="D165" s="659" t="s">
        <v>68</v>
      </c>
      <c r="E165" s="957" t="s">
        <v>434</v>
      </c>
      <c r="F165" s="958" t="s">
        <v>431</v>
      </c>
      <c r="G165" s="659" t="s">
        <v>370</v>
      </c>
      <c r="H165" s="659" t="s">
        <v>212</v>
      </c>
      <c r="I165" s="659" t="s">
        <v>432</v>
      </c>
      <c r="J165" s="659" t="s">
        <v>168</v>
      </c>
      <c r="K165" s="659" t="s">
        <v>438</v>
      </c>
      <c r="L165" s="659" t="s">
        <v>365</v>
      </c>
      <c r="M165" s="659" t="s">
        <v>366</v>
      </c>
      <c r="N165" s="961" t="s">
        <v>213</v>
      </c>
      <c r="O165" s="329"/>
      <c r="P165" s="362"/>
      <c r="Q165" s="330"/>
      <c r="R165" s="330"/>
      <c r="S165" s="330"/>
      <c r="T165" s="330"/>
      <c r="U165" s="330"/>
      <c r="V165" s="330"/>
      <c r="W165" s="330"/>
      <c r="X165" s="330"/>
      <c r="Y165" s="329"/>
      <c r="Z165" s="329"/>
    </row>
    <row r="166" spans="1:26" ht="21" customHeight="1">
      <c r="A166" s="955"/>
      <c r="B166" s="956"/>
      <c r="C166" s="659"/>
      <c r="D166" s="659"/>
      <c r="E166" s="957"/>
      <c r="F166" s="959"/>
      <c r="G166" s="659"/>
      <c r="H166" s="659"/>
      <c r="I166" s="659"/>
      <c r="J166" s="659"/>
      <c r="K166" s="659"/>
      <c r="L166" s="659"/>
      <c r="M166" s="659"/>
      <c r="N166" s="961"/>
      <c r="O166" s="329"/>
      <c r="P166" s="362"/>
      <c r="Q166" s="330"/>
      <c r="R166" s="330"/>
      <c r="S166" s="330"/>
      <c r="T166" s="330"/>
      <c r="U166" s="330"/>
      <c r="V166" s="330"/>
      <c r="W166" s="330"/>
      <c r="X166" s="330"/>
      <c r="Y166" s="329"/>
      <c r="Z166" s="329"/>
    </row>
    <row r="167" spans="1:26" ht="21" customHeight="1">
      <c r="A167" s="955"/>
      <c r="B167" s="956"/>
      <c r="C167" s="659"/>
      <c r="D167" s="659"/>
      <c r="E167" s="957"/>
      <c r="F167" s="960"/>
      <c r="G167" s="659"/>
      <c r="H167" s="659"/>
      <c r="I167" s="659"/>
      <c r="J167" s="659"/>
      <c r="K167" s="659"/>
      <c r="L167" s="659"/>
      <c r="M167" s="659"/>
      <c r="N167" s="961"/>
      <c r="O167" s="329"/>
      <c r="P167" s="362"/>
      <c r="Q167" s="330"/>
      <c r="R167" s="330"/>
      <c r="S167" s="330"/>
      <c r="T167" s="330"/>
      <c r="U167" s="330"/>
      <c r="V167" s="330"/>
      <c r="W167" s="330"/>
      <c r="X167" s="330"/>
      <c r="Y167" s="329"/>
      <c r="Z167" s="329"/>
    </row>
    <row r="168" spans="1:26" ht="21" customHeight="1">
      <c r="A168" s="922" t="s">
        <v>149</v>
      </c>
      <c r="B168" s="923"/>
      <c r="C168" s="274">
        <v>10</v>
      </c>
      <c r="D168" s="274">
        <v>10</v>
      </c>
      <c r="E168" s="322" t="s">
        <v>436</v>
      </c>
      <c r="F168" s="322" t="s">
        <v>437</v>
      </c>
      <c r="G168" s="274">
        <v>70</v>
      </c>
      <c r="H168" s="270">
        <v>100</v>
      </c>
      <c r="I168" s="202">
        <v>100</v>
      </c>
      <c r="J168" s="270">
        <v>200</v>
      </c>
      <c r="K168" s="279"/>
      <c r="L168" s="270">
        <v>100</v>
      </c>
      <c r="M168" s="270"/>
      <c r="N168" s="201">
        <v>200</v>
      </c>
      <c r="O168" s="331"/>
      <c r="P168" s="362"/>
      <c r="Q168" s="325"/>
      <c r="R168" s="325"/>
      <c r="S168" s="325"/>
      <c r="T168" s="325"/>
      <c r="U168" s="333"/>
      <c r="V168" s="325"/>
      <c r="W168" s="325"/>
      <c r="X168" s="325"/>
      <c r="Y168" s="331"/>
      <c r="Z168" s="331"/>
    </row>
    <row r="169" spans="1:26" ht="21" customHeight="1">
      <c r="A169" s="891" t="str">
        <f>'statement of marks'!$J$3</f>
        <v xml:space="preserve"> HINDI</v>
      </c>
      <c r="B169" s="892"/>
      <c r="C169" s="277">
        <f>IF('statement of marks'!J11="","",'statement of marks'!J11)</f>
        <v>10</v>
      </c>
      <c r="D169" s="277">
        <f>IF('statement of marks'!K11="","",'statement of marks'!K11)</f>
        <v>10</v>
      </c>
      <c r="E169" s="277">
        <f>IF('statement of marks'!L11="","",'statement of marks'!L11)</f>
        <v>9</v>
      </c>
      <c r="F169" s="360">
        <f>IF('statement of marks'!N11="","",'statement of marks'!N11)</f>
        <v>1</v>
      </c>
      <c r="G169" s="277">
        <f>IF('statement of marks'!O11="","",'statement of marks'!O11)</f>
        <v>70</v>
      </c>
      <c r="H169" s="270">
        <f t="shared" ref="H169:H174" si="23">IF(G169="","",SUM(C169:G169))</f>
        <v>100</v>
      </c>
      <c r="I169" s="202">
        <f>IF('statement of marks'!Q11="","",'statement of marks'!Q11)</f>
        <v>42</v>
      </c>
      <c r="J169" s="203">
        <f t="shared" ref="J169:J174" si="24">IF(I169="","",SUM(H169:I169))</f>
        <v>142</v>
      </c>
      <c r="K169" s="275" t="str">
        <f>CONCATENATE('statement of marks'!HZ11,'statement of marks'!IA11,'statement of marks'!IB11)</f>
        <v>I</v>
      </c>
      <c r="L169" s="277" t="str">
        <f>IF('result subject-wise'!AB11="","",'result subject-wise'!AB11)</f>
        <v/>
      </c>
      <c r="M169" s="277" t="str">
        <f>IF('result subject-wise'!AK11="","",'result subject-wise'!AK11)</f>
        <v/>
      </c>
      <c r="N169" s="276">
        <f>IF(AND(K169="RE",M169=""),"",IF(AND(K169="S",M169=""),"",IF(M169="P",SUM(H169,L169),J169)))</f>
        <v>142</v>
      </c>
      <c r="O169" s="326"/>
      <c r="P169" s="362"/>
      <c r="Q169" s="334"/>
      <c r="R169" s="325"/>
      <c r="S169" s="335"/>
      <c r="T169" s="336"/>
      <c r="U169" s="337"/>
      <c r="V169" s="334"/>
      <c r="W169" s="334"/>
      <c r="X169" s="337"/>
      <c r="Y169" s="326"/>
      <c r="Z169" s="326"/>
    </row>
    <row r="170" spans="1:26" ht="21" customHeight="1">
      <c r="A170" s="891" t="str">
        <f>'statement of marks'!$Y$3</f>
        <v xml:space="preserve"> ENGLISH</v>
      </c>
      <c r="B170" s="892"/>
      <c r="C170" s="277">
        <f>IF('statement of marks'!Y11="","",'statement of marks'!Y11)</f>
        <v>4</v>
      </c>
      <c r="D170" s="277">
        <f>IF('statement of marks'!Z11="","",'statement of marks'!Z11)</f>
        <v>9</v>
      </c>
      <c r="E170" s="277">
        <f>IF('statement of marks'!AA11="","",'statement of marks'!AA11)</f>
        <v>8</v>
      </c>
      <c r="F170" s="360">
        <f>IF('statement of marks'!AC11="","",'statement of marks'!AC11)</f>
        <v>1</v>
      </c>
      <c r="G170" s="277">
        <f>IF('statement of marks'!AD11="","",'statement of marks'!AD11)</f>
        <v>70</v>
      </c>
      <c r="H170" s="270">
        <f t="shared" si="23"/>
        <v>92</v>
      </c>
      <c r="I170" s="202">
        <f>IF('statement of marks'!AF11="","",'statement of marks'!AF11)</f>
        <v>100</v>
      </c>
      <c r="J170" s="203">
        <f t="shared" si="24"/>
        <v>192</v>
      </c>
      <c r="K170" s="275" t="str">
        <f>CONCATENATE('statement of marks'!IC11,'statement of marks'!ID11,'statement of marks'!IE11,)</f>
        <v>D</v>
      </c>
      <c r="L170" s="277" t="str">
        <f>IF('result subject-wise'!AC11="","",'result subject-wise'!AC11)</f>
        <v/>
      </c>
      <c r="M170" s="277" t="str">
        <f>IF('result subject-wise'!AL11="","",'result subject-wise'!AL11)</f>
        <v/>
      </c>
      <c r="N170" s="276">
        <f t="shared" ref="N170:N174" si="25">IF(AND(K170="RE",M170=""),"",IF(AND(K170="S",M170=""),"",IF(M170="P",SUM(H170,L170),J170)))</f>
        <v>192</v>
      </c>
      <c r="O170" s="326"/>
      <c r="P170" s="362"/>
      <c r="Q170" s="334"/>
      <c r="R170" s="325"/>
      <c r="S170" s="335"/>
      <c r="T170" s="336"/>
      <c r="U170" s="337"/>
      <c r="V170" s="334"/>
      <c r="W170" s="334"/>
      <c r="X170" s="337"/>
      <c r="Y170" s="326"/>
      <c r="Z170" s="326"/>
    </row>
    <row r="171" spans="1:26" ht="21" customHeight="1">
      <c r="A171" s="891" t="str">
        <f>'statement of marks'!AO11</f>
        <v xml:space="preserve"> SANSKRIT</v>
      </c>
      <c r="B171" s="892"/>
      <c r="C171" s="277">
        <f>IF('statement of marks'!AP11="","",'statement of marks'!AP11)</f>
        <v>10</v>
      </c>
      <c r="D171" s="277">
        <f>IF('statement of marks'!AQ11="","",'statement of marks'!AQ11)</f>
        <v>10</v>
      </c>
      <c r="E171" s="277">
        <f>IF('statement of marks'!AR11="","",'statement of marks'!AR11)</f>
        <v>9</v>
      </c>
      <c r="F171" s="360">
        <f>IF('statement of marks'!AT11="","",'statement of marks'!AT11)</f>
        <v>0.5</v>
      </c>
      <c r="G171" s="277">
        <f>IF('statement of marks'!AU11="","",'statement of marks'!AU11)</f>
        <v>70</v>
      </c>
      <c r="H171" s="270">
        <f t="shared" si="23"/>
        <v>99.5</v>
      </c>
      <c r="I171" s="202">
        <f>IF('statement of marks'!AW11="","",'statement of marks'!AW11)</f>
        <v>100</v>
      </c>
      <c r="J171" s="203">
        <f t="shared" si="24"/>
        <v>199.5</v>
      </c>
      <c r="K171" s="275" t="str">
        <f>CONCATENATE('statement of marks'!IF11,'statement of marks'!IL11,'statement of marks'!IM11)</f>
        <v>D</v>
      </c>
      <c r="L171" s="277" t="str">
        <f>IF('result subject-wise'!AD11="","",'result subject-wise'!AD11)</f>
        <v/>
      </c>
      <c r="M171" s="277" t="str">
        <f>IF('result subject-wise'!AM11="","",'result subject-wise'!AM11)</f>
        <v/>
      </c>
      <c r="N171" s="276">
        <f t="shared" si="25"/>
        <v>199.5</v>
      </c>
      <c r="O171" s="326"/>
      <c r="P171" s="362"/>
      <c r="Q171" s="334"/>
      <c r="R171" s="325"/>
      <c r="S171" s="335"/>
      <c r="T171" s="336"/>
      <c r="U171" s="337"/>
      <c r="V171" s="334"/>
      <c r="W171" s="334"/>
      <c r="X171" s="337"/>
      <c r="Y171" s="326"/>
      <c r="Z171" s="326"/>
    </row>
    <row r="172" spans="1:26" ht="21" customHeight="1">
      <c r="A172" s="891" t="str">
        <f>'statement of marks'!$BE$3</f>
        <v xml:space="preserve"> SCIENCE</v>
      </c>
      <c r="B172" s="892"/>
      <c r="C172" s="277">
        <f>IF('statement of marks'!BE11="","",'statement of marks'!BE11)</f>
        <v>8</v>
      </c>
      <c r="D172" s="277">
        <f>IF('statement of marks'!BF11="","",'statement of marks'!BF11)</f>
        <v>3</v>
      </c>
      <c r="E172" s="277">
        <f>IF('statement of marks'!BG11="","",'statement of marks'!BG11)</f>
        <v>8</v>
      </c>
      <c r="F172" s="360">
        <f>IF('statement of marks'!BI11="","",'statement of marks'!BI11)</f>
        <v>2</v>
      </c>
      <c r="G172" s="277">
        <f>IF('statement of marks'!BJ11="","",'statement of marks'!BJ11)</f>
        <v>70</v>
      </c>
      <c r="H172" s="270">
        <f t="shared" si="23"/>
        <v>91</v>
      </c>
      <c r="I172" s="202">
        <f>IF('statement of marks'!BL11="","",'statement of marks'!BL11)</f>
        <v>100</v>
      </c>
      <c r="J172" s="203">
        <f t="shared" si="24"/>
        <v>191</v>
      </c>
      <c r="K172" s="275" t="str">
        <f>CONCATENATE('statement of marks'!IN11,'statement of marks'!IO11,'statement of marks'!IP11)</f>
        <v>D</v>
      </c>
      <c r="L172" s="277" t="str">
        <f>IF('result subject-wise'!AE11="","",'result subject-wise'!AE11)</f>
        <v/>
      </c>
      <c r="M172" s="277" t="str">
        <f>IF('result subject-wise'!AN11="","",'result subject-wise'!AN11)</f>
        <v/>
      </c>
      <c r="N172" s="276">
        <f t="shared" si="25"/>
        <v>191</v>
      </c>
      <c r="O172" s="326"/>
      <c r="P172" s="362"/>
      <c r="Q172" s="334"/>
      <c r="R172" s="325"/>
      <c r="S172" s="335"/>
      <c r="T172" s="336"/>
      <c r="U172" s="337"/>
      <c r="V172" s="334"/>
      <c r="W172" s="334"/>
      <c r="X172" s="337"/>
      <c r="Y172" s="326"/>
      <c r="Z172" s="326"/>
    </row>
    <row r="173" spans="1:26" ht="21" customHeight="1">
      <c r="A173" s="909" t="str">
        <f>'statement of marks'!$BU11</f>
        <v xml:space="preserve"> SOCIAL SCIENCE</v>
      </c>
      <c r="B173" s="910"/>
      <c r="C173" s="277">
        <f>IF('statement of marks'!CL11="","",'statement of marks'!CL11)</f>
        <v>10</v>
      </c>
      <c r="D173" s="277">
        <f>IF('statement of marks'!CM11="","",'statement of marks'!CM11)</f>
        <v>10</v>
      </c>
      <c r="E173" s="277">
        <f>IF('statement of marks'!CN11="","",'statement of marks'!CN11)</f>
        <v>9</v>
      </c>
      <c r="F173" s="360">
        <f>IF('statement of marks'!CO11="","",'statement of marks'!CO11)</f>
        <v>0.5</v>
      </c>
      <c r="G173" s="277">
        <f>IF('statement of marks'!CP11="","",'statement of marks'!CP11)</f>
        <v>70</v>
      </c>
      <c r="H173" s="270">
        <f t="shared" si="23"/>
        <v>99.5</v>
      </c>
      <c r="I173" s="202">
        <f>IF('statement of marks'!CR11="","",'statement of marks'!CR11)</f>
        <v>100</v>
      </c>
      <c r="J173" s="203">
        <f t="shared" si="24"/>
        <v>199.5</v>
      </c>
      <c r="K173" s="275" t="str">
        <f>CONCATENATE('statement of marks'!IQ11,'statement of marks'!IR11,'statement of marks'!IS11)</f>
        <v>D</v>
      </c>
      <c r="L173" s="277" t="str">
        <f>IF('result subject-wise'!AF11="","",'result subject-wise'!AF11)</f>
        <v/>
      </c>
      <c r="M173" s="277" t="str">
        <f>IF('result subject-wise'!AO11="","",'result subject-wise'!AO11)</f>
        <v/>
      </c>
      <c r="N173" s="276">
        <f t="shared" si="25"/>
        <v>199.5</v>
      </c>
      <c r="O173" s="326"/>
      <c r="P173" s="362"/>
      <c r="Q173" s="334"/>
      <c r="R173" s="325"/>
      <c r="S173" s="335"/>
      <c r="T173" s="336"/>
      <c r="U173" s="337"/>
      <c r="V173" s="334"/>
      <c r="W173" s="334"/>
      <c r="X173" s="337"/>
      <c r="Y173" s="326"/>
      <c r="Z173" s="326"/>
    </row>
    <row r="174" spans="1:26" ht="21" customHeight="1">
      <c r="A174" s="891" t="str">
        <f>'statement of marks'!$CZ$3</f>
        <v xml:space="preserve"> MATHEMATICS</v>
      </c>
      <c r="B174" s="892"/>
      <c r="C174" s="277">
        <f>IF('statement of marks'!CZ11="","",'statement of marks'!CZ11)</f>
        <v>5</v>
      </c>
      <c r="D174" s="277">
        <f>IF('statement of marks'!DA11="","",'statement of marks'!DA11)</f>
        <v>4</v>
      </c>
      <c r="E174" s="277">
        <f>IF('statement of marks'!DB11="","",'statement of marks'!DB11)</f>
        <v>8</v>
      </c>
      <c r="F174" s="360">
        <f>IF('statement of marks'!DD11="","",'statement of marks'!DD11)</f>
        <v>1</v>
      </c>
      <c r="G174" s="277">
        <f>IF('statement of marks'!DE11="","",'statement of marks'!DE11)</f>
        <v>25</v>
      </c>
      <c r="H174" s="270">
        <f t="shared" si="23"/>
        <v>43</v>
      </c>
      <c r="I174" s="202">
        <f>IF('statement of marks'!DG11="","",'statement of marks'!DG11)</f>
        <v>90</v>
      </c>
      <c r="J174" s="203">
        <f t="shared" si="24"/>
        <v>133</v>
      </c>
      <c r="K174" s="275" t="str">
        <f>CONCATENATE('statement of marks'!IT11,'statement of marks'!IU11,'statement of marks'!IV11)</f>
        <v>I</v>
      </c>
      <c r="L174" s="277" t="str">
        <f>IF('result subject-wise'!AG11="","",'result subject-wise'!AG11)</f>
        <v/>
      </c>
      <c r="M174" s="277" t="str">
        <f>IF('result subject-wise'!AP11="","",'result subject-wise'!AP11)</f>
        <v/>
      </c>
      <c r="N174" s="276">
        <f t="shared" si="25"/>
        <v>133</v>
      </c>
      <c r="O174" s="326"/>
      <c r="P174" s="362"/>
      <c r="Q174" s="334"/>
      <c r="R174" s="325"/>
      <c r="S174" s="335"/>
      <c r="T174" s="336"/>
      <c r="U174" s="337"/>
      <c r="V174" s="334"/>
      <c r="W174" s="334"/>
      <c r="X174" s="337"/>
      <c r="Y174" s="326"/>
      <c r="Z174" s="326"/>
    </row>
    <row r="175" spans="1:26" ht="21" customHeight="1">
      <c r="A175" s="911" t="s">
        <v>214</v>
      </c>
      <c r="B175" s="912"/>
      <c r="C175" s="274">
        <f t="shared" ref="C175:D175" si="26">IF(C174="","",SUM(C169:C174))</f>
        <v>47</v>
      </c>
      <c r="D175" s="274">
        <f t="shared" si="26"/>
        <v>46</v>
      </c>
      <c r="E175" s="274">
        <f>IF(E174="","",SUM(E169:E174))</f>
        <v>51</v>
      </c>
      <c r="F175" s="361">
        <f>IF(F174="","",SUM(F169:F174))</f>
        <v>6</v>
      </c>
      <c r="G175" s="274">
        <f t="shared" ref="G175:J175" si="27">IF(G174="","",SUM(G169:G174))</f>
        <v>375</v>
      </c>
      <c r="H175" s="274">
        <f t="shared" si="27"/>
        <v>525</v>
      </c>
      <c r="I175" s="274">
        <f t="shared" si="27"/>
        <v>532</v>
      </c>
      <c r="J175" s="274">
        <f t="shared" si="27"/>
        <v>1057</v>
      </c>
      <c r="K175" s="913"/>
      <c r="L175" s="914"/>
      <c r="M175" s="919">
        <f>COUNTIF(M169:M174,"F")</f>
        <v>0</v>
      </c>
      <c r="N175" s="273">
        <f>SUM(N169:N174)</f>
        <v>1057</v>
      </c>
      <c r="O175" s="339"/>
      <c r="P175" s="362"/>
      <c r="Q175" s="332"/>
      <c r="R175" s="332"/>
      <c r="S175" s="332"/>
      <c r="T175" s="332"/>
      <c r="U175" s="340"/>
      <c r="V175" s="340"/>
      <c r="W175" s="334"/>
      <c r="X175" s="332"/>
      <c r="Y175" s="339"/>
      <c r="Z175" s="339"/>
    </row>
    <row r="176" spans="1:26" ht="21" customHeight="1">
      <c r="A176" s="911" t="s">
        <v>199</v>
      </c>
      <c r="B176" s="912"/>
      <c r="C176" s="270">
        <f>60-(COUNTIF(C169:C174,"NA")*C168+COUNTIF(C169:C174,"ML")*C168)</f>
        <v>60</v>
      </c>
      <c r="D176" s="270">
        <f>60-(COUNTIF(D169:D174,"NA")*D168+COUNTIF(D169:D174,"ML")*D168)</f>
        <v>60</v>
      </c>
      <c r="E176" s="270">
        <f>53-(COUNTIF(E169:E174,"NA")*9+COUNTIF(E169:E174,"ML")*9)</f>
        <v>53</v>
      </c>
      <c r="F176" s="270">
        <f>7-(COUNTIF(F169:F174,"ML")*1)</f>
        <v>7</v>
      </c>
      <c r="G176" s="270">
        <f>420-(COUNTIF(G169:G174,"NA")*G168+COUNTIF(G169:G174,"ML")*G168)</f>
        <v>420</v>
      </c>
      <c r="H176" s="270">
        <f>SUM(C176:G176)</f>
        <v>600</v>
      </c>
      <c r="I176" s="270">
        <f>600-(COUNTIF(I169:I174,"ML")*100)</f>
        <v>600</v>
      </c>
      <c r="J176" s="270">
        <f>SUM(H176:I176)</f>
        <v>1200</v>
      </c>
      <c r="K176" s="915"/>
      <c r="L176" s="916"/>
      <c r="M176" s="920"/>
      <c r="N176" s="201">
        <f>6*N168</f>
        <v>1200</v>
      </c>
      <c r="O176" s="339"/>
      <c r="P176" s="362"/>
      <c r="Q176" s="325"/>
      <c r="R176" s="325"/>
      <c r="S176" s="325"/>
      <c r="T176" s="325"/>
      <c r="U176" s="340"/>
      <c r="V176" s="334"/>
      <c r="W176" s="340"/>
      <c r="X176" s="325"/>
      <c r="Y176" s="339"/>
      <c r="Z176" s="339"/>
    </row>
    <row r="177" spans="1:26" ht="21" customHeight="1">
      <c r="A177" s="922" t="s">
        <v>130</v>
      </c>
      <c r="B177" s="923"/>
      <c r="C177" s="204">
        <f t="shared" ref="C177:J177" si="28">C175/C176*100</f>
        <v>78.333333333333329</v>
      </c>
      <c r="D177" s="204">
        <f t="shared" si="28"/>
        <v>76.666666666666671</v>
      </c>
      <c r="E177" s="204">
        <f t="shared" si="28"/>
        <v>96.226415094339629</v>
      </c>
      <c r="F177" s="204">
        <f t="shared" si="28"/>
        <v>85.714285714285708</v>
      </c>
      <c r="G177" s="204">
        <f t="shared" si="28"/>
        <v>89.285714285714292</v>
      </c>
      <c r="H177" s="204">
        <f t="shared" si="28"/>
        <v>87.5</v>
      </c>
      <c r="I177" s="204">
        <f t="shared" si="28"/>
        <v>88.666666666666671</v>
      </c>
      <c r="J177" s="204">
        <f t="shared" si="28"/>
        <v>88.083333333333343</v>
      </c>
      <c r="K177" s="917"/>
      <c r="L177" s="918"/>
      <c r="M177" s="921"/>
      <c r="N177" s="354">
        <f>N175/N176*100</f>
        <v>88.083333333333343</v>
      </c>
      <c r="O177" s="331"/>
      <c r="P177" s="363"/>
      <c r="Q177" s="341"/>
      <c r="R177" s="341"/>
      <c r="S177" s="341"/>
      <c r="T177" s="341"/>
      <c r="U177" s="340"/>
      <c r="V177" s="334"/>
      <c r="W177" s="340"/>
      <c r="X177" s="341"/>
      <c r="Y177" s="331"/>
      <c r="Z177" s="331"/>
    </row>
    <row r="178" spans="1:26" ht="21" customHeight="1">
      <c r="A178" s="891" t="str">
        <f>'statement of marks'!$DS$3</f>
        <v>RAJASTHAN KA SWARNIM ITIHAS</v>
      </c>
      <c r="B178" s="892"/>
      <c r="C178" s="272">
        <f>IF('statement of marks'!DS11="","",'statement of marks'!DS11)</f>
        <v>10</v>
      </c>
      <c r="D178" s="272">
        <f>IF('statement of marks'!DT11="","",'statement of marks'!DT11)</f>
        <v>10</v>
      </c>
      <c r="E178" s="277">
        <f>IF('statement of marks'!DU11="","",'statement of marks'!DU11)</f>
        <v>10</v>
      </c>
      <c r="F178" s="924"/>
      <c r="G178" s="272">
        <f>IF('statement of marks'!DW11="","",'statement of marks'!DW11)</f>
        <v>70</v>
      </c>
      <c r="H178" s="270">
        <f>IF(G178="","",SUM(C178:G178))</f>
        <v>100</v>
      </c>
      <c r="I178" s="272">
        <f>IF('statement of marks'!DY11="","",'statement of marks'!DY11)</f>
        <v>100</v>
      </c>
      <c r="J178" s="270">
        <f>IF(I178="","",SUM(H178:I178))</f>
        <v>200</v>
      </c>
      <c r="K178" s="275" t="str">
        <f>IF('statement of marks'!IW11="","",'statement of marks'!IW11)</f>
        <v>A</v>
      </c>
      <c r="L178" s="280" t="str">
        <f>IF('result subject-wise'!AQ11="","",'result subject-wise'!AQ11)</f>
        <v/>
      </c>
      <c r="M178" s="927" t="s">
        <v>441</v>
      </c>
      <c r="N178" s="928"/>
      <c r="O178" s="326"/>
      <c r="P178" s="362"/>
      <c r="Q178" s="327"/>
      <c r="R178" s="325"/>
      <c r="S178" s="327"/>
      <c r="T178" s="325"/>
      <c r="U178" s="337"/>
      <c r="V178" s="342"/>
      <c r="W178" s="343"/>
      <c r="X178" s="332"/>
      <c r="Y178" s="326"/>
      <c r="Z178" s="326"/>
    </row>
    <row r="179" spans="1:26" ht="21" customHeight="1">
      <c r="A179" s="891" t="str">
        <f>'statement of marks'!$EG$3</f>
        <v xml:space="preserve"> PH. AND HEALTH EDU.</v>
      </c>
      <c r="B179" s="892"/>
      <c r="C179" s="272">
        <f>IF('statement of marks'!EI11="","",'statement of marks'!EI11)</f>
        <v>14</v>
      </c>
      <c r="D179" s="272">
        <f>IF('statement of marks'!EL11="","",'statement of marks'!EL11)</f>
        <v>11</v>
      </c>
      <c r="E179" s="277">
        <f>IF('statement of marks'!EO11="","",'statement of marks'!EO11)</f>
        <v>25</v>
      </c>
      <c r="F179" s="925"/>
      <c r="G179" s="272">
        <f>IF('statement of marks'!EU11="","",'statement of marks'!EU11)</f>
        <v>38</v>
      </c>
      <c r="H179" s="270">
        <f>IF(G179="","",SUM(C179:G179))</f>
        <v>88</v>
      </c>
      <c r="I179" s="272">
        <f>IF('statement of marks'!EZ11="","",'statement of marks'!EZ11)</f>
        <v>100</v>
      </c>
      <c r="J179" s="270">
        <f>IF(I179="","",SUM(H179:I179))</f>
        <v>188</v>
      </c>
      <c r="K179" s="275" t="str">
        <f>IF('statement of marks'!IX11="","",'statement of marks'!IX11)</f>
        <v>A</v>
      </c>
      <c r="L179" s="274" t="str">
        <f>IF('result subject-wise'!AR11="","",'result subject-wise'!AR11)</f>
        <v/>
      </c>
      <c r="M179" s="929"/>
      <c r="N179" s="930"/>
      <c r="O179" s="326"/>
      <c r="P179" s="362"/>
      <c r="Q179" s="327"/>
      <c r="R179" s="325"/>
      <c r="S179" s="327"/>
      <c r="T179" s="325"/>
      <c r="U179" s="337"/>
      <c r="V179" s="332"/>
      <c r="W179" s="332"/>
      <c r="X179" s="332"/>
      <c r="Y179" s="326"/>
      <c r="Z179" s="326"/>
    </row>
    <row r="180" spans="1:26" ht="21" customHeight="1">
      <c r="A180" s="891" t="str">
        <f>'statement of marks'!$FJ$3</f>
        <v xml:space="preserve"> FOUNDATION OF IT</v>
      </c>
      <c r="B180" s="892"/>
      <c r="C180" s="272">
        <f>IF('statement of marks'!FJ11="","",'statement of marks'!FJ11)</f>
        <v>10</v>
      </c>
      <c r="D180" s="272">
        <f>IF('statement of marks'!FK11="","",'statement of marks'!FK11)</f>
        <v>10</v>
      </c>
      <c r="E180" s="277">
        <f>IF('statement of marks'!FL11="","",'statement of marks'!FL11)</f>
        <v>10</v>
      </c>
      <c r="F180" s="926"/>
      <c r="G180" s="272">
        <f>IF('statement of marks'!FP11="","",'statement of marks'!FP11)</f>
        <v>51</v>
      </c>
      <c r="H180" s="270">
        <f>IF(G180="","",SUM(C180:G180))</f>
        <v>81</v>
      </c>
      <c r="I180" s="272">
        <f>IF('statement of marks'!FU11="","",'statement of marks'!FU11)</f>
        <v>90</v>
      </c>
      <c r="J180" s="270">
        <f>IF(I180="","",SUM(H180:I180))</f>
        <v>171</v>
      </c>
      <c r="K180" s="275" t="str">
        <f>IF('statement of marks'!IY11="","",'statement of marks'!IY11)</f>
        <v>A</v>
      </c>
      <c r="L180" s="274" t="str">
        <f>IF('result subject-wise'!AS11="","",'result subject-wise'!AS11)</f>
        <v/>
      </c>
      <c r="M180" s="931" t="str">
        <f>IF('result subject-wise'!AV11="","",'result subject-wise'!AV11)</f>
        <v/>
      </c>
      <c r="N180" s="932"/>
      <c r="O180" s="326"/>
      <c r="P180" s="362"/>
      <c r="Q180" s="327"/>
      <c r="R180" s="325"/>
      <c r="S180" s="327"/>
      <c r="T180" s="325"/>
      <c r="U180" s="337"/>
      <c r="V180" s="332"/>
      <c r="W180" s="332"/>
      <c r="X180" s="332"/>
      <c r="Y180" s="326"/>
      <c r="Z180" s="326"/>
    </row>
    <row r="181" spans="1:26" ht="21" customHeight="1">
      <c r="A181" s="891" t="str">
        <f>'statement of marks'!$GE$3</f>
        <v xml:space="preserve"> S.U.P.W.</v>
      </c>
      <c r="B181" s="892"/>
      <c r="C181" s="933" t="s">
        <v>244</v>
      </c>
      <c r="D181" s="934"/>
      <c r="E181" s="933" t="s">
        <v>74</v>
      </c>
      <c r="F181" s="933"/>
      <c r="G181" s="934"/>
      <c r="H181" s="934" t="s">
        <v>75</v>
      </c>
      <c r="I181" s="934"/>
      <c r="J181" s="270" t="s">
        <v>35</v>
      </c>
      <c r="K181" s="274" t="s">
        <v>52</v>
      </c>
      <c r="L181" s="935"/>
      <c r="M181" s="933" t="s">
        <v>130</v>
      </c>
      <c r="N181" s="936"/>
      <c r="O181" s="326"/>
      <c r="P181" s="362"/>
      <c r="Q181" s="325"/>
      <c r="R181" s="325"/>
      <c r="S181" s="325"/>
      <c r="T181" s="325"/>
      <c r="U181" s="332"/>
      <c r="V181" s="342"/>
      <c r="W181" s="337"/>
      <c r="X181" s="337"/>
      <c r="Y181" s="326"/>
      <c r="Z181" s="326"/>
    </row>
    <row r="182" spans="1:26" ht="21" customHeight="1">
      <c r="A182" s="891"/>
      <c r="B182" s="892"/>
      <c r="C182" s="934">
        <f>'statement of marks'!$GE$6</f>
        <v>25</v>
      </c>
      <c r="D182" s="934"/>
      <c r="E182" s="934">
        <f>'statement of marks'!$GF$6</f>
        <v>45</v>
      </c>
      <c r="F182" s="934"/>
      <c r="G182" s="934"/>
      <c r="H182" s="934">
        <f>'statement of marks'!$GG$6</f>
        <v>30</v>
      </c>
      <c r="I182" s="934"/>
      <c r="J182" s="270">
        <f>SUM(C182,E182,H182)</f>
        <v>100</v>
      </c>
      <c r="K182" s="274"/>
      <c r="L182" s="935"/>
      <c r="M182" s="937" t="str">
        <f>IF(M180="PASS",N177,"")</f>
        <v/>
      </c>
      <c r="N182" s="938"/>
      <c r="O182" s="326"/>
      <c r="P182" s="362"/>
      <c r="Q182" s="325"/>
      <c r="R182" s="325"/>
      <c r="S182" s="325"/>
      <c r="T182" s="325"/>
      <c r="U182" s="332"/>
      <c r="V182" s="342"/>
      <c r="W182" s="337"/>
      <c r="X182" s="337"/>
      <c r="Y182" s="326"/>
      <c r="Z182" s="326"/>
    </row>
    <row r="183" spans="1:26" ht="21" customHeight="1">
      <c r="A183" s="891"/>
      <c r="B183" s="892"/>
      <c r="C183" s="939">
        <f>IF('statement of marks'!GE11="","",'statement of marks'!GE11)</f>
        <v>24</v>
      </c>
      <c r="D183" s="939"/>
      <c r="E183" s="939">
        <f>'statement of marks'!GF11</f>
        <v>44</v>
      </c>
      <c r="F183" s="939"/>
      <c r="G183" s="939"/>
      <c r="H183" s="939">
        <f>'statement of marks'!GG11</f>
        <v>30</v>
      </c>
      <c r="I183" s="939"/>
      <c r="J183" s="272">
        <f>IF(H183="","",SUM(C183,E183,H183))</f>
        <v>98</v>
      </c>
      <c r="K183" s="275" t="str">
        <f>IF('statement of marks'!IZ11="","",'statement of marks'!IZ11)</f>
        <v>A</v>
      </c>
      <c r="L183" s="935"/>
      <c r="M183" s="940" t="s">
        <v>50</v>
      </c>
      <c r="N183" s="941"/>
      <c r="O183" s="326"/>
      <c r="P183" s="362"/>
      <c r="Q183" s="327"/>
      <c r="R183" s="327"/>
      <c r="S183" s="327"/>
      <c r="T183" s="327"/>
      <c r="U183" s="337"/>
      <c r="V183" s="342"/>
      <c r="W183" s="34"/>
      <c r="X183" s="337"/>
      <c r="Y183" s="326"/>
      <c r="Z183" s="326"/>
    </row>
    <row r="184" spans="1:26" ht="21" customHeight="1">
      <c r="A184" s="891" t="str">
        <f>'statement of marks'!$GN$3</f>
        <v xml:space="preserve"> ART EDU.</v>
      </c>
      <c r="B184" s="892"/>
      <c r="C184" s="934" t="s">
        <v>76</v>
      </c>
      <c r="D184" s="934"/>
      <c r="E184" s="934" t="s">
        <v>77</v>
      </c>
      <c r="F184" s="934"/>
      <c r="G184" s="934"/>
      <c r="H184" s="934" t="s">
        <v>78</v>
      </c>
      <c r="I184" s="934"/>
      <c r="J184" s="270" t="s">
        <v>35</v>
      </c>
      <c r="K184" s="274" t="s">
        <v>52</v>
      </c>
      <c r="L184" s="935"/>
      <c r="M184" s="942" t="str">
        <f>IF(M182="","",IF(M182&gt;=60,"FIRST",IF(M182&gt;=48,"SECOND",IF(M182&gt;=36,"THIRD"))))</f>
        <v/>
      </c>
      <c r="N184" s="943"/>
      <c r="O184" s="326"/>
      <c r="P184" s="362"/>
      <c r="Q184" s="325"/>
      <c r="R184" s="325"/>
      <c r="S184" s="325"/>
      <c r="T184" s="325"/>
      <c r="U184" s="332"/>
      <c r="V184" s="342"/>
      <c r="W184" s="337"/>
      <c r="X184" s="337"/>
      <c r="Y184" s="326"/>
      <c r="Z184" s="326"/>
    </row>
    <row r="185" spans="1:26" ht="21" customHeight="1">
      <c r="A185" s="891"/>
      <c r="B185" s="892"/>
      <c r="C185" s="934">
        <f>'statement of marks'!$GN$6</f>
        <v>25</v>
      </c>
      <c r="D185" s="934"/>
      <c r="E185" s="274">
        <f>'statement of marks'!$GO$6</f>
        <v>30</v>
      </c>
      <c r="F185" s="274"/>
      <c r="G185" s="270">
        <f>'statement of marks'!$GP$6</f>
        <v>30</v>
      </c>
      <c r="H185" s="934">
        <f>'statement of marks'!$GQ$6</f>
        <v>15</v>
      </c>
      <c r="I185" s="934"/>
      <c r="J185" s="270">
        <f>SUM(C185,E185,G185,H185)</f>
        <v>100</v>
      </c>
      <c r="K185" s="274"/>
      <c r="L185" s="935"/>
      <c r="M185" s="942"/>
      <c r="N185" s="943"/>
      <c r="O185" s="326"/>
      <c r="P185" s="362"/>
      <c r="Q185" s="325"/>
      <c r="R185" s="325"/>
      <c r="S185" s="325"/>
      <c r="T185" s="325"/>
      <c r="U185" s="332"/>
      <c r="V185" s="342"/>
      <c r="W185" s="337"/>
      <c r="X185" s="337"/>
      <c r="Y185" s="326"/>
      <c r="Z185" s="326"/>
    </row>
    <row r="186" spans="1:26" ht="21" customHeight="1">
      <c r="A186" s="891"/>
      <c r="B186" s="892"/>
      <c r="C186" s="939">
        <f>IF('statement of marks'!GN11="","",'statement of marks'!GN11)</f>
        <v>24</v>
      </c>
      <c r="D186" s="939"/>
      <c r="E186" s="277">
        <f>'statement of marks'!GO11</f>
        <v>28</v>
      </c>
      <c r="F186" s="277"/>
      <c r="G186" s="272">
        <f>'statement of marks'!GP11</f>
        <v>27</v>
      </c>
      <c r="H186" s="939">
        <f>'statement of marks'!GQ11</f>
        <v>14</v>
      </c>
      <c r="I186" s="939"/>
      <c r="J186" s="270">
        <f>IF(H186="","",SUM(C186:H186))</f>
        <v>93</v>
      </c>
      <c r="K186" s="275" t="str">
        <f>IF('statement of marks'!JA11="","",'statement of marks'!JA11)</f>
        <v>A</v>
      </c>
      <c r="L186" s="944" t="s">
        <v>442</v>
      </c>
      <c r="M186" s="945"/>
      <c r="N186" s="946"/>
      <c r="O186" s="326"/>
      <c r="P186" s="362"/>
      <c r="Q186" s="327"/>
      <c r="R186" s="327"/>
      <c r="S186" s="327"/>
      <c r="T186" s="325"/>
      <c r="U186" s="337"/>
      <c r="V186" s="344"/>
      <c r="W186" s="345"/>
      <c r="X186" s="345"/>
      <c r="Y186" s="326"/>
      <c r="Z186" s="326"/>
    </row>
    <row r="187" spans="1:26" ht="21" customHeight="1">
      <c r="A187" s="922" t="s">
        <v>439</v>
      </c>
      <c r="B187" s="923"/>
      <c r="C187" s="901" t="str">
        <f>'statement of marks'!HK11</f>
        <v>PASS</v>
      </c>
      <c r="D187" s="901"/>
      <c r="E187" s="901"/>
      <c r="F187" s="278"/>
      <c r="G187" s="278" t="s">
        <v>211</v>
      </c>
      <c r="H187" s="275" t="str">
        <f>IF('statement of marks'!DR11="","",'statement of marks'!DR11)</f>
        <v>FIRST</v>
      </c>
      <c r="I187" s="942" t="s">
        <v>209</v>
      </c>
      <c r="J187" s="942"/>
      <c r="K187" s="272">
        <f>IF('statement of marks'!HM11="","",'statement of marks'!HM11)</f>
        <v>1.9999999999999964</v>
      </c>
      <c r="L187" s="945"/>
      <c r="M187" s="945"/>
      <c r="N187" s="946"/>
      <c r="O187" s="331"/>
      <c r="P187" s="362"/>
      <c r="Q187" s="324"/>
      <c r="R187" s="337"/>
      <c r="S187" s="337"/>
      <c r="T187" s="337"/>
      <c r="U187" s="327"/>
      <c r="V187" s="345"/>
      <c r="W187" s="345"/>
      <c r="X187" s="345"/>
      <c r="Y187" s="331"/>
      <c r="Z187" s="331"/>
    </row>
    <row r="188" spans="1:26" ht="21" customHeight="1">
      <c r="A188" s="310" t="s">
        <v>363</v>
      </c>
      <c r="B188" s="947" t="s">
        <v>202</v>
      </c>
      <c r="C188" s="947"/>
      <c r="D188" s="939" t="s">
        <v>203</v>
      </c>
      <c r="E188" s="939"/>
      <c r="F188" s="272"/>
      <c r="G188" s="939" t="s">
        <v>204</v>
      </c>
      <c r="H188" s="939"/>
      <c r="I188" s="939" t="s">
        <v>205</v>
      </c>
      <c r="J188" s="939"/>
      <c r="K188" s="272" t="s">
        <v>324</v>
      </c>
      <c r="L188" s="945"/>
      <c r="M188" s="945"/>
      <c r="N188" s="946"/>
      <c r="O188" s="346"/>
      <c r="P188" s="362"/>
      <c r="Q188" s="327"/>
      <c r="R188" s="327"/>
      <c r="S188" s="327"/>
      <c r="T188" s="327"/>
      <c r="U188" s="327"/>
      <c r="V188" s="345"/>
      <c r="W188" s="345"/>
      <c r="X188" s="345"/>
      <c r="Y188" s="357"/>
      <c r="Z188" s="346"/>
    </row>
    <row r="189" spans="1:26" ht="21" customHeight="1">
      <c r="A189" s="891" t="s">
        <v>200</v>
      </c>
      <c r="B189" s="892"/>
      <c r="C189" s="277" t="str">
        <f>IF('statement of marks'!HO11="","",'statement of marks'!HO11)</f>
        <v/>
      </c>
      <c r="D189" s="893" t="str">
        <f>IF('statement of marks'!HQ11="","",'statement of marks'!HQ11)</f>
        <v/>
      </c>
      <c r="E189" s="893"/>
      <c r="F189" s="277"/>
      <c r="G189" s="893" t="str">
        <f>IF('statement of marks'!HS11="","",'statement of marks'!HS11)</f>
        <v/>
      </c>
      <c r="H189" s="893"/>
      <c r="I189" s="893" t="str">
        <f>IF('statement of marks'!HU11="","",'statement of marks'!HU11)</f>
        <v/>
      </c>
      <c r="J189" s="893"/>
      <c r="K189" s="275" t="str">
        <f>'statement of marks'!HW11</f>
        <v/>
      </c>
      <c r="L189" s="894" t="str">
        <f>IF(OR(M180="PASS",M180="FAIL"),'result subject-wise'!$AV$112,"")</f>
        <v/>
      </c>
      <c r="M189" s="894"/>
      <c r="N189" s="895"/>
      <c r="O189" s="326"/>
      <c r="P189" s="362"/>
      <c r="Q189" s="334"/>
      <c r="R189" s="334"/>
      <c r="S189" s="334"/>
      <c r="T189" s="334"/>
      <c r="U189" s="337"/>
      <c r="V189" s="347"/>
      <c r="W189" s="347"/>
      <c r="X189" s="347"/>
      <c r="Y189" s="326"/>
      <c r="Z189" s="326"/>
    </row>
    <row r="190" spans="1:26" ht="21" customHeight="1">
      <c r="A190" s="896" t="s">
        <v>201</v>
      </c>
      <c r="B190" s="897"/>
      <c r="C190" s="274" t="str">
        <f>IF('statement of marks'!HN11="","",'statement of marks'!HN11)</f>
        <v/>
      </c>
      <c r="D190" s="898" t="str">
        <f>IF('statement of marks'!HP11="","",'statement of marks'!HP11)</f>
        <v/>
      </c>
      <c r="E190" s="898"/>
      <c r="F190" s="274"/>
      <c r="G190" s="898" t="str">
        <f>IF('statement of marks'!HR11="","",'statement of marks'!HR11)</f>
        <v/>
      </c>
      <c r="H190" s="898"/>
      <c r="I190" s="898" t="str">
        <f>IF('statement of marks'!HT11="","",'statement of marks'!HT11)</f>
        <v/>
      </c>
      <c r="J190" s="898"/>
      <c r="K190" s="274" t="str">
        <f>'statement of marks'!HV11</f>
        <v/>
      </c>
      <c r="L190" s="894"/>
      <c r="M190" s="894"/>
      <c r="N190" s="895"/>
      <c r="O190" s="348"/>
      <c r="P190" s="362"/>
      <c r="Q190" s="332"/>
      <c r="R190" s="332"/>
      <c r="S190" s="332"/>
      <c r="T190" s="332"/>
      <c r="U190" s="332"/>
      <c r="V190" s="347"/>
      <c r="W190" s="347"/>
      <c r="X190" s="347"/>
      <c r="Y190" s="348"/>
      <c r="Z190" s="348"/>
    </row>
    <row r="191" spans="1:26" ht="21" customHeight="1">
      <c r="A191" s="899" t="s">
        <v>323</v>
      </c>
      <c r="B191" s="900"/>
      <c r="C191" s="22"/>
      <c r="D191" s="901"/>
      <c r="E191" s="901"/>
      <c r="F191" s="278"/>
      <c r="G191" s="901"/>
      <c r="H191" s="901"/>
      <c r="I191" s="901"/>
      <c r="J191" s="901"/>
      <c r="K191" s="901"/>
      <c r="L191" s="901"/>
      <c r="M191" s="901"/>
      <c r="N191" s="902"/>
      <c r="O191" s="326"/>
      <c r="P191" s="362"/>
      <c r="Q191" s="324"/>
      <c r="R191" s="324"/>
      <c r="S191" s="324"/>
      <c r="T191" s="324"/>
      <c r="U191" s="324"/>
      <c r="V191" s="324"/>
      <c r="W191" s="324"/>
      <c r="X191" s="324"/>
      <c r="Y191" s="349"/>
      <c r="Z191" s="326"/>
    </row>
    <row r="192" spans="1:26" ht="21" customHeight="1">
      <c r="A192" s="899" t="s">
        <v>206</v>
      </c>
      <c r="B192" s="900"/>
      <c r="C192" s="22"/>
      <c r="D192" s="901"/>
      <c r="E192" s="901"/>
      <c r="F192" s="278"/>
      <c r="G192" s="901"/>
      <c r="H192" s="901"/>
      <c r="I192" s="901"/>
      <c r="J192" s="901"/>
      <c r="K192" s="901"/>
      <c r="L192" s="901"/>
      <c r="M192" s="901"/>
      <c r="N192" s="902"/>
      <c r="O192" s="326"/>
      <c r="P192" s="362"/>
      <c r="Q192" s="324"/>
      <c r="R192" s="324"/>
      <c r="S192" s="324"/>
      <c r="T192" s="324"/>
      <c r="U192" s="324"/>
      <c r="V192" s="324"/>
      <c r="W192" s="324"/>
      <c r="X192" s="324"/>
      <c r="Y192" s="326"/>
      <c r="Z192" s="326"/>
    </row>
    <row r="193" spans="1:26" ht="21" customHeight="1">
      <c r="A193" s="891" t="s">
        <v>322</v>
      </c>
      <c r="B193" s="892"/>
      <c r="C193" s="22"/>
      <c r="D193" s="901"/>
      <c r="E193" s="901"/>
      <c r="F193" s="278"/>
      <c r="G193" s="901"/>
      <c r="H193" s="901"/>
      <c r="I193" s="901"/>
      <c r="J193" s="901"/>
      <c r="K193" s="594" t="s">
        <v>322</v>
      </c>
      <c r="L193" s="901"/>
      <c r="M193" s="901"/>
      <c r="N193" s="902"/>
      <c r="O193" s="326"/>
      <c r="P193" s="362"/>
      <c r="Q193" s="324"/>
      <c r="R193" s="324"/>
      <c r="S193" s="324"/>
      <c r="T193" s="324"/>
      <c r="U193" s="34"/>
      <c r="V193" s="324"/>
      <c r="W193" s="324"/>
      <c r="X193" s="324"/>
      <c r="Y193" s="326"/>
      <c r="Z193" s="326"/>
    </row>
    <row r="194" spans="1:26" ht="21" customHeight="1">
      <c r="A194" s="891" t="s">
        <v>207</v>
      </c>
      <c r="B194" s="892"/>
      <c r="C194" s="22"/>
      <c r="D194" s="901"/>
      <c r="E194" s="901"/>
      <c r="F194" s="278"/>
      <c r="G194" s="901"/>
      <c r="H194" s="901"/>
      <c r="I194" s="901"/>
      <c r="J194" s="901"/>
      <c r="K194" s="901"/>
      <c r="L194" s="901"/>
      <c r="M194" s="901"/>
      <c r="N194" s="902"/>
      <c r="O194" s="326"/>
      <c r="P194" s="362"/>
      <c r="Q194" s="324"/>
      <c r="R194" s="324"/>
      <c r="S194" s="324"/>
      <c r="T194" s="324"/>
      <c r="U194" s="324"/>
      <c r="V194" s="324"/>
      <c r="W194" s="324"/>
      <c r="X194" s="324"/>
      <c r="Y194" s="326"/>
      <c r="Z194" s="326"/>
    </row>
    <row r="195" spans="1:26" ht="21" customHeight="1" thickBot="1">
      <c r="A195" s="905" t="s">
        <v>208</v>
      </c>
      <c r="B195" s="906"/>
      <c r="C195" s="906"/>
      <c r="D195" s="906"/>
      <c r="E195" s="906"/>
      <c r="F195" s="314"/>
      <c r="G195" s="907">
        <f>'statement of marks'!$HV$108</f>
        <v>45781</v>
      </c>
      <c r="H195" s="907"/>
      <c r="I195" s="908" t="s">
        <v>210</v>
      </c>
      <c r="J195" s="908"/>
      <c r="K195" s="903"/>
      <c r="L195" s="903"/>
      <c r="M195" s="903"/>
      <c r="N195" s="904"/>
      <c r="O195" s="345"/>
      <c r="P195" s="362"/>
      <c r="Q195" s="345"/>
      <c r="R195" s="347"/>
      <c r="S195" s="350"/>
      <c r="T195" s="350"/>
      <c r="U195" s="324"/>
      <c r="V195" s="324"/>
      <c r="W195" s="324"/>
      <c r="X195" s="324"/>
      <c r="Y195" s="345"/>
      <c r="Z195" s="345"/>
    </row>
    <row r="196" spans="1:26" ht="21" customHeight="1" thickTop="1">
      <c r="A196" s="962" t="s">
        <v>195</v>
      </c>
      <c r="B196" s="963"/>
      <c r="C196" s="963"/>
      <c r="D196" s="963"/>
      <c r="E196" s="963"/>
      <c r="F196" s="963"/>
      <c r="G196" s="963"/>
      <c r="H196" s="963"/>
      <c r="I196" s="963"/>
      <c r="J196" s="963"/>
      <c r="K196" s="963"/>
      <c r="L196" s="963"/>
      <c r="M196" s="963"/>
      <c r="N196" s="964"/>
      <c r="O196" s="323"/>
      <c r="P196" s="362"/>
      <c r="Q196" s="323"/>
      <c r="R196" s="323"/>
      <c r="S196" s="323"/>
      <c r="T196" s="323"/>
      <c r="U196" s="323"/>
      <c r="V196" s="323"/>
      <c r="W196" s="323"/>
      <c r="X196" s="323"/>
      <c r="Y196" s="323"/>
      <c r="Z196" s="323"/>
    </row>
    <row r="197" spans="1:26" ht="21" customHeight="1">
      <c r="A197" s="965" t="str">
        <f>IF('statement of marks'!$A$2="","",'statement of marks'!$A$2)</f>
        <v>Govt. Higher Secondary School, XYZ</v>
      </c>
      <c r="B197" s="966"/>
      <c r="C197" s="966"/>
      <c r="D197" s="966"/>
      <c r="E197" s="966"/>
      <c r="F197" s="966"/>
      <c r="G197" s="966"/>
      <c r="H197" s="966"/>
      <c r="I197" s="966"/>
      <c r="J197" s="966"/>
      <c r="K197" s="966"/>
      <c r="L197" s="966"/>
      <c r="M197" s="966"/>
      <c r="N197" s="967"/>
      <c r="O197" s="325"/>
      <c r="P197" s="362"/>
      <c r="Q197" s="325"/>
      <c r="R197" s="325"/>
      <c r="S197" s="325"/>
      <c r="T197" s="325"/>
      <c r="U197" s="325"/>
      <c r="V197" s="325"/>
      <c r="W197" s="325"/>
      <c r="X197" s="325"/>
      <c r="Y197" s="325"/>
      <c r="Z197" s="325"/>
    </row>
    <row r="198" spans="1:26" ht="21" customHeight="1">
      <c r="A198" s="965"/>
      <c r="B198" s="966"/>
      <c r="C198" s="966"/>
      <c r="D198" s="966"/>
      <c r="E198" s="966"/>
      <c r="F198" s="966"/>
      <c r="G198" s="966"/>
      <c r="H198" s="966"/>
      <c r="I198" s="966"/>
      <c r="J198" s="966"/>
      <c r="K198" s="966"/>
      <c r="L198" s="966"/>
      <c r="M198" s="966"/>
      <c r="N198" s="967"/>
      <c r="O198" s="325"/>
      <c r="P198" s="362"/>
      <c r="Q198" s="325"/>
      <c r="R198" s="325"/>
      <c r="S198" s="325"/>
      <c r="T198" s="325"/>
      <c r="U198" s="325"/>
      <c r="V198" s="325"/>
      <c r="W198" s="325"/>
      <c r="X198" s="325"/>
      <c r="Y198" s="325"/>
      <c r="Z198" s="325"/>
    </row>
    <row r="199" spans="1:26" ht="21" customHeight="1">
      <c r="A199" s="891" t="s">
        <v>196</v>
      </c>
      <c r="B199" s="892"/>
      <c r="C199" s="939" t="str">
        <f>IF(M219="","MAIN EXAM.",IF(C226="SUPPL.","SUPPL. EXAM.",IF(C226="RE-EXAM.","RE-EXAM.",)))</f>
        <v>MAIN EXAM.</v>
      </c>
      <c r="D199" s="939"/>
      <c r="E199" s="939"/>
      <c r="F199" s="939"/>
      <c r="G199" s="939"/>
      <c r="H199" s="948" t="s">
        <v>133</v>
      </c>
      <c r="I199" s="949"/>
      <c r="J199" s="352" t="str">
        <f>IF('statement of marks'!$F$3="","",'statement of marks'!$F$3)</f>
        <v>2024-25</v>
      </c>
      <c r="K199" s="939" t="s">
        <v>62</v>
      </c>
      <c r="L199" s="939"/>
      <c r="M199" s="939">
        <f>IF('statement of marks'!D12="","",'statement of marks'!D12)</f>
        <v>9106</v>
      </c>
      <c r="N199" s="950"/>
      <c r="O199" s="326"/>
      <c r="P199" s="362"/>
      <c r="Q199" s="327"/>
      <c r="R199" s="327"/>
      <c r="S199" s="327"/>
      <c r="T199" s="327"/>
      <c r="U199" s="327"/>
      <c r="V199" s="327"/>
      <c r="W199" s="327"/>
      <c r="X199" s="327"/>
      <c r="Y199" s="326"/>
      <c r="Z199" s="326"/>
    </row>
    <row r="200" spans="1:26" ht="21" customHeight="1">
      <c r="A200" s="891" t="s">
        <v>36</v>
      </c>
      <c r="B200" s="892"/>
      <c r="C200" s="892" t="str">
        <f>IF('statement of marks'!G12="","",'statement of marks'!G12)</f>
        <v>A 006</v>
      </c>
      <c r="D200" s="892"/>
      <c r="E200" s="892"/>
      <c r="F200" s="892"/>
      <c r="G200" s="892"/>
      <c r="H200" s="892"/>
      <c r="I200" s="892"/>
      <c r="J200" s="892"/>
      <c r="K200" s="892"/>
      <c r="L200" s="892"/>
      <c r="M200" s="892"/>
      <c r="N200" s="951"/>
      <c r="O200" s="326"/>
      <c r="P200" s="362"/>
      <c r="Q200" s="326"/>
      <c r="R200" s="326"/>
      <c r="S200" s="326"/>
      <c r="T200" s="326"/>
      <c r="U200" s="326"/>
      <c r="V200" s="326"/>
      <c r="W200" s="326"/>
      <c r="X200" s="326"/>
      <c r="Y200" s="326"/>
      <c r="Z200" s="326"/>
    </row>
    <row r="201" spans="1:26" ht="21" customHeight="1">
      <c r="A201" s="891" t="s">
        <v>37</v>
      </c>
      <c r="B201" s="892"/>
      <c r="C201" s="892" t="str">
        <f>IF('statement of marks'!H12="","",'statement of marks'!H12)</f>
        <v>B 006</v>
      </c>
      <c r="D201" s="892"/>
      <c r="E201" s="892"/>
      <c r="F201" s="892"/>
      <c r="G201" s="892"/>
      <c r="H201" s="892"/>
      <c r="I201" s="892"/>
      <c r="J201" s="892"/>
      <c r="K201" s="892"/>
      <c r="L201" s="892"/>
      <c r="M201" s="892"/>
      <c r="N201" s="951"/>
      <c r="O201" s="326"/>
      <c r="P201" s="362"/>
      <c r="Q201" s="326"/>
      <c r="R201" s="326"/>
      <c r="S201" s="326"/>
      <c r="T201" s="326"/>
      <c r="U201" s="326"/>
      <c r="V201" s="326"/>
      <c r="W201" s="326"/>
      <c r="X201" s="326"/>
      <c r="Y201" s="326"/>
      <c r="Z201" s="326"/>
    </row>
    <row r="202" spans="1:26" ht="21" customHeight="1">
      <c r="A202" s="891" t="s">
        <v>38</v>
      </c>
      <c r="B202" s="892"/>
      <c r="C202" s="892" t="str">
        <f>IF('statement of marks'!I12="","",'statement of marks'!I12)</f>
        <v>C 006</v>
      </c>
      <c r="D202" s="892"/>
      <c r="E202" s="892"/>
      <c r="F202" s="892"/>
      <c r="G202" s="892"/>
      <c r="H202" s="892"/>
      <c r="I202" s="892"/>
      <c r="J202" s="892"/>
      <c r="K202" s="892"/>
      <c r="L202" s="892"/>
      <c r="M202" s="892"/>
      <c r="N202" s="951"/>
      <c r="O202" s="326"/>
      <c r="P202" s="362"/>
      <c r="Q202" s="326"/>
      <c r="R202" s="326"/>
      <c r="S202" s="326"/>
      <c r="T202" s="326"/>
      <c r="U202" s="326"/>
      <c r="V202" s="326"/>
      <c r="W202" s="326"/>
      <c r="X202" s="326"/>
      <c r="Y202" s="326"/>
      <c r="Z202" s="326"/>
    </row>
    <row r="203" spans="1:26" ht="21" customHeight="1">
      <c r="A203" s="891" t="s">
        <v>243</v>
      </c>
      <c r="B203" s="892"/>
      <c r="C203" s="892" t="str">
        <f>IF('statement of marks'!$A$3="","",'statement of marks'!$A$3)</f>
        <v>9 'A'</v>
      </c>
      <c r="D203" s="892"/>
      <c r="E203" s="939" t="s">
        <v>63</v>
      </c>
      <c r="F203" s="939"/>
      <c r="G203" s="939"/>
      <c r="H203" s="939">
        <f>IF('statement of marks'!E12="","",'statement of marks'!E12)</f>
        <v>10695</v>
      </c>
      <c r="I203" s="939"/>
      <c r="J203" s="952" t="s">
        <v>58</v>
      </c>
      <c r="K203" s="952"/>
      <c r="L203" s="953">
        <f>IF('statement of marks'!F12="","",'statement of marks'!F12)</f>
        <v>36968</v>
      </c>
      <c r="M203" s="953"/>
      <c r="N203" s="954"/>
      <c r="O203" s="326"/>
      <c r="P203" s="362"/>
      <c r="Q203" s="326"/>
      <c r="R203" s="327"/>
      <c r="S203" s="327"/>
      <c r="T203" s="327"/>
      <c r="U203" s="327"/>
      <c r="V203" s="328"/>
      <c r="W203" s="328"/>
      <c r="X203" s="328"/>
      <c r="Y203" s="326"/>
      <c r="Z203" s="326"/>
    </row>
    <row r="204" spans="1:26" ht="21" customHeight="1">
      <c r="A204" s="955" t="s">
        <v>197</v>
      </c>
      <c r="B204" s="956" t="s">
        <v>198</v>
      </c>
      <c r="C204" s="659" t="s">
        <v>67</v>
      </c>
      <c r="D204" s="659" t="s">
        <v>68</v>
      </c>
      <c r="E204" s="957" t="s">
        <v>434</v>
      </c>
      <c r="F204" s="958" t="s">
        <v>431</v>
      </c>
      <c r="G204" s="659" t="s">
        <v>370</v>
      </c>
      <c r="H204" s="659" t="s">
        <v>212</v>
      </c>
      <c r="I204" s="659" t="s">
        <v>432</v>
      </c>
      <c r="J204" s="659" t="s">
        <v>168</v>
      </c>
      <c r="K204" s="659" t="s">
        <v>438</v>
      </c>
      <c r="L204" s="659" t="s">
        <v>365</v>
      </c>
      <c r="M204" s="659" t="s">
        <v>366</v>
      </c>
      <c r="N204" s="961" t="s">
        <v>213</v>
      </c>
      <c r="O204" s="329"/>
      <c r="P204" s="362"/>
      <c r="Q204" s="330"/>
      <c r="R204" s="330"/>
      <c r="S204" s="330"/>
      <c r="T204" s="330"/>
      <c r="U204" s="330"/>
      <c r="V204" s="330"/>
      <c r="W204" s="330"/>
      <c r="X204" s="330"/>
      <c r="Y204" s="329"/>
      <c r="Z204" s="329"/>
    </row>
    <row r="205" spans="1:26" ht="21" customHeight="1">
      <c r="A205" s="955"/>
      <c r="B205" s="956"/>
      <c r="C205" s="659"/>
      <c r="D205" s="659"/>
      <c r="E205" s="957"/>
      <c r="F205" s="959"/>
      <c r="G205" s="659"/>
      <c r="H205" s="659"/>
      <c r="I205" s="659"/>
      <c r="J205" s="659"/>
      <c r="K205" s="659"/>
      <c r="L205" s="659"/>
      <c r="M205" s="659"/>
      <c r="N205" s="961"/>
      <c r="O205" s="329"/>
      <c r="P205" s="362"/>
      <c r="Q205" s="330"/>
      <c r="R205" s="330"/>
      <c r="S205" s="330"/>
      <c r="T205" s="330"/>
      <c r="U205" s="330"/>
      <c r="V205" s="330"/>
      <c r="W205" s="330"/>
      <c r="X205" s="330"/>
      <c r="Y205" s="329"/>
      <c r="Z205" s="329"/>
    </row>
    <row r="206" spans="1:26" ht="21" customHeight="1">
      <c r="A206" s="955"/>
      <c r="B206" s="956"/>
      <c r="C206" s="659"/>
      <c r="D206" s="659"/>
      <c r="E206" s="957"/>
      <c r="F206" s="960"/>
      <c r="G206" s="659"/>
      <c r="H206" s="659"/>
      <c r="I206" s="659"/>
      <c r="J206" s="659"/>
      <c r="K206" s="659"/>
      <c r="L206" s="659"/>
      <c r="M206" s="659"/>
      <c r="N206" s="961"/>
      <c r="O206" s="329"/>
      <c r="P206" s="362"/>
      <c r="Q206" s="330"/>
      <c r="R206" s="330"/>
      <c r="S206" s="330"/>
      <c r="T206" s="330"/>
      <c r="U206" s="330"/>
      <c r="V206" s="330"/>
      <c r="W206" s="330"/>
      <c r="X206" s="330"/>
      <c r="Y206" s="329"/>
      <c r="Z206" s="329"/>
    </row>
    <row r="207" spans="1:26" ht="21" customHeight="1">
      <c r="A207" s="922" t="s">
        <v>149</v>
      </c>
      <c r="B207" s="923"/>
      <c r="C207" s="274">
        <v>10</v>
      </c>
      <c r="D207" s="274">
        <v>10</v>
      </c>
      <c r="E207" s="322" t="s">
        <v>436</v>
      </c>
      <c r="F207" s="322" t="s">
        <v>437</v>
      </c>
      <c r="G207" s="274">
        <v>70</v>
      </c>
      <c r="H207" s="270">
        <v>100</v>
      </c>
      <c r="I207" s="202">
        <v>100</v>
      </c>
      <c r="J207" s="270">
        <v>200</v>
      </c>
      <c r="K207" s="279"/>
      <c r="L207" s="270">
        <v>100</v>
      </c>
      <c r="M207" s="270"/>
      <c r="N207" s="201">
        <v>200</v>
      </c>
      <c r="O207" s="331"/>
      <c r="P207" s="362"/>
      <c r="Q207" s="325"/>
      <c r="R207" s="325"/>
      <c r="S207" s="325"/>
      <c r="T207" s="325"/>
      <c r="U207" s="333"/>
      <c r="V207" s="325"/>
      <c r="W207" s="325"/>
      <c r="X207" s="325"/>
      <c r="Y207" s="331"/>
      <c r="Z207" s="331"/>
    </row>
    <row r="208" spans="1:26" ht="21" customHeight="1">
      <c r="A208" s="891" t="str">
        <f>'statement of marks'!$J$3</f>
        <v xml:space="preserve"> HINDI</v>
      </c>
      <c r="B208" s="892"/>
      <c r="C208" s="277">
        <f>IF('statement of marks'!J12="","",'statement of marks'!J12)</f>
        <v>10</v>
      </c>
      <c r="D208" s="277">
        <f>IF('statement of marks'!K12="","",'statement of marks'!K12)</f>
        <v>10</v>
      </c>
      <c r="E208" s="277">
        <f>IF('statement of marks'!L12="","",'statement of marks'!L12)</f>
        <v>9</v>
      </c>
      <c r="F208" s="360">
        <f>IF('statement of marks'!N12="","",'statement of marks'!N12)</f>
        <v>1</v>
      </c>
      <c r="G208" s="277">
        <f>IF('statement of marks'!O12="","",'statement of marks'!O12)</f>
        <v>70</v>
      </c>
      <c r="H208" s="270">
        <f t="shared" ref="H208:H213" si="29">IF(G208="","",SUM(C208:G208))</f>
        <v>100</v>
      </c>
      <c r="I208" s="202">
        <f>IF('statement of marks'!Q12="","",'statement of marks'!Q12)</f>
        <v>35</v>
      </c>
      <c r="J208" s="203">
        <f t="shared" ref="J208:J213" si="30">IF(I208="","",SUM(H208:I208))</f>
        <v>135</v>
      </c>
      <c r="K208" s="275" t="str">
        <f>CONCATENATE('statement of marks'!HZ12,'statement of marks'!IA12,'statement of marks'!IB12)</f>
        <v>I</v>
      </c>
      <c r="L208" s="277" t="str">
        <f>IF('result subject-wise'!AB12="","",'result subject-wise'!AB12)</f>
        <v/>
      </c>
      <c r="M208" s="277" t="str">
        <f>IF('result subject-wise'!AK12="","",'result subject-wise'!AK12)</f>
        <v/>
      </c>
      <c r="N208" s="276">
        <f>IF(AND(K208="RE",M208=""),"",IF(AND(K208="S",M208=""),"",IF(M208="P",SUM(H208,L208),J208)))</f>
        <v>135</v>
      </c>
      <c r="O208" s="326"/>
      <c r="P208" s="362"/>
      <c r="Q208" s="334"/>
      <c r="R208" s="325"/>
      <c r="S208" s="335"/>
      <c r="T208" s="336"/>
      <c r="U208" s="337"/>
      <c r="V208" s="334"/>
      <c r="W208" s="334"/>
      <c r="X208" s="337"/>
      <c r="Y208" s="326"/>
      <c r="Z208" s="326"/>
    </row>
    <row r="209" spans="1:26" ht="21" customHeight="1">
      <c r="A209" s="891" t="str">
        <f>'statement of marks'!$Y$3</f>
        <v xml:space="preserve"> ENGLISH</v>
      </c>
      <c r="B209" s="892"/>
      <c r="C209" s="277">
        <f>IF('statement of marks'!Y12="","",'statement of marks'!Y12)</f>
        <v>4</v>
      </c>
      <c r="D209" s="277">
        <f>IF('statement of marks'!Z12="","",'statement of marks'!Z12)</f>
        <v>9</v>
      </c>
      <c r="E209" s="277">
        <f>IF('statement of marks'!AA12="","",'statement of marks'!AA12)</f>
        <v>8</v>
      </c>
      <c r="F209" s="360">
        <f>IF('statement of marks'!AC12="","",'statement of marks'!AC12)</f>
        <v>1</v>
      </c>
      <c r="G209" s="277">
        <f>IF('statement of marks'!AD12="","",'statement of marks'!AD12)</f>
        <v>70</v>
      </c>
      <c r="H209" s="270">
        <f t="shared" si="29"/>
        <v>92</v>
      </c>
      <c r="I209" s="202">
        <f>IF('statement of marks'!AF12="","",'statement of marks'!AF12)</f>
        <v>100</v>
      </c>
      <c r="J209" s="203">
        <f t="shared" si="30"/>
        <v>192</v>
      </c>
      <c r="K209" s="275" t="str">
        <f>CONCATENATE('statement of marks'!IC12,'statement of marks'!ID12,'statement of marks'!IE12,)</f>
        <v>D</v>
      </c>
      <c r="L209" s="277" t="str">
        <f>IF('result subject-wise'!AC12="","",'result subject-wise'!AC12)</f>
        <v/>
      </c>
      <c r="M209" s="277" t="str">
        <f>IF('result subject-wise'!AL12="","",'result subject-wise'!AL12)</f>
        <v/>
      </c>
      <c r="N209" s="276">
        <f t="shared" ref="N209:N213" si="31">IF(AND(K209="RE",M209=""),"",IF(AND(K209="S",M209=""),"",IF(M209="P",SUM(H209,L209),J209)))</f>
        <v>192</v>
      </c>
      <c r="O209" s="326"/>
      <c r="P209" s="362"/>
      <c r="Q209" s="334"/>
      <c r="R209" s="325"/>
      <c r="S209" s="335"/>
      <c r="T209" s="336"/>
      <c r="U209" s="337"/>
      <c r="V209" s="334"/>
      <c r="W209" s="334"/>
      <c r="X209" s="337"/>
      <c r="Y209" s="326"/>
      <c r="Z209" s="326"/>
    </row>
    <row r="210" spans="1:26" ht="21" customHeight="1">
      <c r="A210" s="891" t="str">
        <f>'statement of marks'!AO12</f>
        <v xml:space="preserve"> SANSKRIT</v>
      </c>
      <c r="B210" s="892"/>
      <c r="C210" s="277">
        <f>IF('statement of marks'!AP12="","",'statement of marks'!AP12)</f>
        <v>10</v>
      </c>
      <c r="D210" s="277">
        <f>IF('statement of marks'!AQ12="","",'statement of marks'!AQ12)</f>
        <v>10</v>
      </c>
      <c r="E210" s="277">
        <f>IF('statement of marks'!AR12="","",'statement of marks'!AR12)</f>
        <v>9</v>
      </c>
      <c r="F210" s="360">
        <f>IF('statement of marks'!AT12="","",'statement of marks'!AT12)</f>
        <v>0.5</v>
      </c>
      <c r="G210" s="277">
        <f>IF('statement of marks'!AU12="","",'statement of marks'!AU12)</f>
        <v>70</v>
      </c>
      <c r="H210" s="270">
        <f t="shared" si="29"/>
        <v>99.5</v>
      </c>
      <c r="I210" s="202">
        <f>IF('statement of marks'!AW12="","",'statement of marks'!AW12)</f>
        <v>100</v>
      </c>
      <c r="J210" s="203">
        <f t="shared" si="30"/>
        <v>199.5</v>
      </c>
      <c r="K210" s="275" t="str">
        <f>CONCATENATE('statement of marks'!IF12,'statement of marks'!IL12,'statement of marks'!IM12)</f>
        <v>D</v>
      </c>
      <c r="L210" s="277" t="str">
        <f>IF('result subject-wise'!AD12="","",'result subject-wise'!AD12)</f>
        <v/>
      </c>
      <c r="M210" s="277" t="str">
        <f>IF('result subject-wise'!AM12="","",'result subject-wise'!AM12)</f>
        <v/>
      </c>
      <c r="N210" s="276">
        <f t="shared" si="31"/>
        <v>199.5</v>
      </c>
      <c r="O210" s="326"/>
      <c r="P210" s="362"/>
      <c r="Q210" s="334"/>
      <c r="R210" s="325"/>
      <c r="S210" s="335"/>
      <c r="T210" s="336"/>
      <c r="U210" s="337"/>
      <c r="V210" s="334"/>
      <c r="W210" s="334"/>
      <c r="X210" s="337"/>
      <c r="Y210" s="326"/>
      <c r="Z210" s="326"/>
    </row>
    <row r="211" spans="1:26" ht="21" customHeight="1">
      <c r="A211" s="891" t="str">
        <f>'statement of marks'!$BE$3</f>
        <v xml:space="preserve"> SCIENCE</v>
      </c>
      <c r="B211" s="892"/>
      <c r="C211" s="277">
        <f>IF('statement of marks'!BE12="","",'statement of marks'!BE12)</f>
        <v>8</v>
      </c>
      <c r="D211" s="277">
        <f>IF('statement of marks'!BF12="","",'statement of marks'!BF12)</f>
        <v>3</v>
      </c>
      <c r="E211" s="277">
        <f>IF('statement of marks'!BG12="","",'statement of marks'!BG12)</f>
        <v>8</v>
      </c>
      <c r="F211" s="360">
        <f>IF('statement of marks'!BI12="","",'statement of marks'!BI12)</f>
        <v>2</v>
      </c>
      <c r="G211" s="277">
        <f>IF('statement of marks'!BJ12="","",'statement of marks'!BJ12)</f>
        <v>70</v>
      </c>
      <c r="H211" s="270">
        <f t="shared" si="29"/>
        <v>91</v>
      </c>
      <c r="I211" s="202">
        <f>IF('statement of marks'!BL12="","",'statement of marks'!BL12)</f>
        <v>100</v>
      </c>
      <c r="J211" s="203">
        <f t="shared" si="30"/>
        <v>191</v>
      </c>
      <c r="K211" s="275" t="str">
        <f>CONCATENATE('statement of marks'!IN12,'statement of marks'!IO12,'statement of marks'!IP12)</f>
        <v>D</v>
      </c>
      <c r="L211" s="277" t="str">
        <f>IF('result subject-wise'!AE12="","",'result subject-wise'!AE12)</f>
        <v/>
      </c>
      <c r="M211" s="277" t="str">
        <f>IF('result subject-wise'!AN12="","",'result subject-wise'!AN12)</f>
        <v/>
      </c>
      <c r="N211" s="276">
        <f t="shared" si="31"/>
        <v>191</v>
      </c>
      <c r="O211" s="326"/>
      <c r="P211" s="362"/>
      <c r="Q211" s="334"/>
      <c r="R211" s="325"/>
      <c r="S211" s="335"/>
      <c r="T211" s="336"/>
      <c r="U211" s="337"/>
      <c r="V211" s="334"/>
      <c r="W211" s="334"/>
      <c r="X211" s="337"/>
      <c r="Y211" s="326"/>
      <c r="Z211" s="326"/>
    </row>
    <row r="212" spans="1:26" ht="21" customHeight="1">
      <c r="A212" s="909" t="str">
        <f>'statement of marks'!$BU12</f>
        <v xml:space="preserve"> SOCIAL SCIENCE</v>
      </c>
      <c r="B212" s="910"/>
      <c r="C212" s="277">
        <f>IF('statement of marks'!CL12="","",'statement of marks'!CL12)</f>
        <v>10</v>
      </c>
      <c r="D212" s="277">
        <f>IF('statement of marks'!CM12="","",'statement of marks'!CM12)</f>
        <v>10</v>
      </c>
      <c r="E212" s="277">
        <f>IF('statement of marks'!CN12="","",'statement of marks'!CN12)</f>
        <v>9</v>
      </c>
      <c r="F212" s="360">
        <f>IF('statement of marks'!CO12="","",'statement of marks'!CO12)</f>
        <v>0.5</v>
      </c>
      <c r="G212" s="277">
        <f>IF('statement of marks'!CP12="","",'statement of marks'!CP12)</f>
        <v>70</v>
      </c>
      <c r="H212" s="270">
        <f t="shared" si="29"/>
        <v>99.5</v>
      </c>
      <c r="I212" s="202">
        <f>IF('statement of marks'!CR12="","",'statement of marks'!CR12)</f>
        <v>100</v>
      </c>
      <c r="J212" s="203">
        <f t="shared" si="30"/>
        <v>199.5</v>
      </c>
      <c r="K212" s="275" t="str">
        <f>CONCATENATE('statement of marks'!IQ12,'statement of marks'!IR12,'statement of marks'!IS12)</f>
        <v>D</v>
      </c>
      <c r="L212" s="277" t="str">
        <f>IF('result subject-wise'!AF12="","",'result subject-wise'!AF12)</f>
        <v/>
      </c>
      <c r="M212" s="277" t="str">
        <f>IF('result subject-wise'!AO12="","",'result subject-wise'!AO12)</f>
        <v/>
      </c>
      <c r="N212" s="276">
        <f t="shared" si="31"/>
        <v>199.5</v>
      </c>
      <c r="O212" s="326"/>
      <c r="P212" s="362"/>
      <c r="Q212" s="334"/>
      <c r="R212" s="325"/>
      <c r="S212" s="335"/>
      <c r="T212" s="336"/>
      <c r="U212" s="337"/>
      <c r="V212" s="334"/>
      <c r="W212" s="334"/>
      <c r="X212" s="337"/>
      <c r="Y212" s="326"/>
      <c r="Z212" s="326"/>
    </row>
    <row r="213" spans="1:26" ht="21" customHeight="1">
      <c r="A213" s="891" t="str">
        <f>'statement of marks'!$CZ$3</f>
        <v xml:space="preserve"> MATHEMATICS</v>
      </c>
      <c r="B213" s="892"/>
      <c r="C213" s="277">
        <f>IF('statement of marks'!CZ12="","",'statement of marks'!CZ12)</f>
        <v>5</v>
      </c>
      <c r="D213" s="277">
        <f>IF('statement of marks'!DA12="","",'statement of marks'!DA12)</f>
        <v>4</v>
      </c>
      <c r="E213" s="277">
        <f>IF('statement of marks'!DB12="","",'statement of marks'!DB12)</f>
        <v>8</v>
      </c>
      <c r="F213" s="360">
        <f>IF('statement of marks'!DD12="","",'statement of marks'!DD12)</f>
        <v>1</v>
      </c>
      <c r="G213" s="277">
        <f>IF('statement of marks'!DE12="","",'statement of marks'!DE12)</f>
        <v>25</v>
      </c>
      <c r="H213" s="270">
        <f t="shared" si="29"/>
        <v>43</v>
      </c>
      <c r="I213" s="202">
        <f>IF('statement of marks'!DG12="","",'statement of marks'!DG12)</f>
        <v>90</v>
      </c>
      <c r="J213" s="203">
        <f t="shared" si="30"/>
        <v>133</v>
      </c>
      <c r="K213" s="275" t="str">
        <f>CONCATENATE('statement of marks'!IT12,'statement of marks'!IU12,'statement of marks'!IV12)</f>
        <v>I</v>
      </c>
      <c r="L213" s="277" t="str">
        <f>IF('result subject-wise'!AG12="","",'result subject-wise'!AG12)</f>
        <v/>
      </c>
      <c r="M213" s="277" t="str">
        <f>IF('result subject-wise'!AP12="","",'result subject-wise'!AP12)</f>
        <v/>
      </c>
      <c r="N213" s="276">
        <f t="shared" si="31"/>
        <v>133</v>
      </c>
      <c r="O213" s="326"/>
      <c r="P213" s="362"/>
      <c r="Q213" s="334"/>
      <c r="R213" s="325"/>
      <c r="S213" s="335"/>
      <c r="T213" s="336"/>
      <c r="U213" s="337"/>
      <c r="V213" s="334"/>
      <c r="W213" s="334"/>
      <c r="X213" s="337"/>
      <c r="Y213" s="326"/>
      <c r="Z213" s="326"/>
    </row>
    <row r="214" spans="1:26" ht="21" customHeight="1">
      <c r="A214" s="911" t="s">
        <v>214</v>
      </c>
      <c r="B214" s="912"/>
      <c r="C214" s="274">
        <f t="shared" ref="C214:D214" si="32">IF(C213="","",SUM(C208:C213))</f>
        <v>47</v>
      </c>
      <c r="D214" s="274">
        <f t="shared" si="32"/>
        <v>46</v>
      </c>
      <c r="E214" s="274">
        <f>IF(E213="","",SUM(E208:E213))</f>
        <v>51</v>
      </c>
      <c r="F214" s="361">
        <f>IF(F213="","",SUM(F208:F213))</f>
        <v>6</v>
      </c>
      <c r="G214" s="274">
        <f t="shared" ref="G214:J214" si="33">IF(G213="","",SUM(G208:G213))</f>
        <v>375</v>
      </c>
      <c r="H214" s="274">
        <f t="shared" si="33"/>
        <v>525</v>
      </c>
      <c r="I214" s="274">
        <f t="shared" si="33"/>
        <v>525</v>
      </c>
      <c r="J214" s="274">
        <f t="shared" si="33"/>
        <v>1050</v>
      </c>
      <c r="K214" s="913"/>
      <c r="L214" s="914"/>
      <c r="M214" s="919">
        <f>COUNTIF(M208:M213,"F")</f>
        <v>0</v>
      </c>
      <c r="N214" s="273">
        <f>SUM(N208:N213)</f>
        <v>1050</v>
      </c>
      <c r="O214" s="339"/>
      <c r="P214" s="362"/>
      <c r="Q214" s="332"/>
      <c r="R214" s="332"/>
      <c r="S214" s="332"/>
      <c r="T214" s="332"/>
      <c r="U214" s="340"/>
      <c r="V214" s="340"/>
      <c r="W214" s="334"/>
      <c r="X214" s="332"/>
      <c r="Y214" s="339"/>
      <c r="Z214" s="339"/>
    </row>
    <row r="215" spans="1:26" ht="21" customHeight="1">
      <c r="A215" s="911" t="s">
        <v>199</v>
      </c>
      <c r="B215" s="912"/>
      <c r="C215" s="270">
        <f>60-(COUNTIF(C208:C213,"NA")*C207+COUNTIF(C208:C213,"ML")*C207)</f>
        <v>60</v>
      </c>
      <c r="D215" s="270">
        <f>60-(COUNTIF(D208:D213,"NA")*D207+COUNTIF(D208:D213,"ML")*D207)</f>
        <v>60</v>
      </c>
      <c r="E215" s="270">
        <f>53-(COUNTIF(E208:E213,"NA")*9+COUNTIF(E208:E213,"ML")*9)</f>
        <v>53</v>
      </c>
      <c r="F215" s="270">
        <f>7-(COUNTIF(F208:F213,"ML")*1)</f>
        <v>7</v>
      </c>
      <c r="G215" s="270">
        <f>420-(COUNTIF(G208:G213,"NA")*G207+COUNTIF(G208:G213,"ML")*G207)</f>
        <v>420</v>
      </c>
      <c r="H215" s="270">
        <f>SUM(C215:G215)</f>
        <v>600</v>
      </c>
      <c r="I215" s="270">
        <f>600-(COUNTIF(I208:I213,"ML")*100)</f>
        <v>600</v>
      </c>
      <c r="J215" s="270">
        <f>SUM(H215:I215)</f>
        <v>1200</v>
      </c>
      <c r="K215" s="915"/>
      <c r="L215" s="916"/>
      <c r="M215" s="920"/>
      <c r="N215" s="201">
        <f>6*N207</f>
        <v>1200</v>
      </c>
      <c r="O215" s="339"/>
      <c r="P215" s="362"/>
      <c r="Q215" s="325"/>
      <c r="R215" s="325"/>
      <c r="S215" s="325"/>
      <c r="T215" s="325"/>
      <c r="U215" s="340"/>
      <c r="V215" s="334"/>
      <c r="W215" s="340"/>
      <c r="X215" s="325"/>
      <c r="Y215" s="339"/>
      <c r="Z215" s="339"/>
    </row>
    <row r="216" spans="1:26" ht="21" customHeight="1">
      <c r="A216" s="922" t="s">
        <v>130</v>
      </c>
      <c r="B216" s="923"/>
      <c r="C216" s="204">
        <f t="shared" ref="C216:J216" si="34">C214/C215*100</f>
        <v>78.333333333333329</v>
      </c>
      <c r="D216" s="204">
        <f t="shared" si="34"/>
        <v>76.666666666666671</v>
      </c>
      <c r="E216" s="204">
        <f t="shared" si="34"/>
        <v>96.226415094339629</v>
      </c>
      <c r="F216" s="204">
        <f t="shared" si="34"/>
        <v>85.714285714285708</v>
      </c>
      <c r="G216" s="204">
        <f t="shared" si="34"/>
        <v>89.285714285714292</v>
      </c>
      <c r="H216" s="204">
        <f t="shared" si="34"/>
        <v>87.5</v>
      </c>
      <c r="I216" s="204">
        <f t="shared" si="34"/>
        <v>87.5</v>
      </c>
      <c r="J216" s="204">
        <f t="shared" si="34"/>
        <v>87.5</v>
      </c>
      <c r="K216" s="917"/>
      <c r="L216" s="918"/>
      <c r="M216" s="921"/>
      <c r="N216" s="354">
        <f>N214/N215*100</f>
        <v>87.5</v>
      </c>
      <c r="O216" s="331"/>
      <c r="P216" s="363"/>
      <c r="Q216" s="341"/>
      <c r="R216" s="341"/>
      <c r="S216" s="341"/>
      <c r="T216" s="341"/>
      <c r="U216" s="340"/>
      <c r="V216" s="334"/>
      <c r="W216" s="340"/>
      <c r="X216" s="341"/>
      <c r="Y216" s="331"/>
      <c r="Z216" s="331"/>
    </row>
    <row r="217" spans="1:26" ht="21" customHeight="1">
      <c r="A217" s="891" t="str">
        <f>'statement of marks'!$DS$3</f>
        <v>RAJASTHAN KA SWARNIM ITIHAS</v>
      </c>
      <c r="B217" s="892"/>
      <c r="C217" s="272">
        <f>IF('statement of marks'!DS12="","",'statement of marks'!DS12)</f>
        <v>10</v>
      </c>
      <c r="D217" s="272">
        <f>IF('statement of marks'!DT12="","",'statement of marks'!DT12)</f>
        <v>10</v>
      </c>
      <c r="E217" s="277">
        <f>IF('statement of marks'!DU12="","",'statement of marks'!DU12)</f>
        <v>10</v>
      </c>
      <c r="F217" s="924"/>
      <c r="G217" s="272">
        <f>IF('statement of marks'!DW12="","",'statement of marks'!DW12)</f>
        <v>70</v>
      </c>
      <c r="H217" s="270">
        <f>IF(G217="","",SUM(C217:G217))</f>
        <v>100</v>
      </c>
      <c r="I217" s="272">
        <f>IF('statement of marks'!DY12="","",'statement of marks'!DY12)</f>
        <v>100</v>
      </c>
      <c r="J217" s="270">
        <f>IF(I217="","",SUM(H217:I217))</f>
        <v>200</v>
      </c>
      <c r="K217" s="275" t="str">
        <f>IF('statement of marks'!IW12="","",'statement of marks'!IW12)</f>
        <v>A</v>
      </c>
      <c r="L217" s="280" t="str">
        <f>IF('result subject-wise'!AQ12="","",'result subject-wise'!AQ12)</f>
        <v/>
      </c>
      <c r="M217" s="927" t="s">
        <v>441</v>
      </c>
      <c r="N217" s="928"/>
      <c r="O217" s="326"/>
      <c r="P217" s="362"/>
      <c r="Q217" s="327"/>
      <c r="R217" s="325"/>
      <c r="S217" s="327"/>
      <c r="T217" s="325"/>
      <c r="U217" s="337"/>
      <c r="V217" s="342"/>
      <c r="W217" s="343"/>
      <c r="X217" s="332"/>
      <c r="Y217" s="326"/>
      <c r="Z217" s="326"/>
    </row>
    <row r="218" spans="1:26" ht="21" customHeight="1">
      <c r="A218" s="891" t="str">
        <f>'statement of marks'!$EG$3</f>
        <v xml:space="preserve"> PH. AND HEALTH EDU.</v>
      </c>
      <c r="B218" s="892"/>
      <c r="C218" s="272">
        <f>IF('statement of marks'!EI12="","",'statement of marks'!EI12)</f>
        <v>14</v>
      </c>
      <c r="D218" s="272">
        <f>IF('statement of marks'!EL12="","",'statement of marks'!EL12)</f>
        <v>11</v>
      </c>
      <c r="E218" s="277">
        <f>IF('statement of marks'!EO12="","",'statement of marks'!EO12)</f>
        <v>25</v>
      </c>
      <c r="F218" s="925"/>
      <c r="G218" s="272">
        <f>IF('statement of marks'!EU12="","",'statement of marks'!EU12)</f>
        <v>38</v>
      </c>
      <c r="H218" s="270">
        <f>IF(G218="","",SUM(C218:G218))</f>
        <v>88</v>
      </c>
      <c r="I218" s="272">
        <f>IF('statement of marks'!EZ12="","",'statement of marks'!EZ12)</f>
        <v>100</v>
      </c>
      <c r="J218" s="270">
        <f>IF(I218="","",SUM(H218:I218))</f>
        <v>188</v>
      </c>
      <c r="K218" s="275" t="str">
        <f>IF('statement of marks'!IX12="","",'statement of marks'!IX12)</f>
        <v>A</v>
      </c>
      <c r="L218" s="274" t="str">
        <f>IF('result subject-wise'!AR12="","",'result subject-wise'!AR12)</f>
        <v/>
      </c>
      <c r="M218" s="929"/>
      <c r="N218" s="930"/>
      <c r="O218" s="326"/>
      <c r="P218" s="362"/>
      <c r="Q218" s="327"/>
      <c r="R218" s="325"/>
      <c r="S218" s="327"/>
      <c r="T218" s="325"/>
      <c r="U218" s="337"/>
      <c r="V218" s="332"/>
      <c r="W218" s="332"/>
      <c r="X218" s="332"/>
      <c r="Y218" s="326"/>
      <c r="Z218" s="326"/>
    </row>
    <row r="219" spans="1:26" ht="21" customHeight="1">
      <c r="A219" s="891" t="str">
        <f>'statement of marks'!$FJ$3</f>
        <v xml:space="preserve"> FOUNDATION OF IT</v>
      </c>
      <c r="B219" s="892"/>
      <c r="C219" s="272">
        <f>IF('statement of marks'!FJ12="","",'statement of marks'!FJ12)</f>
        <v>10</v>
      </c>
      <c r="D219" s="272">
        <f>IF('statement of marks'!FK12="","",'statement of marks'!FK12)</f>
        <v>10</v>
      </c>
      <c r="E219" s="277">
        <f>IF('statement of marks'!FL12="","",'statement of marks'!FL12)</f>
        <v>10</v>
      </c>
      <c r="F219" s="926"/>
      <c r="G219" s="272">
        <f>IF('statement of marks'!FP12="","",'statement of marks'!FP12)</f>
        <v>51</v>
      </c>
      <c r="H219" s="270">
        <f>IF(G219="","",SUM(C219:G219))</f>
        <v>81</v>
      </c>
      <c r="I219" s="272">
        <f>IF('statement of marks'!FU12="","",'statement of marks'!FU12)</f>
        <v>90</v>
      </c>
      <c r="J219" s="270">
        <f>IF(I219="","",SUM(H219:I219))</f>
        <v>171</v>
      </c>
      <c r="K219" s="275" t="str">
        <f>IF('statement of marks'!IY12="","",'statement of marks'!IY12)</f>
        <v>A</v>
      </c>
      <c r="L219" s="274" t="str">
        <f>IF('result subject-wise'!AS12="","",'result subject-wise'!AS12)</f>
        <v/>
      </c>
      <c r="M219" s="931" t="str">
        <f>IF('result subject-wise'!AV12="","",'result subject-wise'!AV12)</f>
        <v/>
      </c>
      <c r="N219" s="932"/>
      <c r="O219" s="326"/>
      <c r="P219" s="362"/>
      <c r="Q219" s="327"/>
      <c r="R219" s="325"/>
      <c r="S219" s="327"/>
      <c r="T219" s="325"/>
      <c r="U219" s="337"/>
      <c r="V219" s="332"/>
      <c r="W219" s="332"/>
      <c r="X219" s="332"/>
      <c r="Y219" s="326"/>
      <c r="Z219" s="326"/>
    </row>
    <row r="220" spans="1:26" ht="21" customHeight="1">
      <c r="A220" s="891" t="str">
        <f>'statement of marks'!$GE$3</f>
        <v xml:space="preserve"> S.U.P.W.</v>
      </c>
      <c r="B220" s="892"/>
      <c r="C220" s="933" t="s">
        <v>244</v>
      </c>
      <c r="D220" s="934"/>
      <c r="E220" s="933" t="s">
        <v>74</v>
      </c>
      <c r="F220" s="933"/>
      <c r="G220" s="934"/>
      <c r="H220" s="934" t="s">
        <v>75</v>
      </c>
      <c r="I220" s="934"/>
      <c r="J220" s="270" t="s">
        <v>35</v>
      </c>
      <c r="K220" s="274" t="s">
        <v>52</v>
      </c>
      <c r="L220" s="935"/>
      <c r="M220" s="933" t="s">
        <v>130</v>
      </c>
      <c r="N220" s="936"/>
      <c r="O220" s="326"/>
      <c r="P220" s="362"/>
      <c r="Q220" s="325"/>
      <c r="R220" s="325"/>
      <c r="S220" s="325"/>
      <c r="T220" s="325"/>
      <c r="U220" s="332"/>
      <c r="V220" s="342"/>
      <c r="W220" s="337"/>
      <c r="X220" s="337"/>
      <c r="Y220" s="326"/>
      <c r="Z220" s="326"/>
    </row>
    <row r="221" spans="1:26" ht="21" customHeight="1">
      <c r="A221" s="891"/>
      <c r="B221" s="892"/>
      <c r="C221" s="934">
        <f>'statement of marks'!$GE$6</f>
        <v>25</v>
      </c>
      <c r="D221" s="934"/>
      <c r="E221" s="934">
        <f>'statement of marks'!$GF$6</f>
        <v>45</v>
      </c>
      <c r="F221" s="934"/>
      <c r="G221" s="934"/>
      <c r="H221" s="934">
        <f>'statement of marks'!$GG$6</f>
        <v>30</v>
      </c>
      <c r="I221" s="934"/>
      <c r="J221" s="270">
        <f>SUM(C221,E221,H221)</f>
        <v>100</v>
      </c>
      <c r="K221" s="274"/>
      <c r="L221" s="935"/>
      <c r="M221" s="937" t="str">
        <f>IF(M219="PASS",N216,"")</f>
        <v/>
      </c>
      <c r="N221" s="938"/>
      <c r="O221" s="326"/>
      <c r="P221" s="362"/>
      <c r="Q221" s="325"/>
      <c r="R221" s="325"/>
      <c r="S221" s="325"/>
      <c r="T221" s="325"/>
      <c r="U221" s="332"/>
      <c r="V221" s="342"/>
      <c r="W221" s="337"/>
      <c r="X221" s="337"/>
      <c r="Y221" s="326"/>
      <c r="Z221" s="326"/>
    </row>
    <row r="222" spans="1:26" ht="21" customHeight="1">
      <c r="A222" s="891"/>
      <c r="B222" s="892"/>
      <c r="C222" s="939">
        <f>IF('statement of marks'!GE12="","",'statement of marks'!GE12)</f>
        <v>24</v>
      </c>
      <c r="D222" s="939"/>
      <c r="E222" s="939">
        <f>'statement of marks'!GF12</f>
        <v>44</v>
      </c>
      <c r="F222" s="939"/>
      <c r="G222" s="939"/>
      <c r="H222" s="939">
        <f>'statement of marks'!GG12</f>
        <v>30</v>
      </c>
      <c r="I222" s="939"/>
      <c r="J222" s="272">
        <f>IF(H222="","",SUM(C222,E222,H222))</f>
        <v>98</v>
      </c>
      <c r="K222" s="275" t="str">
        <f>IF('statement of marks'!IZ12="","",'statement of marks'!IZ12)</f>
        <v>A</v>
      </c>
      <c r="L222" s="935"/>
      <c r="M222" s="940" t="s">
        <v>50</v>
      </c>
      <c r="N222" s="941"/>
      <c r="O222" s="326"/>
      <c r="P222" s="362"/>
      <c r="Q222" s="327"/>
      <c r="R222" s="327"/>
      <c r="S222" s="327"/>
      <c r="T222" s="327"/>
      <c r="U222" s="337"/>
      <c r="V222" s="342"/>
      <c r="W222" s="34"/>
      <c r="X222" s="337"/>
      <c r="Y222" s="326"/>
      <c r="Z222" s="326"/>
    </row>
    <row r="223" spans="1:26" ht="21" customHeight="1">
      <c r="A223" s="891" t="str">
        <f>'statement of marks'!$GN$3</f>
        <v xml:space="preserve"> ART EDU.</v>
      </c>
      <c r="B223" s="892"/>
      <c r="C223" s="934" t="s">
        <v>76</v>
      </c>
      <c r="D223" s="934"/>
      <c r="E223" s="934" t="s">
        <v>77</v>
      </c>
      <c r="F223" s="934"/>
      <c r="G223" s="934"/>
      <c r="H223" s="934" t="s">
        <v>78</v>
      </c>
      <c r="I223" s="934"/>
      <c r="J223" s="270" t="s">
        <v>35</v>
      </c>
      <c r="K223" s="274" t="s">
        <v>52</v>
      </c>
      <c r="L223" s="935"/>
      <c r="M223" s="942" t="str">
        <f>IF(M221="","",IF(M221&gt;=60,"FIRST",IF(M221&gt;=48,"SECOND",IF(M221&gt;=36,"THIRD"))))</f>
        <v/>
      </c>
      <c r="N223" s="943"/>
      <c r="O223" s="326"/>
      <c r="P223" s="362"/>
      <c r="Q223" s="325"/>
      <c r="R223" s="325"/>
      <c r="S223" s="325"/>
      <c r="T223" s="325"/>
      <c r="U223" s="332"/>
      <c r="V223" s="342"/>
      <c r="W223" s="337"/>
      <c r="X223" s="337"/>
      <c r="Y223" s="326"/>
      <c r="Z223" s="326"/>
    </row>
    <row r="224" spans="1:26" ht="21" customHeight="1">
      <c r="A224" s="891"/>
      <c r="B224" s="892"/>
      <c r="C224" s="934">
        <f>'statement of marks'!$GN$6</f>
        <v>25</v>
      </c>
      <c r="D224" s="934"/>
      <c r="E224" s="274">
        <f>'statement of marks'!$GO$6</f>
        <v>30</v>
      </c>
      <c r="F224" s="274"/>
      <c r="G224" s="270">
        <f>'statement of marks'!$GP$6</f>
        <v>30</v>
      </c>
      <c r="H224" s="934">
        <f>'statement of marks'!$GQ$6</f>
        <v>15</v>
      </c>
      <c r="I224" s="934"/>
      <c r="J224" s="270">
        <f>SUM(C224,E224,G224,H224)</f>
        <v>100</v>
      </c>
      <c r="K224" s="274"/>
      <c r="L224" s="935"/>
      <c r="M224" s="942"/>
      <c r="N224" s="943"/>
      <c r="O224" s="326"/>
      <c r="P224" s="362"/>
      <c r="Q224" s="325"/>
      <c r="R224" s="325"/>
      <c r="S224" s="325"/>
      <c r="T224" s="325"/>
      <c r="U224" s="332"/>
      <c r="V224" s="342"/>
      <c r="W224" s="337"/>
      <c r="X224" s="337"/>
      <c r="Y224" s="326"/>
      <c r="Z224" s="326"/>
    </row>
    <row r="225" spans="1:26" ht="21" customHeight="1">
      <c r="A225" s="891"/>
      <c r="B225" s="892"/>
      <c r="C225" s="939">
        <f>IF('statement of marks'!GN12="","",'statement of marks'!GN12)</f>
        <v>24</v>
      </c>
      <c r="D225" s="939"/>
      <c r="E225" s="277">
        <f>'statement of marks'!GO12</f>
        <v>28</v>
      </c>
      <c r="F225" s="277"/>
      <c r="G225" s="272">
        <f>'statement of marks'!GP12</f>
        <v>27</v>
      </c>
      <c r="H225" s="939">
        <f>'statement of marks'!GQ12</f>
        <v>14</v>
      </c>
      <c r="I225" s="939"/>
      <c r="J225" s="270">
        <f>IF(H225="","",SUM(C225:H225))</f>
        <v>93</v>
      </c>
      <c r="K225" s="275" t="str">
        <f>IF('statement of marks'!JA12="","",'statement of marks'!JA12)</f>
        <v>A</v>
      </c>
      <c r="L225" s="944" t="s">
        <v>442</v>
      </c>
      <c r="M225" s="945"/>
      <c r="N225" s="946"/>
      <c r="O225" s="326"/>
      <c r="P225" s="362"/>
      <c r="Q225" s="327"/>
      <c r="R225" s="327"/>
      <c r="S225" s="327"/>
      <c r="T225" s="325"/>
      <c r="U225" s="337"/>
      <c r="V225" s="344"/>
      <c r="W225" s="345"/>
      <c r="X225" s="345"/>
      <c r="Y225" s="326"/>
      <c r="Z225" s="326"/>
    </row>
    <row r="226" spans="1:26" ht="21" customHeight="1">
      <c r="A226" s="922" t="s">
        <v>439</v>
      </c>
      <c r="B226" s="923"/>
      <c r="C226" s="901" t="str">
        <f>'statement of marks'!HK12</f>
        <v>PASS</v>
      </c>
      <c r="D226" s="901"/>
      <c r="E226" s="901"/>
      <c r="F226" s="278"/>
      <c r="G226" s="278" t="s">
        <v>211</v>
      </c>
      <c r="H226" s="275" t="str">
        <f>IF('statement of marks'!DR12="","",'statement of marks'!DR12)</f>
        <v>FIRST</v>
      </c>
      <c r="I226" s="942" t="s">
        <v>209</v>
      </c>
      <c r="J226" s="942"/>
      <c r="K226" s="272">
        <f>IF('statement of marks'!HM12="","",'statement of marks'!HM12)</f>
        <v>6.9999999999999964</v>
      </c>
      <c r="L226" s="945"/>
      <c r="M226" s="945"/>
      <c r="N226" s="946"/>
      <c r="O226" s="331"/>
      <c r="P226" s="362"/>
      <c r="Q226" s="324"/>
      <c r="R226" s="337"/>
      <c r="S226" s="337"/>
      <c r="T226" s="337"/>
      <c r="U226" s="327"/>
      <c r="V226" s="345"/>
      <c r="W226" s="345"/>
      <c r="X226" s="345"/>
      <c r="Y226" s="331"/>
      <c r="Z226" s="331"/>
    </row>
    <row r="227" spans="1:26" ht="21" customHeight="1">
      <c r="A227" s="310" t="s">
        <v>363</v>
      </c>
      <c r="B227" s="947" t="s">
        <v>202</v>
      </c>
      <c r="C227" s="947"/>
      <c r="D227" s="939" t="s">
        <v>203</v>
      </c>
      <c r="E227" s="939"/>
      <c r="F227" s="272"/>
      <c r="G227" s="939" t="s">
        <v>204</v>
      </c>
      <c r="H227" s="939"/>
      <c r="I227" s="939" t="s">
        <v>205</v>
      </c>
      <c r="J227" s="939"/>
      <c r="K227" s="272" t="s">
        <v>324</v>
      </c>
      <c r="L227" s="945"/>
      <c r="M227" s="945"/>
      <c r="N227" s="946"/>
      <c r="O227" s="346"/>
      <c r="P227" s="362"/>
      <c r="Q227" s="327"/>
      <c r="R227" s="327"/>
      <c r="S227" s="327"/>
      <c r="T227" s="327"/>
      <c r="U227" s="327"/>
      <c r="V227" s="345"/>
      <c r="W227" s="345"/>
      <c r="X227" s="345"/>
      <c r="Y227" s="357"/>
      <c r="Z227" s="346"/>
    </row>
    <row r="228" spans="1:26" ht="21" customHeight="1">
      <c r="A228" s="891" t="s">
        <v>200</v>
      </c>
      <c r="B228" s="892"/>
      <c r="C228" s="277" t="str">
        <f>IF('statement of marks'!HO12="","",'statement of marks'!HO12)</f>
        <v/>
      </c>
      <c r="D228" s="893" t="str">
        <f>IF('statement of marks'!HQ12="","",'statement of marks'!HQ12)</f>
        <v/>
      </c>
      <c r="E228" s="893"/>
      <c r="F228" s="277"/>
      <c r="G228" s="893" t="str">
        <f>IF('statement of marks'!HS12="","",'statement of marks'!HS12)</f>
        <v/>
      </c>
      <c r="H228" s="893"/>
      <c r="I228" s="893" t="str">
        <f>IF('statement of marks'!HU12="","",'statement of marks'!HU12)</f>
        <v/>
      </c>
      <c r="J228" s="893"/>
      <c r="K228" s="275" t="str">
        <f>'statement of marks'!HW12</f>
        <v/>
      </c>
      <c r="L228" s="894" t="str">
        <f>IF(OR(M219="PASS",M219="FAIL"),'result subject-wise'!$AV$112,"")</f>
        <v/>
      </c>
      <c r="M228" s="894"/>
      <c r="N228" s="895"/>
      <c r="O228" s="326"/>
      <c r="P228" s="362"/>
      <c r="Q228" s="334"/>
      <c r="R228" s="334"/>
      <c r="S228" s="334"/>
      <c r="T228" s="334"/>
      <c r="U228" s="337"/>
      <c r="V228" s="347"/>
      <c r="W228" s="347"/>
      <c r="X228" s="347"/>
      <c r="Y228" s="326"/>
      <c r="Z228" s="326"/>
    </row>
    <row r="229" spans="1:26" ht="21" customHeight="1">
      <c r="A229" s="896" t="s">
        <v>201</v>
      </c>
      <c r="B229" s="897"/>
      <c r="C229" s="274" t="str">
        <f>IF('statement of marks'!HN12="","",'statement of marks'!HN12)</f>
        <v/>
      </c>
      <c r="D229" s="898" t="str">
        <f>IF('statement of marks'!HP12="","",'statement of marks'!HP12)</f>
        <v/>
      </c>
      <c r="E229" s="898"/>
      <c r="F229" s="274"/>
      <c r="G229" s="898" t="str">
        <f>IF('statement of marks'!HR12="","",'statement of marks'!HR12)</f>
        <v/>
      </c>
      <c r="H229" s="898"/>
      <c r="I229" s="898" t="str">
        <f>IF('statement of marks'!HT12="","",'statement of marks'!HT12)</f>
        <v/>
      </c>
      <c r="J229" s="898"/>
      <c r="K229" s="274" t="str">
        <f>'statement of marks'!HV12</f>
        <v/>
      </c>
      <c r="L229" s="894"/>
      <c r="M229" s="894"/>
      <c r="N229" s="895"/>
      <c r="O229" s="348"/>
      <c r="P229" s="362"/>
      <c r="Q229" s="332"/>
      <c r="R229" s="332"/>
      <c r="S229" s="332"/>
      <c r="T229" s="332"/>
      <c r="U229" s="332"/>
      <c r="V229" s="347"/>
      <c r="W229" s="347"/>
      <c r="X229" s="347"/>
      <c r="Y229" s="348"/>
      <c r="Z229" s="348"/>
    </row>
    <row r="230" spans="1:26" ht="21" customHeight="1">
      <c r="A230" s="899" t="s">
        <v>323</v>
      </c>
      <c r="B230" s="900"/>
      <c r="C230" s="22"/>
      <c r="D230" s="901"/>
      <c r="E230" s="901"/>
      <c r="F230" s="278"/>
      <c r="G230" s="901"/>
      <c r="H230" s="901"/>
      <c r="I230" s="901"/>
      <c r="J230" s="901"/>
      <c r="K230" s="901"/>
      <c r="L230" s="901"/>
      <c r="M230" s="901"/>
      <c r="N230" s="902"/>
      <c r="O230" s="326"/>
      <c r="P230" s="362"/>
      <c r="Q230" s="324"/>
      <c r="R230" s="324"/>
      <c r="S230" s="324"/>
      <c r="T230" s="324"/>
      <c r="U230" s="324"/>
      <c r="V230" s="324"/>
      <c r="W230" s="324"/>
      <c r="X230" s="324"/>
      <c r="Y230" s="349"/>
      <c r="Z230" s="326"/>
    </row>
    <row r="231" spans="1:26" ht="21" customHeight="1">
      <c r="A231" s="899" t="s">
        <v>206</v>
      </c>
      <c r="B231" s="900"/>
      <c r="C231" s="22"/>
      <c r="D231" s="901"/>
      <c r="E231" s="901"/>
      <c r="F231" s="278"/>
      <c r="G231" s="901"/>
      <c r="H231" s="901"/>
      <c r="I231" s="901"/>
      <c r="J231" s="901"/>
      <c r="K231" s="901"/>
      <c r="L231" s="901"/>
      <c r="M231" s="901"/>
      <c r="N231" s="902"/>
      <c r="O231" s="326"/>
      <c r="P231" s="362"/>
      <c r="Q231" s="324"/>
      <c r="R231" s="324"/>
      <c r="S231" s="324"/>
      <c r="T231" s="324"/>
      <c r="U231" s="324"/>
      <c r="V231" s="324"/>
      <c r="W231" s="324"/>
      <c r="X231" s="324"/>
      <c r="Y231" s="326"/>
      <c r="Z231" s="326"/>
    </row>
    <row r="232" spans="1:26" ht="21" customHeight="1">
      <c r="A232" s="891" t="s">
        <v>322</v>
      </c>
      <c r="B232" s="892"/>
      <c r="C232" s="22"/>
      <c r="D232" s="901"/>
      <c r="E232" s="901"/>
      <c r="F232" s="278"/>
      <c r="G232" s="901"/>
      <c r="H232" s="901"/>
      <c r="I232" s="901"/>
      <c r="J232" s="901"/>
      <c r="K232" s="594" t="s">
        <v>322</v>
      </c>
      <c r="L232" s="901"/>
      <c r="M232" s="901"/>
      <c r="N232" s="902"/>
      <c r="O232" s="326"/>
      <c r="P232" s="362"/>
      <c r="Q232" s="324"/>
      <c r="R232" s="324"/>
      <c r="S232" s="324"/>
      <c r="T232" s="324"/>
      <c r="U232" s="34"/>
      <c r="V232" s="324"/>
      <c r="W232" s="324"/>
      <c r="X232" s="324"/>
      <c r="Y232" s="326"/>
      <c r="Z232" s="326"/>
    </row>
    <row r="233" spans="1:26" ht="21" customHeight="1">
      <c r="A233" s="891" t="s">
        <v>207</v>
      </c>
      <c r="B233" s="892"/>
      <c r="C233" s="22"/>
      <c r="D233" s="901"/>
      <c r="E233" s="901"/>
      <c r="F233" s="278"/>
      <c r="G233" s="901"/>
      <c r="H233" s="901"/>
      <c r="I233" s="901"/>
      <c r="J233" s="901"/>
      <c r="K233" s="901"/>
      <c r="L233" s="901"/>
      <c r="M233" s="901"/>
      <c r="N233" s="902"/>
      <c r="O233" s="326"/>
      <c r="P233" s="362"/>
      <c r="Q233" s="324"/>
      <c r="R233" s="324"/>
      <c r="S233" s="324"/>
      <c r="T233" s="324"/>
      <c r="U233" s="324"/>
      <c r="V233" s="324"/>
      <c r="W233" s="324"/>
      <c r="X233" s="324"/>
      <c r="Y233" s="326"/>
      <c r="Z233" s="326"/>
    </row>
    <row r="234" spans="1:26" ht="21" customHeight="1" thickBot="1">
      <c r="A234" s="905" t="s">
        <v>208</v>
      </c>
      <c r="B234" s="906"/>
      <c r="C234" s="906"/>
      <c r="D234" s="906"/>
      <c r="E234" s="906"/>
      <c r="F234" s="314"/>
      <c r="G234" s="907">
        <f>'statement of marks'!$HV$108</f>
        <v>45781</v>
      </c>
      <c r="H234" s="907"/>
      <c r="I234" s="908" t="s">
        <v>210</v>
      </c>
      <c r="J234" s="908"/>
      <c r="K234" s="903"/>
      <c r="L234" s="903"/>
      <c r="M234" s="903"/>
      <c r="N234" s="904"/>
      <c r="O234" s="345"/>
      <c r="P234" s="362"/>
      <c r="Q234" s="345"/>
      <c r="R234" s="347"/>
      <c r="S234" s="350"/>
      <c r="T234" s="350"/>
      <c r="U234" s="324"/>
      <c r="V234" s="324"/>
      <c r="W234" s="324"/>
      <c r="X234" s="324"/>
      <c r="Y234" s="345"/>
      <c r="Z234" s="345"/>
    </row>
    <row r="235" spans="1:26" ht="21" customHeight="1" thickTop="1">
      <c r="A235" s="962" t="s">
        <v>195</v>
      </c>
      <c r="B235" s="963"/>
      <c r="C235" s="963"/>
      <c r="D235" s="963"/>
      <c r="E235" s="963"/>
      <c r="F235" s="963"/>
      <c r="G235" s="963"/>
      <c r="H235" s="963"/>
      <c r="I235" s="963"/>
      <c r="J235" s="963"/>
      <c r="K235" s="963"/>
      <c r="L235" s="963"/>
      <c r="M235" s="963"/>
      <c r="N235" s="964"/>
      <c r="O235" s="323"/>
      <c r="P235" s="362"/>
      <c r="Q235" s="323"/>
      <c r="R235" s="323"/>
      <c r="S235" s="323"/>
      <c r="T235" s="323"/>
      <c r="U235" s="323"/>
      <c r="V235" s="323"/>
      <c r="W235" s="323"/>
      <c r="X235" s="323"/>
      <c r="Y235" s="323"/>
      <c r="Z235" s="323"/>
    </row>
    <row r="236" spans="1:26" ht="21" customHeight="1">
      <c r="A236" s="965" t="str">
        <f>IF('statement of marks'!$A$2="","",'statement of marks'!$A$2)</f>
        <v>Govt. Higher Secondary School, XYZ</v>
      </c>
      <c r="B236" s="966"/>
      <c r="C236" s="966"/>
      <c r="D236" s="966"/>
      <c r="E236" s="966"/>
      <c r="F236" s="966"/>
      <c r="G236" s="966"/>
      <c r="H236" s="966"/>
      <c r="I236" s="966"/>
      <c r="J236" s="966"/>
      <c r="K236" s="966"/>
      <c r="L236" s="966"/>
      <c r="M236" s="966"/>
      <c r="N236" s="967"/>
      <c r="O236" s="325"/>
      <c r="P236" s="362"/>
      <c r="Q236" s="325"/>
      <c r="R236" s="325"/>
      <c r="S236" s="325"/>
      <c r="T236" s="325"/>
      <c r="U236" s="325"/>
      <c r="V236" s="325"/>
      <c r="W236" s="325"/>
      <c r="X236" s="325"/>
      <c r="Y236" s="325"/>
      <c r="Z236" s="325"/>
    </row>
    <row r="237" spans="1:26" ht="21" customHeight="1">
      <c r="A237" s="965"/>
      <c r="B237" s="966"/>
      <c r="C237" s="966"/>
      <c r="D237" s="966"/>
      <c r="E237" s="966"/>
      <c r="F237" s="966"/>
      <c r="G237" s="966"/>
      <c r="H237" s="966"/>
      <c r="I237" s="966"/>
      <c r="J237" s="966"/>
      <c r="K237" s="966"/>
      <c r="L237" s="966"/>
      <c r="M237" s="966"/>
      <c r="N237" s="967"/>
      <c r="O237" s="325"/>
      <c r="P237" s="362"/>
      <c r="Q237" s="325"/>
      <c r="R237" s="325"/>
      <c r="S237" s="325"/>
      <c r="T237" s="325"/>
      <c r="U237" s="325"/>
      <c r="V237" s="325"/>
      <c r="W237" s="325"/>
      <c r="X237" s="325"/>
      <c r="Y237" s="325"/>
      <c r="Z237" s="325"/>
    </row>
    <row r="238" spans="1:26" ht="21" customHeight="1">
      <c r="A238" s="891" t="s">
        <v>196</v>
      </c>
      <c r="B238" s="892"/>
      <c r="C238" s="939" t="str">
        <f>IF(M258="","MAIN EXAM.",IF(C265="SUPPL.","SUPPL. EXAM.",IF(C265="RE-EXAM.","RE-EXAM.",)))</f>
        <v>MAIN EXAM.</v>
      </c>
      <c r="D238" s="939"/>
      <c r="E238" s="939"/>
      <c r="F238" s="939"/>
      <c r="G238" s="939"/>
      <c r="H238" s="948" t="s">
        <v>133</v>
      </c>
      <c r="I238" s="949"/>
      <c r="J238" s="352" t="str">
        <f>IF('statement of marks'!$F$3="","",'statement of marks'!$F$3)</f>
        <v>2024-25</v>
      </c>
      <c r="K238" s="939" t="s">
        <v>62</v>
      </c>
      <c r="L238" s="939"/>
      <c r="M238" s="939">
        <f>IF('statement of marks'!D13="","",'statement of marks'!D13)</f>
        <v>9107</v>
      </c>
      <c r="N238" s="950"/>
      <c r="O238" s="326"/>
      <c r="P238" s="362"/>
      <c r="Q238" s="327"/>
      <c r="R238" s="327"/>
      <c r="S238" s="327"/>
      <c r="T238" s="327"/>
      <c r="U238" s="327"/>
      <c r="V238" s="327"/>
      <c r="W238" s="327"/>
      <c r="X238" s="327"/>
      <c r="Y238" s="326"/>
      <c r="Z238" s="326"/>
    </row>
    <row r="239" spans="1:26" ht="21" customHeight="1">
      <c r="A239" s="891" t="s">
        <v>36</v>
      </c>
      <c r="B239" s="892"/>
      <c r="C239" s="892" t="str">
        <f>IF('statement of marks'!G13="","",'statement of marks'!G13)</f>
        <v>A 007</v>
      </c>
      <c r="D239" s="892"/>
      <c r="E239" s="892"/>
      <c r="F239" s="892"/>
      <c r="G239" s="892"/>
      <c r="H239" s="892"/>
      <c r="I239" s="892"/>
      <c r="J239" s="892"/>
      <c r="K239" s="892"/>
      <c r="L239" s="892"/>
      <c r="M239" s="892"/>
      <c r="N239" s="951"/>
      <c r="O239" s="326"/>
      <c r="P239" s="362"/>
      <c r="Q239" s="326"/>
      <c r="R239" s="326"/>
      <c r="S239" s="326"/>
      <c r="T239" s="326"/>
      <c r="U239" s="326"/>
      <c r="V239" s="326"/>
      <c r="W239" s="326"/>
      <c r="X239" s="326"/>
      <c r="Y239" s="326"/>
      <c r="Z239" s="326"/>
    </row>
    <row r="240" spans="1:26" ht="21" customHeight="1">
      <c r="A240" s="891" t="s">
        <v>37</v>
      </c>
      <c r="B240" s="892"/>
      <c r="C240" s="892" t="str">
        <f>IF('statement of marks'!H13="","",'statement of marks'!H13)</f>
        <v>B 007</v>
      </c>
      <c r="D240" s="892"/>
      <c r="E240" s="892"/>
      <c r="F240" s="892"/>
      <c r="G240" s="892"/>
      <c r="H240" s="892"/>
      <c r="I240" s="892"/>
      <c r="J240" s="892"/>
      <c r="K240" s="892"/>
      <c r="L240" s="892"/>
      <c r="M240" s="892"/>
      <c r="N240" s="951"/>
      <c r="O240" s="326"/>
      <c r="P240" s="362"/>
      <c r="Q240" s="326"/>
      <c r="R240" s="326"/>
      <c r="S240" s="326"/>
      <c r="T240" s="326"/>
      <c r="U240" s="326"/>
      <c r="V240" s="326"/>
      <c r="W240" s="326"/>
      <c r="X240" s="326"/>
      <c r="Y240" s="326"/>
      <c r="Z240" s="326"/>
    </row>
    <row r="241" spans="1:26" ht="21" customHeight="1">
      <c r="A241" s="891" t="s">
        <v>38</v>
      </c>
      <c r="B241" s="892"/>
      <c r="C241" s="892" t="str">
        <f>IF('statement of marks'!I13="","",'statement of marks'!I13)</f>
        <v>C 007</v>
      </c>
      <c r="D241" s="892"/>
      <c r="E241" s="892"/>
      <c r="F241" s="892"/>
      <c r="G241" s="892"/>
      <c r="H241" s="892"/>
      <c r="I241" s="892"/>
      <c r="J241" s="892"/>
      <c r="K241" s="892"/>
      <c r="L241" s="892"/>
      <c r="M241" s="892"/>
      <c r="N241" s="951"/>
      <c r="O241" s="326"/>
      <c r="P241" s="362"/>
      <c r="Q241" s="326"/>
      <c r="R241" s="326"/>
      <c r="S241" s="326"/>
      <c r="T241" s="326"/>
      <c r="U241" s="326"/>
      <c r="V241" s="326"/>
      <c r="W241" s="326"/>
      <c r="X241" s="326"/>
      <c r="Y241" s="326"/>
      <c r="Z241" s="326"/>
    </row>
    <row r="242" spans="1:26" ht="21" customHeight="1">
      <c r="A242" s="891" t="s">
        <v>243</v>
      </c>
      <c r="B242" s="892"/>
      <c r="C242" s="892" t="str">
        <f>IF('statement of marks'!$A$3="","",'statement of marks'!$A$3)</f>
        <v>9 'A'</v>
      </c>
      <c r="D242" s="892"/>
      <c r="E242" s="939" t="s">
        <v>63</v>
      </c>
      <c r="F242" s="939"/>
      <c r="G242" s="939"/>
      <c r="H242" s="939">
        <f>IF('statement of marks'!E13="","",'statement of marks'!E13)</f>
        <v>10365</v>
      </c>
      <c r="I242" s="939"/>
      <c r="J242" s="952" t="s">
        <v>58</v>
      </c>
      <c r="K242" s="952"/>
      <c r="L242" s="953">
        <f>IF('statement of marks'!F13="","",'statement of marks'!F13)</f>
        <v>35197</v>
      </c>
      <c r="M242" s="953"/>
      <c r="N242" s="954"/>
      <c r="O242" s="326"/>
      <c r="P242" s="362"/>
      <c r="Q242" s="326"/>
      <c r="R242" s="327"/>
      <c r="S242" s="327"/>
      <c r="T242" s="327"/>
      <c r="U242" s="327"/>
      <c r="V242" s="328"/>
      <c r="W242" s="328"/>
      <c r="X242" s="328"/>
      <c r="Y242" s="326"/>
      <c r="Z242" s="326"/>
    </row>
    <row r="243" spans="1:26" ht="21" customHeight="1">
      <c r="A243" s="955" t="s">
        <v>197</v>
      </c>
      <c r="B243" s="956" t="s">
        <v>198</v>
      </c>
      <c r="C243" s="659" t="s">
        <v>67</v>
      </c>
      <c r="D243" s="659" t="s">
        <v>68</v>
      </c>
      <c r="E243" s="957" t="s">
        <v>434</v>
      </c>
      <c r="F243" s="958" t="s">
        <v>431</v>
      </c>
      <c r="G243" s="659" t="s">
        <v>370</v>
      </c>
      <c r="H243" s="659" t="s">
        <v>212</v>
      </c>
      <c r="I243" s="659" t="s">
        <v>432</v>
      </c>
      <c r="J243" s="659" t="s">
        <v>168</v>
      </c>
      <c r="K243" s="659" t="s">
        <v>438</v>
      </c>
      <c r="L243" s="659" t="s">
        <v>365</v>
      </c>
      <c r="M243" s="659" t="s">
        <v>366</v>
      </c>
      <c r="N243" s="961" t="s">
        <v>213</v>
      </c>
      <c r="O243" s="329"/>
      <c r="P243" s="362"/>
      <c r="Q243" s="330"/>
      <c r="R243" s="330"/>
      <c r="S243" s="330"/>
      <c r="T243" s="330"/>
      <c r="U243" s="330"/>
      <c r="V243" s="330"/>
      <c r="W243" s="330"/>
      <c r="X243" s="330"/>
      <c r="Y243" s="329"/>
      <c r="Z243" s="329"/>
    </row>
    <row r="244" spans="1:26" ht="21" customHeight="1">
      <c r="A244" s="955"/>
      <c r="B244" s="956"/>
      <c r="C244" s="659"/>
      <c r="D244" s="659"/>
      <c r="E244" s="957"/>
      <c r="F244" s="959"/>
      <c r="G244" s="659"/>
      <c r="H244" s="659"/>
      <c r="I244" s="659"/>
      <c r="J244" s="659"/>
      <c r="K244" s="659"/>
      <c r="L244" s="659"/>
      <c r="M244" s="659"/>
      <c r="N244" s="961"/>
      <c r="O244" s="329"/>
      <c r="P244" s="362"/>
      <c r="Q244" s="330"/>
      <c r="R244" s="330"/>
      <c r="S244" s="330"/>
      <c r="T244" s="330"/>
      <c r="U244" s="330"/>
      <c r="V244" s="330"/>
      <c r="W244" s="330"/>
      <c r="X244" s="330"/>
      <c r="Y244" s="329"/>
      <c r="Z244" s="329"/>
    </row>
    <row r="245" spans="1:26" ht="21" customHeight="1">
      <c r="A245" s="955"/>
      <c r="B245" s="956"/>
      <c r="C245" s="659"/>
      <c r="D245" s="659"/>
      <c r="E245" s="957"/>
      <c r="F245" s="960"/>
      <c r="G245" s="659"/>
      <c r="H245" s="659"/>
      <c r="I245" s="659"/>
      <c r="J245" s="659"/>
      <c r="K245" s="659"/>
      <c r="L245" s="659"/>
      <c r="M245" s="659"/>
      <c r="N245" s="961"/>
      <c r="O245" s="329"/>
      <c r="P245" s="362"/>
      <c r="Q245" s="330"/>
      <c r="R245" s="330"/>
      <c r="S245" s="330"/>
      <c r="T245" s="330"/>
      <c r="U245" s="330"/>
      <c r="V245" s="330"/>
      <c r="W245" s="330"/>
      <c r="X245" s="330"/>
      <c r="Y245" s="329"/>
      <c r="Z245" s="329"/>
    </row>
    <row r="246" spans="1:26" ht="21" customHeight="1">
      <c r="A246" s="922" t="s">
        <v>149</v>
      </c>
      <c r="B246" s="923"/>
      <c r="C246" s="274">
        <v>10</v>
      </c>
      <c r="D246" s="274">
        <v>10</v>
      </c>
      <c r="E246" s="322" t="s">
        <v>436</v>
      </c>
      <c r="F246" s="322" t="s">
        <v>437</v>
      </c>
      <c r="G246" s="274">
        <v>70</v>
      </c>
      <c r="H246" s="270">
        <v>100</v>
      </c>
      <c r="I246" s="202">
        <v>100</v>
      </c>
      <c r="J246" s="270">
        <v>200</v>
      </c>
      <c r="K246" s="279"/>
      <c r="L246" s="270">
        <v>100</v>
      </c>
      <c r="M246" s="270"/>
      <c r="N246" s="201">
        <v>200</v>
      </c>
      <c r="O246" s="331"/>
      <c r="P246" s="362"/>
      <c r="Q246" s="325"/>
      <c r="R246" s="325"/>
      <c r="S246" s="325"/>
      <c r="T246" s="325"/>
      <c r="U246" s="333"/>
      <c r="V246" s="325"/>
      <c r="W246" s="325"/>
      <c r="X246" s="325"/>
      <c r="Y246" s="331"/>
      <c r="Z246" s="331"/>
    </row>
    <row r="247" spans="1:26" ht="21" customHeight="1">
      <c r="A247" s="891" t="str">
        <f>'statement of marks'!$J$3</f>
        <v xml:space="preserve"> HINDI</v>
      </c>
      <c r="B247" s="892"/>
      <c r="C247" s="277">
        <f>IF('statement of marks'!J13="","",'statement of marks'!J13)</f>
        <v>10</v>
      </c>
      <c r="D247" s="277">
        <f>IF('statement of marks'!K13="","",'statement of marks'!K13)</f>
        <v>10</v>
      </c>
      <c r="E247" s="277">
        <f>IF('statement of marks'!L13="","",'statement of marks'!L13)</f>
        <v>9</v>
      </c>
      <c r="F247" s="360">
        <f>IF('statement of marks'!N13="","",'statement of marks'!N13)</f>
        <v>1</v>
      </c>
      <c r="G247" s="277">
        <f>IF('statement of marks'!O13="","",'statement of marks'!O13)</f>
        <v>70</v>
      </c>
      <c r="H247" s="270">
        <f t="shared" ref="H247:H252" si="35">IF(G247="","",SUM(C247:G247))</f>
        <v>100</v>
      </c>
      <c r="I247" s="202">
        <f>IF('statement of marks'!Q13="","",'statement of marks'!Q13)</f>
        <v>34</v>
      </c>
      <c r="J247" s="203">
        <f t="shared" ref="J247:J252" si="36">IF(I247="","",SUM(H247:I247))</f>
        <v>134</v>
      </c>
      <c r="K247" s="275" t="str">
        <f>CONCATENATE('statement of marks'!HZ13,'statement of marks'!IA13,'statement of marks'!IB13)</f>
        <v>I</v>
      </c>
      <c r="L247" s="277" t="str">
        <f>IF('result subject-wise'!AB13="","",'result subject-wise'!AB13)</f>
        <v/>
      </c>
      <c r="M247" s="277" t="str">
        <f>IF('result subject-wise'!AK13="","",'result subject-wise'!AK13)</f>
        <v/>
      </c>
      <c r="N247" s="276">
        <f>IF(AND(K247="RE",M247=""),"",IF(AND(K247="S",M247=""),"",IF(M247="P",SUM(H247,L247),J247)))</f>
        <v>134</v>
      </c>
      <c r="O247" s="326"/>
      <c r="P247" s="362"/>
      <c r="Q247" s="334"/>
      <c r="R247" s="325"/>
      <c r="S247" s="335"/>
      <c r="T247" s="336"/>
      <c r="U247" s="337"/>
      <c r="V247" s="334"/>
      <c r="W247" s="334"/>
      <c r="X247" s="337"/>
      <c r="Y247" s="326"/>
      <c r="Z247" s="326"/>
    </row>
    <row r="248" spans="1:26" ht="21" customHeight="1">
      <c r="A248" s="891" t="str">
        <f>'statement of marks'!$Y$3</f>
        <v xml:space="preserve"> ENGLISH</v>
      </c>
      <c r="B248" s="892"/>
      <c r="C248" s="277">
        <f>IF('statement of marks'!Y13="","",'statement of marks'!Y13)</f>
        <v>4</v>
      </c>
      <c r="D248" s="277">
        <f>IF('statement of marks'!Z13="","",'statement of marks'!Z13)</f>
        <v>9</v>
      </c>
      <c r="E248" s="277">
        <f>IF('statement of marks'!AA13="","",'statement of marks'!AA13)</f>
        <v>8</v>
      </c>
      <c r="F248" s="360">
        <f>IF('statement of marks'!AC13="","",'statement of marks'!AC13)</f>
        <v>1</v>
      </c>
      <c r="G248" s="277">
        <f>IF('statement of marks'!AD13="","",'statement of marks'!AD13)</f>
        <v>70</v>
      </c>
      <c r="H248" s="270">
        <f t="shared" si="35"/>
        <v>92</v>
      </c>
      <c r="I248" s="202">
        <f>IF('statement of marks'!AF13="","",'statement of marks'!AF13)</f>
        <v>100</v>
      </c>
      <c r="J248" s="203">
        <f t="shared" si="36"/>
        <v>192</v>
      </c>
      <c r="K248" s="275" t="str">
        <f>CONCATENATE('statement of marks'!IC13,'statement of marks'!ID13,'statement of marks'!IE13,)</f>
        <v>D</v>
      </c>
      <c r="L248" s="277" t="str">
        <f>IF('result subject-wise'!AC13="","",'result subject-wise'!AC13)</f>
        <v/>
      </c>
      <c r="M248" s="277" t="str">
        <f>IF('result subject-wise'!AL13="","",'result subject-wise'!AL13)</f>
        <v/>
      </c>
      <c r="N248" s="276">
        <f t="shared" ref="N248:N252" si="37">IF(AND(K248="RE",M248=""),"",IF(AND(K248="S",M248=""),"",IF(M248="P",SUM(H248,L248),J248)))</f>
        <v>192</v>
      </c>
      <c r="O248" s="326"/>
      <c r="P248" s="362"/>
      <c r="Q248" s="334"/>
      <c r="R248" s="325"/>
      <c r="S248" s="335"/>
      <c r="T248" s="336"/>
      <c r="U248" s="337"/>
      <c r="V248" s="334"/>
      <c r="W248" s="334"/>
      <c r="X248" s="337"/>
      <c r="Y248" s="326"/>
      <c r="Z248" s="326"/>
    </row>
    <row r="249" spans="1:26" ht="21" customHeight="1">
      <c r="A249" s="891" t="str">
        <f>'statement of marks'!AO13</f>
        <v xml:space="preserve"> SANSKRIT</v>
      </c>
      <c r="B249" s="892"/>
      <c r="C249" s="277">
        <f>IF('statement of marks'!AP13="","",'statement of marks'!AP13)</f>
        <v>10</v>
      </c>
      <c r="D249" s="277">
        <f>IF('statement of marks'!AQ13="","",'statement of marks'!AQ13)</f>
        <v>10</v>
      </c>
      <c r="E249" s="277">
        <f>IF('statement of marks'!AR13="","",'statement of marks'!AR13)</f>
        <v>9</v>
      </c>
      <c r="F249" s="360">
        <f>IF('statement of marks'!AT13="","",'statement of marks'!AT13)</f>
        <v>0.5</v>
      </c>
      <c r="G249" s="277">
        <f>IF('statement of marks'!AU13="","",'statement of marks'!AU13)</f>
        <v>70</v>
      </c>
      <c r="H249" s="270">
        <f t="shared" si="35"/>
        <v>99.5</v>
      </c>
      <c r="I249" s="202">
        <f>IF('statement of marks'!AW13="","",'statement of marks'!AW13)</f>
        <v>100</v>
      </c>
      <c r="J249" s="203">
        <f t="shared" si="36"/>
        <v>199.5</v>
      </c>
      <c r="K249" s="275" t="str">
        <f>CONCATENATE('statement of marks'!IF13,'statement of marks'!IL13,'statement of marks'!IM13)</f>
        <v>D</v>
      </c>
      <c r="L249" s="277" t="str">
        <f>IF('result subject-wise'!AD13="","",'result subject-wise'!AD13)</f>
        <v/>
      </c>
      <c r="M249" s="277" t="str">
        <f>IF('result subject-wise'!AM13="","",'result subject-wise'!AM13)</f>
        <v/>
      </c>
      <c r="N249" s="276">
        <f t="shared" si="37"/>
        <v>199.5</v>
      </c>
      <c r="O249" s="326"/>
      <c r="P249" s="362"/>
      <c r="Q249" s="334"/>
      <c r="R249" s="325"/>
      <c r="S249" s="335"/>
      <c r="T249" s="336"/>
      <c r="U249" s="337"/>
      <c r="V249" s="334"/>
      <c r="W249" s="334"/>
      <c r="X249" s="337"/>
      <c r="Y249" s="326"/>
      <c r="Z249" s="326"/>
    </row>
    <row r="250" spans="1:26" ht="21" customHeight="1">
      <c r="A250" s="891" t="str">
        <f>'statement of marks'!$BE$3</f>
        <v xml:space="preserve"> SCIENCE</v>
      </c>
      <c r="B250" s="892"/>
      <c r="C250" s="277">
        <f>IF('statement of marks'!BE13="","",'statement of marks'!BE13)</f>
        <v>8</v>
      </c>
      <c r="D250" s="277">
        <f>IF('statement of marks'!BF13="","",'statement of marks'!BF13)</f>
        <v>3</v>
      </c>
      <c r="E250" s="277">
        <f>IF('statement of marks'!BG13="","",'statement of marks'!BG13)</f>
        <v>8</v>
      </c>
      <c r="F250" s="360">
        <f>IF('statement of marks'!BI13="","",'statement of marks'!BI13)</f>
        <v>2</v>
      </c>
      <c r="G250" s="277">
        <f>IF('statement of marks'!BJ13="","",'statement of marks'!BJ13)</f>
        <v>70</v>
      </c>
      <c r="H250" s="270">
        <f t="shared" si="35"/>
        <v>91</v>
      </c>
      <c r="I250" s="202">
        <f>IF('statement of marks'!BL13="","",'statement of marks'!BL13)</f>
        <v>100</v>
      </c>
      <c r="J250" s="203">
        <f t="shared" si="36"/>
        <v>191</v>
      </c>
      <c r="K250" s="275" t="str">
        <f>CONCATENATE('statement of marks'!IN13,'statement of marks'!IO13,'statement of marks'!IP13)</f>
        <v>D</v>
      </c>
      <c r="L250" s="277" t="str">
        <f>IF('result subject-wise'!AE13="","",'result subject-wise'!AE13)</f>
        <v/>
      </c>
      <c r="M250" s="277" t="str">
        <f>IF('result subject-wise'!AN13="","",'result subject-wise'!AN13)</f>
        <v/>
      </c>
      <c r="N250" s="276">
        <f t="shared" si="37"/>
        <v>191</v>
      </c>
      <c r="O250" s="326"/>
      <c r="P250" s="362"/>
      <c r="Q250" s="334"/>
      <c r="R250" s="325"/>
      <c r="S250" s="335"/>
      <c r="T250" s="336"/>
      <c r="U250" s="337"/>
      <c r="V250" s="334"/>
      <c r="W250" s="334"/>
      <c r="X250" s="337"/>
      <c r="Y250" s="326"/>
      <c r="Z250" s="326"/>
    </row>
    <row r="251" spans="1:26" ht="21" customHeight="1">
      <c r="A251" s="909" t="str">
        <f>'statement of marks'!$BU13</f>
        <v xml:space="preserve"> SOCIAL SCIENCE</v>
      </c>
      <c r="B251" s="910"/>
      <c r="C251" s="277">
        <f>IF('statement of marks'!CL13="","",'statement of marks'!CL13)</f>
        <v>10</v>
      </c>
      <c r="D251" s="277">
        <f>IF('statement of marks'!CM13="","",'statement of marks'!CM13)</f>
        <v>10</v>
      </c>
      <c r="E251" s="277">
        <f>IF('statement of marks'!CN13="","",'statement of marks'!CN13)</f>
        <v>9</v>
      </c>
      <c r="F251" s="360">
        <f>IF('statement of marks'!CO13="","",'statement of marks'!CO13)</f>
        <v>0.5</v>
      </c>
      <c r="G251" s="277">
        <f>IF('statement of marks'!CP13="","",'statement of marks'!CP13)</f>
        <v>70</v>
      </c>
      <c r="H251" s="270">
        <f t="shared" si="35"/>
        <v>99.5</v>
      </c>
      <c r="I251" s="202">
        <f>IF('statement of marks'!CR13="","",'statement of marks'!CR13)</f>
        <v>100</v>
      </c>
      <c r="J251" s="203">
        <f t="shared" si="36"/>
        <v>199.5</v>
      </c>
      <c r="K251" s="275" t="str">
        <f>CONCATENATE('statement of marks'!IQ13,'statement of marks'!IR13,'statement of marks'!IS13)</f>
        <v>D</v>
      </c>
      <c r="L251" s="277" t="str">
        <f>IF('result subject-wise'!AF13="","",'result subject-wise'!AF13)</f>
        <v/>
      </c>
      <c r="M251" s="277" t="str">
        <f>IF('result subject-wise'!AO13="","",'result subject-wise'!AO13)</f>
        <v/>
      </c>
      <c r="N251" s="276">
        <f t="shared" si="37"/>
        <v>199.5</v>
      </c>
      <c r="O251" s="326"/>
      <c r="P251" s="362"/>
      <c r="Q251" s="334"/>
      <c r="R251" s="325"/>
      <c r="S251" s="335"/>
      <c r="T251" s="336"/>
      <c r="U251" s="337"/>
      <c r="V251" s="334"/>
      <c r="W251" s="334"/>
      <c r="X251" s="337"/>
      <c r="Y251" s="326"/>
      <c r="Z251" s="326"/>
    </row>
    <row r="252" spans="1:26" ht="21" customHeight="1">
      <c r="A252" s="891" t="str">
        <f>'statement of marks'!$CZ$3</f>
        <v xml:space="preserve"> MATHEMATICS</v>
      </c>
      <c r="B252" s="892"/>
      <c r="C252" s="277">
        <f>IF('statement of marks'!CZ13="","",'statement of marks'!CZ13)</f>
        <v>5</v>
      </c>
      <c r="D252" s="277">
        <f>IF('statement of marks'!DA13="","",'statement of marks'!DA13)</f>
        <v>4</v>
      </c>
      <c r="E252" s="277">
        <f>IF('statement of marks'!DB13="","",'statement of marks'!DB13)</f>
        <v>8</v>
      </c>
      <c r="F252" s="360">
        <f>IF('statement of marks'!DD13="","",'statement of marks'!DD13)</f>
        <v>1</v>
      </c>
      <c r="G252" s="277">
        <f>IF('statement of marks'!DE13="","",'statement of marks'!DE13)</f>
        <v>25</v>
      </c>
      <c r="H252" s="270">
        <f t="shared" si="35"/>
        <v>43</v>
      </c>
      <c r="I252" s="202">
        <f>IF('statement of marks'!DG13="","",'statement of marks'!DG13)</f>
        <v>90</v>
      </c>
      <c r="J252" s="203">
        <f t="shared" si="36"/>
        <v>133</v>
      </c>
      <c r="K252" s="275" t="str">
        <f>CONCATENATE('statement of marks'!IT13,'statement of marks'!IU13,'statement of marks'!IV13)</f>
        <v>I</v>
      </c>
      <c r="L252" s="277" t="str">
        <f>IF('result subject-wise'!AG13="","",'result subject-wise'!AG13)</f>
        <v/>
      </c>
      <c r="M252" s="277" t="str">
        <f>IF('result subject-wise'!AP13="","",'result subject-wise'!AP13)</f>
        <v/>
      </c>
      <c r="N252" s="276">
        <f t="shared" si="37"/>
        <v>133</v>
      </c>
      <c r="O252" s="326"/>
      <c r="P252" s="362"/>
      <c r="Q252" s="334"/>
      <c r="R252" s="325"/>
      <c r="S252" s="335"/>
      <c r="T252" s="336"/>
      <c r="U252" s="337"/>
      <c r="V252" s="334"/>
      <c r="W252" s="334"/>
      <c r="X252" s="337"/>
      <c r="Y252" s="326"/>
      <c r="Z252" s="326"/>
    </row>
    <row r="253" spans="1:26" ht="21" customHeight="1">
      <c r="A253" s="911" t="s">
        <v>214</v>
      </c>
      <c r="B253" s="912"/>
      <c r="C253" s="274">
        <f t="shared" ref="C253:D253" si="38">IF(C252="","",SUM(C247:C252))</f>
        <v>47</v>
      </c>
      <c r="D253" s="274">
        <f t="shared" si="38"/>
        <v>46</v>
      </c>
      <c r="E253" s="274">
        <f>IF(E252="","",SUM(E247:E252))</f>
        <v>51</v>
      </c>
      <c r="F253" s="361">
        <f>IF(F252="","",SUM(F247:F252))</f>
        <v>6</v>
      </c>
      <c r="G253" s="274">
        <f t="shared" ref="G253:J253" si="39">IF(G252="","",SUM(G247:G252))</f>
        <v>375</v>
      </c>
      <c r="H253" s="274">
        <f t="shared" si="39"/>
        <v>525</v>
      </c>
      <c r="I253" s="274">
        <f t="shared" si="39"/>
        <v>524</v>
      </c>
      <c r="J253" s="274">
        <f t="shared" si="39"/>
        <v>1049</v>
      </c>
      <c r="K253" s="913"/>
      <c r="L253" s="914"/>
      <c r="M253" s="919">
        <f>COUNTIF(M247:M252,"F")</f>
        <v>0</v>
      </c>
      <c r="N253" s="273">
        <f>SUM(N247:N252)</f>
        <v>1049</v>
      </c>
      <c r="O253" s="339"/>
      <c r="P253" s="362"/>
      <c r="Q253" s="332"/>
      <c r="R253" s="332"/>
      <c r="S253" s="332"/>
      <c r="T253" s="332"/>
      <c r="U253" s="340"/>
      <c r="V253" s="340"/>
      <c r="W253" s="334"/>
      <c r="X253" s="332"/>
      <c r="Y253" s="339"/>
      <c r="Z253" s="339"/>
    </row>
    <row r="254" spans="1:26" ht="21" customHeight="1">
      <c r="A254" s="911" t="s">
        <v>199</v>
      </c>
      <c r="B254" s="912"/>
      <c r="C254" s="270">
        <f>60-(COUNTIF(C247:C252,"NA")*C246+COUNTIF(C247:C252,"ML")*C246)</f>
        <v>60</v>
      </c>
      <c r="D254" s="270">
        <f>60-(COUNTIF(D247:D252,"NA")*D246+COUNTIF(D247:D252,"ML")*D246)</f>
        <v>60</v>
      </c>
      <c r="E254" s="270">
        <f>53-(COUNTIF(E247:E252,"NA")*9+COUNTIF(E247:E252,"ML")*9)</f>
        <v>53</v>
      </c>
      <c r="F254" s="270">
        <f>7-(COUNTIF(F247:F252,"ML")*1)</f>
        <v>7</v>
      </c>
      <c r="G254" s="270">
        <f>420-(COUNTIF(G247:G252,"NA")*G246+COUNTIF(G247:G252,"ML")*G246)</f>
        <v>420</v>
      </c>
      <c r="H254" s="270">
        <f>SUM(C254:G254)</f>
        <v>600</v>
      </c>
      <c r="I254" s="270">
        <f>600-(COUNTIF(I247:I252,"ML")*100)</f>
        <v>600</v>
      </c>
      <c r="J254" s="270">
        <f>SUM(H254:I254)</f>
        <v>1200</v>
      </c>
      <c r="K254" s="915"/>
      <c r="L254" s="916"/>
      <c r="M254" s="920"/>
      <c r="N254" s="201">
        <f>6*N246</f>
        <v>1200</v>
      </c>
      <c r="O254" s="339"/>
      <c r="P254" s="362"/>
      <c r="Q254" s="325"/>
      <c r="R254" s="325"/>
      <c r="S254" s="325"/>
      <c r="T254" s="325"/>
      <c r="U254" s="340"/>
      <c r="V254" s="334"/>
      <c r="W254" s="340"/>
      <c r="X254" s="325"/>
      <c r="Y254" s="339"/>
      <c r="Z254" s="339"/>
    </row>
    <row r="255" spans="1:26" ht="21" customHeight="1">
      <c r="A255" s="922" t="s">
        <v>130</v>
      </c>
      <c r="B255" s="923"/>
      <c r="C255" s="204">
        <f t="shared" ref="C255:J255" si="40">C253/C254*100</f>
        <v>78.333333333333329</v>
      </c>
      <c r="D255" s="204">
        <f t="shared" si="40"/>
        <v>76.666666666666671</v>
      </c>
      <c r="E255" s="204">
        <f t="shared" si="40"/>
        <v>96.226415094339629</v>
      </c>
      <c r="F255" s="204">
        <f t="shared" si="40"/>
        <v>85.714285714285708</v>
      </c>
      <c r="G255" s="204">
        <f t="shared" si="40"/>
        <v>89.285714285714292</v>
      </c>
      <c r="H255" s="204">
        <f t="shared" si="40"/>
        <v>87.5</v>
      </c>
      <c r="I255" s="204">
        <f t="shared" si="40"/>
        <v>87.333333333333329</v>
      </c>
      <c r="J255" s="204">
        <f t="shared" si="40"/>
        <v>87.416666666666671</v>
      </c>
      <c r="K255" s="917"/>
      <c r="L255" s="918"/>
      <c r="M255" s="921"/>
      <c r="N255" s="354">
        <f>N253/N254*100</f>
        <v>87.416666666666671</v>
      </c>
      <c r="O255" s="331"/>
      <c r="P255" s="363"/>
      <c r="Q255" s="341"/>
      <c r="R255" s="341"/>
      <c r="S255" s="341"/>
      <c r="T255" s="341"/>
      <c r="U255" s="340"/>
      <c r="V255" s="334"/>
      <c r="W255" s="340"/>
      <c r="X255" s="341"/>
      <c r="Y255" s="331"/>
      <c r="Z255" s="331"/>
    </row>
    <row r="256" spans="1:26" ht="21" customHeight="1">
      <c r="A256" s="891" t="str">
        <f>'statement of marks'!$DS$3</f>
        <v>RAJASTHAN KA SWARNIM ITIHAS</v>
      </c>
      <c r="B256" s="892"/>
      <c r="C256" s="272">
        <f>IF('statement of marks'!DS13="","",'statement of marks'!DS13)</f>
        <v>10</v>
      </c>
      <c r="D256" s="272">
        <f>IF('statement of marks'!DT13="","",'statement of marks'!DT13)</f>
        <v>10</v>
      </c>
      <c r="E256" s="277">
        <f>IF('statement of marks'!DU13="","",'statement of marks'!DU13)</f>
        <v>10</v>
      </c>
      <c r="F256" s="924"/>
      <c r="G256" s="272">
        <f>IF('statement of marks'!DW13="","",'statement of marks'!DW13)</f>
        <v>70</v>
      </c>
      <c r="H256" s="270">
        <f>IF(G256="","",SUM(C256:G256))</f>
        <v>100</v>
      </c>
      <c r="I256" s="272">
        <f>IF('statement of marks'!DY13="","",'statement of marks'!DY13)</f>
        <v>100</v>
      </c>
      <c r="J256" s="270">
        <f>IF(I256="","",SUM(H256:I256))</f>
        <v>200</v>
      </c>
      <c r="K256" s="275" t="str">
        <f>IF('statement of marks'!IW13="","",'statement of marks'!IW13)</f>
        <v>A</v>
      </c>
      <c r="L256" s="280" t="str">
        <f>IF('result subject-wise'!AQ13="","",'result subject-wise'!AQ13)</f>
        <v/>
      </c>
      <c r="M256" s="927" t="s">
        <v>441</v>
      </c>
      <c r="N256" s="928"/>
      <c r="O256" s="326"/>
      <c r="P256" s="362"/>
      <c r="Q256" s="327"/>
      <c r="R256" s="325"/>
      <c r="S256" s="327"/>
      <c r="T256" s="325"/>
      <c r="U256" s="337"/>
      <c r="V256" s="342"/>
      <c r="W256" s="343"/>
      <c r="X256" s="332"/>
      <c r="Y256" s="326"/>
      <c r="Z256" s="326"/>
    </row>
    <row r="257" spans="1:26" ht="21" customHeight="1">
      <c r="A257" s="891" t="str">
        <f>'statement of marks'!$EG$3</f>
        <v xml:space="preserve"> PH. AND HEALTH EDU.</v>
      </c>
      <c r="B257" s="892"/>
      <c r="C257" s="272">
        <f>IF('statement of marks'!EI13="","",'statement of marks'!EI13)</f>
        <v>14</v>
      </c>
      <c r="D257" s="272">
        <f>IF('statement of marks'!EL13="","",'statement of marks'!EL13)</f>
        <v>11</v>
      </c>
      <c r="E257" s="277">
        <f>IF('statement of marks'!EO13="","",'statement of marks'!EO13)</f>
        <v>25</v>
      </c>
      <c r="F257" s="925"/>
      <c r="G257" s="272">
        <f>IF('statement of marks'!EU13="","",'statement of marks'!EU13)</f>
        <v>38</v>
      </c>
      <c r="H257" s="270">
        <f>IF(G257="","",SUM(C257:G257))</f>
        <v>88</v>
      </c>
      <c r="I257" s="272">
        <f>IF('statement of marks'!EZ13="","",'statement of marks'!EZ13)</f>
        <v>100</v>
      </c>
      <c r="J257" s="270">
        <f>IF(I257="","",SUM(H257:I257))</f>
        <v>188</v>
      </c>
      <c r="K257" s="275" t="str">
        <f>IF('statement of marks'!IX13="","",'statement of marks'!IX13)</f>
        <v>A</v>
      </c>
      <c r="L257" s="274" t="str">
        <f>IF('result subject-wise'!AR13="","",'result subject-wise'!AR13)</f>
        <v/>
      </c>
      <c r="M257" s="929"/>
      <c r="N257" s="930"/>
      <c r="O257" s="326"/>
      <c r="P257" s="362"/>
      <c r="Q257" s="327"/>
      <c r="R257" s="325"/>
      <c r="S257" s="327"/>
      <c r="T257" s="325"/>
      <c r="U257" s="337"/>
      <c r="V257" s="332"/>
      <c r="W257" s="332"/>
      <c r="X257" s="332"/>
      <c r="Y257" s="326"/>
      <c r="Z257" s="326"/>
    </row>
    <row r="258" spans="1:26" ht="21" customHeight="1">
      <c r="A258" s="891" t="str">
        <f>'statement of marks'!$FJ$3</f>
        <v xml:space="preserve"> FOUNDATION OF IT</v>
      </c>
      <c r="B258" s="892"/>
      <c r="C258" s="272">
        <f>IF('statement of marks'!FJ13="","",'statement of marks'!FJ13)</f>
        <v>10</v>
      </c>
      <c r="D258" s="272">
        <f>IF('statement of marks'!FK13="","",'statement of marks'!FK13)</f>
        <v>10</v>
      </c>
      <c r="E258" s="277">
        <f>IF('statement of marks'!FL13="","",'statement of marks'!FL13)</f>
        <v>10</v>
      </c>
      <c r="F258" s="926"/>
      <c r="G258" s="272">
        <f>IF('statement of marks'!FP13="","",'statement of marks'!FP13)</f>
        <v>51</v>
      </c>
      <c r="H258" s="270">
        <f>IF(G258="","",SUM(C258:G258))</f>
        <v>81</v>
      </c>
      <c r="I258" s="272">
        <f>IF('statement of marks'!FU13="","",'statement of marks'!FU13)</f>
        <v>90</v>
      </c>
      <c r="J258" s="270">
        <f>IF(I258="","",SUM(H258:I258))</f>
        <v>171</v>
      </c>
      <c r="K258" s="275" t="str">
        <f>IF('statement of marks'!IY13="","",'statement of marks'!IY13)</f>
        <v>A</v>
      </c>
      <c r="L258" s="274" t="str">
        <f>IF('result subject-wise'!AS13="","",'result subject-wise'!AS13)</f>
        <v/>
      </c>
      <c r="M258" s="931" t="str">
        <f>IF('result subject-wise'!AV13="","",'result subject-wise'!AV13)</f>
        <v/>
      </c>
      <c r="N258" s="932"/>
      <c r="O258" s="326"/>
      <c r="P258" s="362"/>
      <c r="Q258" s="327"/>
      <c r="R258" s="325"/>
      <c r="S258" s="327"/>
      <c r="T258" s="325"/>
      <c r="U258" s="337"/>
      <c r="V258" s="332"/>
      <c r="W258" s="332"/>
      <c r="X258" s="332"/>
      <c r="Y258" s="326"/>
      <c r="Z258" s="326"/>
    </row>
    <row r="259" spans="1:26" ht="21" customHeight="1">
      <c r="A259" s="891" t="str">
        <f>'statement of marks'!$GE$3</f>
        <v xml:space="preserve"> S.U.P.W.</v>
      </c>
      <c r="B259" s="892"/>
      <c r="C259" s="933" t="s">
        <v>244</v>
      </c>
      <c r="D259" s="934"/>
      <c r="E259" s="933" t="s">
        <v>74</v>
      </c>
      <c r="F259" s="933"/>
      <c r="G259" s="934"/>
      <c r="H259" s="934" t="s">
        <v>75</v>
      </c>
      <c r="I259" s="934"/>
      <c r="J259" s="270" t="s">
        <v>35</v>
      </c>
      <c r="K259" s="274" t="s">
        <v>52</v>
      </c>
      <c r="L259" s="935"/>
      <c r="M259" s="933" t="s">
        <v>130</v>
      </c>
      <c r="N259" s="936"/>
      <c r="O259" s="326"/>
      <c r="P259" s="362"/>
      <c r="Q259" s="325"/>
      <c r="R259" s="325"/>
      <c r="S259" s="325"/>
      <c r="T259" s="325"/>
      <c r="U259" s="332"/>
      <c r="V259" s="342"/>
      <c r="W259" s="337"/>
      <c r="X259" s="337"/>
      <c r="Y259" s="326"/>
      <c r="Z259" s="326"/>
    </row>
    <row r="260" spans="1:26" ht="21" customHeight="1">
      <c r="A260" s="891"/>
      <c r="B260" s="892"/>
      <c r="C260" s="934">
        <f>'statement of marks'!$GE$6</f>
        <v>25</v>
      </c>
      <c r="D260" s="934"/>
      <c r="E260" s="934">
        <f>'statement of marks'!$GF$6</f>
        <v>45</v>
      </c>
      <c r="F260" s="934"/>
      <c r="G260" s="934"/>
      <c r="H260" s="934">
        <f>'statement of marks'!$GG$6</f>
        <v>30</v>
      </c>
      <c r="I260" s="934"/>
      <c r="J260" s="270">
        <f>SUM(C260,E260,H260)</f>
        <v>100</v>
      </c>
      <c r="K260" s="274"/>
      <c r="L260" s="935"/>
      <c r="M260" s="937" t="str">
        <f>IF(M258="PASS",N255,"")</f>
        <v/>
      </c>
      <c r="N260" s="938"/>
      <c r="O260" s="326"/>
      <c r="P260" s="362"/>
      <c r="Q260" s="325"/>
      <c r="R260" s="325"/>
      <c r="S260" s="325"/>
      <c r="T260" s="325"/>
      <c r="U260" s="332"/>
      <c r="V260" s="342"/>
      <c r="W260" s="337"/>
      <c r="X260" s="337"/>
      <c r="Y260" s="326"/>
      <c r="Z260" s="326"/>
    </row>
    <row r="261" spans="1:26" ht="21" customHeight="1">
      <c r="A261" s="891"/>
      <c r="B261" s="892"/>
      <c r="C261" s="939">
        <f>IF('statement of marks'!GE13="","",'statement of marks'!GE13)</f>
        <v>24</v>
      </c>
      <c r="D261" s="939"/>
      <c r="E261" s="939">
        <f>'statement of marks'!GF13</f>
        <v>44</v>
      </c>
      <c r="F261" s="939"/>
      <c r="G261" s="939"/>
      <c r="H261" s="939">
        <f>'statement of marks'!GG13</f>
        <v>30</v>
      </c>
      <c r="I261" s="939"/>
      <c r="J261" s="272">
        <f>IF(H261="","",SUM(C261,E261,H261))</f>
        <v>98</v>
      </c>
      <c r="K261" s="275" t="str">
        <f>IF('statement of marks'!IZ13="","",'statement of marks'!IZ13)</f>
        <v>A</v>
      </c>
      <c r="L261" s="935"/>
      <c r="M261" s="940" t="s">
        <v>50</v>
      </c>
      <c r="N261" s="941"/>
      <c r="O261" s="326"/>
      <c r="P261" s="362"/>
      <c r="Q261" s="327"/>
      <c r="R261" s="327"/>
      <c r="S261" s="327"/>
      <c r="T261" s="327"/>
      <c r="U261" s="337"/>
      <c r="V261" s="342"/>
      <c r="W261" s="34"/>
      <c r="X261" s="337"/>
      <c r="Y261" s="326"/>
      <c r="Z261" s="326"/>
    </row>
    <row r="262" spans="1:26" ht="21" customHeight="1">
      <c r="A262" s="891" t="str">
        <f>'statement of marks'!$GN$3</f>
        <v xml:space="preserve"> ART EDU.</v>
      </c>
      <c r="B262" s="892"/>
      <c r="C262" s="934" t="s">
        <v>76</v>
      </c>
      <c r="D262" s="934"/>
      <c r="E262" s="934" t="s">
        <v>77</v>
      </c>
      <c r="F262" s="934"/>
      <c r="G262" s="934"/>
      <c r="H262" s="934" t="s">
        <v>78</v>
      </c>
      <c r="I262" s="934"/>
      <c r="J262" s="270" t="s">
        <v>35</v>
      </c>
      <c r="K262" s="274" t="s">
        <v>52</v>
      </c>
      <c r="L262" s="935"/>
      <c r="M262" s="942" t="str">
        <f>IF(M260="","",IF(M260&gt;=60,"FIRST",IF(M260&gt;=48,"SECOND",IF(M260&gt;=36,"THIRD"))))</f>
        <v/>
      </c>
      <c r="N262" s="943"/>
      <c r="O262" s="326"/>
      <c r="P262" s="362"/>
      <c r="Q262" s="325"/>
      <c r="R262" s="325"/>
      <c r="S262" s="325"/>
      <c r="T262" s="325"/>
      <c r="U262" s="332"/>
      <c r="V262" s="342"/>
      <c r="W262" s="337"/>
      <c r="X262" s="337"/>
      <c r="Y262" s="326"/>
      <c r="Z262" s="326"/>
    </row>
    <row r="263" spans="1:26" ht="21" customHeight="1">
      <c r="A263" s="891"/>
      <c r="B263" s="892"/>
      <c r="C263" s="934">
        <f>'statement of marks'!$GN$6</f>
        <v>25</v>
      </c>
      <c r="D263" s="934"/>
      <c r="E263" s="274">
        <f>'statement of marks'!$GO$6</f>
        <v>30</v>
      </c>
      <c r="F263" s="274"/>
      <c r="G263" s="270">
        <f>'statement of marks'!$GP$6</f>
        <v>30</v>
      </c>
      <c r="H263" s="934">
        <f>'statement of marks'!$GQ$6</f>
        <v>15</v>
      </c>
      <c r="I263" s="934"/>
      <c r="J263" s="270">
        <f>SUM(C263,E263,G263,H263)</f>
        <v>100</v>
      </c>
      <c r="K263" s="274"/>
      <c r="L263" s="935"/>
      <c r="M263" s="942"/>
      <c r="N263" s="943"/>
      <c r="O263" s="326"/>
      <c r="P263" s="362"/>
      <c r="Q263" s="325"/>
      <c r="R263" s="325"/>
      <c r="S263" s="325"/>
      <c r="T263" s="325"/>
      <c r="U263" s="332"/>
      <c r="V263" s="342"/>
      <c r="W263" s="337"/>
      <c r="X263" s="337"/>
      <c r="Y263" s="326"/>
      <c r="Z263" s="326"/>
    </row>
    <row r="264" spans="1:26" ht="21" customHeight="1">
      <c r="A264" s="891"/>
      <c r="B264" s="892"/>
      <c r="C264" s="939">
        <f>IF('statement of marks'!GN13="","",'statement of marks'!GN13)</f>
        <v>24</v>
      </c>
      <c r="D264" s="939"/>
      <c r="E264" s="277">
        <f>'statement of marks'!GO13</f>
        <v>28</v>
      </c>
      <c r="F264" s="277"/>
      <c r="G264" s="272">
        <f>'statement of marks'!GP13</f>
        <v>27</v>
      </c>
      <c r="H264" s="939">
        <f>'statement of marks'!GQ13</f>
        <v>14</v>
      </c>
      <c r="I264" s="939"/>
      <c r="J264" s="270">
        <f>IF(H264="","",SUM(C264:H264))</f>
        <v>93</v>
      </c>
      <c r="K264" s="275" t="str">
        <f>IF('statement of marks'!JA13="","",'statement of marks'!JA13)</f>
        <v>A</v>
      </c>
      <c r="L264" s="944" t="s">
        <v>442</v>
      </c>
      <c r="M264" s="945"/>
      <c r="N264" s="946"/>
      <c r="O264" s="326"/>
      <c r="P264" s="362"/>
      <c r="Q264" s="327"/>
      <c r="R264" s="327"/>
      <c r="S264" s="327"/>
      <c r="T264" s="325"/>
      <c r="U264" s="337"/>
      <c r="V264" s="344"/>
      <c r="W264" s="345"/>
      <c r="X264" s="345"/>
      <c r="Y264" s="326"/>
      <c r="Z264" s="326"/>
    </row>
    <row r="265" spans="1:26" ht="21" customHeight="1">
      <c r="A265" s="922" t="s">
        <v>439</v>
      </c>
      <c r="B265" s="923"/>
      <c r="C265" s="901" t="str">
        <f>'statement of marks'!HK13</f>
        <v>PASS</v>
      </c>
      <c r="D265" s="901"/>
      <c r="E265" s="901"/>
      <c r="F265" s="278"/>
      <c r="G265" s="278" t="s">
        <v>211</v>
      </c>
      <c r="H265" s="275" t="str">
        <f>IF('statement of marks'!DR13="","",'statement of marks'!DR13)</f>
        <v>FIRST</v>
      </c>
      <c r="I265" s="942" t="s">
        <v>209</v>
      </c>
      <c r="J265" s="942"/>
      <c r="K265" s="272">
        <f>IF('statement of marks'!HM13="","",'statement of marks'!HM13)</f>
        <v>7.9999999999999964</v>
      </c>
      <c r="L265" s="945"/>
      <c r="M265" s="945"/>
      <c r="N265" s="946"/>
      <c r="O265" s="331"/>
      <c r="P265" s="362"/>
      <c r="Q265" s="324"/>
      <c r="R265" s="337"/>
      <c r="S265" s="337"/>
      <c r="T265" s="337"/>
      <c r="U265" s="327"/>
      <c r="V265" s="345"/>
      <c r="W265" s="345"/>
      <c r="X265" s="345"/>
      <c r="Y265" s="331"/>
      <c r="Z265" s="331"/>
    </row>
    <row r="266" spans="1:26" ht="21" customHeight="1">
      <c r="A266" s="310" t="s">
        <v>363</v>
      </c>
      <c r="B266" s="947" t="s">
        <v>202</v>
      </c>
      <c r="C266" s="947"/>
      <c r="D266" s="939" t="s">
        <v>203</v>
      </c>
      <c r="E266" s="939"/>
      <c r="F266" s="272"/>
      <c r="G266" s="939" t="s">
        <v>204</v>
      </c>
      <c r="H266" s="939"/>
      <c r="I266" s="939" t="s">
        <v>205</v>
      </c>
      <c r="J266" s="939"/>
      <c r="K266" s="272" t="s">
        <v>324</v>
      </c>
      <c r="L266" s="945"/>
      <c r="M266" s="945"/>
      <c r="N266" s="946"/>
      <c r="O266" s="346"/>
      <c r="P266" s="362"/>
      <c r="Q266" s="327"/>
      <c r="R266" s="327"/>
      <c r="S266" s="327"/>
      <c r="T266" s="327"/>
      <c r="U266" s="327"/>
      <c r="V266" s="345"/>
      <c r="W266" s="345"/>
      <c r="X266" s="345"/>
      <c r="Y266" s="357"/>
      <c r="Z266" s="346"/>
    </row>
    <row r="267" spans="1:26" ht="21" customHeight="1">
      <c r="A267" s="891" t="s">
        <v>200</v>
      </c>
      <c r="B267" s="892"/>
      <c r="C267" s="277" t="str">
        <f>IF('statement of marks'!HO13="","",'statement of marks'!HO13)</f>
        <v/>
      </c>
      <c r="D267" s="893" t="str">
        <f>IF('statement of marks'!HQ13="","",'statement of marks'!HQ13)</f>
        <v/>
      </c>
      <c r="E267" s="893"/>
      <c r="F267" s="277"/>
      <c r="G267" s="893" t="str">
        <f>IF('statement of marks'!HS13="","",'statement of marks'!HS13)</f>
        <v/>
      </c>
      <c r="H267" s="893"/>
      <c r="I267" s="893" t="str">
        <f>IF('statement of marks'!HU13="","",'statement of marks'!HU13)</f>
        <v/>
      </c>
      <c r="J267" s="893"/>
      <c r="K267" s="275" t="str">
        <f>'statement of marks'!HW13</f>
        <v/>
      </c>
      <c r="L267" s="894" t="str">
        <f>IF(OR(M258="PASS",M258="FAIL"),'result subject-wise'!$AV$112,"")</f>
        <v/>
      </c>
      <c r="M267" s="894"/>
      <c r="N267" s="895"/>
      <c r="O267" s="326"/>
      <c r="P267" s="362"/>
      <c r="Q267" s="334"/>
      <c r="R267" s="334"/>
      <c r="S267" s="334"/>
      <c r="T267" s="334"/>
      <c r="U267" s="337"/>
      <c r="V267" s="347"/>
      <c r="W267" s="347"/>
      <c r="X267" s="347"/>
      <c r="Y267" s="326"/>
      <c r="Z267" s="326"/>
    </row>
    <row r="268" spans="1:26" ht="21" customHeight="1">
      <c r="A268" s="896" t="s">
        <v>201</v>
      </c>
      <c r="B268" s="897"/>
      <c r="C268" s="274" t="str">
        <f>IF('statement of marks'!HN13="","",'statement of marks'!HN13)</f>
        <v/>
      </c>
      <c r="D268" s="898" t="str">
        <f>IF('statement of marks'!HP13="","",'statement of marks'!HP13)</f>
        <v/>
      </c>
      <c r="E268" s="898"/>
      <c r="F268" s="274"/>
      <c r="G268" s="898" t="str">
        <f>IF('statement of marks'!HR13="","",'statement of marks'!HR13)</f>
        <v/>
      </c>
      <c r="H268" s="898"/>
      <c r="I268" s="898" t="str">
        <f>IF('statement of marks'!HT13="","",'statement of marks'!HT13)</f>
        <v/>
      </c>
      <c r="J268" s="898"/>
      <c r="K268" s="274" t="str">
        <f>'statement of marks'!HV13</f>
        <v/>
      </c>
      <c r="L268" s="894"/>
      <c r="M268" s="894"/>
      <c r="N268" s="895"/>
      <c r="O268" s="348"/>
      <c r="P268" s="362"/>
      <c r="Q268" s="332"/>
      <c r="R268" s="332"/>
      <c r="S268" s="332"/>
      <c r="T268" s="332"/>
      <c r="U268" s="332"/>
      <c r="V268" s="347"/>
      <c r="W268" s="347"/>
      <c r="X268" s="347"/>
      <c r="Y268" s="348"/>
      <c r="Z268" s="348"/>
    </row>
    <row r="269" spans="1:26" ht="21" customHeight="1">
      <c r="A269" s="899" t="s">
        <v>323</v>
      </c>
      <c r="B269" s="900"/>
      <c r="C269" s="22"/>
      <c r="D269" s="901"/>
      <c r="E269" s="901"/>
      <c r="F269" s="278"/>
      <c r="G269" s="901"/>
      <c r="H269" s="901"/>
      <c r="I269" s="901"/>
      <c r="J269" s="901"/>
      <c r="K269" s="901"/>
      <c r="L269" s="901"/>
      <c r="M269" s="901"/>
      <c r="N269" s="902"/>
      <c r="O269" s="326"/>
      <c r="P269" s="362"/>
      <c r="Q269" s="324"/>
      <c r="R269" s="324"/>
      <c r="S269" s="324"/>
      <c r="T269" s="324"/>
      <c r="U269" s="324"/>
      <c r="V269" s="324"/>
      <c r="W269" s="324"/>
      <c r="X269" s="324"/>
      <c r="Y269" s="349"/>
      <c r="Z269" s="326"/>
    </row>
    <row r="270" spans="1:26" ht="21" customHeight="1">
      <c r="A270" s="899" t="s">
        <v>206</v>
      </c>
      <c r="B270" s="900"/>
      <c r="C270" s="22"/>
      <c r="D270" s="901"/>
      <c r="E270" s="901"/>
      <c r="F270" s="278"/>
      <c r="G270" s="901"/>
      <c r="H270" s="901"/>
      <c r="I270" s="901"/>
      <c r="J270" s="901"/>
      <c r="K270" s="901"/>
      <c r="L270" s="901"/>
      <c r="M270" s="901"/>
      <c r="N270" s="902"/>
      <c r="O270" s="326"/>
      <c r="P270" s="362"/>
      <c r="Q270" s="324"/>
      <c r="R270" s="324"/>
      <c r="S270" s="324"/>
      <c r="T270" s="324"/>
      <c r="U270" s="324"/>
      <c r="V270" s="324"/>
      <c r="W270" s="324"/>
      <c r="X270" s="324"/>
      <c r="Y270" s="326"/>
      <c r="Z270" s="326"/>
    </row>
    <row r="271" spans="1:26" ht="21" customHeight="1">
      <c r="A271" s="891" t="s">
        <v>322</v>
      </c>
      <c r="B271" s="892"/>
      <c r="C271" s="22"/>
      <c r="D271" s="901"/>
      <c r="E271" s="901"/>
      <c r="F271" s="278"/>
      <c r="G271" s="901"/>
      <c r="H271" s="901"/>
      <c r="I271" s="901"/>
      <c r="J271" s="901"/>
      <c r="K271" s="594" t="s">
        <v>322</v>
      </c>
      <c r="L271" s="901"/>
      <c r="M271" s="901"/>
      <c r="N271" s="902"/>
      <c r="O271" s="326"/>
      <c r="P271" s="362"/>
      <c r="Q271" s="324"/>
      <c r="R271" s="324"/>
      <c r="S271" s="324"/>
      <c r="T271" s="324"/>
      <c r="U271" s="34"/>
      <c r="V271" s="324"/>
      <c r="W271" s="324"/>
      <c r="X271" s="324"/>
      <c r="Y271" s="326"/>
      <c r="Z271" s="326"/>
    </row>
    <row r="272" spans="1:26" ht="21" customHeight="1">
      <c r="A272" s="891" t="s">
        <v>207</v>
      </c>
      <c r="B272" s="892"/>
      <c r="C272" s="22"/>
      <c r="D272" s="901"/>
      <c r="E272" s="901"/>
      <c r="F272" s="278"/>
      <c r="G272" s="901"/>
      <c r="H272" s="901"/>
      <c r="I272" s="901"/>
      <c r="J272" s="901"/>
      <c r="K272" s="901"/>
      <c r="L272" s="901"/>
      <c r="M272" s="901"/>
      <c r="N272" s="902"/>
      <c r="O272" s="326"/>
      <c r="P272" s="362"/>
      <c r="Q272" s="324"/>
      <c r="R272" s="324"/>
      <c r="S272" s="324"/>
      <c r="T272" s="324"/>
      <c r="U272" s="324"/>
      <c r="V272" s="324"/>
      <c r="W272" s="324"/>
      <c r="X272" s="324"/>
      <c r="Y272" s="326"/>
      <c r="Z272" s="326"/>
    </row>
    <row r="273" spans="1:26" ht="21" customHeight="1" thickBot="1">
      <c r="A273" s="905" t="s">
        <v>208</v>
      </c>
      <c r="B273" s="906"/>
      <c r="C273" s="906"/>
      <c r="D273" s="906"/>
      <c r="E273" s="906"/>
      <c r="F273" s="314"/>
      <c r="G273" s="907">
        <f>'statement of marks'!$HV$108</f>
        <v>45781</v>
      </c>
      <c r="H273" s="907"/>
      <c r="I273" s="908" t="s">
        <v>210</v>
      </c>
      <c r="J273" s="908"/>
      <c r="K273" s="903"/>
      <c r="L273" s="903"/>
      <c r="M273" s="903"/>
      <c r="N273" s="904"/>
      <c r="O273" s="345"/>
      <c r="P273" s="362"/>
      <c r="Q273" s="345"/>
      <c r="R273" s="347"/>
      <c r="S273" s="350"/>
      <c r="T273" s="350"/>
      <c r="U273" s="324"/>
      <c r="V273" s="324"/>
      <c r="W273" s="324"/>
      <c r="X273" s="324"/>
      <c r="Y273" s="345"/>
      <c r="Z273" s="345"/>
    </row>
    <row r="274" spans="1:26" ht="21" customHeight="1" thickTop="1">
      <c r="A274" s="962" t="s">
        <v>195</v>
      </c>
      <c r="B274" s="963"/>
      <c r="C274" s="963"/>
      <c r="D274" s="963"/>
      <c r="E274" s="963"/>
      <c r="F274" s="963"/>
      <c r="G274" s="963"/>
      <c r="H274" s="963"/>
      <c r="I274" s="963"/>
      <c r="J274" s="963"/>
      <c r="K274" s="963"/>
      <c r="L274" s="963"/>
      <c r="M274" s="963"/>
      <c r="N274" s="964"/>
      <c r="O274" s="323"/>
      <c r="P274" s="362"/>
      <c r="Q274" s="323"/>
      <c r="R274" s="323"/>
      <c r="S274" s="323"/>
      <c r="T274" s="323"/>
      <c r="U274" s="323"/>
      <c r="V274" s="323"/>
      <c r="W274" s="323"/>
      <c r="X274" s="323"/>
      <c r="Y274" s="323"/>
      <c r="Z274" s="323"/>
    </row>
    <row r="275" spans="1:26" ht="21" customHeight="1">
      <c r="A275" s="965" t="str">
        <f>IF('statement of marks'!$A$2="","",'statement of marks'!$A$2)</f>
        <v>Govt. Higher Secondary School, XYZ</v>
      </c>
      <c r="B275" s="966"/>
      <c r="C275" s="966"/>
      <c r="D275" s="966"/>
      <c r="E275" s="966"/>
      <c r="F275" s="966"/>
      <c r="G275" s="966"/>
      <c r="H275" s="966"/>
      <c r="I275" s="966"/>
      <c r="J275" s="966"/>
      <c r="K275" s="966"/>
      <c r="L275" s="966"/>
      <c r="M275" s="966"/>
      <c r="N275" s="967"/>
      <c r="O275" s="325"/>
      <c r="P275" s="362"/>
      <c r="Q275" s="325"/>
      <c r="R275" s="325"/>
      <c r="S275" s="325"/>
      <c r="T275" s="325"/>
      <c r="U275" s="325"/>
      <c r="V275" s="325"/>
      <c r="W275" s="325"/>
      <c r="X275" s="325"/>
      <c r="Y275" s="325"/>
      <c r="Z275" s="325"/>
    </row>
    <row r="276" spans="1:26" ht="21" customHeight="1">
      <c r="A276" s="965"/>
      <c r="B276" s="966"/>
      <c r="C276" s="966"/>
      <c r="D276" s="966"/>
      <c r="E276" s="966"/>
      <c r="F276" s="966"/>
      <c r="G276" s="966"/>
      <c r="H276" s="966"/>
      <c r="I276" s="966"/>
      <c r="J276" s="966"/>
      <c r="K276" s="966"/>
      <c r="L276" s="966"/>
      <c r="M276" s="966"/>
      <c r="N276" s="967"/>
      <c r="O276" s="325"/>
      <c r="P276" s="362"/>
      <c r="Q276" s="325"/>
      <c r="R276" s="325"/>
      <c r="S276" s="325"/>
      <c r="T276" s="325"/>
      <c r="U276" s="325"/>
      <c r="V276" s="325"/>
      <c r="W276" s="325"/>
      <c r="X276" s="325"/>
      <c r="Y276" s="325"/>
      <c r="Z276" s="325"/>
    </row>
    <row r="277" spans="1:26" ht="21" customHeight="1">
      <c r="A277" s="891" t="s">
        <v>196</v>
      </c>
      <c r="B277" s="892"/>
      <c r="C277" s="939" t="str">
        <f>IF(M297="","MAIN EXAM.",IF(C304="SUPPL.","SUPPL. EXAM.",IF(C304="RE-EXAM.","RE-EXAM.",)))</f>
        <v>MAIN EXAM.</v>
      </c>
      <c r="D277" s="939"/>
      <c r="E277" s="939"/>
      <c r="F277" s="939"/>
      <c r="G277" s="939"/>
      <c r="H277" s="948" t="s">
        <v>133</v>
      </c>
      <c r="I277" s="949"/>
      <c r="J277" s="352" t="str">
        <f>IF('statement of marks'!$F$3="","",'statement of marks'!$F$3)</f>
        <v>2024-25</v>
      </c>
      <c r="K277" s="939" t="s">
        <v>62</v>
      </c>
      <c r="L277" s="939"/>
      <c r="M277" s="939">
        <f>IF('statement of marks'!D14="","",'statement of marks'!D14)</f>
        <v>9108</v>
      </c>
      <c r="N277" s="950"/>
      <c r="O277" s="326"/>
      <c r="P277" s="362"/>
      <c r="Q277" s="327"/>
      <c r="R277" s="327"/>
      <c r="S277" s="327"/>
      <c r="T277" s="327"/>
      <c r="U277" s="327"/>
      <c r="V277" s="327"/>
      <c r="W277" s="327"/>
      <c r="X277" s="327"/>
      <c r="Y277" s="326"/>
      <c r="Z277" s="326"/>
    </row>
    <row r="278" spans="1:26" ht="21" customHeight="1">
      <c r="A278" s="891" t="s">
        <v>36</v>
      </c>
      <c r="B278" s="892"/>
      <c r="C278" s="892" t="str">
        <f>IF('statement of marks'!G14="","",'statement of marks'!G14)</f>
        <v>A 008</v>
      </c>
      <c r="D278" s="892"/>
      <c r="E278" s="892"/>
      <c r="F278" s="892"/>
      <c r="G278" s="892"/>
      <c r="H278" s="892"/>
      <c r="I278" s="892"/>
      <c r="J278" s="892"/>
      <c r="K278" s="892"/>
      <c r="L278" s="892"/>
      <c r="M278" s="892"/>
      <c r="N278" s="951"/>
      <c r="O278" s="326"/>
      <c r="P278" s="362"/>
      <c r="Q278" s="326"/>
      <c r="R278" s="326"/>
      <c r="S278" s="326"/>
      <c r="T278" s="326"/>
      <c r="U278" s="326"/>
      <c r="V278" s="326"/>
      <c r="W278" s="326"/>
      <c r="X278" s="326"/>
      <c r="Y278" s="326"/>
      <c r="Z278" s="326"/>
    </row>
    <row r="279" spans="1:26" ht="21" customHeight="1">
      <c r="A279" s="891" t="s">
        <v>37</v>
      </c>
      <c r="B279" s="892"/>
      <c r="C279" s="892" t="str">
        <f>IF('statement of marks'!H14="","",'statement of marks'!H14)</f>
        <v>B 008</v>
      </c>
      <c r="D279" s="892"/>
      <c r="E279" s="892"/>
      <c r="F279" s="892"/>
      <c r="G279" s="892"/>
      <c r="H279" s="892"/>
      <c r="I279" s="892"/>
      <c r="J279" s="892"/>
      <c r="K279" s="892"/>
      <c r="L279" s="892"/>
      <c r="M279" s="892"/>
      <c r="N279" s="951"/>
      <c r="O279" s="326"/>
      <c r="P279" s="362"/>
      <c r="Q279" s="326"/>
      <c r="R279" s="326"/>
      <c r="S279" s="326"/>
      <c r="T279" s="326"/>
      <c r="U279" s="326"/>
      <c r="V279" s="326"/>
      <c r="W279" s="326"/>
      <c r="X279" s="326"/>
      <c r="Y279" s="326"/>
      <c r="Z279" s="326"/>
    </row>
    <row r="280" spans="1:26" ht="21" customHeight="1">
      <c r="A280" s="891" t="s">
        <v>38</v>
      </c>
      <c r="B280" s="892"/>
      <c r="C280" s="892" t="str">
        <f>IF('statement of marks'!I14="","",'statement of marks'!I14)</f>
        <v>C 008</v>
      </c>
      <c r="D280" s="892"/>
      <c r="E280" s="892"/>
      <c r="F280" s="892"/>
      <c r="G280" s="892"/>
      <c r="H280" s="892"/>
      <c r="I280" s="892"/>
      <c r="J280" s="892"/>
      <c r="K280" s="892"/>
      <c r="L280" s="892"/>
      <c r="M280" s="892"/>
      <c r="N280" s="951"/>
      <c r="O280" s="326"/>
      <c r="P280" s="362"/>
      <c r="Q280" s="326"/>
      <c r="R280" s="326"/>
      <c r="S280" s="326"/>
      <c r="T280" s="326"/>
      <c r="U280" s="326"/>
      <c r="V280" s="326"/>
      <c r="W280" s="326"/>
      <c r="X280" s="326"/>
      <c r="Y280" s="326"/>
      <c r="Z280" s="326"/>
    </row>
    <row r="281" spans="1:26" ht="21" customHeight="1">
      <c r="A281" s="891" t="s">
        <v>243</v>
      </c>
      <c r="B281" s="892"/>
      <c r="C281" s="892" t="str">
        <f>IF('statement of marks'!$A$3="","",'statement of marks'!$A$3)</f>
        <v>9 'A'</v>
      </c>
      <c r="D281" s="892"/>
      <c r="E281" s="939" t="s">
        <v>63</v>
      </c>
      <c r="F281" s="939"/>
      <c r="G281" s="939"/>
      <c r="H281" s="939">
        <f>IF('statement of marks'!E14="","",'statement of marks'!E14)</f>
        <v>10583</v>
      </c>
      <c r="I281" s="939"/>
      <c r="J281" s="952" t="s">
        <v>58</v>
      </c>
      <c r="K281" s="952"/>
      <c r="L281" s="953">
        <f>IF('statement of marks'!F14="","",'statement of marks'!F14)</f>
        <v>35998</v>
      </c>
      <c r="M281" s="953"/>
      <c r="N281" s="954"/>
      <c r="O281" s="326"/>
      <c r="P281" s="362"/>
      <c r="Q281" s="326"/>
      <c r="R281" s="327"/>
      <c r="S281" s="327"/>
      <c r="T281" s="327"/>
      <c r="U281" s="327"/>
      <c r="V281" s="328"/>
      <c r="W281" s="328"/>
      <c r="X281" s="328"/>
      <c r="Y281" s="326"/>
      <c r="Z281" s="326"/>
    </row>
    <row r="282" spans="1:26" ht="21" customHeight="1">
      <c r="A282" s="955" t="s">
        <v>197</v>
      </c>
      <c r="B282" s="956" t="s">
        <v>198</v>
      </c>
      <c r="C282" s="659" t="s">
        <v>67</v>
      </c>
      <c r="D282" s="659" t="s">
        <v>68</v>
      </c>
      <c r="E282" s="957" t="s">
        <v>434</v>
      </c>
      <c r="F282" s="958" t="s">
        <v>431</v>
      </c>
      <c r="G282" s="659" t="s">
        <v>370</v>
      </c>
      <c r="H282" s="659" t="s">
        <v>212</v>
      </c>
      <c r="I282" s="659" t="s">
        <v>432</v>
      </c>
      <c r="J282" s="659" t="s">
        <v>168</v>
      </c>
      <c r="K282" s="659" t="s">
        <v>438</v>
      </c>
      <c r="L282" s="659" t="s">
        <v>365</v>
      </c>
      <c r="M282" s="659" t="s">
        <v>366</v>
      </c>
      <c r="N282" s="961" t="s">
        <v>213</v>
      </c>
      <c r="O282" s="329"/>
      <c r="P282" s="362"/>
      <c r="Q282" s="330"/>
      <c r="R282" s="330"/>
      <c r="S282" s="330"/>
      <c r="T282" s="330"/>
      <c r="U282" s="330"/>
      <c r="V282" s="330"/>
      <c r="W282" s="330"/>
      <c r="X282" s="330"/>
      <c r="Y282" s="329"/>
      <c r="Z282" s="329"/>
    </row>
    <row r="283" spans="1:26" ht="21" customHeight="1">
      <c r="A283" s="955"/>
      <c r="B283" s="956"/>
      <c r="C283" s="659"/>
      <c r="D283" s="659"/>
      <c r="E283" s="957"/>
      <c r="F283" s="959"/>
      <c r="G283" s="659"/>
      <c r="H283" s="659"/>
      <c r="I283" s="659"/>
      <c r="J283" s="659"/>
      <c r="K283" s="659"/>
      <c r="L283" s="659"/>
      <c r="M283" s="659"/>
      <c r="N283" s="961"/>
      <c r="O283" s="329"/>
      <c r="P283" s="362"/>
      <c r="Q283" s="330"/>
      <c r="R283" s="330"/>
      <c r="S283" s="330"/>
      <c r="T283" s="330"/>
      <c r="U283" s="330"/>
      <c r="V283" s="330"/>
      <c r="W283" s="330"/>
      <c r="X283" s="330"/>
      <c r="Y283" s="329"/>
      <c r="Z283" s="329"/>
    </row>
    <row r="284" spans="1:26" ht="21" customHeight="1">
      <c r="A284" s="955"/>
      <c r="B284" s="956"/>
      <c r="C284" s="659"/>
      <c r="D284" s="659"/>
      <c r="E284" s="957"/>
      <c r="F284" s="960"/>
      <c r="G284" s="659"/>
      <c r="H284" s="659"/>
      <c r="I284" s="659"/>
      <c r="J284" s="659"/>
      <c r="K284" s="659"/>
      <c r="L284" s="659"/>
      <c r="M284" s="659"/>
      <c r="N284" s="961"/>
      <c r="O284" s="329"/>
      <c r="P284" s="362"/>
      <c r="Q284" s="330"/>
      <c r="R284" s="330"/>
      <c r="S284" s="330"/>
      <c r="T284" s="330"/>
      <c r="U284" s="330"/>
      <c r="V284" s="330"/>
      <c r="W284" s="330"/>
      <c r="X284" s="330"/>
      <c r="Y284" s="329"/>
      <c r="Z284" s="329"/>
    </row>
    <row r="285" spans="1:26" ht="21" customHeight="1">
      <c r="A285" s="922" t="s">
        <v>149</v>
      </c>
      <c r="B285" s="923"/>
      <c r="C285" s="274">
        <v>10</v>
      </c>
      <c r="D285" s="274">
        <v>10</v>
      </c>
      <c r="E285" s="322" t="s">
        <v>436</v>
      </c>
      <c r="F285" s="322" t="s">
        <v>437</v>
      </c>
      <c r="G285" s="274">
        <v>70</v>
      </c>
      <c r="H285" s="270">
        <v>100</v>
      </c>
      <c r="I285" s="202">
        <v>100</v>
      </c>
      <c r="J285" s="270">
        <v>200</v>
      </c>
      <c r="K285" s="279"/>
      <c r="L285" s="270">
        <v>100</v>
      </c>
      <c r="M285" s="270"/>
      <c r="N285" s="201">
        <v>200</v>
      </c>
      <c r="O285" s="331"/>
      <c r="P285" s="362"/>
      <c r="Q285" s="325"/>
      <c r="R285" s="325"/>
      <c r="S285" s="325"/>
      <c r="T285" s="325"/>
      <c r="U285" s="333"/>
      <c r="V285" s="325"/>
      <c r="W285" s="325"/>
      <c r="X285" s="325"/>
      <c r="Y285" s="331"/>
      <c r="Z285" s="331"/>
    </row>
    <row r="286" spans="1:26" ht="21" customHeight="1">
      <c r="A286" s="891" t="str">
        <f>'statement of marks'!$J$3</f>
        <v xml:space="preserve"> HINDI</v>
      </c>
      <c r="B286" s="892"/>
      <c r="C286" s="277">
        <f>IF('statement of marks'!J14="","",'statement of marks'!J14)</f>
        <v>10</v>
      </c>
      <c r="D286" s="277">
        <f>IF('statement of marks'!K14="","",'statement of marks'!K14)</f>
        <v>10</v>
      </c>
      <c r="E286" s="277">
        <f>IF('statement of marks'!L14="","",'statement of marks'!L14)</f>
        <v>9</v>
      </c>
      <c r="F286" s="360">
        <f>IF('statement of marks'!N14="","",'statement of marks'!N14)</f>
        <v>1</v>
      </c>
      <c r="G286" s="277">
        <f>IF('statement of marks'!O14="","",'statement of marks'!O14)</f>
        <v>70</v>
      </c>
      <c r="H286" s="270">
        <f t="shared" ref="H286:H291" si="41">IF(G286="","",SUM(C286:G286))</f>
        <v>100</v>
      </c>
      <c r="I286" s="202">
        <f>IF('statement of marks'!Q14="","",'statement of marks'!Q14)</f>
        <v>33</v>
      </c>
      <c r="J286" s="203">
        <f t="shared" ref="J286:J291" si="42">IF(I286="","",SUM(H286:I286))</f>
        <v>133</v>
      </c>
      <c r="K286" s="275" t="str">
        <f>CONCATENATE('statement of marks'!HZ14,'statement of marks'!IA14,'statement of marks'!IB14)</f>
        <v>I</v>
      </c>
      <c r="L286" s="277" t="str">
        <f>IF('result subject-wise'!AB14="","",'result subject-wise'!AB14)</f>
        <v/>
      </c>
      <c r="M286" s="277" t="str">
        <f>IF('result subject-wise'!AK14="","",'result subject-wise'!AK14)</f>
        <v/>
      </c>
      <c r="N286" s="276">
        <f>IF(AND(K286="RE",M286=""),"",IF(AND(K286="S",M286=""),"",IF(M286="P",SUM(H286,L286),J286)))</f>
        <v>133</v>
      </c>
      <c r="O286" s="326"/>
      <c r="P286" s="362"/>
      <c r="Q286" s="334"/>
      <c r="R286" s="325"/>
      <c r="S286" s="335"/>
      <c r="T286" s="336"/>
      <c r="U286" s="337"/>
      <c r="V286" s="334"/>
      <c r="W286" s="334"/>
      <c r="X286" s="337"/>
      <c r="Y286" s="326"/>
      <c r="Z286" s="326"/>
    </row>
    <row r="287" spans="1:26" ht="21" customHeight="1">
      <c r="A287" s="891" t="str">
        <f>'statement of marks'!$Y$3</f>
        <v xml:space="preserve"> ENGLISH</v>
      </c>
      <c r="B287" s="892"/>
      <c r="C287" s="277">
        <f>IF('statement of marks'!Y14="","",'statement of marks'!Y14)</f>
        <v>4</v>
      </c>
      <c r="D287" s="277">
        <f>IF('statement of marks'!Z14="","",'statement of marks'!Z14)</f>
        <v>9</v>
      </c>
      <c r="E287" s="277">
        <f>IF('statement of marks'!AA14="","",'statement of marks'!AA14)</f>
        <v>8</v>
      </c>
      <c r="F287" s="360">
        <f>IF('statement of marks'!AC14="","",'statement of marks'!AC14)</f>
        <v>1</v>
      </c>
      <c r="G287" s="277">
        <f>IF('statement of marks'!AD14="","",'statement of marks'!AD14)</f>
        <v>70</v>
      </c>
      <c r="H287" s="270">
        <f t="shared" si="41"/>
        <v>92</v>
      </c>
      <c r="I287" s="202">
        <f>IF('statement of marks'!AF14="","",'statement of marks'!AF14)</f>
        <v>100</v>
      </c>
      <c r="J287" s="203">
        <f t="shared" si="42"/>
        <v>192</v>
      </c>
      <c r="K287" s="275" t="str">
        <f>CONCATENATE('statement of marks'!IC14,'statement of marks'!ID14,'statement of marks'!IE14,)</f>
        <v>D</v>
      </c>
      <c r="L287" s="277" t="str">
        <f>IF('result subject-wise'!AC14="","",'result subject-wise'!AC14)</f>
        <v/>
      </c>
      <c r="M287" s="277" t="str">
        <f>IF('result subject-wise'!AL14="","",'result subject-wise'!AL14)</f>
        <v/>
      </c>
      <c r="N287" s="276">
        <f t="shared" ref="N287:N291" si="43">IF(AND(K287="RE",M287=""),"",IF(AND(K287="S",M287=""),"",IF(M287="P",SUM(H287,L287),J287)))</f>
        <v>192</v>
      </c>
      <c r="O287" s="326"/>
      <c r="P287" s="362"/>
      <c r="Q287" s="334"/>
      <c r="R287" s="325"/>
      <c r="S287" s="335"/>
      <c r="T287" s="336"/>
      <c r="U287" s="337"/>
      <c r="V287" s="334"/>
      <c r="W287" s="334"/>
      <c r="X287" s="337"/>
      <c r="Y287" s="326"/>
      <c r="Z287" s="326"/>
    </row>
    <row r="288" spans="1:26" ht="21" customHeight="1">
      <c r="A288" s="891" t="str">
        <f>'statement of marks'!AO14</f>
        <v xml:space="preserve"> SANSKRIT</v>
      </c>
      <c r="B288" s="892"/>
      <c r="C288" s="277">
        <f>IF('statement of marks'!AP14="","",'statement of marks'!AP14)</f>
        <v>10</v>
      </c>
      <c r="D288" s="277">
        <f>IF('statement of marks'!AQ14="","",'statement of marks'!AQ14)</f>
        <v>10</v>
      </c>
      <c r="E288" s="277">
        <f>IF('statement of marks'!AR14="","",'statement of marks'!AR14)</f>
        <v>9</v>
      </c>
      <c r="F288" s="360">
        <f>IF('statement of marks'!AT14="","",'statement of marks'!AT14)</f>
        <v>0.5</v>
      </c>
      <c r="G288" s="277">
        <f>IF('statement of marks'!AU14="","",'statement of marks'!AU14)</f>
        <v>70</v>
      </c>
      <c r="H288" s="270">
        <f t="shared" si="41"/>
        <v>99.5</v>
      </c>
      <c r="I288" s="202">
        <f>IF('statement of marks'!AW14="","",'statement of marks'!AW14)</f>
        <v>100</v>
      </c>
      <c r="J288" s="203">
        <f t="shared" si="42"/>
        <v>199.5</v>
      </c>
      <c r="K288" s="275" t="str">
        <f>CONCATENATE('statement of marks'!IF14,'statement of marks'!IL14,'statement of marks'!IM14)</f>
        <v>D</v>
      </c>
      <c r="L288" s="277" t="str">
        <f>IF('result subject-wise'!AD14="","",'result subject-wise'!AD14)</f>
        <v/>
      </c>
      <c r="M288" s="277" t="str">
        <f>IF('result subject-wise'!AM14="","",'result subject-wise'!AM14)</f>
        <v/>
      </c>
      <c r="N288" s="276">
        <f t="shared" si="43"/>
        <v>199.5</v>
      </c>
      <c r="O288" s="326"/>
      <c r="P288" s="362"/>
      <c r="Q288" s="334"/>
      <c r="R288" s="325"/>
      <c r="S288" s="335"/>
      <c r="T288" s="336"/>
      <c r="U288" s="337"/>
      <c r="V288" s="334"/>
      <c r="W288" s="334"/>
      <c r="X288" s="337"/>
      <c r="Y288" s="326"/>
      <c r="Z288" s="326"/>
    </row>
    <row r="289" spans="1:26" ht="21" customHeight="1">
      <c r="A289" s="891" t="str">
        <f>'statement of marks'!$BE$3</f>
        <v xml:space="preserve"> SCIENCE</v>
      </c>
      <c r="B289" s="892"/>
      <c r="C289" s="277">
        <f>IF('statement of marks'!BE14="","",'statement of marks'!BE14)</f>
        <v>8</v>
      </c>
      <c r="D289" s="277">
        <f>IF('statement of marks'!BF14="","",'statement of marks'!BF14)</f>
        <v>3</v>
      </c>
      <c r="E289" s="277">
        <f>IF('statement of marks'!BG14="","",'statement of marks'!BG14)</f>
        <v>8</v>
      </c>
      <c r="F289" s="360">
        <f>IF('statement of marks'!BI14="","",'statement of marks'!BI14)</f>
        <v>2</v>
      </c>
      <c r="G289" s="277">
        <f>IF('statement of marks'!BJ14="","",'statement of marks'!BJ14)</f>
        <v>70</v>
      </c>
      <c r="H289" s="270">
        <f t="shared" si="41"/>
        <v>91</v>
      </c>
      <c r="I289" s="202">
        <f>IF('statement of marks'!BL14="","",'statement of marks'!BL14)</f>
        <v>100</v>
      </c>
      <c r="J289" s="203">
        <f t="shared" si="42"/>
        <v>191</v>
      </c>
      <c r="K289" s="275" t="str">
        <f>CONCATENATE('statement of marks'!IN14,'statement of marks'!IO14,'statement of marks'!IP14)</f>
        <v>D</v>
      </c>
      <c r="L289" s="277" t="str">
        <f>IF('result subject-wise'!AE14="","",'result subject-wise'!AE14)</f>
        <v/>
      </c>
      <c r="M289" s="277" t="str">
        <f>IF('result subject-wise'!AN14="","",'result subject-wise'!AN14)</f>
        <v/>
      </c>
      <c r="N289" s="276">
        <f t="shared" si="43"/>
        <v>191</v>
      </c>
      <c r="O289" s="326"/>
      <c r="P289" s="362"/>
      <c r="Q289" s="334"/>
      <c r="R289" s="325"/>
      <c r="S289" s="335"/>
      <c r="T289" s="336"/>
      <c r="U289" s="337"/>
      <c r="V289" s="334"/>
      <c r="W289" s="334"/>
      <c r="X289" s="337"/>
      <c r="Y289" s="326"/>
      <c r="Z289" s="326"/>
    </row>
    <row r="290" spans="1:26" ht="21" customHeight="1">
      <c r="A290" s="909" t="str">
        <f>'statement of marks'!$BU14</f>
        <v xml:space="preserve"> SOCIAL SCIENCE</v>
      </c>
      <c r="B290" s="910"/>
      <c r="C290" s="277">
        <f>IF('statement of marks'!CL14="","",'statement of marks'!CL14)</f>
        <v>10</v>
      </c>
      <c r="D290" s="277">
        <f>IF('statement of marks'!CM14="","",'statement of marks'!CM14)</f>
        <v>10</v>
      </c>
      <c r="E290" s="277">
        <f>IF('statement of marks'!CN14="","",'statement of marks'!CN14)</f>
        <v>9</v>
      </c>
      <c r="F290" s="360">
        <f>IF('statement of marks'!CO14="","",'statement of marks'!CO14)</f>
        <v>0.5</v>
      </c>
      <c r="G290" s="277">
        <f>IF('statement of marks'!CP14="","",'statement of marks'!CP14)</f>
        <v>70</v>
      </c>
      <c r="H290" s="270">
        <f t="shared" si="41"/>
        <v>99.5</v>
      </c>
      <c r="I290" s="202">
        <f>IF('statement of marks'!CR14="","",'statement of marks'!CR14)</f>
        <v>100</v>
      </c>
      <c r="J290" s="203">
        <f t="shared" si="42"/>
        <v>199.5</v>
      </c>
      <c r="K290" s="275" t="str">
        <f>CONCATENATE('statement of marks'!IQ14,'statement of marks'!IR14,'statement of marks'!IS14)</f>
        <v>D</v>
      </c>
      <c r="L290" s="277" t="str">
        <f>IF('result subject-wise'!AF14="","",'result subject-wise'!AF14)</f>
        <v/>
      </c>
      <c r="M290" s="277" t="str">
        <f>IF('result subject-wise'!AO14="","",'result subject-wise'!AO14)</f>
        <v/>
      </c>
      <c r="N290" s="276">
        <f t="shared" si="43"/>
        <v>199.5</v>
      </c>
      <c r="O290" s="326"/>
      <c r="P290" s="362"/>
      <c r="Q290" s="334"/>
      <c r="R290" s="325"/>
      <c r="S290" s="335"/>
      <c r="T290" s="336"/>
      <c r="U290" s="337"/>
      <c r="V290" s="334"/>
      <c r="W290" s="334"/>
      <c r="X290" s="337"/>
      <c r="Y290" s="326"/>
      <c r="Z290" s="326"/>
    </row>
    <row r="291" spans="1:26" ht="21" customHeight="1">
      <c r="A291" s="891" t="str">
        <f>'statement of marks'!$CZ$3</f>
        <v xml:space="preserve"> MATHEMATICS</v>
      </c>
      <c r="B291" s="892"/>
      <c r="C291" s="277">
        <f>IF('statement of marks'!CZ14="","",'statement of marks'!CZ14)</f>
        <v>5</v>
      </c>
      <c r="D291" s="277">
        <f>IF('statement of marks'!DA14="","",'statement of marks'!DA14)</f>
        <v>4</v>
      </c>
      <c r="E291" s="277">
        <f>IF('statement of marks'!DB14="","",'statement of marks'!DB14)</f>
        <v>8</v>
      </c>
      <c r="F291" s="360">
        <f>IF('statement of marks'!DD14="","",'statement of marks'!DD14)</f>
        <v>1</v>
      </c>
      <c r="G291" s="277">
        <f>IF('statement of marks'!DE14="","",'statement of marks'!DE14)</f>
        <v>25</v>
      </c>
      <c r="H291" s="270">
        <f t="shared" si="41"/>
        <v>43</v>
      </c>
      <c r="I291" s="202">
        <f>IF('statement of marks'!DG14="","",'statement of marks'!DG14)</f>
        <v>90</v>
      </c>
      <c r="J291" s="203">
        <f t="shared" si="42"/>
        <v>133</v>
      </c>
      <c r="K291" s="275" t="str">
        <f>CONCATENATE('statement of marks'!IT14,'statement of marks'!IU14,'statement of marks'!IV14)</f>
        <v>I</v>
      </c>
      <c r="L291" s="277" t="str">
        <f>IF('result subject-wise'!AG14="","",'result subject-wise'!AG14)</f>
        <v/>
      </c>
      <c r="M291" s="277" t="str">
        <f>IF('result subject-wise'!AP14="","",'result subject-wise'!AP14)</f>
        <v/>
      </c>
      <c r="N291" s="276">
        <f t="shared" si="43"/>
        <v>133</v>
      </c>
      <c r="O291" s="326"/>
      <c r="P291" s="362"/>
      <c r="Q291" s="334"/>
      <c r="R291" s="325"/>
      <c r="S291" s="335"/>
      <c r="T291" s="336"/>
      <c r="U291" s="337"/>
      <c r="V291" s="334"/>
      <c r="W291" s="334"/>
      <c r="X291" s="337"/>
      <c r="Y291" s="326"/>
      <c r="Z291" s="326"/>
    </row>
    <row r="292" spans="1:26" ht="21" customHeight="1">
      <c r="A292" s="911" t="s">
        <v>214</v>
      </c>
      <c r="B292" s="912"/>
      <c r="C292" s="274">
        <f t="shared" ref="C292:D292" si="44">IF(C291="","",SUM(C286:C291))</f>
        <v>47</v>
      </c>
      <c r="D292" s="274">
        <f t="shared" si="44"/>
        <v>46</v>
      </c>
      <c r="E292" s="274">
        <f>IF(E291="","",SUM(E286:E291))</f>
        <v>51</v>
      </c>
      <c r="F292" s="361">
        <f>IF(F291="","",SUM(F286:F291))</f>
        <v>6</v>
      </c>
      <c r="G292" s="274">
        <f t="shared" ref="G292:J292" si="45">IF(G291="","",SUM(G286:G291))</f>
        <v>375</v>
      </c>
      <c r="H292" s="274">
        <f t="shared" si="45"/>
        <v>525</v>
      </c>
      <c r="I292" s="274">
        <f t="shared" si="45"/>
        <v>523</v>
      </c>
      <c r="J292" s="274">
        <f t="shared" si="45"/>
        <v>1048</v>
      </c>
      <c r="K292" s="913"/>
      <c r="L292" s="914"/>
      <c r="M292" s="919">
        <f>COUNTIF(M286:M291,"F")</f>
        <v>0</v>
      </c>
      <c r="N292" s="273">
        <f>SUM(N286:N291)</f>
        <v>1048</v>
      </c>
      <c r="O292" s="339"/>
      <c r="P292" s="362"/>
      <c r="Q292" s="332"/>
      <c r="R292" s="332"/>
      <c r="S292" s="332"/>
      <c r="T292" s="332"/>
      <c r="U292" s="340"/>
      <c r="V292" s="340"/>
      <c r="W292" s="334"/>
      <c r="X292" s="332"/>
      <c r="Y292" s="339"/>
      <c r="Z292" s="339"/>
    </row>
    <row r="293" spans="1:26" ht="21" customHeight="1">
      <c r="A293" s="911" t="s">
        <v>199</v>
      </c>
      <c r="B293" s="912"/>
      <c r="C293" s="270">
        <f>60-(COUNTIF(C286:C291,"NA")*C285+COUNTIF(C286:C291,"ML")*C285)</f>
        <v>60</v>
      </c>
      <c r="D293" s="270">
        <f>60-(COUNTIF(D286:D291,"NA")*D285+COUNTIF(D286:D291,"ML")*D285)</f>
        <v>60</v>
      </c>
      <c r="E293" s="270">
        <f>53-(COUNTIF(E286:E291,"NA")*9+COUNTIF(E286:E291,"ML")*9)</f>
        <v>53</v>
      </c>
      <c r="F293" s="270">
        <f>7-(COUNTIF(F286:F291,"ML")*1)</f>
        <v>7</v>
      </c>
      <c r="G293" s="270">
        <f>420-(COUNTIF(G286:G291,"NA")*G285+COUNTIF(G286:G291,"ML")*G285)</f>
        <v>420</v>
      </c>
      <c r="H293" s="270">
        <f>SUM(C293:G293)</f>
        <v>600</v>
      </c>
      <c r="I293" s="270">
        <f>600-(COUNTIF(I286:I291,"ML")*100)</f>
        <v>600</v>
      </c>
      <c r="J293" s="270">
        <f>SUM(H293:I293)</f>
        <v>1200</v>
      </c>
      <c r="K293" s="915"/>
      <c r="L293" s="916"/>
      <c r="M293" s="920"/>
      <c r="N293" s="201">
        <f>6*N285</f>
        <v>1200</v>
      </c>
      <c r="O293" s="339"/>
      <c r="P293" s="362"/>
      <c r="Q293" s="325"/>
      <c r="R293" s="325"/>
      <c r="S293" s="325"/>
      <c r="T293" s="325"/>
      <c r="U293" s="340"/>
      <c r="V293" s="334"/>
      <c r="W293" s="340"/>
      <c r="X293" s="325"/>
      <c r="Y293" s="339"/>
      <c r="Z293" s="339"/>
    </row>
    <row r="294" spans="1:26" ht="21" customHeight="1">
      <c r="A294" s="922" t="s">
        <v>130</v>
      </c>
      <c r="B294" s="923"/>
      <c r="C294" s="204">
        <f t="shared" ref="C294:J294" si="46">C292/C293*100</f>
        <v>78.333333333333329</v>
      </c>
      <c r="D294" s="204">
        <f t="shared" si="46"/>
        <v>76.666666666666671</v>
      </c>
      <c r="E294" s="204">
        <f t="shared" si="46"/>
        <v>96.226415094339629</v>
      </c>
      <c r="F294" s="204">
        <f t="shared" si="46"/>
        <v>85.714285714285708</v>
      </c>
      <c r="G294" s="204">
        <f t="shared" si="46"/>
        <v>89.285714285714292</v>
      </c>
      <c r="H294" s="204">
        <f t="shared" si="46"/>
        <v>87.5</v>
      </c>
      <c r="I294" s="204">
        <f t="shared" si="46"/>
        <v>87.166666666666671</v>
      </c>
      <c r="J294" s="204">
        <f t="shared" si="46"/>
        <v>87.333333333333329</v>
      </c>
      <c r="K294" s="917"/>
      <c r="L294" s="918"/>
      <c r="M294" s="921"/>
      <c r="N294" s="354">
        <f>N292/N293*100</f>
        <v>87.333333333333329</v>
      </c>
      <c r="O294" s="331"/>
      <c r="P294" s="363"/>
      <c r="Q294" s="341"/>
      <c r="R294" s="341"/>
      <c r="S294" s="341"/>
      <c r="T294" s="341"/>
      <c r="U294" s="340"/>
      <c r="V294" s="334"/>
      <c r="W294" s="340"/>
      <c r="X294" s="341"/>
      <c r="Y294" s="331"/>
      <c r="Z294" s="331"/>
    </row>
    <row r="295" spans="1:26" ht="21" customHeight="1">
      <c r="A295" s="891" t="str">
        <f>'statement of marks'!$DS$3</f>
        <v>RAJASTHAN KA SWARNIM ITIHAS</v>
      </c>
      <c r="B295" s="892"/>
      <c r="C295" s="272">
        <f>IF('statement of marks'!DS14="","",'statement of marks'!DS14)</f>
        <v>10</v>
      </c>
      <c r="D295" s="272">
        <f>IF('statement of marks'!DT14="","",'statement of marks'!DT14)</f>
        <v>10</v>
      </c>
      <c r="E295" s="277">
        <f>IF('statement of marks'!DU14="","",'statement of marks'!DU14)</f>
        <v>10</v>
      </c>
      <c r="F295" s="924"/>
      <c r="G295" s="272">
        <f>IF('statement of marks'!DW14="","",'statement of marks'!DW14)</f>
        <v>70</v>
      </c>
      <c r="H295" s="270">
        <f>IF(G295="","",SUM(C295:G295))</f>
        <v>100</v>
      </c>
      <c r="I295" s="272">
        <f>IF('statement of marks'!DY14="","",'statement of marks'!DY14)</f>
        <v>100</v>
      </c>
      <c r="J295" s="270">
        <f>IF(I295="","",SUM(H295:I295))</f>
        <v>200</v>
      </c>
      <c r="K295" s="275" t="str">
        <f>IF('statement of marks'!IW14="","",'statement of marks'!IW14)</f>
        <v>A</v>
      </c>
      <c r="L295" s="280" t="str">
        <f>IF('result subject-wise'!AQ14="","",'result subject-wise'!AQ14)</f>
        <v/>
      </c>
      <c r="M295" s="927" t="s">
        <v>441</v>
      </c>
      <c r="N295" s="928"/>
      <c r="O295" s="326"/>
      <c r="P295" s="362"/>
      <c r="Q295" s="327"/>
      <c r="R295" s="325"/>
      <c r="S295" s="327"/>
      <c r="T295" s="325"/>
      <c r="U295" s="337"/>
      <c r="V295" s="342"/>
      <c r="W295" s="343"/>
      <c r="X295" s="332"/>
      <c r="Y295" s="326"/>
      <c r="Z295" s="326"/>
    </row>
    <row r="296" spans="1:26" ht="21" customHeight="1">
      <c r="A296" s="891" t="str">
        <f>'statement of marks'!$EG$3</f>
        <v xml:space="preserve"> PH. AND HEALTH EDU.</v>
      </c>
      <c r="B296" s="892"/>
      <c r="C296" s="272">
        <f>IF('statement of marks'!EI14="","",'statement of marks'!EI14)</f>
        <v>14</v>
      </c>
      <c r="D296" s="272">
        <f>IF('statement of marks'!EL14="","",'statement of marks'!EL14)</f>
        <v>11</v>
      </c>
      <c r="E296" s="277">
        <f>IF('statement of marks'!EO14="","",'statement of marks'!EO14)</f>
        <v>25</v>
      </c>
      <c r="F296" s="925"/>
      <c r="G296" s="272">
        <f>IF('statement of marks'!EU14="","",'statement of marks'!EU14)</f>
        <v>38</v>
      </c>
      <c r="H296" s="270">
        <f>IF(G296="","",SUM(C296:G296))</f>
        <v>88</v>
      </c>
      <c r="I296" s="272">
        <f>IF('statement of marks'!EZ14="","",'statement of marks'!EZ14)</f>
        <v>100</v>
      </c>
      <c r="J296" s="270">
        <f>IF(I296="","",SUM(H296:I296))</f>
        <v>188</v>
      </c>
      <c r="K296" s="275" t="str">
        <f>IF('statement of marks'!IX14="","",'statement of marks'!IX14)</f>
        <v>A</v>
      </c>
      <c r="L296" s="274" t="str">
        <f>IF('result subject-wise'!AR14="","",'result subject-wise'!AR14)</f>
        <v/>
      </c>
      <c r="M296" s="929"/>
      <c r="N296" s="930"/>
      <c r="O296" s="326"/>
      <c r="P296" s="362"/>
      <c r="Q296" s="327"/>
      <c r="R296" s="325"/>
      <c r="S296" s="327"/>
      <c r="T296" s="325"/>
      <c r="U296" s="337"/>
      <c r="V296" s="332"/>
      <c r="W296" s="332"/>
      <c r="X296" s="332"/>
      <c r="Y296" s="326"/>
      <c r="Z296" s="326"/>
    </row>
    <row r="297" spans="1:26" ht="21" customHeight="1">
      <c r="A297" s="891" t="str">
        <f>'statement of marks'!$FJ$3</f>
        <v xml:space="preserve"> FOUNDATION OF IT</v>
      </c>
      <c r="B297" s="892"/>
      <c r="C297" s="272">
        <f>IF('statement of marks'!FJ14="","",'statement of marks'!FJ14)</f>
        <v>10</v>
      </c>
      <c r="D297" s="272">
        <f>IF('statement of marks'!FK14="","",'statement of marks'!FK14)</f>
        <v>10</v>
      </c>
      <c r="E297" s="277">
        <f>IF('statement of marks'!FL14="","",'statement of marks'!FL14)</f>
        <v>10</v>
      </c>
      <c r="F297" s="926"/>
      <c r="G297" s="272">
        <f>IF('statement of marks'!FP14="","",'statement of marks'!FP14)</f>
        <v>51</v>
      </c>
      <c r="H297" s="270">
        <f>IF(G297="","",SUM(C297:G297))</f>
        <v>81</v>
      </c>
      <c r="I297" s="272">
        <f>IF('statement of marks'!FU14="","",'statement of marks'!FU14)</f>
        <v>90</v>
      </c>
      <c r="J297" s="270">
        <f>IF(I297="","",SUM(H297:I297))</f>
        <v>171</v>
      </c>
      <c r="K297" s="275" t="str">
        <f>IF('statement of marks'!IY14="","",'statement of marks'!IY14)</f>
        <v>A</v>
      </c>
      <c r="L297" s="274" t="str">
        <f>IF('result subject-wise'!AS14="","",'result subject-wise'!AS14)</f>
        <v/>
      </c>
      <c r="M297" s="931" t="str">
        <f>IF('result subject-wise'!AV14="","",'result subject-wise'!AV14)</f>
        <v/>
      </c>
      <c r="N297" s="932"/>
      <c r="O297" s="326"/>
      <c r="P297" s="362"/>
      <c r="Q297" s="327"/>
      <c r="R297" s="325"/>
      <c r="S297" s="327"/>
      <c r="T297" s="325"/>
      <c r="U297" s="337"/>
      <c r="V297" s="332"/>
      <c r="W297" s="332"/>
      <c r="X297" s="332"/>
      <c r="Y297" s="326"/>
      <c r="Z297" s="326"/>
    </row>
    <row r="298" spans="1:26" ht="21" customHeight="1">
      <c r="A298" s="891" t="str">
        <f>'statement of marks'!$GE$3</f>
        <v xml:space="preserve"> S.U.P.W.</v>
      </c>
      <c r="B298" s="892"/>
      <c r="C298" s="933" t="s">
        <v>244</v>
      </c>
      <c r="D298" s="934"/>
      <c r="E298" s="933" t="s">
        <v>74</v>
      </c>
      <c r="F298" s="933"/>
      <c r="G298" s="934"/>
      <c r="H298" s="934" t="s">
        <v>75</v>
      </c>
      <c r="I298" s="934"/>
      <c r="J298" s="270" t="s">
        <v>35</v>
      </c>
      <c r="K298" s="274" t="s">
        <v>52</v>
      </c>
      <c r="L298" s="935"/>
      <c r="M298" s="933" t="s">
        <v>130</v>
      </c>
      <c r="N298" s="936"/>
      <c r="O298" s="326"/>
      <c r="P298" s="362"/>
      <c r="Q298" s="325"/>
      <c r="R298" s="325"/>
      <c r="S298" s="325"/>
      <c r="T298" s="325"/>
      <c r="U298" s="332"/>
      <c r="V298" s="342"/>
      <c r="W298" s="337"/>
      <c r="X298" s="337"/>
      <c r="Y298" s="326"/>
      <c r="Z298" s="326"/>
    </row>
    <row r="299" spans="1:26" ht="21" customHeight="1">
      <c r="A299" s="891"/>
      <c r="B299" s="892"/>
      <c r="C299" s="934">
        <f>'statement of marks'!$GE$6</f>
        <v>25</v>
      </c>
      <c r="D299" s="934"/>
      <c r="E299" s="934">
        <f>'statement of marks'!$GF$6</f>
        <v>45</v>
      </c>
      <c r="F299" s="934"/>
      <c r="G299" s="934"/>
      <c r="H299" s="934">
        <f>'statement of marks'!$GG$6</f>
        <v>30</v>
      </c>
      <c r="I299" s="934"/>
      <c r="J299" s="270">
        <f>SUM(C299,E299,H299)</f>
        <v>100</v>
      </c>
      <c r="K299" s="274"/>
      <c r="L299" s="935"/>
      <c r="M299" s="937" t="str">
        <f>IF(M297="PASS",N294,"")</f>
        <v/>
      </c>
      <c r="N299" s="938"/>
      <c r="O299" s="326"/>
      <c r="P299" s="362"/>
      <c r="Q299" s="325"/>
      <c r="R299" s="325"/>
      <c r="S299" s="325"/>
      <c r="T299" s="325"/>
      <c r="U299" s="332"/>
      <c r="V299" s="342"/>
      <c r="W299" s="337"/>
      <c r="X299" s="337"/>
      <c r="Y299" s="326"/>
      <c r="Z299" s="326"/>
    </row>
    <row r="300" spans="1:26" ht="21" customHeight="1">
      <c r="A300" s="891"/>
      <c r="B300" s="892"/>
      <c r="C300" s="939">
        <f>IF('statement of marks'!GE14="","",'statement of marks'!GE14)</f>
        <v>24</v>
      </c>
      <c r="D300" s="939"/>
      <c r="E300" s="939">
        <f>'statement of marks'!GF14</f>
        <v>44</v>
      </c>
      <c r="F300" s="939"/>
      <c r="G300" s="939"/>
      <c r="H300" s="939">
        <f>'statement of marks'!GG14</f>
        <v>30</v>
      </c>
      <c r="I300" s="939"/>
      <c r="J300" s="272">
        <f>IF(H300="","",SUM(C300,E300,H300))</f>
        <v>98</v>
      </c>
      <c r="K300" s="275" t="str">
        <f>IF('statement of marks'!IZ14="","",'statement of marks'!IZ14)</f>
        <v>A</v>
      </c>
      <c r="L300" s="935"/>
      <c r="M300" s="940" t="s">
        <v>50</v>
      </c>
      <c r="N300" s="941"/>
      <c r="O300" s="326"/>
      <c r="P300" s="362"/>
      <c r="Q300" s="327"/>
      <c r="R300" s="327"/>
      <c r="S300" s="327"/>
      <c r="T300" s="327"/>
      <c r="U300" s="337"/>
      <c r="V300" s="342"/>
      <c r="W300" s="34"/>
      <c r="X300" s="337"/>
      <c r="Y300" s="326"/>
      <c r="Z300" s="326"/>
    </row>
    <row r="301" spans="1:26" ht="21" customHeight="1">
      <c r="A301" s="891" t="str">
        <f>'statement of marks'!$GN$3</f>
        <v xml:space="preserve"> ART EDU.</v>
      </c>
      <c r="B301" s="892"/>
      <c r="C301" s="934" t="s">
        <v>76</v>
      </c>
      <c r="D301" s="934"/>
      <c r="E301" s="934" t="s">
        <v>77</v>
      </c>
      <c r="F301" s="934"/>
      <c r="G301" s="934"/>
      <c r="H301" s="934" t="s">
        <v>78</v>
      </c>
      <c r="I301" s="934"/>
      <c r="J301" s="270" t="s">
        <v>35</v>
      </c>
      <c r="K301" s="274" t="s">
        <v>52</v>
      </c>
      <c r="L301" s="935"/>
      <c r="M301" s="942" t="str">
        <f>IF(M299="","",IF(M299&gt;=60,"FIRST",IF(M299&gt;=48,"SECOND",IF(M299&gt;=36,"THIRD"))))</f>
        <v/>
      </c>
      <c r="N301" s="943"/>
      <c r="O301" s="326"/>
      <c r="P301" s="362"/>
      <c r="Q301" s="325"/>
      <c r="R301" s="325"/>
      <c r="S301" s="325"/>
      <c r="T301" s="325"/>
      <c r="U301" s="332"/>
      <c r="V301" s="342"/>
      <c r="W301" s="337"/>
      <c r="X301" s="337"/>
      <c r="Y301" s="326"/>
      <c r="Z301" s="326"/>
    </row>
    <row r="302" spans="1:26" ht="21" customHeight="1">
      <c r="A302" s="891"/>
      <c r="B302" s="892"/>
      <c r="C302" s="934">
        <f>'statement of marks'!$GN$6</f>
        <v>25</v>
      </c>
      <c r="D302" s="934"/>
      <c r="E302" s="274">
        <f>'statement of marks'!$GO$6</f>
        <v>30</v>
      </c>
      <c r="F302" s="274"/>
      <c r="G302" s="270">
        <f>'statement of marks'!$GP$6</f>
        <v>30</v>
      </c>
      <c r="H302" s="934">
        <f>'statement of marks'!$GQ$6</f>
        <v>15</v>
      </c>
      <c r="I302" s="934"/>
      <c r="J302" s="270">
        <f>SUM(C302,E302,G302,H302)</f>
        <v>100</v>
      </c>
      <c r="K302" s="274"/>
      <c r="L302" s="935"/>
      <c r="M302" s="942"/>
      <c r="N302" s="943"/>
      <c r="O302" s="326"/>
      <c r="P302" s="362"/>
      <c r="Q302" s="325"/>
      <c r="R302" s="325"/>
      <c r="S302" s="325"/>
      <c r="T302" s="325"/>
      <c r="U302" s="332"/>
      <c r="V302" s="342"/>
      <c r="W302" s="337"/>
      <c r="X302" s="337"/>
      <c r="Y302" s="326"/>
      <c r="Z302" s="326"/>
    </row>
    <row r="303" spans="1:26" ht="21" customHeight="1">
      <c r="A303" s="891"/>
      <c r="B303" s="892"/>
      <c r="C303" s="939">
        <f>IF('statement of marks'!GN14="","",'statement of marks'!GN14)</f>
        <v>24</v>
      </c>
      <c r="D303" s="939"/>
      <c r="E303" s="277">
        <f>'statement of marks'!GO14</f>
        <v>28</v>
      </c>
      <c r="F303" s="277"/>
      <c r="G303" s="272">
        <f>'statement of marks'!GP14</f>
        <v>27</v>
      </c>
      <c r="H303" s="939">
        <f>'statement of marks'!GQ14</f>
        <v>14</v>
      </c>
      <c r="I303" s="939"/>
      <c r="J303" s="270">
        <f>IF(H303="","",SUM(C303:H303))</f>
        <v>93</v>
      </c>
      <c r="K303" s="275" t="str">
        <f>IF('statement of marks'!JA14="","",'statement of marks'!JA14)</f>
        <v>A</v>
      </c>
      <c r="L303" s="944" t="s">
        <v>442</v>
      </c>
      <c r="M303" s="945"/>
      <c r="N303" s="946"/>
      <c r="O303" s="326"/>
      <c r="P303" s="362"/>
      <c r="Q303" s="327"/>
      <c r="R303" s="327"/>
      <c r="S303" s="327"/>
      <c r="T303" s="325"/>
      <c r="U303" s="337"/>
      <c r="V303" s="344"/>
      <c r="W303" s="345"/>
      <c r="X303" s="345"/>
      <c r="Y303" s="326"/>
      <c r="Z303" s="326"/>
    </row>
    <row r="304" spans="1:26" ht="21" customHeight="1">
      <c r="A304" s="922" t="s">
        <v>439</v>
      </c>
      <c r="B304" s="923"/>
      <c r="C304" s="901" t="str">
        <f>'statement of marks'!HK14</f>
        <v>PASS</v>
      </c>
      <c r="D304" s="901"/>
      <c r="E304" s="901"/>
      <c r="F304" s="278"/>
      <c r="G304" s="278" t="s">
        <v>211</v>
      </c>
      <c r="H304" s="275" t="str">
        <f>IF('statement of marks'!DR14="","",'statement of marks'!DR14)</f>
        <v>FIRST</v>
      </c>
      <c r="I304" s="942" t="s">
        <v>209</v>
      </c>
      <c r="J304" s="942"/>
      <c r="K304" s="272">
        <f>IF('statement of marks'!HM14="","",'statement of marks'!HM14)</f>
        <v>8.9999999999999964</v>
      </c>
      <c r="L304" s="945"/>
      <c r="M304" s="945"/>
      <c r="N304" s="946"/>
      <c r="O304" s="331"/>
      <c r="P304" s="362"/>
      <c r="Q304" s="324"/>
      <c r="R304" s="337"/>
      <c r="S304" s="337"/>
      <c r="T304" s="337"/>
      <c r="U304" s="327"/>
      <c r="V304" s="345"/>
      <c r="W304" s="345"/>
      <c r="X304" s="345"/>
      <c r="Y304" s="331"/>
      <c r="Z304" s="331"/>
    </row>
    <row r="305" spans="1:26" ht="21" customHeight="1">
      <c r="A305" s="310" t="s">
        <v>363</v>
      </c>
      <c r="B305" s="947" t="s">
        <v>202</v>
      </c>
      <c r="C305" s="947"/>
      <c r="D305" s="939" t="s">
        <v>203</v>
      </c>
      <c r="E305" s="939"/>
      <c r="F305" s="272"/>
      <c r="G305" s="939" t="s">
        <v>204</v>
      </c>
      <c r="H305" s="939"/>
      <c r="I305" s="939" t="s">
        <v>205</v>
      </c>
      <c r="J305" s="939"/>
      <c r="K305" s="272" t="s">
        <v>324</v>
      </c>
      <c r="L305" s="945"/>
      <c r="M305" s="945"/>
      <c r="N305" s="946"/>
      <c r="O305" s="346"/>
      <c r="P305" s="362"/>
      <c r="Q305" s="327"/>
      <c r="R305" s="327"/>
      <c r="S305" s="327"/>
      <c r="T305" s="327"/>
      <c r="U305" s="327"/>
      <c r="V305" s="345"/>
      <c r="W305" s="345"/>
      <c r="X305" s="345"/>
      <c r="Y305" s="357"/>
      <c r="Z305" s="346"/>
    </row>
    <row r="306" spans="1:26" ht="21" customHeight="1">
      <c r="A306" s="891" t="s">
        <v>200</v>
      </c>
      <c r="B306" s="892"/>
      <c r="C306" s="277" t="str">
        <f>IF('statement of marks'!HO14="","",'statement of marks'!HO14)</f>
        <v/>
      </c>
      <c r="D306" s="893" t="str">
        <f>IF('statement of marks'!HQ14="","",'statement of marks'!HQ14)</f>
        <v/>
      </c>
      <c r="E306" s="893"/>
      <c r="F306" s="277"/>
      <c r="G306" s="893" t="str">
        <f>IF('statement of marks'!HS14="","",'statement of marks'!HS14)</f>
        <v/>
      </c>
      <c r="H306" s="893"/>
      <c r="I306" s="893" t="str">
        <f>IF('statement of marks'!HU14="","",'statement of marks'!HU14)</f>
        <v/>
      </c>
      <c r="J306" s="893"/>
      <c r="K306" s="275" t="str">
        <f>'statement of marks'!HW14</f>
        <v/>
      </c>
      <c r="L306" s="894" t="str">
        <f>IF(OR(M297="PASS",M297="FAIL"),'result subject-wise'!$AV$112,"")</f>
        <v/>
      </c>
      <c r="M306" s="894"/>
      <c r="N306" s="895"/>
      <c r="O306" s="326"/>
      <c r="P306" s="362"/>
      <c r="Q306" s="334"/>
      <c r="R306" s="334"/>
      <c r="S306" s="334"/>
      <c r="T306" s="334"/>
      <c r="U306" s="337"/>
      <c r="V306" s="347"/>
      <c r="W306" s="347"/>
      <c r="X306" s="347"/>
      <c r="Y306" s="326"/>
      <c r="Z306" s="326"/>
    </row>
    <row r="307" spans="1:26" ht="21" customHeight="1">
      <c r="A307" s="896" t="s">
        <v>201</v>
      </c>
      <c r="B307" s="897"/>
      <c r="C307" s="274" t="str">
        <f>IF('statement of marks'!HN14="","",'statement of marks'!HN14)</f>
        <v/>
      </c>
      <c r="D307" s="898" t="str">
        <f>IF('statement of marks'!HP14="","",'statement of marks'!HP14)</f>
        <v/>
      </c>
      <c r="E307" s="898"/>
      <c r="F307" s="274"/>
      <c r="G307" s="898" t="str">
        <f>IF('statement of marks'!HR14="","",'statement of marks'!HR14)</f>
        <v/>
      </c>
      <c r="H307" s="898"/>
      <c r="I307" s="898" t="str">
        <f>IF('statement of marks'!HT14="","",'statement of marks'!HT14)</f>
        <v/>
      </c>
      <c r="J307" s="898"/>
      <c r="K307" s="274" t="str">
        <f>'statement of marks'!HV14</f>
        <v/>
      </c>
      <c r="L307" s="894"/>
      <c r="M307" s="894"/>
      <c r="N307" s="895"/>
      <c r="O307" s="348"/>
      <c r="P307" s="362"/>
      <c r="Q307" s="332"/>
      <c r="R307" s="332"/>
      <c r="S307" s="332"/>
      <c r="T307" s="332"/>
      <c r="U307" s="332"/>
      <c r="V307" s="347"/>
      <c r="W307" s="347"/>
      <c r="X307" s="347"/>
      <c r="Y307" s="348"/>
      <c r="Z307" s="348"/>
    </row>
    <row r="308" spans="1:26" ht="21" customHeight="1">
      <c r="A308" s="899" t="s">
        <v>323</v>
      </c>
      <c r="B308" s="900"/>
      <c r="C308" s="22"/>
      <c r="D308" s="901"/>
      <c r="E308" s="901"/>
      <c r="F308" s="278"/>
      <c r="G308" s="901"/>
      <c r="H308" s="901"/>
      <c r="I308" s="901"/>
      <c r="J308" s="901"/>
      <c r="K308" s="901"/>
      <c r="L308" s="901"/>
      <c r="M308" s="901"/>
      <c r="N308" s="902"/>
      <c r="O308" s="326"/>
      <c r="P308" s="362"/>
      <c r="Q308" s="324"/>
      <c r="R308" s="324"/>
      <c r="S308" s="324"/>
      <c r="T308" s="324"/>
      <c r="U308" s="324"/>
      <c r="V308" s="324"/>
      <c r="W308" s="324"/>
      <c r="X308" s="324"/>
      <c r="Y308" s="349"/>
      <c r="Z308" s="326"/>
    </row>
    <row r="309" spans="1:26" ht="21" customHeight="1">
      <c r="A309" s="899" t="s">
        <v>206</v>
      </c>
      <c r="B309" s="900"/>
      <c r="C309" s="22"/>
      <c r="D309" s="901"/>
      <c r="E309" s="901"/>
      <c r="F309" s="278"/>
      <c r="G309" s="901"/>
      <c r="H309" s="901"/>
      <c r="I309" s="901"/>
      <c r="J309" s="901"/>
      <c r="K309" s="901"/>
      <c r="L309" s="901"/>
      <c r="M309" s="901"/>
      <c r="N309" s="902"/>
      <c r="O309" s="326"/>
      <c r="P309" s="362"/>
      <c r="Q309" s="324"/>
      <c r="R309" s="324"/>
      <c r="S309" s="324"/>
      <c r="T309" s="324"/>
      <c r="U309" s="324"/>
      <c r="V309" s="324"/>
      <c r="W309" s="324"/>
      <c r="X309" s="324"/>
      <c r="Y309" s="326"/>
      <c r="Z309" s="326"/>
    </row>
    <row r="310" spans="1:26" ht="21" customHeight="1">
      <c r="A310" s="891" t="s">
        <v>322</v>
      </c>
      <c r="B310" s="892"/>
      <c r="C310" s="22"/>
      <c r="D310" s="901"/>
      <c r="E310" s="901"/>
      <c r="F310" s="278"/>
      <c r="G310" s="901"/>
      <c r="H310" s="901"/>
      <c r="I310" s="901"/>
      <c r="J310" s="901"/>
      <c r="K310" s="594" t="s">
        <v>322</v>
      </c>
      <c r="L310" s="901"/>
      <c r="M310" s="901"/>
      <c r="N310" s="902"/>
      <c r="O310" s="326"/>
      <c r="P310" s="362"/>
      <c r="Q310" s="324"/>
      <c r="R310" s="324"/>
      <c r="S310" s="324"/>
      <c r="T310" s="324"/>
      <c r="U310" s="34"/>
      <c r="V310" s="324"/>
      <c r="W310" s="324"/>
      <c r="X310" s="324"/>
      <c r="Y310" s="326"/>
      <c r="Z310" s="326"/>
    </row>
    <row r="311" spans="1:26" ht="21" customHeight="1">
      <c r="A311" s="891" t="s">
        <v>207</v>
      </c>
      <c r="B311" s="892"/>
      <c r="C311" s="22"/>
      <c r="D311" s="901"/>
      <c r="E311" s="901"/>
      <c r="F311" s="278"/>
      <c r="G311" s="901"/>
      <c r="H311" s="901"/>
      <c r="I311" s="901"/>
      <c r="J311" s="901"/>
      <c r="K311" s="901"/>
      <c r="L311" s="901"/>
      <c r="M311" s="901"/>
      <c r="N311" s="902"/>
      <c r="O311" s="326"/>
      <c r="P311" s="362"/>
      <c r="Q311" s="324"/>
      <c r="R311" s="324"/>
      <c r="S311" s="324"/>
      <c r="T311" s="324"/>
      <c r="U311" s="324"/>
      <c r="V311" s="324"/>
      <c r="W311" s="324"/>
      <c r="X311" s="324"/>
      <c r="Y311" s="326"/>
      <c r="Z311" s="326"/>
    </row>
    <row r="312" spans="1:26" ht="21" customHeight="1" thickBot="1">
      <c r="A312" s="905" t="s">
        <v>208</v>
      </c>
      <c r="B312" s="906"/>
      <c r="C312" s="906"/>
      <c r="D312" s="906"/>
      <c r="E312" s="906"/>
      <c r="F312" s="314"/>
      <c r="G312" s="907">
        <f>'statement of marks'!$HV$108</f>
        <v>45781</v>
      </c>
      <c r="H312" s="907"/>
      <c r="I312" s="908" t="s">
        <v>210</v>
      </c>
      <c r="J312" s="908"/>
      <c r="K312" s="903"/>
      <c r="L312" s="903"/>
      <c r="M312" s="903"/>
      <c r="N312" s="904"/>
      <c r="O312" s="345"/>
      <c r="P312" s="362"/>
      <c r="Q312" s="345"/>
      <c r="R312" s="347"/>
      <c r="S312" s="350"/>
      <c r="T312" s="350"/>
      <c r="U312" s="324"/>
      <c r="V312" s="324"/>
      <c r="W312" s="324"/>
      <c r="X312" s="324"/>
      <c r="Y312" s="345"/>
      <c r="Z312" s="345"/>
    </row>
    <row r="313" spans="1:26" ht="21" customHeight="1" thickTop="1">
      <c r="A313" s="962" t="s">
        <v>195</v>
      </c>
      <c r="B313" s="963"/>
      <c r="C313" s="963"/>
      <c r="D313" s="963"/>
      <c r="E313" s="963"/>
      <c r="F313" s="963"/>
      <c r="G313" s="963"/>
      <c r="H313" s="963"/>
      <c r="I313" s="963"/>
      <c r="J313" s="963"/>
      <c r="K313" s="963"/>
      <c r="L313" s="963"/>
      <c r="M313" s="963"/>
      <c r="N313" s="964"/>
      <c r="O313" s="323"/>
      <c r="P313" s="362"/>
      <c r="Q313" s="323"/>
      <c r="R313" s="323"/>
      <c r="S313" s="323"/>
      <c r="T313" s="323"/>
      <c r="U313" s="323"/>
      <c r="V313" s="323"/>
      <c r="W313" s="323"/>
      <c r="X313" s="323"/>
      <c r="Y313" s="323"/>
      <c r="Z313" s="323"/>
    </row>
    <row r="314" spans="1:26" ht="21" customHeight="1">
      <c r="A314" s="965" t="str">
        <f>IF('statement of marks'!$A$2="","",'statement of marks'!$A$2)</f>
        <v>Govt. Higher Secondary School, XYZ</v>
      </c>
      <c r="B314" s="966"/>
      <c r="C314" s="966"/>
      <c r="D314" s="966"/>
      <c r="E314" s="966"/>
      <c r="F314" s="966"/>
      <c r="G314" s="966"/>
      <c r="H314" s="966"/>
      <c r="I314" s="966"/>
      <c r="J314" s="966"/>
      <c r="K314" s="966"/>
      <c r="L314" s="966"/>
      <c r="M314" s="966"/>
      <c r="N314" s="967"/>
      <c r="O314" s="325"/>
      <c r="P314" s="362"/>
      <c r="Q314" s="325"/>
      <c r="R314" s="325"/>
      <c r="S314" s="325"/>
      <c r="T314" s="325"/>
      <c r="U314" s="325"/>
      <c r="V314" s="325"/>
      <c r="W314" s="325"/>
      <c r="X314" s="325"/>
      <c r="Y314" s="325"/>
      <c r="Z314" s="325"/>
    </row>
    <row r="315" spans="1:26" ht="21" customHeight="1">
      <c r="A315" s="965"/>
      <c r="B315" s="966"/>
      <c r="C315" s="966"/>
      <c r="D315" s="966"/>
      <c r="E315" s="966"/>
      <c r="F315" s="966"/>
      <c r="G315" s="966"/>
      <c r="H315" s="966"/>
      <c r="I315" s="966"/>
      <c r="J315" s="966"/>
      <c r="K315" s="966"/>
      <c r="L315" s="966"/>
      <c r="M315" s="966"/>
      <c r="N315" s="967"/>
      <c r="O315" s="325"/>
      <c r="P315" s="362"/>
      <c r="Q315" s="325"/>
      <c r="R315" s="325"/>
      <c r="S315" s="325"/>
      <c r="T315" s="325"/>
      <c r="U315" s="325"/>
      <c r="V315" s="325"/>
      <c r="W315" s="325"/>
      <c r="X315" s="325"/>
      <c r="Y315" s="325"/>
      <c r="Z315" s="325"/>
    </row>
    <row r="316" spans="1:26" ht="21" customHeight="1">
      <c r="A316" s="891" t="s">
        <v>196</v>
      </c>
      <c r="B316" s="892"/>
      <c r="C316" s="939" t="str">
        <f>IF(M336="","MAIN EXAM.",IF(C343="SUPPL.","SUPPL. EXAM.",IF(C343="RE-EXAM.","RE-EXAM.",)))</f>
        <v>MAIN EXAM.</v>
      </c>
      <c r="D316" s="939"/>
      <c r="E316" s="939"/>
      <c r="F316" s="939"/>
      <c r="G316" s="939"/>
      <c r="H316" s="948" t="s">
        <v>133</v>
      </c>
      <c r="I316" s="949"/>
      <c r="J316" s="352" t="str">
        <f>IF('statement of marks'!$F$3="","",'statement of marks'!$F$3)</f>
        <v>2024-25</v>
      </c>
      <c r="K316" s="939" t="s">
        <v>62</v>
      </c>
      <c r="L316" s="939"/>
      <c r="M316" s="939">
        <f>IF('statement of marks'!D15="","",'statement of marks'!D15)</f>
        <v>9109</v>
      </c>
      <c r="N316" s="950"/>
      <c r="O316" s="326"/>
      <c r="P316" s="362"/>
      <c r="Q316" s="327"/>
      <c r="R316" s="327"/>
      <c r="S316" s="327"/>
      <c r="T316" s="327"/>
      <c r="U316" s="327"/>
      <c r="V316" s="327"/>
      <c r="W316" s="327"/>
      <c r="X316" s="327"/>
      <c r="Y316" s="326"/>
      <c r="Z316" s="326"/>
    </row>
    <row r="317" spans="1:26" ht="21" customHeight="1">
      <c r="A317" s="891" t="s">
        <v>36</v>
      </c>
      <c r="B317" s="892"/>
      <c r="C317" s="892" t="str">
        <f>IF('statement of marks'!G15="","",'statement of marks'!G15)</f>
        <v>A 009</v>
      </c>
      <c r="D317" s="892"/>
      <c r="E317" s="892"/>
      <c r="F317" s="892"/>
      <c r="G317" s="892"/>
      <c r="H317" s="892"/>
      <c r="I317" s="892"/>
      <c r="J317" s="892"/>
      <c r="K317" s="892"/>
      <c r="L317" s="892"/>
      <c r="M317" s="892"/>
      <c r="N317" s="951"/>
      <c r="O317" s="326"/>
      <c r="P317" s="362"/>
      <c r="Q317" s="326"/>
      <c r="R317" s="326"/>
      <c r="S317" s="326"/>
      <c r="T317" s="326"/>
      <c r="U317" s="326"/>
      <c r="V317" s="326"/>
      <c r="W317" s="326"/>
      <c r="X317" s="326"/>
      <c r="Y317" s="326"/>
      <c r="Z317" s="326"/>
    </row>
    <row r="318" spans="1:26" ht="21" customHeight="1">
      <c r="A318" s="891" t="s">
        <v>37</v>
      </c>
      <c r="B318" s="892"/>
      <c r="C318" s="892" t="str">
        <f>IF('statement of marks'!H15="","",'statement of marks'!H15)</f>
        <v>B 009</v>
      </c>
      <c r="D318" s="892"/>
      <c r="E318" s="892"/>
      <c r="F318" s="892"/>
      <c r="G318" s="892"/>
      <c r="H318" s="892"/>
      <c r="I318" s="892"/>
      <c r="J318" s="892"/>
      <c r="K318" s="892"/>
      <c r="L318" s="892"/>
      <c r="M318" s="892"/>
      <c r="N318" s="951"/>
      <c r="O318" s="326"/>
      <c r="P318" s="362"/>
      <c r="Q318" s="326"/>
      <c r="R318" s="326"/>
      <c r="S318" s="326"/>
      <c r="T318" s="326"/>
      <c r="U318" s="326"/>
      <c r="V318" s="326"/>
      <c r="W318" s="326"/>
      <c r="X318" s="326"/>
      <c r="Y318" s="326"/>
      <c r="Z318" s="326"/>
    </row>
    <row r="319" spans="1:26" ht="21" customHeight="1">
      <c r="A319" s="891" t="s">
        <v>38</v>
      </c>
      <c r="B319" s="892"/>
      <c r="C319" s="892" t="str">
        <f>IF('statement of marks'!I15="","",'statement of marks'!I15)</f>
        <v>C 009</v>
      </c>
      <c r="D319" s="892"/>
      <c r="E319" s="892"/>
      <c r="F319" s="892"/>
      <c r="G319" s="892"/>
      <c r="H319" s="892"/>
      <c r="I319" s="892"/>
      <c r="J319" s="892"/>
      <c r="K319" s="892"/>
      <c r="L319" s="892"/>
      <c r="M319" s="892"/>
      <c r="N319" s="951"/>
      <c r="O319" s="326"/>
      <c r="P319" s="362"/>
      <c r="Q319" s="326"/>
      <c r="R319" s="326"/>
      <c r="S319" s="326"/>
      <c r="T319" s="326"/>
      <c r="U319" s="326"/>
      <c r="V319" s="326"/>
      <c r="W319" s="326"/>
      <c r="X319" s="326"/>
      <c r="Y319" s="326"/>
      <c r="Z319" s="326"/>
    </row>
    <row r="320" spans="1:26" ht="21" customHeight="1">
      <c r="A320" s="891" t="s">
        <v>243</v>
      </c>
      <c r="B320" s="892"/>
      <c r="C320" s="892" t="str">
        <f>IF('statement of marks'!$A$3="","",'statement of marks'!$A$3)</f>
        <v>9 'A'</v>
      </c>
      <c r="D320" s="892"/>
      <c r="E320" s="939" t="s">
        <v>63</v>
      </c>
      <c r="F320" s="939"/>
      <c r="G320" s="939"/>
      <c r="H320" s="939">
        <f>IF('statement of marks'!E15="","",'statement of marks'!E15)</f>
        <v>10584</v>
      </c>
      <c r="I320" s="939"/>
      <c r="J320" s="952" t="s">
        <v>58</v>
      </c>
      <c r="K320" s="952"/>
      <c r="L320" s="953">
        <f>IF('statement of marks'!F15="","",'statement of marks'!F15)</f>
        <v>35050</v>
      </c>
      <c r="M320" s="953"/>
      <c r="N320" s="954"/>
      <c r="O320" s="326"/>
      <c r="P320" s="362"/>
      <c r="Q320" s="326"/>
      <c r="R320" s="327"/>
      <c r="S320" s="327"/>
      <c r="T320" s="327"/>
      <c r="U320" s="327"/>
      <c r="V320" s="328"/>
      <c r="W320" s="328"/>
      <c r="X320" s="328"/>
      <c r="Y320" s="326"/>
      <c r="Z320" s="326"/>
    </row>
    <row r="321" spans="1:26" ht="21" customHeight="1">
      <c r="A321" s="955" t="s">
        <v>197</v>
      </c>
      <c r="B321" s="956" t="s">
        <v>198</v>
      </c>
      <c r="C321" s="659" t="s">
        <v>67</v>
      </c>
      <c r="D321" s="659" t="s">
        <v>68</v>
      </c>
      <c r="E321" s="957" t="s">
        <v>434</v>
      </c>
      <c r="F321" s="958" t="s">
        <v>431</v>
      </c>
      <c r="G321" s="659" t="s">
        <v>370</v>
      </c>
      <c r="H321" s="659" t="s">
        <v>212</v>
      </c>
      <c r="I321" s="659" t="s">
        <v>432</v>
      </c>
      <c r="J321" s="659" t="s">
        <v>168</v>
      </c>
      <c r="K321" s="659" t="s">
        <v>438</v>
      </c>
      <c r="L321" s="659" t="s">
        <v>365</v>
      </c>
      <c r="M321" s="659" t="s">
        <v>366</v>
      </c>
      <c r="N321" s="961" t="s">
        <v>213</v>
      </c>
      <c r="O321" s="329"/>
      <c r="P321" s="362"/>
      <c r="Q321" s="330"/>
      <c r="R321" s="330"/>
      <c r="S321" s="330"/>
      <c r="T321" s="330"/>
      <c r="U321" s="330"/>
      <c r="V321" s="330"/>
      <c r="W321" s="330"/>
      <c r="X321" s="330"/>
      <c r="Y321" s="329"/>
      <c r="Z321" s="329"/>
    </row>
    <row r="322" spans="1:26" ht="21" customHeight="1">
      <c r="A322" s="955"/>
      <c r="B322" s="956"/>
      <c r="C322" s="659"/>
      <c r="D322" s="659"/>
      <c r="E322" s="957"/>
      <c r="F322" s="959"/>
      <c r="G322" s="659"/>
      <c r="H322" s="659"/>
      <c r="I322" s="659"/>
      <c r="J322" s="659"/>
      <c r="K322" s="659"/>
      <c r="L322" s="659"/>
      <c r="M322" s="659"/>
      <c r="N322" s="961"/>
      <c r="O322" s="329"/>
      <c r="P322" s="362"/>
      <c r="Q322" s="330"/>
      <c r="R322" s="330"/>
      <c r="S322" s="330"/>
      <c r="T322" s="330"/>
      <c r="U322" s="330"/>
      <c r="V322" s="330"/>
      <c r="W322" s="330"/>
      <c r="X322" s="330"/>
      <c r="Y322" s="329"/>
      <c r="Z322" s="329"/>
    </row>
    <row r="323" spans="1:26" ht="21" customHeight="1">
      <c r="A323" s="955"/>
      <c r="B323" s="956"/>
      <c r="C323" s="659"/>
      <c r="D323" s="659"/>
      <c r="E323" s="957"/>
      <c r="F323" s="960"/>
      <c r="G323" s="659"/>
      <c r="H323" s="659"/>
      <c r="I323" s="659"/>
      <c r="J323" s="659"/>
      <c r="K323" s="659"/>
      <c r="L323" s="659"/>
      <c r="M323" s="659"/>
      <c r="N323" s="961"/>
      <c r="O323" s="329"/>
      <c r="P323" s="362"/>
      <c r="Q323" s="330"/>
      <c r="R323" s="330"/>
      <c r="S323" s="330"/>
      <c r="T323" s="330"/>
      <c r="U323" s="330"/>
      <c r="V323" s="330"/>
      <c r="W323" s="330"/>
      <c r="X323" s="330"/>
      <c r="Y323" s="329"/>
      <c r="Z323" s="329"/>
    </row>
    <row r="324" spans="1:26" ht="21" customHeight="1">
      <c r="A324" s="922" t="s">
        <v>149</v>
      </c>
      <c r="B324" s="923"/>
      <c r="C324" s="274">
        <v>10</v>
      </c>
      <c r="D324" s="274">
        <v>10</v>
      </c>
      <c r="E324" s="322" t="s">
        <v>436</v>
      </c>
      <c r="F324" s="322" t="s">
        <v>437</v>
      </c>
      <c r="G324" s="274">
        <v>70</v>
      </c>
      <c r="H324" s="270">
        <v>100</v>
      </c>
      <c r="I324" s="202">
        <v>100</v>
      </c>
      <c r="J324" s="270">
        <v>200</v>
      </c>
      <c r="K324" s="279"/>
      <c r="L324" s="270">
        <v>100</v>
      </c>
      <c r="M324" s="270"/>
      <c r="N324" s="201">
        <v>200</v>
      </c>
      <c r="O324" s="331"/>
      <c r="P324" s="362"/>
      <c r="Q324" s="325"/>
      <c r="R324" s="325"/>
      <c r="S324" s="325"/>
      <c r="T324" s="325"/>
      <c r="U324" s="333"/>
      <c r="V324" s="325"/>
      <c r="W324" s="325"/>
      <c r="X324" s="325"/>
      <c r="Y324" s="331"/>
      <c r="Z324" s="331"/>
    </row>
    <row r="325" spans="1:26" ht="21" customHeight="1">
      <c r="A325" s="891" t="str">
        <f>'statement of marks'!$J$3</f>
        <v xml:space="preserve"> HINDI</v>
      </c>
      <c r="B325" s="892"/>
      <c r="C325" s="277">
        <f>IF('statement of marks'!J15="","",'statement of marks'!J15)</f>
        <v>10</v>
      </c>
      <c r="D325" s="277">
        <f>IF('statement of marks'!K15="","",'statement of marks'!K15)</f>
        <v>10</v>
      </c>
      <c r="E325" s="277">
        <f>IF('statement of marks'!L15="","",'statement of marks'!L15)</f>
        <v>9</v>
      </c>
      <c r="F325" s="360">
        <f>IF('statement of marks'!N15="","",'statement of marks'!N15)</f>
        <v>1</v>
      </c>
      <c r="G325" s="277">
        <f>IF('statement of marks'!O15="","",'statement of marks'!O15)</f>
        <v>70</v>
      </c>
      <c r="H325" s="270">
        <f t="shared" ref="H325:H330" si="47">IF(G325="","",SUM(C325:G325))</f>
        <v>100</v>
      </c>
      <c r="I325" s="202">
        <f>IF('statement of marks'!Q15="","",'statement of marks'!Q15)</f>
        <v>32</v>
      </c>
      <c r="J325" s="203">
        <f t="shared" ref="J325:J330" si="48">IF(I325="","",SUM(H325:I325))</f>
        <v>132</v>
      </c>
      <c r="K325" s="275" t="str">
        <f>CONCATENATE('statement of marks'!HZ15,'statement of marks'!IA15,'statement of marks'!IB15)</f>
        <v>I</v>
      </c>
      <c r="L325" s="277" t="str">
        <f>IF('result subject-wise'!AB15="","",'result subject-wise'!AB15)</f>
        <v/>
      </c>
      <c r="M325" s="277" t="str">
        <f>IF('result subject-wise'!AK15="","",'result subject-wise'!AK15)</f>
        <v/>
      </c>
      <c r="N325" s="276">
        <f>IF(AND(K325="RE",M325=""),"",IF(AND(K325="S",M325=""),"",IF(M325="P",SUM(H325,L325),J325)))</f>
        <v>132</v>
      </c>
      <c r="O325" s="326"/>
      <c r="P325" s="362"/>
      <c r="Q325" s="334"/>
      <c r="R325" s="325"/>
      <c r="S325" s="335"/>
      <c r="T325" s="336"/>
      <c r="U325" s="337"/>
      <c r="V325" s="334"/>
      <c r="W325" s="334"/>
      <c r="X325" s="337"/>
      <c r="Y325" s="326"/>
      <c r="Z325" s="326"/>
    </row>
    <row r="326" spans="1:26" ht="21" customHeight="1">
      <c r="A326" s="891" t="str">
        <f>'statement of marks'!$Y$3</f>
        <v xml:space="preserve"> ENGLISH</v>
      </c>
      <c r="B326" s="892"/>
      <c r="C326" s="277">
        <f>IF('statement of marks'!Y15="","",'statement of marks'!Y15)</f>
        <v>4</v>
      </c>
      <c r="D326" s="277">
        <f>IF('statement of marks'!Z15="","",'statement of marks'!Z15)</f>
        <v>9</v>
      </c>
      <c r="E326" s="277">
        <f>IF('statement of marks'!AA15="","",'statement of marks'!AA15)</f>
        <v>8</v>
      </c>
      <c r="F326" s="360">
        <f>IF('statement of marks'!AC15="","",'statement of marks'!AC15)</f>
        <v>1</v>
      </c>
      <c r="G326" s="277">
        <f>IF('statement of marks'!AD15="","",'statement of marks'!AD15)</f>
        <v>70</v>
      </c>
      <c r="H326" s="270">
        <f t="shared" si="47"/>
        <v>92</v>
      </c>
      <c r="I326" s="202">
        <f>IF('statement of marks'!AF15="","",'statement of marks'!AF15)</f>
        <v>100</v>
      </c>
      <c r="J326" s="203">
        <f t="shared" si="48"/>
        <v>192</v>
      </c>
      <c r="K326" s="275" t="str">
        <f>CONCATENATE('statement of marks'!IC15,'statement of marks'!ID15,'statement of marks'!IE15,)</f>
        <v>D</v>
      </c>
      <c r="L326" s="277" t="str">
        <f>IF('result subject-wise'!AC15="","",'result subject-wise'!AC15)</f>
        <v/>
      </c>
      <c r="M326" s="277" t="str">
        <f>IF('result subject-wise'!AL15="","",'result subject-wise'!AL15)</f>
        <v/>
      </c>
      <c r="N326" s="276">
        <f t="shared" ref="N326:N330" si="49">IF(AND(K326="RE",M326=""),"",IF(AND(K326="S",M326=""),"",IF(M326="P",SUM(H326,L326),J326)))</f>
        <v>192</v>
      </c>
      <c r="O326" s="326"/>
      <c r="P326" s="362"/>
      <c r="Q326" s="334"/>
      <c r="R326" s="325"/>
      <c r="S326" s="335"/>
      <c r="T326" s="336"/>
      <c r="U326" s="337"/>
      <c r="V326" s="334"/>
      <c r="W326" s="334"/>
      <c r="X326" s="337"/>
      <c r="Y326" s="326"/>
      <c r="Z326" s="326"/>
    </row>
    <row r="327" spans="1:26" ht="21" customHeight="1">
      <c r="A327" s="891" t="str">
        <f>'statement of marks'!AO15</f>
        <v xml:space="preserve"> SANSKRIT</v>
      </c>
      <c r="B327" s="892"/>
      <c r="C327" s="277">
        <f>IF('statement of marks'!AP15="","",'statement of marks'!AP15)</f>
        <v>10</v>
      </c>
      <c r="D327" s="277">
        <f>IF('statement of marks'!AQ15="","",'statement of marks'!AQ15)</f>
        <v>10</v>
      </c>
      <c r="E327" s="277">
        <f>IF('statement of marks'!AR15="","",'statement of marks'!AR15)</f>
        <v>9</v>
      </c>
      <c r="F327" s="360">
        <f>IF('statement of marks'!AT15="","",'statement of marks'!AT15)</f>
        <v>0.5</v>
      </c>
      <c r="G327" s="277">
        <f>IF('statement of marks'!AU15="","",'statement of marks'!AU15)</f>
        <v>70</v>
      </c>
      <c r="H327" s="270">
        <f t="shared" si="47"/>
        <v>99.5</v>
      </c>
      <c r="I327" s="202">
        <f>IF('statement of marks'!AW15="","",'statement of marks'!AW15)</f>
        <v>100</v>
      </c>
      <c r="J327" s="203">
        <f t="shared" si="48"/>
        <v>199.5</v>
      </c>
      <c r="K327" s="275" t="str">
        <f>CONCATENATE('statement of marks'!IF15,'statement of marks'!IL15,'statement of marks'!IM15)</f>
        <v>D</v>
      </c>
      <c r="L327" s="277" t="str">
        <f>IF('result subject-wise'!AD15="","",'result subject-wise'!AD15)</f>
        <v/>
      </c>
      <c r="M327" s="277" t="str">
        <f>IF('result subject-wise'!AM15="","",'result subject-wise'!AM15)</f>
        <v/>
      </c>
      <c r="N327" s="276">
        <f t="shared" si="49"/>
        <v>199.5</v>
      </c>
      <c r="O327" s="326"/>
      <c r="P327" s="362"/>
      <c r="Q327" s="334"/>
      <c r="R327" s="325"/>
      <c r="S327" s="335"/>
      <c r="T327" s="336"/>
      <c r="U327" s="337"/>
      <c r="V327" s="334"/>
      <c r="W327" s="334"/>
      <c r="X327" s="337"/>
      <c r="Y327" s="326"/>
      <c r="Z327" s="326"/>
    </row>
    <row r="328" spans="1:26" ht="21" customHeight="1">
      <c r="A328" s="891" t="str">
        <f>'statement of marks'!$BE$3</f>
        <v xml:space="preserve"> SCIENCE</v>
      </c>
      <c r="B328" s="892"/>
      <c r="C328" s="277">
        <f>IF('statement of marks'!BE15="","",'statement of marks'!BE15)</f>
        <v>8</v>
      </c>
      <c r="D328" s="277">
        <f>IF('statement of marks'!BF15="","",'statement of marks'!BF15)</f>
        <v>3</v>
      </c>
      <c r="E328" s="277">
        <f>IF('statement of marks'!BG15="","",'statement of marks'!BG15)</f>
        <v>8</v>
      </c>
      <c r="F328" s="360">
        <f>IF('statement of marks'!BI15="","",'statement of marks'!BI15)</f>
        <v>2</v>
      </c>
      <c r="G328" s="277">
        <f>IF('statement of marks'!BJ15="","",'statement of marks'!BJ15)</f>
        <v>70</v>
      </c>
      <c r="H328" s="270">
        <f t="shared" si="47"/>
        <v>91</v>
      </c>
      <c r="I328" s="202">
        <f>IF('statement of marks'!BL15="","",'statement of marks'!BL15)</f>
        <v>100</v>
      </c>
      <c r="J328" s="203">
        <f t="shared" si="48"/>
        <v>191</v>
      </c>
      <c r="K328" s="275" t="str">
        <f>CONCATENATE('statement of marks'!IN15,'statement of marks'!IO15,'statement of marks'!IP15)</f>
        <v>D</v>
      </c>
      <c r="L328" s="277" t="str">
        <f>IF('result subject-wise'!AE15="","",'result subject-wise'!AE15)</f>
        <v/>
      </c>
      <c r="M328" s="277" t="str">
        <f>IF('result subject-wise'!AN15="","",'result subject-wise'!AN15)</f>
        <v/>
      </c>
      <c r="N328" s="276">
        <f t="shared" si="49"/>
        <v>191</v>
      </c>
      <c r="O328" s="326"/>
      <c r="P328" s="362"/>
      <c r="Q328" s="334"/>
      <c r="R328" s="325"/>
      <c r="S328" s="335"/>
      <c r="T328" s="336"/>
      <c r="U328" s="337"/>
      <c r="V328" s="334"/>
      <c r="W328" s="334"/>
      <c r="X328" s="337"/>
      <c r="Y328" s="326"/>
      <c r="Z328" s="326"/>
    </row>
    <row r="329" spans="1:26" ht="21" customHeight="1">
      <c r="A329" s="909" t="str">
        <f>'statement of marks'!$BU15</f>
        <v xml:space="preserve"> SOCIAL SCIENCE</v>
      </c>
      <c r="B329" s="910"/>
      <c r="C329" s="277">
        <f>IF('statement of marks'!CL15="","",'statement of marks'!CL15)</f>
        <v>10</v>
      </c>
      <c r="D329" s="277">
        <f>IF('statement of marks'!CM15="","",'statement of marks'!CM15)</f>
        <v>10</v>
      </c>
      <c r="E329" s="277">
        <f>IF('statement of marks'!CN15="","",'statement of marks'!CN15)</f>
        <v>9</v>
      </c>
      <c r="F329" s="360">
        <f>IF('statement of marks'!CO15="","",'statement of marks'!CO15)</f>
        <v>0.5</v>
      </c>
      <c r="G329" s="277">
        <f>IF('statement of marks'!CP15="","",'statement of marks'!CP15)</f>
        <v>70</v>
      </c>
      <c r="H329" s="270">
        <f t="shared" si="47"/>
        <v>99.5</v>
      </c>
      <c r="I329" s="202">
        <f>IF('statement of marks'!CR15="","",'statement of marks'!CR15)</f>
        <v>100</v>
      </c>
      <c r="J329" s="203">
        <f t="shared" si="48"/>
        <v>199.5</v>
      </c>
      <c r="K329" s="275" t="str">
        <f>CONCATENATE('statement of marks'!IQ15,'statement of marks'!IR15,'statement of marks'!IS15)</f>
        <v>D</v>
      </c>
      <c r="L329" s="277" t="str">
        <f>IF('result subject-wise'!AF15="","",'result subject-wise'!AF15)</f>
        <v/>
      </c>
      <c r="M329" s="277" t="str">
        <f>IF('result subject-wise'!AO15="","",'result subject-wise'!AO15)</f>
        <v/>
      </c>
      <c r="N329" s="276">
        <f t="shared" si="49"/>
        <v>199.5</v>
      </c>
      <c r="O329" s="326"/>
      <c r="P329" s="362"/>
      <c r="Q329" s="334"/>
      <c r="R329" s="325"/>
      <c r="S329" s="335"/>
      <c r="T329" s="336"/>
      <c r="U329" s="337"/>
      <c r="V329" s="334"/>
      <c r="W329" s="334"/>
      <c r="X329" s="337"/>
      <c r="Y329" s="326"/>
      <c r="Z329" s="326"/>
    </row>
    <row r="330" spans="1:26" ht="21" customHeight="1">
      <c r="A330" s="891" t="str">
        <f>'statement of marks'!$CZ$3</f>
        <v xml:space="preserve"> MATHEMATICS</v>
      </c>
      <c r="B330" s="892"/>
      <c r="C330" s="277">
        <f>IF('statement of marks'!CZ15="","",'statement of marks'!CZ15)</f>
        <v>5</v>
      </c>
      <c r="D330" s="277">
        <f>IF('statement of marks'!DA15="","",'statement of marks'!DA15)</f>
        <v>4</v>
      </c>
      <c r="E330" s="277">
        <f>IF('statement of marks'!DB15="","",'statement of marks'!DB15)</f>
        <v>8</v>
      </c>
      <c r="F330" s="360">
        <f>IF('statement of marks'!DD15="","",'statement of marks'!DD15)</f>
        <v>1</v>
      </c>
      <c r="G330" s="277">
        <f>IF('statement of marks'!DE15="","",'statement of marks'!DE15)</f>
        <v>25</v>
      </c>
      <c r="H330" s="270">
        <f t="shared" si="47"/>
        <v>43</v>
      </c>
      <c r="I330" s="202">
        <f>IF('statement of marks'!DG15="","",'statement of marks'!DG15)</f>
        <v>90</v>
      </c>
      <c r="J330" s="203">
        <f t="shared" si="48"/>
        <v>133</v>
      </c>
      <c r="K330" s="275" t="str">
        <f>CONCATENATE('statement of marks'!IT15,'statement of marks'!IU15,'statement of marks'!IV15)</f>
        <v>I</v>
      </c>
      <c r="L330" s="277" t="str">
        <f>IF('result subject-wise'!AG15="","",'result subject-wise'!AG15)</f>
        <v/>
      </c>
      <c r="M330" s="277" t="str">
        <f>IF('result subject-wise'!AP15="","",'result subject-wise'!AP15)</f>
        <v/>
      </c>
      <c r="N330" s="276">
        <f t="shared" si="49"/>
        <v>133</v>
      </c>
      <c r="O330" s="326"/>
      <c r="P330" s="362"/>
      <c r="Q330" s="334"/>
      <c r="R330" s="325"/>
      <c r="S330" s="335"/>
      <c r="T330" s="336"/>
      <c r="U330" s="337"/>
      <c r="V330" s="334"/>
      <c r="W330" s="334"/>
      <c r="X330" s="337"/>
      <c r="Y330" s="326"/>
      <c r="Z330" s="326"/>
    </row>
    <row r="331" spans="1:26" ht="21" customHeight="1">
      <c r="A331" s="911" t="s">
        <v>214</v>
      </c>
      <c r="B331" s="912"/>
      <c r="C331" s="274">
        <f t="shared" ref="C331:D331" si="50">IF(C330="","",SUM(C325:C330))</f>
        <v>47</v>
      </c>
      <c r="D331" s="274">
        <f t="shared" si="50"/>
        <v>46</v>
      </c>
      <c r="E331" s="274">
        <f>IF(E330="","",SUM(E325:E330))</f>
        <v>51</v>
      </c>
      <c r="F331" s="361">
        <f>IF(F330="","",SUM(F325:F330))</f>
        <v>6</v>
      </c>
      <c r="G331" s="274">
        <f t="shared" ref="G331:J331" si="51">IF(G330="","",SUM(G325:G330))</f>
        <v>375</v>
      </c>
      <c r="H331" s="274">
        <f t="shared" si="51"/>
        <v>525</v>
      </c>
      <c r="I331" s="274">
        <f t="shared" si="51"/>
        <v>522</v>
      </c>
      <c r="J331" s="274">
        <f t="shared" si="51"/>
        <v>1047</v>
      </c>
      <c r="K331" s="913"/>
      <c r="L331" s="914"/>
      <c r="M331" s="919">
        <f>COUNTIF(M325:M330,"F")</f>
        <v>0</v>
      </c>
      <c r="N331" s="273">
        <f>SUM(N325:N330)</f>
        <v>1047</v>
      </c>
      <c r="O331" s="339"/>
      <c r="P331" s="362"/>
      <c r="Q331" s="332"/>
      <c r="R331" s="332"/>
      <c r="S331" s="332"/>
      <c r="T331" s="332"/>
      <c r="U331" s="340"/>
      <c r="V331" s="340"/>
      <c r="W331" s="334"/>
      <c r="X331" s="332"/>
      <c r="Y331" s="339"/>
      <c r="Z331" s="339"/>
    </row>
    <row r="332" spans="1:26" ht="21" customHeight="1">
      <c r="A332" s="911" t="s">
        <v>199</v>
      </c>
      <c r="B332" s="912"/>
      <c r="C332" s="270">
        <f>60-(COUNTIF(C325:C330,"NA")*C324+COUNTIF(C325:C330,"ML")*C324)</f>
        <v>60</v>
      </c>
      <c r="D332" s="270">
        <f>60-(COUNTIF(D325:D330,"NA")*D324+COUNTIF(D325:D330,"ML")*D324)</f>
        <v>60</v>
      </c>
      <c r="E332" s="270">
        <f>53-(COUNTIF(E325:E330,"NA")*9+COUNTIF(E325:E330,"ML")*9)</f>
        <v>53</v>
      </c>
      <c r="F332" s="270">
        <f>7-(COUNTIF(F325:F330,"ML")*1)</f>
        <v>7</v>
      </c>
      <c r="G332" s="270">
        <f>420-(COUNTIF(G325:G330,"NA")*G324+COUNTIF(G325:G330,"ML")*G324)</f>
        <v>420</v>
      </c>
      <c r="H332" s="270">
        <f>SUM(C332:G332)</f>
        <v>600</v>
      </c>
      <c r="I332" s="270">
        <f>600-(COUNTIF(I325:I330,"ML")*100)</f>
        <v>600</v>
      </c>
      <c r="J332" s="270">
        <f>SUM(H332:I332)</f>
        <v>1200</v>
      </c>
      <c r="K332" s="915"/>
      <c r="L332" s="916"/>
      <c r="M332" s="920"/>
      <c r="N332" s="201">
        <f>6*N324</f>
        <v>1200</v>
      </c>
      <c r="O332" s="339"/>
      <c r="P332" s="362"/>
      <c r="Q332" s="325"/>
      <c r="R332" s="325"/>
      <c r="S332" s="325"/>
      <c r="T332" s="325"/>
      <c r="U332" s="340"/>
      <c r="V332" s="334"/>
      <c r="W332" s="340"/>
      <c r="X332" s="325"/>
      <c r="Y332" s="339"/>
      <c r="Z332" s="339"/>
    </row>
    <row r="333" spans="1:26" ht="21" customHeight="1">
      <c r="A333" s="922" t="s">
        <v>130</v>
      </c>
      <c r="B333" s="923"/>
      <c r="C333" s="204">
        <f t="shared" ref="C333:J333" si="52">C331/C332*100</f>
        <v>78.333333333333329</v>
      </c>
      <c r="D333" s="204">
        <f t="shared" si="52"/>
        <v>76.666666666666671</v>
      </c>
      <c r="E333" s="204">
        <f t="shared" si="52"/>
        <v>96.226415094339629</v>
      </c>
      <c r="F333" s="204">
        <f t="shared" si="52"/>
        <v>85.714285714285708</v>
      </c>
      <c r="G333" s="204">
        <f t="shared" si="52"/>
        <v>89.285714285714292</v>
      </c>
      <c r="H333" s="204">
        <f t="shared" si="52"/>
        <v>87.5</v>
      </c>
      <c r="I333" s="204">
        <f t="shared" si="52"/>
        <v>87</v>
      </c>
      <c r="J333" s="204">
        <f t="shared" si="52"/>
        <v>87.25</v>
      </c>
      <c r="K333" s="917"/>
      <c r="L333" s="918"/>
      <c r="M333" s="921"/>
      <c r="N333" s="354">
        <f>N331/N332*100</f>
        <v>87.25</v>
      </c>
      <c r="O333" s="331"/>
      <c r="P333" s="363"/>
      <c r="Q333" s="341"/>
      <c r="R333" s="341"/>
      <c r="S333" s="341"/>
      <c r="T333" s="341"/>
      <c r="U333" s="340"/>
      <c r="V333" s="334"/>
      <c r="W333" s="340"/>
      <c r="X333" s="341"/>
      <c r="Y333" s="331"/>
      <c r="Z333" s="331"/>
    </row>
    <row r="334" spans="1:26" ht="21" customHeight="1">
      <c r="A334" s="891" t="str">
        <f>'statement of marks'!$DS$3</f>
        <v>RAJASTHAN KA SWARNIM ITIHAS</v>
      </c>
      <c r="B334" s="892"/>
      <c r="C334" s="272">
        <f>IF('statement of marks'!DS15="","",'statement of marks'!DS15)</f>
        <v>10</v>
      </c>
      <c r="D334" s="272">
        <f>IF('statement of marks'!DT15="","",'statement of marks'!DT15)</f>
        <v>10</v>
      </c>
      <c r="E334" s="277">
        <f>IF('statement of marks'!DU15="","",'statement of marks'!DU15)</f>
        <v>10</v>
      </c>
      <c r="F334" s="924"/>
      <c r="G334" s="272">
        <f>IF('statement of marks'!DW15="","",'statement of marks'!DW15)</f>
        <v>70</v>
      </c>
      <c r="H334" s="270">
        <f>IF(G334="","",SUM(C334:G334))</f>
        <v>100</v>
      </c>
      <c r="I334" s="272">
        <f>IF('statement of marks'!DY15="","",'statement of marks'!DY15)</f>
        <v>100</v>
      </c>
      <c r="J334" s="270">
        <f>IF(I334="","",SUM(H334:I334))</f>
        <v>200</v>
      </c>
      <c r="K334" s="275" t="str">
        <f>IF('statement of marks'!IW15="","",'statement of marks'!IW15)</f>
        <v>A</v>
      </c>
      <c r="L334" s="280" t="str">
        <f>IF('result subject-wise'!AQ15="","",'result subject-wise'!AQ15)</f>
        <v/>
      </c>
      <c r="M334" s="927" t="s">
        <v>441</v>
      </c>
      <c r="N334" s="928"/>
      <c r="O334" s="326"/>
      <c r="P334" s="362"/>
      <c r="Q334" s="327"/>
      <c r="R334" s="325"/>
      <c r="S334" s="327"/>
      <c r="T334" s="325"/>
      <c r="U334" s="337"/>
      <c r="V334" s="342"/>
      <c r="W334" s="343"/>
      <c r="X334" s="332"/>
      <c r="Y334" s="326"/>
      <c r="Z334" s="326"/>
    </row>
    <row r="335" spans="1:26" ht="21" customHeight="1">
      <c r="A335" s="891" t="str">
        <f>'statement of marks'!$EG$3</f>
        <v xml:space="preserve"> PH. AND HEALTH EDU.</v>
      </c>
      <c r="B335" s="892"/>
      <c r="C335" s="272">
        <f>IF('statement of marks'!EI15="","",'statement of marks'!EI15)</f>
        <v>14</v>
      </c>
      <c r="D335" s="272">
        <f>IF('statement of marks'!EL15="","",'statement of marks'!EL15)</f>
        <v>11</v>
      </c>
      <c r="E335" s="277">
        <f>IF('statement of marks'!EO15="","",'statement of marks'!EO15)</f>
        <v>25</v>
      </c>
      <c r="F335" s="925"/>
      <c r="G335" s="272">
        <f>IF('statement of marks'!EU15="","",'statement of marks'!EU15)</f>
        <v>38</v>
      </c>
      <c r="H335" s="270">
        <f>IF(G335="","",SUM(C335:G335))</f>
        <v>88</v>
      </c>
      <c r="I335" s="272">
        <f>IF('statement of marks'!EZ15="","",'statement of marks'!EZ15)</f>
        <v>100</v>
      </c>
      <c r="J335" s="270">
        <f>IF(I335="","",SUM(H335:I335))</f>
        <v>188</v>
      </c>
      <c r="K335" s="275" t="str">
        <f>IF('statement of marks'!IX15="","",'statement of marks'!IX15)</f>
        <v>A</v>
      </c>
      <c r="L335" s="274" t="str">
        <f>IF('result subject-wise'!AR15="","",'result subject-wise'!AR15)</f>
        <v/>
      </c>
      <c r="M335" s="929"/>
      <c r="N335" s="930"/>
      <c r="O335" s="326"/>
      <c r="P335" s="362"/>
      <c r="Q335" s="327"/>
      <c r="R335" s="325"/>
      <c r="S335" s="327"/>
      <c r="T335" s="325"/>
      <c r="U335" s="337"/>
      <c r="V335" s="332"/>
      <c r="W335" s="332"/>
      <c r="X335" s="332"/>
      <c r="Y335" s="326"/>
      <c r="Z335" s="326"/>
    </row>
    <row r="336" spans="1:26" ht="21" customHeight="1">
      <c r="A336" s="891" t="str">
        <f>'statement of marks'!$FJ$3</f>
        <v xml:space="preserve"> FOUNDATION OF IT</v>
      </c>
      <c r="B336" s="892"/>
      <c r="C336" s="272">
        <f>IF('statement of marks'!FJ15="","",'statement of marks'!FJ15)</f>
        <v>10</v>
      </c>
      <c r="D336" s="272">
        <f>IF('statement of marks'!FK15="","",'statement of marks'!FK15)</f>
        <v>10</v>
      </c>
      <c r="E336" s="277">
        <f>IF('statement of marks'!FL15="","",'statement of marks'!FL15)</f>
        <v>10</v>
      </c>
      <c r="F336" s="926"/>
      <c r="G336" s="272">
        <f>IF('statement of marks'!FP15="","",'statement of marks'!FP15)</f>
        <v>51</v>
      </c>
      <c r="H336" s="270">
        <f>IF(G336="","",SUM(C336:G336))</f>
        <v>81</v>
      </c>
      <c r="I336" s="272">
        <f>IF('statement of marks'!FU15="","",'statement of marks'!FU15)</f>
        <v>90</v>
      </c>
      <c r="J336" s="270">
        <f>IF(I336="","",SUM(H336:I336))</f>
        <v>171</v>
      </c>
      <c r="K336" s="275" t="str">
        <f>IF('statement of marks'!IY15="","",'statement of marks'!IY15)</f>
        <v>A</v>
      </c>
      <c r="L336" s="274" t="str">
        <f>IF('result subject-wise'!AS15="","",'result subject-wise'!AS15)</f>
        <v/>
      </c>
      <c r="M336" s="931" t="str">
        <f>IF('result subject-wise'!AV15="","",'result subject-wise'!AV15)</f>
        <v/>
      </c>
      <c r="N336" s="932"/>
      <c r="O336" s="326"/>
      <c r="P336" s="362"/>
      <c r="Q336" s="327"/>
      <c r="R336" s="325"/>
      <c r="S336" s="327"/>
      <c r="T336" s="325"/>
      <c r="U336" s="337"/>
      <c r="V336" s="332"/>
      <c r="W336" s="332"/>
      <c r="X336" s="332"/>
      <c r="Y336" s="326"/>
      <c r="Z336" s="326"/>
    </row>
    <row r="337" spans="1:26" ht="21" customHeight="1">
      <c r="A337" s="891" t="str">
        <f>'statement of marks'!$GE$3</f>
        <v xml:space="preserve"> S.U.P.W.</v>
      </c>
      <c r="B337" s="892"/>
      <c r="C337" s="933" t="s">
        <v>244</v>
      </c>
      <c r="D337" s="934"/>
      <c r="E337" s="933" t="s">
        <v>74</v>
      </c>
      <c r="F337" s="933"/>
      <c r="G337" s="934"/>
      <c r="H337" s="934" t="s">
        <v>75</v>
      </c>
      <c r="I337" s="934"/>
      <c r="J337" s="270" t="s">
        <v>35</v>
      </c>
      <c r="K337" s="274" t="s">
        <v>52</v>
      </c>
      <c r="L337" s="935"/>
      <c r="M337" s="933" t="s">
        <v>130</v>
      </c>
      <c r="N337" s="936"/>
      <c r="O337" s="326"/>
      <c r="P337" s="362"/>
      <c r="Q337" s="325"/>
      <c r="R337" s="325"/>
      <c r="S337" s="325"/>
      <c r="T337" s="325"/>
      <c r="U337" s="332"/>
      <c r="V337" s="342"/>
      <c r="W337" s="337"/>
      <c r="X337" s="337"/>
      <c r="Y337" s="326"/>
      <c r="Z337" s="326"/>
    </row>
    <row r="338" spans="1:26" ht="21" customHeight="1">
      <c r="A338" s="891"/>
      <c r="B338" s="892"/>
      <c r="C338" s="934">
        <f>'statement of marks'!$GE$6</f>
        <v>25</v>
      </c>
      <c r="D338" s="934"/>
      <c r="E338" s="934">
        <f>'statement of marks'!$GF$6</f>
        <v>45</v>
      </c>
      <c r="F338" s="934"/>
      <c r="G338" s="934"/>
      <c r="H338" s="934">
        <f>'statement of marks'!$GG$6</f>
        <v>30</v>
      </c>
      <c r="I338" s="934"/>
      <c r="J338" s="270">
        <f>SUM(C338,E338,H338)</f>
        <v>100</v>
      </c>
      <c r="K338" s="274"/>
      <c r="L338" s="935"/>
      <c r="M338" s="937" t="str">
        <f>IF(M336="PASS",N333,"")</f>
        <v/>
      </c>
      <c r="N338" s="938"/>
      <c r="O338" s="326"/>
      <c r="P338" s="362"/>
      <c r="Q338" s="325"/>
      <c r="R338" s="325"/>
      <c r="S338" s="325"/>
      <c r="T338" s="325"/>
      <c r="U338" s="332"/>
      <c r="V338" s="342"/>
      <c r="W338" s="337"/>
      <c r="X338" s="337"/>
      <c r="Y338" s="326"/>
      <c r="Z338" s="326"/>
    </row>
    <row r="339" spans="1:26" ht="21" customHeight="1">
      <c r="A339" s="891"/>
      <c r="B339" s="892"/>
      <c r="C339" s="939">
        <f>IF('statement of marks'!GE15="","",'statement of marks'!GE15)</f>
        <v>24</v>
      </c>
      <c r="D339" s="939"/>
      <c r="E339" s="939">
        <f>'statement of marks'!GF15</f>
        <v>44</v>
      </c>
      <c r="F339" s="939"/>
      <c r="G339" s="939"/>
      <c r="H339" s="939">
        <f>'statement of marks'!GG15</f>
        <v>30</v>
      </c>
      <c r="I339" s="939"/>
      <c r="J339" s="272">
        <f>IF(H339="","",SUM(C339,E339,H339))</f>
        <v>98</v>
      </c>
      <c r="K339" s="275" t="str">
        <f>IF('statement of marks'!IZ15="","",'statement of marks'!IZ15)</f>
        <v>A</v>
      </c>
      <c r="L339" s="935"/>
      <c r="M339" s="940" t="s">
        <v>50</v>
      </c>
      <c r="N339" s="941"/>
      <c r="O339" s="326"/>
      <c r="P339" s="362"/>
      <c r="Q339" s="327"/>
      <c r="R339" s="327"/>
      <c r="S339" s="327"/>
      <c r="T339" s="327"/>
      <c r="U339" s="337"/>
      <c r="V339" s="342"/>
      <c r="W339" s="34"/>
      <c r="X339" s="337"/>
      <c r="Y339" s="326"/>
      <c r="Z339" s="326"/>
    </row>
    <row r="340" spans="1:26" ht="21" customHeight="1">
      <c r="A340" s="891" t="str">
        <f>'statement of marks'!$GN$3</f>
        <v xml:space="preserve"> ART EDU.</v>
      </c>
      <c r="B340" s="892"/>
      <c r="C340" s="934" t="s">
        <v>76</v>
      </c>
      <c r="D340" s="934"/>
      <c r="E340" s="934" t="s">
        <v>77</v>
      </c>
      <c r="F340" s="934"/>
      <c r="G340" s="934"/>
      <c r="H340" s="934" t="s">
        <v>78</v>
      </c>
      <c r="I340" s="934"/>
      <c r="J340" s="270" t="s">
        <v>35</v>
      </c>
      <c r="K340" s="274" t="s">
        <v>52</v>
      </c>
      <c r="L340" s="935"/>
      <c r="M340" s="942" t="str">
        <f>IF(M338="","",IF(M338&gt;=60,"FIRST",IF(M338&gt;=48,"SECOND",IF(M338&gt;=36,"THIRD"))))</f>
        <v/>
      </c>
      <c r="N340" s="943"/>
      <c r="O340" s="326"/>
      <c r="P340" s="362"/>
      <c r="Q340" s="325"/>
      <c r="R340" s="325"/>
      <c r="S340" s="325"/>
      <c r="T340" s="325"/>
      <c r="U340" s="332"/>
      <c r="V340" s="342"/>
      <c r="W340" s="337"/>
      <c r="X340" s="337"/>
      <c r="Y340" s="326"/>
      <c r="Z340" s="326"/>
    </row>
    <row r="341" spans="1:26" ht="21" customHeight="1">
      <c r="A341" s="891"/>
      <c r="B341" s="892"/>
      <c r="C341" s="934">
        <f>'statement of marks'!$GN$6</f>
        <v>25</v>
      </c>
      <c r="D341" s="934"/>
      <c r="E341" s="274">
        <f>'statement of marks'!$GO$6</f>
        <v>30</v>
      </c>
      <c r="F341" s="274"/>
      <c r="G341" s="270">
        <f>'statement of marks'!$GP$6</f>
        <v>30</v>
      </c>
      <c r="H341" s="934">
        <f>'statement of marks'!$GQ$6</f>
        <v>15</v>
      </c>
      <c r="I341" s="934"/>
      <c r="J341" s="270">
        <f>SUM(C341,E341,G341,H341)</f>
        <v>100</v>
      </c>
      <c r="K341" s="274"/>
      <c r="L341" s="935"/>
      <c r="M341" s="942"/>
      <c r="N341" s="943"/>
      <c r="O341" s="326"/>
      <c r="P341" s="362"/>
      <c r="Q341" s="325"/>
      <c r="R341" s="325"/>
      <c r="S341" s="325"/>
      <c r="T341" s="325"/>
      <c r="U341" s="332"/>
      <c r="V341" s="342"/>
      <c r="W341" s="337"/>
      <c r="X341" s="337"/>
      <c r="Y341" s="326"/>
      <c r="Z341" s="326"/>
    </row>
    <row r="342" spans="1:26" ht="21" customHeight="1">
      <c r="A342" s="891"/>
      <c r="B342" s="892"/>
      <c r="C342" s="939">
        <f>IF('statement of marks'!GN15="","",'statement of marks'!GN15)</f>
        <v>24</v>
      </c>
      <c r="D342" s="939"/>
      <c r="E342" s="277">
        <f>'statement of marks'!GO15</f>
        <v>28</v>
      </c>
      <c r="F342" s="277"/>
      <c r="G342" s="272">
        <f>'statement of marks'!GP15</f>
        <v>27</v>
      </c>
      <c r="H342" s="939">
        <f>'statement of marks'!GQ15</f>
        <v>14</v>
      </c>
      <c r="I342" s="939"/>
      <c r="J342" s="270">
        <f>IF(H342="","",SUM(C342:H342))</f>
        <v>93</v>
      </c>
      <c r="K342" s="275" t="str">
        <f>IF('statement of marks'!JA15="","",'statement of marks'!JA15)</f>
        <v>A</v>
      </c>
      <c r="L342" s="944" t="s">
        <v>442</v>
      </c>
      <c r="M342" s="945"/>
      <c r="N342" s="946"/>
      <c r="O342" s="326"/>
      <c r="P342" s="362"/>
      <c r="Q342" s="327"/>
      <c r="R342" s="327"/>
      <c r="S342" s="327"/>
      <c r="T342" s="325"/>
      <c r="U342" s="337"/>
      <c r="V342" s="344"/>
      <c r="W342" s="345"/>
      <c r="X342" s="345"/>
      <c r="Y342" s="326"/>
      <c r="Z342" s="326"/>
    </row>
    <row r="343" spans="1:26" ht="21" customHeight="1">
      <c r="A343" s="922" t="s">
        <v>439</v>
      </c>
      <c r="B343" s="923"/>
      <c r="C343" s="901" t="str">
        <f>'statement of marks'!HK15</f>
        <v>PASS</v>
      </c>
      <c r="D343" s="901"/>
      <c r="E343" s="901"/>
      <c r="F343" s="278"/>
      <c r="G343" s="278" t="s">
        <v>211</v>
      </c>
      <c r="H343" s="275" t="str">
        <f>IF('statement of marks'!DR15="","",'statement of marks'!DR15)</f>
        <v>FIRST</v>
      </c>
      <c r="I343" s="942" t="s">
        <v>209</v>
      </c>
      <c r="J343" s="942"/>
      <c r="K343" s="272">
        <f>IF('statement of marks'!HM15="","",'statement of marks'!HM15)</f>
        <v>9.9999999999999964</v>
      </c>
      <c r="L343" s="945"/>
      <c r="M343" s="945"/>
      <c r="N343" s="946"/>
      <c r="O343" s="331"/>
      <c r="P343" s="362"/>
      <c r="Q343" s="324"/>
      <c r="R343" s="337"/>
      <c r="S343" s="337"/>
      <c r="T343" s="337"/>
      <c r="U343" s="327"/>
      <c r="V343" s="345"/>
      <c r="W343" s="345"/>
      <c r="X343" s="345"/>
      <c r="Y343" s="331"/>
      <c r="Z343" s="331"/>
    </row>
    <row r="344" spans="1:26" ht="21" customHeight="1">
      <c r="A344" s="310" t="s">
        <v>363</v>
      </c>
      <c r="B344" s="947" t="s">
        <v>202</v>
      </c>
      <c r="C344" s="947"/>
      <c r="D344" s="939" t="s">
        <v>203</v>
      </c>
      <c r="E344" s="939"/>
      <c r="F344" s="272"/>
      <c r="G344" s="939" t="s">
        <v>204</v>
      </c>
      <c r="H344" s="939"/>
      <c r="I344" s="939" t="s">
        <v>205</v>
      </c>
      <c r="J344" s="939"/>
      <c r="K344" s="272" t="s">
        <v>324</v>
      </c>
      <c r="L344" s="945"/>
      <c r="M344" s="945"/>
      <c r="N344" s="946"/>
      <c r="O344" s="346"/>
      <c r="P344" s="362"/>
      <c r="Q344" s="327"/>
      <c r="R344" s="327"/>
      <c r="S344" s="327"/>
      <c r="T344" s="327"/>
      <c r="U344" s="327"/>
      <c r="V344" s="345"/>
      <c r="W344" s="345"/>
      <c r="X344" s="345"/>
      <c r="Y344" s="357"/>
      <c r="Z344" s="346"/>
    </row>
    <row r="345" spans="1:26" ht="21" customHeight="1">
      <c r="A345" s="891" t="s">
        <v>200</v>
      </c>
      <c r="B345" s="892"/>
      <c r="C345" s="277" t="str">
        <f>IF('statement of marks'!HO15="","",'statement of marks'!HO15)</f>
        <v/>
      </c>
      <c r="D345" s="893" t="str">
        <f>IF('statement of marks'!HQ15="","",'statement of marks'!HQ15)</f>
        <v/>
      </c>
      <c r="E345" s="893"/>
      <c r="F345" s="277"/>
      <c r="G345" s="893" t="str">
        <f>IF('statement of marks'!HS15="","",'statement of marks'!HS15)</f>
        <v/>
      </c>
      <c r="H345" s="893"/>
      <c r="I345" s="893" t="str">
        <f>IF('statement of marks'!HU15="","",'statement of marks'!HU15)</f>
        <v/>
      </c>
      <c r="J345" s="893"/>
      <c r="K345" s="275" t="str">
        <f>'statement of marks'!HW15</f>
        <v/>
      </c>
      <c r="L345" s="894" t="str">
        <f>IF(OR(M336="PASS",M336="FAIL"),'result subject-wise'!$AV$112,"")</f>
        <v/>
      </c>
      <c r="M345" s="894"/>
      <c r="N345" s="895"/>
      <c r="O345" s="326"/>
      <c r="P345" s="362"/>
      <c r="Q345" s="334"/>
      <c r="R345" s="334"/>
      <c r="S345" s="334"/>
      <c r="T345" s="334"/>
      <c r="U345" s="337"/>
      <c r="V345" s="347"/>
      <c r="W345" s="347"/>
      <c r="X345" s="347"/>
      <c r="Y345" s="326"/>
      <c r="Z345" s="326"/>
    </row>
    <row r="346" spans="1:26" ht="21" customHeight="1">
      <c r="A346" s="896" t="s">
        <v>201</v>
      </c>
      <c r="B346" s="897"/>
      <c r="C346" s="274" t="str">
        <f>IF('statement of marks'!HN15="","",'statement of marks'!HN15)</f>
        <v/>
      </c>
      <c r="D346" s="898" t="str">
        <f>IF('statement of marks'!HP15="","",'statement of marks'!HP15)</f>
        <v/>
      </c>
      <c r="E346" s="898"/>
      <c r="F346" s="274"/>
      <c r="G346" s="898" t="str">
        <f>IF('statement of marks'!HR15="","",'statement of marks'!HR15)</f>
        <v/>
      </c>
      <c r="H346" s="898"/>
      <c r="I346" s="898" t="str">
        <f>IF('statement of marks'!HT15="","",'statement of marks'!HT15)</f>
        <v/>
      </c>
      <c r="J346" s="898"/>
      <c r="K346" s="274" t="str">
        <f>'statement of marks'!HV15</f>
        <v/>
      </c>
      <c r="L346" s="894"/>
      <c r="M346" s="894"/>
      <c r="N346" s="895"/>
      <c r="O346" s="348"/>
      <c r="P346" s="362"/>
      <c r="Q346" s="332"/>
      <c r="R346" s="332"/>
      <c r="S346" s="332"/>
      <c r="T346" s="332"/>
      <c r="U346" s="332"/>
      <c r="V346" s="347"/>
      <c r="W346" s="347"/>
      <c r="X346" s="347"/>
      <c r="Y346" s="348"/>
      <c r="Z346" s="348"/>
    </row>
    <row r="347" spans="1:26" ht="21" customHeight="1">
      <c r="A347" s="899" t="s">
        <v>323</v>
      </c>
      <c r="B347" s="900"/>
      <c r="C347" s="22"/>
      <c r="D347" s="901"/>
      <c r="E347" s="901"/>
      <c r="F347" s="278"/>
      <c r="G347" s="901"/>
      <c r="H347" s="901"/>
      <c r="I347" s="901"/>
      <c r="J347" s="901"/>
      <c r="K347" s="901"/>
      <c r="L347" s="901"/>
      <c r="M347" s="901"/>
      <c r="N347" s="902"/>
      <c r="O347" s="326"/>
      <c r="P347" s="362"/>
      <c r="Q347" s="324"/>
      <c r="R347" s="324"/>
      <c r="S347" s="324"/>
      <c r="T347" s="324"/>
      <c r="U347" s="324"/>
      <c r="V347" s="324"/>
      <c r="W347" s="324"/>
      <c r="X347" s="324"/>
      <c r="Y347" s="349"/>
      <c r="Z347" s="326"/>
    </row>
    <row r="348" spans="1:26" ht="21" customHeight="1">
      <c r="A348" s="899" t="s">
        <v>206</v>
      </c>
      <c r="B348" s="900"/>
      <c r="C348" s="22"/>
      <c r="D348" s="901"/>
      <c r="E348" s="901"/>
      <c r="F348" s="278"/>
      <c r="G348" s="901"/>
      <c r="H348" s="901"/>
      <c r="I348" s="901"/>
      <c r="J348" s="901"/>
      <c r="K348" s="901"/>
      <c r="L348" s="901"/>
      <c r="M348" s="901"/>
      <c r="N348" s="902"/>
      <c r="O348" s="326"/>
      <c r="P348" s="362"/>
      <c r="Q348" s="324"/>
      <c r="R348" s="324"/>
      <c r="S348" s="324"/>
      <c r="T348" s="324"/>
      <c r="U348" s="324"/>
      <c r="V348" s="324"/>
      <c r="W348" s="324"/>
      <c r="X348" s="324"/>
      <c r="Y348" s="326"/>
      <c r="Z348" s="326"/>
    </row>
    <row r="349" spans="1:26" ht="21" customHeight="1">
      <c r="A349" s="891" t="s">
        <v>322</v>
      </c>
      <c r="B349" s="892"/>
      <c r="C349" s="22"/>
      <c r="D349" s="901"/>
      <c r="E349" s="901"/>
      <c r="F349" s="278"/>
      <c r="G349" s="901"/>
      <c r="H349" s="901"/>
      <c r="I349" s="901"/>
      <c r="J349" s="901"/>
      <c r="K349" s="594" t="s">
        <v>322</v>
      </c>
      <c r="L349" s="901"/>
      <c r="M349" s="901"/>
      <c r="N349" s="902"/>
      <c r="O349" s="326"/>
      <c r="P349" s="362"/>
      <c r="Q349" s="324"/>
      <c r="R349" s="324"/>
      <c r="S349" s="324"/>
      <c r="T349" s="324"/>
      <c r="U349" s="34"/>
      <c r="V349" s="324"/>
      <c r="W349" s="324"/>
      <c r="X349" s="324"/>
      <c r="Y349" s="326"/>
      <c r="Z349" s="326"/>
    </row>
    <row r="350" spans="1:26" ht="21" customHeight="1">
      <c r="A350" s="891" t="s">
        <v>207</v>
      </c>
      <c r="B350" s="892"/>
      <c r="C350" s="22"/>
      <c r="D350" s="901"/>
      <c r="E350" s="901"/>
      <c r="F350" s="278"/>
      <c r="G350" s="901"/>
      <c r="H350" s="901"/>
      <c r="I350" s="901"/>
      <c r="J350" s="901"/>
      <c r="K350" s="901"/>
      <c r="L350" s="901"/>
      <c r="M350" s="901"/>
      <c r="N350" s="902"/>
      <c r="O350" s="326"/>
      <c r="P350" s="362"/>
      <c r="Q350" s="324"/>
      <c r="R350" s="324"/>
      <c r="S350" s="324"/>
      <c r="T350" s="324"/>
      <c r="U350" s="324"/>
      <c r="V350" s="324"/>
      <c r="W350" s="324"/>
      <c r="X350" s="324"/>
      <c r="Y350" s="326"/>
      <c r="Z350" s="326"/>
    </row>
    <row r="351" spans="1:26" ht="21" customHeight="1" thickBot="1">
      <c r="A351" s="905" t="s">
        <v>208</v>
      </c>
      <c r="B351" s="906"/>
      <c r="C351" s="906"/>
      <c r="D351" s="906"/>
      <c r="E351" s="906"/>
      <c r="F351" s="314"/>
      <c r="G351" s="907">
        <f>'statement of marks'!$HV$108</f>
        <v>45781</v>
      </c>
      <c r="H351" s="907"/>
      <c r="I351" s="908" t="s">
        <v>210</v>
      </c>
      <c r="J351" s="908"/>
      <c r="K351" s="903"/>
      <c r="L351" s="903"/>
      <c r="M351" s="903"/>
      <c r="N351" s="904"/>
      <c r="O351" s="345"/>
      <c r="P351" s="362"/>
      <c r="Q351" s="345"/>
      <c r="R351" s="347"/>
      <c r="S351" s="350"/>
      <c r="T351" s="350"/>
      <c r="U351" s="324"/>
      <c r="V351" s="324"/>
      <c r="W351" s="324"/>
      <c r="X351" s="324"/>
      <c r="Y351" s="345"/>
      <c r="Z351" s="345"/>
    </row>
    <row r="352" spans="1:26" ht="21" customHeight="1" thickTop="1">
      <c r="A352" s="962" t="s">
        <v>195</v>
      </c>
      <c r="B352" s="963"/>
      <c r="C352" s="963"/>
      <c r="D352" s="963"/>
      <c r="E352" s="963"/>
      <c r="F352" s="963"/>
      <c r="G352" s="963"/>
      <c r="H352" s="963"/>
      <c r="I352" s="963"/>
      <c r="J352" s="963"/>
      <c r="K352" s="963"/>
      <c r="L352" s="963"/>
      <c r="M352" s="963"/>
      <c r="N352" s="964"/>
      <c r="O352" s="323"/>
      <c r="P352" s="362"/>
      <c r="Q352" s="323"/>
      <c r="R352" s="323"/>
      <c r="S352" s="323"/>
      <c r="T352" s="323"/>
      <c r="U352" s="323"/>
      <c r="V352" s="323"/>
      <c r="W352" s="323"/>
      <c r="X352" s="323"/>
      <c r="Y352" s="323"/>
      <c r="Z352" s="323"/>
    </row>
    <row r="353" spans="1:26" ht="21" customHeight="1">
      <c r="A353" s="965" t="str">
        <f>IF('statement of marks'!$A$2="","",'statement of marks'!$A$2)</f>
        <v>Govt. Higher Secondary School, XYZ</v>
      </c>
      <c r="B353" s="966"/>
      <c r="C353" s="966"/>
      <c r="D353" s="966"/>
      <c r="E353" s="966"/>
      <c r="F353" s="966"/>
      <c r="G353" s="966"/>
      <c r="H353" s="966"/>
      <c r="I353" s="966"/>
      <c r="J353" s="966"/>
      <c r="K353" s="966"/>
      <c r="L353" s="966"/>
      <c r="M353" s="966"/>
      <c r="N353" s="967"/>
      <c r="O353" s="325"/>
      <c r="P353" s="362"/>
      <c r="Q353" s="325"/>
      <c r="R353" s="325"/>
      <c r="S353" s="325"/>
      <c r="T353" s="325"/>
      <c r="U353" s="325"/>
      <c r="V353" s="325"/>
      <c r="W353" s="325"/>
      <c r="X353" s="325"/>
      <c r="Y353" s="325"/>
      <c r="Z353" s="325"/>
    </row>
    <row r="354" spans="1:26" ht="21" customHeight="1">
      <c r="A354" s="965"/>
      <c r="B354" s="966"/>
      <c r="C354" s="966"/>
      <c r="D354" s="966"/>
      <c r="E354" s="966"/>
      <c r="F354" s="966"/>
      <c r="G354" s="966"/>
      <c r="H354" s="966"/>
      <c r="I354" s="966"/>
      <c r="J354" s="966"/>
      <c r="K354" s="966"/>
      <c r="L354" s="966"/>
      <c r="M354" s="966"/>
      <c r="N354" s="967"/>
      <c r="O354" s="325"/>
      <c r="P354" s="362"/>
      <c r="Q354" s="325"/>
      <c r="R354" s="325"/>
      <c r="S354" s="325"/>
      <c r="T354" s="325"/>
      <c r="U354" s="325"/>
      <c r="V354" s="325"/>
      <c r="W354" s="325"/>
      <c r="X354" s="325"/>
      <c r="Y354" s="325"/>
      <c r="Z354" s="325"/>
    </row>
    <row r="355" spans="1:26" ht="21" customHeight="1">
      <c r="A355" s="891" t="s">
        <v>196</v>
      </c>
      <c r="B355" s="892"/>
      <c r="C355" s="939" t="str">
        <f>IF(M375="","MAIN EXAM.",IF(C382="SUPPL.","SUPPL. EXAM.",IF(C382="RE-EXAM.","RE-EXAM.",)))</f>
        <v>MAIN EXAM.</v>
      </c>
      <c r="D355" s="939"/>
      <c r="E355" s="939"/>
      <c r="F355" s="939"/>
      <c r="G355" s="939"/>
      <c r="H355" s="948" t="s">
        <v>133</v>
      </c>
      <c r="I355" s="949"/>
      <c r="J355" s="352" t="str">
        <f>IF('statement of marks'!$F$3="","",'statement of marks'!$F$3)</f>
        <v>2024-25</v>
      </c>
      <c r="K355" s="939" t="s">
        <v>62</v>
      </c>
      <c r="L355" s="939"/>
      <c r="M355" s="939">
        <f>IF('statement of marks'!D16="","",'statement of marks'!D16)</f>
        <v>9110</v>
      </c>
      <c r="N355" s="950"/>
      <c r="O355" s="326"/>
      <c r="P355" s="362"/>
      <c r="Q355" s="327"/>
      <c r="R355" s="327"/>
      <c r="S355" s="327"/>
      <c r="T355" s="327"/>
      <c r="U355" s="327"/>
      <c r="V355" s="327"/>
      <c r="W355" s="327"/>
      <c r="X355" s="327"/>
      <c r="Y355" s="326"/>
      <c r="Z355" s="326"/>
    </row>
    <row r="356" spans="1:26" ht="21" customHeight="1">
      <c r="A356" s="891" t="s">
        <v>36</v>
      </c>
      <c r="B356" s="892"/>
      <c r="C356" s="892" t="str">
        <f>IF('statement of marks'!G16="","",'statement of marks'!G16)</f>
        <v>A 010</v>
      </c>
      <c r="D356" s="892"/>
      <c r="E356" s="892"/>
      <c r="F356" s="892"/>
      <c r="G356" s="892"/>
      <c r="H356" s="892"/>
      <c r="I356" s="892"/>
      <c r="J356" s="892"/>
      <c r="K356" s="892"/>
      <c r="L356" s="892"/>
      <c r="M356" s="892"/>
      <c r="N356" s="951"/>
      <c r="O356" s="326"/>
      <c r="P356" s="362"/>
      <c r="Q356" s="326"/>
      <c r="R356" s="326"/>
      <c r="S356" s="326"/>
      <c r="T356" s="326"/>
      <c r="U356" s="326"/>
      <c r="V356" s="326"/>
      <c r="W356" s="326"/>
      <c r="X356" s="326"/>
      <c r="Y356" s="326"/>
      <c r="Z356" s="326"/>
    </row>
    <row r="357" spans="1:26" ht="21" customHeight="1">
      <c r="A357" s="891" t="s">
        <v>37</v>
      </c>
      <c r="B357" s="892"/>
      <c r="C357" s="892" t="str">
        <f>IF('statement of marks'!H16="","",'statement of marks'!H16)</f>
        <v>B 010</v>
      </c>
      <c r="D357" s="892"/>
      <c r="E357" s="892"/>
      <c r="F357" s="892"/>
      <c r="G357" s="892"/>
      <c r="H357" s="892"/>
      <c r="I357" s="892"/>
      <c r="J357" s="892"/>
      <c r="K357" s="892"/>
      <c r="L357" s="892"/>
      <c r="M357" s="892"/>
      <c r="N357" s="951"/>
      <c r="O357" s="326"/>
      <c r="P357" s="362"/>
      <c r="Q357" s="326"/>
      <c r="R357" s="326"/>
      <c r="S357" s="326"/>
      <c r="T357" s="326"/>
      <c r="U357" s="326"/>
      <c r="V357" s="326"/>
      <c r="W357" s="326"/>
      <c r="X357" s="326"/>
      <c r="Y357" s="326"/>
      <c r="Z357" s="326"/>
    </row>
    <row r="358" spans="1:26" ht="21" customHeight="1">
      <c r="A358" s="891" t="s">
        <v>38</v>
      </c>
      <c r="B358" s="892"/>
      <c r="C358" s="892" t="str">
        <f>IF('statement of marks'!I16="","",'statement of marks'!I16)</f>
        <v>C 010</v>
      </c>
      <c r="D358" s="892"/>
      <c r="E358" s="892"/>
      <c r="F358" s="892"/>
      <c r="G358" s="892"/>
      <c r="H358" s="892"/>
      <c r="I358" s="892"/>
      <c r="J358" s="892"/>
      <c r="K358" s="892"/>
      <c r="L358" s="892"/>
      <c r="M358" s="892"/>
      <c r="N358" s="951"/>
      <c r="O358" s="326"/>
      <c r="P358" s="362"/>
      <c r="Q358" s="326"/>
      <c r="R358" s="326"/>
      <c r="S358" s="326"/>
      <c r="T358" s="326"/>
      <c r="U358" s="326"/>
      <c r="V358" s="326"/>
      <c r="W358" s="326"/>
      <c r="X358" s="326"/>
      <c r="Y358" s="326"/>
      <c r="Z358" s="326"/>
    </row>
    <row r="359" spans="1:26" ht="21" customHeight="1">
      <c r="A359" s="891" t="s">
        <v>243</v>
      </c>
      <c r="B359" s="892"/>
      <c r="C359" s="892" t="str">
        <f>IF('statement of marks'!$A$3="","",'statement of marks'!$A$3)</f>
        <v>9 'A'</v>
      </c>
      <c r="D359" s="892"/>
      <c r="E359" s="939" t="s">
        <v>63</v>
      </c>
      <c r="F359" s="939"/>
      <c r="G359" s="939"/>
      <c r="H359" s="939">
        <f>IF('statement of marks'!E16="","",'statement of marks'!E16)</f>
        <v>10514</v>
      </c>
      <c r="I359" s="939"/>
      <c r="J359" s="952" t="s">
        <v>58</v>
      </c>
      <c r="K359" s="952"/>
      <c r="L359" s="953">
        <f>IF('statement of marks'!F16="","",'statement of marks'!F16)</f>
        <v>35828</v>
      </c>
      <c r="M359" s="953"/>
      <c r="N359" s="954"/>
      <c r="O359" s="326"/>
      <c r="P359" s="362"/>
      <c r="Q359" s="326"/>
      <c r="R359" s="327"/>
      <c r="S359" s="327"/>
      <c r="T359" s="327"/>
      <c r="U359" s="327"/>
      <c r="V359" s="328"/>
      <c r="W359" s="328"/>
      <c r="X359" s="328"/>
      <c r="Y359" s="326"/>
      <c r="Z359" s="326"/>
    </row>
    <row r="360" spans="1:26" ht="21" customHeight="1">
      <c r="A360" s="955" t="s">
        <v>197</v>
      </c>
      <c r="B360" s="956" t="s">
        <v>198</v>
      </c>
      <c r="C360" s="659" t="s">
        <v>67</v>
      </c>
      <c r="D360" s="659" t="s">
        <v>68</v>
      </c>
      <c r="E360" s="957" t="s">
        <v>434</v>
      </c>
      <c r="F360" s="958" t="s">
        <v>431</v>
      </c>
      <c r="G360" s="659" t="s">
        <v>370</v>
      </c>
      <c r="H360" s="659" t="s">
        <v>212</v>
      </c>
      <c r="I360" s="659" t="s">
        <v>432</v>
      </c>
      <c r="J360" s="659" t="s">
        <v>168</v>
      </c>
      <c r="K360" s="659" t="s">
        <v>438</v>
      </c>
      <c r="L360" s="659" t="s">
        <v>365</v>
      </c>
      <c r="M360" s="659" t="s">
        <v>366</v>
      </c>
      <c r="N360" s="961" t="s">
        <v>213</v>
      </c>
      <c r="O360" s="329"/>
      <c r="P360" s="362"/>
      <c r="Q360" s="330"/>
      <c r="R360" s="330"/>
      <c r="S360" s="330"/>
      <c r="T360" s="330"/>
      <c r="U360" s="330"/>
      <c r="V360" s="330"/>
      <c r="W360" s="330"/>
      <c r="X360" s="330"/>
      <c r="Y360" s="329"/>
      <c r="Z360" s="329"/>
    </row>
    <row r="361" spans="1:26" ht="21" customHeight="1">
      <c r="A361" s="955"/>
      <c r="B361" s="956"/>
      <c r="C361" s="659"/>
      <c r="D361" s="659"/>
      <c r="E361" s="957"/>
      <c r="F361" s="959"/>
      <c r="G361" s="659"/>
      <c r="H361" s="659"/>
      <c r="I361" s="659"/>
      <c r="J361" s="659"/>
      <c r="K361" s="659"/>
      <c r="L361" s="659"/>
      <c r="M361" s="659"/>
      <c r="N361" s="961"/>
      <c r="O361" s="329"/>
      <c r="P361" s="362"/>
      <c r="Q361" s="330"/>
      <c r="R361" s="330"/>
      <c r="S361" s="330"/>
      <c r="T361" s="330"/>
      <c r="U361" s="330"/>
      <c r="V361" s="330"/>
      <c r="W361" s="330"/>
      <c r="X361" s="330"/>
      <c r="Y361" s="329"/>
      <c r="Z361" s="329"/>
    </row>
    <row r="362" spans="1:26" ht="21" customHeight="1">
      <c r="A362" s="955"/>
      <c r="B362" s="956"/>
      <c r="C362" s="659"/>
      <c r="D362" s="659"/>
      <c r="E362" s="957"/>
      <c r="F362" s="960"/>
      <c r="G362" s="659"/>
      <c r="H362" s="659"/>
      <c r="I362" s="659"/>
      <c r="J362" s="659"/>
      <c r="K362" s="659"/>
      <c r="L362" s="659"/>
      <c r="M362" s="659"/>
      <c r="N362" s="961"/>
      <c r="O362" s="329"/>
      <c r="P362" s="362"/>
      <c r="Q362" s="330"/>
      <c r="R362" s="330"/>
      <c r="S362" s="330"/>
      <c r="T362" s="330"/>
      <c r="U362" s="330"/>
      <c r="V362" s="330"/>
      <c r="W362" s="330"/>
      <c r="X362" s="330"/>
      <c r="Y362" s="329"/>
      <c r="Z362" s="329"/>
    </row>
    <row r="363" spans="1:26" ht="21" customHeight="1">
      <c r="A363" s="922" t="s">
        <v>149</v>
      </c>
      <c r="B363" s="923"/>
      <c r="C363" s="274">
        <v>10</v>
      </c>
      <c r="D363" s="274">
        <v>10</v>
      </c>
      <c r="E363" s="322" t="s">
        <v>436</v>
      </c>
      <c r="F363" s="322" t="s">
        <v>437</v>
      </c>
      <c r="G363" s="274">
        <v>70</v>
      </c>
      <c r="H363" s="270">
        <v>100</v>
      </c>
      <c r="I363" s="202">
        <v>100</v>
      </c>
      <c r="J363" s="270">
        <v>200</v>
      </c>
      <c r="K363" s="279"/>
      <c r="L363" s="270">
        <v>100</v>
      </c>
      <c r="M363" s="270"/>
      <c r="N363" s="201">
        <v>200</v>
      </c>
      <c r="O363" s="331"/>
      <c r="P363" s="362"/>
      <c r="Q363" s="325"/>
      <c r="R363" s="325"/>
      <c r="S363" s="325"/>
      <c r="T363" s="325"/>
      <c r="U363" s="333"/>
      <c r="V363" s="325"/>
      <c r="W363" s="325"/>
      <c r="X363" s="325"/>
      <c r="Y363" s="331"/>
      <c r="Z363" s="331"/>
    </row>
    <row r="364" spans="1:26" ht="21" customHeight="1">
      <c r="A364" s="891" t="str">
        <f>'statement of marks'!$J$3</f>
        <v xml:space="preserve"> HINDI</v>
      </c>
      <c r="B364" s="892"/>
      <c r="C364" s="277">
        <f>IF('statement of marks'!J16="","",'statement of marks'!J16)</f>
        <v>10</v>
      </c>
      <c r="D364" s="277">
        <f>IF('statement of marks'!K16="","",'statement of marks'!K16)</f>
        <v>10</v>
      </c>
      <c r="E364" s="277">
        <f>IF('statement of marks'!L16="","",'statement of marks'!L16)</f>
        <v>9</v>
      </c>
      <c r="F364" s="360">
        <f>IF('statement of marks'!N16="","",'statement of marks'!N16)</f>
        <v>1</v>
      </c>
      <c r="G364" s="277">
        <f>IF('statement of marks'!O16="","",'statement of marks'!O16)</f>
        <v>70</v>
      </c>
      <c r="H364" s="270">
        <f t="shared" ref="H364:H369" si="53">IF(G364="","",SUM(C364:G364))</f>
        <v>100</v>
      </c>
      <c r="I364" s="202">
        <f>IF('statement of marks'!Q16="","",'statement of marks'!Q16)</f>
        <v>45</v>
      </c>
      <c r="J364" s="203">
        <f t="shared" ref="J364:J369" si="54">IF(I364="","",SUM(H364:I364))</f>
        <v>145</v>
      </c>
      <c r="K364" s="275" t="str">
        <f>CONCATENATE('statement of marks'!HZ16,'statement of marks'!IA16,'statement of marks'!IB16)</f>
        <v>I</v>
      </c>
      <c r="L364" s="277" t="str">
        <f>IF('result subject-wise'!AB16="","",'result subject-wise'!AB16)</f>
        <v/>
      </c>
      <c r="M364" s="277" t="str">
        <f>IF('result subject-wise'!AK16="","",'result subject-wise'!AK16)</f>
        <v/>
      </c>
      <c r="N364" s="276">
        <f>IF(AND(K364="RE",M364=""),"",IF(AND(K364="S",M364=""),"",IF(M364="P",SUM(H364,L364),J364)))</f>
        <v>145</v>
      </c>
      <c r="O364" s="326"/>
      <c r="P364" s="362"/>
      <c r="Q364" s="334"/>
      <c r="R364" s="325"/>
      <c r="S364" s="335"/>
      <c r="T364" s="336"/>
      <c r="U364" s="337"/>
      <c r="V364" s="334"/>
      <c r="W364" s="334"/>
      <c r="X364" s="337"/>
      <c r="Y364" s="326"/>
      <c r="Z364" s="326"/>
    </row>
    <row r="365" spans="1:26" ht="21" customHeight="1">
      <c r="A365" s="891" t="str">
        <f>'statement of marks'!$Y$3</f>
        <v xml:space="preserve"> ENGLISH</v>
      </c>
      <c r="B365" s="892"/>
      <c r="C365" s="277">
        <f>IF('statement of marks'!Y16="","",'statement of marks'!Y16)</f>
        <v>4</v>
      </c>
      <c r="D365" s="277">
        <f>IF('statement of marks'!Z16="","",'statement of marks'!Z16)</f>
        <v>9</v>
      </c>
      <c r="E365" s="277">
        <f>IF('statement of marks'!AA16="","",'statement of marks'!AA16)</f>
        <v>8</v>
      </c>
      <c r="F365" s="360">
        <f>IF('statement of marks'!AC16="","",'statement of marks'!AC16)</f>
        <v>1</v>
      </c>
      <c r="G365" s="277">
        <f>IF('statement of marks'!AD16="","",'statement of marks'!AD16)</f>
        <v>70</v>
      </c>
      <c r="H365" s="270">
        <f t="shared" si="53"/>
        <v>92</v>
      </c>
      <c r="I365" s="202">
        <f>IF('statement of marks'!AF16="","",'statement of marks'!AF16)</f>
        <v>100</v>
      </c>
      <c r="J365" s="203">
        <f t="shared" si="54"/>
        <v>192</v>
      </c>
      <c r="K365" s="275" t="str">
        <f>CONCATENATE('statement of marks'!IC16,'statement of marks'!ID16,'statement of marks'!IE16,)</f>
        <v>D</v>
      </c>
      <c r="L365" s="277" t="str">
        <f>IF('result subject-wise'!AC16="","",'result subject-wise'!AC16)</f>
        <v/>
      </c>
      <c r="M365" s="277" t="str">
        <f>IF('result subject-wise'!AL16="","",'result subject-wise'!AL16)</f>
        <v/>
      </c>
      <c r="N365" s="276">
        <f t="shared" ref="N365:N369" si="55">IF(AND(K365="RE",M365=""),"",IF(AND(K365="S",M365=""),"",IF(M365="P",SUM(H365,L365),J365)))</f>
        <v>192</v>
      </c>
      <c r="O365" s="326"/>
      <c r="P365" s="362"/>
      <c r="Q365" s="334"/>
      <c r="R365" s="325"/>
      <c r="S365" s="335"/>
      <c r="T365" s="336"/>
      <c r="U365" s="337"/>
      <c r="V365" s="334"/>
      <c r="W365" s="334"/>
      <c r="X365" s="337"/>
      <c r="Y365" s="326"/>
      <c r="Z365" s="326"/>
    </row>
    <row r="366" spans="1:26" ht="21" customHeight="1">
      <c r="A366" s="891" t="str">
        <f>'statement of marks'!AO16</f>
        <v xml:space="preserve"> SANSKRIT</v>
      </c>
      <c r="B366" s="892"/>
      <c r="C366" s="277">
        <f>IF('statement of marks'!AP16="","",'statement of marks'!AP16)</f>
        <v>10</v>
      </c>
      <c r="D366" s="277">
        <f>IF('statement of marks'!AQ16="","",'statement of marks'!AQ16)</f>
        <v>10</v>
      </c>
      <c r="E366" s="277">
        <f>IF('statement of marks'!AR16="","",'statement of marks'!AR16)</f>
        <v>9</v>
      </c>
      <c r="F366" s="360">
        <f>IF('statement of marks'!AT16="","",'statement of marks'!AT16)</f>
        <v>0.5</v>
      </c>
      <c r="G366" s="277">
        <f>IF('statement of marks'!AU16="","",'statement of marks'!AU16)</f>
        <v>70</v>
      </c>
      <c r="H366" s="270">
        <f t="shared" si="53"/>
        <v>99.5</v>
      </c>
      <c r="I366" s="202">
        <f>IF('statement of marks'!AW16="","",'statement of marks'!AW16)</f>
        <v>100</v>
      </c>
      <c r="J366" s="203">
        <f t="shared" si="54"/>
        <v>199.5</v>
      </c>
      <c r="K366" s="275" t="str">
        <f>CONCATENATE('statement of marks'!IF16,'statement of marks'!IL16,'statement of marks'!IM16)</f>
        <v>D</v>
      </c>
      <c r="L366" s="277" t="str">
        <f>IF('result subject-wise'!AD16="","",'result subject-wise'!AD16)</f>
        <v/>
      </c>
      <c r="M366" s="277" t="str">
        <f>IF('result subject-wise'!AM16="","",'result subject-wise'!AM16)</f>
        <v/>
      </c>
      <c r="N366" s="276">
        <f t="shared" si="55"/>
        <v>199.5</v>
      </c>
      <c r="O366" s="326"/>
      <c r="P366" s="362"/>
      <c r="Q366" s="334"/>
      <c r="R366" s="325"/>
      <c r="S366" s="335"/>
      <c r="T366" s="336"/>
      <c r="U366" s="337"/>
      <c r="V366" s="334"/>
      <c r="W366" s="334"/>
      <c r="X366" s="337"/>
      <c r="Y366" s="326"/>
      <c r="Z366" s="326"/>
    </row>
    <row r="367" spans="1:26" ht="21" customHeight="1">
      <c r="A367" s="891" t="str">
        <f>'statement of marks'!$BE$3</f>
        <v xml:space="preserve"> SCIENCE</v>
      </c>
      <c r="B367" s="892"/>
      <c r="C367" s="277">
        <f>IF('statement of marks'!BE16="","",'statement of marks'!BE16)</f>
        <v>8</v>
      </c>
      <c r="D367" s="277">
        <f>IF('statement of marks'!BF16="","",'statement of marks'!BF16)</f>
        <v>3</v>
      </c>
      <c r="E367" s="277">
        <f>IF('statement of marks'!BG16="","",'statement of marks'!BG16)</f>
        <v>8</v>
      </c>
      <c r="F367" s="360">
        <f>IF('statement of marks'!BI16="","",'statement of marks'!BI16)</f>
        <v>2</v>
      </c>
      <c r="G367" s="277">
        <f>IF('statement of marks'!BJ16="","",'statement of marks'!BJ16)</f>
        <v>70</v>
      </c>
      <c r="H367" s="270">
        <f t="shared" si="53"/>
        <v>91</v>
      </c>
      <c r="I367" s="202">
        <f>IF('statement of marks'!BL16="","",'statement of marks'!BL16)</f>
        <v>100</v>
      </c>
      <c r="J367" s="203">
        <f t="shared" si="54"/>
        <v>191</v>
      </c>
      <c r="K367" s="275" t="str">
        <f>CONCATENATE('statement of marks'!IN16,'statement of marks'!IO16,'statement of marks'!IP16)</f>
        <v>D</v>
      </c>
      <c r="L367" s="277" t="str">
        <f>IF('result subject-wise'!AE16="","",'result subject-wise'!AE16)</f>
        <v/>
      </c>
      <c r="M367" s="277" t="str">
        <f>IF('result subject-wise'!AN16="","",'result subject-wise'!AN16)</f>
        <v/>
      </c>
      <c r="N367" s="276">
        <f t="shared" si="55"/>
        <v>191</v>
      </c>
      <c r="O367" s="326"/>
      <c r="P367" s="362"/>
      <c r="Q367" s="334"/>
      <c r="R367" s="325"/>
      <c r="S367" s="335"/>
      <c r="T367" s="336"/>
      <c r="U367" s="337"/>
      <c r="V367" s="334"/>
      <c r="W367" s="334"/>
      <c r="X367" s="337"/>
      <c r="Y367" s="326"/>
      <c r="Z367" s="326"/>
    </row>
    <row r="368" spans="1:26" ht="21" customHeight="1">
      <c r="A368" s="909" t="str">
        <f>'statement of marks'!$BU16</f>
        <v xml:space="preserve"> SOCIAL SCIENCE</v>
      </c>
      <c r="B368" s="910"/>
      <c r="C368" s="277">
        <f>IF('statement of marks'!CL16="","",'statement of marks'!CL16)</f>
        <v>10</v>
      </c>
      <c r="D368" s="277">
        <f>IF('statement of marks'!CM16="","",'statement of marks'!CM16)</f>
        <v>10</v>
      </c>
      <c r="E368" s="277">
        <f>IF('statement of marks'!CN16="","",'statement of marks'!CN16)</f>
        <v>9</v>
      </c>
      <c r="F368" s="360">
        <f>IF('statement of marks'!CO16="","",'statement of marks'!CO16)</f>
        <v>0.5</v>
      </c>
      <c r="G368" s="277">
        <f>IF('statement of marks'!CP16="","",'statement of marks'!CP16)</f>
        <v>70</v>
      </c>
      <c r="H368" s="270">
        <f t="shared" si="53"/>
        <v>99.5</v>
      </c>
      <c r="I368" s="202">
        <f>IF('statement of marks'!CR16="","",'statement of marks'!CR16)</f>
        <v>100</v>
      </c>
      <c r="J368" s="203">
        <f t="shared" si="54"/>
        <v>199.5</v>
      </c>
      <c r="K368" s="275" t="str">
        <f>CONCATENATE('statement of marks'!IQ16,'statement of marks'!IR16,'statement of marks'!IS16)</f>
        <v>D</v>
      </c>
      <c r="L368" s="277" t="str">
        <f>IF('result subject-wise'!AF16="","",'result subject-wise'!AF16)</f>
        <v/>
      </c>
      <c r="M368" s="277" t="str">
        <f>IF('result subject-wise'!AO16="","",'result subject-wise'!AO16)</f>
        <v/>
      </c>
      <c r="N368" s="276">
        <f t="shared" si="55"/>
        <v>199.5</v>
      </c>
      <c r="O368" s="326"/>
      <c r="P368" s="362"/>
      <c r="Q368" s="334"/>
      <c r="R368" s="325"/>
      <c r="S368" s="335"/>
      <c r="T368" s="336"/>
      <c r="U368" s="337"/>
      <c r="V368" s="334"/>
      <c r="W368" s="334"/>
      <c r="X368" s="337"/>
      <c r="Y368" s="326"/>
      <c r="Z368" s="326"/>
    </row>
    <row r="369" spans="1:26" ht="21" customHeight="1">
      <c r="A369" s="891" t="str">
        <f>'statement of marks'!$CZ$3</f>
        <v xml:space="preserve"> MATHEMATICS</v>
      </c>
      <c r="B369" s="892"/>
      <c r="C369" s="277">
        <f>IF('statement of marks'!CZ16="","",'statement of marks'!CZ16)</f>
        <v>5</v>
      </c>
      <c r="D369" s="277">
        <f>IF('statement of marks'!DA16="","",'statement of marks'!DA16)</f>
        <v>4</v>
      </c>
      <c r="E369" s="277">
        <f>IF('statement of marks'!DB16="","",'statement of marks'!DB16)</f>
        <v>8</v>
      </c>
      <c r="F369" s="360">
        <f>IF('statement of marks'!DD16="","",'statement of marks'!DD16)</f>
        <v>1</v>
      </c>
      <c r="G369" s="277">
        <f>IF('statement of marks'!DE16="","",'statement of marks'!DE16)</f>
        <v>25</v>
      </c>
      <c r="H369" s="270">
        <f t="shared" si="53"/>
        <v>43</v>
      </c>
      <c r="I369" s="202">
        <f>IF('statement of marks'!DG16="","",'statement of marks'!DG16)</f>
        <v>90</v>
      </c>
      <c r="J369" s="203">
        <f t="shared" si="54"/>
        <v>133</v>
      </c>
      <c r="K369" s="275" t="str">
        <f>CONCATENATE('statement of marks'!IT16,'statement of marks'!IU16,'statement of marks'!IV16)</f>
        <v>I</v>
      </c>
      <c r="L369" s="277" t="str">
        <f>IF('result subject-wise'!AG16="","",'result subject-wise'!AG16)</f>
        <v/>
      </c>
      <c r="M369" s="277" t="str">
        <f>IF('result subject-wise'!AP16="","",'result subject-wise'!AP16)</f>
        <v/>
      </c>
      <c r="N369" s="276">
        <f t="shared" si="55"/>
        <v>133</v>
      </c>
      <c r="O369" s="326"/>
      <c r="P369" s="362"/>
      <c r="Q369" s="334"/>
      <c r="R369" s="325"/>
      <c r="S369" s="335"/>
      <c r="T369" s="336"/>
      <c r="U369" s="337"/>
      <c r="V369" s="334"/>
      <c r="W369" s="334"/>
      <c r="X369" s="337"/>
      <c r="Y369" s="326"/>
      <c r="Z369" s="326"/>
    </row>
    <row r="370" spans="1:26" ht="21" customHeight="1">
      <c r="A370" s="911" t="s">
        <v>214</v>
      </c>
      <c r="B370" s="912"/>
      <c r="C370" s="274">
        <f t="shared" ref="C370:D370" si="56">IF(C369="","",SUM(C364:C369))</f>
        <v>47</v>
      </c>
      <c r="D370" s="274">
        <f t="shared" si="56"/>
        <v>46</v>
      </c>
      <c r="E370" s="274">
        <f>IF(E369="","",SUM(E364:E369))</f>
        <v>51</v>
      </c>
      <c r="F370" s="361">
        <f>IF(F369="","",SUM(F364:F369))</f>
        <v>6</v>
      </c>
      <c r="G370" s="274">
        <f t="shared" ref="G370:J370" si="57">IF(G369="","",SUM(G364:G369))</f>
        <v>375</v>
      </c>
      <c r="H370" s="274">
        <f t="shared" si="57"/>
        <v>525</v>
      </c>
      <c r="I370" s="274">
        <f t="shared" si="57"/>
        <v>535</v>
      </c>
      <c r="J370" s="274">
        <f t="shared" si="57"/>
        <v>1060</v>
      </c>
      <c r="K370" s="913"/>
      <c r="L370" s="914"/>
      <c r="M370" s="919">
        <f>COUNTIF(M364:M369,"F")</f>
        <v>0</v>
      </c>
      <c r="N370" s="273">
        <f>SUM(N364:N369)</f>
        <v>1060</v>
      </c>
      <c r="O370" s="339"/>
      <c r="P370" s="362"/>
      <c r="Q370" s="332"/>
      <c r="R370" s="332"/>
      <c r="S370" s="332"/>
      <c r="T370" s="332"/>
      <c r="U370" s="340"/>
      <c r="V370" s="340"/>
      <c r="W370" s="334"/>
      <c r="X370" s="332"/>
      <c r="Y370" s="339"/>
      <c r="Z370" s="339"/>
    </row>
    <row r="371" spans="1:26" ht="21" customHeight="1">
      <c r="A371" s="911" t="s">
        <v>199</v>
      </c>
      <c r="B371" s="912"/>
      <c r="C371" s="270">
        <f>60-(COUNTIF(C364:C369,"NA")*C363+COUNTIF(C364:C369,"ML")*C363)</f>
        <v>60</v>
      </c>
      <c r="D371" s="270">
        <f>60-(COUNTIF(D364:D369,"NA")*D363+COUNTIF(D364:D369,"ML")*D363)</f>
        <v>60</v>
      </c>
      <c r="E371" s="270">
        <f>53-(COUNTIF(E364:E369,"NA")*9+COUNTIF(E364:E369,"ML")*9)</f>
        <v>53</v>
      </c>
      <c r="F371" s="270">
        <f>7-(COUNTIF(F364:F369,"ML")*1)</f>
        <v>7</v>
      </c>
      <c r="G371" s="270">
        <f>420-(COUNTIF(G364:G369,"NA")*G363+COUNTIF(G364:G369,"ML")*G363)</f>
        <v>420</v>
      </c>
      <c r="H371" s="270">
        <f>SUM(C371:G371)</f>
        <v>600</v>
      </c>
      <c r="I371" s="270">
        <f>600-(COUNTIF(I364:I369,"ML")*100)</f>
        <v>600</v>
      </c>
      <c r="J371" s="270">
        <f>SUM(H371:I371)</f>
        <v>1200</v>
      </c>
      <c r="K371" s="915"/>
      <c r="L371" s="916"/>
      <c r="M371" s="920"/>
      <c r="N371" s="201">
        <f>6*N363</f>
        <v>1200</v>
      </c>
      <c r="O371" s="339"/>
      <c r="P371" s="362"/>
      <c r="Q371" s="325"/>
      <c r="R371" s="325"/>
      <c r="S371" s="325"/>
      <c r="T371" s="325"/>
      <c r="U371" s="340"/>
      <c r="V371" s="334"/>
      <c r="W371" s="340"/>
      <c r="X371" s="325"/>
      <c r="Y371" s="339"/>
      <c r="Z371" s="339"/>
    </row>
    <row r="372" spans="1:26" ht="21" customHeight="1">
      <c r="A372" s="922" t="s">
        <v>130</v>
      </c>
      <c r="B372" s="923"/>
      <c r="C372" s="204">
        <f t="shared" ref="C372:J372" si="58">C370/C371*100</f>
        <v>78.333333333333329</v>
      </c>
      <c r="D372" s="204">
        <f t="shared" si="58"/>
        <v>76.666666666666671</v>
      </c>
      <c r="E372" s="204">
        <f t="shared" si="58"/>
        <v>96.226415094339629</v>
      </c>
      <c r="F372" s="204">
        <f t="shared" si="58"/>
        <v>85.714285714285708</v>
      </c>
      <c r="G372" s="204">
        <f t="shared" si="58"/>
        <v>89.285714285714292</v>
      </c>
      <c r="H372" s="204">
        <f t="shared" si="58"/>
        <v>87.5</v>
      </c>
      <c r="I372" s="204">
        <f t="shared" si="58"/>
        <v>89.166666666666671</v>
      </c>
      <c r="J372" s="204">
        <f t="shared" si="58"/>
        <v>88.333333333333329</v>
      </c>
      <c r="K372" s="917"/>
      <c r="L372" s="918"/>
      <c r="M372" s="921"/>
      <c r="N372" s="354">
        <f>N370/N371*100</f>
        <v>88.333333333333329</v>
      </c>
      <c r="O372" s="331"/>
      <c r="P372" s="363"/>
      <c r="Q372" s="341"/>
      <c r="R372" s="341"/>
      <c r="S372" s="341"/>
      <c r="T372" s="341"/>
      <c r="U372" s="340"/>
      <c r="V372" s="334"/>
      <c r="W372" s="340"/>
      <c r="X372" s="341"/>
      <c r="Y372" s="331"/>
      <c r="Z372" s="331"/>
    </row>
    <row r="373" spans="1:26" ht="21" customHeight="1">
      <c r="A373" s="891" t="str">
        <f>'statement of marks'!$DS$3</f>
        <v>RAJASTHAN KA SWARNIM ITIHAS</v>
      </c>
      <c r="B373" s="892"/>
      <c r="C373" s="272">
        <f>IF('statement of marks'!DS16="","",'statement of marks'!DS16)</f>
        <v>10</v>
      </c>
      <c r="D373" s="272">
        <f>IF('statement of marks'!DT16="","",'statement of marks'!DT16)</f>
        <v>10</v>
      </c>
      <c r="E373" s="277">
        <f>IF('statement of marks'!DU16="","",'statement of marks'!DU16)</f>
        <v>10</v>
      </c>
      <c r="F373" s="924"/>
      <c r="G373" s="272">
        <f>IF('statement of marks'!DW16="","",'statement of marks'!DW16)</f>
        <v>70</v>
      </c>
      <c r="H373" s="270">
        <f>IF(G373="","",SUM(C373:G373))</f>
        <v>100</v>
      </c>
      <c r="I373" s="272">
        <f>IF('statement of marks'!DY16="","",'statement of marks'!DY16)</f>
        <v>100</v>
      </c>
      <c r="J373" s="270">
        <f>IF(I373="","",SUM(H373:I373))</f>
        <v>200</v>
      </c>
      <c r="K373" s="275" t="str">
        <f>IF('statement of marks'!IW16="","",'statement of marks'!IW16)</f>
        <v>A</v>
      </c>
      <c r="L373" s="280" t="str">
        <f>IF('result subject-wise'!AQ16="","",'result subject-wise'!AQ16)</f>
        <v/>
      </c>
      <c r="M373" s="927" t="s">
        <v>441</v>
      </c>
      <c r="N373" s="928"/>
      <c r="O373" s="326"/>
      <c r="P373" s="362"/>
      <c r="Q373" s="327"/>
      <c r="R373" s="325"/>
      <c r="S373" s="327"/>
      <c r="T373" s="325"/>
      <c r="U373" s="337"/>
      <c r="V373" s="342"/>
      <c r="W373" s="343"/>
      <c r="X373" s="332"/>
      <c r="Y373" s="326"/>
      <c r="Z373" s="326"/>
    </row>
    <row r="374" spans="1:26" ht="21" customHeight="1">
      <c r="A374" s="891" t="str">
        <f>'statement of marks'!$EG$3</f>
        <v xml:space="preserve"> PH. AND HEALTH EDU.</v>
      </c>
      <c r="B374" s="892"/>
      <c r="C374" s="272">
        <f>IF('statement of marks'!EI16="","",'statement of marks'!EI16)</f>
        <v>14</v>
      </c>
      <c r="D374" s="272">
        <f>IF('statement of marks'!EL16="","",'statement of marks'!EL16)</f>
        <v>11</v>
      </c>
      <c r="E374" s="277">
        <f>IF('statement of marks'!EO16="","",'statement of marks'!EO16)</f>
        <v>25</v>
      </c>
      <c r="F374" s="925"/>
      <c r="G374" s="272">
        <f>IF('statement of marks'!EU16="","",'statement of marks'!EU16)</f>
        <v>38</v>
      </c>
      <c r="H374" s="270">
        <f>IF(G374="","",SUM(C374:G374))</f>
        <v>88</v>
      </c>
      <c r="I374" s="272">
        <f>IF('statement of marks'!EZ16="","",'statement of marks'!EZ16)</f>
        <v>100</v>
      </c>
      <c r="J374" s="270">
        <f>IF(I374="","",SUM(H374:I374))</f>
        <v>188</v>
      </c>
      <c r="K374" s="275" t="str">
        <f>IF('statement of marks'!IX16="","",'statement of marks'!IX16)</f>
        <v>A</v>
      </c>
      <c r="L374" s="274" t="str">
        <f>IF('result subject-wise'!AR16="","",'result subject-wise'!AR16)</f>
        <v/>
      </c>
      <c r="M374" s="929"/>
      <c r="N374" s="930"/>
      <c r="O374" s="326"/>
      <c r="P374" s="362"/>
      <c r="Q374" s="327"/>
      <c r="R374" s="325"/>
      <c r="S374" s="327"/>
      <c r="T374" s="325"/>
      <c r="U374" s="337"/>
      <c r="V374" s="332"/>
      <c r="W374" s="332"/>
      <c r="X374" s="332"/>
      <c r="Y374" s="326"/>
      <c r="Z374" s="326"/>
    </row>
    <row r="375" spans="1:26" ht="21" customHeight="1">
      <c r="A375" s="891" t="str">
        <f>'statement of marks'!$FJ$3</f>
        <v xml:space="preserve"> FOUNDATION OF IT</v>
      </c>
      <c r="B375" s="892"/>
      <c r="C375" s="272">
        <f>IF('statement of marks'!FJ16="","",'statement of marks'!FJ16)</f>
        <v>10</v>
      </c>
      <c r="D375" s="272">
        <f>IF('statement of marks'!FK16="","",'statement of marks'!FK16)</f>
        <v>10</v>
      </c>
      <c r="E375" s="277">
        <f>IF('statement of marks'!FL16="","",'statement of marks'!FL16)</f>
        <v>10</v>
      </c>
      <c r="F375" s="926"/>
      <c r="G375" s="272">
        <f>IF('statement of marks'!FP16="","",'statement of marks'!FP16)</f>
        <v>51</v>
      </c>
      <c r="H375" s="270">
        <f>IF(G375="","",SUM(C375:G375))</f>
        <v>81</v>
      </c>
      <c r="I375" s="272">
        <f>IF('statement of marks'!FU16="","",'statement of marks'!FU16)</f>
        <v>90</v>
      </c>
      <c r="J375" s="270">
        <f>IF(I375="","",SUM(H375:I375))</f>
        <v>171</v>
      </c>
      <c r="K375" s="275" t="str">
        <f>IF('statement of marks'!IY16="","",'statement of marks'!IY16)</f>
        <v>A</v>
      </c>
      <c r="L375" s="274" t="str">
        <f>IF('result subject-wise'!AS16="","",'result subject-wise'!AS16)</f>
        <v/>
      </c>
      <c r="M375" s="931" t="str">
        <f>IF('result subject-wise'!AV16="","",'result subject-wise'!AV16)</f>
        <v/>
      </c>
      <c r="N375" s="932"/>
      <c r="O375" s="326"/>
      <c r="P375" s="362"/>
      <c r="Q375" s="327"/>
      <c r="R375" s="325"/>
      <c r="S375" s="327"/>
      <c r="T375" s="325"/>
      <c r="U375" s="337"/>
      <c r="V375" s="332"/>
      <c r="W375" s="332"/>
      <c r="X375" s="332"/>
      <c r="Y375" s="326"/>
      <c r="Z375" s="326"/>
    </row>
    <row r="376" spans="1:26" ht="21" customHeight="1">
      <c r="A376" s="891" t="str">
        <f>'statement of marks'!$GE$3</f>
        <v xml:space="preserve"> S.U.P.W.</v>
      </c>
      <c r="B376" s="892"/>
      <c r="C376" s="933" t="s">
        <v>244</v>
      </c>
      <c r="D376" s="934"/>
      <c r="E376" s="933" t="s">
        <v>74</v>
      </c>
      <c r="F376" s="933"/>
      <c r="G376" s="934"/>
      <c r="H376" s="934" t="s">
        <v>75</v>
      </c>
      <c r="I376" s="934"/>
      <c r="J376" s="270" t="s">
        <v>35</v>
      </c>
      <c r="K376" s="274" t="s">
        <v>52</v>
      </c>
      <c r="L376" s="935"/>
      <c r="M376" s="933" t="s">
        <v>130</v>
      </c>
      <c r="N376" s="936"/>
      <c r="O376" s="326"/>
      <c r="P376" s="362"/>
      <c r="Q376" s="325"/>
      <c r="R376" s="325"/>
      <c r="S376" s="325"/>
      <c r="T376" s="325"/>
      <c r="U376" s="332"/>
      <c r="V376" s="342"/>
      <c r="W376" s="337"/>
      <c r="X376" s="337"/>
      <c r="Y376" s="326"/>
      <c r="Z376" s="326"/>
    </row>
    <row r="377" spans="1:26" ht="21" customHeight="1">
      <c r="A377" s="891"/>
      <c r="B377" s="892"/>
      <c r="C377" s="934">
        <f>'statement of marks'!$GE$6</f>
        <v>25</v>
      </c>
      <c r="D377" s="934"/>
      <c r="E377" s="934">
        <f>'statement of marks'!$GF$6</f>
        <v>45</v>
      </c>
      <c r="F377" s="934"/>
      <c r="G377" s="934"/>
      <c r="H377" s="934">
        <f>'statement of marks'!$GG$6</f>
        <v>30</v>
      </c>
      <c r="I377" s="934"/>
      <c r="J377" s="270">
        <f>SUM(C377,E377,H377)</f>
        <v>100</v>
      </c>
      <c r="K377" s="274"/>
      <c r="L377" s="935"/>
      <c r="M377" s="937" t="str">
        <f>IF(M375="PASS",N372,"")</f>
        <v/>
      </c>
      <c r="N377" s="938"/>
      <c r="O377" s="326"/>
      <c r="P377" s="362"/>
      <c r="Q377" s="325"/>
      <c r="R377" s="325"/>
      <c r="S377" s="325"/>
      <c r="T377" s="325"/>
      <c r="U377" s="332"/>
      <c r="V377" s="342"/>
      <c r="W377" s="337"/>
      <c r="X377" s="337"/>
      <c r="Y377" s="326"/>
      <c r="Z377" s="326"/>
    </row>
    <row r="378" spans="1:26" ht="21" customHeight="1">
      <c r="A378" s="891"/>
      <c r="B378" s="892"/>
      <c r="C378" s="939">
        <f>IF('statement of marks'!GE16="","",'statement of marks'!GE16)</f>
        <v>24</v>
      </c>
      <c r="D378" s="939"/>
      <c r="E378" s="939">
        <f>'statement of marks'!GF16</f>
        <v>44</v>
      </c>
      <c r="F378" s="939"/>
      <c r="G378" s="939"/>
      <c r="H378" s="939">
        <f>'statement of marks'!GG16</f>
        <v>30</v>
      </c>
      <c r="I378" s="939"/>
      <c r="J378" s="272">
        <f>IF(H378="","",SUM(C378,E378,H378))</f>
        <v>98</v>
      </c>
      <c r="K378" s="275" t="str">
        <f>IF('statement of marks'!IZ16="","",'statement of marks'!IZ16)</f>
        <v>A</v>
      </c>
      <c r="L378" s="935"/>
      <c r="M378" s="940" t="s">
        <v>50</v>
      </c>
      <c r="N378" s="941"/>
      <c r="O378" s="326"/>
      <c r="P378" s="362"/>
      <c r="Q378" s="327"/>
      <c r="R378" s="327"/>
      <c r="S378" s="327"/>
      <c r="T378" s="327"/>
      <c r="U378" s="337"/>
      <c r="V378" s="342"/>
      <c r="W378" s="34"/>
      <c r="X378" s="337"/>
      <c r="Y378" s="326"/>
      <c r="Z378" s="326"/>
    </row>
    <row r="379" spans="1:26" ht="21" customHeight="1">
      <c r="A379" s="891" t="str">
        <f>'statement of marks'!$GN$3</f>
        <v xml:space="preserve"> ART EDU.</v>
      </c>
      <c r="B379" s="892"/>
      <c r="C379" s="934" t="s">
        <v>76</v>
      </c>
      <c r="D379" s="934"/>
      <c r="E379" s="934" t="s">
        <v>77</v>
      </c>
      <c r="F379" s="934"/>
      <c r="G379" s="934"/>
      <c r="H379" s="934" t="s">
        <v>78</v>
      </c>
      <c r="I379" s="934"/>
      <c r="J379" s="270" t="s">
        <v>35</v>
      </c>
      <c r="K379" s="274" t="s">
        <v>52</v>
      </c>
      <c r="L379" s="935"/>
      <c r="M379" s="942" t="str">
        <f>IF(M377="","",IF(M377&gt;=60,"FIRST",IF(M377&gt;=48,"SECOND",IF(M377&gt;=36,"THIRD"))))</f>
        <v/>
      </c>
      <c r="N379" s="943"/>
      <c r="O379" s="326"/>
      <c r="P379" s="362"/>
      <c r="Q379" s="325"/>
      <c r="R379" s="325"/>
      <c r="S379" s="325"/>
      <c r="T379" s="325"/>
      <c r="U379" s="332"/>
      <c r="V379" s="342"/>
      <c r="W379" s="337"/>
      <c r="X379" s="337"/>
      <c r="Y379" s="326"/>
      <c r="Z379" s="326"/>
    </row>
    <row r="380" spans="1:26" ht="21" customHeight="1">
      <c r="A380" s="891"/>
      <c r="B380" s="892"/>
      <c r="C380" s="934">
        <f>'statement of marks'!$GN$6</f>
        <v>25</v>
      </c>
      <c r="D380" s="934"/>
      <c r="E380" s="274">
        <f>'statement of marks'!$GO$6</f>
        <v>30</v>
      </c>
      <c r="F380" s="274"/>
      <c r="G380" s="270">
        <f>'statement of marks'!$GP$6</f>
        <v>30</v>
      </c>
      <c r="H380" s="934">
        <f>'statement of marks'!$GQ$6</f>
        <v>15</v>
      </c>
      <c r="I380" s="934"/>
      <c r="J380" s="270">
        <f>SUM(C380,E380,G380,H380)</f>
        <v>100</v>
      </c>
      <c r="K380" s="274"/>
      <c r="L380" s="935"/>
      <c r="M380" s="942"/>
      <c r="N380" s="943"/>
      <c r="O380" s="326"/>
      <c r="P380" s="362"/>
      <c r="Q380" s="325"/>
      <c r="R380" s="325"/>
      <c r="S380" s="325"/>
      <c r="T380" s="325"/>
      <c r="U380" s="332"/>
      <c r="V380" s="342"/>
      <c r="W380" s="337"/>
      <c r="X380" s="337"/>
      <c r="Y380" s="326"/>
      <c r="Z380" s="326"/>
    </row>
    <row r="381" spans="1:26" ht="21" customHeight="1">
      <c r="A381" s="891"/>
      <c r="B381" s="892"/>
      <c r="C381" s="939">
        <f>IF('statement of marks'!GN16="","",'statement of marks'!GN16)</f>
        <v>24</v>
      </c>
      <c r="D381" s="939"/>
      <c r="E381" s="277">
        <f>'statement of marks'!GO16</f>
        <v>28</v>
      </c>
      <c r="F381" s="277"/>
      <c r="G381" s="272">
        <f>'statement of marks'!GP16</f>
        <v>27</v>
      </c>
      <c r="H381" s="939">
        <f>'statement of marks'!GQ16</f>
        <v>14</v>
      </c>
      <c r="I381" s="939"/>
      <c r="J381" s="270">
        <f>IF(H381="","",SUM(C381:H381))</f>
        <v>93</v>
      </c>
      <c r="K381" s="275" t="str">
        <f>IF('statement of marks'!JA16="","",'statement of marks'!JA16)</f>
        <v>A</v>
      </c>
      <c r="L381" s="944" t="s">
        <v>442</v>
      </c>
      <c r="M381" s="945"/>
      <c r="N381" s="946"/>
      <c r="O381" s="326"/>
      <c r="P381" s="362"/>
      <c r="Q381" s="327"/>
      <c r="R381" s="327"/>
      <c r="S381" s="327"/>
      <c r="T381" s="325"/>
      <c r="U381" s="337"/>
      <c r="V381" s="344"/>
      <c r="W381" s="345"/>
      <c r="X381" s="345"/>
      <c r="Y381" s="326"/>
      <c r="Z381" s="326"/>
    </row>
    <row r="382" spans="1:26" ht="21" customHeight="1">
      <c r="A382" s="922" t="s">
        <v>439</v>
      </c>
      <c r="B382" s="923"/>
      <c r="C382" s="901" t="str">
        <f>'statement of marks'!HK16</f>
        <v>PASS</v>
      </c>
      <c r="D382" s="901"/>
      <c r="E382" s="901"/>
      <c r="F382" s="278"/>
      <c r="G382" s="278" t="s">
        <v>211</v>
      </c>
      <c r="H382" s="275" t="str">
        <f>IF('statement of marks'!DR16="","",'statement of marks'!DR16)</f>
        <v>FIRST</v>
      </c>
      <c r="I382" s="942" t="s">
        <v>209</v>
      </c>
      <c r="J382" s="942"/>
      <c r="K382" s="272">
        <f>IF('statement of marks'!HM16="","",'statement of marks'!HM16)</f>
        <v>0.99999999999999845</v>
      </c>
      <c r="L382" s="945"/>
      <c r="M382" s="945"/>
      <c r="N382" s="946"/>
      <c r="O382" s="331"/>
      <c r="P382" s="362"/>
      <c r="Q382" s="324"/>
      <c r="R382" s="337"/>
      <c r="S382" s="337"/>
      <c r="T382" s="337"/>
      <c r="U382" s="327"/>
      <c r="V382" s="345"/>
      <c r="W382" s="345"/>
      <c r="X382" s="345"/>
      <c r="Y382" s="331"/>
      <c r="Z382" s="331"/>
    </row>
    <row r="383" spans="1:26" ht="21" customHeight="1">
      <c r="A383" s="310" t="s">
        <v>363</v>
      </c>
      <c r="B383" s="947" t="s">
        <v>202</v>
      </c>
      <c r="C383" s="947"/>
      <c r="D383" s="939" t="s">
        <v>203</v>
      </c>
      <c r="E383" s="939"/>
      <c r="F383" s="272"/>
      <c r="G383" s="939" t="s">
        <v>204</v>
      </c>
      <c r="H383" s="939"/>
      <c r="I383" s="939" t="s">
        <v>205</v>
      </c>
      <c r="J383" s="939"/>
      <c r="K383" s="272" t="s">
        <v>324</v>
      </c>
      <c r="L383" s="945"/>
      <c r="M383" s="945"/>
      <c r="N383" s="946"/>
      <c r="O383" s="346"/>
      <c r="P383" s="362"/>
      <c r="Q383" s="327"/>
      <c r="R383" s="327"/>
      <c r="S383" s="327"/>
      <c r="T383" s="327"/>
      <c r="U383" s="327"/>
      <c r="V383" s="345"/>
      <c r="W383" s="345"/>
      <c r="X383" s="345"/>
      <c r="Y383" s="357"/>
      <c r="Z383" s="346"/>
    </row>
    <row r="384" spans="1:26" ht="21" customHeight="1">
      <c r="A384" s="891" t="s">
        <v>200</v>
      </c>
      <c r="B384" s="892"/>
      <c r="C384" s="277" t="str">
        <f>IF('statement of marks'!HO16="","",'statement of marks'!HO16)</f>
        <v/>
      </c>
      <c r="D384" s="893" t="str">
        <f>IF('statement of marks'!HQ16="","",'statement of marks'!HQ16)</f>
        <v/>
      </c>
      <c r="E384" s="893"/>
      <c r="F384" s="277"/>
      <c r="G384" s="893" t="str">
        <f>IF('statement of marks'!HS16="","",'statement of marks'!HS16)</f>
        <v/>
      </c>
      <c r="H384" s="893"/>
      <c r="I384" s="893" t="str">
        <f>IF('statement of marks'!HU16="","",'statement of marks'!HU16)</f>
        <v/>
      </c>
      <c r="J384" s="893"/>
      <c r="K384" s="275" t="str">
        <f>'statement of marks'!HW16</f>
        <v/>
      </c>
      <c r="L384" s="894" t="str">
        <f>IF(OR(M375="PASS",M375="FAIL"),'result subject-wise'!$AV$112,"")</f>
        <v/>
      </c>
      <c r="M384" s="894"/>
      <c r="N384" s="895"/>
      <c r="O384" s="326"/>
      <c r="P384" s="362"/>
      <c r="Q384" s="334"/>
      <c r="R384" s="334"/>
      <c r="S384" s="334"/>
      <c r="T384" s="334"/>
      <c r="U384" s="337"/>
      <c r="V384" s="347"/>
      <c r="W384" s="347"/>
      <c r="X384" s="347"/>
      <c r="Y384" s="326"/>
      <c r="Z384" s="326"/>
    </row>
    <row r="385" spans="1:26" ht="21" customHeight="1">
      <c r="A385" s="896" t="s">
        <v>201</v>
      </c>
      <c r="B385" s="897"/>
      <c r="C385" s="274" t="str">
        <f>IF('statement of marks'!HN16="","",'statement of marks'!HN16)</f>
        <v/>
      </c>
      <c r="D385" s="898" t="str">
        <f>IF('statement of marks'!HP16="","",'statement of marks'!HP16)</f>
        <v/>
      </c>
      <c r="E385" s="898"/>
      <c r="F385" s="274"/>
      <c r="G385" s="898" t="str">
        <f>IF('statement of marks'!HR16="","",'statement of marks'!HR16)</f>
        <v/>
      </c>
      <c r="H385" s="898"/>
      <c r="I385" s="898" t="str">
        <f>IF('statement of marks'!HT16="","",'statement of marks'!HT16)</f>
        <v/>
      </c>
      <c r="J385" s="898"/>
      <c r="K385" s="274" t="str">
        <f>'statement of marks'!HV16</f>
        <v/>
      </c>
      <c r="L385" s="894"/>
      <c r="M385" s="894"/>
      <c r="N385" s="895"/>
      <c r="O385" s="348"/>
      <c r="P385" s="362"/>
      <c r="Q385" s="332"/>
      <c r="R385" s="332"/>
      <c r="S385" s="332"/>
      <c r="T385" s="332"/>
      <c r="U385" s="332"/>
      <c r="V385" s="347"/>
      <c r="W385" s="347"/>
      <c r="X385" s="347"/>
      <c r="Y385" s="348"/>
      <c r="Z385" s="348"/>
    </row>
    <row r="386" spans="1:26" ht="21" customHeight="1">
      <c r="A386" s="899" t="s">
        <v>323</v>
      </c>
      <c r="B386" s="900"/>
      <c r="C386" s="22"/>
      <c r="D386" s="901"/>
      <c r="E386" s="901"/>
      <c r="F386" s="278"/>
      <c r="G386" s="901"/>
      <c r="H386" s="901"/>
      <c r="I386" s="901"/>
      <c r="J386" s="901"/>
      <c r="K386" s="901"/>
      <c r="L386" s="901"/>
      <c r="M386" s="901"/>
      <c r="N386" s="902"/>
      <c r="O386" s="326"/>
      <c r="P386" s="362"/>
      <c r="Q386" s="324"/>
      <c r="R386" s="324"/>
      <c r="S386" s="324"/>
      <c r="T386" s="324"/>
      <c r="U386" s="324"/>
      <c r="V386" s="324"/>
      <c r="W386" s="324"/>
      <c r="X386" s="324"/>
      <c r="Y386" s="349"/>
      <c r="Z386" s="326"/>
    </row>
    <row r="387" spans="1:26" ht="21" customHeight="1">
      <c r="A387" s="899" t="s">
        <v>206</v>
      </c>
      <c r="B387" s="900"/>
      <c r="C387" s="22"/>
      <c r="D387" s="901"/>
      <c r="E387" s="901"/>
      <c r="F387" s="278"/>
      <c r="G387" s="901"/>
      <c r="H387" s="901"/>
      <c r="I387" s="901"/>
      <c r="J387" s="901"/>
      <c r="K387" s="901"/>
      <c r="L387" s="901"/>
      <c r="M387" s="901"/>
      <c r="N387" s="902"/>
      <c r="O387" s="326"/>
      <c r="P387" s="362"/>
      <c r="Q387" s="324"/>
      <c r="R387" s="324"/>
      <c r="S387" s="324"/>
      <c r="T387" s="324"/>
      <c r="U387" s="324"/>
      <c r="V387" s="324"/>
      <c r="W387" s="324"/>
      <c r="X387" s="324"/>
      <c r="Y387" s="326"/>
      <c r="Z387" s="326"/>
    </row>
    <row r="388" spans="1:26" ht="21" customHeight="1">
      <c r="A388" s="891" t="s">
        <v>322</v>
      </c>
      <c r="B388" s="892"/>
      <c r="C388" s="22"/>
      <c r="D388" s="901"/>
      <c r="E388" s="901"/>
      <c r="F388" s="278"/>
      <c r="G388" s="901"/>
      <c r="H388" s="901"/>
      <c r="I388" s="901"/>
      <c r="J388" s="901"/>
      <c r="K388" s="594" t="s">
        <v>322</v>
      </c>
      <c r="L388" s="901"/>
      <c r="M388" s="901"/>
      <c r="N388" s="902"/>
      <c r="O388" s="326"/>
      <c r="P388" s="362"/>
      <c r="Q388" s="324"/>
      <c r="R388" s="324"/>
      <c r="S388" s="324"/>
      <c r="T388" s="324"/>
      <c r="U388" s="34"/>
      <c r="V388" s="324"/>
      <c r="W388" s="324"/>
      <c r="X388" s="324"/>
      <c r="Y388" s="326"/>
      <c r="Z388" s="326"/>
    </row>
    <row r="389" spans="1:26" ht="21" customHeight="1">
      <c r="A389" s="891" t="s">
        <v>207</v>
      </c>
      <c r="B389" s="892"/>
      <c r="C389" s="22"/>
      <c r="D389" s="901"/>
      <c r="E389" s="901"/>
      <c r="F389" s="278"/>
      <c r="G389" s="901"/>
      <c r="H389" s="901"/>
      <c r="I389" s="901"/>
      <c r="J389" s="901"/>
      <c r="K389" s="901"/>
      <c r="L389" s="901"/>
      <c r="M389" s="901"/>
      <c r="N389" s="902"/>
      <c r="O389" s="326"/>
      <c r="P389" s="362"/>
      <c r="Q389" s="324"/>
      <c r="R389" s="324"/>
      <c r="S389" s="324"/>
      <c r="T389" s="324"/>
      <c r="U389" s="324"/>
      <c r="V389" s="324"/>
      <c r="W389" s="324"/>
      <c r="X389" s="324"/>
      <c r="Y389" s="326"/>
      <c r="Z389" s="326"/>
    </row>
    <row r="390" spans="1:26" ht="21" customHeight="1" thickBot="1">
      <c r="A390" s="905" t="s">
        <v>208</v>
      </c>
      <c r="B390" s="906"/>
      <c r="C390" s="906"/>
      <c r="D390" s="906"/>
      <c r="E390" s="906"/>
      <c r="F390" s="314"/>
      <c r="G390" s="907">
        <f>'statement of marks'!$HV$108</f>
        <v>45781</v>
      </c>
      <c r="H390" s="907"/>
      <c r="I390" s="908" t="s">
        <v>210</v>
      </c>
      <c r="J390" s="908"/>
      <c r="K390" s="903"/>
      <c r="L390" s="903"/>
      <c r="M390" s="903"/>
      <c r="N390" s="904"/>
      <c r="O390" s="345"/>
      <c r="P390" s="362"/>
      <c r="Q390" s="345"/>
      <c r="R390" s="347"/>
      <c r="S390" s="350"/>
      <c r="T390" s="350"/>
      <c r="U390" s="324"/>
      <c r="V390" s="324"/>
      <c r="W390" s="324"/>
      <c r="X390" s="324"/>
      <c r="Y390" s="345"/>
      <c r="Z390" s="345"/>
    </row>
    <row r="391" spans="1:26" ht="21" customHeight="1" thickTop="1">
      <c r="A391" s="962" t="s">
        <v>195</v>
      </c>
      <c r="B391" s="963"/>
      <c r="C391" s="963"/>
      <c r="D391" s="963"/>
      <c r="E391" s="963"/>
      <c r="F391" s="963"/>
      <c r="G391" s="963"/>
      <c r="H391" s="963"/>
      <c r="I391" s="963"/>
      <c r="J391" s="963"/>
      <c r="K391" s="963"/>
      <c r="L391" s="963"/>
      <c r="M391" s="963"/>
      <c r="N391" s="964"/>
      <c r="O391" s="323"/>
      <c r="P391" s="362"/>
      <c r="Q391" s="323"/>
      <c r="R391" s="323"/>
      <c r="S391" s="323"/>
      <c r="T391" s="323"/>
      <c r="U391" s="323"/>
      <c r="V391" s="323"/>
      <c r="W391" s="323"/>
      <c r="X391" s="323"/>
      <c r="Y391" s="323"/>
      <c r="Z391" s="323"/>
    </row>
    <row r="392" spans="1:26" ht="21" customHeight="1">
      <c r="A392" s="965" t="str">
        <f>IF('statement of marks'!$A$2="","",'statement of marks'!$A$2)</f>
        <v>Govt. Higher Secondary School, XYZ</v>
      </c>
      <c r="B392" s="966"/>
      <c r="C392" s="966"/>
      <c r="D392" s="966"/>
      <c r="E392" s="966"/>
      <c r="F392" s="966"/>
      <c r="G392" s="966"/>
      <c r="H392" s="966"/>
      <c r="I392" s="966"/>
      <c r="J392" s="966"/>
      <c r="K392" s="966"/>
      <c r="L392" s="966"/>
      <c r="M392" s="966"/>
      <c r="N392" s="967"/>
      <c r="O392" s="325"/>
      <c r="P392" s="362"/>
      <c r="Q392" s="325"/>
      <c r="R392" s="325"/>
      <c r="S392" s="325"/>
      <c r="T392" s="325"/>
      <c r="U392" s="325"/>
      <c r="V392" s="325"/>
      <c r="W392" s="325"/>
      <c r="X392" s="325"/>
      <c r="Y392" s="325"/>
      <c r="Z392" s="325"/>
    </row>
    <row r="393" spans="1:26" ht="21" customHeight="1">
      <c r="A393" s="965"/>
      <c r="B393" s="966"/>
      <c r="C393" s="966"/>
      <c r="D393" s="966"/>
      <c r="E393" s="966"/>
      <c r="F393" s="966"/>
      <c r="G393" s="966"/>
      <c r="H393" s="966"/>
      <c r="I393" s="966"/>
      <c r="J393" s="966"/>
      <c r="K393" s="966"/>
      <c r="L393" s="966"/>
      <c r="M393" s="966"/>
      <c r="N393" s="967"/>
      <c r="O393" s="325"/>
      <c r="P393" s="362"/>
      <c r="Q393" s="325"/>
      <c r="R393" s="325"/>
      <c r="S393" s="325"/>
      <c r="T393" s="325"/>
      <c r="U393" s="325"/>
      <c r="V393" s="325"/>
      <c r="W393" s="325"/>
      <c r="X393" s="325"/>
      <c r="Y393" s="325"/>
      <c r="Z393" s="325"/>
    </row>
    <row r="394" spans="1:26" ht="21" customHeight="1">
      <c r="A394" s="891" t="s">
        <v>196</v>
      </c>
      <c r="B394" s="892"/>
      <c r="C394" s="939" t="str">
        <f>IF(M414="","MAIN EXAM.",IF(C421="SUPPL.","SUPPL. EXAM.",IF(C421="RE-EXAM.","RE-EXAM.",)))</f>
        <v>MAIN EXAM.</v>
      </c>
      <c r="D394" s="939"/>
      <c r="E394" s="939"/>
      <c r="F394" s="939"/>
      <c r="G394" s="939"/>
      <c r="H394" s="948" t="s">
        <v>133</v>
      </c>
      <c r="I394" s="949"/>
      <c r="J394" s="352" t="str">
        <f>IF('statement of marks'!$F$3="","",'statement of marks'!$F$3)</f>
        <v>2024-25</v>
      </c>
      <c r="K394" s="939" t="s">
        <v>62</v>
      </c>
      <c r="L394" s="939"/>
      <c r="M394" s="939" t="str">
        <f>IF('statement of marks'!D17="","",'statement of marks'!D17)</f>
        <v/>
      </c>
      <c r="N394" s="950"/>
      <c r="O394" s="326"/>
      <c r="P394" s="362"/>
      <c r="Q394" s="327"/>
      <c r="R394" s="327"/>
      <c r="S394" s="327"/>
      <c r="T394" s="327"/>
      <c r="U394" s="327"/>
      <c r="V394" s="327"/>
      <c r="W394" s="327"/>
      <c r="X394" s="327"/>
      <c r="Y394" s="326"/>
      <c r="Z394" s="326"/>
    </row>
    <row r="395" spans="1:26" ht="21" customHeight="1">
      <c r="A395" s="891" t="s">
        <v>36</v>
      </c>
      <c r="B395" s="892"/>
      <c r="C395" s="892" t="str">
        <f>IF('statement of marks'!G17="","",'statement of marks'!G17)</f>
        <v/>
      </c>
      <c r="D395" s="892"/>
      <c r="E395" s="892"/>
      <c r="F395" s="892"/>
      <c r="G395" s="892"/>
      <c r="H395" s="892"/>
      <c r="I395" s="892"/>
      <c r="J395" s="892"/>
      <c r="K395" s="892"/>
      <c r="L395" s="892"/>
      <c r="M395" s="892"/>
      <c r="N395" s="951"/>
      <c r="O395" s="326"/>
      <c r="P395" s="362"/>
      <c r="Q395" s="326"/>
      <c r="R395" s="326"/>
      <c r="S395" s="326"/>
      <c r="T395" s="326"/>
      <c r="U395" s="326"/>
      <c r="V395" s="326"/>
      <c r="W395" s="326"/>
      <c r="X395" s="326"/>
      <c r="Y395" s="326"/>
      <c r="Z395" s="326"/>
    </row>
    <row r="396" spans="1:26" ht="21" customHeight="1">
      <c r="A396" s="891" t="s">
        <v>37</v>
      </c>
      <c r="B396" s="892"/>
      <c r="C396" s="892" t="str">
        <f>IF('statement of marks'!H17="","",'statement of marks'!H17)</f>
        <v/>
      </c>
      <c r="D396" s="892"/>
      <c r="E396" s="892"/>
      <c r="F396" s="892"/>
      <c r="G396" s="892"/>
      <c r="H396" s="892"/>
      <c r="I396" s="892"/>
      <c r="J396" s="892"/>
      <c r="K396" s="892"/>
      <c r="L396" s="892"/>
      <c r="M396" s="892"/>
      <c r="N396" s="951"/>
      <c r="O396" s="326"/>
      <c r="P396" s="362"/>
      <c r="Q396" s="326"/>
      <c r="R396" s="326"/>
      <c r="S396" s="326"/>
      <c r="T396" s="326"/>
      <c r="U396" s="326"/>
      <c r="V396" s="326"/>
      <c r="W396" s="326"/>
      <c r="X396" s="326"/>
      <c r="Y396" s="326"/>
      <c r="Z396" s="326"/>
    </row>
    <row r="397" spans="1:26" ht="21" customHeight="1">
      <c r="A397" s="891" t="s">
        <v>38</v>
      </c>
      <c r="B397" s="892"/>
      <c r="C397" s="892" t="str">
        <f>IF('statement of marks'!I17="","",'statement of marks'!I17)</f>
        <v/>
      </c>
      <c r="D397" s="892"/>
      <c r="E397" s="892"/>
      <c r="F397" s="892"/>
      <c r="G397" s="892"/>
      <c r="H397" s="892"/>
      <c r="I397" s="892"/>
      <c r="J397" s="892"/>
      <c r="K397" s="892"/>
      <c r="L397" s="892"/>
      <c r="M397" s="892"/>
      <c r="N397" s="951"/>
      <c r="O397" s="326"/>
      <c r="P397" s="362"/>
      <c r="Q397" s="326"/>
      <c r="R397" s="326"/>
      <c r="S397" s="326"/>
      <c r="T397" s="326"/>
      <c r="U397" s="326"/>
      <c r="V397" s="326"/>
      <c r="W397" s="326"/>
      <c r="X397" s="326"/>
      <c r="Y397" s="326"/>
      <c r="Z397" s="326"/>
    </row>
    <row r="398" spans="1:26" ht="21" customHeight="1">
      <c r="A398" s="891" t="s">
        <v>243</v>
      </c>
      <c r="B398" s="892"/>
      <c r="C398" s="892" t="str">
        <f>IF('statement of marks'!$A$3="","",'statement of marks'!$A$3)</f>
        <v>9 'A'</v>
      </c>
      <c r="D398" s="892"/>
      <c r="E398" s="939" t="s">
        <v>63</v>
      </c>
      <c r="F398" s="939"/>
      <c r="G398" s="939"/>
      <c r="H398" s="939" t="str">
        <f>IF('statement of marks'!E17="","",'statement of marks'!E17)</f>
        <v/>
      </c>
      <c r="I398" s="939"/>
      <c r="J398" s="952" t="s">
        <v>58</v>
      </c>
      <c r="K398" s="952"/>
      <c r="L398" s="953" t="str">
        <f>IF('statement of marks'!F17="","",'statement of marks'!F17)</f>
        <v/>
      </c>
      <c r="M398" s="953"/>
      <c r="N398" s="954"/>
      <c r="O398" s="326"/>
      <c r="P398" s="362"/>
      <c r="Q398" s="326"/>
      <c r="R398" s="327"/>
      <c r="S398" s="327"/>
      <c r="T398" s="327"/>
      <c r="U398" s="327"/>
      <c r="V398" s="328"/>
      <c r="W398" s="328"/>
      <c r="X398" s="328"/>
      <c r="Y398" s="326"/>
      <c r="Z398" s="326"/>
    </row>
    <row r="399" spans="1:26" ht="21" customHeight="1">
      <c r="A399" s="955" t="s">
        <v>197</v>
      </c>
      <c r="B399" s="956" t="s">
        <v>198</v>
      </c>
      <c r="C399" s="659" t="s">
        <v>67</v>
      </c>
      <c r="D399" s="659" t="s">
        <v>68</v>
      </c>
      <c r="E399" s="957" t="s">
        <v>434</v>
      </c>
      <c r="F399" s="958" t="s">
        <v>431</v>
      </c>
      <c r="G399" s="659" t="s">
        <v>370</v>
      </c>
      <c r="H399" s="659" t="s">
        <v>212</v>
      </c>
      <c r="I399" s="659" t="s">
        <v>432</v>
      </c>
      <c r="J399" s="659" t="s">
        <v>168</v>
      </c>
      <c r="K399" s="659" t="s">
        <v>438</v>
      </c>
      <c r="L399" s="659" t="s">
        <v>365</v>
      </c>
      <c r="M399" s="659" t="s">
        <v>366</v>
      </c>
      <c r="N399" s="961" t="s">
        <v>213</v>
      </c>
      <c r="O399" s="329"/>
      <c r="P399" s="362"/>
      <c r="Q399" s="330"/>
      <c r="R399" s="330"/>
      <c r="S399" s="330"/>
      <c r="T399" s="330"/>
      <c r="U399" s="330"/>
      <c r="V399" s="330"/>
      <c r="W399" s="330"/>
      <c r="X399" s="330"/>
      <c r="Y399" s="329"/>
      <c r="Z399" s="329"/>
    </row>
    <row r="400" spans="1:26" ht="21" customHeight="1">
      <c r="A400" s="955"/>
      <c r="B400" s="956"/>
      <c r="C400" s="659"/>
      <c r="D400" s="659"/>
      <c r="E400" s="957"/>
      <c r="F400" s="959"/>
      <c r="G400" s="659"/>
      <c r="H400" s="659"/>
      <c r="I400" s="659"/>
      <c r="J400" s="659"/>
      <c r="K400" s="659"/>
      <c r="L400" s="659"/>
      <c r="M400" s="659"/>
      <c r="N400" s="961"/>
      <c r="O400" s="329"/>
      <c r="P400" s="362"/>
      <c r="Q400" s="330"/>
      <c r="R400" s="330"/>
      <c r="S400" s="330"/>
      <c r="T400" s="330"/>
      <c r="U400" s="330"/>
      <c r="V400" s="330"/>
      <c r="W400" s="330"/>
      <c r="X400" s="330"/>
      <c r="Y400" s="329"/>
      <c r="Z400" s="329"/>
    </row>
    <row r="401" spans="1:26" ht="21" customHeight="1">
      <c r="A401" s="955"/>
      <c r="B401" s="956"/>
      <c r="C401" s="659"/>
      <c r="D401" s="659"/>
      <c r="E401" s="957"/>
      <c r="F401" s="960"/>
      <c r="G401" s="659"/>
      <c r="H401" s="659"/>
      <c r="I401" s="659"/>
      <c r="J401" s="659"/>
      <c r="K401" s="659"/>
      <c r="L401" s="659"/>
      <c r="M401" s="659"/>
      <c r="N401" s="961"/>
      <c r="O401" s="329"/>
      <c r="P401" s="362"/>
      <c r="Q401" s="330"/>
      <c r="R401" s="330"/>
      <c r="S401" s="330"/>
      <c r="T401" s="330"/>
      <c r="U401" s="330"/>
      <c r="V401" s="330"/>
      <c r="W401" s="330"/>
      <c r="X401" s="330"/>
      <c r="Y401" s="329"/>
      <c r="Z401" s="329"/>
    </row>
    <row r="402" spans="1:26" ht="21" customHeight="1">
      <c r="A402" s="922" t="s">
        <v>149</v>
      </c>
      <c r="B402" s="923"/>
      <c r="C402" s="274">
        <v>10</v>
      </c>
      <c r="D402" s="274">
        <v>10</v>
      </c>
      <c r="E402" s="322" t="s">
        <v>436</v>
      </c>
      <c r="F402" s="322" t="s">
        <v>437</v>
      </c>
      <c r="G402" s="274">
        <v>70</v>
      </c>
      <c r="H402" s="270">
        <v>100</v>
      </c>
      <c r="I402" s="202">
        <v>100</v>
      </c>
      <c r="J402" s="270">
        <v>200</v>
      </c>
      <c r="K402" s="279"/>
      <c r="L402" s="270">
        <v>100</v>
      </c>
      <c r="M402" s="270"/>
      <c r="N402" s="201">
        <v>200</v>
      </c>
      <c r="O402" s="331"/>
      <c r="P402" s="362"/>
      <c r="Q402" s="325"/>
      <c r="R402" s="325"/>
      <c r="S402" s="325"/>
      <c r="T402" s="325"/>
      <c r="U402" s="333"/>
      <c r="V402" s="325"/>
      <c r="W402" s="325"/>
      <c r="X402" s="325"/>
      <c r="Y402" s="331"/>
      <c r="Z402" s="331"/>
    </row>
    <row r="403" spans="1:26" ht="21" customHeight="1">
      <c r="A403" s="891" t="str">
        <f>'statement of marks'!$J$3</f>
        <v xml:space="preserve"> HINDI</v>
      </c>
      <c r="B403" s="892"/>
      <c r="C403" s="277" t="str">
        <f>IF('statement of marks'!J17="","",'statement of marks'!J17)</f>
        <v/>
      </c>
      <c r="D403" s="277" t="str">
        <f>IF('statement of marks'!K17="","",'statement of marks'!K17)</f>
        <v/>
      </c>
      <c r="E403" s="277" t="str">
        <f>IF('statement of marks'!L17="","",'statement of marks'!L17)</f>
        <v/>
      </c>
      <c r="F403" s="360" t="str">
        <f>IF('statement of marks'!N17="","",'statement of marks'!N17)</f>
        <v/>
      </c>
      <c r="G403" s="277" t="str">
        <f>IF('statement of marks'!O17="","",'statement of marks'!O17)</f>
        <v/>
      </c>
      <c r="H403" s="270" t="str">
        <f t="shared" ref="H403:H408" si="59">IF(G403="","",SUM(C403:G403))</f>
        <v/>
      </c>
      <c r="I403" s="202" t="str">
        <f>IF('statement of marks'!Q17="","",'statement of marks'!Q17)</f>
        <v/>
      </c>
      <c r="J403" s="203" t="str">
        <f t="shared" ref="J403:J408" si="60">IF(I403="","",SUM(H403:I403))</f>
        <v/>
      </c>
      <c r="K403" s="275" t="str">
        <f>CONCATENATE('statement of marks'!HZ17,'statement of marks'!IA17,'statement of marks'!IB17)</f>
        <v/>
      </c>
      <c r="L403" s="277" t="str">
        <f>IF('result subject-wise'!AB17="","",'result subject-wise'!AB17)</f>
        <v/>
      </c>
      <c r="M403" s="277" t="str">
        <f>IF('result subject-wise'!AK17="","",'result subject-wise'!AK17)</f>
        <v/>
      </c>
      <c r="N403" s="276" t="str">
        <f>IF(AND(K403="RE",M403=""),"",IF(AND(K403="S",M403=""),"",IF(M403="P",SUM(H403,L403),J403)))</f>
        <v/>
      </c>
      <c r="O403" s="326"/>
      <c r="P403" s="362"/>
      <c r="Q403" s="334"/>
      <c r="R403" s="325"/>
      <c r="S403" s="335"/>
      <c r="T403" s="336"/>
      <c r="U403" s="337"/>
      <c r="V403" s="334"/>
      <c r="W403" s="334"/>
      <c r="X403" s="337"/>
      <c r="Y403" s="326"/>
      <c r="Z403" s="326"/>
    </row>
    <row r="404" spans="1:26" ht="21" customHeight="1">
      <c r="A404" s="891" t="str">
        <f>'statement of marks'!$Y$3</f>
        <v xml:space="preserve"> ENGLISH</v>
      </c>
      <c r="B404" s="892"/>
      <c r="C404" s="277" t="str">
        <f>IF('statement of marks'!Y17="","",'statement of marks'!Y17)</f>
        <v/>
      </c>
      <c r="D404" s="277" t="str">
        <f>IF('statement of marks'!Z17="","",'statement of marks'!Z17)</f>
        <v/>
      </c>
      <c r="E404" s="277" t="str">
        <f>IF('statement of marks'!AA17="","",'statement of marks'!AA17)</f>
        <v/>
      </c>
      <c r="F404" s="360" t="str">
        <f>IF('statement of marks'!AC17="","",'statement of marks'!AC17)</f>
        <v/>
      </c>
      <c r="G404" s="277" t="str">
        <f>IF('statement of marks'!AD17="","",'statement of marks'!AD17)</f>
        <v/>
      </c>
      <c r="H404" s="270" t="str">
        <f t="shared" si="59"/>
        <v/>
      </c>
      <c r="I404" s="202" t="str">
        <f>IF('statement of marks'!AF17="","",'statement of marks'!AF17)</f>
        <v/>
      </c>
      <c r="J404" s="203" t="str">
        <f t="shared" si="60"/>
        <v/>
      </c>
      <c r="K404" s="275" t="str">
        <f>CONCATENATE('statement of marks'!IC17,'statement of marks'!ID17,'statement of marks'!IE17,)</f>
        <v/>
      </c>
      <c r="L404" s="277" t="str">
        <f>IF('result subject-wise'!AC17="","",'result subject-wise'!AC17)</f>
        <v/>
      </c>
      <c r="M404" s="277" t="str">
        <f>IF('result subject-wise'!AL17="","",'result subject-wise'!AL17)</f>
        <v/>
      </c>
      <c r="N404" s="276" t="str">
        <f t="shared" ref="N404:N408" si="61">IF(AND(K404="RE",M404=""),"",IF(AND(K404="S",M404=""),"",IF(M404="P",SUM(H404,L404),J404)))</f>
        <v/>
      </c>
      <c r="O404" s="326"/>
      <c r="P404" s="362"/>
      <c r="Q404" s="334"/>
      <c r="R404" s="325"/>
      <c r="S404" s="335"/>
      <c r="T404" s="336"/>
      <c r="U404" s="337"/>
      <c r="V404" s="334"/>
      <c r="W404" s="334"/>
      <c r="X404" s="337"/>
      <c r="Y404" s="326"/>
      <c r="Z404" s="326"/>
    </row>
    <row r="405" spans="1:26" ht="21" customHeight="1">
      <c r="A405" s="891" t="str">
        <f>'statement of marks'!AO17</f>
        <v/>
      </c>
      <c r="B405" s="892"/>
      <c r="C405" s="277" t="str">
        <f>IF('statement of marks'!AP17="","",'statement of marks'!AP17)</f>
        <v/>
      </c>
      <c r="D405" s="277" t="str">
        <f>IF('statement of marks'!AQ17="","",'statement of marks'!AQ17)</f>
        <v/>
      </c>
      <c r="E405" s="277" t="str">
        <f>IF('statement of marks'!AR17="","",'statement of marks'!AR17)</f>
        <v/>
      </c>
      <c r="F405" s="360" t="str">
        <f>IF('statement of marks'!AT17="","",'statement of marks'!AT17)</f>
        <v/>
      </c>
      <c r="G405" s="277" t="str">
        <f>IF('statement of marks'!AU17="","",'statement of marks'!AU17)</f>
        <v/>
      </c>
      <c r="H405" s="270" t="str">
        <f t="shared" si="59"/>
        <v/>
      </c>
      <c r="I405" s="202" t="str">
        <f>IF('statement of marks'!AW17="","",'statement of marks'!AW17)</f>
        <v/>
      </c>
      <c r="J405" s="203" t="str">
        <f t="shared" si="60"/>
        <v/>
      </c>
      <c r="K405" s="275" t="str">
        <f>CONCATENATE('statement of marks'!IF17,'statement of marks'!IL17,'statement of marks'!IM17)</f>
        <v/>
      </c>
      <c r="L405" s="277" t="str">
        <f>IF('result subject-wise'!AD17="","",'result subject-wise'!AD17)</f>
        <v/>
      </c>
      <c r="M405" s="277" t="str">
        <f>IF('result subject-wise'!AM17="","",'result subject-wise'!AM17)</f>
        <v/>
      </c>
      <c r="N405" s="276" t="str">
        <f t="shared" si="61"/>
        <v/>
      </c>
      <c r="O405" s="326"/>
      <c r="P405" s="362"/>
      <c r="Q405" s="334"/>
      <c r="R405" s="325"/>
      <c r="S405" s="335"/>
      <c r="T405" s="336"/>
      <c r="U405" s="337"/>
      <c r="V405" s="334"/>
      <c r="W405" s="334"/>
      <c r="X405" s="337"/>
      <c r="Y405" s="326"/>
      <c r="Z405" s="326"/>
    </row>
    <row r="406" spans="1:26" ht="21" customHeight="1">
      <c r="A406" s="891" t="str">
        <f>'statement of marks'!$BE$3</f>
        <v xml:space="preserve"> SCIENCE</v>
      </c>
      <c r="B406" s="892"/>
      <c r="C406" s="277" t="str">
        <f>IF('statement of marks'!BE17="","",'statement of marks'!BE17)</f>
        <v/>
      </c>
      <c r="D406" s="277" t="str">
        <f>IF('statement of marks'!BF17="","",'statement of marks'!BF17)</f>
        <v/>
      </c>
      <c r="E406" s="277" t="str">
        <f>IF('statement of marks'!BG17="","",'statement of marks'!BG17)</f>
        <v/>
      </c>
      <c r="F406" s="360" t="str">
        <f>IF('statement of marks'!BI17="","",'statement of marks'!BI17)</f>
        <v/>
      </c>
      <c r="G406" s="277" t="str">
        <f>IF('statement of marks'!BJ17="","",'statement of marks'!BJ17)</f>
        <v/>
      </c>
      <c r="H406" s="270" t="str">
        <f t="shared" si="59"/>
        <v/>
      </c>
      <c r="I406" s="202" t="str">
        <f>IF('statement of marks'!BL17="","",'statement of marks'!BL17)</f>
        <v/>
      </c>
      <c r="J406" s="203" t="str">
        <f t="shared" si="60"/>
        <v/>
      </c>
      <c r="K406" s="275" t="str">
        <f>CONCATENATE('statement of marks'!IN17,'statement of marks'!IO17,'statement of marks'!IP17)</f>
        <v/>
      </c>
      <c r="L406" s="277" t="str">
        <f>IF('result subject-wise'!AE17="","",'result subject-wise'!AE17)</f>
        <v/>
      </c>
      <c r="M406" s="277" t="str">
        <f>IF('result subject-wise'!AN17="","",'result subject-wise'!AN17)</f>
        <v/>
      </c>
      <c r="N406" s="276" t="str">
        <f t="shared" si="61"/>
        <v/>
      </c>
      <c r="O406" s="326"/>
      <c r="P406" s="362"/>
      <c r="Q406" s="334"/>
      <c r="R406" s="325"/>
      <c r="S406" s="335"/>
      <c r="T406" s="336"/>
      <c r="U406" s="337"/>
      <c r="V406" s="334"/>
      <c r="W406" s="334"/>
      <c r="X406" s="337"/>
      <c r="Y406" s="326"/>
      <c r="Z406" s="326"/>
    </row>
    <row r="407" spans="1:26" ht="21" customHeight="1">
      <c r="A407" s="909" t="str">
        <f>'statement of marks'!$BU17</f>
        <v xml:space="preserve"> SOCIAL SCIENCE</v>
      </c>
      <c r="B407" s="910"/>
      <c r="C407" s="277">
        <f>IF('statement of marks'!CL17="","",'statement of marks'!CL17)</f>
        <v>10</v>
      </c>
      <c r="D407" s="277">
        <f>IF('statement of marks'!CM17="","",'statement of marks'!CM17)</f>
        <v>10</v>
      </c>
      <c r="E407" s="277">
        <f>IF('statement of marks'!CN17="","",'statement of marks'!CN17)</f>
        <v>9</v>
      </c>
      <c r="F407" s="360">
        <f>IF('statement of marks'!CO17="","",'statement of marks'!CO17)</f>
        <v>0.5</v>
      </c>
      <c r="G407" s="277">
        <f>IF('statement of marks'!CP17="","",'statement of marks'!CP17)</f>
        <v>70</v>
      </c>
      <c r="H407" s="270">
        <f t="shared" si="59"/>
        <v>99.5</v>
      </c>
      <c r="I407" s="202">
        <f>IF('statement of marks'!CR17="","",'statement of marks'!CR17)</f>
        <v>100</v>
      </c>
      <c r="J407" s="203">
        <f t="shared" si="60"/>
        <v>199.5</v>
      </c>
      <c r="K407" s="275" t="str">
        <f>CONCATENATE('statement of marks'!IQ17,'statement of marks'!IR17,'statement of marks'!IS17)</f>
        <v/>
      </c>
      <c r="L407" s="277" t="str">
        <f>IF('result subject-wise'!AF17="","",'result subject-wise'!AF17)</f>
        <v/>
      </c>
      <c r="M407" s="277" t="str">
        <f>IF('result subject-wise'!AO17="","",'result subject-wise'!AO17)</f>
        <v/>
      </c>
      <c r="N407" s="276">
        <f t="shared" si="61"/>
        <v>199.5</v>
      </c>
      <c r="O407" s="326"/>
      <c r="P407" s="362"/>
      <c r="Q407" s="334"/>
      <c r="R407" s="325"/>
      <c r="S407" s="335"/>
      <c r="T407" s="336"/>
      <c r="U407" s="337"/>
      <c r="V407" s="334"/>
      <c r="W407" s="334"/>
      <c r="X407" s="337"/>
      <c r="Y407" s="326"/>
      <c r="Z407" s="326"/>
    </row>
    <row r="408" spans="1:26" ht="21" customHeight="1">
      <c r="A408" s="891" t="str">
        <f>'statement of marks'!$CZ$3</f>
        <v xml:space="preserve"> MATHEMATICS</v>
      </c>
      <c r="B408" s="892"/>
      <c r="C408" s="277">
        <f>IF('statement of marks'!CZ17="","",'statement of marks'!CZ17)</f>
        <v>5</v>
      </c>
      <c r="D408" s="277">
        <f>IF('statement of marks'!DA17="","",'statement of marks'!DA17)</f>
        <v>4</v>
      </c>
      <c r="E408" s="277">
        <f>IF('statement of marks'!DB17="","",'statement of marks'!DB17)</f>
        <v>8</v>
      </c>
      <c r="F408" s="360">
        <f>IF('statement of marks'!DD17="","",'statement of marks'!DD17)</f>
        <v>1</v>
      </c>
      <c r="G408" s="277">
        <f>IF('statement of marks'!DE17="","",'statement of marks'!DE17)</f>
        <v>25</v>
      </c>
      <c r="H408" s="270">
        <f t="shared" si="59"/>
        <v>43</v>
      </c>
      <c r="I408" s="202">
        <f>IF('statement of marks'!DG17="","",'statement of marks'!DG17)</f>
        <v>90</v>
      </c>
      <c r="J408" s="203">
        <f t="shared" si="60"/>
        <v>133</v>
      </c>
      <c r="K408" s="275" t="str">
        <f>CONCATENATE('statement of marks'!IT17,'statement of marks'!IU17,'statement of marks'!IV17)</f>
        <v/>
      </c>
      <c r="L408" s="277" t="str">
        <f>IF('result subject-wise'!AG17="","",'result subject-wise'!AG17)</f>
        <v/>
      </c>
      <c r="M408" s="277" t="str">
        <f>IF('result subject-wise'!AP17="","",'result subject-wise'!AP17)</f>
        <v/>
      </c>
      <c r="N408" s="276">
        <f t="shared" si="61"/>
        <v>133</v>
      </c>
      <c r="O408" s="326"/>
      <c r="P408" s="362"/>
      <c r="Q408" s="334"/>
      <c r="R408" s="325"/>
      <c r="S408" s="335"/>
      <c r="T408" s="336"/>
      <c r="U408" s="337"/>
      <c r="V408" s="334"/>
      <c r="W408" s="334"/>
      <c r="X408" s="337"/>
      <c r="Y408" s="326"/>
      <c r="Z408" s="326"/>
    </row>
    <row r="409" spans="1:26" ht="21" customHeight="1">
      <c r="A409" s="911" t="s">
        <v>214</v>
      </c>
      <c r="B409" s="912"/>
      <c r="C409" s="274">
        <f t="shared" ref="C409:D409" si="62">IF(C408="","",SUM(C403:C408))</f>
        <v>15</v>
      </c>
      <c r="D409" s="274">
        <f t="shared" si="62"/>
        <v>14</v>
      </c>
      <c r="E409" s="274">
        <f>IF(E408="","",SUM(E403:E408))</f>
        <v>17</v>
      </c>
      <c r="F409" s="361">
        <f>IF(F408="","",SUM(F403:F408))</f>
        <v>1.5</v>
      </c>
      <c r="G409" s="274">
        <f t="shared" ref="G409:J409" si="63">IF(G408="","",SUM(G403:G408))</f>
        <v>95</v>
      </c>
      <c r="H409" s="274">
        <f t="shared" si="63"/>
        <v>142.5</v>
      </c>
      <c r="I409" s="274">
        <f t="shared" si="63"/>
        <v>190</v>
      </c>
      <c r="J409" s="274">
        <f t="shared" si="63"/>
        <v>332.5</v>
      </c>
      <c r="K409" s="913"/>
      <c r="L409" s="914"/>
      <c r="M409" s="919">
        <f>COUNTIF(M403:M408,"F")</f>
        <v>0</v>
      </c>
      <c r="N409" s="273">
        <f>SUM(N403:N408)</f>
        <v>332.5</v>
      </c>
      <c r="O409" s="339"/>
      <c r="P409" s="362"/>
      <c r="Q409" s="332"/>
      <c r="R409" s="332"/>
      <c r="S409" s="332"/>
      <c r="T409" s="332"/>
      <c r="U409" s="340"/>
      <c r="V409" s="340"/>
      <c r="W409" s="334"/>
      <c r="X409" s="332"/>
      <c r="Y409" s="339"/>
      <c r="Z409" s="339"/>
    </row>
    <row r="410" spans="1:26" ht="21" customHeight="1">
      <c r="A410" s="911" t="s">
        <v>199</v>
      </c>
      <c r="B410" s="912"/>
      <c r="C410" s="270">
        <f>60-(COUNTIF(C403:C408,"NA")*C402+COUNTIF(C403:C408,"ML")*C402)</f>
        <v>60</v>
      </c>
      <c r="D410" s="270">
        <f>60-(COUNTIF(D403:D408,"NA")*D402+COUNTIF(D403:D408,"ML")*D402)</f>
        <v>60</v>
      </c>
      <c r="E410" s="270">
        <f>53-(COUNTIF(E403:E408,"NA")*9+COUNTIF(E403:E408,"ML")*9)</f>
        <v>53</v>
      </c>
      <c r="F410" s="270">
        <f>7-(COUNTIF(F403:F408,"ML")*1)</f>
        <v>7</v>
      </c>
      <c r="G410" s="270">
        <f>420-(COUNTIF(G403:G408,"NA")*G402+COUNTIF(G403:G408,"ML")*G402)</f>
        <v>420</v>
      </c>
      <c r="H410" s="270">
        <f>SUM(C410:G410)</f>
        <v>600</v>
      </c>
      <c r="I410" s="270">
        <f>600-(COUNTIF(I403:I408,"ML")*100)</f>
        <v>600</v>
      </c>
      <c r="J410" s="270">
        <f>SUM(H410:I410)</f>
        <v>1200</v>
      </c>
      <c r="K410" s="915"/>
      <c r="L410" s="916"/>
      <c r="M410" s="920"/>
      <c r="N410" s="201">
        <f>6*N402</f>
        <v>1200</v>
      </c>
      <c r="O410" s="339"/>
      <c r="P410" s="362"/>
      <c r="Q410" s="325"/>
      <c r="R410" s="325"/>
      <c r="S410" s="325"/>
      <c r="T410" s="325"/>
      <c r="U410" s="340"/>
      <c r="V410" s="334"/>
      <c r="W410" s="340"/>
      <c r="X410" s="325"/>
      <c r="Y410" s="339"/>
      <c r="Z410" s="339"/>
    </row>
    <row r="411" spans="1:26" ht="21" customHeight="1">
      <c r="A411" s="922" t="s">
        <v>130</v>
      </c>
      <c r="B411" s="923"/>
      <c r="C411" s="204">
        <f t="shared" ref="C411:J411" si="64">C409/C410*100</f>
        <v>25</v>
      </c>
      <c r="D411" s="204">
        <f t="shared" si="64"/>
        <v>23.333333333333332</v>
      </c>
      <c r="E411" s="204">
        <f t="shared" si="64"/>
        <v>32.075471698113205</v>
      </c>
      <c r="F411" s="204">
        <f t="shared" si="64"/>
        <v>21.428571428571427</v>
      </c>
      <c r="G411" s="204">
        <f t="shared" si="64"/>
        <v>22.61904761904762</v>
      </c>
      <c r="H411" s="204">
        <f t="shared" si="64"/>
        <v>23.75</v>
      </c>
      <c r="I411" s="204">
        <f t="shared" si="64"/>
        <v>31.666666666666664</v>
      </c>
      <c r="J411" s="204">
        <f t="shared" si="64"/>
        <v>27.708333333333336</v>
      </c>
      <c r="K411" s="917"/>
      <c r="L411" s="918"/>
      <c r="M411" s="921"/>
      <c r="N411" s="354">
        <f>N409/N410*100</f>
        <v>27.708333333333336</v>
      </c>
      <c r="O411" s="331"/>
      <c r="P411" s="363"/>
      <c r="Q411" s="341"/>
      <c r="R411" s="341"/>
      <c r="S411" s="341"/>
      <c r="T411" s="341"/>
      <c r="U411" s="340"/>
      <c r="V411" s="334"/>
      <c r="W411" s="340"/>
      <c r="X411" s="341"/>
      <c r="Y411" s="331"/>
      <c r="Z411" s="331"/>
    </row>
    <row r="412" spans="1:26" ht="21" customHeight="1">
      <c r="A412" s="891" t="str">
        <f>'statement of marks'!$DS$3</f>
        <v>RAJASTHAN KA SWARNIM ITIHAS</v>
      </c>
      <c r="B412" s="892"/>
      <c r="C412" s="272">
        <f>IF('statement of marks'!DS17="","",'statement of marks'!DS17)</f>
        <v>10</v>
      </c>
      <c r="D412" s="272">
        <f>IF('statement of marks'!DT17="","",'statement of marks'!DT17)</f>
        <v>10</v>
      </c>
      <c r="E412" s="277">
        <f>IF('statement of marks'!DU17="","",'statement of marks'!DU17)</f>
        <v>10</v>
      </c>
      <c r="F412" s="924"/>
      <c r="G412" s="272">
        <f>IF('statement of marks'!DW17="","",'statement of marks'!DW17)</f>
        <v>70</v>
      </c>
      <c r="H412" s="270">
        <f>IF(G412="","",SUM(C412:G412))</f>
        <v>100</v>
      </c>
      <c r="I412" s="272">
        <f>IF('statement of marks'!DY17="","",'statement of marks'!DY17)</f>
        <v>100</v>
      </c>
      <c r="J412" s="270">
        <f>IF(I412="","",SUM(H412:I412))</f>
        <v>200</v>
      </c>
      <c r="K412" s="275" t="str">
        <f>IF('statement of marks'!IW17="","",'statement of marks'!IW17)</f>
        <v/>
      </c>
      <c r="L412" s="280" t="str">
        <f>IF('result subject-wise'!AQ17="","",'result subject-wise'!AQ17)</f>
        <v/>
      </c>
      <c r="M412" s="927" t="s">
        <v>441</v>
      </c>
      <c r="N412" s="928"/>
      <c r="O412" s="326"/>
      <c r="P412" s="362"/>
      <c r="Q412" s="327"/>
      <c r="R412" s="325"/>
      <c r="S412" s="327"/>
      <c r="T412" s="325"/>
      <c r="U412" s="337"/>
      <c r="V412" s="342"/>
      <c r="W412" s="343"/>
      <c r="X412" s="332"/>
      <c r="Y412" s="326"/>
      <c r="Z412" s="326"/>
    </row>
    <row r="413" spans="1:26" ht="21" customHeight="1">
      <c r="A413" s="891" t="str">
        <f>'statement of marks'!$EG$3</f>
        <v xml:space="preserve"> PH. AND HEALTH EDU.</v>
      </c>
      <c r="B413" s="892"/>
      <c r="C413" s="272">
        <f>IF('statement of marks'!EI17="","",'statement of marks'!EI17)</f>
        <v>14</v>
      </c>
      <c r="D413" s="272">
        <f>IF('statement of marks'!EL17="","",'statement of marks'!EL17)</f>
        <v>11</v>
      </c>
      <c r="E413" s="277">
        <f>IF('statement of marks'!EO17="","",'statement of marks'!EO17)</f>
        <v>25</v>
      </c>
      <c r="F413" s="925"/>
      <c r="G413" s="272">
        <f>IF('statement of marks'!EU17="","",'statement of marks'!EU17)</f>
        <v>38</v>
      </c>
      <c r="H413" s="270">
        <f>IF(G413="","",SUM(C413:G413))</f>
        <v>88</v>
      </c>
      <c r="I413" s="272">
        <f>IF('statement of marks'!EZ17="","",'statement of marks'!EZ17)</f>
        <v>100</v>
      </c>
      <c r="J413" s="270">
        <f>IF(I413="","",SUM(H413:I413))</f>
        <v>188</v>
      </c>
      <c r="K413" s="275" t="str">
        <f>IF('statement of marks'!IX17="","",'statement of marks'!IX17)</f>
        <v>A</v>
      </c>
      <c r="L413" s="274" t="str">
        <f>IF('result subject-wise'!AR17="","",'result subject-wise'!AR17)</f>
        <v/>
      </c>
      <c r="M413" s="929"/>
      <c r="N413" s="930"/>
      <c r="O413" s="326"/>
      <c r="P413" s="362"/>
      <c r="Q413" s="327"/>
      <c r="R413" s="325"/>
      <c r="S413" s="327"/>
      <c r="T413" s="325"/>
      <c r="U413" s="337"/>
      <c r="V413" s="332"/>
      <c r="W413" s="332"/>
      <c r="X413" s="332"/>
      <c r="Y413" s="326"/>
      <c r="Z413" s="326"/>
    </row>
    <row r="414" spans="1:26" ht="21" customHeight="1">
      <c r="A414" s="891" t="str">
        <f>'statement of marks'!$FJ$3</f>
        <v xml:space="preserve"> FOUNDATION OF IT</v>
      </c>
      <c r="B414" s="892"/>
      <c r="C414" s="272">
        <f>IF('statement of marks'!FJ17="","",'statement of marks'!FJ17)</f>
        <v>10</v>
      </c>
      <c r="D414" s="272">
        <f>IF('statement of marks'!FK17="","",'statement of marks'!FK17)</f>
        <v>10</v>
      </c>
      <c r="E414" s="277">
        <f>IF('statement of marks'!FL17="","",'statement of marks'!FL17)</f>
        <v>10</v>
      </c>
      <c r="F414" s="926"/>
      <c r="G414" s="272">
        <f>IF('statement of marks'!FP17="","",'statement of marks'!FP17)</f>
        <v>51</v>
      </c>
      <c r="H414" s="270">
        <f>IF(G414="","",SUM(C414:G414))</f>
        <v>81</v>
      </c>
      <c r="I414" s="272">
        <f>IF('statement of marks'!FU17="","",'statement of marks'!FU17)</f>
        <v>90</v>
      </c>
      <c r="J414" s="270">
        <f>IF(I414="","",SUM(H414:I414))</f>
        <v>171</v>
      </c>
      <c r="K414" s="275" t="str">
        <f>IF('statement of marks'!IY17="","",'statement of marks'!IY17)</f>
        <v>A</v>
      </c>
      <c r="L414" s="274" t="str">
        <f>IF('result subject-wise'!AS17="","",'result subject-wise'!AS17)</f>
        <v/>
      </c>
      <c r="M414" s="931" t="str">
        <f>IF('result subject-wise'!AV17="","",'result subject-wise'!AV17)</f>
        <v/>
      </c>
      <c r="N414" s="932"/>
      <c r="O414" s="326"/>
      <c r="P414" s="362"/>
      <c r="Q414" s="327"/>
      <c r="R414" s="325"/>
      <c r="S414" s="327"/>
      <c r="T414" s="325"/>
      <c r="U414" s="337"/>
      <c r="V414" s="332"/>
      <c r="W414" s="332"/>
      <c r="X414" s="332"/>
      <c r="Y414" s="326"/>
      <c r="Z414" s="326"/>
    </row>
    <row r="415" spans="1:26" ht="21" customHeight="1">
      <c r="A415" s="891" t="str">
        <f>'statement of marks'!$GE$3</f>
        <v xml:space="preserve"> S.U.P.W.</v>
      </c>
      <c r="B415" s="892"/>
      <c r="C415" s="933" t="s">
        <v>244</v>
      </c>
      <c r="D415" s="934"/>
      <c r="E415" s="933" t="s">
        <v>74</v>
      </c>
      <c r="F415" s="933"/>
      <c r="G415" s="934"/>
      <c r="H415" s="934" t="s">
        <v>75</v>
      </c>
      <c r="I415" s="934"/>
      <c r="J415" s="270" t="s">
        <v>35</v>
      </c>
      <c r="K415" s="274" t="s">
        <v>52</v>
      </c>
      <c r="L415" s="935"/>
      <c r="M415" s="933" t="s">
        <v>130</v>
      </c>
      <c r="N415" s="936"/>
      <c r="O415" s="326"/>
      <c r="P415" s="362"/>
      <c r="Q415" s="325"/>
      <c r="R415" s="325"/>
      <c r="S415" s="325"/>
      <c r="T415" s="325"/>
      <c r="U415" s="332"/>
      <c r="V415" s="342"/>
      <c r="W415" s="337"/>
      <c r="X415" s="337"/>
      <c r="Y415" s="326"/>
      <c r="Z415" s="326"/>
    </row>
    <row r="416" spans="1:26" ht="21" customHeight="1">
      <c r="A416" s="891"/>
      <c r="B416" s="892"/>
      <c r="C416" s="934">
        <f>'statement of marks'!$GE$6</f>
        <v>25</v>
      </c>
      <c r="D416" s="934"/>
      <c r="E416" s="934">
        <f>'statement of marks'!$GF$6</f>
        <v>45</v>
      </c>
      <c r="F416" s="934"/>
      <c r="G416" s="934"/>
      <c r="H416" s="934">
        <f>'statement of marks'!$GG$6</f>
        <v>30</v>
      </c>
      <c r="I416" s="934"/>
      <c r="J416" s="270">
        <f>SUM(C416,E416,H416)</f>
        <v>100</v>
      </c>
      <c r="K416" s="274"/>
      <c r="L416" s="935"/>
      <c r="M416" s="937" t="str">
        <f>IF(M414="PASS",N411,"")</f>
        <v/>
      </c>
      <c r="N416" s="938"/>
      <c r="O416" s="326"/>
      <c r="P416" s="362"/>
      <c r="Q416" s="325"/>
      <c r="R416" s="325"/>
      <c r="S416" s="325"/>
      <c r="T416" s="325"/>
      <c r="U416" s="332"/>
      <c r="V416" s="342"/>
      <c r="W416" s="337"/>
      <c r="X416" s="337"/>
      <c r="Y416" s="326"/>
      <c r="Z416" s="326"/>
    </row>
    <row r="417" spans="1:26" ht="21" customHeight="1">
      <c r="A417" s="891"/>
      <c r="B417" s="892"/>
      <c r="C417" s="939">
        <f>IF('statement of marks'!GE17="","",'statement of marks'!GE17)</f>
        <v>24</v>
      </c>
      <c r="D417" s="939"/>
      <c r="E417" s="939">
        <f>'statement of marks'!GF17</f>
        <v>44</v>
      </c>
      <c r="F417" s="939"/>
      <c r="G417" s="939"/>
      <c r="H417" s="939">
        <f>'statement of marks'!GG17</f>
        <v>30</v>
      </c>
      <c r="I417" s="939"/>
      <c r="J417" s="272">
        <f>IF(H417="","",SUM(C417,E417,H417))</f>
        <v>98</v>
      </c>
      <c r="K417" s="275" t="str">
        <f>IF('statement of marks'!IZ17="","",'statement of marks'!IZ17)</f>
        <v>A</v>
      </c>
      <c r="L417" s="935"/>
      <c r="M417" s="940" t="s">
        <v>50</v>
      </c>
      <c r="N417" s="941"/>
      <c r="O417" s="326"/>
      <c r="P417" s="362"/>
      <c r="Q417" s="327"/>
      <c r="R417" s="327"/>
      <c r="S417" s="327"/>
      <c r="T417" s="327"/>
      <c r="U417" s="337"/>
      <c r="V417" s="342"/>
      <c r="W417" s="34"/>
      <c r="X417" s="337"/>
      <c r="Y417" s="326"/>
      <c r="Z417" s="326"/>
    </row>
    <row r="418" spans="1:26" ht="21" customHeight="1">
      <c r="A418" s="891" t="str">
        <f>'statement of marks'!$GN$3</f>
        <v xml:space="preserve"> ART EDU.</v>
      </c>
      <c r="B418" s="892"/>
      <c r="C418" s="934" t="s">
        <v>76</v>
      </c>
      <c r="D418" s="934"/>
      <c r="E418" s="934" t="s">
        <v>77</v>
      </c>
      <c r="F418" s="934"/>
      <c r="G418" s="934"/>
      <c r="H418" s="934" t="s">
        <v>78</v>
      </c>
      <c r="I418" s="934"/>
      <c r="J418" s="270" t="s">
        <v>35</v>
      </c>
      <c r="K418" s="274" t="s">
        <v>52</v>
      </c>
      <c r="L418" s="935"/>
      <c r="M418" s="942" t="str">
        <f>IF(M416="","",IF(M416&gt;=60,"FIRST",IF(M416&gt;=48,"SECOND",IF(M416&gt;=36,"THIRD"))))</f>
        <v/>
      </c>
      <c r="N418" s="943"/>
      <c r="O418" s="326"/>
      <c r="P418" s="362"/>
      <c r="Q418" s="325"/>
      <c r="R418" s="325"/>
      <c r="S418" s="325"/>
      <c r="T418" s="325"/>
      <c r="U418" s="332"/>
      <c r="V418" s="342"/>
      <c r="W418" s="337"/>
      <c r="X418" s="337"/>
      <c r="Y418" s="326"/>
      <c r="Z418" s="326"/>
    </row>
    <row r="419" spans="1:26" ht="21" customHeight="1">
      <c r="A419" s="891"/>
      <c r="B419" s="892"/>
      <c r="C419" s="934">
        <f>'statement of marks'!$GN$6</f>
        <v>25</v>
      </c>
      <c r="D419" s="934"/>
      <c r="E419" s="274">
        <f>'statement of marks'!$GO$6</f>
        <v>30</v>
      </c>
      <c r="F419" s="274"/>
      <c r="G419" s="270">
        <f>'statement of marks'!$GP$6</f>
        <v>30</v>
      </c>
      <c r="H419" s="934">
        <f>'statement of marks'!$GQ$6</f>
        <v>15</v>
      </c>
      <c r="I419" s="934"/>
      <c r="J419" s="270">
        <f>SUM(C419,E419,G419,H419)</f>
        <v>100</v>
      </c>
      <c r="K419" s="274"/>
      <c r="L419" s="935"/>
      <c r="M419" s="942"/>
      <c r="N419" s="943"/>
      <c r="O419" s="326"/>
      <c r="P419" s="362"/>
      <c r="Q419" s="325"/>
      <c r="R419" s="325"/>
      <c r="S419" s="325"/>
      <c r="T419" s="325"/>
      <c r="U419" s="332"/>
      <c r="V419" s="342"/>
      <c r="W419" s="337"/>
      <c r="X419" s="337"/>
      <c r="Y419" s="326"/>
      <c r="Z419" s="326"/>
    </row>
    <row r="420" spans="1:26" ht="21" customHeight="1">
      <c r="A420" s="891"/>
      <c r="B420" s="892"/>
      <c r="C420" s="939">
        <f>IF('statement of marks'!GN17="","",'statement of marks'!GN17)</f>
        <v>24</v>
      </c>
      <c r="D420" s="939"/>
      <c r="E420" s="277">
        <f>'statement of marks'!GO17</f>
        <v>28</v>
      </c>
      <c r="F420" s="277"/>
      <c r="G420" s="272">
        <f>'statement of marks'!GP17</f>
        <v>27</v>
      </c>
      <c r="H420" s="939">
        <f>'statement of marks'!GQ17</f>
        <v>14</v>
      </c>
      <c r="I420" s="939"/>
      <c r="J420" s="270">
        <f>IF(H420="","",SUM(C420:H420))</f>
        <v>93</v>
      </c>
      <c r="K420" s="275" t="str">
        <f>IF('statement of marks'!JA17="","",'statement of marks'!JA17)</f>
        <v>A</v>
      </c>
      <c r="L420" s="944" t="s">
        <v>442</v>
      </c>
      <c r="M420" s="945"/>
      <c r="N420" s="946"/>
      <c r="O420" s="326"/>
      <c r="P420" s="362"/>
      <c r="Q420" s="327"/>
      <c r="R420" s="327"/>
      <c r="S420" s="327"/>
      <c r="T420" s="325"/>
      <c r="U420" s="337"/>
      <c r="V420" s="344"/>
      <c r="W420" s="345"/>
      <c r="X420" s="345"/>
      <c r="Y420" s="326"/>
      <c r="Z420" s="326"/>
    </row>
    <row r="421" spans="1:26" ht="21" customHeight="1">
      <c r="A421" s="922" t="s">
        <v>439</v>
      </c>
      <c r="B421" s="923"/>
      <c r="C421" s="901" t="str">
        <f>'statement of marks'!HK17</f>
        <v/>
      </c>
      <c r="D421" s="901"/>
      <c r="E421" s="901"/>
      <c r="F421" s="278"/>
      <c r="G421" s="278" t="s">
        <v>211</v>
      </c>
      <c r="H421" s="275" t="str">
        <f>IF('statement of marks'!DR17="","",'statement of marks'!DR17)</f>
        <v/>
      </c>
      <c r="I421" s="942" t="s">
        <v>209</v>
      </c>
      <c r="J421" s="942"/>
      <c r="K421" s="272" t="str">
        <f>IF('statement of marks'!HM17="","",'statement of marks'!HM17)</f>
        <v/>
      </c>
      <c r="L421" s="945"/>
      <c r="M421" s="945"/>
      <c r="N421" s="946"/>
      <c r="O421" s="331"/>
      <c r="P421" s="362"/>
      <c r="Q421" s="324"/>
      <c r="R421" s="337"/>
      <c r="S421" s="337"/>
      <c r="T421" s="337"/>
      <c r="U421" s="327"/>
      <c r="V421" s="345"/>
      <c r="W421" s="345"/>
      <c r="X421" s="345"/>
      <c r="Y421" s="331"/>
      <c r="Z421" s="331"/>
    </row>
    <row r="422" spans="1:26" ht="21" customHeight="1">
      <c r="A422" s="310" t="s">
        <v>363</v>
      </c>
      <c r="B422" s="947" t="s">
        <v>202</v>
      </c>
      <c r="C422" s="947"/>
      <c r="D422" s="939" t="s">
        <v>203</v>
      </c>
      <c r="E422" s="939"/>
      <c r="F422" s="272"/>
      <c r="G422" s="939" t="s">
        <v>204</v>
      </c>
      <c r="H422" s="939"/>
      <c r="I422" s="939" t="s">
        <v>205</v>
      </c>
      <c r="J422" s="939"/>
      <c r="K422" s="272" t="s">
        <v>324</v>
      </c>
      <c r="L422" s="945"/>
      <c r="M422" s="945"/>
      <c r="N422" s="946"/>
      <c r="O422" s="346"/>
      <c r="P422" s="362"/>
      <c r="Q422" s="327"/>
      <c r="R422" s="327"/>
      <c r="S422" s="327"/>
      <c r="T422" s="327"/>
      <c r="U422" s="327"/>
      <c r="V422" s="345"/>
      <c r="W422" s="345"/>
      <c r="X422" s="345"/>
      <c r="Y422" s="357"/>
      <c r="Z422" s="346"/>
    </row>
    <row r="423" spans="1:26" ht="21" customHeight="1">
      <c r="A423" s="891" t="s">
        <v>200</v>
      </c>
      <c r="B423" s="892"/>
      <c r="C423" s="277" t="str">
        <f>IF('statement of marks'!HO17="","",'statement of marks'!HO17)</f>
        <v/>
      </c>
      <c r="D423" s="893" t="str">
        <f>IF('statement of marks'!HQ17="","",'statement of marks'!HQ17)</f>
        <v/>
      </c>
      <c r="E423" s="893"/>
      <c r="F423" s="277"/>
      <c r="G423" s="893" t="str">
        <f>IF('statement of marks'!HS17="","",'statement of marks'!HS17)</f>
        <v/>
      </c>
      <c r="H423" s="893"/>
      <c r="I423" s="893" t="str">
        <f>IF('statement of marks'!HU17="","",'statement of marks'!HU17)</f>
        <v/>
      </c>
      <c r="J423" s="893"/>
      <c r="K423" s="275" t="str">
        <f>'statement of marks'!HW17</f>
        <v/>
      </c>
      <c r="L423" s="894" t="str">
        <f>IF(OR(M414="PASS",M414="FAIL"),'result subject-wise'!$AV$112,"")</f>
        <v/>
      </c>
      <c r="M423" s="894"/>
      <c r="N423" s="895"/>
      <c r="O423" s="326"/>
      <c r="P423" s="362"/>
      <c r="Q423" s="334"/>
      <c r="R423" s="334"/>
      <c r="S423" s="334"/>
      <c r="T423" s="334"/>
      <c r="U423" s="337"/>
      <c r="V423" s="347"/>
      <c r="W423" s="347"/>
      <c r="X423" s="347"/>
      <c r="Y423" s="326"/>
      <c r="Z423" s="326"/>
    </row>
    <row r="424" spans="1:26" ht="21" customHeight="1">
      <c r="A424" s="896" t="s">
        <v>201</v>
      </c>
      <c r="B424" s="897"/>
      <c r="C424" s="274" t="str">
        <f>IF('statement of marks'!HN17="","",'statement of marks'!HN17)</f>
        <v/>
      </c>
      <c r="D424" s="898" t="str">
        <f>IF('statement of marks'!HP17="","",'statement of marks'!HP17)</f>
        <v/>
      </c>
      <c r="E424" s="898"/>
      <c r="F424" s="274"/>
      <c r="G424" s="898" t="str">
        <f>IF('statement of marks'!HR17="","",'statement of marks'!HR17)</f>
        <v/>
      </c>
      <c r="H424" s="898"/>
      <c r="I424" s="898" t="str">
        <f>IF('statement of marks'!HT17="","",'statement of marks'!HT17)</f>
        <v/>
      </c>
      <c r="J424" s="898"/>
      <c r="K424" s="274" t="str">
        <f>'statement of marks'!HV17</f>
        <v/>
      </c>
      <c r="L424" s="894"/>
      <c r="M424" s="894"/>
      <c r="N424" s="895"/>
      <c r="O424" s="348"/>
      <c r="P424" s="362"/>
      <c r="Q424" s="332"/>
      <c r="R424" s="332"/>
      <c r="S424" s="332"/>
      <c r="T424" s="332"/>
      <c r="U424" s="332"/>
      <c r="V424" s="347"/>
      <c r="W424" s="347"/>
      <c r="X424" s="347"/>
      <c r="Y424" s="348"/>
      <c r="Z424" s="348"/>
    </row>
    <row r="425" spans="1:26" ht="21" customHeight="1">
      <c r="A425" s="899" t="s">
        <v>323</v>
      </c>
      <c r="B425" s="900"/>
      <c r="C425" s="22"/>
      <c r="D425" s="901"/>
      <c r="E425" s="901"/>
      <c r="F425" s="278"/>
      <c r="G425" s="901"/>
      <c r="H425" s="901"/>
      <c r="I425" s="901"/>
      <c r="J425" s="901"/>
      <c r="K425" s="901"/>
      <c r="L425" s="901"/>
      <c r="M425" s="901"/>
      <c r="N425" s="902"/>
      <c r="O425" s="326"/>
      <c r="P425" s="362"/>
      <c r="Q425" s="324"/>
      <c r="R425" s="324"/>
      <c r="S425" s="324"/>
      <c r="T425" s="324"/>
      <c r="U425" s="324"/>
      <c r="V425" s="324"/>
      <c r="W425" s="324"/>
      <c r="X425" s="324"/>
      <c r="Y425" s="349"/>
      <c r="Z425" s="326"/>
    </row>
    <row r="426" spans="1:26" ht="21" customHeight="1">
      <c r="A426" s="899" t="s">
        <v>206</v>
      </c>
      <c r="B426" s="900"/>
      <c r="C426" s="22"/>
      <c r="D426" s="901"/>
      <c r="E426" s="901"/>
      <c r="F426" s="278"/>
      <c r="G426" s="901"/>
      <c r="H426" s="901"/>
      <c r="I426" s="901"/>
      <c r="J426" s="901"/>
      <c r="K426" s="901"/>
      <c r="L426" s="901"/>
      <c r="M426" s="901"/>
      <c r="N426" s="902"/>
      <c r="O426" s="326"/>
      <c r="P426" s="362"/>
      <c r="Q426" s="324"/>
      <c r="R426" s="324"/>
      <c r="S426" s="324"/>
      <c r="T426" s="324"/>
      <c r="U426" s="324"/>
      <c r="V426" s="324"/>
      <c r="W426" s="324"/>
      <c r="X426" s="324"/>
      <c r="Y426" s="326"/>
      <c r="Z426" s="326"/>
    </row>
    <row r="427" spans="1:26" ht="21" customHeight="1">
      <c r="A427" s="891" t="s">
        <v>322</v>
      </c>
      <c r="B427" s="892"/>
      <c r="C427" s="22"/>
      <c r="D427" s="901"/>
      <c r="E427" s="901"/>
      <c r="F427" s="278"/>
      <c r="G427" s="901"/>
      <c r="H427" s="901"/>
      <c r="I427" s="901"/>
      <c r="J427" s="901"/>
      <c r="K427" s="594" t="s">
        <v>322</v>
      </c>
      <c r="L427" s="901"/>
      <c r="M427" s="901"/>
      <c r="N427" s="902"/>
      <c r="O427" s="326"/>
      <c r="P427" s="362"/>
      <c r="Q427" s="324"/>
      <c r="R427" s="324"/>
      <c r="S427" s="324"/>
      <c r="T427" s="324"/>
      <c r="U427" s="34"/>
      <c r="V427" s="324"/>
      <c r="W427" s="324"/>
      <c r="X427" s="324"/>
      <c r="Y427" s="326"/>
      <c r="Z427" s="326"/>
    </row>
    <row r="428" spans="1:26" ht="21" customHeight="1">
      <c r="A428" s="891" t="s">
        <v>207</v>
      </c>
      <c r="B428" s="892"/>
      <c r="C428" s="22"/>
      <c r="D428" s="901"/>
      <c r="E428" s="901"/>
      <c r="F428" s="278"/>
      <c r="G428" s="901"/>
      <c r="H428" s="901"/>
      <c r="I428" s="901"/>
      <c r="J428" s="901"/>
      <c r="K428" s="901"/>
      <c r="L428" s="901"/>
      <c r="M428" s="901"/>
      <c r="N428" s="902"/>
      <c r="O428" s="326"/>
      <c r="P428" s="362"/>
      <c r="Q428" s="324"/>
      <c r="R428" s="324"/>
      <c r="S428" s="324"/>
      <c r="T428" s="324"/>
      <c r="U428" s="324"/>
      <c r="V428" s="324"/>
      <c r="W428" s="324"/>
      <c r="X428" s="324"/>
      <c r="Y428" s="326"/>
      <c r="Z428" s="326"/>
    </row>
    <row r="429" spans="1:26" ht="21" customHeight="1" thickBot="1">
      <c r="A429" s="905" t="s">
        <v>208</v>
      </c>
      <c r="B429" s="906"/>
      <c r="C429" s="906"/>
      <c r="D429" s="906"/>
      <c r="E429" s="906"/>
      <c r="F429" s="314"/>
      <c r="G429" s="907">
        <f>'statement of marks'!$HV$108</f>
        <v>45781</v>
      </c>
      <c r="H429" s="907"/>
      <c r="I429" s="908" t="s">
        <v>210</v>
      </c>
      <c r="J429" s="908"/>
      <c r="K429" s="903"/>
      <c r="L429" s="903"/>
      <c r="M429" s="903"/>
      <c r="N429" s="904"/>
      <c r="O429" s="345"/>
      <c r="P429" s="362"/>
      <c r="Q429" s="345"/>
      <c r="R429" s="347"/>
      <c r="S429" s="350"/>
      <c r="T429" s="350"/>
      <c r="U429" s="324"/>
      <c r="V429" s="324"/>
      <c r="W429" s="324"/>
      <c r="X429" s="324"/>
      <c r="Y429" s="345"/>
      <c r="Z429" s="345"/>
    </row>
    <row r="430" spans="1:26" ht="21" customHeight="1" thickTop="1">
      <c r="A430" s="962" t="s">
        <v>195</v>
      </c>
      <c r="B430" s="963"/>
      <c r="C430" s="963"/>
      <c r="D430" s="963"/>
      <c r="E430" s="963"/>
      <c r="F430" s="963"/>
      <c r="G430" s="963"/>
      <c r="H430" s="963"/>
      <c r="I430" s="963"/>
      <c r="J430" s="963"/>
      <c r="K430" s="963"/>
      <c r="L430" s="963"/>
      <c r="M430" s="963"/>
      <c r="N430" s="964"/>
      <c r="O430" s="323"/>
      <c r="P430" s="362"/>
      <c r="Q430" s="323"/>
      <c r="R430" s="323"/>
      <c r="S430" s="323"/>
      <c r="T430" s="323"/>
      <c r="U430" s="323"/>
      <c r="V430" s="323"/>
      <c r="W430" s="323"/>
      <c r="X430" s="323"/>
      <c r="Y430" s="323"/>
      <c r="Z430" s="323"/>
    </row>
    <row r="431" spans="1:26" ht="21" customHeight="1">
      <c r="A431" s="965" t="str">
        <f>IF('statement of marks'!$A$2="","",'statement of marks'!$A$2)</f>
        <v>Govt. Higher Secondary School, XYZ</v>
      </c>
      <c r="B431" s="966"/>
      <c r="C431" s="966"/>
      <c r="D431" s="966"/>
      <c r="E431" s="966"/>
      <c r="F431" s="966"/>
      <c r="G431" s="966"/>
      <c r="H431" s="966"/>
      <c r="I431" s="966"/>
      <c r="J431" s="966"/>
      <c r="K431" s="966"/>
      <c r="L431" s="966"/>
      <c r="M431" s="966"/>
      <c r="N431" s="967"/>
      <c r="O431" s="325"/>
      <c r="P431" s="362"/>
      <c r="Q431" s="325"/>
      <c r="R431" s="325"/>
      <c r="S431" s="325"/>
      <c r="T431" s="325"/>
      <c r="U431" s="325"/>
      <c r="V431" s="325"/>
      <c r="W431" s="325"/>
      <c r="X431" s="325"/>
      <c r="Y431" s="325"/>
      <c r="Z431" s="325"/>
    </row>
    <row r="432" spans="1:26" ht="21" customHeight="1">
      <c r="A432" s="965"/>
      <c r="B432" s="966"/>
      <c r="C432" s="966"/>
      <c r="D432" s="966"/>
      <c r="E432" s="966"/>
      <c r="F432" s="966"/>
      <c r="G432" s="966"/>
      <c r="H432" s="966"/>
      <c r="I432" s="966"/>
      <c r="J432" s="966"/>
      <c r="K432" s="966"/>
      <c r="L432" s="966"/>
      <c r="M432" s="966"/>
      <c r="N432" s="967"/>
      <c r="O432" s="325"/>
      <c r="P432" s="362"/>
      <c r="Q432" s="325"/>
      <c r="R432" s="325"/>
      <c r="S432" s="325"/>
      <c r="T432" s="325"/>
      <c r="U432" s="325"/>
      <c r="V432" s="325"/>
      <c r="W432" s="325"/>
      <c r="X432" s="325"/>
      <c r="Y432" s="325"/>
      <c r="Z432" s="325"/>
    </row>
    <row r="433" spans="1:26" ht="21" customHeight="1">
      <c r="A433" s="891" t="s">
        <v>196</v>
      </c>
      <c r="B433" s="892"/>
      <c r="C433" s="939" t="str">
        <f>IF(M453="","MAIN EXAM.",IF(C460="SUPPL.","SUPPL. EXAM.",IF(C460="RE-EXAM.","RE-EXAM.",)))</f>
        <v>MAIN EXAM.</v>
      </c>
      <c r="D433" s="939"/>
      <c r="E433" s="939"/>
      <c r="F433" s="939"/>
      <c r="G433" s="939"/>
      <c r="H433" s="948" t="s">
        <v>133</v>
      </c>
      <c r="I433" s="949"/>
      <c r="J433" s="352" t="str">
        <f>IF('statement of marks'!$F$3="","",'statement of marks'!$F$3)</f>
        <v>2024-25</v>
      </c>
      <c r="K433" s="939" t="s">
        <v>62</v>
      </c>
      <c r="L433" s="939"/>
      <c r="M433" s="939" t="str">
        <f>IF('statement of marks'!D18="","",'statement of marks'!D18)</f>
        <v/>
      </c>
      <c r="N433" s="950"/>
      <c r="O433" s="326"/>
      <c r="P433" s="362"/>
      <c r="Q433" s="327"/>
      <c r="R433" s="327"/>
      <c r="S433" s="327"/>
      <c r="T433" s="327"/>
      <c r="U433" s="327"/>
      <c r="V433" s="327"/>
      <c r="W433" s="327"/>
      <c r="X433" s="327"/>
      <c r="Y433" s="326"/>
      <c r="Z433" s="326"/>
    </row>
    <row r="434" spans="1:26" ht="21" customHeight="1">
      <c r="A434" s="891" t="s">
        <v>36</v>
      </c>
      <c r="B434" s="892"/>
      <c r="C434" s="892" t="str">
        <f>IF('statement of marks'!G18="","",'statement of marks'!G18)</f>
        <v/>
      </c>
      <c r="D434" s="892"/>
      <c r="E434" s="892"/>
      <c r="F434" s="892"/>
      <c r="G434" s="892"/>
      <c r="H434" s="892"/>
      <c r="I434" s="892"/>
      <c r="J434" s="892"/>
      <c r="K434" s="892"/>
      <c r="L434" s="892"/>
      <c r="M434" s="892"/>
      <c r="N434" s="951"/>
      <c r="O434" s="326"/>
      <c r="P434" s="362"/>
      <c r="Q434" s="326"/>
      <c r="R434" s="326"/>
      <c r="S434" s="326"/>
      <c r="T434" s="326"/>
      <c r="U434" s="326"/>
      <c r="V434" s="326"/>
      <c r="W434" s="326"/>
      <c r="X434" s="326"/>
      <c r="Y434" s="326"/>
      <c r="Z434" s="326"/>
    </row>
    <row r="435" spans="1:26" ht="21" customHeight="1">
      <c r="A435" s="891" t="s">
        <v>37</v>
      </c>
      <c r="B435" s="892"/>
      <c r="C435" s="892" t="str">
        <f>IF('statement of marks'!H18="","",'statement of marks'!H18)</f>
        <v/>
      </c>
      <c r="D435" s="892"/>
      <c r="E435" s="892"/>
      <c r="F435" s="892"/>
      <c r="G435" s="892"/>
      <c r="H435" s="892"/>
      <c r="I435" s="892"/>
      <c r="J435" s="892"/>
      <c r="K435" s="892"/>
      <c r="L435" s="892"/>
      <c r="M435" s="892"/>
      <c r="N435" s="951"/>
      <c r="O435" s="326"/>
      <c r="P435" s="362"/>
      <c r="Q435" s="326"/>
      <c r="R435" s="326"/>
      <c r="S435" s="326"/>
      <c r="T435" s="326"/>
      <c r="U435" s="326"/>
      <c r="V435" s="326"/>
      <c r="W435" s="326"/>
      <c r="X435" s="326"/>
      <c r="Y435" s="326"/>
      <c r="Z435" s="326"/>
    </row>
    <row r="436" spans="1:26" ht="21" customHeight="1">
      <c r="A436" s="891" t="s">
        <v>38</v>
      </c>
      <c r="B436" s="892"/>
      <c r="C436" s="892" t="str">
        <f>IF('statement of marks'!I18="","",'statement of marks'!I18)</f>
        <v/>
      </c>
      <c r="D436" s="892"/>
      <c r="E436" s="892"/>
      <c r="F436" s="892"/>
      <c r="G436" s="892"/>
      <c r="H436" s="892"/>
      <c r="I436" s="892"/>
      <c r="J436" s="892"/>
      <c r="K436" s="892"/>
      <c r="L436" s="892"/>
      <c r="M436" s="892"/>
      <c r="N436" s="951"/>
      <c r="O436" s="326"/>
      <c r="P436" s="362"/>
      <c r="Q436" s="326"/>
      <c r="R436" s="326"/>
      <c r="S436" s="326"/>
      <c r="T436" s="326"/>
      <c r="U436" s="326"/>
      <c r="V436" s="326"/>
      <c r="W436" s="326"/>
      <c r="X436" s="326"/>
      <c r="Y436" s="326"/>
      <c r="Z436" s="326"/>
    </row>
    <row r="437" spans="1:26" ht="21" customHeight="1">
      <c r="A437" s="891" t="s">
        <v>243</v>
      </c>
      <c r="B437" s="892"/>
      <c r="C437" s="892" t="str">
        <f>IF('statement of marks'!$A$3="","",'statement of marks'!$A$3)</f>
        <v>9 'A'</v>
      </c>
      <c r="D437" s="892"/>
      <c r="E437" s="939" t="s">
        <v>63</v>
      </c>
      <c r="F437" s="939"/>
      <c r="G437" s="939"/>
      <c r="H437" s="939" t="str">
        <f>IF('statement of marks'!E18="","",'statement of marks'!E18)</f>
        <v/>
      </c>
      <c r="I437" s="939"/>
      <c r="J437" s="952" t="s">
        <v>58</v>
      </c>
      <c r="K437" s="952"/>
      <c r="L437" s="953" t="str">
        <f>IF('statement of marks'!F18="","",'statement of marks'!F18)</f>
        <v/>
      </c>
      <c r="M437" s="953"/>
      <c r="N437" s="954"/>
      <c r="O437" s="326"/>
      <c r="P437" s="362"/>
      <c r="Q437" s="326"/>
      <c r="R437" s="327"/>
      <c r="S437" s="327"/>
      <c r="T437" s="327"/>
      <c r="U437" s="327"/>
      <c r="V437" s="328"/>
      <c r="W437" s="328"/>
      <c r="X437" s="328"/>
      <c r="Y437" s="326"/>
      <c r="Z437" s="326"/>
    </row>
    <row r="438" spans="1:26" ht="21" customHeight="1">
      <c r="A438" s="955" t="s">
        <v>197</v>
      </c>
      <c r="B438" s="956" t="s">
        <v>198</v>
      </c>
      <c r="C438" s="659" t="s">
        <v>67</v>
      </c>
      <c r="D438" s="659" t="s">
        <v>68</v>
      </c>
      <c r="E438" s="957" t="s">
        <v>434</v>
      </c>
      <c r="F438" s="958" t="s">
        <v>431</v>
      </c>
      <c r="G438" s="659" t="s">
        <v>370</v>
      </c>
      <c r="H438" s="659" t="s">
        <v>212</v>
      </c>
      <c r="I438" s="659" t="s">
        <v>432</v>
      </c>
      <c r="J438" s="659" t="s">
        <v>168</v>
      </c>
      <c r="K438" s="659" t="s">
        <v>438</v>
      </c>
      <c r="L438" s="659" t="s">
        <v>365</v>
      </c>
      <c r="M438" s="659" t="s">
        <v>366</v>
      </c>
      <c r="N438" s="961" t="s">
        <v>213</v>
      </c>
      <c r="O438" s="329"/>
      <c r="P438" s="362"/>
      <c r="Q438" s="330"/>
      <c r="R438" s="330"/>
      <c r="S438" s="330"/>
      <c r="T438" s="330"/>
      <c r="U438" s="330"/>
      <c r="V438" s="330"/>
      <c r="W438" s="330"/>
      <c r="X438" s="330"/>
      <c r="Y438" s="329"/>
      <c r="Z438" s="329"/>
    </row>
    <row r="439" spans="1:26" ht="21" customHeight="1">
      <c r="A439" s="955"/>
      <c r="B439" s="956"/>
      <c r="C439" s="659"/>
      <c r="D439" s="659"/>
      <c r="E439" s="957"/>
      <c r="F439" s="959"/>
      <c r="G439" s="659"/>
      <c r="H439" s="659"/>
      <c r="I439" s="659"/>
      <c r="J439" s="659"/>
      <c r="K439" s="659"/>
      <c r="L439" s="659"/>
      <c r="M439" s="659"/>
      <c r="N439" s="961"/>
      <c r="O439" s="329"/>
      <c r="P439" s="362"/>
      <c r="Q439" s="330"/>
      <c r="R439" s="330"/>
      <c r="S439" s="330"/>
      <c r="T439" s="330"/>
      <c r="U439" s="330"/>
      <c r="V439" s="330"/>
      <c r="W439" s="330"/>
      <c r="X439" s="330"/>
      <c r="Y439" s="329"/>
      <c r="Z439" s="329"/>
    </row>
    <row r="440" spans="1:26" ht="21" customHeight="1">
      <c r="A440" s="955"/>
      <c r="B440" s="956"/>
      <c r="C440" s="659"/>
      <c r="D440" s="659"/>
      <c r="E440" s="957"/>
      <c r="F440" s="960"/>
      <c r="G440" s="659"/>
      <c r="H440" s="659"/>
      <c r="I440" s="659"/>
      <c r="J440" s="659"/>
      <c r="K440" s="659"/>
      <c r="L440" s="659"/>
      <c r="M440" s="659"/>
      <c r="N440" s="961"/>
      <c r="O440" s="329"/>
      <c r="P440" s="362"/>
      <c r="Q440" s="330"/>
      <c r="R440" s="330"/>
      <c r="S440" s="330"/>
      <c r="T440" s="330"/>
      <c r="U440" s="330"/>
      <c r="V440" s="330"/>
      <c r="W440" s="330"/>
      <c r="X440" s="330"/>
      <c r="Y440" s="329"/>
      <c r="Z440" s="329"/>
    </row>
    <row r="441" spans="1:26" ht="21" customHeight="1">
      <c r="A441" s="922" t="s">
        <v>149</v>
      </c>
      <c r="B441" s="923"/>
      <c r="C441" s="274">
        <v>10</v>
      </c>
      <c r="D441" s="274">
        <v>10</v>
      </c>
      <c r="E441" s="322" t="s">
        <v>436</v>
      </c>
      <c r="F441" s="322" t="s">
        <v>437</v>
      </c>
      <c r="G441" s="274">
        <v>70</v>
      </c>
      <c r="H441" s="270">
        <v>100</v>
      </c>
      <c r="I441" s="202">
        <v>100</v>
      </c>
      <c r="J441" s="270">
        <v>200</v>
      </c>
      <c r="K441" s="279"/>
      <c r="L441" s="270">
        <v>100</v>
      </c>
      <c r="M441" s="270"/>
      <c r="N441" s="201">
        <v>200</v>
      </c>
      <c r="O441" s="331"/>
      <c r="P441" s="362"/>
      <c r="Q441" s="325"/>
      <c r="R441" s="325"/>
      <c r="S441" s="325"/>
      <c r="T441" s="325"/>
      <c r="U441" s="333"/>
      <c r="V441" s="325"/>
      <c r="W441" s="325"/>
      <c r="X441" s="325"/>
      <c r="Y441" s="331"/>
      <c r="Z441" s="331"/>
    </row>
    <row r="442" spans="1:26" ht="21" customHeight="1">
      <c r="A442" s="891" t="str">
        <f>'statement of marks'!$J$3</f>
        <v xml:space="preserve"> HINDI</v>
      </c>
      <c r="B442" s="892"/>
      <c r="C442" s="277" t="str">
        <f>IF('statement of marks'!J18="","",'statement of marks'!J18)</f>
        <v/>
      </c>
      <c r="D442" s="277" t="str">
        <f>IF('statement of marks'!K18="","",'statement of marks'!K18)</f>
        <v/>
      </c>
      <c r="E442" s="277" t="str">
        <f>IF('statement of marks'!L18="","",'statement of marks'!L18)</f>
        <v/>
      </c>
      <c r="F442" s="360" t="str">
        <f>IF('statement of marks'!N18="","",'statement of marks'!N18)</f>
        <v/>
      </c>
      <c r="G442" s="277" t="str">
        <f>IF('statement of marks'!O18="","",'statement of marks'!O18)</f>
        <v/>
      </c>
      <c r="H442" s="270" t="str">
        <f t="shared" ref="H442:H447" si="65">IF(G442="","",SUM(C442:G442))</f>
        <v/>
      </c>
      <c r="I442" s="202" t="str">
        <f>IF('statement of marks'!Q18="","",'statement of marks'!Q18)</f>
        <v/>
      </c>
      <c r="J442" s="203" t="str">
        <f t="shared" ref="J442:J447" si="66">IF(I442="","",SUM(H442:I442))</f>
        <v/>
      </c>
      <c r="K442" s="275" t="str">
        <f>CONCATENATE('statement of marks'!HZ18,'statement of marks'!IA18,'statement of marks'!IB18)</f>
        <v/>
      </c>
      <c r="L442" s="277" t="str">
        <f>IF('result subject-wise'!AB18="","",'result subject-wise'!AB18)</f>
        <v/>
      </c>
      <c r="M442" s="277" t="str">
        <f>IF('result subject-wise'!AK18="","",'result subject-wise'!AK18)</f>
        <v/>
      </c>
      <c r="N442" s="276" t="str">
        <f>IF(AND(K442="RE",M442=""),"",IF(AND(K442="S",M442=""),"",IF(M442="P",SUM(H442,L442),J442)))</f>
        <v/>
      </c>
      <c r="O442" s="326"/>
      <c r="P442" s="362"/>
      <c r="Q442" s="334"/>
      <c r="R442" s="325"/>
      <c r="S442" s="335"/>
      <c r="T442" s="336"/>
      <c r="U442" s="337"/>
      <c r="V442" s="334"/>
      <c r="W442" s="334"/>
      <c r="X442" s="337"/>
      <c r="Y442" s="326"/>
      <c r="Z442" s="326"/>
    </row>
    <row r="443" spans="1:26" ht="21" customHeight="1">
      <c r="A443" s="891" t="str">
        <f>'statement of marks'!$Y$3</f>
        <v xml:space="preserve"> ENGLISH</v>
      </c>
      <c r="B443" s="892"/>
      <c r="C443" s="277" t="str">
        <f>IF('statement of marks'!Y18="","",'statement of marks'!Y18)</f>
        <v/>
      </c>
      <c r="D443" s="277" t="str">
        <f>IF('statement of marks'!Z18="","",'statement of marks'!Z18)</f>
        <v/>
      </c>
      <c r="E443" s="277" t="str">
        <f>IF('statement of marks'!AA18="","",'statement of marks'!AA18)</f>
        <v/>
      </c>
      <c r="F443" s="360" t="str">
        <f>IF('statement of marks'!AC18="","",'statement of marks'!AC18)</f>
        <v/>
      </c>
      <c r="G443" s="277" t="str">
        <f>IF('statement of marks'!AD18="","",'statement of marks'!AD18)</f>
        <v/>
      </c>
      <c r="H443" s="270" t="str">
        <f t="shared" si="65"/>
        <v/>
      </c>
      <c r="I443" s="202" t="str">
        <f>IF('statement of marks'!AF18="","",'statement of marks'!AF18)</f>
        <v/>
      </c>
      <c r="J443" s="203" t="str">
        <f t="shared" si="66"/>
        <v/>
      </c>
      <c r="K443" s="275" t="str">
        <f>CONCATENATE('statement of marks'!IC18,'statement of marks'!ID18,'statement of marks'!IE18,)</f>
        <v/>
      </c>
      <c r="L443" s="277" t="str">
        <f>IF('result subject-wise'!AC18="","",'result subject-wise'!AC18)</f>
        <v/>
      </c>
      <c r="M443" s="277" t="str">
        <f>IF('result subject-wise'!AL18="","",'result subject-wise'!AL18)</f>
        <v/>
      </c>
      <c r="N443" s="276" t="str">
        <f t="shared" ref="N443:N447" si="67">IF(AND(K443="RE",M443=""),"",IF(AND(K443="S",M443=""),"",IF(M443="P",SUM(H443,L443),J443)))</f>
        <v/>
      </c>
      <c r="O443" s="326"/>
      <c r="P443" s="362"/>
      <c r="Q443" s="334"/>
      <c r="R443" s="325"/>
      <c r="S443" s="335"/>
      <c r="T443" s="336"/>
      <c r="U443" s="337"/>
      <c r="V443" s="334"/>
      <c r="W443" s="334"/>
      <c r="X443" s="337"/>
      <c r="Y443" s="326"/>
      <c r="Z443" s="326"/>
    </row>
    <row r="444" spans="1:26" ht="21" customHeight="1">
      <c r="A444" s="891" t="str">
        <f>'statement of marks'!AO18</f>
        <v/>
      </c>
      <c r="B444" s="892"/>
      <c r="C444" s="277" t="str">
        <f>IF('statement of marks'!AP18="","",'statement of marks'!AP18)</f>
        <v/>
      </c>
      <c r="D444" s="277" t="str">
        <f>IF('statement of marks'!AQ18="","",'statement of marks'!AQ18)</f>
        <v/>
      </c>
      <c r="E444" s="277" t="str">
        <f>IF('statement of marks'!AR18="","",'statement of marks'!AR18)</f>
        <v/>
      </c>
      <c r="F444" s="360" t="str">
        <f>IF('statement of marks'!AT18="","",'statement of marks'!AT18)</f>
        <v/>
      </c>
      <c r="G444" s="277" t="str">
        <f>IF('statement of marks'!AU18="","",'statement of marks'!AU18)</f>
        <v/>
      </c>
      <c r="H444" s="270" t="str">
        <f t="shared" si="65"/>
        <v/>
      </c>
      <c r="I444" s="202" t="str">
        <f>IF('statement of marks'!AW18="","",'statement of marks'!AW18)</f>
        <v/>
      </c>
      <c r="J444" s="203" t="str">
        <f t="shared" si="66"/>
        <v/>
      </c>
      <c r="K444" s="275" t="str">
        <f>CONCATENATE('statement of marks'!IF18,'statement of marks'!IL18,'statement of marks'!IM18)</f>
        <v/>
      </c>
      <c r="L444" s="277" t="str">
        <f>IF('result subject-wise'!AD18="","",'result subject-wise'!AD18)</f>
        <v/>
      </c>
      <c r="M444" s="277" t="str">
        <f>IF('result subject-wise'!AM18="","",'result subject-wise'!AM18)</f>
        <v/>
      </c>
      <c r="N444" s="276" t="str">
        <f t="shared" si="67"/>
        <v/>
      </c>
      <c r="O444" s="326"/>
      <c r="P444" s="362"/>
      <c r="Q444" s="334"/>
      <c r="R444" s="325"/>
      <c r="S444" s="335"/>
      <c r="T444" s="336"/>
      <c r="U444" s="337"/>
      <c r="V444" s="334"/>
      <c r="W444" s="334"/>
      <c r="X444" s="337"/>
      <c r="Y444" s="326"/>
      <c r="Z444" s="326"/>
    </row>
    <row r="445" spans="1:26" ht="21" customHeight="1">
      <c r="A445" s="891" t="str">
        <f>'statement of marks'!$BE$3</f>
        <v xml:space="preserve"> SCIENCE</v>
      </c>
      <c r="B445" s="892"/>
      <c r="C445" s="277" t="str">
        <f>IF('statement of marks'!BE18="","",'statement of marks'!BE18)</f>
        <v/>
      </c>
      <c r="D445" s="277" t="str">
        <f>IF('statement of marks'!BF18="","",'statement of marks'!BF18)</f>
        <v/>
      </c>
      <c r="E445" s="277" t="str">
        <f>IF('statement of marks'!BG18="","",'statement of marks'!BG18)</f>
        <v/>
      </c>
      <c r="F445" s="360" t="str">
        <f>IF('statement of marks'!BI18="","",'statement of marks'!BI18)</f>
        <v/>
      </c>
      <c r="G445" s="277" t="str">
        <f>IF('statement of marks'!BJ18="","",'statement of marks'!BJ18)</f>
        <v/>
      </c>
      <c r="H445" s="270" t="str">
        <f t="shared" si="65"/>
        <v/>
      </c>
      <c r="I445" s="202" t="str">
        <f>IF('statement of marks'!BL18="","",'statement of marks'!BL18)</f>
        <v/>
      </c>
      <c r="J445" s="203" t="str">
        <f t="shared" si="66"/>
        <v/>
      </c>
      <c r="K445" s="275" t="str">
        <f>CONCATENATE('statement of marks'!IN18,'statement of marks'!IO18,'statement of marks'!IP18)</f>
        <v/>
      </c>
      <c r="L445" s="277" t="str">
        <f>IF('result subject-wise'!AE18="","",'result subject-wise'!AE18)</f>
        <v/>
      </c>
      <c r="M445" s="277" t="str">
        <f>IF('result subject-wise'!AN18="","",'result subject-wise'!AN18)</f>
        <v/>
      </c>
      <c r="N445" s="276" t="str">
        <f t="shared" si="67"/>
        <v/>
      </c>
      <c r="O445" s="326"/>
      <c r="P445" s="362"/>
      <c r="Q445" s="334"/>
      <c r="R445" s="325"/>
      <c r="S445" s="335"/>
      <c r="T445" s="336"/>
      <c r="U445" s="337"/>
      <c r="V445" s="334"/>
      <c r="W445" s="334"/>
      <c r="X445" s="337"/>
      <c r="Y445" s="326"/>
      <c r="Z445" s="326"/>
    </row>
    <row r="446" spans="1:26" ht="21" customHeight="1">
      <c r="A446" s="909" t="str">
        <f>'statement of marks'!$BU18</f>
        <v xml:space="preserve"> SOCIAL SCIENCE</v>
      </c>
      <c r="B446" s="910"/>
      <c r="C446" s="277">
        <f>IF('statement of marks'!CL18="","",'statement of marks'!CL18)</f>
        <v>10</v>
      </c>
      <c r="D446" s="277">
        <f>IF('statement of marks'!CM18="","",'statement of marks'!CM18)</f>
        <v>10</v>
      </c>
      <c r="E446" s="277">
        <f>IF('statement of marks'!CN18="","",'statement of marks'!CN18)</f>
        <v>9</v>
      </c>
      <c r="F446" s="360">
        <f>IF('statement of marks'!CO18="","",'statement of marks'!CO18)</f>
        <v>0.5</v>
      </c>
      <c r="G446" s="277">
        <f>IF('statement of marks'!CP18="","",'statement of marks'!CP18)</f>
        <v>70</v>
      </c>
      <c r="H446" s="270">
        <f t="shared" si="65"/>
        <v>99.5</v>
      </c>
      <c r="I446" s="202">
        <f>IF('statement of marks'!CR18="","",'statement of marks'!CR18)</f>
        <v>100</v>
      </c>
      <c r="J446" s="203">
        <f t="shared" si="66"/>
        <v>199.5</v>
      </c>
      <c r="K446" s="275" t="str">
        <f>CONCATENATE('statement of marks'!IQ18,'statement of marks'!IR18,'statement of marks'!IS18)</f>
        <v/>
      </c>
      <c r="L446" s="277" t="str">
        <f>IF('result subject-wise'!AF18="","",'result subject-wise'!AF18)</f>
        <v/>
      </c>
      <c r="M446" s="277" t="str">
        <f>IF('result subject-wise'!AO18="","",'result subject-wise'!AO18)</f>
        <v/>
      </c>
      <c r="N446" s="276">
        <f t="shared" si="67"/>
        <v>199.5</v>
      </c>
      <c r="O446" s="326"/>
      <c r="P446" s="362"/>
      <c r="Q446" s="334"/>
      <c r="R446" s="325"/>
      <c r="S446" s="335"/>
      <c r="T446" s="336"/>
      <c r="U446" s="337"/>
      <c r="V446" s="334"/>
      <c r="W446" s="334"/>
      <c r="X446" s="337"/>
      <c r="Y446" s="326"/>
      <c r="Z446" s="326"/>
    </row>
    <row r="447" spans="1:26" ht="21" customHeight="1">
      <c r="A447" s="891" t="str">
        <f>'statement of marks'!$CZ$3</f>
        <v xml:space="preserve"> MATHEMATICS</v>
      </c>
      <c r="B447" s="892"/>
      <c r="C447" s="277">
        <f>IF('statement of marks'!CZ18="","",'statement of marks'!CZ18)</f>
        <v>5</v>
      </c>
      <c r="D447" s="277">
        <f>IF('statement of marks'!DA18="","",'statement of marks'!DA18)</f>
        <v>4</v>
      </c>
      <c r="E447" s="277">
        <f>IF('statement of marks'!DB18="","",'statement of marks'!DB18)</f>
        <v>8</v>
      </c>
      <c r="F447" s="360">
        <f>IF('statement of marks'!DD18="","",'statement of marks'!DD18)</f>
        <v>1</v>
      </c>
      <c r="G447" s="277">
        <f>IF('statement of marks'!DE18="","",'statement of marks'!DE18)</f>
        <v>25</v>
      </c>
      <c r="H447" s="270">
        <f t="shared" si="65"/>
        <v>43</v>
      </c>
      <c r="I447" s="202">
        <f>IF('statement of marks'!DG18="","",'statement of marks'!DG18)</f>
        <v>90</v>
      </c>
      <c r="J447" s="203">
        <f t="shared" si="66"/>
        <v>133</v>
      </c>
      <c r="K447" s="275" t="str">
        <f>CONCATENATE('statement of marks'!IT18,'statement of marks'!IU18,'statement of marks'!IV18)</f>
        <v/>
      </c>
      <c r="L447" s="277" t="str">
        <f>IF('result subject-wise'!AG18="","",'result subject-wise'!AG18)</f>
        <v/>
      </c>
      <c r="M447" s="277" t="str">
        <f>IF('result subject-wise'!AP18="","",'result subject-wise'!AP18)</f>
        <v/>
      </c>
      <c r="N447" s="276">
        <f t="shared" si="67"/>
        <v>133</v>
      </c>
      <c r="O447" s="326"/>
      <c r="P447" s="362"/>
      <c r="Q447" s="334"/>
      <c r="R447" s="325"/>
      <c r="S447" s="335"/>
      <c r="T447" s="336"/>
      <c r="U447" s="337"/>
      <c r="V447" s="334"/>
      <c r="W447" s="334"/>
      <c r="X447" s="337"/>
      <c r="Y447" s="326"/>
      <c r="Z447" s="326"/>
    </row>
    <row r="448" spans="1:26" ht="21" customHeight="1">
      <c r="A448" s="911" t="s">
        <v>214</v>
      </c>
      <c r="B448" s="912"/>
      <c r="C448" s="274">
        <f t="shared" ref="C448:D448" si="68">IF(C447="","",SUM(C442:C447))</f>
        <v>15</v>
      </c>
      <c r="D448" s="274">
        <f t="shared" si="68"/>
        <v>14</v>
      </c>
      <c r="E448" s="274">
        <f>IF(E447="","",SUM(E442:E447))</f>
        <v>17</v>
      </c>
      <c r="F448" s="361">
        <f>IF(F447="","",SUM(F442:F447))</f>
        <v>1.5</v>
      </c>
      <c r="G448" s="274">
        <f t="shared" ref="G448:J448" si="69">IF(G447="","",SUM(G442:G447))</f>
        <v>95</v>
      </c>
      <c r="H448" s="274">
        <f t="shared" si="69"/>
        <v>142.5</v>
      </c>
      <c r="I448" s="274">
        <f t="shared" si="69"/>
        <v>190</v>
      </c>
      <c r="J448" s="274">
        <f t="shared" si="69"/>
        <v>332.5</v>
      </c>
      <c r="K448" s="913"/>
      <c r="L448" s="914"/>
      <c r="M448" s="919">
        <f>COUNTIF(M442:M447,"F")</f>
        <v>0</v>
      </c>
      <c r="N448" s="273">
        <f>SUM(N442:N447)</f>
        <v>332.5</v>
      </c>
      <c r="O448" s="339"/>
      <c r="P448" s="362"/>
      <c r="Q448" s="332"/>
      <c r="R448" s="332"/>
      <c r="S448" s="332"/>
      <c r="T448" s="332"/>
      <c r="U448" s="340"/>
      <c r="V448" s="340"/>
      <c r="W448" s="334"/>
      <c r="X448" s="332"/>
      <c r="Y448" s="339"/>
      <c r="Z448" s="339"/>
    </row>
    <row r="449" spans="1:26" ht="21" customHeight="1">
      <c r="A449" s="911" t="s">
        <v>199</v>
      </c>
      <c r="B449" s="912"/>
      <c r="C449" s="270">
        <f>60-(COUNTIF(C442:C447,"NA")*C441+COUNTIF(C442:C447,"ML")*C441)</f>
        <v>60</v>
      </c>
      <c r="D449" s="270">
        <f>60-(COUNTIF(D442:D447,"NA")*D441+COUNTIF(D442:D447,"ML")*D441)</f>
        <v>60</v>
      </c>
      <c r="E449" s="270">
        <f>53-(COUNTIF(E442:E447,"NA")*9+COUNTIF(E442:E447,"ML")*9)</f>
        <v>53</v>
      </c>
      <c r="F449" s="270">
        <f>7-(COUNTIF(F442:F447,"ML")*1)</f>
        <v>7</v>
      </c>
      <c r="G449" s="270">
        <f>420-(COUNTIF(G442:G447,"NA")*G441+COUNTIF(G442:G447,"ML")*G441)</f>
        <v>420</v>
      </c>
      <c r="H449" s="270">
        <f>SUM(C449:G449)</f>
        <v>600</v>
      </c>
      <c r="I449" s="270">
        <f>600-(COUNTIF(I442:I447,"ML")*100)</f>
        <v>600</v>
      </c>
      <c r="J449" s="270">
        <f>SUM(H449:I449)</f>
        <v>1200</v>
      </c>
      <c r="K449" s="915"/>
      <c r="L449" s="916"/>
      <c r="M449" s="920"/>
      <c r="N449" s="201">
        <f>6*N441</f>
        <v>1200</v>
      </c>
      <c r="O449" s="339"/>
      <c r="P449" s="362"/>
      <c r="Q449" s="325"/>
      <c r="R449" s="325"/>
      <c r="S449" s="325"/>
      <c r="T449" s="325"/>
      <c r="U449" s="340"/>
      <c r="V449" s="334"/>
      <c r="W449" s="340"/>
      <c r="X449" s="325"/>
      <c r="Y449" s="339"/>
      <c r="Z449" s="339"/>
    </row>
    <row r="450" spans="1:26" ht="21" customHeight="1">
      <c r="A450" s="922" t="s">
        <v>130</v>
      </c>
      <c r="B450" s="923"/>
      <c r="C450" s="204">
        <f t="shared" ref="C450:J450" si="70">C448/C449*100</f>
        <v>25</v>
      </c>
      <c r="D450" s="204">
        <f t="shared" si="70"/>
        <v>23.333333333333332</v>
      </c>
      <c r="E450" s="204">
        <f t="shared" si="70"/>
        <v>32.075471698113205</v>
      </c>
      <c r="F450" s="204">
        <f t="shared" si="70"/>
        <v>21.428571428571427</v>
      </c>
      <c r="G450" s="204">
        <f t="shared" si="70"/>
        <v>22.61904761904762</v>
      </c>
      <c r="H450" s="204">
        <f t="shared" si="70"/>
        <v>23.75</v>
      </c>
      <c r="I450" s="204">
        <f t="shared" si="70"/>
        <v>31.666666666666664</v>
      </c>
      <c r="J450" s="204">
        <f t="shared" si="70"/>
        <v>27.708333333333336</v>
      </c>
      <c r="K450" s="917"/>
      <c r="L450" s="918"/>
      <c r="M450" s="921"/>
      <c r="N450" s="354">
        <f>N448/N449*100</f>
        <v>27.708333333333336</v>
      </c>
      <c r="O450" s="331"/>
      <c r="P450" s="363"/>
      <c r="Q450" s="341"/>
      <c r="R450" s="341"/>
      <c r="S450" s="341"/>
      <c r="T450" s="341"/>
      <c r="U450" s="340"/>
      <c r="V450" s="334"/>
      <c r="W450" s="340"/>
      <c r="X450" s="341"/>
      <c r="Y450" s="331"/>
      <c r="Z450" s="331"/>
    </row>
    <row r="451" spans="1:26" ht="21" customHeight="1">
      <c r="A451" s="891" t="str">
        <f>'statement of marks'!$DS$3</f>
        <v>RAJASTHAN KA SWARNIM ITIHAS</v>
      </c>
      <c r="B451" s="892"/>
      <c r="C451" s="272">
        <f>IF('statement of marks'!DS18="","",'statement of marks'!DS18)</f>
        <v>10</v>
      </c>
      <c r="D451" s="272">
        <f>IF('statement of marks'!DT18="","",'statement of marks'!DT18)</f>
        <v>10</v>
      </c>
      <c r="E451" s="277">
        <f>IF('statement of marks'!DU18="","",'statement of marks'!DU18)</f>
        <v>10</v>
      </c>
      <c r="F451" s="924"/>
      <c r="G451" s="272">
        <f>IF('statement of marks'!DW18="","",'statement of marks'!DW18)</f>
        <v>70</v>
      </c>
      <c r="H451" s="270">
        <f>IF(G451="","",SUM(C451:G451))</f>
        <v>100</v>
      </c>
      <c r="I451" s="272">
        <f>IF('statement of marks'!DY18="","",'statement of marks'!DY18)</f>
        <v>100</v>
      </c>
      <c r="J451" s="270">
        <f>IF(I451="","",SUM(H451:I451))</f>
        <v>200</v>
      </c>
      <c r="K451" s="275" t="str">
        <f>IF('statement of marks'!IW18="","",'statement of marks'!IW18)</f>
        <v/>
      </c>
      <c r="L451" s="280" t="str">
        <f>IF('result subject-wise'!AQ18="","",'result subject-wise'!AQ18)</f>
        <v/>
      </c>
      <c r="M451" s="927" t="s">
        <v>441</v>
      </c>
      <c r="N451" s="928"/>
      <c r="O451" s="326"/>
      <c r="P451" s="362"/>
      <c r="Q451" s="327"/>
      <c r="R451" s="325"/>
      <c r="S451" s="327"/>
      <c r="T451" s="325"/>
      <c r="U451" s="337"/>
      <c r="V451" s="342"/>
      <c r="W451" s="343"/>
      <c r="X451" s="332"/>
      <c r="Y451" s="326"/>
      <c r="Z451" s="326"/>
    </row>
    <row r="452" spans="1:26" ht="21" customHeight="1">
      <c r="A452" s="891" t="str">
        <f>'statement of marks'!$EG$3</f>
        <v xml:space="preserve"> PH. AND HEALTH EDU.</v>
      </c>
      <c r="B452" s="892"/>
      <c r="C452" s="272">
        <f>IF('statement of marks'!EI18="","",'statement of marks'!EI18)</f>
        <v>14</v>
      </c>
      <c r="D452" s="272">
        <f>IF('statement of marks'!EL18="","",'statement of marks'!EL18)</f>
        <v>11</v>
      </c>
      <c r="E452" s="277">
        <f>IF('statement of marks'!EO18="","",'statement of marks'!EO18)</f>
        <v>25</v>
      </c>
      <c r="F452" s="925"/>
      <c r="G452" s="272">
        <f>IF('statement of marks'!EU18="","",'statement of marks'!EU18)</f>
        <v>38</v>
      </c>
      <c r="H452" s="270">
        <f>IF(G452="","",SUM(C452:G452))</f>
        <v>88</v>
      </c>
      <c r="I452" s="272">
        <f>IF('statement of marks'!EZ18="","",'statement of marks'!EZ18)</f>
        <v>100</v>
      </c>
      <c r="J452" s="270">
        <f>IF(I452="","",SUM(H452:I452))</f>
        <v>188</v>
      </c>
      <c r="K452" s="275" t="str">
        <f>IF('statement of marks'!IX18="","",'statement of marks'!IX18)</f>
        <v>A</v>
      </c>
      <c r="L452" s="274" t="str">
        <f>IF('result subject-wise'!AR18="","",'result subject-wise'!AR18)</f>
        <v/>
      </c>
      <c r="M452" s="929"/>
      <c r="N452" s="930"/>
      <c r="O452" s="326"/>
      <c r="P452" s="362"/>
      <c r="Q452" s="327"/>
      <c r="R452" s="325"/>
      <c r="S452" s="327"/>
      <c r="T452" s="325"/>
      <c r="U452" s="337"/>
      <c r="V452" s="332"/>
      <c r="W452" s="332"/>
      <c r="X452" s="332"/>
      <c r="Y452" s="326"/>
      <c r="Z452" s="326"/>
    </row>
    <row r="453" spans="1:26" ht="21" customHeight="1">
      <c r="A453" s="891" t="str">
        <f>'statement of marks'!$FJ$3</f>
        <v xml:space="preserve"> FOUNDATION OF IT</v>
      </c>
      <c r="B453" s="892"/>
      <c r="C453" s="272">
        <f>IF('statement of marks'!FJ18="","",'statement of marks'!FJ18)</f>
        <v>10</v>
      </c>
      <c r="D453" s="272">
        <f>IF('statement of marks'!FK18="","",'statement of marks'!FK18)</f>
        <v>10</v>
      </c>
      <c r="E453" s="277">
        <f>IF('statement of marks'!FL18="","",'statement of marks'!FL18)</f>
        <v>10</v>
      </c>
      <c r="F453" s="926"/>
      <c r="G453" s="272">
        <f>IF('statement of marks'!FP18="","",'statement of marks'!FP18)</f>
        <v>51</v>
      </c>
      <c r="H453" s="270">
        <f>IF(G453="","",SUM(C453:G453))</f>
        <v>81</v>
      </c>
      <c r="I453" s="272">
        <f>IF('statement of marks'!FU18="","",'statement of marks'!FU18)</f>
        <v>90</v>
      </c>
      <c r="J453" s="270">
        <f>IF(I453="","",SUM(H453:I453))</f>
        <v>171</v>
      </c>
      <c r="K453" s="275" t="str">
        <f>IF('statement of marks'!IY18="","",'statement of marks'!IY18)</f>
        <v>A</v>
      </c>
      <c r="L453" s="274" t="str">
        <f>IF('result subject-wise'!AS18="","",'result subject-wise'!AS18)</f>
        <v/>
      </c>
      <c r="M453" s="931" t="str">
        <f>IF('result subject-wise'!AV18="","",'result subject-wise'!AV18)</f>
        <v/>
      </c>
      <c r="N453" s="932"/>
      <c r="O453" s="326"/>
      <c r="P453" s="362"/>
      <c r="Q453" s="327"/>
      <c r="R453" s="325"/>
      <c r="S453" s="327"/>
      <c r="T453" s="325"/>
      <c r="U453" s="337"/>
      <c r="V453" s="332"/>
      <c r="W453" s="332"/>
      <c r="X453" s="332"/>
      <c r="Y453" s="326"/>
      <c r="Z453" s="326"/>
    </row>
    <row r="454" spans="1:26" ht="21" customHeight="1">
      <c r="A454" s="891" t="str">
        <f>'statement of marks'!$GE$3</f>
        <v xml:space="preserve"> S.U.P.W.</v>
      </c>
      <c r="B454" s="892"/>
      <c r="C454" s="933" t="s">
        <v>244</v>
      </c>
      <c r="D454" s="934"/>
      <c r="E454" s="933" t="s">
        <v>74</v>
      </c>
      <c r="F454" s="933"/>
      <c r="G454" s="934"/>
      <c r="H454" s="934" t="s">
        <v>75</v>
      </c>
      <c r="I454" s="934"/>
      <c r="J454" s="270" t="s">
        <v>35</v>
      </c>
      <c r="K454" s="274" t="s">
        <v>52</v>
      </c>
      <c r="L454" s="935"/>
      <c r="M454" s="933" t="s">
        <v>130</v>
      </c>
      <c r="N454" s="936"/>
      <c r="O454" s="326"/>
      <c r="P454" s="362"/>
      <c r="Q454" s="325"/>
      <c r="R454" s="325"/>
      <c r="S454" s="325"/>
      <c r="T454" s="325"/>
      <c r="U454" s="332"/>
      <c r="V454" s="342"/>
      <c r="W454" s="337"/>
      <c r="X454" s="337"/>
      <c r="Y454" s="326"/>
      <c r="Z454" s="326"/>
    </row>
    <row r="455" spans="1:26" ht="21" customHeight="1">
      <c r="A455" s="891"/>
      <c r="B455" s="892"/>
      <c r="C455" s="934">
        <f>'statement of marks'!$GE$6</f>
        <v>25</v>
      </c>
      <c r="D455" s="934"/>
      <c r="E455" s="934">
        <f>'statement of marks'!$GF$6</f>
        <v>45</v>
      </c>
      <c r="F455" s="934"/>
      <c r="G455" s="934"/>
      <c r="H455" s="934">
        <f>'statement of marks'!$GG$6</f>
        <v>30</v>
      </c>
      <c r="I455" s="934"/>
      <c r="J455" s="270">
        <f>SUM(C455,E455,H455)</f>
        <v>100</v>
      </c>
      <c r="K455" s="274"/>
      <c r="L455" s="935"/>
      <c r="M455" s="937" t="str">
        <f>IF(M453="PASS",N450,"")</f>
        <v/>
      </c>
      <c r="N455" s="938"/>
      <c r="O455" s="326"/>
      <c r="P455" s="362"/>
      <c r="Q455" s="325"/>
      <c r="R455" s="325"/>
      <c r="S455" s="325"/>
      <c r="T455" s="325"/>
      <c r="U455" s="332"/>
      <c r="V455" s="342"/>
      <c r="W455" s="337"/>
      <c r="X455" s="337"/>
      <c r="Y455" s="326"/>
      <c r="Z455" s="326"/>
    </row>
    <row r="456" spans="1:26" ht="21" customHeight="1">
      <c r="A456" s="891"/>
      <c r="B456" s="892"/>
      <c r="C456" s="939">
        <f>IF('statement of marks'!GE18="","",'statement of marks'!GE18)</f>
        <v>24</v>
      </c>
      <c r="D456" s="939"/>
      <c r="E456" s="939">
        <f>'statement of marks'!GF18</f>
        <v>44</v>
      </c>
      <c r="F456" s="939"/>
      <c r="G456" s="939"/>
      <c r="H456" s="939">
        <f>'statement of marks'!GG18</f>
        <v>30</v>
      </c>
      <c r="I456" s="939"/>
      <c r="J456" s="272">
        <f>IF(H456="","",SUM(C456,E456,H456))</f>
        <v>98</v>
      </c>
      <c r="K456" s="275" t="str">
        <f>IF('statement of marks'!IZ18="","",'statement of marks'!IZ18)</f>
        <v>A</v>
      </c>
      <c r="L456" s="935"/>
      <c r="M456" s="940" t="s">
        <v>50</v>
      </c>
      <c r="N456" s="941"/>
      <c r="O456" s="326"/>
      <c r="P456" s="362"/>
      <c r="Q456" s="327"/>
      <c r="R456" s="327"/>
      <c r="S456" s="327"/>
      <c r="T456" s="327"/>
      <c r="U456" s="337"/>
      <c r="V456" s="342"/>
      <c r="W456" s="34"/>
      <c r="X456" s="337"/>
      <c r="Y456" s="326"/>
      <c r="Z456" s="326"/>
    </row>
    <row r="457" spans="1:26" ht="21" customHeight="1">
      <c r="A457" s="891" t="str">
        <f>'statement of marks'!$GN$3</f>
        <v xml:space="preserve"> ART EDU.</v>
      </c>
      <c r="B457" s="892"/>
      <c r="C457" s="934" t="s">
        <v>76</v>
      </c>
      <c r="D457" s="934"/>
      <c r="E457" s="934" t="s">
        <v>77</v>
      </c>
      <c r="F457" s="934"/>
      <c r="G457" s="934"/>
      <c r="H457" s="934" t="s">
        <v>78</v>
      </c>
      <c r="I457" s="934"/>
      <c r="J457" s="270" t="s">
        <v>35</v>
      </c>
      <c r="K457" s="274" t="s">
        <v>52</v>
      </c>
      <c r="L457" s="935"/>
      <c r="M457" s="942" t="str">
        <f>IF(M455="","",IF(M455&gt;=60,"FIRST",IF(M455&gt;=48,"SECOND",IF(M455&gt;=36,"THIRD"))))</f>
        <v/>
      </c>
      <c r="N457" s="943"/>
      <c r="O457" s="326"/>
      <c r="P457" s="362"/>
      <c r="Q457" s="325"/>
      <c r="R457" s="325"/>
      <c r="S457" s="325"/>
      <c r="T457" s="325"/>
      <c r="U457" s="332"/>
      <c r="V457" s="342"/>
      <c r="W457" s="337"/>
      <c r="X457" s="337"/>
      <c r="Y457" s="326"/>
      <c r="Z457" s="326"/>
    </row>
    <row r="458" spans="1:26" ht="21" customHeight="1">
      <c r="A458" s="891"/>
      <c r="B458" s="892"/>
      <c r="C458" s="934">
        <f>'statement of marks'!$GN$6</f>
        <v>25</v>
      </c>
      <c r="D458" s="934"/>
      <c r="E458" s="274">
        <f>'statement of marks'!$GO$6</f>
        <v>30</v>
      </c>
      <c r="F458" s="274"/>
      <c r="G458" s="270">
        <f>'statement of marks'!$GP$6</f>
        <v>30</v>
      </c>
      <c r="H458" s="934">
        <f>'statement of marks'!$GQ$6</f>
        <v>15</v>
      </c>
      <c r="I458" s="934"/>
      <c r="J458" s="270">
        <f>SUM(C458,E458,G458,H458)</f>
        <v>100</v>
      </c>
      <c r="K458" s="274"/>
      <c r="L458" s="935"/>
      <c r="M458" s="942"/>
      <c r="N458" s="943"/>
      <c r="O458" s="326"/>
      <c r="P458" s="362"/>
      <c r="Q458" s="325"/>
      <c r="R458" s="325"/>
      <c r="S458" s="325"/>
      <c r="T458" s="325"/>
      <c r="U458" s="332"/>
      <c r="V458" s="342"/>
      <c r="W458" s="337"/>
      <c r="X458" s="337"/>
      <c r="Y458" s="326"/>
      <c r="Z458" s="326"/>
    </row>
    <row r="459" spans="1:26" ht="21" customHeight="1">
      <c r="A459" s="891"/>
      <c r="B459" s="892"/>
      <c r="C459" s="939">
        <f>IF('statement of marks'!GN18="","",'statement of marks'!GN18)</f>
        <v>24</v>
      </c>
      <c r="D459" s="939"/>
      <c r="E459" s="277">
        <f>'statement of marks'!GO18</f>
        <v>28</v>
      </c>
      <c r="F459" s="277"/>
      <c r="G459" s="272">
        <f>'statement of marks'!GP18</f>
        <v>27</v>
      </c>
      <c r="H459" s="939">
        <f>'statement of marks'!GQ18</f>
        <v>14</v>
      </c>
      <c r="I459" s="939"/>
      <c r="J459" s="270">
        <f>IF(H459="","",SUM(C459:H459))</f>
        <v>93</v>
      </c>
      <c r="K459" s="275" t="str">
        <f>IF('statement of marks'!JA18="","",'statement of marks'!JA18)</f>
        <v>A</v>
      </c>
      <c r="L459" s="944" t="s">
        <v>442</v>
      </c>
      <c r="M459" s="945"/>
      <c r="N459" s="946"/>
      <c r="O459" s="326"/>
      <c r="P459" s="362"/>
      <c r="Q459" s="327"/>
      <c r="R459" s="327"/>
      <c r="S459" s="327"/>
      <c r="T459" s="325"/>
      <c r="U459" s="337"/>
      <c r="V459" s="344"/>
      <c r="W459" s="345"/>
      <c r="X459" s="345"/>
      <c r="Y459" s="326"/>
      <c r="Z459" s="326"/>
    </row>
    <row r="460" spans="1:26" ht="21" customHeight="1">
      <c r="A460" s="922" t="s">
        <v>439</v>
      </c>
      <c r="B460" s="923"/>
      <c r="C460" s="901" t="str">
        <f>'statement of marks'!HK18</f>
        <v/>
      </c>
      <c r="D460" s="901"/>
      <c r="E460" s="901"/>
      <c r="F460" s="278"/>
      <c r="G460" s="278" t="s">
        <v>211</v>
      </c>
      <c r="H460" s="275" t="str">
        <f>IF('statement of marks'!DR18="","",'statement of marks'!DR18)</f>
        <v/>
      </c>
      <c r="I460" s="942" t="s">
        <v>209</v>
      </c>
      <c r="J460" s="942"/>
      <c r="K460" s="272" t="str">
        <f>IF('statement of marks'!HM18="","",'statement of marks'!HM18)</f>
        <v/>
      </c>
      <c r="L460" s="945"/>
      <c r="M460" s="945"/>
      <c r="N460" s="946"/>
      <c r="O460" s="331"/>
      <c r="P460" s="362"/>
      <c r="Q460" s="324"/>
      <c r="R460" s="337"/>
      <c r="S460" s="337"/>
      <c r="T460" s="337"/>
      <c r="U460" s="327"/>
      <c r="V460" s="345"/>
      <c r="W460" s="345"/>
      <c r="X460" s="345"/>
      <c r="Y460" s="331"/>
      <c r="Z460" s="331"/>
    </row>
    <row r="461" spans="1:26" ht="21" customHeight="1">
      <c r="A461" s="310" t="s">
        <v>363</v>
      </c>
      <c r="B461" s="947" t="s">
        <v>202</v>
      </c>
      <c r="C461" s="947"/>
      <c r="D461" s="939" t="s">
        <v>203</v>
      </c>
      <c r="E461" s="939"/>
      <c r="F461" s="272"/>
      <c r="G461" s="939" t="s">
        <v>204</v>
      </c>
      <c r="H461" s="939"/>
      <c r="I461" s="939" t="s">
        <v>205</v>
      </c>
      <c r="J461" s="939"/>
      <c r="K461" s="272" t="s">
        <v>324</v>
      </c>
      <c r="L461" s="945"/>
      <c r="M461" s="945"/>
      <c r="N461" s="946"/>
      <c r="O461" s="346"/>
      <c r="P461" s="362"/>
      <c r="Q461" s="327"/>
      <c r="R461" s="327"/>
      <c r="S461" s="327"/>
      <c r="T461" s="327"/>
      <c r="U461" s="327"/>
      <c r="V461" s="345"/>
      <c r="W461" s="345"/>
      <c r="X461" s="345"/>
      <c r="Y461" s="357"/>
      <c r="Z461" s="346"/>
    </row>
    <row r="462" spans="1:26" ht="21" customHeight="1">
      <c r="A462" s="891" t="s">
        <v>200</v>
      </c>
      <c r="B462" s="892"/>
      <c r="C462" s="277" t="str">
        <f>IF('statement of marks'!HO18="","",'statement of marks'!HO18)</f>
        <v/>
      </c>
      <c r="D462" s="893" t="str">
        <f>IF('statement of marks'!HQ18="","",'statement of marks'!HQ18)</f>
        <v/>
      </c>
      <c r="E462" s="893"/>
      <c r="F462" s="277"/>
      <c r="G462" s="893" t="str">
        <f>IF('statement of marks'!HS18="","",'statement of marks'!HS18)</f>
        <v/>
      </c>
      <c r="H462" s="893"/>
      <c r="I462" s="893" t="str">
        <f>IF('statement of marks'!HU18="","",'statement of marks'!HU18)</f>
        <v/>
      </c>
      <c r="J462" s="893"/>
      <c r="K462" s="275" t="str">
        <f>'statement of marks'!HW18</f>
        <v/>
      </c>
      <c r="L462" s="894" t="str">
        <f>IF(OR(M453="PASS",M453="FAIL"),'result subject-wise'!$AV$112,"")</f>
        <v/>
      </c>
      <c r="M462" s="894"/>
      <c r="N462" s="895"/>
      <c r="O462" s="326"/>
      <c r="P462" s="362"/>
      <c r="Q462" s="334"/>
      <c r="R462" s="334"/>
      <c r="S462" s="334"/>
      <c r="T462" s="334"/>
      <c r="U462" s="337"/>
      <c r="V462" s="347"/>
      <c r="W462" s="347"/>
      <c r="X462" s="347"/>
      <c r="Y462" s="326"/>
      <c r="Z462" s="326"/>
    </row>
    <row r="463" spans="1:26" ht="21" customHeight="1">
      <c r="A463" s="896" t="s">
        <v>201</v>
      </c>
      <c r="B463" s="897"/>
      <c r="C463" s="274" t="str">
        <f>IF('statement of marks'!HN18="","",'statement of marks'!HN18)</f>
        <v/>
      </c>
      <c r="D463" s="898" t="str">
        <f>IF('statement of marks'!HP18="","",'statement of marks'!HP18)</f>
        <v/>
      </c>
      <c r="E463" s="898"/>
      <c r="F463" s="274"/>
      <c r="G463" s="898" t="str">
        <f>IF('statement of marks'!HR18="","",'statement of marks'!HR18)</f>
        <v/>
      </c>
      <c r="H463" s="898"/>
      <c r="I463" s="898" t="str">
        <f>IF('statement of marks'!HT18="","",'statement of marks'!HT18)</f>
        <v/>
      </c>
      <c r="J463" s="898"/>
      <c r="K463" s="274" t="str">
        <f>'statement of marks'!HV18</f>
        <v/>
      </c>
      <c r="L463" s="894"/>
      <c r="M463" s="894"/>
      <c r="N463" s="895"/>
      <c r="O463" s="348"/>
      <c r="P463" s="362"/>
      <c r="Q463" s="332"/>
      <c r="R463" s="332"/>
      <c r="S463" s="332"/>
      <c r="T463" s="332"/>
      <c r="U463" s="332"/>
      <c r="V463" s="347"/>
      <c r="W463" s="347"/>
      <c r="X463" s="347"/>
      <c r="Y463" s="348"/>
      <c r="Z463" s="348"/>
    </row>
    <row r="464" spans="1:26" ht="21" customHeight="1">
      <c r="A464" s="899" t="s">
        <v>323</v>
      </c>
      <c r="B464" s="900"/>
      <c r="C464" s="22"/>
      <c r="D464" s="901"/>
      <c r="E464" s="901"/>
      <c r="F464" s="278"/>
      <c r="G464" s="901"/>
      <c r="H464" s="901"/>
      <c r="I464" s="901"/>
      <c r="J464" s="901"/>
      <c r="K464" s="901"/>
      <c r="L464" s="901"/>
      <c r="M464" s="901"/>
      <c r="N464" s="902"/>
      <c r="O464" s="326"/>
      <c r="P464" s="362"/>
      <c r="Q464" s="324"/>
      <c r="R464" s="324"/>
      <c r="S464" s="324"/>
      <c r="T464" s="324"/>
      <c r="U464" s="324"/>
      <c r="V464" s="324"/>
      <c r="W464" s="324"/>
      <c r="X464" s="324"/>
      <c r="Y464" s="349"/>
      <c r="Z464" s="326"/>
    </row>
    <row r="465" spans="1:26" ht="21" customHeight="1">
      <c r="A465" s="899" t="s">
        <v>206</v>
      </c>
      <c r="B465" s="900"/>
      <c r="C465" s="22"/>
      <c r="D465" s="901"/>
      <c r="E465" s="901"/>
      <c r="F465" s="278"/>
      <c r="G465" s="901"/>
      <c r="H465" s="901"/>
      <c r="I465" s="901"/>
      <c r="J465" s="901"/>
      <c r="K465" s="901"/>
      <c r="L465" s="901"/>
      <c r="M465" s="901"/>
      <c r="N465" s="902"/>
      <c r="O465" s="326"/>
      <c r="P465" s="362"/>
      <c r="Q465" s="324"/>
      <c r="R465" s="324"/>
      <c r="S465" s="324"/>
      <c r="T465" s="324"/>
      <c r="U465" s="324"/>
      <c r="V465" s="324"/>
      <c r="W465" s="324"/>
      <c r="X465" s="324"/>
      <c r="Y465" s="326"/>
      <c r="Z465" s="326"/>
    </row>
    <row r="466" spans="1:26" ht="21" customHeight="1">
      <c r="A466" s="891" t="s">
        <v>322</v>
      </c>
      <c r="B466" s="892"/>
      <c r="C466" s="22"/>
      <c r="D466" s="901"/>
      <c r="E466" s="901"/>
      <c r="F466" s="278"/>
      <c r="G466" s="901"/>
      <c r="H466" s="901"/>
      <c r="I466" s="901"/>
      <c r="J466" s="901"/>
      <c r="K466" s="594" t="s">
        <v>322</v>
      </c>
      <c r="L466" s="901"/>
      <c r="M466" s="901"/>
      <c r="N466" s="902"/>
      <c r="O466" s="326"/>
      <c r="P466" s="362"/>
      <c r="Q466" s="324"/>
      <c r="R466" s="324"/>
      <c r="S466" s="324"/>
      <c r="T466" s="324"/>
      <c r="U466" s="34"/>
      <c r="V466" s="324"/>
      <c r="W466" s="324"/>
      <c r="X466" s="324"/>
      <c r="Y466" s="326"/>
      <c r="Z466" s="326"/>
    </row>
    <row r="467" spans="1:26" ht="21" customHeight="1">
      <c r="A467" s="891" t="s">
        <v>207</v>
      </c>
      <c r="B467" s="892"/>
      <c r="C467" s="22"/>
      <c r="D467" s="901"/>
      <c r="E467" s="901"/>
      <c r="F467" s="278"/>
      <c r="G467" s="901"/>
      <c r="H467" s="901"/>
      <c r="I467" s="901"/>
      <c r="J467" s="901"/>
      <c r="K467" s="901"/>
      <c r="L467" s="901"/>
      <c r="M467" s="901"/>
      <c r="N467" s="902"/>
      <c r="O467" s="326"/>
      <c r="P467" s="362"/>
      <c r="Q467" s="324"/>
      <c r="R467" s="324"/>
      <c r="S467" s="324"/>
      <c r="T467" s="324"/>
      <c r="U467" s="324"/>
      <c r="V467" s="324"/>
      <c r="W467" s="324"/>
      <c r="X467" s="324"/>
      <c r="Y467" s="326"/>
      <c r="Z467" s="326"/>
    </row>
    <row r="468" spans="1:26" ht="21" customHeight="1" thickBot="1">
      <c r="A468" s="905" t="s">
        <v>208</v>
      </c>
      <c r="B468" s="906"/>
      <c r="C468" s="906"/>
      <c r="D468" s="906"/>
      <c r="E468" s="906"/>
      <c r="F468" s="314"/>
      <c r="G468" s="907">
        <f>'statement of marks'!$HV$108</f>
        <v>45781</v>
      </c>
      <c r="H468" s="907"/>
      <c r="I468" s="908" t="s">
        <v>210</v>
      </c>
      <c r="J468" s="908"/>
      <c r="K468" s="903"/>
      <c r="L468" s="903"/>
      <c r="M468" s="903"/>
      <c r="N468" s="904"/>
      <c r="O468" s="345"/>
      <c r="P468" s="362"/>
      <c r="Q468" s="345"/>
      <c r="R468" s="347"/>
      <c r="S468" s="350"/>
      <c r="T468" s="350"/>
      <c r="U468" s="324"/>
      <c r="V468" s="324"/>
      <c r="W468" s="324"/>
      <c r="X468" s="324"/>
      <c r="Y468" s="345"/>
      <c r="Z468" s="345"/>
    </row>
    <row r="469" spans="1:26" ht="21" customHeight="1" thickTop="1">
      <c r="A469" s="962" t="s">
        <v>195</v>
      </c>
      <c r="B469" s="963"/>
      <c r="C469" s="963"/>
      <c r="D469" s="963"/>
      <c r="E469" s="963"/>
      <c r="F469" s="963"/>
      <c r="G469" s="963"/>
      <c r="H469" s="963"/>
      <c r="I469" s="963"/>
      <c r="J469" s="963"/>
      <c r="K469" s="963"/>
      <c r="L469" s="963"/>
      <c r="M469" s="963"/>
      <c r="N469" s="964"/>
      <c r="O469" s="323"/>
      <c r="P469" s="362"/>
      <c r="Q469" s="323"/>
      <c r="R469" s="323"/>
      <c r="S469" s="323"/>
      <c r="T469" s="323"/>
      <c r="U469" s="323"/>
      <c r="V469" s="323"/>
      <c r="W469" s="323"/>
      <c r="X469" s="323"/>
      <c r="Y469" s="323"/>
      <c r="Z469" s="323"/>
    </row>
    <row r="470" spans="1:26" ht="21" customHeight="1">
      <c r="A470" s="965" t="str">
        <f>IF('statement of marks'!$A$2="","",'statement of marks'!$A$2)</f>
        <v>Govt. Higher Secondary School, XYZ</v>
      </c>
      <c r="B470" s="966"/>
      <c r="C470" s="966"/>
      <c r="D470" s="966"/>
      <c r="E470" s="966"/>
      <c r="F470" s="966"/>
      <c r="G470" s="966"/>
      <c r="H470" s="966"/>
      <c r="I470" s="966"/>
      <c r="J470" s="966"/>
      <c r="K470" s="966"/>
      <c r="L470" s="966"/>
      <c r="M470" s="966"/>
      <c r="N470" s="967"/>
      <c r="O470" s="325"/>
      <c r="P470" s="362"/>
      <c r="Q470" s="325"/>
      <c r="R470" s="325"/>
      <c r="S470" s="325"/>
      <c r="T470" s="325"/>
      <c r="U470" s="325"/>
      <c r="V470" s="325"/>
      <c r="W470" s="325"/>
      <c r="X470" s="325"/>
      <c r="Y470" s="325"/>
      <c r="Z470" s="325"/>
    </row>
    <row r="471" spans="1:26" ht="21" customHeight="1">
      <c r="A471" s="965"/>
      <c r="B471" s="966"/>
      <c r="C471" s="966"/>
      <c r="D471" s="966"/>
      <c r="E471" s="966"/>
      <c r="F471" s="966"/>
      <c r="G471" s="966"/>
      <c r="H471" s="966"/>
      <c r="I471" s="966"/>
      <c r="J471" s="966"/>
      <c r="K471" s="966"/>
      <c r="L471" s="966"/>
      <c r="M471" s="966"/>
      <c r="N471" s="967"/>
      <c r="O471" s="325"/>
      <c r="P471" s="362"/>
      <c r="Q471" s="325"/>
      <c r="R471" s="325"/>
      <c r="S471" s="325"/>
      <c r="T471" s="325"/>
      <c r="U471" s="325"/>
      <c r="V471" s="325"/>
      <c r="W471" s="325"/>
      <c r="X471" s="325"/>
      <c r="Y471" s="325"/>
      <c r="Z471" s="325"/>
    </row>
    <row r="472" spans="1:26" ht="21" customHeight="1">
      <c r="A472" s="891" t="s">
        <v>196</v>
      </c>
      <c r="B472" s="892"/>
      <c r="C472" s="939" t="str">
        <f>IF(M492="","MAIN EXAM.",IF(C499="SUPPL.","SUPPL. EXAM.",IF(C499="RE-EXAM.","RE-EXAM.",)))</f>
        <v>MAIN EXAM.</v>
      </c>
      <c r="D472" s="939"/>
      <c r="E472" s="939"/>
      <c r="F472" s="939"/>
      <c r="G472" s="939"/>
      <c r="H472" s="948" t="s">
        <v>133</v>
      </c>
      <c r="I472" s="949"/>
      <c r="J472" s="352" t="str">
        <f>IF('statement of marks'!$F$3="","",'statement of marks'!$F$3)</f>
        <v>2024-25</v>
      </c>
      <c r="K472" s="939" t="s">
        <v>62</v>
      </c>
      <c r="L472" s="939"/>
      <c r="M472" s="939" t="str">
        <f>IF('statement of marks'!D19="","",'statement of marks'!D19)</f>
        <v/>
      </c>
      <c r="N472" s="950"/>
      <c r="O472" s="326"/>
      <c r="P472" s="362"/>
      <c r="Q472" s="327"/>
      <c r="R472" s="327"/>
      <c r="S472" s="327"/>
      <c r="T472" s="327"/>
      <c r="U472" s="327"/>
      <c r="V472" s="327"/>
      <c r="W472" s="327"/>
      <c r="X472" s="327"/>
      <c r="Y472" s="326"/>
      <c r="Z472" s="326"/>
    </row>
    <row r="473" spans="1:26" ht="21" customHeight="1">
      <c r="A473" s="891" t="s">
        <v>36</v>
      </c>
      <c r="B473" s="892"/>
      <c r="C473" s="892" t="str">
        <f>IF('statement of marks'!G19="","",'statement of marks'!G19)</f>
        <v/>
      </c>
      <c r="D473" s="892"/>
      <c r="E473" s="892"/>
      <c r="F473" s="892"/>
      <c r="G473" s="892"/>
      <c r="H473" s="892"/>
      <c r="I473" s="892"/>
      <c r="J473" s="892"/>
      <c r="K473" s="892"/>
      <c r="L473" s="892"/>
      <c r="M473" s="892"/>
      <c r="N473" s="951"/>
      <c r="O473" s="326"/>
      <c r="P473" s="362"/>
      <c r="Q473" s="326"/>
      <c r="R473" s="326"/>
      <c r="S473" s="326"/>
      <c r="T473" s="326"/>
      <c r="U473" s="326"/>
      <c r="V473" s="326"/>
      <c r="W473" s="326"/>
      <c r="X473" s="326"/>
      <c r="Y473" s="326"/>
      <c r="Z473" s="326"/>
    </row>
    <row r="474" spans="1:26" ht="21" customHeight="1">
      <c r="A474" s="891" t="s">
        <v>37</v>
      </c>
      <c r="B474" s="892"/>
      <c r="C474" s="892" t="str">
        <f>IF('statement of marks'!H19="","",'statement of marks'!H19)</f>
        <v/>
      </c>
      <c r="D474" s="892"/>
      <c r="E474" s="892"/>
      <c r="F474" s="892"/>
      <c r="G474" s="892"/>
      <c r="H474" s="892"/>
      <c r="I474" s="892"/>
      <c r="J474" s="892"/>
      <c r="K474" s="892"/>
      <c r="L474" s="892"/>
      <c r="M474" s="892"/>
      <c r="N474" s="951"/>
      <c r="O474" s="326"/>
      <c r="P474" s="362"/>
      <c r="Q474" s="326"/>
      <c r="R474" s="326"/>
      <c r="S474" s="326"/>
      <c r="T474" s="326"/>
      <c r="U474" s="326"/>
      <c r="V474" s="326"/>
      <c r="W474" s="326"/>
      <c r="X474" s="326"/>
      <c r="Y474" s="326"/>
      <c r="Z474" s="326"/>
    </row>
    <row r="475" spans="1:26" ht="21" customHeight="1">
      <c r="A475" s="891" t="s">
        <v>38</v>
      </c>
      <c r="B475" s="892"/>
      <c r="C475" s="892" t="str">
        <f>IF('statement of marks'!I19="","",'statement of marks'!I19)</f>
        <v/>
      </c>
      <c r="D475" s="892"/>
      <c r="E475" s="892"/>
      <c r="F475" s="892"/>
      <c r="G475" s="892"/>
      <c r="H475" s="892"/>
      <c r="I475" s="892"/>
      <c r="J475" s="892"/>
      <c r="K475" s="892"/>
      <c r="L475" s="892"/>
      <c r="M475" s="892"/>
      <c r="N475" s="951"/>
      <c r="O475" s="326"/>
      <c r="P475" s="362"/>
      <c r="Q475" s="326"/>
      <c r="R475" s="326"/>
      <c r="S475" s="326"/>
      <c r="T475" s="326"/>
      <c r="U475" s="326"/>
      <c r="V475" s="326"/>
      <c r="W475" s="326"/>
      <c r="X475" s="326"/>
      <c r="Y475" s="326"/>
      <c r="Z475" s="326"/>
    </row>
    <row r="476" spans="1:26" ht="21" customHeight="1">
      <c r="A476" s="891" t="s">
        <v>243</v>
      </c>
      <c r="B476" s="892"/>
      <c r="C476" s="892" t="str">
        <f>IF('statement of marks'!$A$3="","",'statement of marks'!$A$3)</f>
        <v>9 'A'</v>
      </c>
      <c r="D476" s="892"/>
      <c r="E476" s="939" t="s">
        <v>63</v>
      </c>
      <c r="F476" s="939"/>
      <c r="G476" s="939"/>
      <c r="H476" s="939" t="str">
        <f>IF('statement of marks'!E19="","",'statement of marks'!E19)</f>
        <v/>
      </c>
      <c r="I476" s="939"/>
      <c r="J476" s="952" t="s">
        <v>58</v>
      </c>
      <c r="K476" s="952"/>
      <c r="L476" s="953" t="str">
        <f>IF('statement of marks'!F19="","",'statement of marks'!F19)</f>
        <v/>
      </c>
      <c r="M476" s="953"/>
      <c r="N476" s="954"/>
      <c r="O476" s="326"/>
      <c r="P476" s="362"/>
      <c r="Q476" s="326"/>
      <c r="R476" s="327"/>
      <c r="S476" s="327"/>
      <c r="T476" s="327"/>
      <c r="U476" s="327"/>
      <c r="V476" s="328"/>
      <c r="W476" s="328"/>
      <c r="X476" s="328"/>
      <c r="Y476" s="326"/>
      <c r="Z476" s="326"/>
    </row>
    <row r="477" spans="1:26" ht="21" customHeight="1">
      <c r="A477" s="955" t="s">
        <v>197</v>
      </c>
      <c r="B477" s="956" t="s">
        <v>198</v>
      </c>
      <c r="C477" s="659" t="s">
        <v>67</v>
      </c>
      <c r="D477" s="659" t="s">
        <v>68</v>
      </c>
      <c r="E477" s="957" t="s">
        <v>434</v>
      </c>
      <c r="F477" s="958" t="s">
        <v>431</v>
      </c>
      <c r="G477" s="659" t="s">
        <v>370</v>
      </c>
      <c r="H477" s="659" t="s">
        <v>212</v>
      </c>
      <c r="I477" s="659" t="s">
        <v>432</v>
      </c>
      <c r="J477" s="659" t="s">
        <v>168</v>
      </c>
      <c r="K477" s="659" t="s">
        <v>438</v>
      </c>
      <c r="L477" s="659" t="s">
        <v>365</v>
      </c>
      <c r="M477" s="659" t="s">
        <v>366</v>
      </c>
      <c r="N477" s="961" t="s">
        <v>213</v>
      </c>
      <c r="O477" s="329"/>
      <c r="P477" s="362"/>
      <c r="Q477" s="330"/>
      <c r="R477" s="330"/>
      <c r="S477" s="330"/>
      <c r="T477" s="330"/>
      <c r="U477" s="330"/>
      <c r="V477" s="330"/>
      <c r="W477" s="330"/>
      <c r="X477" s="330"/>
      <c r="Y477" s="329"/>
      <c r="Z477" s="329"/>
    </row>
    <row r="478" spans="1:26" ht="21" customHeight="1">
      <c r="A478" s="955"/>
      <c r="B478" s="956"/>
      <c r="C478" s="659"/>
      <c r="D478" s="659"/>
      <c r="E478" s="957"/>
      <c r="F478" s="959"/>
      <c r="G478" s="659"/>
      <c r="H478" s="659"/>
      <c r="I478" s="659"/>
      <c r="J478" s="659"/>
      <c r="K478" s="659"/>
      <c r="L478" s="659"/>
      <c r="M478" s="659"/>
      <c r="N478" s="961"/>
      <c r="O478" s="329"/>
      <c r="P478" s="362"/>
      <c r="Q478" s="330"/>
      <c r="R478" s="330"/>
      <c r="S478" s="330"/>
      <c r="T478" s="330"/>
      <c r="U478" s="330"/>
      <c r="V478" s="330"/>
      <c r="W478" s="330"/>
      <c r="X478" s="330"/>
      <c r="Y478" s="329"/>
      <c r="Z478" s="329"/>
    </row>
    <row r="479" spans="1:26" ht="21" customHeight="1">
      <c r="A479" s="955"/>
      <c r="B479" s="956"/>
      <c r="C479" s="659"/>
      <c r="D479" s="659"/>
      <c r="E479" s="957"/>
      <c r="F479" s="960"/>
      <c r="G479" s="659"/>
      <c r="H479" s="659"/>
      <c r="I479" s="659"/>
      <c r="J479" s="659"/>
      <c r="K479" s="659"/>
      <c r="L479" s="659"/>
      <c r="M479" s="659"/>
      <c r="N479" s="961"/>
      <c r="O479" s="329"/>
      <c r="P479" s="362"/>
      <c r="Q479" s="330"/>
      <c r="R479" s="330"/>
      <c r="S479" s="330"/>
      <c r="T479" s="330"/>
      <c r="U479" s="330"/>
      <c r="V479" s="330"/>
      <c r="W479" s="330"/>
      <c r="X479" s="330"/>
      <c r="Y479" s="329"/>
      <c r="Z479" s="329"/>
    </row>
    <row r="480" spans="1:26" ht="21" customHeight="1">
      <c r="A480" s="922" t="s">
        <v>149</v>
      </c>
      <c r="B480" s="923"/>
      <c r="C480" s="274">
        <v>10</v>
      </c>
      <c r="D480" s="274">
        <v>10</v>
      </c>
      <c r="E480" s="322" t="s">
        <v>436</v>
      </c>
      <c r="F480" s="322" t="s">
        <v>437</v>
      </c>
      <c r="G480" s="274">
        <v>70</v>
      </c>
      <c r="H480" s="270">
        <v>100</v>
      </c>
      <c r="I480" s="202">
        <v>100</v>
      </c>
      <c r="J480" s="270">
        <v>200</v>
      </c>
      <c r="K480" s="279"/>
      <c r="L480" s="270">
        <v>100</v>
      </c>
      <c r="M480" s="270"/>
      <c r="N480" s="201">
        <v>200</v>
      </c>
      <c r="O480" s="331"/>
      <c r="P480" s="362"/>
      <c r="Q480" s="325"/>
      <c r="R480" s="325"/>
      <c r="S480" s="325"/>
      <c r="T480" s="325"/>
      <c r="U480" s="333"/>
      <c r="V480" s="325"/>
      <c r="W480" s="325"/>
      <c r="X480" s="325"/>
      <c r="Y480" s="331"/>
      <c r="Z480" s="331"/>
    </row>
    <row r="481" spans="1:26" ht="21" customHeight="1">
      <c r="A481" s="891" t="str">
        <f>'statement of marks'!$J$3</f>
        <v xml:space="preserve"> HINDI</v>
      </c>
      <c r="B481" s="892"/>
      <c r="C481" s="277" t="str">
        <f>IF('statement of marks'!J19="","",'statement of marks'!J19)</f>
        <v/>
      </c>
      <c r="D481" s="277" t="str">
        <f>IF('statement of marks'!K19="","",'statement of marks'!K19)</f>
        <v/>
      </c>
      <c r="E481" s="277" t="str">
        <f>IF('statement of marks'!L19="","",'statement of marks'!L19)</f>
        <v/>
      </c>
      <c r="F481" s="360" t="str">
        <f>IF('statement of marks'!N19="","",'statement of marks'!N19)</f>
        <v/>
      </c>
      <c r="G481" s="277" t="str">
        <f>IF('statement of marks'!O19="","",'statement of marks'!O19)</f>
        <v/>
      </c>
      <c r="H481" s="270" t="str">
        <f t="shared" ref="H481:H486" si="71">IF(G481="","",SUM(C481:G481))</f>
        <v/>
      </c>
      <c r="I481" s="202" t="str">
        <f>IF('statement of marks'!Q19="","",'statement of marks'!Q19)</f>
        <v/>
      </c>
      <c r="J481" s="203" t="str">
        <f t="shared" ref="J481:J486" si="72">IF(I481="","",SUM(H481:I481))</f>
        <v/>
      </c>
      <c r="K481" s="275" t="str">
        <f>CONCATENATE('statement of marks'!HZ19,'statement of marks'!IA19,'statement of marks'!IB19)</f>
        <v/>
      </c>
      <c r="L481" s="277" t="str">
        <f>IF('result subject-wise'!AB19="","",'result subject-wise'!AB19)</f>
        <v/>
      </c>
      <c r="M481" s="277" t="str">
        <f>IF('result subject-wise'!AK19="","",'result subject-wise'!AK19)</f>
        <v/>
      </c>
      <c r="N481" s="276" t="str">
        <f>IF(AND(K481="RE",M481=""),"",IF(AND(K481="S",M481=""),"",IF(M481="P",SUM(H481,L481),J481)))</f>
        <v/>
      </c>
      <c r="O481" s="326"/>
      <c r="P481" s="362"/>
      <c r="Q481" s="334"/>
      <c r="R481" s="325"/>
      <c r="S481" s="335"/>
      <c r="T481" s="336"/>
      <c r="U481" s="337"/>
      <c r="V481" s="334"/>
      <c r="W481" s="334"/>
      <c r="X481" s="337"/>
      <c r="Y481" s="326"/>
      <c r="Z481" s="326"/>
    </row>
    <row r="482" spans="1:26" ht="21" customHeight="1">
      <c r="A482" s="891" t="str">
        <f>'statement of marks'!$Y$3</f>
        <v xml:space="preserve"> ENGLISH</v>
      </c>
      <c r="B482" s="892"/>
      <c r="C482" s="277" t="str">
        <f>IF('statement of marks'!Y19="","",'statement of marks'!Y19)</f>
        <v/>
      </c>
      <c r="D482" s="277" t="str">
        <f>IF('statement of marks'!Z19="","",'statement of marks'!Z19)</f>
        <v/>
      </c>
      <c r="E482" s="277" t="str">
        <f>IF('statement of marks'!AA19="","",'statement of marks'!AA19)</f>
        <v/>
      </c>
      <c r="F482" s="360" t="str">
        <f>IF('statement of marks'!AC19="","",'statement of marks'!AC19)</f>
        <v/>
      </c>
      <c r="G482" s="277" t="str">
        <f>IF('statement of marks'!AD19="","",'statement of marks'!AD19)</f>
        <v/>
      </c>
      <c r="H482" s="270" t="str">
        <f t="shared" si="71"/>
        <v/>
      </c>
      <c r="I482" s="202" t="str">
        <f>IF('statement of marks'!AF19="","",'statement of marks'!AF19)</f>
        <v/>
      </c>
      <c r="J482" s="203" t="str">
        <f t="shared" si="72"/>
        <v/>
      </c>
      <c r="K482" s="275" t="str">
        <f>CONCATENATE('statement of marks'!IC19,'statement of marks'!ID19,'statement of marks'!IE19,)</f>
        <v/>
      </c>
      <c r="L482" s="277" t="str">
        <f>IF('result subject-wise'!AC19="","",'result subject-wise'!AC19)</f>
        <v/>
      </c>
      <c r="M482" s="277" t="str">
        <f>IF('result subject-wise'!AL19="","",'result subject-wise'!AL19)</f>
        <v/>
      </c>
      <c r="N482" s="276" t="str">
        <f t="shared" ref="N482:N486" si="73">IF(AND(K482="RE",M482=""),"",IF(AND(K482="S",M482=""),"",IF(M482="P",SUM(H482,L482),J482)))</f>
        <v/>
      </c>
      <c r="O482" s="326"/>
      <c r="P482" s="362"/>
      <c r="Q482" s="334"/>
      <c r="R482" s="325"/>
      <c r="S482" s="335"/>
      <c r="T482" s="336"/>
      <c r="U482" s="337"/>
      <c r="V482" s="334"/>
      <c r="W482" s="334"/>
      <c r="X482" s="337"/>
      <c r="Y482" s="326"/>
      <c r="Z482" s="326"/>
    </row>
    <row r="483" spans="1:26" ht="21" customHeight="1">
      <c r="A483" s="891" t="str">
        <f>'statement of marks'!AO19</f>
        <v/>
      </c>
      <c r="B483" s="892"/>
      <c r="C483" s="277" t="str">
        <f>IF('statement of marks'!AP19="","",'statement of marks'!AP19)</f>
        <v/>
      </c>
      <c r="D483" s="277" t="str">
        <f>IF('statement of marks'!AQ19="","",'statement of marks'!AQ19)</f>
        <v/>
      </c>
      <c r="E483" s="277" t="str">
        <f>IF('statement of marks'!AR19="","",'statement of marks'!AR19)</f>
        <v/>
      </c>
      <c r="F483" s="360" t="str">
        <f>IF('statement of marks'!AT19="","",'statement of marks'!AT19)</f>
        <v/>
      </c>
      <c r="G483" s="277" t="str">
        <f>IF('statement of marks'!AU19="","",'statement of marks'!AU19)</f>
        <v/>
      </c>
      <c r="H483" s="270" t="str">
        <f t="shared" si="71"/>
        <v/>
      </c>
      <c r="I483" s="202" t="str">
        <f>IF('statement of marks'!AW19="","",'statement of marks'!AW19)</f>
        <v/>
      </c>
      <c r="J483" s="203" t="str">
        <f t="shared" si="72"/>
        <v/>
      </c>
      <c r="K483" s="275" t="str">
        <f>CONCATENATE('statement of marks'!IF19,'statement of marks'!IL19,'statement of marks'!IM19)</f>
        <v/>
      </c>
      <c r="L483" s="277" t="str">
        <f>IF('result subject-wise'!AD19="","",'result subject-wise'!AD19)</f>
        <v/>
      </c>
      <c r="M483" s="277" t="str">
        <f>IF('result subject-wise'!AM19="","",'result subject-wise'!AM19)</f>
        <v/>
      </c>
      <c r="N483" s="276" t="str">
        <f t="shared" si="73"/>
        <v/>
      </c>
      <c r="O483" s="326"/>
      <c r="P483" s="362"/>
      <c r="Q483" s="334"/>
      <c r="R483" s="325"/>
      <c r="S483" s="335"/>
      <c r="T483" s="336"/>
      <c r="U483" s="337"/>
      <c r="V483" s="334"/>
      <c r="W483" s="334"/>
      <c r="X483" s="337"/>
      <c r="Y483" s="326"/>
      <c r="Z483" s="326"/>
    </row>
    <row r="484" spans="1:26" ht="21" customHeight="1">
      <c r="A484" s="891" t="str">
        <f>'statement of marks'!$BE$3</f>
        <v xml:space="preserve"> SCIENCE</v>
      </c>
      <c r="B484" s="892"/>
      <c r="C484" s="277" t="str">
        <f>IF('statement of marks'!BE19="","",'statement of marks'!BE19)</f>
        <v/>
      </c>
      <c r="D484" s="277" t="str">
        <f>IF('statement of marks'!BF19="","",'statement of marks'!BF19)</f>
        <v/>
      </c>
      <c r="E484" s="277" t="str">
        <f>IF('statement of marks'!BG19="","",'statement of marks'!BG19)</f>
        <v/>
      </c>
      <c r="F484" s="360" t="str">
        <f>IF('statement of marks'!BI19="","",'statement of marks'!BI19)</f>
        <v/>
      </c>
      <c r="G484" s="277" t="str">
        <f>IF('statement of marks'!BJ19="","",'statement of marks'!BJ19)</f>
        <v/>
      </c>
      <c r="H484" s="270" t="str">
        <f t="shared" si="71"/>
        <v/>
      </c>
      <c r="I484" s="202" t="str">
        <f>IF('statement of marks'!BL19="","",'statement of marks'!BL19)</f>
        <v/>
      </c>
      <c r="J484" s="203" t="str">
        <f t="shared" si="72"/>
        <v/>
      </c>
      <c r="K484" s="275" t="str">
        <f>CONCATENATE('statement of marks'!IN19,'statement of marks'!IO19,'statement of marks'!IP19)</f>
        <v/>
      </c>
      <c r="L484" s="277" t="str">
        <f>IF('result subject-wise'!AE19="","",'result subject-wise'!AE19)</f>
        <v/>
      </c>
      <c r="M484" s="277" t="str">
        <f>IF('result subject-wise'!AN19="","",'result subject-wise'!AN19)</f>
        <v/>
      </c>
      <c r="N484" s="276" t="str">
        <f t="shared" si="73"/>
        <v/>
      </c>
      <c r="O484" s="326"/>
      <c r="P484" s="362"/>
      <c r="Q484" s="334"/>
      <c r="R484" s="325"/>
      <c r="S484" s="335"/>
      <c r="T484" s="336"/>
      <c r="U484" s="337"/>
      <c r="V484" s="334"/>
      <c r="W484" s="334"/>
      <c r="X484" s="337"/>
      <c r="Y484" s="326"/>
      <c r="Z484" s="326"/>
    </row>
    <row r="485" spans="1:26" ht="21" customHeight="1">
      <c r="A485" s="909" t="str">
        <f>'statement of marks'!$BU19</f>
        <v xml:space="preserve"> SOCIAL SCIENCE</v>
      </c>
      <c r="B485" s="910"/>
      <c r="C485" s="277">
        <f>IF('statement of marks'!CL19="","",'statement of marks'!CL19)</f>
        <v>10</v>
      </c>
      <c r="D485" s="277">
        <f>IF('statement of marks'!CM19="","",'statement of marks'!CM19)</f>
        <v>10</v>
      </c>
      <c r="E485" s="277">
        <f>IF('statement of marks'!CN19="","",'statement of marks'!CN19)</f>
        <v>9</v>
      </c>
      <c r="F485" s="360">
        <f>IF('statement of marks'!CO19="","",'statement of marks'!CO19)</f>
        <v>0.5</v>
      </c>
      <c r="G485" s="277">
        <f>IF('statement of marks'!CP19="","",'statement of marks'!CP19)</f>
        <v>70</v>
      </c>
      <c r="H485" s="270">
        <f t="shared" si="71"/>
        <v>99.5</v>
      </c>
      <c r="I485" s="202">
        <f>IF('statement of marks'!CR19="","",'statement of marks'!CR19)</f>
        <v>100</v>
      </c>
      <c r="J485" s="203">
        <f t="shared" si="72"/>
        <v>199.5</v>
      </c>
      <c r="K485" s="275" t="str">
        <f>CONCATENATE('statement of marks'!IQ19,'statement of marks'!IR19,'statement of marks'!IS19)</f>
        <v/>
      </c>
      <c r="L485" s="277" t="str">
        <f>IF('result subject-wise'!AF19="","",'result subject-wise'!AF19)</f>
        <v/>
      </c>
      <c r="M485" s="277" t="str">
        <f>IF('result subject-wise'!AO19="","",'result subject-wise'!AO19)</f>
        <v/>
      </c>
      <c r="N485" s="276">
        <f t="shared" si="73"/>
        <v>199.5</v>
      </c>
      <c r="O485" s="326"/>
      <c r="P485" s="362"/>
      <c r="Q485" s="334"/>
      <c r="R485" s="325"/>
      <c r="S485" s="335"/>
      <c r="T485" s="336"/>
      <c r="U485" s="337"/>
      <c r="V485" s="334"/>
      <c r="W485" s="334"/>
      <c r="X485" s="337"/>
      <c r="Y485" s="326"/>
      <c r="Z485" s="326"/>
    </row>
    <row r="486" spans="1:26" ht="21" customHeight="1">
      <c r="A486" s="891" t="str">
        <f>'statement of marks'!$CZ$3</f>
        <v xml:space="preserve"> MATHEMATICS</v>
      </c>
      <c r="B486" s="892"/>
      <c r="C486" s="277">
        <f>IF('statement of marks'!CZ19="","",'statement of marks'!CZ19)</f>
        <v>5</v>
      </c>
      <c r="D486" s="277">
        <f>IF('statement of marks'!DA19="","",'statement of marks'!DA19)</f>
        <v>4</v>
      </c>
      <c r="E486" s="277">
        <f>IF('statement of marks'!DB19="","",'statement of marks'!DB19)</f>
        <v>8</v>
      </c>
      <c r="F486" s="360">
        <f>IF('statement of marks'!DD19="","",'statement of marks'!DD19)</f>
        <v>1</v>
      </c>
      <c r="G486" s="277">
        <f>IF('statement of marks'!DE19="","",'statement of marks'!DE19)</f>
        <v>25</v>
      </c>
      <c r="H486" s="270">
        <f t="shared" si="71"/>
        <v>43</v>
      </c>
      <c r="I486" s="202">
        <f>IF('statement of marks'!DG19="","",'statement of marks'!DG19)</f>
        <v>90</v>
      </c>
      <c r="J486" s="203">
        <f t="shared" si="72"/>
        <v>133</v>
      </c>
      <c r="K486" s="275" t="str">
        <f>CONCATENATE('statement of marks'!IT19,'statement of marks'!IU19,'statement of marks'!IV19)</f>
        <v/>
      </c>
      <c r="L486" s="277" t="str">
        <f>IF('result subject-wise'!AG19="","",'result subject-wise'!AG19)</f>
        <v/>
      </c>
      <c r="M486" s="277" t="str">
        <f>IF('result subject-wise'!AP19="","",'result subject-wise'!AP19)</f>
        <v/>
      </c>
      <c r="N486" s="276">
        <f t="shared" si="73"/>
        <v>133</v>
      </c>
      <c r="O486" s="326"/>
      <c r="P486" s="362"/>
      <c r="Q486" s="334"/>
      <c r="R486" s="325"/>
      <c r="S486" s="335"/>
      <c r="T486" s="336"/>
      <c r="U486" s="337"/>
      <c r="V486" s="334"/>
      <c r="W486" s="334"/>
      <c r="X486" s="337"/>
      <c r="Y486" s="326"/>
      <c r="Z486" s="326"/>
    </row>
    <row r="487" spans="1:26" ht="21" customHeight="1">
      <c r="A487" s="911" t="s">
        <v>214</v>
      </c>
      <c r="B487" s="912"/>
      <c r="C487" s="274">
        <f t="shared" ref="C487:D487" si="74">IF(C486="","",SUM(C481:C486))</f>
        <v>15</v>
      </c>
      <c r="D487" s="274">
        <f t="shared" si="74"/>
        <v>14</v>
      </c>
      <c r="E487" s="274">
        <f>IF(E486="","",SUM(E481:E486))</f>
        <v>17</v>
      </c>
      <c r="F487" s="361">
        <f>IF(F486="","",SUM(F481:F486))</f>
        <v>1.5</v>
      </c>
      <c r="G487" s="274">
        <f t="shared" ref="G487:J487" si="75">IF(G486="","",SUM(G481:G486))</f>
        <v>95</v>
      </c>
      <c r="H487" s="274">
        <f t="shared" si="75"/>
        <v>142.5</v>
      </c>
      <c r="I487" s="274">
        <f t="shared" si="75"/>
        <v>190</v>
      </c>
      <c r="J487" s="274">
        <f t="shared" si="75"/>
        <v>332.5</v>
      </c>
      <c r="K487" s="913"/>
      <c r="L487" s="914"/>
      <c r="M487" s="919">
        <f>COUNTIF(M481:M486,"F")</f>
        <v>0</v>
      </c>
      <c r="N487" s="273">
        <f>SUM(N481:N486)</f>
        <v>332.5</v>
      </c>
      <c r="O487" s="339"/>
      <c r="P487" s="362"/>
      <c r="Q487" s="332"/>
      <c r="R487" s="332"/>
      <c r="S487" s="332"/>
      <c r="T487" s="332"/>
      <c r="U487" s="340"/>
      <c r="V487" s="340"/>
      <c r="W487" s="334"/>
      <c r="X487" s="332"/>
      <c r="Y487" s="339"/>
      <c r="Z487" s="339"/>
    </row>
    <row r="488" spans="1:26" ht="21" customHeight="1">
      <c r="A488" s="911" t="s">
        <v>199</v>
      </c>
      <c r="B488" s="912"/>
      <c r="C488" s="270">
        <f>60-(COUNTIF(C481:C486,"NA")*C480+COUNTIF(C481:C486,"ML")*C480)</f>
        <v>60</v>
      </c>
      <c r="D488" s="270">
        <f>60-(COUNTIF(D481:D486,"NA")*D480+COUNTIF(D481:D486,"ML")*D480)</f>
        <v>60</v>
      </c>
      <c r="E488" s="270">
        <f>53-(COUNTIF(E481:E486,"NA")*9+COUNTIF(E481:E486,"ML")*9)</f>
        <v>53</v>
      </c>
      <c r="F488" s="270">
        <f>7-(COUNTIF(F481:F486,"ML")*1)</f>
        <v>7</v>
      </c>
      <c r="G488" s="270">
        <f>420-(COUNTIF(G481:G486,"NA")*G480+COUNTIF(G481:G486,"ML")*G480)</f>
        <v>420</v>
      </c>
      <c r="H488" s="270">
        <f>SUM(C488:G488)</f>
        <v>600</v>
      </c>
      <c r="I488" s="270">
        <f>600-(COUNTIF(I481:I486,"ML")*100)</f>
        <v>600</v>
      </c>
      <c r="J488" s="270">
        <f>SUM(H488:I488)</f>
        <v>1200</v>
      </c>
      <c r="K488" s="915"/>
      <c r="L488" s="916"/>
      <c r="M488" s="920"/>
      <c r="N488" s="201">
        <f>6*N480</f>
        <v>1200</v>
      </c>
      <c r="O488" s="339"/>
      <c r="P488" s="362"/>
      <c r="Q488" s="325"/>
      <c r="R488" s="325"/>
      <c r="S488" s="325"/>
      <c r="T488" s="325"/>
      <c r="U488" s="340"/>
      <c r="V488" s="334"/>
      <c r="W488" s="340"/>
      <c r="X488" s="325"/>
      <c r="Y488" s="339"/>
      <c r="Z488" s="339"/>
    </row>
    <row r="489" spans="1:26" ht="21" customHeight="1">
      <c r="A489" s="922" t="s">
        <v>130</v>
      </c>
      <c r="B489" s="923"/>
      <c r="C489" s="204">
        <f t="shared" ref="C489:J489" si="76">C487/C488*100</f>
        <v>25</v>
      </c>
      <c r="D489" s="204">
        <f t="shared" si="76"/>
        <v>23.333333333333332</v>
      </c>
      <c r="E489" s="204">
        <f t="shared" si="76"/>
        <v>32.075471698113205</v>
      </c>
      <c r="F489" s="204">
        <f t="shared" si="76"/>
        <v>21.428571428571427</v>
      </c>
      <c r="G489" s="204">
        <f t="shared" si="76"/>
        <v>22.61904761904762</v>
      </c>
      <c r="H489" s="204">
        <f t="shared" si="76"/>
        <v>23.75</v>
      </c>
      <c r="I489" s="204">
        <f t="shared" si="76"/>
        <v>31.666666666666664</v>
      </c>
      <c r="J489" s="204">
        <f t="shared" si="76"/>
        <v>27.708333333333336</v>
      </c>
      <c r="K489" s="917"/>
      <c r="L489" s="918"/>
      <c r="M489" s="921"/>
      <c r="N489" s="354">
        <f>N487/N488*100</f>
        <v>27.708333333333336</v>
      </c>
      <c r="O489" s="331"/>
      <c r="P489" s="363"/>
      <c r="Q489" s="341"/>
      <c r="R489" s="341"/>
      <c r="S489" s="341"/>
      <c r="T489" s="341"/>
      <c r="U489" s="340"/>
      <c r="V489" s="334"/>
      <c r="W489" s="340"/>
      <c r="X489" s="341"/>
      <c r="Y489" s="331"/>
      <c r="Z489" s="331"/>
    </row>
    <row r="490" spans="1:26" ht="21" customHeight="1">
      <c r="A490" s="891" t="str">
        <f>'statement of marks'!$DS$3</f>
        <v>RAJASTHAN KA SWARNIM ITIHAS</v>
      </c>
      <c r="B490" s="892"/>
      <c r="C490" s="272">
        <f>IF('statement of marks'!DS19="","",'statement of marks'!DS19)</f>
        <v>10</v>
      </c>
      <c r="D490" s="272">
        <f>IF('statement of marks'!DT19="","",'statement of marks'!DT19)</f>
        <v>10</v>
      </c>
      <c r="E490" s="277">
        <f>IF('statement of marks'!DU19="","",'statement of marks'!DU19)</f>
        <v>10</v>
      </c>
      <c r="F490" s="924"/>
      <c r="G490" s="272">
        <f>IF('statement of marks'!DW19="","",'statement of marks'!DW19)</f>
        <v>70</v>
      </c>
      <c r="H490" s="270">
        <f>IF(G490="","",SUM(C490:G490))</f>
        <v>100</v>
      </c>
      <c r="I490" s="272">
        <f>IF('statement of marks'!DY19="","",'statement of marks'!DY19)</f>
        <v>100</v>
      </c>
      <c r="J490" s="270">
        <f>IF(I490="","",SUM(H490:I490))</f>
        <v>200</v>
      </c>
      <c r="K490" s="275" t="str">
        <f>IF('statement of marks'!IW19="","",'statement of marks'!IW19)</f>
        <v/>
      </c>
      <c r="L490" s="280" t="str">
        <f>IF('result subject-wise'!AQ19="","",'result subject-wise'!AQ19)</f>
        <v/>
      </c>
      <c r="M490" s="927" t="s">
        <v>441</v>
      </c>
      <c r="N490" s="928"/>
      <c r="O490" s="326"/>
      <c r="P490" s="362"/>
      <c r="Q490" s="327"/>
      <c r="R490" s="325"/>
      <c r="S490" s="327"/>
      <c r="T490" s="325"/>
      <c r="U490" s="337"/>
      <c r="V490" s="342"/>
      <c r="W490" s="343"/>
      <c r="X490" s="332"/>
      <c r="Y490" s="326"/>
      <c r="Z490" s="326"/>
    </row>
    <row r="491" spans="1:26" ht="21" customHeight="1">
      <c r="A491" s="891" t="str">
        <f>'statement of marks'!$EG$3</f>
        <v xml:space="preserve"> PH. AND HEALTH EDU.</v>
      </c>
      <c r="B491" s="892"/>
      <c r="C491" s="272">
        <f>IF('statement of marks'!EI19="","",'statement of marks'!EI19)</f>
        <v>14</v>
      </c>
      <c r="D491" s="272">
        <f>IF('statement of marks'!EL19="","",'statement of marks'!EL19)</f>
        <v>11</v>
      </c>
      <c r="E491" s="277">
        <f>IF('statement of marks'!EO19="","",'statement of marks'!EO19)</f>
        <v>25</v>
      </c>
      <c r="F491" s="925"/>
      <c r="G491" s="272">
        <f>IF('statement of marks'!EU19="","",'statement of marks'!EU19)</f>
        <v>38</v>
      </c>
      <c r="H491" s="270">
        <f>IF(G491="","",SUM(C491:G491))</f>
        <v>88</v>
      </c>
      <c r="I491" s="272">
        <f>IF('statement of marks'!EZ19="","",'statement of marks'!EZ19)</f>
        <v>100</v>
      </c>
      <c r="J491" s="270">
        <f>IF(I491="","",SUM(H491:I491))</f>
        <v>188</v>
      </c>
      <c r="K491" s="275" t="str">
        <f>IF('statement of marks'!IX19="","",'statement of marks'!IX19)</f>
        <v>A</v>
      </c>
      <c r="L491" s="274" t="str">
        <f>IF('result subject-wise'!AR19="","",'result subject-wise'!AR19)</f>
        <v/>
      </c>
      <c r="M491" s="929"/>
      <c r="N491" s="930"/>
      <c r="O491" s="326"/>
      <c r="P491" s="362"/>
      <c r="Q491" s="327"/>
      <c r="R491" s="325"/>
      <c r="S491" s="327"/>
      <c r="T491" s="325"/>
      <c r="U491" s="337"/>
      <c r="V491" s="332"/>
      <c r="W491" s="332"/>
      <c r="X491" s="332"/>
      <c r="Y491" s="326"/>
      <c r="Z491" s="326"/>
    </row>
    <row r="492" spans="1:26" ht="21" customHeight="1">
      <c r="A492" s="891" t="str">
        <f>'statement of marks'!$FJ$3</f>
        <v xml:space="preserve"> FOUNDATION OF IT</v>
      </c>
      <c r="B492" s="892"/>
      <c r="C492" s="272">
        <f>IF('statement of marks'!FJ19="","",'statement of marks'!FJ19)</f>
        <v>10</v>
      </c>
      <c r="D492" s="272">
        <f>IF('statement of marks'!FK19="","",'statement of marks'!FK19)</f>
        <v>10</v>
      </c>
      <c r="E492" s="277">
        <f>IF('statement of marks'!FL19="","",'statement of marks'!FL19)</f>
        <v>10</v>
      </c>
      <c r="F492" s="926"/>
      <c r="G492" s="272">
        <f>IF('statement of marks'!FP19="","",'statement of marks'!FP19)</f>
        <v>51</v>
      </c>
      <c r="H492" s="270">
        <f>IF(G492="","",SUM(C492:G492))</f>
        <v>81</v>
      </c>
      <c r="I492" s="272">
        <f>IF('statement of marks'!FU19="","",'statement of marks'!FU19)</f>
        <v>90</v>
      </c>
      <c r="J492" s="270">
        <f>IF(I492="","",SUM(H492:I492))</f>
        <v>171</v>
      </c>
      <c r="K492" s="275" t="str">
        <f>IF('statement of marks'!IY19="","",'statement of marks'!IY19)</f>
        <v>A</v>
      </c>
      <c r="L492" s="274" t="str">
        <f>IF('result subject-wise'!AS19="","",'result subject-wise'!AS19)</f>
        <v/>
      </c>
      <c r="M492" s="931" t="str">
        <f>IF('result subject-wise'!AV19="","",'result subject-wise'!AV19)</f>
        <v/>
      </c>
      <c r="N492" s="932"/>
      <c r="O492" s="326"/>
      <c r="P492" s="362"/>
      <c r="Q492" s="327"/>
      <c r="R492" s="325"/>
      <c r="S492" s="327"/>
      <c r="T492" s="325"/>
      <c r="U492" s="337"/>
      <c r="V492" s="332"/>
      <c r="W492" s="332"/>
      <c r="X492" s="332"/>
      <c r="Y492" s="326"/>
      <c r="Z492" s="326"/>
    </row>
    <row r="493" spans="1:26" ht="21" customHeight="1">
      <c r="A493" s="891" t="str">
        <f>'statement of marks'!$GE$3</f>
        <v xml:space="preserve"> S.U.P.W.</v>
      </c>
      <c r="B493" s="892"/>
      <c r="C493" s="933" t="s">
        <v>244</v>
      </c>
      <c r="D493" s="934"/>
      <c r="E493" s="933" t="s">
        <v>74</v>
      </c>
      <c r="F493" s="933"/>
      <c r="G493" s="934"/>
      <c r="H493" s="934" t="s">
        <v>75</v>
      </c>
      <c r="I493" s="934"/>
      <c r="J493" s="270" t="s">
        <v>35</v>
      </c>
      <c r="K493" s="274" t="s">
        <v>52</v>
      </c>
      <c r="L493" s="935"/>
      <c r="M493" s="933" t="s">
        <v>130</v>
      </c>
      <c r="N493" s="936"/>
      <c r="O493" s="326"/>
      <c r="P493" s="362"/>
      <c r="Q493" s="325"/>
      <c r="R493" s="325"/>
      <c r="S493" s="325"/>
      <c r="T493" s="325"/>
      <c r="U493" s="332"/>
      <c r="V493" s="342"/>
      <c r="W493" s="337"/>
      <c r="X493" s="337"/>
      <c r="Y493" s="326"/>
      <c r="Z493" s="326"/>
    </row>
    <row r="494" spans="1:26" ht="21" customHeight="1">
      <c r="A494" s="891"/>
      <c r="B494" s="892"/>
      <c r="C494" s="934">
        <f>'statement of marks'!$GE$6</f>
        <v>25</v>
      </c>
      <c r="D494" s="934"/>
      <c r="E494" s="934">
        <f>'statement of marks'!$GF$6</f>
        <v>45</v>
      </c>
      <c r="F494" s="934"/>
      <c r="G494" s="934"/>
      <c r="H494" s="934">
        <f>'statement of marks'!$GG$6</f>
        <v>30</v>
      </c>
      <c r="I494" s="934"/>
      <c r="J494" s="270">
        <f>SUM(C494,E494,H494)</f>
        <v>100</v>
      </c>
      <c r="K494" s="274"/>
      <c r="L494" s="935"/>
      <c r="M494" s="937" t="str">
        <f>IF(M492="PASS",N489,"")</f>
        <v/>
      </c>
      <c r="N494" s="938"/>
      <c r="O494" s="326"/>
      <c r="P494" s="362"/>
      <c r="Q494" s="325"/>
      <c r="R494" s="325"/>
      <c r="S494" s="325"/>
      <c r="T494" s="325"/>
      <c r="U494" s="332"/>
      <c r="V494" s="342"/>
      <c r="W494" s="337"/>
      <c r="X494" s="337"/>
      <c r="Y494" s="326"/>
      <c r="Z494" s="326"/>
    </row>
    <row r="495" spans="1:26" ht="21" customHeight="1">
      <c r="A495" s="891"/>
      <c r="B495" s="892"/>
      <c r="C495" s="939">
        <f>IF('statement of marks'!GE19="","",'statement of marks'!GE19)</f>
        <v>24</v>
      </c>
      <c r="D495" s="939"/>
      <c r="E495" s="939">
        <f>'statement of marks'!GF19</f>
        <v>44</v>
      </c>
      <c r="F495" s="939"/>
      <c r="G495" s="939"/>
      <c r="H495" s="939">
        <f>'statement of marks'!GG19</f>
        <v>30</v>
      </c>
      <c r="I495" s="939"/>
      <c r="J495" s="272">
        <f>IF(H495="","",SUM(C495,E495,H495))</f>
        <v>98</v>
      </c>
      <c r="K495" s="275" t="str">
        <f>IF('statement of marks'!IZ19="","",'statement of marks'!IZ19)</f>
        <v>A</v>
      </c>
      <c r="L495" s="935"/>
      <c r="M495" s="940" t="s">
        <v>50</v>
      </c>
      <c r="N495" s="941"/>
      <c r="O495" s="326"/>
      <c r="P495" s="362"/>
      <c r="Q495" s="327"/>
      <c r="R495" s="327"/>
      <c r="S495" s="327"/>
      <c r="T495" s="327"/>
      <c r="U495" s="337"/>
      <c r="V495" s="342"/>
      <c r="W495" s="34"/>
      <c r="X495" s="337"/>
      <c r="Y495" s="326"/>
      <c r="Z495" s="326"/>
    </row>
    <row r="496" spans="1:26" ht="21" customHeight="1">
      <c r="A496" s="891" t="str">
        <f>'statement of marks'!$GN$3</f>
        <v xml:space="preserve"> ART EDU.</v>
      </c>
      <c r="B496" s="892"/>
      <c r="C496" s="934" t="s">
        <v>76</v>
      </c>
      <c r="D496" s="934"/>
      <c r="E496" s="934" t="s">
        <v>77</v>
      </c>
      <c r="F496" s="934"/>
      <c r="G496" s="934"/>
      <c r="H496" s="934" t="s">
        <v>78</v>
      </c>
      <c r="I496" s="934"/>
      <c r="J496" s="270" t="s">
        <v>35</v>
      </c>
      <c r="K496" s="274" t="s">
        <v>52</v>
      </c>
      <c r="L496" s="935"/>
      <c r="M496" s="942" t="str">
        <f>IF(M494="","",IF(M494&gt;=60,"FIRST",IF(M494&gt;=48,"SECOND",IF(M494&gt;=36,"THIRD"))))</f>
        <v/>
      </c>
      <c r="N496" s="943"/>
      <c r="O496" s="326"/>
      <c r="P496" s="362"/>
      <c r="Q496" s="325"/>
      <c r="R496" s="325"/>
      <c r="S496" s="325"/>
      <c r="T496" s="325"/>
      <c r="U496" s="332"/>
      <c r="V496" s="342"/>
      <c r="W496" s="337"/>
      <c r="X496" s="337"/>
      <c r="Y496" s="326"/>
      <c r="Z496" s="326"/>
    </row>
    <row r="497" spans="1:26" ht="21" customHeight="1">
      <c r="A497" s="891"/>
      <c r="B497" s="892"/>
      <c r="C497" s="934">
        <f>'statement of marks'!$GN$6</f>
        <v>25</v>
      </c>
      <c r="D497" s="934"/>
      <c r="E497" s="274">
        <f>'statement of marks'!$GO$6</f>
        <v>30</v>
      </c>
      <c r="F497" s="274"/>
      <c r="G497" s="270">
        <f>'statement of marks'!$GP$6</f>
        <v>30</v>
      </c>
      <c r="H497" s="934">
        <f>'statement of marks'!$GQ$6</f>
        <v>15</v>
      </c>
      <c r="I497" s="934"/>
      <c r="J497" s="270">
        <f>SUM(C497,E497,G497,H497)</f>
        <v>100</v>
      </c>
      <c r="K497" s="274"/>
      <c r="L497" s="935"/>
      <c r="M497" s="942"/>
      <c r="N497" s="943"/>
      <c r="O497" s="326"/>
      <c r="P497" s="362"/>
      <c r="Q497" s="325"/>
      <c r="R497" s="325"/>
      <c r="S497" s="325"/>
      <c r="T497" s="325"/>
      <c r="U497" s="332"/>
      <c r="V497" s="342"/>
      <c r="W497" s="337"/>
      <c r="X497" s="337"/>
      <c r="Y497" s="326"/>
      <c r="Z497" s="326"/>
    </row>
    <row r="498" spans="1:26" ht="21" customHeight="1">
      <c r="A498" s="891"/>
      <c r="B498" s="892"/>
      <c r="C498" s="939">
        <f>IF('statement of marks'!GN19="","",'statement of marks'!GN19)</f>
        <v>24</v>
      </c>
      <c r="D498" s="939"/>
      <c r="E498" s="277">
        <f>'statement of marks'!GO19</f>
        <v>28</v>
      </c>
      <c r="F498" s="277"/>
      <c r="G498" s="272">
        <f>'statement of marks'!GP19</f>
        <v>27</v>
      </c>
      <c r="H498" s="939">
        <f>'statement of marks'!GQ19</f>
        <v>14</v>
      </c>
      <c r="I498" s="939"/>
      <c r="J498" s="270">
        <f>IF(H498="","",SUM(C498:H498))</f>
        <v>93</v>
      </c>
      <c r="K498" s="275" t="str">
        <f>IF('statement of marks'!JA19="","",'statement of marks'!JA19)</f>
        <v>A</v>
      </c>
      <c r="L498" s="944" t="s">
        <v>442</v>
      </c>
      <c r="M498" s="945"/>
      <c r="N498" s="946"/>
      <c r="O498" s="326"/>
      <c r="P498" s="362"/>
      <c r="Q498" s="327"/>
      <c r="R498" s="327"/>
      <c r="S498" s="327"/>
      <c r="T498" s="325"/>
      <c r="U498" s="337"/>
      <c r="V498" s="344"/>
      <c r="W498" s="345"/>
      <c r="X498" s="345"/>
      <c r="Y498" s="326"/>
      <c r="Z498" s="326"/>
    </row>
    <row r="499" spans="1:26" ht="21" customHeight="1">
      <c r="A499" s="922" t="s">
        <v>439</v>
      </c>
      <c r="B499" s="923"/>
      <c r="C499" s="901" t="str">
        <f>'statement of marks'!HK19</f>
        <v/>
      </c>
      <c r="D499" s="901"/>
      <c r="E499" s="901"/>
      <c r="F499" s="278"/>
      <c r="G499" s="278" t="s">
        <v>211</v>
      </c>
      <c r="H499" s="275" t="str">
        <f>IF('statement of marks'!DR19="","",'statement of marks'!DR19)</f>
        <v/>
      </c>
      <c r="I499" s="942" t="s">
        <v>209</v>
      </c>
      <c r="J499" s="942"/>
      <c r="K499" s="272" t="str">
        <f>IF('statement of marks'!HM19="","",'statement of marks'!HM19)</f>
        <v/>
      </c>
      <c r="L499" s="945"/>
      <c r="M499" s="945"/>
      <c r="N499" s="946"/>
      <c r="O499" s="331"/>
      <c r="P499" s="362"/>
      <c r="Q499" s="324"/>
      <c r="R499" s="337"/>
      <c r="S499" s="337"/>
      <c r="T499" s="337"/>
      <c r="U499" s="327"/>
      <c r="V499" s="345"/>
      <c r="W499" s="345"/>
      <c r="X499" s="345"/>
      <c r="Y499" s="331"/>
      <c r="Z499" s="331"/>
    </row>
    <row r="500" spans="1:26" ht="21" customHeight="1">
      <c r="A500" s="310" t="s">
        <v>363</v>
      </c>
      <c r="B500" s="947" t="s">
        <v>202</v>
      </c>
      <c r="C500" s="947"/>
      <c r="D500" s="939" t="s">
        <v>203</v>
      </c>
      <c r="E500" s="939"/>
      <c r="F500" s="272"/>
      <c r="G500" s="939" t="s">
        <v>204</v>
      </c>
      <c r="H500" s="939"/>
      <c r="I500" s="939" t="s">
        <v>205</v>
      </c>
      <c r="J500" s="939"/>
      <c r="K500" s="272" t="s">
        <v>324</v>
      </c>
      <c r="L500" s="945"/>
      <c r="M500" s="945"/>
      <c r="N500" s="946"/>
      <c r="O500" s="346"/>
      <c r="P500" s="362"/>
      <c r="Q500" s="327"/>
      <c r="R500" s="327"/>
      <c r="S500" s="327"/>
      <c r="T500" s="327"/>
      <c r="U500" s="327"/>
      <c r="V500" s="345"/>
      <c r="W500" s="345"/>
      <c r="X500" s="345"/>
      <c r="Y500" s="357"/>
      <c r="Z500" s="346"/>
    </row>
    <row r="501" spans="1:26" ht="21" customHeight="1">
      <c r="A501" s="891" t="s">
        <v>200</v>
      </c>
      <c r="B501" s="892"/>
      <c r="C501" s="277" t="str">
        <f>IF('statement of marks'!HO19="","",'statement of marks'!HO19)</f>
        <v/>
      </c>
      <c r="D501" s="893" t="str">
        <f>IF('statement of marks'!HQ19="","",'statement of marks'!HQ19)</f>
        <v/>
      </c>
      <c r="E501" s="893"/>
      <c r="F501" s="277"/>
      <c r="G501" s="893" t="str">
        <f>IF('statement of marks'!HS19="","",'statement of marks'!HS19)</f>
        <v/>
      </c>
      <c r="H501" s="893"/>
      <c r="I501" s="893" t="str">
        <f>IF('statement of marks'!HU19="","",'statement of marks'!HU19)</f>
        <v/>
      </c>
      <c r="J501" s="893"/>
      <c r="K501" s="275" t="str">
        <f>'statement of marks'!HW19</f>
        <v/>
      </c>
      <c r="L501" s="894" t="str">
        <f>IF(OR(M492="PASS",M492="FAIL"),'result subject-wise'!$AV$112,"")</f>
        <v/>
      </c>
      <c r="M501" s="894"/>
      <c r="N501" s="895"/>
      <c r="O501" s="326"/>
      <c r="P501" s="362"/>
      <c r="Q501" s="334"/>
      <c r="R501" s="334"/>
      <c r="S501" s="334"/>
      <c r="T501" s="334"/>
      <c r="U501" s="337"/>
      <c r="V501" s="347"/>
      <c r="W501" s="347"/>
      <c r="X501" s="347"/>
      <c r="Y501" s="326"/>
      <c r="Z501" s="326"/>
    </row>
    <row r="502" spans="1:26" ht="21" customHeight="1">
      <c r="A502" s="896" t="s">
        <v>201</v>
      </c>
      <c r="B502" s="897"/>
      <c r="C502" s="274" t="str">
        <f>IF('statement of marks'!HN19="","",'statement of marks'!HN19)</f>
        <v/>
      </c>
      <c r="D502" s="898" t="str">
        <f>IF('statement of marks'!HP19="","",'statement of marks'!HP19)</f>
        <v/>
      </c>
      <c r="E502" s="898"/>
      <c r="F502" s="274"/>
      <c r="G502" s="898" t="str">
        <f>IF('statement of marks'!HR19="","",'statement of marks'!HR19)</f>
        <v/>
      </c>
      <c r="H502" s="898"/>
      <c r="I502" s="898" t="str">
        <f>IF('statement of marks'!HT19="","",'statement of marks'!HT19)</f>
        <v/>
      </c>
      <c r="J502" s="898"/>
      <c r="K502" s="274" t="str">
        <f>'statement of marks'!HV19</f>
        <v/>
      </c>
      <c r="L502" s="894"/>
      <c r="M502" s="894"/>
      <c r="N502" s="895"/>
      <c r="O502" s="348"/>
      <c r="P502" s="362"/>
      <c r="Q502" s="332"/>
      <c r="R502" s="332"/>
      <c r="S502" s="332"/>
      <c r="T502" s="332"/>
      <c r="U502" s="332"/>
      <c r="V502" s="347"/>
      <c r="W502" s="347"/>
      <c r="X502" s="347"/>
      <c r="Y502" s="348"/>
      <c r="Z502" s="348"/>
    </row>
    <row r="503" spans="1:26" ht="21" customHeight="1">
      <c r="A503" s="899" t="s">
        <v>323</v>
      </c>
      <c r="B503" s="900"/>
      <c r="C503" s="22"/>
      <c r="D503" s="901"/>
      <c r="E503" s="901"/>
      <c r="F503" s="278"/>
      <c r="G503" s="901"/>
      <c r="H503" s="901"/>
      <c r="I503" s="901"/>
      <c r="J503" s="901"/>
      <c r="K503" s="901"/>
      <c r="L503" s="901"/>
      <c r="M503" s="901"/>
      <c r="N503" s="902"/>
      <c r="O503" s="326"/>
      <c r="P503" s="362"/>
      <c r="Q503" s="324"/>
      <c r="R503" s="324"/>
      <c r="S503" s="324"/>
      <c r="T503" s="324"/>
      <c r="U503" s="324"/>
      <c r="V503" s="324"/>
      <c r="W503" s="324"/>
      <c r="X503" s="324"/>
      <c r="Y503" s="349"/>
      <c r="Z503" s="326"/>
    </row>
    <row r="504" spans="1:26" ht="21" customHeight="1">
      <c r="A504" s="899" t="s">
        <v>206</v>
      </c>
      <c r="B504" s="900"/>
      <c r="C504" s="22"/>
      <c r="D504" s="901"/>
      <c r="E504" s="901"/>
      <c r="F504" s="278"/>
      <c r="G504" s="901"/>
      <c r="H504" s="901"/>
      <c r="I504" s="901"/>
      <c r="J504" s="901"/>
      <c r="K504" s="901"/>
      <c r="L504" s="901"/>
      <c r="M504" s="901"/>
      <c r="N504" s="902"/>
      <c r="O504" s="326"/>
      <c r="P504" s="362"/>
      <c r="Q504" s="324"/>
      <c r="R504" s="324"/>
      <c r="S504" s="324"/>
      <c r="T504" s="324"/>
      <c r="U504" s="324"/>
      <c r="V504" s="324"/>
      <c r="W504" s="324"/>
      <c r="X504" s="324"/>
      <c r="Y504" s="326"/>
      <c r="Z504" s="326"/>
    </row>
    <row r="505" spans="1:26" ht="21" customHeight="1">
      <c r="A505" s="891" t="s">
        <v>322</v>
      </c>
      <c r="B505" s="892"/>
      <c r="C505" s="22"/>
      <c r="D505" s="901"/>
      <c r="E505" s="901"/>
      <c r="F505" s="278"/>
      <c r="G505" s="901"/>
      <c r="H505" s="901"/>
      <c r="I505" s="901"/>
      <c r="J505" s="901"/>
      <c r="K505" s="594" t="s">
        <v>322</v>
      </c>
      <c r="L505" s="901"/>
      <c r="M505" s="901"/>
      <c r="N505" s="902"/>
      <c r="O505" s="326"/>
      <c r="P505" s="362"/>
      <c r="Q505" s="324"/>
      <c r="R505" s="324"/>
      <c r="S505" s="324"/>
      <c r="T505" s="324"/>
      <c r="U505" s="34"/>
      <c r="V505" s="324"/>
      <c r="W505" s="324"/>
      <c r="X505" s="324"/>
      <c r="Y505" s="326"/>
      <c r="Z505" s="326"/>
    </row>
    <row r="506" spans="1:26" ht="21" customHeight="1">
      <c r="A506" s="891" t="s">
        <v>207</v>
      </c>
      <c r="B506" s="892"/>
      <c r="C506" s="22"/>
      <c r="D506" s="901"/>
      <c r="E506" s="901"/>
      <c r="F506" s="278"/>
      <c r="G506" s="901"/>
      <c r="H506" s="901"/>
      <c r="I506" s="901"/>
      <c r="J506" s="901"/>
      <c r="K506" s="901"/>
      <c r="L506" s="901"/>
      <c r="M506" s="901"/>
      <c r="N506" s="902"/>
      <c r="O506" s="326"/>
      <c r="P506" s="362"/>
      <c r="Q506" s="324"/>
      <c r="R506" s="324"/>
      <c r="S506" s="324"/>
      <c r="T506" s="324"/>
      <c r="U506" s="324"/>
      <c r="V506" s="324"/>
      <c r="W506" s="324"/>
      <c r="X506" s="324"/>
      <c r="Y506" s="326"/>
      <c r="Z506" s="326"/>
    </row>
    <row r="507" spans="1:26" ht="21" customHeight="1" thickBot="1">
      <c r="A507" s="905" t="s">
        <v>208</v>
      </c>
      <c r="B507" s="906"/>
      <c r="C507" s="906"/>
      <c r="D507" s="906"/>
      <c r="E507" s="906"/>
      <c r="F507" s="314"/>
      <c r="G507" s="907">
        <f>'statement of marks'!$HV$108</f>
        <v>45781</v>
      </c>
      <c r="H507" s="907"/>
      <c r="I507" s="908" t="s">
        <v>210</v>
      </c>
      <c r="J507" s="908"/>
      <c r="K507" s="903"/>
      <c r="L507" s="903"/>
      <c r="M507" s="903"/>
      <c r="N507" s="904"/>
      <c r="O507" s="345"/>
      <c r="P507" s="362"/>
      <c r="Q507" s="345"/>
      <c r="R507" s="347"/>
      <c r="S507" s="350"/>
      <c r="T507" s="350"/>
      <c r="U507" s="324"/>
      <c r="V507" s="324"/>
      <c r="W507" s="324"/>
      <c r="X507" s="324"/>
      <c r="Y507" s="345"/>
      <c r="Z507" s="345"/>
    </row>
    <row r="508" spans="1:26" ht="21" customHeight="1" thickTop="1">
      <c r="A508" s="962" t="s">
        <v>195</v>
      </c>
      <c r="B508" s="963"/>
      <c r="C508" s="963"/>
      <c r="D508" s="963"/>
      <c r="E508" s="963"/>
      <c r="F508" s="963"/>
      <c r="G508" s="963"/>
      <c r="H508" s="963"/>
      <c r="I508" s="963"/>
      <c r="J508" s="963"/>
      <c r="K508" s="963"/>
      <c r="L508" s="963"/>
      <c r="M508" s="963"/>
      <c r="N508" s="964"/>
      <c r="O508" s="323"/>
      <c r="P508" s="362"/>
      <c r="Q508" s="323"/>
      <c r="R508" s="323"/>
      <c r="S508" s="323"/>
      <c r="T508" s="323"/>
      <c r="U508" s="323"/>
      <c r="V508" s="323"/>
      <c r="W508" s="323"/>
      <c r="X508" s="323"/>
      <c r="Y508" s="323"/>
      <c r="Z508" s="323"/>
    </row>
    <row r="509" spans="1:26" ht="21" customHeight="1">
      <c r="A509" s="965" t="str">
        <f>IF('statement of marks'!$A$2="","",'statement of marks'!$A$2)</f>
        <v>Govt. Higher Secondary School, XYZ</v>
      </c>
      <c r="B509" s="966"/>
      <c r="C509" s="966"/>
      <c r="D509" s="966"/>
      <c r="E509" s="966"/>
      <c r="F509" s="966"/>
      <c r="G509" s="966"/>
      <c r="H509" s="966"/>
      <c r="I509" s="966"/>
      <c r="J509" s="966"/>
      <c r="K509" s="966"/>
      <c r="L509" s="966"/>
      <c r="M509" s="966"/>
      <c r="N509" s="967"/>
      <c r="O509" s="325"/>
      <c r="P509" s="362"/>
      <c r="Q509" s="325"/>
      <c r="R509" s="325"/>
      <c r="S509" s="325"/>
      <c r="T509" s="325"/>
      <c r="U509" s="325"/>
      <c r="V509" s="325"/>
      <c r="W509" s="325"/>
      <c r="X509" s="325"/>
      <c r="Y509" s="325"/>
      <c r="Z509" s="325"/>
    </row>
    <row r="510" spans="1:26" ht="21" customHeight="1">
      <c r="A510" s="965"/>
      <c r="B510" s="966"/>
      <c r="C510" s="966"/>
      <c r="D510" s="966"/>
      <c r="E510" s="966"/>
      <c r="F510" s="966"/>
      <c r="G510" s="966"/>
      <c r="H510" s="966"/>
      <c r="I510" s="966"/>
      <c r="J510" s="966"/>
      <c r="K510" s="966"/>
      <c r="L510" s="966"/>
      <c r="M510" s="966"/>
      <c r="N510" s="967"/>
      <c r="O510" s="325"/>
      <c r="P510" s="362"/>
      <c r="Q510" s="325"/>
      <c r="R510" s="325"/>
      <c r="S510" s="325"/>
      <c r="T510" s="325"/>
      <c r="U510" s="325"/>
      <c r="V510" s="325"/>
      <c r="W510" s="325"/>
      <c r="X510" s="325"/>
      <c r="Y510" s="325"/>
      <c r="Z510" s="325"/>
    </row>
    <row r="511" spans="1:26" ht="21" customHeight="1">
      <c r="A511" s="891" t="s">
        <v>196</v>
      </c>
      <c r="B511" s="892"/>
      <c r="C511" s="939" t="str">
        <f>IF(M531="","MAIN EXAM.",IF(C538="SUPPL.","SUPPL. EXAM.",IF(C538="RE-EXAM.","RE-EXAM.",)))</f>
        <v>MAIN EXAM.</v>
      </c>
      <c r="D511" s="939"/>
      <c r="E511" s="939"/>
      <c r="F511" s="939"/>
      <c r="G511" s="939"/>
      <c r="H511" s="948" t="s">
        <v>133</v>
      </c>
      <c r="I511" s="949"/>
      <c r="J511" s="352" t="str">
        <f>IF('statement of marks'!$F$3="","",'statement of marks'!$F$3)</f>
        <v>2024-25</v>
      </c>
      <c r="K511" s="939" t="s">
        <v>62</v>
      </c>
      <c r="L511" s="939"/>
      <c r="M511" s="939" t="str">
        <f>IF('statement of marks'!D20="","",'statement of marks'!D20)</f>
        <v/>
      </c>
      <c r="N511" s="950"/>
      <c r="O511" s="326"/>
      <c r="P511" s="362"/>
      <c r="Q511" s="327"/>
      <c r="R511" s="327"/>
      <c r="S511" s="327"/>
      <c r="T511" s="327"/>
      <c r="U511" s="327"/>
      <c r="V511" s="327"/>
      <c r="W511" s="327"/>
      <c r="X511" s="327"/>
      <c r="Y511" s="326"/>
      <c r="Z511" s="326"/>
    </row>
    <row r="512" spans="1:26" ht="21" customHeight="1">
      <c r="A512" s="891" t="s">
        <v>36</v>
      </c>
      <c r="B512" s="892"/>
      <c r="C512" s="892" t="str">
        <f>IF('statement of marks'!G20="","",'statement of marks'!G20)</f>
        <v/>
      </c>
      <c r="D512" s="892"/>
      <c r="E512" s="892"/>
      <c r="F512" s="892"/>
      <c r="G512" s="892"/>
      <c r="H512" s="892"/>
      <c r="I512" s="892"/>
      <c r="J512" s="892"/>
      <c r="K512" s="892"/>
      <c r="L512" s="892"/>
      <c r="M512" s="892"/>
      <c r="N512" s="951"/>
      <c r="O512" s="326"/>
      <c r="P512" s="362"/>
      <c r="Q512" s="326"/>
      <c r="R512" s="326"/>
      <c r="S512" s="326"/>
      <c r="T512" s="326"/>
      <c r="U512" s="326"/>
      <c r="V512" s="326"/>
      <c r="W512" s="326"/>
      <c r="X512" s="326"/>
      <c r="Y512" s="326"/>
      <c r="Z512" s="326"/>
    </row>
    <row r="513" spans="1:26" ht="21" customHeight="1">
      <c r="A513" s="891" t="s">
        <v>37</v>
      </c>
      <c r="B513" s="892"/>
      <c r="C513" s="892" t="str">
        <f>IF('statement of marks'!H20="","",'statement of marks'!H20)</f>
        <v/>
      </c>
      <c r="D513" s="892"/>
      <c r="E513" s="892"/>
      <c r="F513" s="892"/>
      <c r="G513" s="892"/>
      <c r="H513" s="892"/>
      <c r="I513" s="892"/>
      <c r="J513" s="892"/>
      <c r="K513" s="892"/>
      <c r="L513" s="892"/>
      <c r="M513" s="892"/>
      <c r="N513" s="951"/>
      <c r="O513" s="326"/>
      <c r="P513" s="362"/>
      <c r="Q513" s="326"/>
      <c r="R513" s="326"/>
      <c r="S513" s="326"/>
      <c r="T513" s="326"/>
      <c r="U513" s="326"/>
      <c r="V513" s="326"/>
      <c r="W513" s="326"/>
      <c r="X513" s="326"/>
      <c r="Y513" s="326"/>
      <c r="Z513" s="326"/>
    </row>
    <row r="514" spans="1:26" ht="21" customHeight="1">
      <c r="A514" s="891" t="s">
        <v>38</v>
      </c>
      <c r="B514" s="892"/>
      <c r="C514" s="892" t="str">
        <f>IF('statement of marks'!I20="","",'statement of marks'!I20)</f>
        <v/>
      </c>
      <c r="D514" s="892"/>
      <c r="E514" s="892"/>
      <c r="F514" s="892"/>
      <c r="G514" s="892"/>
      <c r="H514" s="892"/>
      <c r="I514" s="892"/>
      <c r="J514" s="892"/>
      <c r="K514" s="892"/>
      <c r="L514" s="892"/>
      <c r="M514" s="892"/>
      <c r="N514" s="951"/>
      <c r="O514" s="326"/>
      <c r="P514" s="362"/>
      <c r="Q514" s="326"/>
      <c r="R514" s="326"/>
      <c r="S514" s="326"/>
      <c r="T514" s="326"/>
      <c r="U514" s="326"/>
      <c r="V514" s="326"/>
      <c r="W514" s="326"/>
      <c r="X514" s="326"/>
      <c r="Y514" s="326"/>
      <c r="Z514" s="326"/>
    </row>
    <row r="515" spans="1:26" ht="21" customHeight="1">
      <c r="A515" s="891" t="s">
        <v>243</v>
      </c>
      <c r="B515" s="892"/>
      <c r="C515" s="892" t="str">
        <f>IF('statement of marks'!$A$3="","",'statement of marks'!$A$3)</f>
        <v>9 'A'</v>
      </c>
      <c r="D515" s="892"/>
      <c r="E515" s="939" t="s">
        <v>63</v>
      </c>
      <c r="F515" s="939"/>
      <c r="G515" s="939"/>
      <c r="H515" s="939" t="str">
        <f>IF('statement of marks'!E20="","",'statement of marks'!E20)</f>
        <v/>
      </c>
      <c r="I515" s="939"/>
      <c r="J515" s="952" t="s">
        <v>58</v>
      </c>
      <c r="K515" s="952"/>
      <c r="L515" s="953" t="str">
        <f>IF('statement of marks'!F20="","",'statement of marks'!F20)</f>
        <v/>
      </c>
      <c r="M515" s="953"/>
      <c r="N515" s="954"/>
      <c r="O515" s="326"/>
      <c r="P515" s="362"/>
      <c r="Q515" s="326"/>
      <c r="R515" s="327"/>
      <c r="S515" s="327"/>
      <c r="T515" s="327"/>
      <c r="U515" s="327"/>
      <c r="V515" s="328"/>
      <c r="W515" s="328"/>
      <c r="X515" s="328"/>
      <c r="Y515" s="326"/>
      <c r="Z515" s="326"/>
    </row>
    <row r="516" spans="1:26" ht="21" customHeight="1">
      <c r="A516" s="955" t="s">
        <v>197</v>
      </c>
      <c r="B516" s="956" t="s">
        <v>198</v>
      </c>
      <c r="C516" s="659" t="s">
        <v>67</v>
      </c>
      <c r="D516" s="659" t="s">
        <v>68</v>
      </c>
      <c r="E516" s="957" t="s">
        <v>434</v>
      </c>
      <c r="F516" s="958" t="s">
        <v>431</v>
      </c>
      <c r="G516" s="659" t="s">
        <v>370</v>
      </c>
      <c r="H516" s="659" t="s">
        <v>212</v>
      </c>
      <c r="I516" s="659" t="s">
        <v>432</v>
      </c>
      <c r="J516" s="659" t="s">
        <v>168</v>
      </c>
      <c r="K516" s="659" t="s">
        <v>438</v>
      </c>
      <c r="L516" s="659" t="s">
        <v>365</v>
      </c>
      <c r="M516" s="659" t="s">
        <v>366</v>
      </c>
      <c r="N516" s="961" t="s">
        <v>213</v>
      </c>
      <c r="O516" s="329"/>
      <c r="P516" s="362"/>
      <c r="Q516" s="330"/>
      <c r="R516" s="330"/>
      <c r="S516" s="330"/>
      <c r="T516" s="330"/>
      <c r="U516" s="330"/>
      <c r="V516" s="330"/>
      <c r="W516" s="330"/>
      <c r="X516" s="330"/>
      <c r="Y516" s="329"/>
      <c r="Z516" s="329"/>
    </row>
    <row r="517" spans="1:26" ht="21" customHeight="1">
      <c r="A517" s="955"/>
      <c r="B517" s="956"/>
      <c r="C517" s="659"/>
      <c r="D517" s="659"/>
      <c r="E517" s="957"/>
      <c r="F517" s="959"/>
      <c r="G517" s="659"/>
      <c r="H517" s="659"/>
      <c r="I517" s="659"/>
      <c r="J517" s="659"/>
      <c r="K517" s="659"/>
      <c r="L517" s="659"/>
      <c r="M517" s="659"/>
      <c r="N517" s="961"/>
      <c r="O517" s="329"/>
      <c r="P517" s="362"/>
      <c r="Q517" s="330"/>
      <c r="R517" s="330"/>
      <c r="S517" s="330"/>
      <c r="T517" s="330"/>
      <c r="U517" s="330"/>
      <c r="V517" s="330"/>
      <c r="W517" s="330"/>
      <c r="X517" s="330"/>
      <c r="Y517" s="329"/>
      <c r="Z517" s="329"/>
    </row>
    <row r="518" spans="1:26" ht="21" customHeight="1">
      <c r="A518" s="955"/>
      <c r="B518" s="956"/>
      <c r="C518" s="659"/>
      <c r="D518" s="659"/>
      <c r="E518" s="957"/>
      <c r="F518" s="960"/>
      <c r="G518" s="659"/>
      <c r="H518" s="659"/>
      <c r="I518" s="659"/>
      <c r="J518" s="659"/>
      <c r="K518" s="659"/>
      <c r="L518" s="659"/>
      <c r="M518" s="659"/>
      <c r="N518" s="961"/>
      <c r="O518" s="329"/>
      <c r="P518" s="362"/>
      <c r="Q518" s="330"/>
      <c r="R518" s="330"/>
      <c r="S518" s="330"/>
      <c r="T518" s="330"/>
      <c r="U518" s="330"/>
      <c r="V518" s="330"/>
      <c r="W518" s="330"/>
      <c r="X518" s="330"/>
      <c r="Y518" s="329"/>
      <c r="Z518" s="329"/>
    </row>
    <row r="519" spans="1:26" ht="21" customHeight="1">
      <c r="A519" s="922" t="s">
        <v>149</v>
      </c>
      <c r="B519" s="923"/>
      <c r="C519" s="274">
        <v>10</v>
      </c>
      <c r="D519" s="274">
        <v>10</v>
      </c>
      <c r="E519" s="322" t="s">
        <v>436</v>
      </c>
      <c r="F519" s="322" t="s">
        <v>437</v>
      </c>
      <c r="G519" s="274">
        <v>70</v>
      </c>
      <c r="H519" s="270">
        <v>100</v>
      </c>
      <c r="I519" s="202">
        <v>100</v>
      </c>
      <c r="J519" s="270">
        <v>200</v>
      </c>
      <c r="K519" s="279"/>
      <c r="L519" s="270">
        <v>100</v>
      </c>
      <c r="M519" s="270"/>
      <c r="N519" s="201">
        <v>200</v>
      </c>
      <c r="O519" s="331"/>
      <c r="P519" s="362"/>
      <c r="Q519" s="325"/>
      <c r="R519" s="325"/>
      <c r="S519" s="325"/>
      <c r="T519" s="325"/>
      <c r="U519" s="333"/>
      <c r="V519" s="325"/>
      <c r="W519" s="325"/>
      <c r="X519" s="325"/>
      <c r="Y519" s="331"/>
      <c r="Z519" s="331"/>
    </row>
    <row r="520" spans="1:26" ht="21" customHeight="1">
      <c r="A520" s="891" t="str">
        <f>'statement of marks'!$J$3</f>
        <v xml:space="preserve"> HINDI</v>
      </c>
      <c r="B520" s="892"/>
      <c r="C520" s="277" t="str">
        <f>IF('statement of marks'!J20="","",'statement of marks'!J20)</f>
        <v/>
      </c>
      <c r="D520" s="277" t="str">
        <f>IF('statement of marks'!K20="","",'statement of marks'!K20)</f>
        <v/>
      </c>
      <c r="E520" s="277" t="str">
        <f>IF('statement of marks'!L20="","",'statement of marks'!L20)</f>
        <v/>
      </c>
      <c r="F520" s="360" t="str">
        <f>IF('statement of marks'!N20="","",'statement of marks'!N20)</f>
        <v/>
      </c>
      <c r="G520" s="277" t="str">
        <f>IF('statement of marks'!O20="","",'statement of marks'!O20)</f>
        <v/>
      </c>
      <c r="H520" s="270" t="str">
        <f t="shared" ref="H520:H525" si="77">IF(G520="","",SUM(C520:G520))</f>
        <v/>
      </c>
      <c r="I520" s="202" t="str">
        <f>IF('statement of marks'!Q20="","",'statement of marks'!Q20)</f>
        <v/>
      </c>
      <c r="J520" s="203" t="str">
        <f t="shared" ref="J520:J525" si="78">IF(I520="","",SUM(H520:I520))</f>
        <v/>
      </c>
      <c r="K520" s="275" t="str">
        <f>CONCATENATE('statement of marks'!HZ20,'statement of marks'!IA20,'statement of marks'!IB20)</f>
        <v/>
      </c>
      <c r="L520" s="277" t="str">
        <f>IF('result subject-wise'!AB20="","",'result subject-wise'!AB20)</f>
        <v/>
      </c>
      <c r="M520" s="277" t="str">
        <f>IF('result subject-wise'!AK20="","",'result subject-wise'!AK20)</f>
        <v/>
      </c>
      <c r="N520" s="276" t="str">
        <f>IF(AND(K520="RE",M520=""),"",IF(AND(K520="S",M520=""),"",IF(M520="P",SUM(H520,L520),J520)))</f>
        <v/>
      </c>
      <c r="O520" s="326"/>
      <c r="P520" s="362"/>
      <c r="Q520" s="334"/>
      <c r="R520" s="325"/>
      <c r="S520" s="335"/>
      <c r="T520" s="336"/>
      <c r="U520" s="337"/>
      <c r="V520" s="334"/>
      <c r="W520" s="334"/>
      <c r="X520" s="337"/>
      <c r="Y520" s="326"/>
      <c r="Z520" s="326"/>
    </row>
    <row r="521" spans="1:26" ht="21" customHeight="1">
      <c r="A521" s="891" t="str">
        <f>'statement of marks'!$Y$3</f>
        <v xml:space="preserve"> ENGLISH</v>
      </c>
      <c r="B521" s="892"/>
      <c r="C521" s="277" t="str">
        <f>IF('statement of marks'!Y20="","",'statement of marks'!Y20)</f>
        <v/>
      </c>
      <c r="D521" s="277" t="str">
        <f>IF('statement of marks'!Z20="","",'statement of marks'!Z20)</f>
        <v/>
      </c>
      <c r="E521" s="277" t="str">
        <f>IF('statement of marks'!AA20="","",'statement of marks'!AA20)</f>
        <v/>
      </c>
      <c r="F521" s="360" t="str">
        <f>IF('statement of marks'!AC20="","",'statement of marks'!AC20)</f>
        <v/>
      </c>
      <c r="G521" s="277" t="str">
        <f>IF('statement of marks'!AD20="","",'statement of marks'!AD20)</f>
        <v/>
      </c>
      <c r="H521" s="270" t="str">
        <f t="shared" si="77"/>
        <v/>
      </c>
      <c r="I521" s="202" t="str">
        <f>IF('statement of marks'!AF20="","",'statement of marks'!AF20)</f>
        <v/>
      </c>
      <c r="J521" s="203" t="str">
        <f t="shared" si="78"/>
        <v/>
      </c>
      <c r="K521" s="275" t="str">
        <f>CONCATENATE('statement of marks'!IC20,'statement of marks'!ID20,'statement of marks'!IE20,)</f>
        <v/>
      </c>
      <c r="L521" s="277" t="str">
        <f>IF('result subject-wise'!AC20="","",'result subject-wise'!AC20)</f>
        <v/>
      </c>
      <c r="M521" s="277" t="str">
        <f>IF('result subject-wise'!AL20="","",'result subject-wise'!AL20)</f>
        <v/>
      </c>
      <c r="N521" s="276" t="str">
        <f t="shared" ref="N521:N525" si="79">IF(AND(K521="RE",M521=""),"",IF(AND(K521="S",M521=""),"",IF(M521="P",SUM(H521,L521),J521)))</f>
        <v/>
      </c>
      <c r="O521" s="326"/>
      <c r="P521" s="362"/>
      <c r="Q521" s="334"/>
      <c r="R521" s="325"/>
      <c r="S521" s="335"/>
      <c r="T521" s="336"/>
      <c r="U521" s="337"/>
      <c r="V521" s="334"/>
      <c r="W521" s="334"/>
      <c r="X521" s="337"/>
      <c r="Y521" s="326"/>
      <c r="Z521" s="326"/>
    </row>
    <row r="522" spans="1:26" ht="21" customHeight="1">
      <c r="A522" s="891" t="str">
        <f>'statement of marks'!AO20</f>
        <v/>
      </c>
      <c r="B522" s="892"/>
      <c r="C522" s="277" t="str">
        <f>IF('statement of marks'!AP20="","",'statement of marks'!AP20)</f>
        <v/>
      </c>
      <c r="D522" s="277" t="str">
        <f>IF('statement of marks'!AQ20="","",'statement of marks'!AQ20)</f>
        <v/>
      </c>
      <c r="E522" s="277" t="str">
        <f>IF('statement of marks'!AR20="","",'statement of marks'!AR20)</f>
        <v/>
      </c>
      <c r="F522" s="360" t="str">
        <f>IF('statement of marks'!AT20="","",'statement of marks'!AT20)</f>
        <v/>
      </c>
      <c r="G522" s="277" t="str">
        <f>IF('statement of marks'!AU20="","",'statement of marks'!AU20)</f>
        <v/>
      </c>
      <c r="H522" s="270" t="str">
        <f t="shared" si="77"/>
        <v/>
      </c>
      <c r="I522" s="202" t="str">
        <f>IF('statement of marks'!AW20="","",'statement of marks'!AW20)</f>
        <v/>
      </c>
      <c r="J522" s="203" t="str">
        <f t="shared" si="78"/>
        <v/>
      </c>
      <c r="K522" s="275" t="str">
        <f>CONCATENATE('statement of marks'!IF20,'statement of marks'!IL20,'statement of marks'!IM20)</f>
        <v/>
      </c>
      <c r="L522" s="277" t="str">
        <f>IF('result subject-wise'!AD20="","",'result subject-wise'!AD20)</f>
        <v/>
      </c>
      <c r="M522" s="277" t="str">
        <f>IF('result subject-wise'!AM20="","",'result subject-wise'!AM20)</f>
        <v/>
      </c>
      <c r="N522" s="276" t="str">
        <f t="shared" si="79"/>
        <v/>
      </c>
      <c r="O522" s="326"/>
      <c r="P522" s="362"/>
      <c r="Q522" s="334"/>
      <c r="R522" s="325"/>
      <c r="S522" s="335"/>
      <c r="T522" s="336"/>
      <c r="U522" s="337"/>
      <c r="V522" s="334"/>
      <c r="W522" s="334"/>
      <c r="X522" s="337"/>
      <c r="Y522" s="326"/>
      <c r="Z522" s="326"/>
    </row>
    <row r="523" spans="1:26" ht="21" customHeight="1">
      <c r="A523" s="891" t="str">
        <f>'statement of marks'!$BE$3</f>
        <v xml:space="preserve"> SCIENCE</v>
      </c>
      <c r="B523" s="892"/>
      <c r="C523" s="277" t="str">
        <f>IF('statement of marks'!BE20="","",'statement of marks'!BE20)</f>
        <v/>
      </c>
      <c r="D523" s="277" t="str">
        <f>IF('statement of marks'!BF20="","",'statement of marks'!BF20)</f>
        <v/>
      </c>
      <c r="E523" s="277" t="str">
        <f>IF('statement of marks'!BG20="","",'statement of marks'!BG20)</f>
        <v/>
      </c>
      <c r="F523" s="360" t="str">
        <f>IF('statement of marks'!BI20="","",'statement of marks'!BI20)</f>
        <v/>
      </c>
      <c r="G523" s="277" t="str">
        <f>IF('statement of marks'!BJ20="","",'statement of marks'!BJ20)</f>
        <v/>
      </c>
      <c r="H523" s="270" t="str">
        <f t="shared" si="77"/>
        <v/>
      </c>
      <c r="I523" s="202" t="str">
        <f>IF('statement of marks'!BL20="","",'statement of marks'!BL20)</f>
        <v/>
      </c>
      <c r="J523" s="203" t="str">
        <f t="shared" si="78"/>
        <v/>
      </c>
      <c r="K523" s="275" t="str">
        <f>CONCATENATE('statement of marks'!IN20,'statement of marks'!IO20,'statement of marks'!IP20)</f>
        <v/>
      </c>
      <c r="L523" s="277" t="str">
        <f>IF('result subject-wise'!AE20="","",'result subject-wise'!AE20)</f>
        <v/>
      </c>
      <c r="M523" s="277" t="str">
        <f>IF('result subject-wise'!AN20="","",'result subject-wise'!AN20)</f>
        <v/>
      </c>
      <c r="N523" s="276" t="str">
        <f t="shared" si="79"/>
        <v/>
      </c>
      <c r="O523" s="326"/>
      <c r="P523" s="362"/>
      <c r="Q523" s="334"/>
      <c r="R523" s="325"/>
      <c r="S523" s="335"/>
      <c r="T523" s="336"/>
      <c r="U523" s="337"/>
      <c r="V523" s="334"/>
      <c r="W523" s="334"/>
      <c r="X523" s="337"/>
      <c r="Y523" s="326"/>
      <c r="Z523" s="326"/>
    </row>
    <row r="524" spans="1:26" ht="21" customHeight="1">
      <c r="A524" s="909" t="str">
        <f>'statement of marks'!$BU20</f>
        <v xml:space="preserve"> SOCIAL SCIENCE</v>
      </c>
      <c r="B524" s="910"/>
      <c r="C524" s="277">
        <f>IF('statement of marks'!CL20="","",'statement of marks'!CL20)</f>
        <v>10</v>
      </c>
      <c r="D524" s="277">
        <f>IF('statement of marks'!CM20="","",'statement of marks'!CM20)</f>
        <v>10</v>
      </c>
      <c r="E524" s="277">
        <f>IF('statement of marks'!CN20="","",'statement of marks'!CN20)</f>
        <v>9</v>
      </c>
      <c r="F524" s="360">
        <f>IF('statement of marks'!CO20="","",'statement of marks'!CO20)</f>
        <v>0.5</v>
      </c>
      <c r="G524" s="277">
        <f>IF('statement of marks'!CP20="","",'statement of marks'!CP20)</f>
        <v>70</v>
      </c>
      <c r="H524" s="270">
        <f t="shared" si="77"/>
        <v>99.5</v>
      </c>
      <c r="I524" s="202">
        <f>IF('statement of marks'!CR20="","",'statement of marks'!CR20)</f>
        <v>100</v>
      </c>
      <c r="J524" s="203">
        <f t="shared" si="78"/>
        <v>199.5</v>
      </c>
      <c r="K524" s="275" t="str">
        <f>CONCATENATE('statement of marks'!IQ20,'statement of marks'!IR20,'statement of marks'!IS20)</f>
        <v/>
      </c>
      <c r="L524" s="277" t="str">
        <f>IF('result subject-wise'!AF20="","",'result subject-wise'!AF20)</f>
        <v/>
      </c>
      <c r="M524" s="277" t="str">
        <f>IF('result subject-wise'!AO20="","",'result subject-wise'!AO20)</f>
        <v/>
      </c>
      <c r="N524" s="276">
        <f t="shared" si="79"/>
        <v>199.5</v>
      </c>
      <c r="O524" s="326"/>
      <c r="P524" s="362"/>
      <c r="Q524" s="334"/>
      <c r="R524" s="325"/>
      <c r="S524" s="335"/>
      <c r="T524" s="336"/>
      <c r="U524" s="337"/>
      <c r="V524" s="334"/>
      <c r="W524" s="334"/>
      <c r="X524" s="337"/>
      <c r="Y524" s="326"/>
      <c r="Z524" s="326"/>
    </row>
    <row r="525" spans="1:26" ht="21" customHeight="1">
      <c r="A525" s="891" t="str">
        <f>'statement of marks'!$CZ$3</f>
        <v xml:space="preserve"> MATHEMATICS</v>
      </c>
      <c r="B525" s="892"/>
      <c r="C525" s="277">
        <f>IF('statement of marks'!CZ20="","",'statement of marks'!CZ20)</f>
        <v>5</v>
      </c>
      <c r="D525" s="277">
        <f>IF('statement of marks'!DA20="","",'statement of marks'!DA20)</f>
        <v>4</v>
      </c>
      <c r="E525" s="277">
        <f>IF('statement of marks'!DB20="","",'statement of marks'!DB20)</f>
        <v>8</v>
      </c>
      <c r="F525" s="360">
        <f>IF('statement of marks'!DD20="","",'statement of marks'!DD20)</f>
        <v>1</v>
      </c>
      <c r="G525" s="277">
        <f>IF('statement of marks'!DE20="","",'statement of marks'!DE20)</f>
        <v>25</v>
      </c>
      <c r="H525" s="270">
        <f t="shared" si="77"/>
        <v>43</v>
      </c>
      <c r="I525" s="202">
        <f>IF('statement of marks'!DG20="","",'statement of marks'!DG20)</f>
        <v>90</v>
      </c>
      <c r="J525" s="203">
        <f t="shared" si="78"/>
        <v>133</v>
      </c>
      <c r="K525" s="275" t="str">
        <f>CONCATENATE('statement of marks'!IT20,'statement of marks'!IU20,'statement of marks'!IV20)</f>
        <v/>
      </c>
      <c r="L525" s="277" t="str">
        <f>IF('result subject-wise'!AG20="","",'result subject-wise'!AG20)</f>
        <v/>
      </c>
      <c r="M525" s="277" t="str">
        <f>IF('result subject-wise'!AP20="","",'result subject-wise'!AP20)</f>
        <v/>
      </c>
      <c r="N525" s="276">
        <f t="shared" si="79"/>
        <v>133</v>
      </c>
      <c r="O525" s="326"/>
      <c r="P525" s="362"/>
      <c r="Q525" s="334"/>
      <c r="R525" s="325"/>
      <c r="S525" s="335"/>
      <c r="T525" s="336"/>
      <c r="U525" s="337"/>
      <c r="V525" s="334"/>
      <c r="W525" s="334"/>
      <c r="X525" s="337"/>
      <c r="Y525" s="326"/>
      <c r="Z525" s="326"/>
    </row>
    <row r="526" spans="1:26" ht="21" customHeight="1">
      <c r="A526" s="911" t="s">
        <v>214</v>
      </c>
      <c r="B526" s="912"/>
      <c r="C526" s="274">
        <f t="shared" ref="C526:D526" si="80">IF(C525="","",SUM(C520:C525))</f>
        <v>15</v>
      </c>
      <c r="D526" s="274">
        <f t="shared" si="80"/>
        <v>14</v>
      </c>
      <c r="E526" s="274">
        <f>IF(E525="","",SUM(E520:E525))</f>
        <v>17</v>
      </c>
      <c r="F526" s="361">
        <f>IF(F525="","",SUM(F520:F525))</f>
        <v>1.5</v>
      </c>
      <c r="G526" s="274">
        <f t="shared" ref="G526:J526" si="81">IF(G525="","",SUM(G520:G525))</f>
        <v>95</v>
      </c>
      <c r="H526" s="274">
        <f t="shared" si="81"/>
        <v>142.5</v>
      </c>
      <c r="I526" s="274">
        <f t="shared" si="81"/>
        <v>190</v>
      </c>
      <c r="J526" s="274">
        <f t="shared" si="81"/>
        <v>332.5</v>
      </c>
      <c r="K526" s="913"/>
      <c r="L526" s="914"/>
      <c r="M526" s="919">
        <f>COUNTIF(M520:M525,"F")</f>
        <v>0</v>
      </c>
      <c r="N526" s="273">
        <f>SUM(N520:N525)</f>
        <v>332.5</v>
      </c>
      <c r="O526" s="339"/>
      <c r="P526" s="362"/>
      <c r="Q526" s="332"/>
      <c r="R526" s="332"/>
      <c r="S526" s="332"/>
      <c r="T526" s="332"/>
      <c r="U526" s="340"/>
      <c r="V526" s="340"/>
      <c r="W526" s="334"/>
      <c r="X526" s="332"/>
      <c r="Y526" s="339"/>
      <c r="Z526" s="339"/>
    </row>
    <row r="527" spans="1:26" ht="21" customHeight="1">
      <c r="A527" s="911" t="s">
        <v>199</v>
      </c>
      <c r="B527" s="912"/>
      <c r="C527" s="270">
        <f>60-(COUNTIF(C520:C525,"NA")*C519+COUNTIF(C520:C525,"ML")*C519)</f>
        <v>60</v>
      </c>
      <c r="D527" s="270">
        <f>60-(COUNTIF(D520:D525,"NA")*D519+COUNTIF(D520:D525,"ML")*D519)</f>
        <v>60</v>
      </c>
      <c r="E527" s="270">
        <f>53-(COUNTIF(E520:E525,"NA")*9+COUNTIF(E520:E525,"ML")*9)</f>
        <v>53</v>
      </c>
      <c r="F527" s="270">
        <f>7-(COUNTIF(F520:F525,"ML")*1)</f>
        <v>7</v>
      </c>
      <c r="G527" s="270">
        <f>420-(COUNTIF(G520:G525,"NA")*G519+COUNTIF(G520:G525,"ML")*G519)</f>
        <v>420</v>
      </c>
      <c r="H527" s="270">
        <f>SUM(C527:G527)</f>
        <v>600</v>
      </c>
      <c r="I527" s="270">
        <f>600-(COUNTIF(I520:I525,"ML")*100)</f>
        <v>600</v>
      </c>
      <c r="J527" s="270">
        <f>SUM(H527:I527)</f>
        <v>1200</v>
      </c>
      <c r="K527" s="915"/>
      <c r="L527" s="916"/>
      <c r="M527" s="920"/>
      <c r="N527" s="201">
        <f>6*N519</f>
        <v>1200</v>
      </c>
      <c r="O527" s="339"/>
      <c r="P527" s="362"/>
      <c r="Q527" s="325"/>
      <c r="R527" s="325"/>
      <c r="S527" s="325"/>
      <c r="T527" s="325"/>
      <c r="U527" s="340"/>
      <c r="V527" s="334"/>
      <c r="W527" s="340"/>
      <c r="X527" s="325"/>
      <c r="Y527" s="339"/>
      <c r="Z527" s="339"/>
    </row>
    <row r="528" spans="1:26" ht="21" customHeight="1">
      <c r="A528" s="922" t="s">
        <v>130</v>
      </c>
      <c r="B528" s="923"/>
      <c r="C528" s="204">
        <f t="shared" ref="C528:J528" si="82">C526/C527*100</f>
        <v>25</v>
      </c>
      <c r="D528" s="204">
        <f t="shared" si="82"/>
        <v>23.333333333333332</v>
      </c>
      <c r="E528" s="204">
        <f t="shared" si="82"/>
        <v>32.075471698113205</v>
      </c>
      <c r="F528" s="204">
        <f t="shared" si="82"/>
        <v>21.428571428571427</v>
      </c>
      <c r="G528" s="204">
        <f t="shared" si="82"/>
        <v>22.61904761904762</v>
      </c>
      <c r="H528" s="204">
        <f t="shared" si="82"/>
        <v>23.75</v>
      </c>
      <c r="I528" s="204">
        <f t="shared" si="82"/>
        <v>31.666666666666664</v>
      </c>
      <c r="J528" s="204">
        <f t="shared" si="82"/>
        <v>27.708333333333336</v>
      </c>
      <c r="K528" s="917"/>
      <c r="L528" s="918"/>
      <c r="M528" s="921"/>
      <c r="N528" s="354">
        <f>N526/N527*100</f>
        <v>27.708333333333336</v>
      </c>
      <c r="O528" s="331"/>
      <c r="P528" s="363"/>
      <c r="Q528" s="341"/>
      <c r="R528" s="341"/>
      <c r="S528" s="341"/>
      <c r="T528" s="341"/>
      <c r="U528" s="340"/>
      <c r="V528" s="334"/>
      <c r="W528" s="340"/>
      <c r="X528" s="341"/>
      <c r="Y528" s="331"/>
      <c r="Z528" s="331"/>
    </row>
    <row r="529" spans="1:26" ht="21" customHeight="1">
      <c r="A529" s="891" t="str">
        <f>'statement of marks'!$DS$3</f>
        <v>RAJASTHAN KA SWARNIM ITIHAS</v>
      </c>
      <c r="B529" s="892"/>
      <c r="C529" s="272">
        <f>IF('statement of marks'!DS20="","",'statement of marks'!DS20)</f>
        <v>10</v>
      </c>
      <c r="D529" s="272">
        <f>IF('statement of marks'!DT20="","",'statement of marks'!DT20)</f>
        <v>10</v>
      </c>
      <c r="E529" s="277">
        <f>IF('statement of marks'!DU20="","",'statement of marks'!DU20)</f>
        <v>10</v>
      </c>
      <c r="F529" s="924"/>
      <c r="G529" s="272">
        <f>IF('statement of marks'!DW20="","",'statement of marks'!DW20)</f>
        <v>70</v>
      </c>
      <c r="H529" s="270">
        <f>IF(G529="","",SUM(C529:G529))</f>
        <v>100</v>
      </c>
      <c r="I529" s="272">
        <f>IF('statement of marks'!DY20="","",'statement of marks'!DY20)</f>
        <v>100</v>
      </c>
      <c r="J529" s="270">
        <f>IF(I529="","",SUM(H529:I529))</f>
        <v>200</v>
      </c>
      <c r="K529" s="275" t="str">
        <f>IF('statement of marks'!IW20="","",'statement of marks'!IW20)</f>
        <v/>
      </c>
      <c r="L529" s="280" t="str">
        <f>IF('result subject-wise'!AQ20="","",'result subject-wise'!AQ20)</f>
        <v/>
      </c>
      <c r="M529" s="927" t="s">
        <v>441</v>
      </c>
      <c r="N529" s="928"/>
      <c r="O529" s="326"/>
      <c r="P529" s="362"/>
      <c r="Q529" s="327"/>
      <c r="R529" s="325"/>
      <c r="S529" s="327"/>
      <c r="T529" s="325"/>
      <c r="U529" s="337"/>
      <c r="V529" s="342"/>
      <c r="W529" s="343"/>
      <c r="X529" s="332"/>
      <c r="Y529" s="326"/>
      <c r="Z529" s="326"/>
    </row>
    <row r="530" spans="1:26" ht="21" customHeight="1">
      <c r="A530" s="891" t="str">
        <f>'statement of marks'!$EG$3</f>
        <v xml:space="preserve"> PH. AND HEALTH EDU.</v>
      </c>
      <c r="B530" s="892"/>
      <c r="C530" s="272">
        <f>IF('statement of marks'!EI20="","",'statement of marks'!EI20)</f>
        <v>14</v>
      </c>
      <c r="D530" s="272">
        <f>IF('statement of marks'!EL20="","",'statement of marks'!EL20)</f>
        <v>11</v>
      </c>
      <c r="E530" s="277">
        <f>IF('statement of marks'!EO20="","",'statement of marks'!EO20)</f>
        <v>25</v>
      </c>
      <c r="F530" s="925"/>
      <c r="G530" s="272">
        <f>IF('statement of marks'!EU20="","",'statement of marks'!EU20)</f>
        <v>38</v>
      </c>
      <c r="H530" s="270">
        <f>IF(G530="","",SUM(C530:G530))</f>
        <v>88</v>
      </c>
      <c r="I530" s="272">
        <f>IF('statement of marks'!EZ20="","",'statement of marks'!EZ20)</f>
        <v>100</v>
      </c>
      <c r="J530" s="270">
        <f>IF(I530="","",SUM(H530:I530))</f>
        <v>188</v>
      </c>
      <c r="K530" s="275" t="str">
        <f>IF('statement of marks'!IX20="","",'statement of marks'!IX20)</f>
        <v>A</v>
      </c>
      <c r="L530" s="274" t="str">
        <f>IF('result subject-wise'!AR20="","",'result subject-wise'!AR20)</f>
        <v/>
      </c>
      <c r="M530" s="929"/>
      <c r="N530" s="930"/>
      <c r="O530" s="326"/>
      <c r="P530" s="362"/>
      <c r="Q530" s="327"/>
      <c r="R530" s="325"/>
      <c r="S530" s="327"/>
      <c r="T530" s="325"/>
      <c r="U530" s="337"/>
      <c r="V530" s="332"/>
      <c r="W530" s="332"/>
      <c r="X530" s="332"/>
      <c r="Y530" s="326"/>
      <c r="Z530" s="326"/>
    </row>
    <row r="531" spans="1:26" ht="21" customHeight="1">
      <c r="A531" s="891" t="str">
        <f>'statement of marks'!$FJ$3</f>
        <v xml:space="preserve"> FOUNDATION OF IT</v>
      </c>
      <c r="B531" s="892"/>
      <c r="C531" s="272">
        <f>IF('statement of marks'!FJ20="","",'statement of marks'!FJ20)</f>
        <v>10</v>
      </c>
      <c r="D531" s="272">
        <f>IF('statement of marks'!FK20="","",'statement of marks'!FK20)</f>
        <v>10</v>
      </c>
      <c r="E531" s="277">
        <f>IF('statement of marks'!FL20="","",'statement of marks'!FL20)</f>
        <v>10</v>
      </c>
      <c r="F531" s="926"/>
      <c r="G531" s="272">
        <f>IF('statement of marks'!FP20="","",'statement of marks'!FP20)</f>
        <v>51</v>
      </c>
      <c r="H531" s="270">
        <f>IF(G531="","",SUM(C531:G531))</f>
        <v>81</v>
      </c>
      <c r="I531" s="272">
        <f>IF('statement of marks'!FU20="","",'statement of marks'!FU20)</f>
        <v>90</v>
      </c>
      <c r="J531" s="270">
        <f>IF(I531="","",SUM(H531:I531))</f>
        <v>171</v>
      </c>
      <c r="K531" s="275" t="str">
        <f>IF('statement of marks'!IY20="","",'statement of marks'!IY20)</f>
        <v>A</v>
      </c>
      <c r="L531" s="274" t="str">
        <f>IF('result subject-wise'!AS20="","",'result subject-wise'!AS20)</f>
        <v/>
      </c>
      <c r="M531" s="931" t="str">
        <f>IF('result subject-wise'!AV20="","",'result subject-wise'!AV20)</f>
        <v/>
      </c>
      <c r="N531" s="932"/>
      <c r="O531" s="326"/>
      <c r="P531" s="362"/>
      <c r="Q531" s="327"/>
      <c r="R531" s="325"/>
      <c r="S531" s="327"/>
      <c r="T531" s="325"/>
      <c r="U531" s="337"/>
      <c r="V531" s="332"/>
      <c r="W531" s="332"/>
      <c r="X531" s="332"/>
      <c r="Y531" s="326"/>
      <c r="Z531" s="326"/>
    </row>
    <row r="532" spans="1:26" ht="21" customHeight="1">
      <c r="A532" s="891" t="str">
        <f>'statement of marks'!$GE$3</f>
        <v xml:space="preserve"> S.U.P.W.</v>
      </c>
      <c r="B532" s="892"/>
      <c r="C532" s="933" t="s">
        <v>244</v>
      </c>
      <c r="D532" s="934"/>
      <c r="E532" s="933" t="s">
        <v>74</v>
      </c>
      <c r="F532" s="933"/>
      <c r="G532" s="934"/>
      <c r="H532" s="934" t="s">
        <v>75</v>
      </c>
      <c r="I532" s="934"/>
      <c r="J532" s="270" t="s">
        <v>35</v>
      </c>
      <c r="K532" s="274" t="s">
        <v>52</v>
      </c>
      <c r="L532" s="935"/>
      <c r="M532" s="933" t="s">
        <v>130</v>
      </c>
      <c r="N532" s="936"/>
      <c r="O532" s="326"/>
      <c r="P532" s="362"/>
      <c r="Q532" s="325"/>
      <c r="R532" s="325"/>
      <c r="S532" s="325"/>
      <c r="T532" s="325"/>
      <c r="U532" s="332"/>
      <c r="V532" s="342"/>
      <c r="W532" s="337"/>
      <c r="X532" s="337"/>
      <c r="Y532" s="326"/>
      <c r="Z532" s="326"/>
    </row>
    <row r="533" spans="1:26" ht="21" customHeight="1">
      <c r="A533" s="891"/>
      <c r="B533" s="892"/>
      <c r="C533" s="934">
        <f>'statement of marks'!$GE$6</f>
        <v>25</v>
      </c>
      <c r="D533" s="934"/>
      <c r="E533" s="934">
        <f>'statement of marks'!$GF$6</f>
        <v>45</v>
      </c>
      <c r="F533" s="934"/>
      <c r="G533" s="934"/>
      <c r="H533" s="934">
        <f>'statement of marks'!$GG$6</f>
        <v>30</v>
      </c>
      <c r="I533" s="934"/>
      <c r="J533" s="270">
        <f>SUM(C533,E533,H533)</f>
        <v>100</v>
      </c>
      <c r="K533" s="274"/>
      <c r="L533" s="935"/>
      <c r="M533" s="937" t="str">
        <f>IF(M531="PASS",N528,"")</f>
        <v/>
      </c>
      <c r="N533" s="938"/>
      <c r="O533" s="326"/>
      <c r="P533" s="362"/>
      <c r="Q533" s="325"/>
      <c r="R533" s="325"/>
      <c r="S533" s="325"/>
      <c r="T533" s="325"/>
      <c r="U533" s="332"/>
      <c r="V533" s="342"/>
      <c r="W533" s="337"/>
      <c r="X533" s="337"/>
      <c r="Y533" s="326"/>
      <c r="Z533" s="326"/>
    </row>
    <row r="534" spans="1:26" ht="21" customHeight="1">
      <c r="A534" s="891"/>
      <c r="B534" s="892"/>
      <c r="C534" s="939">
        <f>IF('statement of marks'!GE20="","",'statement of marks'!GE20)</f>
        <v>24</v>
      </c>
      <c r="D534" s="939"/>
      <c r="E534" s="939">
        <f>'statement of marks'!GF20</f>
        <v>44</v>
      </c>
      <c r="F534" s="939"/>
      <c r="G534" s="939"/>
      <c r="H534" s="939">
        <f>'statement of marks'!GG20</f>
        <v>30</v>
      </c>
      <c r="I534" s="939"/>
      <c r="J534" s="272">
        <f>IF(H534="","",SUM(C534,E534,H534))</f>
        <v>98</v>
      </c>
      <c r="K534" s="275" t="str">
        <f>IF('statement of marks'!IZ20="","",'statement of marks'!IZ20)</f>
        <v>A</v>
      </c>
      <c r="L534" s="935"/>
      <c r="M534" s="940" t="s">
        <v>50</v>
      </c>
      <c r="N534" s="941"/>
      <c r="O534" s="326"/>
      <c r="P534" s="362"/>
      <c r="Q534" s="327"/>
      <c r="R534" s="327"/>
      <c r="S534" s="327"/>
      <c r="T534" s="327"/>
      <c r="U534" s="337"/>
      <c r="V534" s="342"/>
      <c r="W534" s="34"/>
      <c r="X534" s="337"/>
      <c r="Y534" s="326"/>
      <c r="Z534" s="326"/>
    </row>
    <row r="535" spans="1:26" ht="21" customHeight="1">
      <c r="A535" s="891" t="str">
        <f>'statement of marks'!$GN$3</f>
        <v xml:space="preserve"> ART EDU.</v>
      </c>
      <c r="B535" s="892"/>
      <c r="C535" s="934" t="s">
        <v>76</v>
      </c>
      <c r="D535" s="934"/>
      <c r="E535" s="934" t="s">
        <v>77</v>
      </c>
      <c r="F535" s="934"/>
      <c r="G535" s="934"/>
      <c r="H535" s="934" t="s">
        <v>78</v>
      </c>
      <c r="I535" s="934"/>
      <c r="J535" s="270" t="s">
        <v>35</v>
      </c>
      <c r="K535" s="274" t="s">
        <v>52</v>
      </c>
      <c r="L535" s="935"/>
      <c r="M535" s="942" t="str">
        <f>IF(M533="","",IF(M533&gt;=60,"FIRST",IF(M533&gt;=48,"SECOND",IF(M533&gt;=36,"THIRD"))))</f>
        <v/>
      </c>
      <c r="N535" s="943"/>
      <c r="O535" s="326"/>
      <c r="P535" s="362"/>
      <c r="Q535" s="325"/>
      <c r="R535" s="325"/>
      <c r="S535" s="325"/>
      <c r="T535" s="325"/>
      <c r="U535" s="332"/>
      <c r="V535" s="342"/>
      <c r="W535" s="337"/>
      <c r="X535" s="337"/>
      <c r="Y535" s="326"/>
      <c r="Z535" s="326"/>
    </row>
    <row r="536" spans="1:26" ht="21" customHeight="1">
      <c r="A536" s="891"/>
      <c r="B536" s="892"/>
      <c r="C536" s="934">
        <f>'statement of marks'!$GN$6</f>
        <v>25</v>
      </c>
      <c r="D536" s="934"/>
      <c r="E536" s="274">
        <f>'statement of marks'!$GO$6</f>
        <v>30</v>
      </c>
      <c r="F536" s="274"/>
      <c r="G536" s="270">
        <f>'statement of marks'!$GP$6</f>
        <v>30</v>
      </c>
      <c r="H536" s="934">
        <f>'statement of marks'!$GQ$6</f>
        <v>15</v>
      </c>
      <c r="I536" s="934"/>
      <c r="J536" s="270">
        <f>SUM(C536,E536,G536,H536)</f>
        <v>100</v>
      </c>
      <c r="K536" s="274"/>
      <c r="L536" s="935"/>
      <c r="M536" s="942"/>
      <c r="N536" s="943"/>
      <c r="O536" s="326"/>
      <c r="P536" s="362"/>
      <c r="Q536" s="325"/>
      <c r="R536" s="325"/>
      <c r="S536" s="325"/>
      <c r="T536" s="325"/>
      <c r="U536" s="332"/>
      <c r="V536" s="342"/>
      <c r="W536" s="337"/>
      <c r="X536" s="337"/>
      <c r="Y536" s="326"/>
      <c r="Z536" s="326"/>
    </row>
    <row r="537" spans="1:26" ht="21" customHeight="1">
      <c r="A537" s="891"/>
      <c r="B537" s="892"/>
      <c r="C537" s="939">
        <f>IF('statement of marks'!GN20="","",'statement of marks'!GN20)</f>
        <v>24</v>
      </c>
      <c r="D537" s="939"/>
      <c r="E537" s="277">
        <f>'statement of marks'!GO20</f>
        <v>28</v>
      </c>
      <c r="F537" s="277"/>
      <c r="G537" s="272">
        <f>'statement of marks'!GP20</f>
        <v>27</v>
      </c>
      <c r="H537" s="939">
        <f>'statement of marks'!GQ20</f>
        <v>14</v>
      </c>
      <c r="I537" s="939"/>
      <c r="J537" s="270">
        <f>IF(H537="","",SUM(C537:H537))</f>
        <v>93</v>
      </c>
      <c r="K537" s="275" t="str">
        <f>IF('statement of marks'!JA20="","",'statement of marks'!JA20)</f>
        <v>A</v>
      </c>
      <c r="L537" s="944" t="s">
        <v>442</v>
      </c>
      <c r="M537" s="945"/>
      <c r="N537" s="946"/>
      <c r="O537" s="326"/>
      <c r="P537" s="362"/>
      <c r="Q537" s="327"/>
      <c r="R537" s="327"/>
      <c r="S537" s="327"/>
      <c r="T537" s="325"/>
      <c r="U537" s="337"/>
      <c r="V537" s="344"/>
      <c r="W537" s="345"/>
      <c r="X537" s="345"/>
      <c r="Y537" s="326"/>
      <c r="Z537" s="326"/>
    </row>
    <row r="538" spans="1:26" ht="21" customHeight="1">
      <c r="A538" s="922" t="s">
        <v>439</v>
      </c>
      <c r="B538" s="923"/>
      <c r="C538" s="901" t="str">
        <f>'statement of marks'!HK20</f>
        <v/>
      </c>
      <c r="D538" s="901"/>
      <c r="E538" s="901"/>
      <c r="F538" s="278"/>
      <c r="G538" s="278" t="s">
        <v>211</v>
      </c>
      <c r="H538" s="275" t="str">
        <f>IF('statement of marks'!DR20="","",'statement of marks'!DR20)</f>
        <v/>
      </c>
      <c r="I538" s="942" t="s">
        <v>209</v>
      </c>
      <c r="J538" s="942"/>
      <c r="K538" s="272" t="str">
        <f>IF('statement of marks'!HM20="","",'statement of marks'!HM20)</f>
        <v/>
      </c>
      <c r="L538" s="945"/>
      <c r="M538" s="945"/>
      <c r="N538" s="946"/>
      <c r="O538" s="331"/>
      <c r="P538" s="362"/>
      <c r="Q538" s="324"/>
      <c r="R538" s="337"/>
      <c r="S538" s="337"/>
      <c r="T538" s="337"/>
      <c r="U538" s="327"/>
      <c r="V538" s="345"/>
      <c r="W538" s="345"/>
      <c r="X538" s="345"/>
      <c r="Y538" s="331"/>
      <c r="Z538" s="331"/>
    </row>
    <row r="539" spans="1:26" ht="21" customHeight="1">
      <c r="A539" s="310" t="s">
        <v>363</v>
      </c>
      <c r="B539" s="947" t="s">
        <v>202</v>
      </c>
      <c r="C539" s="947"/>
      <c r="D539" s="939" t="s">
        <v>203</v>
      </c>
      <c r="E539" s="939"/>
      <c r="F539" s="272"/>
      <c r="G539" s="939" t="s">
        <v>204</v>
      </c>
      <c r="H539" s="939"/>
      <c r="I539" s="939" t="s">
        <v>205</v>
      </c>
      <c r="J539" s="939"/>
      <c r="K539" s="272" t="s">
        <v>324</v>
      </c>
      <c r="L539" s="945"/>
      <c r="M539" s="945"/>
      <c r="N539" s="946"/>
      <c r="O539" s="346"/>
      <c r="P539" s="362"/>
      <c r="Q539" s="327"/>
      <c r="R539" s="327"/>
      <c r="S539" s="327"/>
      <c r="T539" s="327"/>
      <c r="U539" s="327"/>
      <c r="V539" s="345"/>
      <c r="W539" s="345"/>
      <c r="X539" s="345"/>
      <c r="Y539" s="357"/>
      <c r="Z539" s="346"/>
    </row>
    <row r="540" spans="1:26" ht="21" customHeight="1">
      <c r="A540" s="891" t="s">
        <v>200</v>
      </c>
      <c r="B540" s="892"/>
      <c r="C540" s="277" t="str">
        <f>IF('statement of marks'!HO20="","",'statement of marks'!HO20)</f>
        <v/>
      </c>
      <c r="D540" s="893" t="str">
        <f>IF('statement of marks'!HQ20="","",'statement of marks'!HQ20)</f>
        <v/>
      </c>
      <c r="E540" s="893"/>
      <c r="F540" s="277"/>
      <c r="G540" s="893" t="str">
        <f>IF('statement of marks'!HS20="","",'statement of marks'!HS20)</f>
        <v/>
      </c>
      <c r="H540" s="893"/>
      <c r="I540" s="893" t="str">
        <f>IF('statement of marks'!HU20="","",'statement of marks'!HU20)</f>
        <v/>
      </c>
      <c r="J540" s="893"/>
      <c r="K540" s="275" t="str">
        <f>'statement of marks'!HW20</f>
        <v/>
      </c>
      <c r="L540" s="894" t="str">
        <f>IF(OR(M531="PASS",M531="FAIL"),'result subject-wise'!$AV$112,"")</f>
        <v/>
      </c>
      <c r="M540" s="894"/>
      <c r="N540" s="895"/>
      <c r="O540" s="326"/>
      <c r="P540" s="362"/>
      <c r="Q540" s="334"/>
      <c r="R540" s="334"/>
      <c r="S540" s="334"/>
      <c r="T540" s="334"/>
      <c r="U540" s="337"/>
      <c r="V540" s="347"/>
      <c r="W540" s="347"/>
      <c r="X540" s="347"/>
      <c r="Y540" s="326"/>
      <c r="Z540" s="326"/>
    </row>
    <row r="541" spans="1:26" ht="21" customHeight="1">
      <c r="A541" s="896" t="s">
        <v>201</v>
      </c>
      <c r="B541" s="897"/>
      <c r="C541" s="274" t="str">
        <f>IF('statement of marks'!HN20="","",'statement of marks'!HN20)</f>
        <v/>
      </c>
      <c r="D541" s="898" t="str">
        <f>IF('statement of marks'!HP20="","",'statement of marks'!HP20)</f>
        <v/>
      </c>
      <c r="E541" s="898"/>
      <c r="F541" s="274"/>
      <c r="G541" s="898" t="str">
        <f>IF('statement of marks'!HR20="","",'statement of marks'!HR20)</f>
        <v/>
      </c>
      <c r="H541" s="898"/>
      <c r="I541" s="898" t="str">
        <f>IF('statement of marks'!HT20="","",'statement of marks'!HT20)</f>
        <v/>
      </c>
      <c r="J541" s="898"/>
      <c r="K541" s="274" t="str">
        <f>'statement of marks'!HV20</f>
        <v/>
      </c>
      <c r="L541" s="894"/>
      <c r="M541" s="894"/>
      <c r="N541" s="895"/>
      <c r="O541" s="348"/>
      <c r="P541" s="362"/>
      <c r="Q541" s="332"/>
      <c r="R541" s="332"/>
      <c r="S541" s="332"/>
      <c r="T541" s="332"/>
      <c r="U541" s="332"/>
      <c r="V541" s="347"/>
      <c r="W541" s="347"/>
      <c r="X541" s="347"/>
      <c r="Y541" s="348"/>
      <c r="Z541" s="348"/>
    </row>
    <row r="542" spans="1:26" ht="21" customHeight="1">
      <c r="A542" s="899" t="s">
        <v>323</v>
      </c>
      <c r="B542" s="900"/>
      <c r="C542" s="22"/>
      <c r="D542" s="901"/>
      <c r="E542" s="901"/>
      <c r="F542" s="278"/>
      <c r="G542" s="901"/>
      <c r="H542" s="901"/>
      <c r="I542" s="901"/>
      <c r="J542" s="901"/>
      <c r="K542" s="901"/>
      <c r="L542" s="901"/>
      <c r="M542" s="901"/>
      <c r="N542" s="902"/>
      <c r="O542" s="326"/>
      <c r="P542" s="362"/>
      <c r="Q542" s="324"/>
      <c r="R542" s="324"/>
      <c r="S542" s="324"/>
      <c r="T542" s="324"/>
      <c r="U542" s="324"/>
      <c r="V542" s="324"/>
      <c r="W542" s="324"/>
      <c r="X542" s="324"/>
      <c r="Y542" s="349"/>
      <c r="Z542" s="326"/>
    </row>
    <row r="543" spans="1:26" ht="21" customHeight="1">
      <c r="A543" s="899" t="s">
        <v>206</v>
      </c>
      <c r="B543" s="900"/>
      <c r="C543" s="22"/>
      <c r="D543" s="901"/>
      <c r="E543" s="901"/>
      <c r="F543" s="278"/>
      <c r="G543" s="901"/>
      <c r="H543" s="901"/>
      <c r="I543" s="901"/>
      <c r="J543" s="901"/>
      <c r="K543" s="901"/>
      <c r="L543" s="901"/>
      <c r="M543" s="901"/>
      <c r="N543" s="902"/>
      <c r="O543" s="326"/>
      <c r="P543" s="362"/>
      <c r="Q543" s="324"/>
      <c r="R543" s="324"/>
      <c r="S543" s="324"/>
      <c r="T543" s="324"/>
      <c r="U543" s="324"/>
      <c r="V543" s="324"/>
      <c r="W543" s="324"/>
      <c r="X543" s="324"/>
      <c r="Y543" s="326"/>
      <c r="Z543" s="326"/>
    </row>
    <row r="544" spans="1:26" ht="21" customHeight="1">
      <c r="A544" s="891" t="s">
        <v>322</v>
      </c>
      <c r="B544" s="892"/>
      <c r="C544" s="22"/>
      <c r="D544" s="901"/>
      <c r="E544" s="901"/>
      <c r="F544" s="278"/>
      <c r="G544" s="901"/>
      <c r="H544" s="901"/>
      <c r="I544" s="901"/>
      <c r="J544" s="901"/>
      <c r="K544" s="594" t="s">
        <v>322</v>
      </c>
      <c r="L544" s="901"/>
      <c r="M544" s="901"/>
      <c r="N544" s="902"/>
      <c r="O544" s="326"/>
      <c r="P544" s="362"/>
      <c r="Q544" s="324"/>
      <c r="R544" s="324"/>
      <c r="S544" s="324"/>
      <c r="T544" s="324"/>
      <c r="U544" s="34"/>
      <c r="V544" s="324"/>
      <c r="W544" s="324"/>
      <c r="X544" s="324"/>
      <c r="Y544" s="326"/>
      <c r="Z544" s="326"/>
    </row>
    <row r="545" spans="1:26" ht="21" customHeight="1">
      <c r="A545" s="891" t="s">
        <v>207</v>
      </c>
      <c r="B545" s="892"/>
      <c r="C545" s="22"/>
      <c r="D545" s="901"/>
      <c r="E545" s="901"/>
      <c r="F545" s="278"/>
      <c r="G545" s="901"/>
      <c r="H545" s="901"/>
      <c r="I545" s="901"/>
      <c r="J545" s="901"/>
      <c r="K545" s="901"/>
      <c r="L545" s="901"/>
      <c r="M545" s="901"/>
      <c r="N545" s="902"/>
      <c r="O545" s="326"/>
      <c r="P545" s="362"/>
      <c r="Q545" s="324"/>
      <c r="R545" s="324"/>
      <c r="S545" s="324"/>
      <c r="T545" s="324"/>
      <c r="U545" s="324"/>
      <c r="V545" s="324"/>
      <c r="W545" s="324"/>
      <c r="X545" s="324"/>
      <c r="Y545" s="326"/>
      <c r="Z545" s="326"/>
    </row>
    <row r="546" spans="1:26" ht="21" customHeight="1" thickBot="1">
      <c r="A546" s="905" t="s">
        <v>208</v>
      </c>
      <c r="B546" s="906"/>
      <c r="C546" s="906"/>
      <c r="D546" s="906"/>
      <c r="E546" s="906"/>
      <c r="F546" s="314"/>
      <c r="G546" s="907">
        <f>'statement of marks'!$HV$108</f>
        <v>45781</v>
      </c>
      <c r="H546" s="907"/>
      <c r="I546" s="908" t="s">
        <v>210</v>
      </c>
      <c r="J546" s="908"/>
      <c r="K546" s="903"/>
      <c r="L546" s="903"/>
      <c r="M546" s="903"/>
      <c r="N546" s="904"/>
      <c r="O546" s="345"/>
      <c r="P546" s="362"/>
      <c r="Q546" s="345"/>
      <c r="R546" s="347"/>
      <c r="S546" s="350"/>
      <c r="T546" s="350"/>
      <c r="U546" s="324"/>
      <c r="V546" s="324"/>
      <c r="W546" s="324"/>
      <c r="X546" s="324"/>
      <c r="Y546" s="345"/>
      <c r="Z546" s="345"/>
    </row>
    <row r="547" spans="1:26" ht="21" customHeight="1" thickTop="1">
      <c r="A547" s="962" t="s">
        <v>195</v>
      </c>
      <c r="B547" s="963"/>
      <c r="C547" s="963"/>
      <c r="D547" s="963"/>
      <c r="E547" s="963"/>
      <c r="F547" s="963"/>
      <c r="G547" s="963"/>
      <c r="H547" s="963"/>
      <c r="I547" s="963"/>
      <c r="J547" s="963"/>
      <c r="K547" s="963"/>
      <c r="L547" s="963"/>
      <c r="M547" s="963"/>
      <c r="N547" s="964"/>
      <c r="O547" s="323"/>
      <c r="P547" s="362"/>
      <c r="Q547" s="323"/>
      <c r="R547" s="323"/>
      <c r="S547" s="323"/>
      <c r="T547" s="323"/>
      <c r="U547" s="323"/>
      <c r="V547" s="323"/>
      <c r="W547" s="323"/>
      <c r="X547" s="323"/>
      <c r="Y547" s="323"/>
      <c r="Z547" s="323"/>
    </row>
    <row r="548" spans="1:26" ht="21" customHeight="1">
      <c r="A548" s="965" t="str">
        <f>IF('statement of marks'!$A$2="","",'statement of marks'!$A$2)</f>
        <v>Govt. Higher Secondary School, XYZ</v>
      </c>
      <c r="B548" s="966"/>
      <c r="C548" s="966"/>
      <c r="D548" s="966"/>
      <c r="E548" s="966"/>
      <c r="F548" s="966"/>
      <c r="G548" s="966"/>
      <c r="H548" s="966"/>
      <c r="I548" s="966"/>
      <c r="J548" s="966"/>
      <c r="K548" s="966"/>
      <c r="L548" s="966"/>
      <c r="M548" s="966"/>
      <c r="N548" s="967"/>
      <c r="O548" s="325"/>
      <c r="P548" s="362"/>
      <c r="Q548" s="325"/>
      <c r="R548" s="325"/>
      <c r="S548" s="325"/>
      <c r="T548" s="325"/>
      <c r="U548" s="325"/>
      <c r="V548" s="325"/>
      <c r="W548" s="325"/>
      <c r="X548" s="325"/>
      <c r="Y548" s="325"/>
      <c r="Z548" s="325"/>
    </row>
    <row r="549" spans="1:26" ht="21" customHeight="1">
      <c r="A549" s="965"/>
      <c r="B549" s="966"/>
      <c r="C549" s="966"/>
      <c r="D549" s="966"/>
      <c r="E549" s="966"/>
      <c r="F549" s="966"/>
      <c r="G549" s="966"/>
      <c r="H549" s="966"/>
      <c r="I549" s="966"/>
      <c r="J549" s="966"/>
      <c r="K549" s="966"/>
      <c r="L549" s="966"/>
      <c r="M549" s="966"/>
      <c r="N549" s="967"/>
      <c r="O549" s="325"/>
      <c r="P549" s="362"/>
      <c r="Q549" s="325"/>
      <c r="R549" s="325"/>
      <c r="S549" s="325"/>
      <c r="T549" s="325"/>
      <c r="U549" s="325"/>
      <c r="V549" s="325"/>
      <c r="W549" s="325"/>
      <c r="X549" s="325"/>
      <c r="Y549" s="325"/>
      <c r="Z549" s="325"/>
    </row>
    <row r="550" spans="1:26" ht="21" customHeight="1">
      <c r="A550" s="891" t="s">
        <v>196</v>
      </c>
      <c r="B550" s="892"/>
      <c r="C550" s="939" t="str">
        <f>IF(M570="","MAIN EXAM.",IF(C577="SUPPL.","SUPPL. EXAM.",IF(C577="RE-EXAM.","RE-EXAM.",)))</f>
        <v>MAIN EXAM.</v>
      </c>
      <c r="D550" s="939"/>
      <c r="E550" s="939"/>
      <c r="F550" s="939"/>
      <c r="G550" s="939"/>
      <c r="H550" s="948" t="s">
        <v>133</v>
      </c>
      <c r="I550" s="949"/>
      <c r="J550" s="352" t="str">
        <f>IF('statement of marks'!$F$3="","",'statement of marks'!$F$3)</f>
        <v>2024-25</v>
      </c>
      <c r="K550" s="939" t="s">
        <v>62</v>
      </c>
      <c r="L550" s="939"/>
      <c r="M550" s="939" t="str">
        <f>IF('statement of marks'!D21="","",'statement of marks'!D21)</f>
        <v/>
      </c>
      <c r="N550" s="950"/>
      <c r="O550" s="326"/>
      <c r="P550" s="362"/>
      <c r="Q550" s="327"/>
      <c r="R550" s="327"/>
      <c r="S550" s="327"/>
      <c r="T550" s="327"/>
      <c r="U550" s="327"/>
      <c r="V550" s="327"/>
      <c r="W550" s="327"/>
      <c r="X550" s="327"/>
      <c r="Y550" s="326"/>
      <c r="Z550" s="326"/>
    </row>
    <row r="551" spans="1:26" ht="21" customHeight="1">
      <c r="A551" s="891" t="s">
        <v>36</v>
      </c>
      <c r="B551" s="892"/>
      <c r="C551" s="892" t="str">
        <f>IF('statement of marks'!G21="","",'statement of marks'!G21)</f>
        <v/>
      </c>
      <c r="D551" s="892"/>
      <c r="E551" s="892"/>
      <c r="F551" s="892"/>
      <c r="G551" s="892"/>
      <c r="H551" s="892"/>
      <c r="I551" s="892"/>
      <c r="J551" s="892"/>
      <c r="K551" s="892"/>
      <c r="L551" s="892"/>
      <c r="M551" s="892"/>
      <c r="N551" s="951"/>
      <c r="O551" s="326"/>
      <c r="P551" s="362"/>
      <c r="Q551" s="326"/>
      <c r="R551" s="326"/>
      <c r="S551" s="326"/>
      <c r="T551" s="326"/>
      <c r="U551" s="326"/>
      <c r="V551" s="326"/>
      <c r="W551" s="326"/>
      <c r="X551" s="326"/>
      <c r="Y551" s="326"/>
      <c r="Z551" s="326"/>
    </row>
    <row r="552" spans="1:26" ht="21" customHeight="1">
      <c r="A552" s="891" t="s">
        <v>37</v>
      </c>
      <c r="B552" s="892"/>
      <c r="C552" s="892" t="str">
        <f>IF('statement of marks'!H21="","",'statement of marks'!H21)</f>
        <v/>
      </c>
      <c r="D552" s="892"/>
      <c r="E552" s="892"/>
      <c r="F552" s="892"/>
      <c r="G552" s="892"/>
      <c r="H552" s="892"/>
      <c r="I552" s="892"/>
      <c r="J552" s="892"/>
      <c r="K552" s="892"/>
      <c r="L552" s="892"/>
      <c r="M552" s="892"/>
      <c r="N552" s="951"/>
      <c r="O552" s="326"/>
      <c r="P552" s="362"/>
      <c r="Q552" s="326"/>
      <c r="R552" s="326"/>
      <c r="S552" s="326"/>
      <c r="T552" s="326"/>
      <c r="U552" s="326"/>
      <c r="V552" s="326"/>
      <c r="W552" s="326"/>
      <c r="X552" s="326"/>
      <c r="Y552" s="326"/>
      <c r="Z552" s="326"/>
    </row>
    <row r="553" spans="1:26" ht="21" customHeight="1">
      <c r="A553" s="891" t="s">
        <v>38</v>
      </c>
      <c r="B553" s="892"/>
      <c r="C553" s="892" t="str">
        <f>IF('statement of marks'!I21="","",'statement of marks'!I21)</f>
        <v/>
      </c>
      <c r="D553" s="892"/>
      <c r="E553" s="892"/>
      <c r="F553" s="892"/>
      <c r="G553" s="892"/>
      <c r="H553" s="892"/>
      <c r="I553" s="892"/>
      <c r="J553" s="892"/>
      <c r="K553" s="892"/>
      <c r="L553" s="892"/>
      <c r="M553" s="892"/>
      <c r="N553" s="951"/>
      <c r="O553" s="326"/>
      <c r="P553" s="362"/>
      <c r="Q553" s="326"/>
      <c r="R553" s="326"/>
      <c r="S553" s="326"/>
      <c r="T553" s="326"/>
      <c r="U553" s="326"/>
      <c r="V553" s="326"/>
      <c r="W553" s="326"/>
      <c r="X553" s="326"/>
      <c r="Y553" s="326"/>
      <c r="Z553" s="326"/>
    </row>
    <row r="554" spans="1:26" ht="21" customHeight="1">
      <c r="A554" s="891" t="s">
        <v>243</v>
      </c>
      <c r="B554" s="892"/>
      <c r="C554" s="892" t="str">
        <f>IF('statement of marks'!$A$3="","",'statement of marks'!$A$3)</f>
        <v>9 'A'</v>
      </c>
      <c r="D554" s="892"/>
      <c r="E554" s="939" t="s">
        <v>63</v>
      </c>
      <c r="F554" s="939"/>
      <c r="G554" s="939"/>
      <c r="H554" s="939" t="str">
        <f>IF('statement of marks'!E21="","",'statement of marks'!E21)</f>
        <v/>
      </c>
      <c r="I554" s="939"/>
      <c r="J554" s="952" t="s">
        <v>58</v>
      </c>
      <c r="K554" s="952"/>
      <c r="L554" s="953" t="str">
        <f>IF('statement of marks'!F21="","",'statement of marks'!F21)</f>
        <v/>
      </c>
      <c r="M554" s="953"/>
      <c r="N554" s="954"/>
      <c r="O554" s="326"/>
      <c r="P554" s="362"/>
      <c r="Q554" s="326"/>
      <c r="R554" s="327"/>
      <c r="S554" s="327"/>
      <c r="T554" s="327"/>
      <c r="U554" s="327"/>
      <c r="V554" s="328"/>
      <c r="W554" s="328"/>
      <c r="X554" s="328"/>
      <c r="Y554" s="326"/>
      <c r="Z554" s="326"/>
    </row>
    <row r="555" spans="1:26" ht="21" customHeight="1">
      <c r="A555" s="955" t="s">
        <v>197</v>
      </c>
      <c r="B555" s="956" t="s">
        <v>198</v>
      </c>
      <c r="C555" s="659" t="s">
        <v>67</v>
      </c>
      <c r="D555" s="659" t="s">
        <v>68</v>
      </c>
      <c r="E555" s="957" t="s">
        <v>434</v>
      </c>
      <c r="F555" s="958" t="s">
        <v>431</v>
      </c>
      <c r="G555" s="659" t="s">
        <v>370</v>
      </c>
      <c r="H555" s="659" t="s">
        <v>212</v>
      </c>
      <c r="I555" s="659" t="s">
        <v>432</v>
      </c>
      <c r="J555" s="659" t="s">
        <v>168</v>
      </c>
      <c r="K555" s="659" t="s">
        <v>438</v>
      </c>
      <c r="L555" s="659" t="s">
        <v>365</v>
      </c>
      <c r="M555" s="659" t="s">
        <v>366</v>
      </c>
      <c r="N555" s="961" t="s">
        <v>213</v>
      </c>
      <c r="O555" s="329"/>
      <c r="P555" s="362"/>
      <c r="Q555" s="330"/>
      <c r="R555" s="330"/>
      <c r="S555" s="330"/>
      <c r="T555" s="330"/>
      <c r="U555" s="330"/>
      <c r="V555" s="330"/>
      <c r="W555" s="330"/>
      <c r="X555" s="330"/>
      <c r="Y555" s="329"/>
      <c r="Z555" s="329"/>
    </row>
    <row r="556" spans="1:26" ht="21" customHeight="1">
      <c r="A556" s="955"/>
      <c r="B556" s="956"/>
      <c r="C556" s="659"/>
      <c r="D556" s="659"/>
      <c r="E556" s="957"/>
      <c r="F556" s="959"/>
      <c r="G556" s="659"/>
      <c r="H556" s="659"/>
      <c r="I556" s="659"/>
      <c r="J556" s="659"/>
      <c r="K556" s="659"/>
      <c r="L556" s="659"/>
      <c r="M556" s="659"/>
      <c r="N556" s="961"/>
      <c r="O556" s="329"/>
      <c r="P556" s="362"/>
      <c r="Q556" s="330"/>
      <c r="R556" s="330"/>
      <c r="S556" s="330"/>
      <c r="T556" s="330"/>
      <c r="U556" s="330"/>
      <c r="V556" s="330"/>
      <c r="W556" s="330"/>
      <c r="X556" s="330"/>
      <c r="Y556" s="329"/>
      <c r="Z556" s="329"/>
    </row>
    <row r="557" spans="1:26" ht="21" customHeight="1">
      <c r="A557" s="955"/>
      <c r="B557" s="956"/>
      <c r="C557" s="659"/>
      <c r="D557" s="659"/>
      <c r="E557" s="957"/>
      <c r="F557" s="960"/>
      <c r="G557" s="659"/>
      <c r="H557" s="659"/>
      <c r="I557" s="659"/>
      <c r="J557" s="659"/>
      <c r="K557" s="659"/>
      <c r="L557" s="659"/>
      <c r="M557" s="659"/>
      <c r="N557" s="961"/>
      <c r="O557" s="329"/>
      <c r="P557" s="362"/>
      <c r="Q557" s="330"/>
      <c r="R557" s="330"/>
      <c r="S557" s="330"/>
      <c r="T557" s="330"/>
      <c r="U557" s="330"/>
      <c r="V557" s="330"/>
      <c r="W557" s="330"/>
      <c r="X557" s="330"/>
      <c r="Y557" s="329"/>
      <c r="Z557" s="329"/>
    </row>
    <row r="558" spans="1:26" ht="21" customHeight="1">
      <c r="A558" s="922" t="s">
        <v>149</v>
      </c>
      <c r="B558" s="923"/>
      <c r="C558" s="274">
        <v>10</v>
      </c>
      <c r="D558" s="274">
        <v>10</v>
      </c>
      <c r="E558" s="322" t="s">
        <v>436</v>
      </c>
      <c r="F558" s="322" t="s">
        <v>437</v>
      </c>
      <c r="G558" s="274">
        <v>70</v>
      </c>
      <c r="H558" s="270">
        <v>100</v>
      </c>
      <c r="I558" s="202">
        <v>100</v>
      </c>
      <c r="J558" s="270">
        <v>200</v>
      </c>
      <c r="K558" s="279"/>
      <c r="L558" s="270">
        <v>100</v>
      </c>
      <c r="M558" s="270"/>
      <c r="N558" s="201">
        <v>200</v>
      </c>
      <c r="O558" s="331"/>
      <c r="P558" s="362"/>
      <c r="Q558" s="325"/>
      <c r="R558" s="325"/>
      <c r="S558" s="325"/>
      <c r="T558" s="325"/>
      <c r="U558" s="333"/>
      <c r="V558" s="325"/>
      <c r="W558" s="325"/>
      <c r="X558" s="325"/>
      <c r="Y558" s="331"/>
      <c r="Z558" s="331"/>
    </row>
    <row r="559" spans="1:26" ht="21" customHeight="1">
      <c r="A559" s="891" t="str">
        <f>'statement of marks'!$J$3</f>
        <v xml:space="preserve"> HINDI</v>
      </c>
      <c r="B559" s="892"/>
      <c r="C559" s="277" t="str">
        <f>IF('statement of marks'!J21="","",'statement of marks'!J21)</f>
        <v/>
      </c>
      <c r="D559" s="277" t="str">
        <f>IF('statement of marks'!K21="","",'statement of marks'!K21)</f>
        <v/>
      </c>
      <c r="E559" s="277" t="str">
        <f>IF('statement of marks'!L21="","",'statement of marks'!L21)</f>
        <v/>
      </c>
      <c r="F559" s="360" t="str">
        <f>IF('statement of marks'!N21="","",'statement of marks'!N21)</f>
        <v/>
      </c>
      <c r="G559" s="277" t="str">
        <f>IF('statement of marks'!O21="","",'statement of marks'!O21)</f>
        <v/>
      </c>
      <c r="H559" s="270" t="str">
        <f t="shared" ref="H559:H564" si="83">IF(G559="","",SUM(C559:G559))</f>
        <v/>
      </c>
      <c r="I559" s="202" t="str">
        <f>IF('statement of marks'!Q21="","",'statement of marks'!Q21)</f>
        <v/>
      </c>
      <c r="J559" s="203" t="str">
        <f t="shared" ref="J559:J564" si="84">IF(I559="","",SUM(H559:I559))</f>
        <v/>
      </c>
      <c r="K559" s="275" t="str">
        <f>CONCATENATE('statement of marks'!HZ21,'statement of marks'!IA21,'statement of marks'!IB21)</f>
        <v/>
      </c>
      <c r="L559" s="277" t="str">
        <f>IF('result subject-wise'!AB21="","",'result subject-wise'!AB21)</f>
        <v/>
      </c>
      <c r="M559" s="277" t="str">
        <f>IF('result subject-wise'!AK21="","",'result subject-wise'!AK21)</f>
        <v/>
      </c>
      <c r="N559" s="276" t="str">
        <f>IF(AND(K559="RE",M559=""),"",IF(AND(K559="S",M559=""),"",IF(M559="P",SUM(H559,L559),J559)))</f>
        <v/>
      </c>
      <c r="O559" s="326"/>
      <c r="P559" s="362"/>
      <c r="Q559" s="334"/>
      <c r="R559" s="325"/>
      <c r="S559" s="335"/>
      <c r="T559" s="336"/>
      <c r="U559" s="337"/>
      <c r="V559" s="334"/>
      <c r="W559" s="334"/>
      <c r="X559" s="337"/>
      <c r="Y559" s="326"/>
      <c r="Z559" s="326"/>
    </row>
    <row r="560" spans="1:26" ht="21" customHeight="1">
      <c r="A560" s="891" t="str">
        <f>'statement of marks'!$Y$3</f>
        <v xml:space="preserve"> ENGLISH</v>
      </c>
      <c r="B560" s="892"/>
      <c r="C560" s="277" t="str">
        <f>IF('statement of marks'!Y21="","",'statement of marks'!Y21)</f>
        <v/>
      </c>
      <c r="D560" s="277" t="str">
        <f>IF('statement of marks'!Z21="","",'statement of marks'!Z21)</f>
        <v/>
      </c>
      <c r="E560" s="277" t="str">
        <f>IF('statement of marks'!AA21="","",'statement of marks'!AA21)</f>
        <v/>
      </c>
      <c r="F560" s="360" t="str">
        <f>IF('statement of marks'!AC21="","",'statement of marks'!AC21)</f>
        <v/>
      </c>
      <c r="G560" s="277" t="str">
        <f>IF('statement of marks'!AD21="","",'statement of marks'!AD21)</f>
        <v/>
      </c>
      <c r="H560" s="270" t="str">
        <f t="shared" si="83"/>
        <v/>
      </c>
      <c r="I560" s="202" t="str">
        <f>IF('statement of marks'!AF21="","",'statement of marks'!AF21)</f>
        <v/>
      </c>
      <c r="J560" s="203" t="str">
        <f t="shared" si="84"/>
        <v/>
      </c>
      <c r="K560" s="275" t="str">
        <f>CONCATENATE('statement of marks'!IC21,'statement of marks'!ID21,'statement of marks'!IE21,)</f>
        <v/>
      </c>
      <c r="L560" s="277" t="str">
        <f>IF('result subject-wise'!AC21="","",'result subject-wise'!AC21)</f>
        <v/>
      </c>
      <c r="M560" s="277" t="str">
        <f>IF('result subject-wise'!AL21="","",'result subject-wise'!AL21)</f>
        <v/>
      </c>
      <c r="N560" s="276" t="str">
        <f t="shared" ref="N560:N564" si="85">IF(AND(K560="RE",M560=""),"",IF(AND(K560="S",M560=""),"",IF(M560="P",SUM(H560,L560),J560)))</f>
        <v/>
      </c>
      <c r="O560" s="326"/>
      <c r="P560" s="362"/>
      <c r="Q560" s="334"/>
      <c r="R560" s="325"/>
      <c r="S560" s="335"/>
      <c r="T560" s="336"/>
      <c r="U560" s="337"/>
      <c r="V560" s="334"/>
      <c r="W560" s="334"/>
      <c r="X560" s="337"/>
      <c r="Y560" s="326"/>
      <c r="Z560" s="326"/>
    </row>
    <row r="561" spans="1:26" ht="21" customHeight="1">
      <c r="A561" s="891" t="str">
        <f>'statement of marks'!AO21</f>
        <v/>
      </c>
      <c r="B561" s="892"/>
      <c r="C561" s="277" t="str">
        <f>IF('statement of marks'!AP21="","",'statement of marks'!AP21)</f>
        <v/>
      </c>
      <c r="D561" s="277" t="str">
        <f>IF('statement of marks'!AQ21="","",'statement of marks'!AQ21)</f>
        <v/>
      </c>
      <c r="E561" s="277" t="str">
        <f>IF('statement of marks'!AR21="","",'statement of marks'!AR21)</f>
        <v/>
      </c>
      <c r="F561" s="360" t="str">
        <f>IF('statement of marks'!AT21="","",'statement of marks'!AT21)</f>
        <v/>
      </c>
      <c r="G561" s="277" t="str">
        <f>IF('statement of marks'!AU21="","",'statement of marks'!AU21)</f>
        <v/>
      </c>
      <c r="H561" s="270" t="str">
        <f t="shared" si="83"/>
        <v/>
      </c>
      <c r="I561" s="202" t="str">
        <f>IF('statement of marks'!AW21="","",'statement of marks'!AW21)</f>
        <v/>
      </c>
      <c r="J561" s="203" t="str">
        <f t="shared" si="84"/>
        <v/>
      </c>
      <c r="K561" s="275" t="str">
        <f>CONCATENATE('statement of marks'!IF21,'statement of marks'!IL21,'statement of marks'!IM21)</f>
        <v/>
      </c>
      <c r="L561" s="277" t="str">
        <f>IF('result subject-wise'!AD21="","",'result subject-wise'!AD21)</f>
        <v/>
      </c>
      <c r="M561" s="277" t="str">
        <f>IF('result subject-wise'!AM21="","",'result subject-wise'!AM21)</f>
        <v/>
      </c>
      <c r="N561" s="276" t="str">
        <f t="shared" si="85"/>
        <v/>
      </c>
      <c r="O561" s="326"/>
      <c r="P561" s="362"/>
      <c r="Q561" s="334"/>
      <c r="R561" s="325"/>
      <c r="S561" s="335"/>
      <c r="T561" s="336"/>
      <c r="U561" s="337"/>
      <c r="V561" s="334"/>
      <c r="W561" s="334"/>
      <c r="X561" s="337"/>
      <c r="Y561" s="326"/>
      <c r="Z561" s="326"/>
    </row>
    <row r="562" spans="1:26" ht="21" customHeight="1">
      <c r="A562" s="891" t="str">
        <f>'statement of marks'!$BE$3</f>
        <v xml:space="preserve"> SCIENCE</v>
      </c>
      <c r="B562" s="892"/>
      <c r="C562" s="277" t="str">
        <f>IF('statement of marks'!BE21="","",'statement of marks'!BE21)</f>
        <v/>
      </c>
      <c r="D562" s="277" t="str">
        <f>IF('statement of marks'!BF21="","",'statement of marks'!BF21)</f>
        <v/>
      </c>
      <c r="E562" s="277" t="str">
        <f>IF('statement of marks'!BG21="","",'statement of marks'!BG21)</f>
        <v/>
      </c>
      <c r="F562" s="360" t="str">
        <f>IF('statement of marks'!BI21="","",'statement of marks'!BI21)</f>
        <v/>
      </c>
      <c r="G562" s="277" t="str">
        <f>IF('statement of marks'!BJ21="","",'statement of marks'!BJ21)</f>
        <v/>
      </c>
      <c r="H562" s="270" t="str">
        <f t="shared" si="83"/>
        <v/>
      </c>
      <c r="I562" s="202" t="str">
        <f>IF('statement of marks'!BL21="","",'statement of marks'!BL21)</f>
        <v/>
      </c>
      <c r="J562" s="203" t="str">
        <f t="shared" si="84"/>
        <v/>
      </c>
      <c r="K562" s="275" t="str">
        <f>CONCATENATE('statement of marks'!IN21,'statement of marks'!IO21,'statement of marks'!IP21)</f>
        <v/>
      </c>
      <c r="L562" s="277" t="str">
        <f>IF('result subject-wise'!AE21="","",'result subject-wise'!AE21)</f>
        <v/>
      </c>
      <c r="M562" s="277" t="str">
        <f>IF('result subject-wise'!AN21="","",'result subject-wise'!AN21)</f>
        <v/>
      </c>
      <c r="N562" s="276" t="str">
        <f t="shared" si="85"/>
        <v/>
      </c>
      <c r="O562" s="326"/>
      <c r="P562" s="362"/>
      <c r="Q562" s="334"/>
      <c r="R562" s="325"/>
      <c r="S562" s="335"/>
      <c r="T562" s="336"/>
      <c r="U562" s="337"/>
      <c r="V562" s="334"/>
      <c r="W562" s="334"/>
      <c r="X562" s="337"/>
      <c r="Y562" s="326"/>
      <c r="Z562" s="326"/>
    </row>
    <row r="563" spans="1:26" ht="21" customHeight="1">
      <c r="A563" s="909" t="str">
        <f>'statement of marks'!$BU21</f>
        <v xml:space="preserve"> SOCIAL SCIENCE</v>
      </c>
      <c r="B563" s="910"/>
      <c r="C563" s="277">
        <f>IF('statement of marks'!CL21="","",'statement of marks'!CL21)</f>
        <v>10</v>
      </c>
      <c r="D563" s="277">
        <f>IF('statement of marks'!CM21="","",'statement of marks'!CM21)</f>
        <v>10</v>
      </c>
      <c r="E563" s="277">
        <f>IF('statement of marks'!CN21="","",'statement of marks'!CN21)</f>
        <v>9</v>
      </c>
      <c r="F563" s="360">
        <f>IF('statement of marks'!CO21="","",'statement of marks'!CO21)</f>
        <v>0.5</v>
      </c>
      <c r="G563" s="277">
        <f>IF('statement of marks'!CP21="","",'statement of marks'!CP21)</f>
        <v>70</v>
      </c>
      <c r="H563" s="270">
        <f t="shared" si="83"/>
        <v>99.5</v>
      </c>
      <c r="I563" s="202">
        <f>IF('statement of marks'!CR21="","",'statement of marks'!CR21)</f>
        <v>100</v>
      </c>
      <c r="J563" s="203">
        <f t="shared" si="84"/>
        <v>199.5</v>
      </c>
      <c r="K563" s="275" t="str">
        <f>CONCATENATE('statement of marks'!IQ21,'statement of marks'!IR21,'statement of marks'!IS21)</f>
        <v/>
      </c>
      <c r="L563" s="277" t="str">
        <f>IF('result subject-wise'!AF21="","",'result subject-wise'!AF21)</f>
        <v/>
      </c>
      <c r="M563" s="277" t="str">
        <f>IF('result subject-wise'!AO21="","",'result subject-wise'!AO21)</f>
        <v/>
      </c>
      <c r="N563" s="276">
        <f t="shared" si="85"/>
        <v>199.5</v>
      </c>
      <c r="O563" s="326"/>
      <c r="P563" s="362"/>
      <c r="Q563" s="334"/>
      <c r="R563" s="325"/>
      <c r="S563" s="335"/>
      <c r="T563" s="336"/>
      <c r="U563" s="337"/>
      <c r="V563" s="334"/>
      <c r="W563" s="334"/>
      <c r="X563" s="337"/>
      <c r="Y563" s="326"/>
      <c r="Z563" s="326"/>
    </row>
    <row r="564" spans="1:26" ht="21" customHeight="1">
      <c r="A564" s="891" t="str">
        <f>'statement of marks'!$CZ$3</f>
        <v xml:space="preserve"> MATHEMATICS</v>
      </c>
      <c r="B564" s="892"/>
      <c r="C564" s="277">
        <f>IF('statement of marks'!CZ21="","",'statement of marks'!CZ21)</f>
        <v>5</v>
      </c>
      <c r="D564" s="277">
        <f>IF('statement of marks'!DA21="","",'statement of marks'!DA21)</f>
        <v>4</v>
      </c>
      <c r="E564" s="277">
        <f>IF('statement of marks'!DB21="","",'statement of marks'!DB21)</f>
        <v>8</v>
      </c>
      <c r="F564" s="360">
        <f>IF('statement of marks'!DD21="","",'statement of marks'!DD21)</f>
        <v>1</v>
      </c>
      <c r="G564" s="277">
        <f>IF('statement of marks'!DE21="","",'statement of marks'!DE21)</f>
        <v>25</v>
      </c>
      <c r="H564" s="270">
        <f t="shared" si="83"/>
        <v>43</v>
      </c>
      <c r="I564" s="202">
        <f>IF('statement of marks'!DG21="","",'statement of marks'!DG21)</f>
        <v>90</v>
      </c>
      <c r="J564" s="203">
        <f t="shared" si="84"/>
        <v>133</v>
      </c>
      <c r="K564" s="275" t="str">
        <f>CONCATENATE('statement of marks'!IT21,'statement of marks'!IU21,'statement of marks'!IV21)</f>
        <v/>
      </c>
      <c r="L564" s="277" t="str">
        <f>IF('result subject-wise'!AG21="","",'result subject-wise'!AG21)</f>
        <v/>
      </c>
      <c r="M564" s="277" t="str">
        <f>IF('result subject-wise'!AP21="","",'result subject-wise'!AP21)</f>
        <v/>
      </c>
      <c r="N564" s="276">
        <f t="shared" si="85"/>
        <v>133</v>
      </c>
      <c r="O564" s="326"/>
      <c r="P564" s="362"/>
      <c r="Q564" s="334"/>
      <c r="R564" s="325"/>
      <c r="S564" s="335"/>
      <c r="T564" s="336"/>
      <c r="U564" s="337"/>
      <c r="V564" s="334"/>
      <c r="W564" s="334"/>
      <c r="X564" s="337"/>
      <c r="Y564" s="326"/>
      <c r="Z564" s="326"/>
    </row>
    <row r="565" spans="1:26" ht="21" customHeight="1">
      <c r="A565" s="911" t="s">
        <v>214</v>
      </c>
      <c r="B565" s="912"/>
      <c r="C565" s="274">
        <f t="shared" ref="C565:D565" si="86">IF(C564="","",SUM(C559:C564))</f>
        <v>15</v>
      </c>
      <c r="D565" s="274">
        <f t="shared" si="86"/>
        <v>14</v>
      </c>
      <c r="E565" s="274">
        <f>IF(E564="","",SUM(E559:E564))</f>
        <v>17</v>
      </c>
      <c r="F565" s="361">
        <f>IF(F564="","",SUM(F559:F564))</f>
        <v>1.5</v>
      </c>
      <c r="G565" s="274">
        <f t="shared" ref="G565:J565" si="87">IF(G564="","",SUM(G559:G564))</f>
        <v>95</v>
      </c>
      <c r="H565" s="274">
        <f t="shared" si="87"/>
        <v>142.5</v>
      </c>
      <c r="I565" s="274">
        <f t="shared" si="87"/>
        <v>190</v>
      </c>
      <c r="J565" s="274">
        <f t="shared" si="87"/>
        <v>332.5</v>
      </c>
      <c r="K565" s="913"/>
      <c r="L565" s="914"/>
      <c r="M565" s="919">
        <f>COUNTIF(M559:M564,"F")</f>
        <v>0</v>
      </c>
      <c r="N565" s="273">
        <f>SUM(N559:N564)</f>
        <v>332.5</v>
      </c>
      <c r="O565" s="339"/>
      <c r="P565" s="362"/>
      <c r="Q565" s="332"/>
      <c r="R565" s="332"/>
      <c r="S565" s="332"/>
      <c r="T565" s="332"/>
      <c r="U565" s="340"/>
      <c r="V565" s="340"/>
      <c r="W565" s="334"/>
      <c r="X565" s="332"/>
      <c r="Y565" s="339"/>
      <c r="Z565" s="339"/>
    </row>
    <row r="566" spans="1:26" ht="21" customHeight="1">
      <c r="A566" s="911" t="s">
        <v>199</v>
      </c>
      <c r="B566" s="912"/>
      <c r="C566" s="270">
        <f>60-(COUNTIF(C559:C564,"NA")*C558+COUNTIF(C559:C564,"ML")*C558)</f>
        <v>60</v>
      </c>
      <c r="D566" s="270">
        <f>60-(COUNTIF(D559:D564,"NA")*D558+COUNTIF(D559:D564,"ML")*D558)</f>
        <v>60</v>
      </c>
      <c r="E566" s="270">
        <f>53-(COUNTIF(E559:E564,"NA")*9+COUNTIF(E559:E564,"ML")*9)</f>
        <v>53</v>
      </c>
      <c r="F566" s="270">
        <f>7-(COUNTIF(F559:F564,"ML")*1)</f>
        <v>7</v>
      </c>
      <c r="G566" s="270">
        <f>420-(COUNTIF(G559:G564,"NA")*G558+COUNTIF(G559:G564,"ML")*G558)</f>
        <v>420</v>
      </c>
      <c r="H566" s="270">
        <f>SUM(C566:G566)</f>
        <v>600</v>
      </c>
      <c r="I566" s="270">
        <f>600-(COUNTIF(I559:I564,"ML")*100)</f>
        <v>600</v>
      </c>
      <c r="J566" s="270">
        <f>SUM(H566:I566)</f>
        <v>1200</v>
      </c>
      <c r="K566" s="915"/>
      <c r="L566" s="916"/>
      <c r="M566" s="920"/>
      <c r="N566" s="201">
        <f>6*N558</f>
        <v>1200</v>
      </c>
      <c r="O566" s="339"/>
      <c r="P566" s="362"/>
      <c r="Q566" s="325"/>
      <c r="R566" s="325"/>
      <c r="S566" s="325"/>
      <c r="T566" s="325"/>
      <c r="U566" s="340"/>
      <c r="V566" s="334"/>
      <c r="W566" s="340"/>
      <c r="X566" s="325"/>
      <c r="Y566" s="339"/>
      <c r="Z566" s="339"/>
    </row>
    <row r="567" spans="1:26" ht="21" customHeight="1">
      <c r="A567" s="922" t="s">
        <v>130</v>
      </c>
      <c r="B567" s="923"/>
      <c r="C567" s="204">
        <f t="shared" ref="C567:J567" si="88">C565/C566*100</f>
        <v>25</v>
      </c>
      <c r="D567" s="204">
        <f t="shared" si="88"/>
        <v>23.333333333333332</v>
      </c>
      <c r="E567" s="204">
        <f t="shared" si="88"/>
        <v>32.075471698113205</v>
      </c>
      <c r="F567" s="204">
        <f t="shared" si="88"/>
        <v>21.428571428571427</v>
      </c>
      <c r="G567" s="204">
        <f t="shared" si="88"/>
        <v>22.61904761904762</v>
      </c>
      <c r="H567" s="204">
        <f t="shared" si="88"/>
        <v>23.75</v>
      </c>
      <c r="I567" s="204">
        <f t="shared" si="88"/>
        <v>31.666666666666664</v>
      </c>
      <c r="J567" s="204">
        <f t="shared" si="88"/>
        <v>27.708333333333336</v>
      </c>
      <c r="K567" s="917"/>
      <c r="L567" s="918"/>
      <c r="M567" s="921"/>
      <c r="N567" s="354">
        <f>N565/N566*100</f>
        <v>27.708333333333336</v>
      </c>
      <c r="O567" s="331"/>
      <c r="P567" s="363"/>
      <c r="Q567" s="341"/>
      <c r="R567" s="341"/>
      <c r="S567" s="341"/>
      <c r="T567" s="341"/>
      <c r="U567" s="340"/>
      <c r="V567" s="334"/>
      <c r="W567" s="340"/>
      <c r="X567" s="341"/>
      <c r="Y567" s="331"/>
      <c r="Z567" s="331"/>
    </row>
    <row r="568" spans="1:26" ht="21" customHeight="1">
      <c r="A568" s="891" t="str">
        <f>'statement of marks'!$DS$3</f>
        <v>RAJASTHAN KA SWARNIM ITIHAS</v>
      </c>
      <c r="B568" s="892"/>
      <c r="C568" s="272">
        <f>IF('statement of marks'!DS21="","",'statement of marks'!DS21)</f>
        <v>10</v>
      </c>
      <c r="D568" s="272">
        <f>IF('statement of marks'!DT21="","",'statement of marks'!DT21)</f>
        <v>10</v>
      </c>
      <c r="E568" s="277">
        <f>IF('statement of marks'!DU21="","",'statement of marks'!DU21)</f>
        <v>10</v>
      </c>
      <c r="F568" s="924"/>
      <c r="G568" s="272">
        <f>IF('statement of marks'!DW21="","",'statement of marks'!DW21)</f>
        <v>70</v>
      </c>
      <c r="H568" s="270">
        <f>IF(G568="","",SUM(C568:G568))</f>
        <v>100</v>
      </c>
      <c r="I568" s="272">
        <f>IF('statement of marks'!DY21="","",'statement of marks'!DY21)</f>
        <v>100</v>
      </c>
      <c r="J568" s="270">
        <f>IF(I568="","",SUM(H568:I568))</f>
        <v>200</v>
      </c>
      <c r="K568" s="275" t="str">
        <f>IF('statement of marks'!IW21="","",'statement of marks'!IW21)</f>
        <v/>
      </c>
      <c r="L568" s="280" t="str">
        <f>IF('result subject-wise'!AQ21="","",'result subject-wise'!AQ21)</f>
        <v/>
      </c>
      <c r="M568" s="927" t="s">
        <v>441</v>
      </c>
      <c r="N568" s="928"/>
      <c r="O568" s="326"/>
      <c r="P568" s="362"/>
      <c r="Q568" s="327"/>
      <c r="R568" s="325"/>
      <c r="S568" s="327"/>
      <c r="T568" s="325"/>
      <c r="U568" s="337"/>
      <c r="V568" s="342"/>
      <c r="W568" s="343"/>
      <c r="X568" s="332"/>
      <c r="Y568" s="326"/>
      <c r="Z568" s="326"/>
    </row>
    <row r="569" spans="1:26" ht="21" customHeight="1">
      <c r="A569" s="891" t="str">
        <f>'statement of marks'!$EG$3</f>
        <v xml:space="preserve"> PH. AND HEALTH EDU.</v>
      </c>
      <c r="B569" s="892"/>
      <c r="C569" s="272">
        <f>IF('statement of marks'!EI21="","",'statement of marks'!EI21)</f>
        <v>14</v>
      </c>
      <c r="D569" s="272">
        <f>IF('statement of marks'!EL21="","",'statement of marks'!EL21)</f>
        <v>11</v>
      </c>
      <c r="E569" s="277">
        <f>IF('statement of marks'!EO21="","",'statement of marks'!EO21)</f>
        <v>25</v>
      </c>
      <c r="F569" s="925"/>
      <c r="G569" s="272">
        <f>IF('statement of marks'!EU21="","",'statement of marks'!EU21)</f>
        <v>38</v>
      </c>
      <c r="H569" s="270">
        <f>IF(G569="","",SUM(C569:G569))</f>
        <v>88</v>
      </c>
      <c r="I569" s="272">
        <f>IF('statement of marks'!EZ21="","",'statement of marks'!EZ21)</f>
        <v>100</v>
      </c>
      <c r="J569" s="270">
        <f>IF(I569="","",SUM(H569:I569))</f>
        <v>188</v>
      </c>
      <c r="K569" s="275" t="str">
        <f>IF('statement of marks'!IX21="","",'statement of marks'!IX21)</f>
        <v>A</v>
      </c>
      <c r="L569" s="274" t="str">
        <f>IF('result subject-wise'!AR21="","",'result subject-wise'!AR21)</f>
        <v/>
      </c>
      <c r="M569" s="929"/>
      <c r="N569" s="930"/>
      <c r="O569" s="326"/>
      <c r="P569" s="362"/>
      <c r="Q569" s="327"/>
      <c r="R569" s="325"/>
      <c r="S569" s="327"/>
      <c r="T569" s="325"/>
      <c r="U569" s="337"/>
      <c r="V569" s="332"/>
      <c r="W569" s="332"/>
      <c r="X569" s="332"/>
      <c r="Y569" s="326"/>
      <c r="Z569" s="326"/>
    </row>
    <row r="570" spans="1:26" ht="21" customHeight="1">
      <c r="A570" s="891" t="str">
        <f>'statement of marks'!$FJ$3</f>
        <v xml:space="preserve"> FOUNDATION OF IT</v>
      </c>
      <c r="B570" s="892"/>
      <c r="C570" s="272">
        <f>IF('statement of marks'!FJ21="","",'statement of marks'!FJ21)</f>
        <v>10</v>
      </c>
      <c r="D570" s="272">
        <f>IF('statement of marks'!FK21="","",'statement of marks'!FK21)</f>
        <v>10</v>
      </c>
      <c r="E570" s="277">
        <f>IF('statement of marks'!FL21="","",'statement of marks'!FL21)</f>
        <v>10</v>
      </c>
      <c r="F570" s="926"/>
      <c r="G570" s="272">
        <f>IF('statement of marks'!FP21="","",'statement of marks'!FP21)</f>
        <v>51</v>
      </c>
      <c r="H570" s="270">
        <f>IF(G570="","",SUM(C570:G570))</f>
        <v>81</v>
      </c>
      <c r="I570" s="272">
        <f>IF('statement of marks'!FU21="","",'statement of marks'!FU21)</f>
        <v>90</v>
      </c>
      <c r="J570" s="270">
        <f>IF(I570="","",SUM(H570:I570))</f>
        <v>171</v>
      </c>
      <c r="K570" s="275" t="str">
        <f>IF('statement of marks'!IY21="","",'statement of marks'!IY21)</f>
        <v>A</v>
      </c>
      <c r="L570" s="274" t="str">
        <f>IF('result subject-wise'!AS21="","",'result subject-wise'!AS21)</f>
        <v/>
      </c>
      <c r="M570" s="931" t="str">
        <f>IF('result subject-wise'!AV21="","",'result subject-wise'!AV21)</f>
        <v/>
      </c>
      <c r="N570" s="932"/>
      <c r="O570" s="326"/>
      <c r="P570" s="362"/>
      <c r="Q570" s="327"/>
      <c r="R570" s="325"/>
      <c r="S570" s="327"/>
      <c r="T570" s="325"/>
      <c r="U570" s="337"/>
      <c r="V570" s="332"/>
      <c r="W570" s="332"/>
      <c r="X570" s="332"/>
      <c r="Y570" s="326"/>
      <c r="Z570" s="326"/>
    </row>
    <row r="571" spans="1:26" ht="21" customHeight="1">
      <c r="A571" s="891" t="str">
        <f>'statement of marks'!$GE$3</f>
        <v xml:space="preserve"> S.U.P.W.</v>
      </c>
      <c r="B571" s="892"/>
      <c r="C571" s="933" t="s">
        <v>244</v>
      </c>
      <c r="D571" s="934"/>
      <c r="E571" s="933" t="s">
        <v>74</v>
      </c>
      <c r="F571" s="933"/>
      <c r="G571" s="934"/>
      <c r="H571" s="934" t="s">
        <v>75</v>
      </c>
      <c r="I571" s="934"/>
      <c r="J571" s="270" t="s">
        <v>35</v>
      </c>
      <c r="K571" s="274" t="s">
        <v>52</v>
      </c>
      <c r="L571" s="935"/>
      <c r="M571" s="933" t="s">
        <v>130</v>
      </c>
      <c r="N571" s="936"/>
      <c r="O571" s="326"/>
      <c r="P571" s="362"/>
      <c r="Q571" s="325"/>
      <c r="R571" s="325"/>
      <c r="S571" s="325"/>
      <c r="T571" s="325"/>
      <c r="U571" s="332"/>
      <c r="V571" s="342"/>
      <c r="W571" s="337"/>
      <c r="X571" s="337"/>
      <c r="Y571" s="326"/>
      <c r="Z571" s="326"/>
    </row>
    <row r="572" spans="1:26" ht="21" customHeight="1">
      <c r="A572" s="891"/>
      <c r="B572" s="892"/>
      <c r="C572" s="934">
        <f>'statement of marks'!$GE$6</f>
        <v>25</v>
      </c>
      <c r="D572" s="934"/>
      <c r="E572" s="934">
        <f>'statement of marks'!$GF$6</f>
        <v>45</v>
      </c>
      <c r="F572" s="934"/>
      <c r="G572" s="934"/>
      <c r="H572" s="934">
        <f>'statement of marks'!$GG$6</f>
        <v>30</v>
      </c>
      <c r="I572" s="934"/>
      <c r="J572" s="270">
        <f>SUM(C572,E572,H572)</f>
        <v>100</v>
      </c>
      <c r="K572" s="274"/>
      <c r="L572" s="935"/>
      <c r="M572" s="937" t="str">
        <f>IF(M570="PASS",N567,"")</f>
        <v/>
      </c>
      <c r="N572" s="938"/>
      <c r="O572" s="326"/>
      <c r="P572" s="362"/>
      <c r="Q572" s="325"/>
      <c r="R572" s="325"/>
      <c r="S572" s="325"/>
      <c r="T572" s="325"/>
      <c r="U572" s="332"/>
      <c r="V572" s="342"/>
      <c r="W572" s="337"/>
      <c r="X572" s="337"/>
      <c r="Y572" s="326"/>
      <c r="Z572" s="326"/>
    </row>
    <row r="573" spans="1:26" ht="21" customHeight="1">
      <c r="A573" s="891"/>
      <c r="B573" s="892"/>
      <c r="C573" s="939">
        <f>IF('statement of marks'!GE21="","",'statement of marks'!GE21)</f>
        <v>24</v>
      </c>
      <c r="D573" s="939"/>
      <c r="E573" s="939">
        <f>'statement of marks'!GF21</f>
        <v>44</v>
      </c>
      <c r="F573" s="939"/>
      <c r="G573" s="939"/>
      <c r="H573" s="939">
        <f>'statement of marks'!GG21</f>
        <v>30</v>
      </c>
      <c r="I573" s="939"/>
      <c r="J573" s="272">
        <f>IF(H573="","",SUM(C573,E573,H573))</f>
        <v>98</v>
      </c>
      <c r="K573" s="275" t="str">
        <f>IF('statement of marks'!IZ21="","",'statement of marks'!IZ21)</f>
        <v>A</v>
      </c>
      <c r="L573" s="935"/>
      <c r="M573" s="940" t="s">
        <v>50</v>
      </c>
      <c r="N573" s="941"/>
      <c r="O573" s="326"/>
      <c r="P573" s="362"/>
      <c r="Q573" s="327"/>
      <c r="R573" s="327"/>
      <c r="S573" s="327"/>
      <c r="T573" s="327"/>
      <c r="U573" s="337"/>
      <c r="V573" s="342"/>
      <c r="W573" s="34"/>
      <c r="X573" s="337"/>
      <c r="Y573" s="326"/>
      <c r="Z573" s="326"/>
    </row>
    <row r="574" spans="1:26" ht="21" customHeight="1">
      <c r="A574" s="891" t="str">
        <f>'statement of marks'!$GN$3</f>
        <v xml:space="preserve"> ART EDU.</v>
      </c>
      <c r="B574" s="892"/>
      <c r="C574" s="934" t="s">
        <v>76</v>
      </c>
      <c r="D574" s="934"/>
      <c r="E574" s="934" t="s">
        <v>77</v>
      </c>
      <c r="F574" s="934"/>
      <c r="G574" s="934"/>
      <c r="H574" s="934" t="s">
        <v>78</v>
      </c>
      <c r="I574" s="934"/>
      <c r="J574" s="270" t="s">
        <v>35</v>
      </c>
      <c r="K574" s="274" t="s">
        <v>52</v>
      </c>
      <c r="L574" s="935"/>
      <c r="M574" s="942" t="str">
        <f>IF(M572="","",IF(M572&gt;=60,"FIRST",IF(M572&gt;=48,"SECOND",IF(M572&gt;=36,"THIRD"))))</f>
        <v/>
      </c>
      <c r="N574" s="943"/>
      <c r="O574" s="326"/>
      <c r="P574" s="362"/>
      <c r="Q574" s="325"/>
      <c r="R574" s="325"/>
      <c r="S574" s="325"/>
      <c r="T574" s="325"/>
      <c r="U574" s="332"/>
      <c r="V574" s="342"/>
      <c r="W574" s="337"/>
      <c r="X574" s="337"/>
      <c r="Y574" s="326"/>
      <c r="Z574" s="326"/>
    </row>
    <row r="575" spans="1:26" ht="21" customHeight="1">
      <c r="A575" s="891"/>
      <c r="B575" s="892"/>
      <c r="C575" s="934">
        <f>'statement of marks'!$GN$6</f>
        <v>25</v>
      </c>
      <c r="D575" s="934"/>
      <c r="E575" s="274">
        <f>'statement of marks'!$GO$6</f>
        <v>30</v>
      </c>
      <c r="F575" s="274"/>
      <c r="G575" s="270">
        <f>'statement of marks'!$GP$6</f>
        <v>30</v>
      </c>
      <c r="H575" s="934">
        <f>'statement of marks'!$GQ$6</f>
        <v>15</v>
      </c>
      <c r="I575" s="934"/>
      <c r="J575" s="270">
        <f>SUM(C575,E575,G575,H575)</f>
        <v>100</v>
      </c>
      <c r="K575" s="274"/>
      <c r="L575" s="935"/>
      <c r="M575" s="942"/>
      <c r="N575" s="943"/>
      <c r="O575" s="326"/>
      <c r="P575" s="362"/>
      <c r="Q575" s="325"/>
      <c r="R575" s="325"/>
      <c r="S575" s="325"/>
      <c r="T575" s="325"/>
      <c r="U575" s="332"/>
      <c r="V575" s="342"/>
      <c r="W575" s="337"/>
      <c r="X575" s="337"/>
      <c r="Y575" s="326"/>
      <c r="Z575" s="326"/>
    </row>
    <row r="576" spans="1:26" ht="21" customHeight="1">
      <c r="A576" s="891"/>
      <c r="B576" s="892"/>
      <c r="C576" s="939">
        <f>IF('statement of marks'!GN21="","",'statement of marks'!GN21)</f>
        <v>24</v>
      </c>
      <c r="D576" s="939"/>
      <c r="E576" s="277">
        <f>'statement of marks'!GO21</f>
        <v>28</v>
      </c>
      <c r="F576" s="277"/>
      <c r="G576" s="272">
        <f>'statement of marks'!GP21</f>
        <v>27</v>
      </c>
      <c r="H576" s="939">
        <f>'statement of marks'!GQ21</f>
        <v>14</v>
      </c>
      <c r="I576" s="939"/>
      <c r="J576" s="270">
        <f>IF(H576="","",SUM(C576:H576))</f>
        <v>93</v>
      </c>
      <c r="K576" s="275" t="str">
        <f>IF('statement of marks'!JA21="","",'statement of marks'!JA21)</f>
        <v>A</v>
      </c>
      <c r="L576" s="944" t="s">
        <v>442</v>
      </c>
      <c r="M576" s="945"/>
      <c r="N576" s="946"/>
      <c r="O576" s="326"/>
      <c r="P576" s="362"/>
      <c r="Q576" s="327"/>
      <c r="R576" s="327"/>
      <c r="S576" s="327"/>
      <c r="T576" s="325"/>
      <c r="U576" s="337"/>
      <c r="V576" s="344"/>
      <c r="W576" s="345"/>
      <c r="X576" s="345"/>
      <c r="Y576" s="326"/>
      <c r="Z576" s="326"/>
    </row>
    <row r="577" spans="1:26" ht="21" customHeight="1">
      <c r="A577" s="922" t="s">
        <v>439</v>
      </c>
      <c r="B577" s="923"/>
      <c r="C577" s="901" t="str">
        <f>'statement of marks'!HK21</f>
        <v/>
      </c>
      <c r="D577" s="901"/>
      <c r="E577" s="901"/>
      <c r="F577" s="278"/>
      <c r="G577" s="278" t="s">
        <v>211</v>
      </c>
      <c r="H577" s="275" t="str">
        <f>IF('statement of marks'!DR21="","",'statement of marks'!DR21)</f>
        <v/>
      </c>
      <c r="I577" s="942" t="s">
        <v>209</v>
      </c>
      <c r="J577" s="942"/>
      <c r="K577" s="272" t="str">
        <f>IF('statement of marks'!HM21="","",'statement of marks'!HM21)</f>
        <v/>
      </c>
      <c r="L577" s="945"/>
      <c r="M577" s="945"/>
      <c r="N577" s="946"/>
      <c r="O577" s="331"/>
      <c r="P577" s="362"/>
      <c r="Q577" s="324"/>
      <c r="R577" s="337"/>
      <c r="S577" s="337"/>
      <c r="T577" s="337"/>
      <c r="U577" s="327"/>
      <c r="V577" s="345"/>
      <c r="W577" s="345"/>
      <c r="X577" s="345"/>
      <c r="Y577" s="331"/>
      <c r="Z577" s="331"/>
    </row>
    <row r="578" spans="1:26" ht="21" customHeight="1">
      <c r="A578" s="310" t="s">
        <v>363</v>
      </c>
      <c r="B578" s="947" t="s">
        <v>202</v>
      </c>
      <c r="C578" s="947"/>
      <c r="D578" s="939" t="s">
        <v>203</v>
      </c>
      <c r="E578" s="939"/>
      <c r="F578" s="272"/>
      <c r="G578" s="939" t="s">
        <v>204</v>
      </c>
      <c r="H578" s="939"/>
      <c r="I578" s="939" t="s">
        <v>205</v>
      </c>
      <c r="J578" s="939"/>
      <c r="K578" s="272" t="s">
        <v>324</v>
      </c>
      <c r="L578" s="945"/>
      <c r="M578" s="945"/>
      <c r="N578" s="946"/>
      <c r="O578" s="346"/>
      <c r="P578" s="362"/>
      <c r="Q578" s="327"/>
      <c r="R578" s="327"/>
      <c r="S578" s="327"/>
      <c r="T578" s="327"/>
      <c r="U578" s="327"/>
      <c r="V578" s="345"/>
      <c r="W578" s="345"/>
      <c r="X578" s="345"/>
      <c r="Y578" s="357"/>
      <c r="Z578" s="346"/>
    </row>
    <row r="579" spans="1:26" ht="21" customHeight="1">
      <c r="A579" s="891" t="s">
        <v>200</v>
      </c>
      <c r="B579" s="892"/>
      <c r="C579" s="277" t="str">
        <f>IF('statement of marks'!HO21="","",'statement of marks'!HO21)</f>
        <v/>
      </c>
      <c r="D579" s="893" t="str">
        <f>IF('statement of marks'!HQ21="","",'statement of marks'!HQ21)</f>
        <v/>
      </c>
      <c r="E579" s="893"/>
      <c r="F579" s="277"/>
      <c r="G579" s="893" t="str">
        <f>IF('statement of marks'!HS21="","",'statement of marks'!HS21)</f>
        <v/>
      </c>
      <c r="H579" s="893"/>
      <c r="I579" s="893" t="str">
        <f>IF('statement of marks'!HU21="","",'statement of marks'!HU21)</f>
        <v/>
      </c>
      <c r="J579" s="893"/>
      <c r="K579" s="275" t="str">
        <f>'statement of marks'!HW21</f>
        <v/>
      </c>
      <c r="L579" s="894" t="str">
        <f>IF(OR(M570="PASS",M570="FAIL"),'result subject-wise'!$AV$112,"")</f>
        <v/>
      </c>
      <c r="M579" s="894"/>
      <c r="N579" s="895"/>
      <c r="O579" s="326"/>
      <c r="P579" s="362"/>
      <c r="Q579" s="334"/>
      <c r="R579" s="334"/>
      <c r="S579" s="334"/>
      <c r="T579" s="334"/>
      <c r="U579" s="337"/>
      <c r="V579" s="347"/>
      <c r="W579" s="347"/>
      <c r="X579" s="347"/>
      <c r="Y579" s="326"/>
      <c r="Z579" s="326"/>
    </row>
    <row r="580" spans="1:26" ht="21" customHeight="1">
      <c r="A580" s="896" t="s">
        <v>201</v>
      </c>
      <c r="B580" s="897"/>
      <c r="C580" s="274" t="str">
        <f>IF('statement of marks'!HN21="","",'statement of marks'!HN21)</f>
        <v/>
      </c>
      <c r="D580" s="898" t="str">
        <f>IF('statement of marks'!HP21="","",'statement of marks'!HP21)</f>
        <v/>
      </c>
      <c r="E580" s="898"/>
      <c r="F580" s="274"/>
      <c r="G580" s="898" t="str">
        <f>IF('statement of marks'!HR21="","",'statement of marks'!HR21)</f>
        <v/>
      </c>
      <c r="H580" s="898"/>
      <c r="I580" s="898" t="str">
        <f>IF('statement of marks'!HT21="","",'statement of marks'!HT21)</f>
        <v/>
      </c>
      <c r="J580" s="898"/>
      <c r="K580" s="274" t="str">
        <f>'statement of marks'!HV21</f>
        <v/>
      </c>
      <c r="L580" s="894"/>
      <c r="M580" s="894"/>
      <c r="N580" s="895"/>
      <c r="O580" s="348"/>
      <c r="P580" s="362"/>
      <c r="Q580" s="332"/>
      <c r="R580" s="332"/>
      <c r="S580" s="332"/>
      <c r="T580" s="332"/>
      <c r="U580" s="332"/>
      <c r="V580" s="347"/>
      <c r="W580" s="347"/>
      <c r="X580" s="347"/>
      <c r="Y580" s="348"/>
      <c r="Z580" s="348"/>
    </row>
    <row r="581" spans="1:26" ht="21" customHeight="1">
      <c r="A581" s="899" t="s">
        <v>323</v>
      </c>
      <c r="B581" s="900"/>
      <c r="C581" s="22"/>
      <c r="D581" s="901"/>
      <c r="E581" s="901"/>
      <c r="F581" s="278"/>
      <c r="G581" s="901"/>
      <c r="H581" s="901"/>
      <c r="I581" s="901"/>
      <c r="J581" s="901"/>
      <c r="K581" s="901"/>
      <c r="L581" s="901"/>
      <c r="M581" s="901"/>
      <c r="N581" s="902"/>
      <c r="O581" s="326"/>
      <c r="P581" s="362"/>
      <c r="Q581" s="324"/>
      <c r="R581" s="324"/>
      <c r="S581" s="324"/>
      <c r="T581" s="324"/>
      <c r="U581" s="324"/>
      <c r="V581" s="324"/>
      <c r="W581" s="324"/>
      <c r="X581" s="324"/>
      <c r="Y581" s="349"/>
      <c r="Z581" s="326"/>
    </row>
    <row r="582" spans="1:26" ht="21" customHeight="1">
      <c r="A582" s="899" t="s">
        <v>206</v>
      </c>
      <c r="B582" s="900"/>
      <c r="C582" s="22"/>
      <c r="D582" s="901"/>
      <c r="E582" s="901"/>
      <c r="F582" s="278"/>
      <c r="G582" s="901"/>
      <c r="H582" s="901"/>
      <c r="I582" s="901"/>
      <c r="J582" s="901"/>
      <c r="K582" s="901"/>
      <c r="L582" s="901"/>
      <c r="M582" s="901"/>
      <c r="N582" s="902"/>
      <c r="O582" s="326"/>
      <c r="P582" s="362"/>
      <c r="Q582" s="324"/>
      <c r="R582" s="324"/>
      <c r="S582" s="324"/>
      <c r="T582" s="324"/>
      <c r="U582" s="324"/>
      <c r="V582" s="324"/>
      <c r="W582" s="324"/>
      <c r="X582" s="324"/>
      <c r="Y582" s="326"/>
      <c r="Z582" s="326"/>
    </row>
    <row r="583" spans="1:26" ht="21" customHeight="1">
      <c r="A583" s="891" t="s">
        <v>322</v>
      </c>
      <c r="B583" s="892"/>
      <c r="C583" s="22"/>
      <c r="D583" s="901"/>
      <c r="E583" s="901"/>
      <c r="F583" s="278"/>
      <c r="G583" s="901"/>
      <c r="H583" s="901"/>
      <c r="I583" s="901"/>
      <c r="J583" s="901"/>
      <c r="K583" s="594" t="s">
        <v>322</v>
      </c>
      <c r="L583" s="901"/>
      <c r="M583" s="901"/>
      <c r="N583" s="902"/>
      <c r="O583" s="326"/>
      <c r="P583" s="362"/>
      <c r="Q583" s="324"/>
      <c r="R583" s="324"/>
      <c r="S583" s="324"/>
      <c r="T583" s="324"/>
      <c r="U583" s="34"/>
      <c r="V583" s="324"/>
      <c r="W583" s="324"/>
      <c r="X583" s="324"/>
      <c r="Y583" s="326"/>
      <c r="Z583" s="326"/>
    </row>
    <row r="584" spans="1:26" ht="21" customHeight="1">
      <c r="A584" s="891" t="s">
        <v>207</v>
      </c>
      <c r="B584" s="892"/>
      <c r="C584" s="22"/>
      <c r="D584" s="901"/>
      <c r="E584" s="901"/>
      <c r="F584" s="278"/>
      <c r="G584" s="901"/>
      <c r="H584" s="901"/>
      <c r="I584" s="901"/>
      <c r="J584" s="901"/>
      <c r="K584" s="901"/>
      <c r="L584" s="901"/>
      <c r="M584" s="901"/>
      <c r="N584" s="902"/>
      <c r="O584" s="326"/>
      <c r="P584" s="362"/>
      <c r="Q584" s="324"/>
      <c r="R584" s="324"/>
      <c r="S584" s="324"/>
      <c r="T584" s="324"/>
      <c r="U584" s="324"/>
      <c r="V584" s="324"/>
      <c r="W584" s="324"/>
      <c r="X584" s="324"/>
      <c r="Y584" s="326"/>
      <c r="Z584" s="326"/>
    </row>
    <row r="585" spans="1:26" ht="21" customHeight="1" thickBot="1">
      <c r="A585" s="905" t="s">
        <v>208</v>
      </c>
      <c r="B585" s="906"/>
      <c r="C585" s="906"/>
      <c r="D585" s="906"/>
      <c r="E585" s="906"/>
      <c r="F585" s="314"/>
      <c r="G585" s="907">
        <f>'statement of marks'!$HV$108</f>
        <v>45781</v>
      </c>
      <c r="H585" s="907"/>
      <c r="I585" s="908" t="s">
        <v>210</v>
      </c>
      <c r="J585" s="908"/>
      <c r="K585" s="903"/>
      <c r="L585" s="903"/>
      <c r="M585" s="903"/>
      <c r="N585" s="904"/>
      <c r="O585" s="345"/>
      <c r="P585" s="362"/>
      <c r="Q585" s="345"/>
      <c r="R585" s="347"/>
      <c r="S585" s="350"/>
      <c r="T585" s="350"/>
      <c r="U585" s="324"/>
      <c r="V585" s="324"/>
      <c r="W585" s="324"/>
      <c r="X585" s="324"/>
      <c r="Y585" s="345"/>
      <c r="Z585" s="345"/>
    </row>
    <row r="586" spans="1:26" ht="21" customHeight="1" thickTop="1">
      <c r="A586" s="962" t="s">
        <v>195</v>
      </c>
      <c r="B586" s="963"/>
      <c r="C586" s="963"/>
      <c r="D586" s="963"/>
      <c r="E586" s="963"/>
      <c r="F586" s="963"/>
      <c r="G586" s="963"/>
      <c r="H586" s="963"/>
      <c r="I586" s="963"/>
      <c r="J586" s="963"/>
      <c r="K586" s="963"/>
      <c r="L586" s="963"/>
      <c r="M586" s="963"/>
      <c r="N586" s="964"/>
      <c r="O586" s="323"/>
      <c r="P586" s="362"/>
      <c r="Q586" s="323"/>
      <c r="R586" s="323"/>
      <c r="S586" s="323"/>
      <c r="T586" s="323"/>
      <c r="U586" s="323"/>
      <c r="V586" s="323"/>
      <c r="W586" s="323"/>
      <c r="X586" s="323"/>
      <c r="Y586" s="323"/>
      <c r="Z586" s="323"/>
    </row>
    <row r="587" spans="1:26" ht="21" customHeight="1">
      <c r="A587" s="965" t="str">
        <f>IF('statement of marks'!$A$2="","",'statement of marks'!$A$2)</f>
        <v>Govt. Higher Secondary School, XYZ</v>
      </c>
      <c r="B587" s="966"/>
      <c r="C587" s="966"/>
      <c r="D587" s="966"/>
      <c r="E587" s="966"/>
      <c r="F587" s="966"/>
      <c r="G587" s="966"/>
      <c r="H587" s="966"/>
      <c r="I587" s="966"/>
      <c r="J587" s="966"/>
      <c r="K587" s="966"/>
      <c r="L587" s="966"/>
      <c r="M587" s="966"/>
      <c r="N587" s="967"/>
      <c r="O587" s="325"/>
      <c r="P587" s="362"/>
      <c r="Q587" s="325"/>
      <c r="R587" s="325"/>
      <c r="S587" s="325"/>
      <c r="T587" s="325"/>
      <c r="U587" s="325"/>
      <c r="V587" s="325"/>
      <c r="W587" s="325"/>
      <c r="X587" s="325"/>
      <c r="Y587" s="325"/>
      <c r="Z587" s="325"/>
    </row>
    <row r="588" spans="1:26" ht="21" customHeight="1">
      <c r="A588" s="965"/>
      <c r="B588" s="966"/>
      <c r="C588" s="966"/>
      <c r="D588" s="966"/>
      <c r="E588" s="966"/>
      <c r="F588" s="966"/>
      <c r="G588" s="966"/>
      <c r="H588" s="966"/>
      <c r="I588" s="966"/>
      <c r="J588" s="966"/>
      <c r="K588" s="966"/>
      <c r="L588" s="966"/>
      <c r="M588" s="966"/>
      <c r="N588" s="967"/>
      <c r="O588" s="325"/>
      <c r="P588" s="362"/>
      <c r="Q588" s="325"/>
      <c r="R588" s="325"/>
      <c r="S588" s="325"/>
      <c r="T588" s="325"/>
      <c r="U588" s="325"/>
      <c r="V588" s="325"/>
      <c r="W588" s="325"/>
      <c r="X588" s="325"/>
      <c r="Y588" s="325"/>
      <c r="Z588" s="325"/>
    </row>
    <row r="589" spans="1:26" ht="21" customHeight="1">
      <c r="A589" s="891" t="s">
        <v>196</v>
      </c>
      <c r="B589" s="892"/>
      <c r="C589" s="939" t="str">
        <f>IF(M609="","MAIN EXAM.",IF(C616="SUPPL.","SUPPL. EXAM.",IF(C616="RE-EXAM.","RE-EXAM.",)))</f>
        <v>MAIN EXAM.</v>
      </c>
      <c r="D589" s="939"/>
      <c r="E589" s="939"/>
      <c r="F589" s="939"/>
      <c r="G589" s="939"/>
      <c r="H589" s="948" t="s">
        <v>133</v>
      </c>
      <c r="I589" s="949"/>
      <c r="J589" s="352" t="str">
        <f>IF('statement of marks'!$F$3="","",'statement of marks'!$F$3)</f>
        <v>2024-25</v>
      </c>
      <c r="K589" s="939" t="s">
        <v>62</v>
      </c>
      <c r="L589" s="939"/>
      <c r="M589" s="939" t="str">
        <f>IF('statement of marks'!D22="","",'statement of marks'!D22)</f>
        <v/>
      </c>
      <c r="N589" s="950"/>
      <c r="O589" s="326"/>
      <c r="P589" s="362"/>
      <c r="Q589" s="327"/>
      <c r="R589" s="327"/>
      <c r="S589" s="327"/>
      <c r="T589" s="327"/>
      <c r="U589" s="327"/>
      <c r="V589" s="327"/>
      <c r="W589" s="327"/>
      <c r="X589" s="327"/>
      <c r="Y589" s="326"/>
      <c r="Z589" s="326"/>
    </row>
    <row r="590" spans="1:26" ht="21" customHeight="1">
      <c r="A590" s="891" t="s">
        <v>36</v>
      </c>
      <c r="B590" s="892"/>
      <c r="C590" s="892" t="str">
        <f>IF('statement of marks'!G22="","",'statement of marks'!G22)</f>
        <v/>
      </c>
      <c r="D590" s="892"/>
      <c r="E590" s="892"/>
      <c r="F590" s="892"/>
      <c r="G590" s="892"/>
      <c r="H590" s="892"/>
      <c r="I590" s="892"/>
      <c r="J590" s="892"/>
      <c r="K590" s="892"/>
      <c r="L590" s="892"/>
      <c r="M590" s="892"/>
      <c r="N590" s="951"/>
      <c r="O590" s="326"/>
      <c r="P590" s="362"/>
      <c r="Q590" s="326"/>
      <c r="R590" s="326"/>
      <c r="S590" s="326"/>
      <c r="T590" s="326"/>
      <c r="U590" s="326"/>
      <c r="V590" s="326"/>
      <c r="W590" s="326"/>
      <c r="X590" s="326"/>
      <c r="Y590" s="326"/>
      <c r="Z590" s="326"/>
    </row>
    <row r="591" spans="1:26" ht="21" customHeight="1">
      <c r="A591" s="891" t="s">
        <v>37</v>
      </c>
      <c r="B591" s="892"/>
      <c r="C591" s="892" t="str">
        <f>IF('statement of marks'!H22="","",'statement of marks'!H22)</f>
        <v/>
      </c>
      <c r="D591" s="892"/>
      <c r="E591" s="892"/>
      <c r="F591" s="892"/>
      <c r="G591" s="892"/>
      <c r="H591" s="892"/>
      <c r="I591" s="892"/>
      <c r="J591" s="892"/>
      <c r="K591" s="892"/>
      <c r="L591" s="892"/>
      <c r="M591" s="892"/>
      <c r="N591" s="951"/>
      <c r="O591" s="326"/>
      <c r="P591" s="362"/>
      <c r="Q591" s="326"/>
      <c r="R591" s="326"/>
      <c r="S591" s="326"/>
      <c r="T591" s="326"/>
      <c r="U591" s="326"/>
      <c r="V591" s="326"/>
      <c r="W591" s="326"/>
      <c r="X591" s="326"/>
      <c r="Y591" s="326"/>
      <c r="Z591" s="326"/>
    </row>
    <row r="592" spans="1:26" ht="21" customHeight="1">
      <c r="A592" s="891" t="s">
        <v>38</v>
      </c>
      <c r="B592" s="892"/>
      <c r="C592" s="892" t="str">
        <f>IF('statement of marks'!I22="","",'statement of marks'!I22)</f>
        <v/>
      </c>
      <c r="D592" s="892"/>
      <c r="E592" s="892"/>
      <c r="F592" s="892"/>
      <c r="G592" s="892"/>
      <c r="H592" s="892"/>
      <c r="I592" s="892"/>
      <c r="J592" s="892"/>
      <c r="K592" s="892"/>
      <c r="L592" s="892"/>
      <c r="M592" s="892"/>
      <c r="N592" s="951"/>
      <c r="O592" s="326"/>
      <c r="P592" s="362"/>
      <c r="Q592" s="326"/>
      <c r="R592" s="326"/>
      <c r="S592" s="326"/>
      <c r="T592" s="326"/>
      <c r="U592" s="326"/>
      <c r="V592" s="326"/>
      <c r="W592" s="326"/>
      <c r="X592" s="326"/>
      <c r="Y592" s="326"/>
      <c r="Z592" s="326"/>
    </row>
    <row r="593" spans="1:26" ht="21" customHeight="1">
      <c r="A593" s="891" t="s">
        <v>243</v>
      </c>
      <c r="B593" s="892"/>
      <c r="C593" s="892" t="str">
        <f>IF('statement of marks'!$A$3="","",'statement of marks'!$A$3)</f>
        <v>9 'A'</v>
      </c>
      <c r="D593" s="892"/>
      <c r="E593" s="939" t="s">
        <v>63</v>
      </c>
      <c r="F593" s="939"/>
      <c r="G593" s="939"/>
      <c r="H593" s="939" t="str">
        <f>IF('statement of marks'!E22="","",'statement of marks'!E22)</f>
        <v/>
      </c>
      <c r="I593" s="939"/>
      <c r="J593" s="952" t="s">
        <v>58</v>
      </c>
      <c r="K593" s="952"/>
      <c r="L593" s="953" t="str">
        <f>IF('statement of marks'!F22="","",'statement of marks'!F22)</f>
        <v/>
      </c>
      <c r="M593" s="953"/>
      <c r="N593" s="954"/>
      <c r="O593" s="326"/>
      <c r="P593" s="362"/>
      <c r="Q593" s="326"/>
      <c r="R593" s="327"/>
      <c r="S593" s="327"/>
      <c r="T593" s="327"/>
      <c r="U593" s="327"/>
      <c r="V593" s="328"/>
      <c r="W593" s="328"/>
      <c r="X593" s="328"/>
      <c r="Y593" s="326"/>
      <c r="Z593" s="326"/>
    </row>
    <row r="594" spans="1:26" ht="21" customHeight="1">
      <c r="A594" s="955" t="s">
        <v>197</v>
      </c>
      <c r="B594" s="956" t="s">
        <v>198</v>
      </c>
      <c r="C594" s="659" t="s">
        <v>67</v>
      </c>
      <c r="D594" s="659" t="s">
        <v>68</v>
      </c>
      <c r="E594" s="957" t="s">
        <v>434</v>
      </c>
      <c r="F594" s="958" t="s">
        <v>431</v>
      </c>
      <c r="G594" s="659" t="s">
        <v>370</v>
      </c>
      <c r="H594" s="659" t="s">
        <v>212</v>
      </c>
      <c r="I594" s="659" t="s">
        <v>432</v>
      </c>
      <c r="J594" s="659" t="s">
        <v>168</v>
      </c>
      <c r="K594" s="659" t="s">
        <v>438</v>
      </c>
      <c r="L594" s="659" t="s">
        <v>365</v>
      </c>
      <c r="M594" s="659" t="s">
        <v>366</v>
      </c>
      <c r="N594" s="961" t="s">
        <v>213</v>
      </c>
      <c r="O594" s="329"/>
      <c r="P594" s="362"/>
      <c r="Q594" s="330"/>
      <c r="R594" s="330"/>
      <c r="S594" s="330"/>
      <c r="T594" s="330"/>
      <c r="U594" s="330"/>
      <c r="V594" s="330"/>
      <c r="W594" s="330"/>
      <c r="X594" s="330"/>
      <c r="Y594" s="329"/>
      <c r="Z594" s="329"/>
    </row>
    <row r="595" spans="1:26" ht="21" customHeight="1">
      <c r="A595" s="955"/>
      <c r="B595" s="956"/>
      <c r="C595" s="659"/>
      <c r="D595" s="659"/>
      <c r="E595" s="957"/>
      <c r="F595" s="959"/>
      <c r="G595" s="659"/>
      <c r="H595" s="659"/>
      <c r="I595" s="659"/>
      <c r="J595" s="659"/>
      <c r="K595" s="659"/>
      <c r="L595" s="659"/>
      <c r="M595" s="659"/>
      <c r="N595" s="961"/>
      <c r="O595" s="329"/>
      <c r="P595" s="362"/>
      <c r="Q595" s="330"/>
      <c r="R595" s="330"/>
      <c r="S595" s="330"/>
      <c r="T595" s="330"/>
      <c r="U595" s="330"/>
      <c r="V595" s="330"/>
      <c r="W595" s="330"/>
      <c r="X595" s="330"/>
      <c r="Y595" s="329"/>
      <c r="Z595" s="329"/>
    </row>
    <row r="596" spans="1:26" ht="21" customHeight="1">
      <c r="A596" s="955"/>
      <c r="B596" s="956"/>
      <c r="C596" s="659"/>
      <c r="D596" s="659"/>
      <c r="E596" s="957"/>
      <c r="F596" s="960"/>
      <c r="G596" s="659"/>
      <c r="H596" s="659"/>
      <c r="I596" s="659"/>
      <c r="J596" s="659"/>
      <c r="K596" s="659"/>
      <c r="L596" s="659"/>
      <c r="M596" s="659"/>
      <c r="N596" s="961"/>
      <c r="O596" s="329"/>
      <c r="P596" s="362"/>
      <c r="Q596" s="330"/>
      <c r="R596" s="330"/>
      <c r="S596" s="330"/>
      <c r="T596" s="330"/>
      <c r="U596" s="330"/>
      <c r="V596" s="330"/>
      <c r="W596" s="330"/>
      <c r="X596" s="330"/>
      <c r="Y596" s="329"/>
      <c r="Z596" s="329"/>
    </row>
    <row r="597" spans="1:26" ht="21" customHeight="1">
      <c r="A597" s="922" t="s">
        <v>149</v>
      </c>
      <c r="B597" s="923"/>
      <c r="C597" s="274">
        <v>10</v>
      </c>
      <c r="D597" s="274">
        <v>10</v>
      </c>
      <c r="E597" s="322" t="s">
        <v>436</v>
      </c>
      <c r="F597" s="322" t="s">
        <v>437</v>
      </c>
      <c r="G597" s="274">
        <v>70</v>
      </c>
      <c r="H597" s="270">
        <v>100</v>
      </c>
      <c r="I597" s="202">
        <v>100</v>
      </c>
      <c r="J597" s="270">
        <v>200</v>
      </c>
      <c r="K597" s="279"/>
      <c r="L597" s="270">
        <v>100</v>
      </c>
      <c r="M597" s="270"/>
      <c r="N597" s="201">
        <v>200</v>
      </c>
      <c r="O597" s="331"/>
      <c r="P597" s="362"/>
      <c r="Q597" s="325"/>
      <c r="R597" s="325"/>
      <c r="S597" s="325"/>
      <c r="T597" s="325"/>
      <c r="U597" s="333"/>
      <c r="V597" s="325"/>
      <c r="W597" s="325"/>
      <c r="X597" s="325"/>
      <c r="Y597" s="331"/>
      <c r="Z597" s="331"/>
    </row>
    <row r="598" spans="1:26" ht="21" customHeight="1">
      <c r="A598" s="891" t="str">
        <f>'statement of marks'!$J$3</f>
        <v xml:space="preserve"> HINDI</v>
      </c>
      <c r="B598" s="892"/>
      <c r="C598" s="277" t="str">
        <f>IF('statement of marks'!J22="","",'statement of marks'!J22)</f>
        <v/>
      </c>
      <c r="D598" s="277" t="str">
        <f>IF('statement of marks'!K22="","",'statement of marks'!K22)</f>
        <v/>
      </c>
      <c r="E598" s="277" t="str">
        <f>IF('statement of marks'!L22="","",'statement of marks'!L22)</f>
        <v/>
      </c>
      <c r="F598" s="360" t="str">
        <f>IF('statement of marks'!N22="","",'statement of marks'!N22)</f>
        <v/>
      </c>
      <c r="G598" s="277" t="str">
        <f>IF('statement of marks'!O22="","",'statement of marks'!O22)</f>
        <v/>
      </c>
      <c r="H598" s="270" t="str">
        <f t="shared" ref="H598:H603" si="89">IF(G598="","",SUM(C598:G598))</f>
        <v/>
      </c>
      <c r="I598" s="202" t="str">
        <f>IF('statement of marks'!Q22="","",'statement of marks'!Q22)</f>
        <v/>
      </c>
      <c r="J598" s="203" t="str">
        <f t="shared" ref="J598:J603" si="90">IF(I598="","",SUM(H598:I598))</f>
        <v/>
      </c>
      <c r="K598" s="275" t="str">
        <f>CONCATENATE('statement of marks'!HZ22,'statement of marks'!IA22,'statement of marks'!IB22)</f>
        <v/>
      </c>
      <c r="L598" s="277" t="str">
        <f>IF('result subject-wise'!AB22="","",'result subject-wise'!AB22)</f>
        <v/>
      </c>
      <c r="M598" s="277" t="str">
        <f>IF('result subject-wise'!AK22="","",'result subject-wise'!AK22)</f>
        <v/>
      </c>
      <c r="N598" s="276" t="str">
        <f>IF(AND(K598="RE",M598=""),"",IF(AND(K598="S",M598=""),"",IF(M598="P",SUM(H598,L598),J598)))</f>
        <v/>
      </c>
      <c r="O598" s="326"/>
      <c r="P598" s="362"/>
      <c r="Q598" s="334"/>
      <c r="R598" s="325"/>
      <c r="S598" s="335"/>
      <c r="T598" s="336"/>
      <c r="U598" s="337"/>
      <c r="V598" s="334"/>
      <c r="W598" s="334"/>
      <c r="X598" s="337"/>
      <c r="Y598" s="326"/>
      <c r="Z598" s="326"/>
    </row>
    <row r="599" spans="1:26" ht="21" customHeight="1">
      <c r="A599" s="891" t="str">
        <f>'statement of marks'!$Y$3</f>
        <v xml:space="preserve"> ENGLISH</v>
      </c>
      <c r="B599" s="892"/>
      <c r="C599" s="277" t="str">
        <f>IF('statement of marks'!Y22="","",'statement of marks'!Y22)</f>
        <v/>
      </c>
      <c r="D599" s="277" t="str">
        <f>IF('statement of marks'!Z22="","",'statement of marks'!Z22)</f>
        <v/>
      </c>
      <c r="E599" s="277" t="str">
        <f>IF('statement of marks'!AA22="","",'statement of marks'!AA22)</f>
        <v/>
      </c>
      <c r="F599" s="360" t="str">
        <f>IF('statement of marks'!AC22="","",'statement of marks'!AC22)</f>
        <v/>
      </c>
      <c r="G599" s="277" t="str">
        <f>IF('statement of marks'!AD22="","",'statement of marks'!AD22)</f>
        <v/>
      </c>
      <c r="H599" s="270" t="str">
        <f t="shared" si="89"/>
        <v/>
      </c>
      <c r="I599" s="202" t="str">
        <f>IF('statement of marks'!AF22="","",'statement of marks'!AF22)</f>
        <v/>
      </c>
      <c r="J599" s="203" t="str">
        <f t="shared" si="90"/>
        <v/>
      </c>
      <c r="K599" s="275" t="str">
        <f>CONCATENATE('statement of marks'!IC22,'statement of marks'!ID22,'statement of marks'!IE22,)</f>
        <v/>
      </c>
      <c r="L599" s="277" t="str">
        <f>IF('result subject-wise'!AC22="","",'result subject-wise'!AC22)</f>
        <v/>
      </c>
      <c r="M599" s="277" t="str">
        <f>IF('result subject-wise'!AL22="","",'result subject-wise'!AL22)</f>
        <v/>
      </c>
      <c r="N599" s="276" t="str">
        <f t="shared" ref="N599:N603" si="91">IF(AND(K599="RE",M599=""),"",IF(AND(K599="S",M599=""),"",IF(M599="P",SUM(H599,L599),J599)))</f>
        <v/>
      </c>
      <c r="O599" s="326"/>
      <c r="P599" s="362"/>
      <c r="Q599" s="334"/>
      <c r="R599" s="325"/>
      <c r="S599" s="335"/>
      <c r="T599" s="336"/>
      <c r="U599" s="337"/>
      <c r="V599" s="334"/>
      <c r="W599" s="334"/>
      <c r="X599" s="337"/>
      <c r="Y599" s="326"/>
      <c r="Z599" s="326"/>
    </row>
    <row r="600" spans="1:26" ht="21" customHeight="1">
      <c r="A600" s="891" t="str">
        <f>'statement of marks'!AO22</f>
        <v/>
      </c>
      <c r="B600" s="892"/>
      <c r="C600" s="277" t="str">
        <f>IF('statement of marks'!AP22="","",'statement of marks'!AP22)</f>
        <v/>
      </c>
      <c r="D600" s="277" t="str">
        <f>IF('statement of marks'!AQ22="","",'statement of marks'!AQ22)</f>
        <v/>
      </c>
      <c r="E600" s="277" t="str">
        <f>IF('statement of marks'!AR22="","",'statement of marks'!AR22)</f>
        <v/>
      </c>
      <c r="F600" s="360" t="str">
        <f>IF('statement of marks'!AT22="","",'statement of marks'!AT22)</f>
        <v/>
      </c>
      <c r="G600" s="277" t="str">
        <f>IF('statement of marks'!AU22="","",'statement of marks'!AU22)</f>
        <v/>
      </c>
      <c r="H600" s="270" t="str">
        <f t="shared" si="89"/>
        <v/>
      </c>
      <c r="I600" s="202" t="str">
        <f>IF('statement of marks'!AW22="","",'statement of marks'!AW22)</f>
        <v/>
      </c>
      <c r="J600" s="203" t="str">
        <f t="shared" si="90"/>
        <v/>
      </c>
      <c r="K600" s="275" t="str">
        <f>CONCATENATE('statement of marks'!IF22,'statement of marks'!IL22,'statement of marks'!IM22)</f>
        <v/>
      </c>
      <c r="L600" s="277" t="str">
        <f>IF('result subject-wise'!AD22="","",'result subject-wise'!AD22)</f>
        <v/>
      </c>
      <c r="M600" s="277" t="str">
        <f>IF('result subject-wise'!AM22="","",'result subject-wise'!AM22)</f>
        <v/>
      </c>
      <c r="N600" s="276" t="str">
        <f t="shared" si="91"/>
        <v/>
      </c>
      <c r="O600" s="326"/>
      <c r="P600" s="362"/>
      <c r="Q600" s="334"/>
      <c r="R600" s="325"/>
      <c r="S600" s="335"/>
      <c r="T600" s="336"/>
      <c r="U600" s="337"/>
      <c r="V600" s="334"/>
      <c r="W600" s="334"/>
      <c r="X600" s="337"/>
      <c r="Y600" s="326"/>
      <c r="Z600" s="326"/>
    </row>
    <row r="601" spans="1:26" ht="21" customHeight="1">
      <c r="A601" s="891" t="str">
        <f>'statement of marks'!$BE$3</f>
        <v xml:space="preserve"> SCIENCE</v>
      </c>
      <c r="B601" s="892"/>
      <c r="C601" s="277" t="str">
        <f>IF('statement of marks'!BE22="","",'statement of marks'!BE22)</f>
        <v/>
      </c>
      <c r="D601" s="277" t="str">
        <f>IF('statement of marks'!BF22="","",'statement of marks'!BF22)</f>
        <v/>
      </c>
      <c r="E601" s="277" t="str">
        <f>IF('statement of marks'!BG22="","",'statement of marks'!BG22)</f>
        <v/>
      </c>
      <c r="F601" s="360" t="str">
        <f>IF('statement of marks'!BI22="","",'statement of marks'!BI22)</f>
        <v/>
      </c>
      <c r="G601" s="277" t="str">
        <f>IF('statement of marks'!BJ22="","",'statement of marks'!BJ22)</f>
        <v/>
      </c>
      <c r="H601" s="270" t="str">
        <f t="shared" si="89"/>
        <v/>
      </c>
      <c r="I601" s="202" t="str">
        <f>IF('statement of marks'!BL22="","",'statement of marks'!BL22)</f>
        <v/>
      </c>
      <c r="J601" s="203" t="str">
        <f t="shared" si="90"/>
        <v/>
      </c>
      <c r="K601" s="275" t="str">
        <f>CONCATENATE('statement of marks'!IN22,'statement of marks'!IO22,'statement of marks'!IP22)</f>
        <v/>
      </c>
      <c r="L601" s="277" t="str">
        <f>IF('result subject-wise'!AE22="","",'result subject-wise'!AE22)</f>
        <v/>
      </c>
      <c r="M601" s="277" t="str">
        <f>IF('result subject-wise'!AN22="","",'result subject-wise'!AN22)</f>
        <v/>
      </c>
      <c r="N601" s="276" t="str">
        <f t="shared" si="91"/>
        <v/>
      </c>
      <c r="O601" s="326"/>
      <c r="P601" s="362"/>
      <c r="Q601" s="334"/>
      <c r="R601" s="325"/>
      <c r="S601" s="335"/>
      <c r="T601" s="336"/>
      <c r="U601" s="337"/>
      <c r="V601" s="334"/>
      <c r="W601" s="334"/>
      <c r="X601" s="337"/>
      <c r="Y601" s="326"/>
      <c r="Z601" s="326"/>
    </row>
    <row r="602" spans="1:26" ht="21" customHeight="1">
      <c r="A602" s="909" t="str">
        <f>'statement of marks'!$BU22</f>
        <v xml:space="preserve"> SOCIAL SCIENCE</v>
      </c>
      <c r="B602" s="910"/>
      <c r="C602" s="277">
        <f>IF('statement of marks'!CL22="","",'statement of marks'!CL22)</f>
        <v>10</v>
      </c>
      <c r="D602" s="277">
        <f>IF('statement of marks'!CM22="","",'statement of marks'!CM22)</f>
        <v>10</v>
      </c>
      <c r="E602" s="277">
        <f>IF('statement of marks'!CN22="","",'statement of marks'!CN22)</f>
        <v>9</v>
      </c>
      <c r="F602" s="360">
        <f>IF('statement of marks'!CO22="","",'statement of marks'!CO22)</f>
        <v>0.5</v>
      </c>
      <c r="G602" s="277">
        <f>IF('statement of marks'!CP22="","",'statement of marks'!CP22)</f>
        <v>70</v>
      </c>
      <c r="H602" s="270">
        <f t="shared" si="89"/>
        <v>99.5</v>
      </c>
      <c r="I602" s="202">
        <f>IF('statement of marks'!CR22="","",'statement of marks'!CR22)</f>
        <v>100</v>
      </c>
      <c r="J602" s="203">
        <f t="shared" si="90"/>
        <v>199.5</v>
      </c>
      <c r="K602" s="275" t="str">
        <f>CONCATENATE('statement of marks'!IQ22,'statement of marks'!IR22,'statement of marks'!IS22)</f>
        <v/>
      </c>
      <c r="L602" s="277" t="str">
        <f>IF('result subject-wise'!AF22="","",'result subject-wise'!AF22)</f>
        <v/>
      </c>
      <c r="M602" s="277" t="str">
        <f>IF('result subject-wise'!AO22="","",'result subject-wise'!AO22)</f>
        <v/>
      </c>
      <c r="N602" s="276">
        <f t="shared" si="91"/>
        <v>199.5</v>
      </c>
      <c r="O602" s="326"/>
      <c r="P602" s="362"/>
      <c r="Q602" s="334"/>
      <c r="R602" s="325"/>
      <c r="S602" s="335"/>
      <c r="T602" s="336"/>
      <c r="U602" s="337"/>
      <c r="V602" s="334"/>
      <c r="W602" s="334"/>
      <c r="X602" s="337"/>
      <c r="Y602" s="326"/>
      <c r="Z602" s="326"/>
    </row>
    <row r="603" spans="1:26" ht="21" customHeight="1">
      <c r="A603" s="891" t="str">
        <f>'statement of marks'!$CZ$3</f>
        <v xml:space="preserve"> MATHEMATICS</v>
      </c>
      <c r="B603" s="892"/>
      <c r="C603" s="277">
        <f>IF('statement of marks'!CZ22="","",'statement of marks'!CZ22)</f>
        <v>5</v>
      </c>
      <c r="D603" s="277">
        <f>IF('statement of marks'!DA22="","",'statement of marks'!DA22)</f>
        <v>4</v>
      </c>
      <c r="E603" s="277">
        <f>IF('statement of marks'!DB22="","",'statement of marks'!DB22)</f>
        <v>8</v>
      </c>
      <c r="F603" s="360">
        <f>IF('statement of marks'!DD22="","",'statement of marks'!DD22)</f>
        <v>1</v>
      </c>
      <c r="G603" s="277">
        <f>IF('statement of marks'!DE22="","",'statement of marks'!DE22)</f>
        <v>25</v>
      </c>
      <c r="H603" s="270">
        <f t="shared" si="89"/>
        <v>43</v>
      </c>
      <c r="I603" s="202">
        <f>IF('statement of marks'!DG22="","",'statement of marks'!DG22)</f>
        <v>90</v>
      </c>
      <c r="J603" s="203">
        <f t="shared" si="90"/>
        <v>133</v>
      </c>
      <c r="K603" s="275" t="str">
        <f>CONCATENATE('statement of marks'!IT22,'statement of marks'!IU22,'statement of marks'!IV22)</f>
        <v/>
      </c>
      <c r="L603" s="277" t="str">
        <f>IF('result subject-wise'!AG22="","",'result subject-wise'!AG22)</f>
        <v/>
      </c>
      <c r="M603" s="277" t="str">
        <f>IF('result subject-wise'!AP22="","",'result subject-wise'!AP22)</f>
        <v/>
      </c>
      <c r="N603" s="276">
        <f t="shared" si="91"/>
        <v>133</v>
      </c>
      <c r="O603" s="326"/>
      <c r="P603" s="362"/>
      <c r="Q603" s="334"/>
      <c r="R603" s="325"/>
      <c r="S603" s="335"/>
      <c r="T603" s="336"/>
      <c r="U603" s="337"/>
      <c r="V603" s="334"/>
      <c r="W603" s="334"/>
      <c r="X603" s="337"/>
      <c r="Y603" s="326"/>
      <c r="Z603" s="326"/>
    </row>
    <row r="604" spans="1:26" ht="21" customHeight="1">
      <c r="A604" s="911" t="s">
        <v>214</v>
      </c>
      <c r="B604" s="912"/>
      <c r="C604" s="274">
        <f t="shared" ref="C604:D604" si="92">IF(C603="","",SUM(C598:C603))</f>
        <v>15</v>
      </c>
      <c r="D604" s="274">
        <f t="shared" si="92"/>
        <v>14</v>
      </c>
      <c r="E604" s="274">
        <f>IF(E603="","",SUM(E598:E603))</f>
        <v>17</v>
      </c>
      <c r="F604" s="361">
        <f>IF(F603="","",SUM(F598:F603))</f>
        <v>1.5</v>
      </c>
      <c r="G604" s="274">
        <f t="shared" ref="G604:J604" si="93">IF(G603="","",SUM(G598:G603))</f>
        <v>95</v>
      </c>
      <c r="H604" s="274">
        <f t="shared" si="93"/>
        <v>142.5</v>
      </c>
      <c r="I604" s="274">
        <f t="shared" si="93"/>
        <v>190</v>
      </c>
      <c r="J604" s="274">
        <f t="shared" si="93"/>
        <v>332.5</v>
      </c>
      <c r="K604" s="913"/>
      <c r="L604" s="914"/>
      <c r="M604" s="919">
        <f>COUNTIF(M598:M603,"F")</f>
        <v>0</v>
      </c>
      <c r="N604" s="273">
        <f>SUM(N598:N603)</f>
        <v>332.5</v>
      </c>
      <c r="O604" s="339"/>
      <c r="P604" s="362"/>
      <c r="Q604" s="332"/>
      <c r="R604" s="332"/>
      <c r="S604" s="332"/>
      <c r="T604" s="332"/>
      <c r="U604" s="340"/>
      <c r="V604" s="340"/>
      <c r="W604" s="334"/>
      <c r="X604" s="332"/>
      <c r="Y604" s="339"/>
      <c r="Z604" s="339"/>
    </row>
    <row r="605" spans="1:26" ht="21" customHeight="1">
      <c r="A605" s="911" t="s">
        <v>199</v>
      </c>
      <c r="B605" s="912"/>
      <c r="C605" s="270">
        <f>60-(COUNTIF(C598:C603,"NA")*C597+COUNTIF(C598:C603,"ML")*C597)</f>
        <v>60</v>
      </c>
      <c r="D605" s="270">
        <f>60-(COUNTIF(D598:D603,"NA")*D597+COUNTIF(D598:D603,"ML")*D597)</f>
        <v>60</v>
      </c>
      <c r="E605" s="270">
        <f>53-(COUNTIF(E598:E603,"NA")*9+COUNTIF(E598:E603,"ML")*9)</f>
        <v>53</v>
      </c>
      <c r="F605" s="270">
        <f>7-(COUNTIF(F598:F603,"ML")*1)</f>
        <v>7</v>
      </c>
      <c r="G605" s="270">
        <f>420-(COUNTIF(G598:G603,"NA")*G597+COUNTIF(G598:G603,"ML")*G597)</f>
        <v>420</v>
      </c>
      <c r="H605" s="270">
        <f>SUM(C605:G605)</f>
        <v>600</v>
      </c>
      <c r="I605" s="270">
        <f>600-(COUNTIF(I598:I603,"ML")*100)</f>
        <v>600</v>
      </c>
      <c r="J605" s="270">
        <f>SUM(H605:I605)</f>
        <v>1200</v>
      </c>
      <c r="K605" s="915"/>
      <c r="L605" s="916"/>
      <c r="M605" s="920"/>
      <c r="N605" s="201">
        <f>6*N597</f>
        <v>1200</v>
      </c>
      <c r="O605" s="339"/>
      <c r="P605" s="362"/>
      <c r="Q605" s="325"/>
      <c r="R605" s="325"/>
      <c r="S605" s="325"/>
      <c r="T605" s="325"/>
      <c r="U605" s="340"/>
      <c r="V605" s="334"/>
      <c r="W605" s="340"/>
      <c r="X605" s="325"/>
      <c r="Y605" s="339"/>
      <c r="Z605" s="339"/>
    </row>
    <row r="606" spans="1:26" ht="21" customHeight="1">
      <c r="A606" s="922" t="s">
        <v>130</v>
      </c>
      <c r="B606" s="923"/>
      <c r="C606" s="204">
        <f t="shared" ref="C606:J606" si="94">C604/C605*100</f>
        <v>25</v>
      </c>
      <c r="D606" s="204">
        <f t="shared" si="94"/>
        <v>23.333333333333332</v>
      </c>
      <c r="E606" s="204">
        <f t="shared" si="94"/>
        <v>32.075471698113205</v>
      </c>
      <c r="F606" s="204">
        <f t="shared" si="94"/>
        <v>21.428571428571427</v>
      </c>
      <c r="G606" s="204">
        <f t="shared" si="94"/>
        <v>22.61904761904762</v>
      </c>
      <c r="H606" s="204">
        <f t="shared" si="94"/>
        <v>23.75</v>
      </c>
      <c r="I606" s="204">
        <f t="shared" si="94"/>
        <v>31.666666666666664</v>
      </c>
      <c r="J606" s="204">
        <f t="shared" si="94"/>
        <v>27.708333333333336</v>
      </c>
      <c r="K606" s="917"/>
      <c r="L606" s="918"/>
      <c r="M606" s="921"/>
      <c r="N606" s="354">
        <f>N604/N605*100</f>
        <v>27.708333333333336</v>
      </c>
      <c r="O606" s="331"/>
      <c r="P606" s="363"/>
      <c r="Q606" s="341"/>
      <c r="R606" s="341"/>
      <c r="S606" s="341"/>
      <c r="T606" s="341"/>
      <c r="U606" s="340"/>
      <c r="V606" s="334"/>
      <c r="W606" s="340"/>
      <c r="X606" s="341"/>
      <c r="Y606" s="331"/>
      <c r="Z606" s="331"/>
    </row>
    <row r="607" spans="1:26" ht="21" customHeight="1">
      <c r="A607" s="891" t="str">
        <f>'statement of marks'!$DS$3</f>
        <v>RAJASTHAN KA SWARNIM ITIHAS</v>
      </c>
      <c r="B607" s="892"/>
      <c r="C607" s="272">
        <f>IF('statement of marks'!DS22="","",'statement of marks'!DS22)</f>
        <v>10</v>
      </c>
      <c r="D607" s="272">
        <f>IF('statement of marks'!DT22="","",'statement of marks'!DT22)</f>
        <v>10</v>
      </c>
      <c r="E607" s="277">
        <f>IF('statement of marks'!DU22="","",'statement of marks'!DU22)</f>
        <v>10</v>
      </c>
      <c r="F607" s="924"/>
      <c r="G607" s="272">
        <f>IF('statement of marks'!DW22="","",'statement of marks'!DW22)</f>
        <v>70</v>
      </c>
      <c r="H607" s="270">
        <f>IF(G607="","",SUM(C607:G607))</f>
        <v>100</v>
      </c>
      <c r="I607" s="272">
        <f>IF('statement of marks'!DY22="","",'statement of marks'!DY22)</f>
        <v>100</v>
      </c>
      <c r="J607" s="270">
        <f>IF(I607="","",SUM(H607:I607))</f>
        <v>200</v>
      </c>
      <c r="K607" s="275" t="str">
        <f>IF('statement of marks'!IW22="","",'statement of marks'!IW22)</f>
        <v/>
      </c>
      <c r="L607" s="280" t="str">
        <f>IF('result subject-wise'!AQ22="","",'result subject-wise'!AQ22)</f>
        <v/>
      </c>
      <c r="M607" s="927" t="s">
        <v>441</v>
      </c>
      <c r="N607" s="928"/>
      <c r="O607" s="326"/>
      <c r="P607" s="362"/>
      <c r="Q607" s="327"/>
      <c r="R607" s="325"/>
      <c r="S607" s="327"/>
      <c r="T607" s="325"/>
      <c r="U607" s="337"/>
      <c r="V607" s="342"/>
      <c r="W607" s="343"/>
      <c r="X607" s="332"/>
      <c r="Y607" s="326"/>
      <c r="Z607" s="326"/>
    </row>
    <row r="608" spans="1:26" ht="21" customHeight="1">
      <c r="A608" s="891" t="str">
        <f>'statement of marks'!$EG$3</f>
        <v xml:space="preserve"> PH. AND HEALTH EDU.</v>
      </c>
      <c r="B608" s="892"/>
      <c r="C608" s="272">
        <f>IF('statement of marks'!EI22="","",'statement of marks'!EI22)</f>
        <v>14</v>
      </c>
      <c r="D608" s="272">
        <f>IF('statement of marks'!EL22="","",'statement of marks'!EL22)</f>
        <v>11</v>
      </c>
      <c r="E608" s="277">
        <f>IF('statement of marks'!EO22="","",'statement of marks'!EO22)</f>
        <v>25</v>
      </c>
      <c r="F608" s="925"/>
      <c r="G608" s="272">
        <f>IF('statement of marks'!EU22="","",'statement of marks'!EU22)</f>
        <v>38</v>
      </c>
      <c r="H608" s="270">
        <f>IF(G608="","",SUM(C608:G608))</f>
        <v>88</v>
      </c>
      <c r="I608" s="272">
        <f>IF('statement of marks'!EZ22="","",'statement of marks'!EZ22)</f>
        <v>100</v>
      </c>
      <c r="J608" s="270">
        <f>IF(I608="","",SUM(H608:I608))</f>
        <v>188</v>
      </c>
      <c r="K608" s="275" t="str">
        <f>IF('statement of marks'!IX22="","",'statement of marks'!IX22)</f>
        <v>A</v>
      </c>
      <c r="L608" s="274" t="str">
        <f>IF('result subject-wise'!AR22="","",'result subject-wise'!AR22)</f>
        <v/>
      </c>
      <c r="M608" s="929"/>
      <c r="N608" s="930"/>
      <c r="O608" s="326"/>
      <c r="P608" s="362"/>
      <c r="Q608" s="327"/>
      <c r="R608" s="325"/>
      <c r="S608" s="327"/>
      <c r="T608" s="325"/>
      <c r="U608" s="337"/>
      <c r="V608" s="332"/>
      <c r="W608" s="332"/>
      <c r="X608" s="332"/>
      <c r="Y608" s="326"/>
      <c r="Z608" s="326"/>
    </row>
    <row r="609" spans="1:26" ht="21" customHeight="1">
      <c r="A609" s="891" t="str">
        <f>'statement of marks'!$FJ$3</f>
        <v xml:space="preserve"> FOUNDATION OF IT</v>
      </c>
      <c r="B609" s="892"/>
      <c r="C609" s="272">
        <f>IF('statement of marks'!FJ22="","",'statement of marks'!FJ22)</f>
        <v>10</v>
      </c>
      <c r="D609" s="272">
        <f>IF('statement of marks'!FK22="","",'statement of marks'!FK22)</f>
        <v>10</v>
      </c>
      <c r="E609" s="277">
        <f>IF('statement of marks'!FL22="","",'statement of marks'!FL22)</f>
        <v>10</v>
      </c>
      <c r="F609" s="926"/>
      <c r="G609" s="272">
        <f>IF('statement of marks'!FP22="","",'statement of marks'!FP22)</f>
        <v>51</v>
      </c>
      <c r="H609" s="270">
        <f>IF(G609="","",SUM(C609:G609))</f>
        <v>81</v>
      </c>
      <c r="I609" s="272">
        <f>IF('statement of marks'!FU22="","",'statement of marks'!FU22)</f>
        <v>90</v>
      </c>
      <c r="J609" s="270">
        <f>IF(I609="","",SUM(H609:I609))</f>
        <v>171</v>
      </c>
      <c r="K609" s="275" t="str">
        <f>IF('statement of marks'!IY22="","",'statement of marks'!IY22)</f>
        <v>A</v>
      </c>
      <c r="L609" s="274" t="str">
        <f>IF('result subject-wise'!AS22="","",'result subject-wise'!AS22)</f>
        <v/>
      </c>
      <c r="M609" s="931" t="str">
        <f>IF('result subject-wise'!AV22="","",'result subject-wise'!AV22)</f>
        <v/>
      </c>
      <c r="N609" s="932"/>
      <c r="O609" s="326"/>
      <c r="P609" s="362"/>
      <c r="Q609" s="327"/>
      <c r="R609" s="325"/>
      <c r="S609" s="327"/>
      <c r="T609" s="325"/>
      <c r="U609" s="337"/>
      <c r="V609" s="332"/>
      <c r="W609" s="332"/>
      <c r="X609" s="332"/>
      <c r="Y609" s="326"/>
      <c r="Z609" s="326"/>
    </row>
    <row r="610" spans="1:26" ht="21" customHeight="1">
      <c r="A610" s="891" t="str">
        <f>'statement of marks'!$GE$3</f>
        <v xml:space="preserve"> S.U.P.W.</v>
      </c>
      <c r="B610" s="892"/>
      <c r="C610" s="933" t="s">
        <v>244</v>
      </c>
      <c r="D610" s="934"/>
      <c r="E610" s="933" t="s">
        <v>74</v>
      </c>
      <c r="F610" s="933"/>
      <c r="G610" s="934"/>
      <c r="H610" s="934" t="s">
        <v>75</v>
      </c>
      <c r="I610" s="934"/>
      <c r="J610" s="270" t="s">
        <v>35</v>
      </c>
      <c r="K610" s="274" t="s">
        <v>52</v>
      </c>
      <c r="L610" s="935"/>
      <c r="M610" s="933" t="s">
        <v>130</v>
      </c>
      <c r="N610" s="936"/>
      <c r="O610" s="326"/>
      <c r="P610" s="362"/>
      <c r="Q610" s="325"/>
      <c r="R610" s="325"/>
      <c r="S610" s="325"/>
      <c r="T610" s="325"/>
      <c r="U610" s="332"/>
      <c r="V610" s="342"/>
      <c r="W610" s="337"/>
      <c r="X610" s="337"/>
      <c r="Y610" s="326"/>
      <c r="Z610" s="326"/>
    </row>
    <row r="611" spans="1:26" ht="21" customHeight="1">
      <c r="A611" s="891"/>
      <c r="B611" s="892"/>
      <c r="C611" s="934">
        <f>'statement of marks'!$GE$6</f>
        <v>25</v>
      </c>
      <c r="D611" s="934"/>
      <c r="E611" s="934">
        <f>'statement of marks'!$GF$6</f>
        <v>45</v>
      </c>
      <c r="F611" s="934"/>
      <c r="G611" s="934"/>
      <c r="H611" s="934">
        <f>'statement of marks'!$GG$6</f>
        <v>30</v>
      </c>
      <c r="I611" s="934"/>
      <c r="J611" s="270">
        <f>SUM(C611,E611,H611)</f>
        <v>100</v>
      </c>
      <c r="K611" s="274"/>
      <c r="L611" s="935"/>
      <c r="M611" s="937" t="str">
        <f>IF(M609="PASS",N606,"")</f>
        <v/>
      </c>
      <c r="N611" s="938"/>
      <c r="O611" s="326"/>
      <c r="P611" s="362"/>
      <c r="Q611" s="325"/>
      <c r="R611" s="325"/>
      <c r="S611" s="325"/>
      <c r="T611" s="325"/>
      <c r="U611" s="332"/>
      <c r="V611" s="342"/>
      <c r="W611" s="337"/>
      <c r="X611" s="337"/>
      <c r="Y611" s="326"/>
      <c r="Z611" s="326"/>
    </row>
    <row r="612" spans="1:26" ht="21" customHeight="1">
      <c r="A612" s="891"/>
      <c r="B612" s="892"/>
      <c r="C612" s="939">
        <f>IF('statement of marks'!GE22="","",'statement of marks'!GE22)</f>
        <v>24</v>
      </c>
      <c r="D612" s="939"/>
      <c r="E612" s="939">
        <f>'statement of marks'!GF22</f>
        <v>44</v>
      </c>
      <c r="F612" s="939"/>
      <c r="G612" s="939"/>
      <c r="H612" s="939">
        <f>'statement of marks'!GG22</f>
        <v>30</v>
      </c>
      <c r="I612" s="939"/>
      <c r="J612" s="272">
        <f>IF(H612="","",SUM(C612,E612,H612))</f>
        <v>98</v>
      </c>
      <c r="K612" s="275" t="str">
        <f>IF('statement of marks'!IZ22="","",'statement of marks'!IZ22)</f>
        <v>A</v>
      </c>
      <c r="L612" s="935"/>
      <c r="M612" s="940" t="s">
        <v>50</v>
      </c>
      <c r="N612" s="941"/>
      <c r="O612" s="326"/>
      <c r="P612" s="362"/>
      <c r="Q612" s="327"/>
      <c r="R612" s="327"/>
      <c r="S612" s="327"/>
      <c r="T612" s="327"/>
      <c r="U612" s="337"/>
      <c r="V612" s="342"/>
      <c r="W612" s="34"/>
      <c r="X612" s="337"/>
      <c r="Y612" s="326"/>
      <c r="Z612" s="326"/>
    </row>
    <row r="613" spans="1:26" ht="21" customHeight="1">
      <c r="A613" s="891" t="str">
        <f>'statement of marks'!$GN$3</f>
        <v xml:space="preserve"> ART EDU.</v>
      </c>
      <c r="B613" s="892"/>
      <c r="C613" s="934" t="s">
        <v>76</v>
      </c>
      <c r="D613" s="934"/>
      <c r="E613" s="934" t="s">
        <v>77</v>
      </c>
      <c r="F613" s="934"/>
      <c r="G613" s="934"/>
      <c r="H613" s="934" t="s">
        <v>78</v>
      </c>
      <c r="I613" s="934"/>
      <c r="J613" s="270" t="s">
        <v>35</v>
      </c>
      <c r="K613" s="274" t="s">
        <v>52</v>
      </c>
      <c r="L613" s="935"/>
      <c r="M613" s="942" t="str">
        <f>IF(M611="","",IF(M611&gt;=60,"FIRST",IF(M611&gt;=48,"SECOND",IF(M611&gt;=36,"THIRD"))))</f>
        <v/>
      </c>
      <c r="N613" s="943"/>
      <c r="O613" s="326"/>
      <c r="P613" s="362"/>
      <c r="Q613" s="325"/>
      <c r="R613" s="325"/>
      <c r="S613" s="325"/>
      <c r="T613" s="325"/>
      <c r="U613" s="332"/>
      <c r="V613" s="342"/>
      <c r="W613" s="337"/>
      <c r="X613" s="337"/>
      <c r="Y613" s="326"/>
      <c r="Z613" s="326"/>
    </row>
    <row r="614" spans="1:26" ht="21" customHeight="1">
      <c r="A614" s="891"/>
      <c r="B614" s="892"/>
      <c r="C614" s="934">
        <f>'statement of marks'!$GN$6</f>
        <v>25</v>
      </c>
      <c r="D614" s="934"/>
      <c r="E614" s="274">
        <f>'statement of marks'!$GO$6</f>
        <v>30</v>
      </c>
      <c r="F614" s="274"/>
      <c r="G614" s="270">
        <f>'statement of marks'!$GP$6</f>
        <v>30</v>
      </c>
      <c r="H614" s="934">
        <f>'statement of marks'!$GQ$6</f>
        <v>15</v>
      </c>
      <c r="I614" s="934"/>
      <c r="J614" s="270">
        <f>SUM(C614,E614,G614,H614)</f>
        <v>100</v>
      </c>
      <c r="K614" s="274"/>
      <c r="L614" s="935"/>
      <c r="M614" s="942"/>
      <c r="N614" s="943"/>
      <c r="O614" s="326"/>
      <c r="P614" s="362"/>
      <c r="Q614" s="325"/>
      <c r="R614" s="325"/>
      <c r="S614" s="325"/>
      <c r="T614" s="325"/>
      <c r="U614" s="332"/>
      <c r="V614" s="342"/>
      <c r="W614" s="337"/>
      <c r="X614" s="337"/>
      <c r="Y614" s="326"/>
      <c r="Z614" s="326"/>
    </row>
    <row r="615" spans="1:26" ht="21" customHeight="1">
      <c r="A615" s="891"/>
      <c r="B615" s="892"/>
      <c r="C615" s="939">
        <f>IF('statement of marks'!GN22="","",'statement of marks'!GN22)</f>
        <v>24</v>
      </c>
      <c r="D615" s="939"/>
      <c r="E615" s="277">
        <f>'statement of marks'!GO22</f>
        <v>28</v>
      </c>
      <c r="F615" s="277"/>
      <c r="G615" s="272">
        <f>'statement of marks'!GP22</f>
        <v>27</v>
      </c>
      <c r="H615" s="939">
        <f>'statement of marks'!GQ22</f>
        <v>14</v>
      </c>
      <c r="I615" s="939"/>
      <c r="J615" s="270">
        <f>IF(H615="","",SUM(C615:H615))</f>
        <v>93</v>
      </c>
      <c r="K615" s="275" t="str">
        <f>IF('statement of marks'!JA22="","",'statement of marks'!JA22)</f>
        <v>A</v>
      </c>
      <c r="L615" s="944" t="s">
        <v>442</v>
      </c>
      <c r="M615" s="945"/>
      <c r="N615" s="946"/>
      <c r="O615" s="326"/>
      <c r="P615" s="362"/>
      <c r="Q615" s="327"/>
      <c r="R615" s="327"/>
      <c r="S615" s="327"/>
      <c r="T615" s="325"/>
      <c r="U615" s="337"/>
      <c r="V615" s="344"/>
      <c r="W615" s="345"/>
      <c r="X615" s="345"/>
      <c r="Y615" s="326"/>
      <c r="Z615" s="326"/>
    </row>
    <row r="616" spans="1:26" ht="21" customHeight="1">
      <c r="A616" s="922" t="s">
        <v>439</v>
      </c>
      <c r="B616" s="923"/>
      <c r="C616" s="901" t="str">
        <f>'statement of marks'!HK22</f>
        <v/>
      </c>
      <c r="D616" s="901"/>
      <c r="E616" s="901"/>
      <c r="F616" s="278"/>
      <c r="G616" s="278" t="s">
        <v>211</v>
      </c>
      <c r="H616" s="275" t="str">
        <f>IF('statement of marks'!DR22="","",'statement of marks'!DR22)</f>
        <v/>
      </c>
      <c r="I616" s="942" t="s">
        <v>209</v>
      </c>
      <c r="J616" s="942"/>
      <c r="K616" s="272" t="str">
        <f>IF('statement of marks'!HM22="","",'statement of marks'!HM22)</f>
        <v/>
      </c>
      <c r="L616" s="945"/>
      <c r="M616" s="945"/>
      <c r="N616" s="946"/>
      <c r="O616" s="331"/>
      <c r="P616" s="362"/>
      <c r="Q616" s="324"/>
      <c r="R616" s="337"/>
      <c r="S616" s="337"/>
      <c r="T616" s="337"/>
      <c r="U616" s="327"/>
      <c r="V616" s="345"/>
      <c r="W616" s="345"/>
      <c r="X616" s="345"/>
      <c r="Y616" s="331"/>
      <c r="Z616" s="331"/>
    </row>
    <row r="617" spans="1:26" ht="21" customHeight="1">
      <c r="A617" s="310" t="s">
        <v>363</v>
      </c>
      <c r="B617" s="947" t="s">
        <v>202</v>
      </c>
      <c r="C617" s="947"/>
      <c r="D617" s="939" t="s">
        <v>203</v>
      </c>
      <c r="E617" s="939"/>
      <c r="F617" s="272"/>
      <c r="G617" s="939" t="s">
        <v>204</v>
      </c>
      <c r="H617" s="939"/>
      <c r="I617" s="939" t="s">
        <v>205</v>
      </c>
      <c r="J617" s="939"/>
      <c r="K617" s="272" t="s">
        <v>324</v>
      </c>
      <c r="L617" s="945"/>
      <c r="M617" s="945"/>
      <c r="N617" s="946"/>
      <c r="O617" s="346"/>
      <c r="P617" s="362"/>
      <c r="Q617" s="327"/>
      <c r="R617" s="327"/>
      <c r="S617" s="327"/>
      <c r="T617" s="327"/>
      <c r="U617" s="327"/>
      <c r="V617" s="345"/>
      <c r="W617" s="345"/>
      <c r="X617" s="345"/>
      <c r="Y617" s="357"/>
      <c r="Z617" s="346"/>
    </row>
    <row r="618" spans="1:26" ht="21" customHeight="1">
      <c r="A618" s="891" t="s">
        <v>200</v>
      </c>
      <c r="B618" s="892"/>
      <c r="C618" s="277" t="str">
        <f>IF('statement of marks'!HO22="","",'statement of marks'!HO22)</f>
        <v/>
      </c>
      <c r="D618" s="893" t="str">
        <f>IF('statement of marks'!HQ22="","",'statement of marks'!HQ22)</f>
        <v/>
      </c>
      <c r="E618" s="893"/>
      <c r="F618" s="277"/>
      <c r="G618" s="893" t="str">
        <f>IF('statement of marks'!HS22="","",'statement of marks'!HS22)</f>
        <v/>
      </c>
      <c r="H618" s="893"/>
      <c r="I618" s="893" t="str">
        <f>IF('statement of marks'!HU22="","",'statement of marks'!HU22)</f>
        <v/>
      </c>
      <c r="J618" s="893"/>
      <c r="K618" s="275" t="str">
        <f>'statement of marks'!HW22</f>
        <v/>
      </c>
      <c r="L618" s="894" t="str">
        <f>IF(OR(M609="PASS",M609="FAIL"),'result subject-wise'!$AV$112,"")</f>
        <v/>
      </c>
      <c r="M618" s="894"/>
      <c r="N618" s="895"/>
      <c r="O618" s="326"/>
      <c r="P618" s="362"/>
      <c r="Q618" s="334"/>
      <c r="R618" s="334"/>
      <c r="S618" s="334"/>
      <c r="T618" s="334"/>
      <c r="U618" s="337"/>
      <c r="V618" s="347"/>
      <c r="W618" s="347"/>
      <c r="X618" s="347"/>
      <c r="Y618" s="326"/>
      <c r="Z618" s="326"/>
    </row>
    <row r="619" spans="1:26" ht="21" customHeight="1">
      <c r="A619" s="896" t="s">
        <v>201</v>
      </c>
      <c r="B619" s="897"/>
      <c r="C619" s="274" t="str">
        <f>IF('statement of marks'!HN22="","",'statement of marks'!HN22)</f>
        <v/>
      </c>
      <c r="D619" s="898" t="str">
        <f>IF('statement of marks'!HP22="","",'statement of marks'!HP22)</f>
        <v/>
      </c>
      <c r="E619" s="898"/>
      <c r="F619" s="274"/>
      <c r="G619" s="898" t="str">
        <f>IF('statement of marks'!HR22="","",'statement of marks'!HR22)</f>
        <v/>
      </c>
      <c r="H619" s="898"/>
      <c r="I619" s="898" t="str">
        <f>IF('statement of marks'!HT22="","",'statement of marks'!HT22)</f>
        <v/>
      </c>
      <c r="J619" s="898"/>
      <c r="K619" s="274" t="str">
        <f>'statement of marks'!HV22</f>
        <v/>
      </c>
      <c r="L619" s="894"/>
      <c r="M619" s="894"/>
      <c r="N619" s="895"/>
      <c r="O619" s="348"/>
      <c r="P619" s="362"/>
      <c r="Q619" s="332"/>
      <c r="R619" s="332"/>
      <c r="S619" s="332"/>
      <c r="T619" s="332"/>
      <c r="U619" s="332"/>
      <c r="V619" s="347"/>
      <c r="W619" s="347"/>
      <c r="X619" s="347"/>
      <c r="Y619" s="348"/>
      <c r="Z619" s="348"/>
    </row>
    <row r="620" spans="1:26" ht="21" customHeight="1">
      <c r="A620" s="899" t="s">
        <v>323</v>
      </c>
      <c r="B620" s="900"/>
      <c r="C620" s="22"/>
      <c r="D620" s="901"/>
      <c r="E620" s="901"/>
      <c r="F620" s="278"/>
      <c r="G620" s="901"/>
      <c r="H620" s="901"/>
      <c r="I620" s="901"/>
      <c r="J620" s="901"/>
      <c r="K620" s="901"/>
      <c r="L620" s="901"/>
      <c r="M620" s="901"/>
      <c r="N620" s="902"/>
      <c r="O620" s="326"/>
      <c r="P620" s="362"/>
      <c r="Q620" s="324"/>
      <c r="R620" s="324"/>
      <c r="S620" s="324"/>
      <c r="T620" s="324"/>
      <c r="U620" s="324"/>
      <c r="V620" s="324"/>
      <c r="W620" s="324"/>
      <c r="X620" s="324"/>
      <c r="Y620" s="349"/>
      <c r="Z620" s="326"/>
    </row>
    <row r="621" spans="1:26" ht="21" customHeight="1">
      <c r="A621" s="899" t="s">
        <v>206</v>
      </c>
      <c r="B621" s="900"/>
      <c r="C621" s="22"/>
      <c r="D621" s="901"/>
      <c r="E621" s="901"/>
      <c r="F621" s="278"/>
      <c r="G621" s="901"/>
      <c r="H621" s="901"/>
      <c r="I621" s="901"/>
      <c r="J621" s="901"/>
      <c r="K621" s="901"/>
      <c r="L621" s="901"/>
      <c r="M621" s="901"/>
      <c r="N621" s="902"/>
      <c r="O621" s="326"/>
      <c r="P621" s="362"/>
      <c r="Q621" s="324"/>
      <c r="R621" s="324"/>
      <c r="S621" s="324"/>
      <c r="T621" s="324"/>
      <c r="U621" s="324"/>
      <c r="V621" s="324"/>
      <c r="W621" s="324"/>
      <c r="X621" s="324"/>
      <c r="Y621" s="326"/>
      <c r="Z621" s="326"/>
    </row>
    <row r="622" spans="1:26" ht="21" customHeight="1">
      <c r="A622" s="891" t="s">
        <v>322</v>
      </c>
      <c r="B622" s="892"/>
      <c r="C622" s="22"/>
      <c r="D622" s="901"/>
      <c r="E622" s="901"/>
      <c r="F622" s="278"/>
      <c r="G622" s="901"/>
      <c r="H622" s="901"/>
      <c r="I622" s="901"/>
      <c r="J622" s="901"/>
      <c r="K622" s="594" t="s">
        <v>322</v>
      </c>
      <c r="L622" s="901"/>
      <c r="M622" s="901"/>
      <c r="N622" s="902"/>
      <c r="O622" s="326"/>
      <c r="P622" s="362"/>
      <c r="Q622" s="324"/>
      <c r="R622" s="324"/>
      <c r="S622" s="324"/>
      <c r="T622" s="324"/>
      <c r="U622" s="34"/>
      <c r="V622" s="324"/>
      <c r="W622" s="324"/>
      <c r="X622" s="324"/>
      <c r="Y622" s="326"/>
      <c r="Z622" s="326"/>
    </row>
    <row r="623" spans="1:26" ht="21" customHeight="1">
      <c r="A623" s="891" t="s">
        <v>207</v>
      </c>
      <c r="B623" s="892"/>
      <c r="C623" s="22"/>
      <c r="D623" s="901"/>
      <c r="E623" s="901"/>
      <c r="F623" s="278"/>
      <c r="G623" s="901"/>
      <c r="H623" s="901"/>
      <c r="I623" s="901"/>
      <c r="J623" s="901"/>
      <c r="K623" s="901"/>
      <c r="L623" s="901"/>
      <c r="M623" s="901"/>
      <c r="N623" s="902"/>
      <c r="O623" s="326"/>
      <c r="P623" s="362"/>
      <c r="Q623" s="324"/>
      <c r="R623" s="324"/>
      <c r="S623" s="324"/>
      <c r="T623" s="324"/>
      <c r="U623" s="324"/>
      <c r="V623" s="324"/>
      <c r="W623" s="324"/>
      <c r="X623" s="324"/>
      <c r="Y623" s="326"/>
      <c r="Z623" s="326"/>
    </row>
    <row r="624" spans="1:26" ht="21" customHeight="1" thickBot="1">
      <c r="A624" s="905" t="s">
        <v>208</v>
      </c>
      <c r="B624" s="906"/>
      <c r="C624" s="906"/>
      <c r="D624" s="906"/>
      <c r="E624" s="906"/>
      <c r="F624" s="314"/>
      <c r="G624" s="907">
        <f>'statement of marks'!$HV$108</f>
        <v>45781</v>
      </c>
      <c r="H624" s="907"/>
      <c r="I624" s="908" t="s">
        <v>210</v>
      </c>
      <c r="J624" s="908"/>
      <c r="K624" s="903"/>
      <c r="L624" s="903"/>
      <c r="M624" s="903"/>
      <c r="N624" s="904"/>
      <c r="O624" s="345"/>
      <c r="P624" s="362"/>
      <c r="Q624" s="345"/>
      <c r="R624" s="347"/>
      <c r="S624" s="350"/>
      <c r="T624" s="350"/>
      <c r="U624" s="324"/>
      <c r="V624" s="324"/>
      <c r="W624" s="324"/>
      <c r="X624" s="324"/>
      <c r="Y624" s="345"/>
      <c r="Z624" s="345"/>
    </row>
    <row r="625" spans="1:26" ht="21" customHeight="1" thickTop="1">
      <c r="A625" s="962" t="s">
        <v>195</v>
      </c>
      <c r="B625" s="963"/>
      <c r="C625" s="963"/>
      <c r="D625" s="963"/>
      <c r="E625" s="963"/>
      <c r="F625" s="963"/>
      <c r="G625" s="963"/>
      <c r="H625" s="963"/>
      <c r="I625" s="963"/>
      <c r="J625" s="963"/>
      <c r="K625" s="963"/>
      <c r="L625" s="963"/>
      <c r="M625" s="963"/>
      <c r="N625" s="964"/>
      <c r="O625" s="323"/>
      <c r="P625" s="362"/>
      <c r="Q625" s="323"/>
      <c r="R625" s="323"/>
      <c r="S625" s="323"/>
      <c r="T625" s="323"/>
      <c r="U625" s="323"/>
      <c r="V625" s="323"/>
      <c r="W625" s="323"/>
      <c r="X625" s="323"/>
      <c r="Y625" s="323"/>
      <c r="Z625" s="323"/>
    </row>
    <row r="626" spans="1:26" ht="21" customHeight="1">
      <c r="A626" s="965" t="str">
        <f>IF('statement of marks'!$A$2="","",'statement of marks'!$A$2)</f>
        <v>Govt. Higher Secondary School, XYZ</v>
      </c>
      <c r="B626" s="966"/>
      <c r="C626" s="966"/>
      <c r="D626" s="966"/>
      <c r="E626" s="966"/>
      <c r="F626" s="966"/>
      <c r="G626" s="966"/>
      <c r="H626" s="966"/>
      <c r="I626" s="966"/>
      <c r="J626" s="966"/>
      <c r="K626" s="966"/>
      <c r="L626" s="966"/>
      <c r="M626" s="966"/>
      <c r="N626" s="967"/>
      <c r="O626" s="325"/>
      <c r="P626" s="362"/>
      <c r="Q626" s="325"/>
      <c r="R626" s="325"/>
      <c r="S626" s="325"/>
      <c r="T626" s="325"/>
      <c r="U626" s="325"/>
      <c r="V626" s="325"/>
      <c r="W626" s="325"/>
      <c r="X626" s="325"/>
      <c r="Y626" s="325"/>
      <c r="Z626" s="325"/>
    </row>
    <row r="627" spans="1:26" ht="21" customHeight="1">
      <c r="A627" s="965"/>
      <c r="B627" s="966"/>
      <c r="C627" s="966"/>
      <c r="D627" s="966"/>
      <c r="E627" s="966"/>
      <c r="F627" s="966"/>
      <c r="G627" s="966"/>
      <c r="H627" s="966"/>
      <c r="I627" s="966"/>
      <c r="J627" s="966"/>
      <c r="K627" s="966"/>
      <c r="L627" s="966"/>
      <c r="M627" s="966"/>
      <c r="N627" s="967"/>
      <c r="O627" s="325"/>
      <c r="P627" s="362"/>
      <c r="Q627" s="325"/>
      <c r="R627" s="325"/>
      <c r="S627" s="325"/>
      <c r="T627" s="325"/>
      <c r="U627" s="325"/>
      <c r="V627" s="325"/>
      <c r="W627" s="325"/>
      <c r="X627" s="325"/>
      <c r="Y627" s="325"/>
      <c r="Z627" s="325"/>
    </row>
    <row r="628" spans="1:26" ht="21" customHeight="1">
      <c r="A628" s="891" t="s">
        <v>196</v>
      </c>
      <c r="B628" s="892"/>
      <c r="C628" s="939" t="str">
        <f>IF(M648="","MAIN EXAM.",IF(C655="SUPPL.","SUPPL. EXAM.",IF(C655="RE-EXAM.","RE-EXAM.",)))</f>
        <v>MAIN EXAM.</v>
      </c>
      <c r="D628" s="939"/>
      <c r="E628" s="939"/>
      <c r="F628" s="939"/>
      <c r="G628" s="939"/>
      <c r="H628" s="948" t="s">
        <v>133</v>
      </c>
      <c r="I628" s="949"/>
      <c r="J628" s="352" t="str">
        <f>IF('statement of marks'!$F$3="","",'statement of marks'!$F$3)</f>
        <v>2024-25</v>
      </c>
      <c r="K628" s="939" t="s">
        <v>62</v>
      </c>
      <c r="L628" s="939"/>
      <c r="M628" s="939" t="str">
        <f>IF('statement of marks'!D23="","",'statement of marks'!D23)</f>
        <v/>
      </c>
      <c r="N628" s="950"/>
      <c r="O628" s="326"/>
      <c r="P628" s="362"/>
      <c r="Q628" s="327"/>
      <c r="R628" s="327"/>
      <c r="S628" s="327"/>
      <c r="T628" s="327"/>
      <c r="U628" s="327"/>
      <c r="V628" s="327"/>
      <c r="W628" s="327"/>
      <c r="X628" s="327"/>
      <c r="Y628" s="326"/>
      <c r="Z628" s="326"/>
    </row>
    <row r="629" spans="1:26" ht="21" customHeight="1">
      <c r="A629" s="891" t="s">
        <v>36</v>
      </c>
      <c r="B629" s="892"/>
      <c r="C629" s="892" t="str">
        <f>IF('statement of marks'!G23="","",'statement of marks'!G23)</f>
        <v/>
      </c>
      <c r="D629" s="892"/>
      <c r="E629" s="892"/>
      <c r="F629" s="892"/>
      <c r="G629" s="892"/>
      <c r="H629" s="892"/>
      <c r="I629" s="892"/>
      <c r="J629" s="892"/>
      <c r="K629" s="892"/>
      <c r="L629" s="892"/>
      <c r="M629" s="892"/>
      <c r="N629" s="951"/>
      <c r="O629" s="326"/>
      <c r="P629" s="362"/>
      <c r="Q629" s="326"/>
      <c r="R629" s="326"/>
      <c r="S629" s="326"/>
      <c r="T629" s="326"/>
      <c r="U629" s="326"/>
      <c r="V629" s="326"/>
      <c r="W629" s="326"/>
      <c r="X629" s="326"/>
      <c r="Y629" s="326"/>
      <c r="Z629" s="326"/>
    </row>
    <row r="630" spans="1:26" ht="21" customHeight="1">
      <c r="A630" s="891" t="s">
        <v>37</v>
      </c>
      <c r="B630" s="892"/>
      <c r="C630" s="892" t="str">
        <f>IF('statement of marks'!H23="","",'statement of marks'!H23)</f>
        <v/>
      </c>
      <c r="D630" s="892"/>
      <c r="E630" s="892"/>
      <c r="F630" s="892"/>
      <c r="G630" s="892"/>
      <c r="H630" s="892"/>
      <c r="I630" s="892"/>
      <c r="J630" s="892"/>
      <c r="K630" s="892"/>
      <c r="L630" s="892"/>
      <c r="M630" s="892"/>
      <c r="N630" s="951"/>
      <c r="O630" s="326"/>
      <c r="P630" s="362"/>
      <c r="Q630" s="326"/>
      <c r="R630" s="326"/>
      <c r="S630" s="326"/>
      <c r="T630" s="326"/>
      <c r="U630" s="326"/>
      <c r="V630" s="326"/>
      <c r="W630" s="326"/>
      <c r="X630" s="326"/>
      <c r="Y630" s="326"/>
      <c r="Z630" s="326"/>
    </row>
    <row r="631" spans="1:26" ht="21" customHeight="1">
      <c r="A631" s="891" t="s">
        <v>38</v>
      </c>
      <c r="B631" s="892"/>
      <c r="C631" s="892" t="str">
        <f>IF('statement of marks'!I23="","",'statement of marks'!I23)</f>
        <v/>
      </c>
      <c r="D631" s="892"/>
      <c r="E631" s="892"/>
      <c r="F631" s="892"/>
      <c r="G631" s="892"/>
      <c r="H631" s="892"/>
      <c r="I631" s="892"/>
      <c r="J631" s="892"/>
      <c r="K631" s="892"/>
      <c r="L631" s="892"/>
      <c r="M631" s="892"/>
      <c r="N631" s="951"/>
      <c r="O631" s="326"/>
      <c r="P631" s="362"/>
      <c r="Q631" s="326"/>
      <c r="R631" s="326"/>
      <c r="S631" s="326"/>
      <c r="T631" s="326"/>
      <c r="U631" s="326"/>
      <c r="V631" s="326"/>
      <c r="W631" s="326"/>
      <c r="X631" s="326"/>
      <c r="Y631" s="326"/>
      <c r="Z631" s="326"/>
    </row>
    <row r="632" spans="1:26" ht="21" customHeight="1">
      <c r="A632" s="891" t="s">
        <v>243</v>
      </c>
      <c r="B632" s="892"/>
      <c r="C632" s="892" t="str">
        <f>IF('statement of marks'!$A$3="","",'statement of marks'!$A$3)</f>
        <v>9 'A'</v>
      </c>
      <c r="D632" s="892"/>
      <c r="E632" s="939" t="s">
        <v>63</v>
      </c>
      <c r="F632" s="939"/>
      <c r="G632" s="939"/>
      <c r="H632" s="939" t="str">
        <f>IF('statement of marks'!E23="","",'statement of marks'!E23)</f>
        <v/>
      </c>
      <c r="I632" s="939"/>
      <c r="J632" s="952" t="s">
        <v>58</v>
      </c>
      <c r="K632" s="952"/>
      <c r="L632" s="953" t="str">
        <f>IF('statement of marks'!F23="","",'statement of marks'!F23)</f>
        <v/>
      </c>
      <c r="M632" s="953"/>
      <c r="N632" s="954"/>
      <c r="O632" s="326"/>
      <c r="P632" s="362"/>
      <c r="Q632" s="326"/>
      <c r="R632" s="327"/>
      <c r="S632" s="327"/>
      <c r="T632" s="327"/>
      <c r="U632" s="327"/>
      <c r="V632" s="328"/>
      <c r="W632" s="328"/>
      <c r="X632" s="328"/>
      <c r="Y632" s="326"/>
      <c r="Z632" s="326"/>
    </row>
    <row r="633" spans="1:26" ht="21" customHeight="1">
      <c r="A633" s="955" t="s">
        <v>197</v>
      </c>
      <c r="B633" s="956" t="s">
        <v>198</v>
      </c>
      <c r="C633" s="659" t="s">
        <v>67</v>
      </c>
      <c r="D633" s="659" t="s">
        <v>68</v>
      </c>
      <c r="E633" s="957" t="s">
        <v>434</v>
      </c>
      <c r="F633" s="958" t="s">
        <v>431</v>
      </c>
      <c r="G633" s="659" t="s">
        <v>370</v>
      </c>
      <c r="H633" s="659" t="s">
        <v>212</v>
      </c>
      <c r="I633" s="659" t="s">
        <v>432</v>
      </c>
      <c r="J633" s="659" t="s">
        <v>168</v>
      </c>
      <c r="K633" s="659" t="s">
        <v>438</v>
      </c>
      <c r="L633" s="659" t="s">
        <v>365</v>
      </c>
      <c r="M633" s="659" t="s">
        <v>366</v>
      </c>
      <c r="N633" s="961" t="s">
        <v>213</v>
      </c>
      <c r="O633" s="329"/>
      <c r="P633" s="362"/>
      <c r="Q633" s="330"/>
      <c r="R633" s="330"/>
      <c r="S633" s="330"/>
      <c r="T633" s="330"/>
      <c r="U633" s="330"/>
      <c r="V633" s="330"/>
      <c r="W633" s="330"/>
      <c r="X633" s="330"/>
      <c r="Y633" s="329"/>
      <c r="Z633" s="329"/>
    </row>
    <row r="634" spans="1:26" ht="21" customHeight="1">
      <c r="A634" s="955"/>
      <c r="B634" s="956"/>
      <c r="C634" s="659"/>
      <c r="D634" s="659"/>
      <c r="E634" s="957"/>
      <c r="F634" s="959"/>
      <c r="G634" s="659"/>
      <c r="H634" s="659"/>
      <c r="I634" s="659"/>
      <c r="J634" s="659"/>
      <c r="K634" s="659"/>
      <c r="L634" s="659"/>
      <c r="M634" s="659"/>
      <c r="N634" s="961"/>
      <c r="O634" s="329"/>
      <c r="P634" s="362"/>
      <c r="Q634" s="330"/>
      <c r="R634" s="330"/>
      <c r="S634" s="330"/>
      <c r="T634" s="330"/>
      <c r="U634" s="330"/>
      <c r="V634" s="330"/>
      <c r="W634" s="330"/>
      <c r="X634" s="330"/>
      <c r="Y634" s="329"/>
      <c r="Z634" s="329"/>
    </row>
    <row r="635" spans="1:26" ht="21" customHeight="1">
      <c r="A635" s="955"/>
      <c r="B635" s="956"/>
      <c r="C635" s="659"/>
      <c r="D635" s="659"/>
      <c r="E635" s="957"/>
      <c r="F635" s="960"/>
      <c r="G635" s="659"/>
      <c r="H635" s="659"/>
      <c r="I635" s="659"/>
      <c r="J635" s="659"/>
      <c r="K635" s="659"/>
      <c r="L635" s="659"/>
      <c r="M635" s="659"/>
      <c r="N635" s="961"/>
      <c r="O635" s="329"/>
      <c r="P635" s="362"/>
      <c r="Q635" s="330"/>
      <c r="R635" s="330"/>
      <c r="S635" s="330"/>
      <c r="T635" s="330"/>
      <c r="U635" s="330"/>
      <c r="V635" s="330"/>
      <c r="W635" s="330"/>
      <c r="X635" s="330"/>
      <c r="Y635" s="329"/>
      <c r="Z635" s="329"/>
    </row>
    <row r="636" spans="1:26" ht="21" customHeight="1">
      <c r="A636" s="922" t="s">
        <v>149</v>
      </c>
      <c r="B636" s="923"/>
      <c r="C636" s="274">
        <v>10</v>
      </c>
      <c r="D636" s="274">
        <v>10</v>
      </c>
      <c r="E636" s="322" t="s">
        <v>436</v>
      </c>
      <c r="F636" s="322" t="s">
        <v>437</v>
      </c>
      <c r="G636" s="274">
        <v>70</v>
      </c>
      <c r="H636" s="270">
        <v>100</v>
      </c>
      <c r="I636" s="202">
        <v>100</v>
      </c>
      <c r="J636" s="270">
        <v>200</v>
      </c>
      <c r="K636" s="279"/>
      <c r="L636" s="270">
        <v>100</v>
      </c>
      <c r="M636" s="270"/>
      <c r="N636" s="201">
        <v>200</v>
      </c>
      <c r="O636" s="331"/>
      <c r="P636" s="362"/>
      <c r="Q636" s="325"/>
      <c r="R636" s="325"/>
      <c r="S636" s="325"/>
      <c r="T636" s="325"/>
      <c r="U636" s="333"/>
      <c r="V636" s="325"/>
      <c r="W636" s="325"/>
      <c r="X636" s="325"/>
      <c r="Y636" s="331"/>
      <c r="Z636" s="331"/>
    </row>
    <row r="637" spans="1:26" ht="21" customHeight="1">
      <c r="A637" s="891" t="str">
        <f>'statement of marks'!$J$3</f>
        <v xml:space="preserve"> HINDI</v>
      </c>
      <c r="B637" s="892"/>
      <c r="C637" s="277" t="str">
        <f>IF('statement of marks'!J23="","",'statement of marks'!J23)</f>
        <v/>
      </c>
      <c r="D637" s="277" t="str">
        <f>IF('statement of marks'!K23="","",'statement of marks'!K23)</f>
        <v/>
      </c>
      <c r="E637" s="277" t="str">
        <f>IF('statement of marks'!L23="","",'statement of marks'!L23)</f>
        <v/>
      </c>
      <c r="F637" s="360" t="str">
        <f>IF('statement of marks'!N23="","",'statement of marks'!N23)</f>
        <v/>
      </c>
      <c r="G637" s="277" t="str">
        <f>IF('statement of marks'!O23="","",'statement of marks'!O23)</f>
        <v/>
      </c>
      <c r="H637" s="270" t="str">
        <f t="shared" ref="H637:H642" si="95">IF(G637="","",SUM(C637:G637))</f>
        <v/>
      </c>
      <c r="I637" s="202" t="str">
        <f>IF('statement of marks'!Q23="","",'statement of marks'!Q23)</f>
        <v/>
      </c>
      <c r="J637" s="203" t="str">
        <f t="shared" ref="J637:J642" si="96">IF(I637="","",SUM(H637:I637))</f>
        <v/>
      </c>
      <c r="K637" s="275" t="str">
        <f>CONCATENATE('statement of marks'!HZ23,'statement of marks'!IA23,'statement of marks'!IB23)</f>
        <v/>
      </c>
      <c r="L637" s="277" t="str">
        <f>IF('result subject-wise'!AB23="","",'result subject-wise'!AB23)</f>
        <v/>
      </c>
      <c r="M637" s="277" t="str">
        <f>IF('result subject-wise'!AK23="","",'result subject-wise'!AK23)</f>
        <v/>
      </c>
      <c r="N637" s="276" t="str">
        <f>IF(AND(K637="RE",M637=""),"",IF(AND(K637="S",M637=""),"",IF(M637="P",SUM(H637,L637),J637)))</f>
        <v/>
      </c>
      <c r="O637" s="326"/>
      <c r="P637" s="362"/>
      <c r="Q637" s="334"/>
      <c r="R637" s="325"/>
      <c r="S637" s="335"/>
      <c r="T637" s="336"/>
      <c r="U637" s="337"/>
      <c r="V637" s="334"/>
      <c r="W637" s="334"/>
      <c r="X637" s="337"/>
      <c r="Y637" s="326"/>
      <c r="Z637" s="326"/>
    </row>
    <row r="638" spans="1:26" ht="21" customHeight="1">
      <c r="A638" s="891" t="str">
        <f>'statement of marks'!$Y$3</f>
        <v xml:space="preserve"> ENGLISH</v>
      </c>
      <c r="B638" s="892"/>
      <c r="C638" s="277" t="str">
        <f>IF('statement of marks'!Y23="","",'statement of marks'!Y23)</f>
        <v/>
      </c>
      <c r="D638" s="277" t="str">
        <f>IF('statement of marks'!Z23="","",'statement of marks'!Z23)</f>
        <v/>
      </c>
      <c r="E638" s="277" t="str">
        <f>IF('statement of marks'!AA23="","",'statement of marks'!AA23)</f>
        <v/>
      </c>
      <c r="F638" s="360" t="str">
        <f>IF('statement of marks'!AC23="","",'statement of marks'!AC23)</f>
        <v/>
      </c>
      <c r="G638" s="277" t="str">
        <f>IF('statement of marks'!AD23="","",'statement of marks'!AD23)</f>
        <v/>
      </c>
      <c r="H638" s="270" t="str">
        <f t="shared" si="95"/>
        <v/>
      </c>
      <c r="I638" s="202" t="str">
        <f>IF('statement of marks'!AF23="","",'statement of marks'!AF23)</f>
        <v/>
      </c>
      <c r="J638" s="203" t="str">
        <f t="shared" si="96"/>
        <v/>
      </c>
      <c r="K638" s="275" t="str">
        <f>CONCATENATE('statement of marks'!IC23,'statement of marks'!ID23,'statement of marks'!IE23,)</f>
        <v/>
      </c>
      <c r="L638" s="277" t="str">
        <f>IF('result subject-wise'!AC23="","",'result subject-wise'!AC23)</f>
        <v/>
      </c>
      <c r="M638" s="277" t="str">
        <f>IF('result subject-wise'!AL23="","",'result subject-wise'!AL23)</f>
        <v/>
      </c>
      <c r="N638" s="276" t="str">
        <f t="shared" ref="N638:N642" si="97">IF(AND(K638="RE",M638=""),"",IF(AND(K638="S",M638=""),"",IF(M638="P",SUM(H638,L638),J638)))</f>
        <v/>
      </c>
      <c r="O638" s="326"/>
      <c r="P638" s="362"/>
      <c r="Q638" s="334"/>
      <c r="R638" s="325"/>
      <c r="S638" s="335"/>
      <c r="T638" s="336"/>
      <c r="U638" s="337"/>
      <c r="V638" s="334"/>
      <c r="W638" s="334"/>
      <c r="X638" s="337"/>
      <c r="Y638" s="326"/>
      <c r="Z638" s="326"/>
    </row>
    <row r="639" spans="1:26" ht="21" customHeight="1">
      <c r="A639" s="891" t="str">
        <f>'statement of marks'!AO23</f>
        <v/>
      </c>
      <c r="B639" s="892"/>
      <c r="C639" s="277" t="str">
        <f>IF('statement of marks'!AP23="","",'statement of marks'!AP23)</f>
        <v/>
      </c>
      <c r="D639" s="277" t="str">
        <f>IF('statement of marks'!AQ23="","",'statement of marks'!AQ23)</f>
        <v/>
      </c>
      <c r="E639" s="277" t="str">
        <f>IF('statement of marks'!AR23="","",'statement of marks'!AR23)</f>
        <v/>
      </c>
      <c r="F639" s="360" t="str">
        <f>IF('statement of marks'!AT23="","",'statement of marks'!AT23)</f>
        <v/>
      </c>
      <c r="G639" s="277" t="str">
        <f>IF('statement of marks'!AU23="","",'statement of marks'!AU23)</f>
        <v/>
      </c>
      <c r="H639" s="270" t="str">
        <f t="shared" si="95"/>
        <v/>
      </c>
      <c r="I639" s="202" t="str">
        <f>IF('statement of marks'!AW23="","",'statement of marks'!AW23)</f>
        <v/>
      </c>
      <c r="J639" s="203" t="str">
        <f t="shared" si="96"/>
        <v/>
      </c>
      <c r="K639" s="275" t="str">
        <f>CONCATENATE('statement of marks'!IF23,'statement of marks'!IL23,'statement of marks'!IM23)</f>
        <v/>
      </c>
      <c r="L639" s="277" t="str">
        <f>IF('result subject-wise'!AD23="","",'result subject-wise'!AD23)</f>
        <v/>
      </c>
      <c r="M639" s="277" t="str">
        <f>IF('result subject-wise'!AM23="","",'result subject-wise'!AM23)</f>
        <v/>
      </c>
      <c r="N639" s="276" t="str">
        <f t="shared" si="97"/>
        <v/>
      </c>
      <c r="O639" s="326"/>
      <c r="P639" s="362"/>
      <c r="Q639" s="334"/>
      <c r="R639" s="325"/>
      <c r="S639" s="335"/>
      <c r="T639" s="336"/>
      <c r="U639" s="337"/>
      <c r="V639" s="334"/>
      <c r="W639" s="334"/>
      <c r="X639" s="337"/>
      <c r="Y639" s="326"/>
      <c r="Z639" s="326"/>
    </row>
    <row r="640" spans="1:26" ht="21" customHeight="1">
      <c r="A640" s="891" t="str">
        <f>'statement of marks'!$BE$3</f>
        <v xml:space="preserve"> SCIENCE</v>
      </c>
      <c r="B640" s="892"/>
      <c r="C640" s="277" t="str">
        <f>IF('statement of marks'!BE23="","",'statement of marks'!BE23)</f>
        <v/>
      </c>
      <c r="D640" s="277" t="str">
        <f>IF('statement of marks'!BF23="","",'statement of marks'!BF23)</f>
        <v/>
      </c>
      <c r="E640" s="277" t="str">
        <f>IF('statement of marks'!BG23="","",'statement of marks'!BG23)</f>
        <v/>
      </c>
      <c r="F640" s="360" t="str">
        <f>IF('statement of marks'!BI23="","",'statement of marks'!BI23)</f>
        <v/>
      </c>
      <c r="G640" s="277" t="str">
        <f>IF('statement of marks'!BJ23="","",'statement of marks'!BJ23)</f>
        <v/>
      </c>
      <c r="H640" s="270" t="str">
        <f t="shared" si="95"/>
        <v/>
      </c>
      <c r="I640" s="202" t="str">
        <f>IF('statement of marks'!BL23="","",'statement of marks'!BL23)</f>
        <v/>
      </c>
      <c r="J640" s="203" t="str">
        <f t="shared" si="96"/>
        <v/>
      </c>
      <c r="K640" s="275" t="str">
        <f>CONCATENATE('statement of marks'!IN23,'statement of marks'!IO23,'statement of marks'!IP23)</f>
        <v/>
      </c>
      <c r="L640" s="277" t="str">
        <f>IF('result subject-wise'!AE23="","",'result subject-wise'!AE23)</f>
        <v/>
      </c>
      <c r="M640" s="277" t="str">
        <f>IF('result subject-wise'!AN23="","",'result subject-wise'!AN23)</f>
        <v/>
      </c>
      <c r="N640" s="276" t="str">
        <f t="shared" si="97"/>
        <v/>
      </c>
      <c r="O640" s="326"/>
      <c r="P640" s="362"/>
      <c r="Q640" s="334"/>
      <c r="R640" s="325"/>
      <c r="S640" s="335"/>
      <c r="T640" s="336"/>
      <c r="U640" s="337"/>
      <c r="V640" s="334"/>
      <c r="W640" s="334"/>
      <c r="X640" s="337"/>
      <c r="Y640" s="326"/>
      <c r="Z640" s="326"/>
    </row>
    <row r="641" spans="1:26" ht="21" customHeight="1">
      <c r="A641" s="909" t="str">
        <f>'statement of marks'!$BU23</f>
        <v xml:space="preserve"> SOCIAL SCIENCE</v>
      </c>
      <c r="B641" s="910"/>
      <c r="C641" s="277">
        <f>IF('statement of marks'!CL23="","",'statement of marks'!CL23)</f>
        <v>10</v>
      </c>
      <c r="D641" s="277">
        <f>IF('statement of marks'!CM23="","",'statement of marks'!CM23)</f>
        <v>10</v>
      </c>
      <c r="E641" s="277">
        <f>IF('statement of marks'!CN23="","",'statement of marks'!CN23)</f>
        <v>9</v>
      </c>
      <c r="F641" s="360">
        <f>IF('statement of marks'!CO23="","",'statement of marks'!CO23)</f>
        <v>0.5</v>
      </c>
      <c r="G641" s="277">
        <f>IF('statement of marks'!CP23="","",'statement of marks'!CP23)</f>
        <v>70</v>
      </c>
      <c r="H641" s="270">
        <f t="shared" si="95"/>
        <v>99.5</v>
      </c>
      <c r="I641" s="202">
        <f>IF('statement of marks'!CR23="","",'statement of marks'!CR23)</f>
        <v>100</v>
      </c>
      <c r="J641" s="203">
        <f t="shared" si="96"/>
        <v>199.5</v>
      </c>
      <c r="K641" s="275" t="str">
        <f>CONCATENATE('statement of marks'!IQ23,'statement of marks'!IR23,'statement of marks'!IS23)</f>
        <v/>
      </c>
      <c r="L641" s="277" t="str">
        <f>IF('result subject-wise'!AF23="","",'result subject-wise'!AF23)</f>
        <v/>
      </c>
      <c r="M641" s="277" t="str">
        <f>IF('result subject-wise'!AO23="","",'result subject-wise'!AO23)</f>
        <v/>
      </c>
      <c r="N641" s="276">
        <f t="shared" si="97"/>
        <v>199.5</v>
      </c>
      <c r="O641" s="326"/>
      <c r="P641" s="362"/>
      <c r="Q641" s="334"/>
      <c r="R641" s="325"/>
      <c r="S641" s="335"/>
      <c r="T641" s="336"/>
      <c r="U641" s="337"/>
      <c r="V641" s="334"/>
      <c r="W641" s="334"/>
      <c r="X641" s="337"/>
      <c r="Y641" s="326"/>
      <c r="Z641" s="326"/>
    </row>
    <row r="642" spans="1:26" ht="21" customHeight="1">
      <c r="A642" s="891" t="str">
        <f>'statement of marks'!$CZ$3</f>
        <v xml:space="preserve"> MATHEMATICS</v>
      </c>
      <c r="B642" s="892"/>
      <c r="C642" s="277">
        <f>IF('statement of marks'!CZ23="","",'statement of marks'!CZ23)</f>
        <v>5</v>
      </c>
      <c r="D642" s="277">
        <f>IF('statement of marks'!DA23="","",'statement of marks'!DA23)</f>
        <v>4</v>
      </c>
      <c r="E642" s="277">
        <f>IF('statement of marks'!DB23="","",'statement of marks'!DB23)</f>
        <v>8</v>
      </c>
      <c r="F642" s="360">
        <f>IF('statement of marks'!DD23="","",'statement of marks'!DD23)</f>
        <v>1</v>
      </c>
      <c r="G642" s="277">
        <f>IF('statement of marks'!DE23="","",'statement of marks'!DE23)</f>
        <v>25</v>
      </c>
      <c r="H642" s="270">
        <f t="shared" si="95"/>
        <v>43</v>
      </c>
      <c r="I642" s="202">
        <f>IF('statement of marks'!DG23="","",'statement of marks'!DG23)</f>
        <v>90</v>
      </c>
      <c r="J642" s="203">
        <f t="shared" si="96"/>
        <v>133</v>
      </c>
      <c r="K642" s="275" t="str">
        <f>CONCATENATE('statement of marks'!IT23,'statement of marks'!IU23,'statement of marks'!IV23)</f>
        <v/>
      </c>
      <c r="L642" s="277" t="str">
        <f>IF('result subject-wise'!AG23="","",'result subject-wise'!AG23)</f>
        <v/>
      </c>
      <c r="M642" s="277" t="str">
        <f>IF('result subject-wise'!AP23="","",'result subject-wise'!AP23)</f>
        <v/>
      </c>
      <c r="N642" s="276">
        <f t="shared" si="97"/>
        <v>133</v>
      </c>
      <c r="O642" s="326"/>
      <c r="P642" s="362"/>
      <c r="Q642" s="334"/>
      <c r="R642" s="325"/>
      <c r="S642" s="335"/>
      <c r="T642" s="336"/>
      <c r="U642" s="337"/>
      <c r="V642" s="334"/>
      <c r="W642" s="334"/>
      <c r="X642" s="337"/>
      <c r="Y642" s="326"/>
      <c r="Z642" s="326"/>
    </row>
    <row r="643" spans="1:26" ht="21" customHeight="1">
      <c r="A643" s="911" t="s">
        <v>214</v>
      </c>
      <c r="B643" s="912"/>
      <c r="C643" s="274">
        <f t="shared" ref="C643:D643" si="98">IF(C642="","",SUM(C637:C642))</f>
        <v>15</v>
      </c>
      <c r="D643" s="274">
        <f t="shared" si="98"/>
        <v>14</v>
      </c>
      <c r="E643" s="274">
        <f>IF(E642="","",SUM(E637:E642))</f>
        <v>17</v>
      </c>
      <c r="F643" s="361">
        <f>IF(F642="","",SUM(F637:F642))</f>
        <v>1.5</v>
      </c>
      <c r="G643" s="274">
        <f t="shared" ref="G643:J643" si="99">IF(G642="","",SUM(G637:G642))</f>
        <v>95</v>
      </c>
      <c r="H643" s="274">
        <f t="shared" si="99"/>
        <v>142.5</v>
      </c>
      <c r="I643" s="274">
        <f t="shared" si="99"/>
        <v>190</v>
      </c>
      <c r="J643" s="274">
        <f t="shared" si="99"/>
        <v>332.5</v>
      </c>
      <c r="K643" s="913"/>
      <c r="L643" s="914"/>
      <c r="M643" s="919">
        <f>COUNTIF(M637:M642,"F")</f>
        <v>0</v>
      </c>
      <c r="N643" s="273">
        <f>SUM(N637:N642)</f>
        <v>332.5</v>
      </c>
      <c r="O643" s="339"/>
      <c r="P643" s="362"/>
      <c r="Q643" s="332"/>
      <c r="R643" s="332"/>
      <c r="S643" s="332"/>
      <c r="T643" s="332"/>
      <c r="U643" s="340"/>
      <c r="V643" s="340"/>
      <c r="W643" s="334"/>
      <c r="X643" s="332"/>
      <c r="Y643" s="339"/>
      <c r="Z643" s="339"/>
    </row>
    <row r="644" spans="1:26" ht="21" customHeight="1">
      <c r="A644" s="911" t="s">
        <v>199</v>
      </c>
      <c r="B644" s="912"/>
      <c r="C644" s="270">
        <f>60-(COUNTIF(C637:C642,"NA")*C636+COUNTIF(C637:C642,"ML")*C636)</f>
        <v>60</v>
      </c>
      <c r="D644" s="270">
        <f>60-(COUNTIF(D637:D642,"NA")*D636+COUNTIF(D637:D642,"ML")*D636)</f>
        <v>60</v>
      </c>
      <c r="E644" s="270">
        <f>53-(COUNTIF(E637:E642,"NA")*9+COUNTIF(E637:E642,"ML")*9)</f>
        <v>53</v>
      </c>
      <c r="F644" s="270">
        <f>7-(COUNTIF(F637:F642,"ML")*1)</f>
        <v>7</v>
      </c>
      <c r="G644" s="270">
        <f>420-(COUNTIF(G637:G642,"NA")*G636+COUNTIF(G637:G642,"ML")*G636)</f>
        <v>420</v>
      </c>
      <c r="H644" s="270">
        <f>SUM(C644:G644)</f>
        <v>600</v>
      </c>
      <c r="I644" s="270">
        <f>600-(COUNTIF(I637:I642,"ML")*100)</f>
        <v>600</v>
      </c>
      <c r="J644" s="270">
        <f>SUM(H644:I644)</f>
        <v>1200</v>
      </c>
      <c r="K644" s="915"/>
      <c r="L644" s="916"/>
      <c r="M644" s="920"/>
      <c r="N644" s="201">
        <f>6*N636</f>
        <v>1200</v>
      </c>
      <c r="O644" s="339"/>
      <c r="P644" s="362"/>
      <c r="Q644" s="325"/>
      <c r="R644" s="325"/>
      <c r="S644" s="325"/>
      <c r="T644" s="325"/>
      <c r="U644" s="340"/>
      <c r="V644" s="334"/>
      <c r="W644" s="340"/>
      <c r="X644" s="325"/>
      <c r="Y644" s="339"/>
      <c r="Z644" s="339"/>
    </row>
    <row r="645" spans="1:26" ht="21" customHeight="1">
      <c r="A645" s="922" t="s">
        <v>130</v>
      </c>
      <c r="B645" s="923"/>
      <c r="C645" s="204">
        <f t="shared" ref="C645:J645" si="100">C643/C644*100</f>
        <v>25</v>
      </c>
      <c r="D645" s="204">
        <f t="shared" si="100"/>
        <v>23.333333333333332</v>
      </c>
      <c r="E645" s="204">
        <f t="shared" si="100"/>
        <v>32.075471698113205</v>
      </c>
      <c r="F645" s="204">
        <f t="shared" si="100"/>
        <v>21.428571428571427</v>
      </c>
      <c r="G645" s="204">
        <f t="shared" si="100"/>
        <v>22.61904761904762</v>
      </c>
      <c r="H645" s="204">
        <f t="shared" si="100"/>
        <v>23.75</v>
      </c>
      <c r="I645" s="204">
        <f t="shared" si="100"/>
        <v>31.666666666666664</v>
      </c>
      <c r="J645" s="204">
        <f t="shared" si="100"/>
        <v>27.708333333333336</v>
      </c>
      <c r="K645" s="917"/>
      <c r="L645" s="918"/>
      <c r="M645" s="921"/>
      <c r="N645" s="354">
        <f>N643/N644*100</f>
        <v>27.708333333333336</v>
      </c>
      <c r="O645" s="331"/>
      <c r="P645" s="363"/>
      <c r="Q645" s="341"/>
      <c r="R645" s="341"/>
      <c r="S645" s="341"/>
      <c r="T645" s="341"/>
      <c r="U645" s="340"/>
      <c r="V645" s="334"/>
      <c r="W645" s="340"/>
      <c r="X645" s="341"/>
      <c r="Y645" s="331"/>
      <c r="Z645" s="331"/>
    </row>
    <row r="646" spans="1:26" ht="21" customHeight="1">
      <c r="A646" s="891" t="str">
        <f>'statement of marks'!$DS$3</f>
        <v>RAJASTHAN KA SWARNIM ITIHAS</v>
      </c>
      <c r="B646" s="892"/>
      <c r="C646" s="272">
        <f>IF('statement of marks'!DS23="","",'statement of marks'!DS23)</f>
        <v>10</v>
      </c>
      <c r="D646" s="272">
        <f>IF('statement of marks'!DT23="","",'statement of marks'!DT23)</f>
        <v>10</v>
      </c>
      <c r="E646" s="277">
        <f>IF('statement of marks'!DU23="","",'statement of marks'!DU23)</f>
        <v>10</v>
      </c>
      <c r="F646" s="924"/>
      <c r="G646" s="272">
        <f>IF('statement of marks'!DW23="","",'statement of marks'!DW23)</f>
        <v>70</v>
      </c>
      <c r="H646" s="270">
        <f>IF(G646="","",SUM(C646:G646))</f>
        <v>100</v>
      </c>
      <c r="I646" s="272">
        <f>IF('statement of marks'!DY23="","",'statement of marks'!DY23)</f>
        <v>100</v>
      </c>
      <c r="J646" s="270">
        <f>IF(I646="","",SUM(H646:I646))</f>
        <v>200</v>
      </c>
      <c r="K646" s="275" t="str">
        <f>IF('statement of marks'!IW23="","",'statement of marks'!IW23)</f>
        <v/>
      </c>
      <c r="L646" s="280" t="str">
        <f>IF('result subject-wise'!AQ23="","",'result subject-wise'!AQ23)</f>
        <v/>
      </c>
      <c r="M646" s="927" t="s">
        <v>441</v>
      </c>
      <c r="N646" s="928"/>
      <c r="O646" s="326"/>
      <c r="P646" s="362"/>
      <c r="Q646" s="327"/>
      <c r="R646" s="325"/>
      <c r="S646" s="327"/>
      <c r="T646" s="325"/>
      <c r="U646" s="337"/>
      <c r="V646" s="342"/>
      <c r="W646" s="343"/>
      <c r="X646" s="332"/>
      <c r="Y646" s="326"/>
      <c r="Z646" s="326"/>
    </row>
    <row r="647" spans="1:26" ht="21" customHeight="1">
      <c r="A647" s="891" t="str">
        <f>'statement of marks'!$EG$3</f>
        <v xml:space="preserve"> PH. AND HEALTH EDU.</v>
      </c>
      <c r="B647" s="892"/>
      <c r="C647" s="272">
        <f>IF('statement of marks'!EI23="","",'statement of marks'!EI23)</f>
        <v>14</v>
      </c>
      <c r="D647" s="272">
        <f>IF('statement of marks'!EL23="","",'statement of marks'!EL23)</f>
        <v>11</v>
      </c>
      <c r="E647" s="277">
        <f>IF('statement of marks'!EO23="","",'statement of marks'!EO23)</f>
        <v>25</v>
      </c>
      <c r="F647" s="925"/>
      <c r="G647" s="272">
        <f>IF('statement of marks'!EU23="","",'statement of marks'!EU23)</f>
        <v>38</v>
      </c>
      <c r="H647" s="270">
        <f>IF(G647="","",SUM(C647:G647))</f>
        <v>88</v>
      </c>
      <c r="I647" s="272">
        <f>IF('statement of marks'!EZ23="","",'statement of marks'!EZ23)</f>
        <v>100</v>
      </c>
      <c r="J647" s="270">
        <f>IF(I647="","",SUM(H647:I647))</f>
        <v>188</v>
      </c>
      <c r="K647" s="275" t="str">
        <f>IF('statement of marks'!IX23="","",'statement of marks'!IX23)</f>
        <v>A</v>
      </c>
      <c r="L647" s="274" t="str">
        <f>IF('result subject-wise'!AR23="","",'result subject-wise'!AR23)</f>
        <v/>
      </c>
      <c r="M647" s="929"/>
      <c r="N647" s="930"/>
      <c r="O647" s="326"/>
      <c r="P647" s="362"/>
      <c r="Q647" s="327"/>
      <c r="R647" s="325"/>
      <c r="S647" s="327"/>
      <c r="T647" s="325"/>
      <c r="U647" s="337"/>
      <c r="V647" s="332"/>
      <c r="W647" s="332"/>
      <c r="X647" s="332"/>
      <c r="Y647" s="326"/>
      <c r="Z647" s="326"/>
    </row>
    <row r="648" spans="1:26" ht="21" customHeight="1">
      <c r="A648" s="891" t="str">
        <f>'statement of marks'!$FJ$3</f>
        <v xml:space="preserve"> FOUNDATION OF IT</v>
      </c>
      <c r="B648" s="892"/>
      <c r="C648" s="272">
        <f>IF('statement of marks'!FJ23="","",'statement of marks'!FJ23)</f>
        <v>10</v>
      </c>
      <c r="D648" s="272">
        <f>IF('statement of marks'!FK23="","",'statement of marks'!FK23)</f>
        <v>10</v>
      </c>
      <c r="E648" s="277">
        <f>IF('statement of marks'!FL23="","",'statement of marks'!FL23)</f>
        <v>10</v>
      </c>
      <c r="F648" s="926"/>
      <c r="G648" s="272">
        <f>IF('statement of marks'!FP23="","",'statement of marks'!FP23)</f>
        <v>51</v>
      </c>
      <c r="H648" s="270">
        <f>IF(G648="","",SUM(C648:G648))</f>
        <v>81</v>
      </c>
      <c r="I648" s="272">
        <f>IF('statement of marks'!FU23="","",'statement of marks'!FU23)</f>
        <v>90</v>
      </c>
      <c r="J648" s="270">
        <f>IF(I648="","",SUM(H648:I648))</f>
        <v>171</v>
      </c>
      <c r="K648" s="275" t="str">
        <f>IF('statement of marks'!IY23="","",'statement of marks'!IY23)</f>
        <v>A</v>
      </c>
      <c r="L648" s="274" t="str">
        <f>IF('result subject-wise'!AS23="","",'result subject-wise'!AS23)</f>
        <v/>
      </c>
      <c r="M648" s="931" t="str">
        <f>IF('result subject-wise'!AV23="","",'result subject-wise'!AV23)</f>
        <v/>
      </c>
      <c r="N648" s="932"/>
      <c r="O648" s="326"/>
      <c r="P648" s="362"/>
      <c r="Q648" s="327"/>
      <c r="R648" s="325"/>
      <c r="S648" s="327"/>
      <c r="T648" s="325"/>
      <c r="U648" s="337"/>
      <c r="V648" s="332"/>
      <c r="W648" s="332"/>
      <c r="X648" s="332"/>
      <c r="Y648" s="326"/>
      <c r="Z648" s="326"/>
    </row>
    <row r="649" spans="1:26" ht="21" customHeight="1">
      <c r="A649" s="891" t="str">
        <f>'statement of marks'!$GE$3</f>
        <v xml:space="preserve"> S.U.P.W.</v>
      </c>
      <c r="B649" s="892"/>
      <c r="C649" s="933" t="s">
        <v>244</v>
      </c>
      <c r="D649" s="934"/>
      <c r="E649" s="933" t="s">
        <v>74</v>
      </c>
      <c r="F649" s="933"/>
      <c r="G649" s="934"/>
      <c r="H649" s="934" t="s">
        <v>75</v>
      </c>
      <c r="I649" s="934"/>
      <c r="J649" s="270" t="s">
        <v>35</v>
      </c>
      <c r="K649" s="274" t="s">
        <v>52</v>
      </c>
      <c r="L649" s="935"/>
      <c r="M649" s="933" t="s">
        <v>130</v>
      </c>
      <c r="N649" s="936"/>
      <c r="O649" s="326"/>
      <c r="P649" s="362"/>
      <c r="Q649" s="325"/>
      <c r="R649" s="325"/>
      <c r="S649" s="325"/>
      <c r="T649" s="325"/>
      <c r="U649" s="332"/>
      <c r="V649" s="342"/>
      <c r="W649" s="337"/>
      <c r="X649" s="337"/>
      <c r="Y649" s="326"/>
      <c r="Z649" s="326"/>
    </row>
    <row r="650" spans="1:26" ht="21" customHeight="1">
      <c r="A650" s="891"/>
      <c r="B650" s="892"/>
      <c r="C650" s="934">
        <f>'statement of marks'!$GE$6</f>
        <v>25</v>
      </c>
      <c r="D650" s="934"/>
      <c r="E650" s="934">
        <f>'statement of marks'!$GF$6</f>
        <v>45</v>
      </c>
      <c r="F650" s="934"/>
      <c r="G650" s="934"/>
      <c r="H650" s="934">
        <f>'statement of marks'!$GG$6</f>
        <v>30</v>
      </c>
      <c r="I650" s="934"/>
      <c r="J650" s="270">
        <f>SUM(C650,E650,H650)</f>
        <v>100</v>
      </c>
      <c r="K650" s="274"/>
      <c r="L650" s="935"/>
      <c r="M650" s="937" t="str">
        <f>IF(M648="PASS",N645,"")</f>
        <v/>
      </c>
      <c r="N650" s="938"/>
      <c r="O650" s="326"/>
      <c r="P650" s="362"/>
      <c r="Q650" s="325"/>
      <c r="R650" s="325"/>
      <c r="S650" s="325"/>
      <c r="T650" s="325"/>
      <c r="U650" s="332"/>
      <c r="V650" s="342"/>
      <c r="W650" s="337"/>
      <c r="X650" s="337"/>
      <c r="Y650" s="326"/>
      <c r="Z650" s="326"/>
    </row>
    <row r="651" spans="1:26" ht="21" customHeight="1">
      <c r="A651" s="891"/>
      <c r="B651" s="892"/>
      <c r="C651" s="939">
        <f>IF('statement of marks'!GE23="","",'statement of marks'!GE23)</f>
        <v>24</v>
      </c>
      <c r="D651" s="939"/>
      <c r="E651" s="939">
        <f>'statement of marks'!GF23</f>
        <v>44</v>
      </c>
      <c r="F651" s="939"/>
      <c r="G651" s="939"/>
      <c r="H651" s="939">
        <f>'statement of marks'!GG23</f>
        <v>30</v>
      </c>
      <c r="I651" s="939"/>
      <c r="J651" s="272">
        <f>IF(H651="","",SUM(C651,E651,H651))</f>
        <v>98</v>
      </c>
      <c r="K651" s="275" t="str">
        <f>IF('statement of marks'!IZ23="","",'statement of marks'!IZ23)</f>
        <v>A</v>
      </c>
      <c r="L651" s="935"/>
      <c r="M651" s="940" t="s">
        <v>50</v>
      </c>
      <c r="N651" s="941"/>
      <c r="O651" s="326"/>
      <c r="P651" s="362"/>
      <c r="Q651" s="327"/>
      <c r="R651" s="327"/>
      <c r="S651" s="327"/>
      <c r="T651" s="327"/>
      <c r="U651" s="337"/>
      <c r="V651" s="342"/>
      <c r="W651" s="34"/>
      <c r="X651" s="337"/>
      <c r="Y651" s="326"/>
      <c r="Z651" s="326"/>
    </row>
    <row r="652" spans="1:26" ht="21" customHeight="1">
      <c r="A652" s="891" t="str">
        <f>'statement of marks'!$GN$3</f>
        <v xml:space="preserve"> ART EDU.</v>
      </c>
      <c r="B652" s="892"/>
      <c r="C652" s="934" t="s">
        <v>76</v>
      </c>
      <c r="D652" s="934"/>
      <c r="E652" s="934" t="s">
        <v>77</v>
      </c>
      <c r="F652" s="934"/>
      <c r="G652" s="934"/>
      <c r="H652" s="934" t="s">
        <v>78</v>
      </c>
      <c r="I652" s="934"/>
      <c r="J652" s="270" t="s">
        <v>35</v>
      </c>
      <c r="K652" s="274" t="s">
        <v>52</v>
      </c>
      <c r="L652" s="935"/>
      <c r="M652" s="942" t="str">
        <f>IF(M650="","",IF(M650&gt;=60,"FIRST",IF(M650&gt;=48,"SECOND",IF(M650&gt;=36,"THIRD"))))</f>
        <v/>
      </c>
      <c r="N652" s="943"/>
      <c r="O652" s="326"/>
      <c r="P652" s="362"/>
      <c r="Q652" s="325"/>
      <c r="R652" s="325"/>
      <c r="S652" s="325"/>
      <c r="T652" s="325"/>
      <c r="U652" s="332"/>
      <c r="V652" s="342"/>
      <c r="W652" s="337"/>
      <c r="X652" s="337"/>
      <c r="Y652" s="326"/>
      <c r="Z652" s="326"/>
    </row>
    <row r="653" spans="1:26" ht="21" customHeight="1">
      <c r="A653" s="891"/>
      <c r="B653" s="892"/>
      <c r="C653" s="934">
        <f>'statement of marks'!$GN$6</f>
        <v>25</v>
      </c>
      <c r="D653" s="934"/>
      <c r="E653" s="274">
        <f>'statement of marks'!$GO$6</f>
        <v>30</v>
      </c>
      <c r="F653" s="274"/>
      <c r="G653" s="270">
        <f>'statement of marks'!$GP$6</f>
        <v>30</v>
      </c>
      <c r="H653" s="934">
        <f>'statement of marks'!$GQ$6</f>
        <v>15</v>
      </c>
      <c r="I653" s="934"/>
      <c r="J653" s="270">
        <f>SUM(C653,E653,G653,H653)</f>
        <v>100</v>
      </c>
      <c r="K653" s="274"/>
      <c r="L653" s="935"/>
      <c r="M653" s="942"/>
      <c r="N653" s="943"/>
      <c r="O653" s="326"/>
      <c r="P653" s="362"/>
      <c r="Q653" s="325"/>
      <c r="R653" s="325"/>
      <c r="S653" s="325"/>
      <c r="T653" s="325"/>
      <c r="U653" s="332"/>
      <c r="V653" s="342"/>
      <c r="W653" s="337"/>
      <c r="X653" s="337"/>
      <c r="Y653" s="326"/>
      <c r="Z653" s="326"/>
    </row>
    <row r="654" spans="1:26" ht="21" customHeight="1">
      <c r="A654" s="891"/>
      <c r="B654" s="892"/>
      <c r="C654" s="939">
        <f>IF('statement of marks'!GN23="","",'statement of marks'!GN23)</f>
        <v>24</v>
      </c>
      <c r="D654" s="939"/>
      <c r="E654" s="277">
        <f>'statement of marks'!GO23</f>
        <v>28</v>
      </c>
      <c r="F654" s="277"/>
      <c r="G654" s="272">
        <f>'statement of marks'!GP23</f>
        <v>27</v>
      </c>
      <c r="H654" s="939">
        <f>'statement of marks'!GQ23</f>
        <v>14</v>
      </c>
      <c r="I654" s="939"/>
      <c r="J654" s="270">
        <f>IF(H654="","",SUM(C654:H654))</f>
        <v>93</v>
      </c>
      <c r="K654" s="275" t="str">
        <f>IF('statement of marks'!JA23="","",'statement of marks'!JA23)</f>
        <v>A</v>
      </c>
      <c r="L654" s="944" t="s">
        <v>442</v>
      </c>
      <c r="M654" s="945"/>
      <c r="N654" s="946"/>
      <c r="O654" s="326"/>
      <c r="P654" s="362"/>
      <c r="Q654" s="327"/>
      <c r="R654" s="327"/>
      <c r="S654" s="327"/>
      <c r="T654" s="325"/>
      <c r="U654" s="337"/>
      <c r="V654" s="344"/>
      <c r="W654" s="345"/>
      <c r="X654" s="345"/>
      <c r="Y654" s="326"/>
      <c r="Z654" s="326"/>
    </row>
    <row r="655" spans="1:26" ht="21" customHeight="1">
      <c r="A655" s="922" t="s">
        <v>439</v>
      </c>
      <c r="B655" s="923"/>
      <c r="C655" s="901" t="str">
        <f>'statement of marks'!HK23</f>
        <v/>
      </c>
      <c r="D655" s="901"/>
      <c r="E655" s="901"/>
      <c r="F655" s="278"/>
      <c r="G655" s="278" t="s">
        <v>211</v>
      </c>
      <c r="H655" s="275" t="str">
        <f>IF('statement of marks'!DR23="","",'statement of marks'!DR23)</f>
        <v/>
      </c>
      <c r="I655" s="942" t="s">
        <v>209</v>
      </c>
      <c r="J655" s="942"/>
      <c r="K655" s="272" t="str">
        <f>IF('statement of marks'!HM23="","",'statement of marks'!HM23)</f>
        <v/>
      </c>
      <c r="L655" s="945"/>
      <c r="M655" s="945"/>
      <c r="N655" s="946"/>
      <c r="O655" s="331"/>
      <c r="P655" s="362"/>
      <c r="Q655" s="324"/>
      <c r="R655" s="337"/>
      <c r="S655" s="337"/>
      <c r="T655" s="337"/>
      <c r="U655" s="327"/>
      <c r="V655" s="345"/>
      <c r="W655" s="345"/>
      <c r="X655" s="345"/>
      <c r="Y655" s="331"/>
      <c r="Z655" s="331"/>
    </row>
    <row r="656" spans="1:26" ht="21" customHeight="1">
      <c r="A656" s="310" t="s">
        <v>363</v>
      </c>
      <c r="B656" s="947" t="s">
        <v>202</v>
      </c>
      <c r="C656" s="947"/>
      <c r="D656" s="939" t="s">
        <v>203</v>
      </c>
      <c r="E656" s="939"/>
      <c r="F656" s="272"/>
      <c r="G656" s="939" t="s">
        <v>204</v>
      </c>
      <c r="H656" s="939"/>
      <c r="I656" s="939" t="s">
        <v>205</v>
      </c>
      <c r="J656" s="939"/>
      <c r="K656" s="272" t="s">
        <v>324</v>
      </c>
      <c r="L656" s="945"/>
      <c r="M656" s="945"/>
      <c r="N656" s="946"/>
      <c r="O656" s="346"/>
      <c r="P656" s="362"/>
      <c r="Q656" s="327"/>
      <c r="R656" s="327"/>
      <c r="S656" s="327"/>
      <c r="T656" s="327"/>
      <c r="U656" s="327"/>
      <c r="V656" s="345"/>
      <c r="W656" s="345"/>
      <c r="X656" s="345"/>
      <c r="Y656" s="357"/>
      <c r="Z656" s="346"/>
    </row>
    <row r="657" spans="1:26" ht="21" customHeight="1">
      <c r="A657" s="891" t="s">
        <v>200</v>
      </c>
      <c r="B657" s="892"/>
      <c r="C657" s="277" t="str">
        <f>IF('statement of marks'!HO23="","",'statement of marks'!HO23)</f>
        <v/>
      </c>
      <c r="D657" s="893" t="str">
        <f>IF('statement of marks'!HQ23="","",'statement of marks'!HQ23)</f>
        <v/>
      </c>
      <c r="E657" s="893"/>
      <c r="F657" s="277"/>
      <c r="G657" s="893" t="str">
        <f>IF('statement of marks'!HS23="","",'statement of marks'!HS23)</f>
        <v/>
      </c>
      <c r="H657" s="893"/>
      <c r="I657" s="893" t="str">
        <f>IF('statement of marks'!HU23="","",'statement of marks'!HU23)</f>
        <v/>
      </c>
      <c r="J657" s="893"/>
      <c r="K657" s="275" t="str">
        <f>'statement of marks'!HW23</f>
        <v/>
      </c>
      <c r="L657" s="894" t="str">
        <f>IF(OR(M648="PASS",M648="FAIL"),'result subject-wise'!$AV$112,"")</f>
        <v/>
      </c>
      <c r="M657" s="894"/>
      <c r="N657" s="895"/>
      <c r="O657" s="326"/>
      <c r="P657" s="362"/>
      <c r="Q657" s="334"/>
      <c r="R657" s="334"/>
      <c r="S657" s="334"/>
      <c r="T657" s="334"/>
      <c r="U657" s="337"/>
      <c r="V657" s="347"/>
      <c r="W657" s="347"/>
      <c r="X657" s="347"/>
      <c r="Y657" s="326"/>
      <c r="Z657" s="326"/>
    </row>
    <row r="658" spans="1:26" ht="21" customHeight="1">
      <c r="A658" s="896" t="s">
        <v>201</v>
      </c>
      <c r="B658" s="897"/>
      <c r="C658" s="274" t="str">
        <f>IF('statement of marks'!HN23="","",'statement of marks'!HN23)</f>
        <v/>
      </c>
      <c r="D658" s="898" t="str">
        <f>IF('statement of marks'!HP23="","",'statement of marks'!HP23)</f>
        <v/>
      </c>
      <c r="E658" s="898"/>
      <c r="F658" s="274"/>
      <c r="G658" s="898" t="str">
        <f>IF('statement of marks'!HR23="","",'statement of marks'!HR23)</f>
        <v/>
      </c>
      <c r="H658" s="898"/>
      <c r="I658" s="898" t="str">
        <f>IF('statement of marks'!HT23="","",'statement of marks'!HT23)</f>
        <v/>
      </c>
      <c r="J658" s="898"/>
      <c r="K658" s="274" t="str">
        <f>'statement of marks'!HV23</f>
        <v/>
      </c>
      <c r="L658" s="894"/>
      <c r="M658" s="894"/>
      <c r="N658" s="895"/>
      <c r="O658" s="348"/>
      <c r="P658" s="362"/>
      <c r="Q658" s="332"/>
      <c r="R658" s="332"/>
      <c r="S658" s="332"/>
      <c r="T658" s="332"/>
      <c r="U658" s="332"/>
      <c r="V658" s="347"/>
      <c r="W658" s="347"/>
      <c r="X658" s="347"/>
      <c r="Y658" s="348"/>
      <c r="Z658" s="348"/>
    </row>
    <row r="659" spans="1:26" ht="21" customHeight="1">
      <c r="A659" s="899" t="s">
        <v>323</v>
      </c>
      <c r="B659" s="900"/>
      <c r="C659" s="22"/>
      <c r="D659" s="901"/>
      <c r="E659" s="901"/>
      <c r="F659" s="278"/>
      <c r="G659" s="901"/>
      <c r="H659" s="901"/>
      <c r="I659" s="901"/>
      <c r="J659" s="901"/>
      <c r="K659" s="901"/>
      <c r="L659" s="901"/>
      <c r="M659" s="901"/>
      <c r="N659" s="902"/>
      <c r="O659" s="326"/>
      <c r="P659" s="362"/>
      <c r="Q659" s="324"/>
      <c r="R659" s="324"/>
      <c r="S659" s="324"/>
      <c r="T659" s="324"/>
      <c r="U659" s="324"/>
      <c r="V659" s="324"/>
      <c r="W659" s="324"/>
      <c r="X659" s="324"/>
      <c r="Y659" s="349"/>
      <c r="Z659" s="326"/>
    </row>
    <row r="660" spans="1:26" ht="21" customHeight="1">
      <c r="A660" s="899" t="s">
        <v>206</v>
      </c>
      <c r="B660" s="900"/>
      <c r="C660" s="22"/>
      <c r="D660" s="901"/>
      <c r="E660" s="901"/>
      <c r="F660" s="278"/>
      <c r="G660" s="901"/>
      <c r="H660" s="901"/>
      <c r="I660" s="901"/>
      <c r="J660" s="901"/>
      <c r="K660" s="901"/>
      <c r="L660" s="901"/>
      <c r="M660" s="901"/>
      <c r="N660" s="902"/>
      <c r="O660" s="326"/>
      <c r="P660" s="362"/>
      <c r="Q660" s="324"/>
      <c r="R660" s="324"/>
      <c r="S660" s="324"/>
      <c r="T660" s="324"/>
      <c r="U660" s="324"/>
      <c r="V660" s="324"/>
      <c r="W660" s="324"/>
      <c r="X660" s="324"/>
      <c r="Y660" s="326"/>
      <c r="Z660" s="326"/>
    </row>
    <row r="661" spans="1:26" ht="21" customHeight="1">
      <c r="A661" s="891" t="s">
        <v>322</v>
      </c>
      <c r="B661" s="892"/>
      <c r="C661" s="22"/>
      <c r="D661" s="901"/>
      <c r="E661" s="901"/>
      <c r="F661" s="278"/>
      <c r="G661" s="901"/>
      <c r="H661" s="901"/>
      <c r="I661" s="901"/>
      <c r="J661" s="901"/>
      <c r="K661" s="594" t="s">
        <v>322</v>
      </c>
      <c r="L661" s="901"/>
      <c r="M661" s="901"/>
      <c r="N661" s="902"/>
      <c r="O661" s="326"/>
      <c r="P661" s="362"/>
      <c r="Q661" s="324"/>
      <c r="R661" s="324"/>
      <c r="S661" s="324"/>
      <c r="T661" s="324"/>
      <c r="U661" s="34"/>
      <c r="V661" s="324"/>
      <c r="W661" s="324"/>
      <c r="X661" s="324"/>
      <c r="Y661" s="326"/>
      <c r="Z661" s="326"/>
    </row>
    <row r="662" spans="1:26" ht="21" customHeight="1">
      <c r="A662" s="891" t="s">
        <v>207</v>
      </c>
      <c r="B662" s="892"/>
      <c r="C662" s="22"/>
      <c r="D662" s="901"/>
      <c r="E662" s="901"/>
      <c r="F662" s="278"/>
      <c r="G662" s="901"/>
      <c r="H662" s="901"/>
      <c r="I662" s="901"/>
      <c r="J662" s="901"/>
      <c r="K662" s="901"/>
      <c r="L662" s="901"/>
      <c r="M662" s="901"/>
      <c r="N662" s="902"/>
      <c r="O662" s="326"/>
      <c r="P662" s="362"/>
      <c r="Q662" s="324"/>
      <c r="R662" s="324"/>
      <c r="S662" s="324"/>
      <c r="T662" s="324"/>
      <c r="U662" s="324"/>
      <c r="V662" s="324"/>
      <c r="W662" s="324"/>
      <c r="X662" s="324"/>
      <c r="Y662" s="326"/>
      <c r="Z662" s="326"/>
    </row>
    <row r="663" spans="1:26" ht="21" customHeight="1" thickBot="1">
      <c r="A663" s="905" t="s">
        <v>208</v>
      </c>
      <c r="B663" s="906"/>
      <c r="C663" s="906"/>
      <c r="D663" s="906"/>
      <c r="E663" s="906"/>
      <c r="F663" s="314"/>
      <c r="G663" s="907">
        <f>'statement of marks'!$HV$108</f>
        <v>45781</v>
      </c>
      <c r="H663" s="907"/>
      <c r="I663" s="908" t="s">
        <v>210</v>
      </c>
      <c r="J663" s="908"/>
      <c r="K663" s="903"/>
      <c r="L663" s="903"/>
      <c r="M663" s="903"/>
      <c r="N663" s="904"/>
      <c r="O663" s="345"/>
      <c r="P663" s="362"/>
      <c r="Q663" s="345"/>
      <c r="R663" s="347"/>
      <c r="S663" s="350"/>
      <c r="T663" s="350"/>
      <c r="U663" s="324"/>
      <c r="V663" s="324"/>
      <c r="W663" s="324"/>
      <c r="X663" s="324"/>
      <c r="Y663" s="345"/>
      <c r="Z663" s="345"/>
    </row>
    <row r="664" spans="1:26" ht="21" customHeight="1" thickTop="1">
      <c r="A664" s="962" t="s">
        <v>195</v>
      </c>
      <c r="B664" s="963"/>
      <c r="C664" s="963"/>
      <c r="D664" s="963"/>
      <c r="E664" s="963"/>
      <c r="F664" s="963"/>
      <c r="G664" s="963"/>
      <c r="H664" s="963"/>
      <c r="I664" s="963"/>
      <c r="J664" s="963"/>
      <c r="K664" s="963"/>
      <c r="L664" s="963"/>
      <c r="M664" s="963"/>
      <c r="N664" s="964"/>
      <c r="O664" s="323"/>
      <c r="P664" s="362"/>
      <c r="Q664" s="323"/>
      <c r="R664" s="323"/>
      <c r="S664" s="323"/>
      <c r="T664" s="323"/>
      <c r="U664" s="323"/>
      <c r="V664" s="323"/>
      <c r="W664" s="323"/>
      <c r="X664" s="323"/>
      <c r="Y664" s="323"/>
      <c r="Z664" s="323"/>
    </row>
    <row r="665" spans="1:26" ht="21" customHeight="1">
      <c r="A665" s="965" t="str">
        <f>IF('statement of marks'!$A$2="","",'statement of marks'!$A$2)</f>
        <v>Govt. Higher Secondary School, XYZ</v>
      </c>
      <c r="B665" s="966"/>
      <c r="C665" s="966"/>
      <c r="D665" s="966"/>
      <c r="E665" s="966"/>
      <c r="F665" s="966"/>
      <c r="G665" s="966"/>
      <c r="H665" s="966"/>
      <c r="I665" s="966"/>
      <c r="J665" s="966"/>
      <c r="K665" s="966"/>
      <c r="L665" s="966"/>
      <c r="M665" s="966"/>
      <c r="N665" s="967"/>
      <c r="O665" s="325"/>
      <c r="P665" s="362"/>
      <c r="Q665" s="325"/>
      <c r="R665" s="325"/>
      <c r="S665" s="325"/>
      <c r="T665" s="325"/>
      <c r="U665" s="325"/>
      <c r="V665" s="325"/>
      <c r="W665" s="325"/>
      <c r="X665" s="325"/>
      <c r="Y665" s="325"/>
      <c r="Z665" s="325"/>
    </row>
    <row r="666" spans="1:26" ht="21" customHeight="1">
      <c r="A666" s="965"/>
      <c r="B666" s="966"/>
      <c r="C666" s="966"/>
      <c r="D666" s="966"/>
      <c r="E666" s="966"/>
      <c r="F666" s="966"/>
      <c r="G666" s="966"/>
      <c r="H666" s="966"/>
      <c r="I666" s="966"/>
      <c r="J666" s="966"/>
      <c r="K666" s="966"/>
      <c r="L666" s="966"/>
      <c r="M666" s="966"/>
      <c r="N666" s="967"/>
      <c r="O666" s="325"/>
      <c r="P666" s="362"/>
      <c r="Q666" s="325"/>
      <c r="R666" s="325"/>
      <c r="S666" s="325"/>
      <c r="T666" s="325"/>
      <c r="U666" s="325"/>
      <c r="V666" s="325"/>
      <c r="W666" s="325"/>
      <c r="X666" s="325"/>
      <c r="Y666" s="325"/>
      <c r="Z666" s="325"/>
    </row>
    <row r="667" spans="1:26" ht="21" customHeight="1">
      <c r="A667" s="891" t="s">
        <v>196</v>
      </c>
      <c r="B667" s="892"/>
      <c r="C667" s="939" t="str">
        <f>IF(M687="","MAIN EXAM.",IF(C694="SUPPL.","SUPPL. EXAM.",IF(C694="RE-EXAM.","RE-EXAM.",)))</f>
        <v>MAIN EXAM.</v>
      </c>
      <c r="D667" s="939"/>
      <c r="E667" s="939"/>
      <c r="F667" s="939"/>
      <c r="G667" s="939"/>
      <c r="H667" s="948" t="s">
        <v>133</v>
      </c>
      <c r="I667" s="949"/>
      <c r="J667" s="352" t="str">
        <f>IF('statement of marks'!$F$3="","",'statement of marks'!$F$3)</f>
        <v>2024-25</v>
      </c>
      <c r="K667" s="939" t="s">
        <v>62</v>
      </c>
      <c r="L667" s="939"/>
      <c r="M667" s="939" t="str">
        <f>IF('statement of marks'!D24="","",'statement of marks'!D24)</f>
        <v/>
      </c>
      <c r="N667" s="950"/>
      <c r="O667" s="326"/>
      <c r="P667" s="362"/>
      <c r="Q667" s="327"/>
      <c r="R667" s="327"/>
      <c r="S667" s="327"/>
      <c r="T667" s="327"/>
      <c r="U667" s="327"/>
      <c r="V667" s="327"/>
      <c r="W667" s="327"/>
      <c r="X667" s="327"/>
      <c r="Y667" s="326"/>
      <c r="Z667" s="326"/>
    </row>
    <row r="668" spans="1:26" ht="21" customHeight="1">
      <c r="A668" s="891" t="s">
        <v>36</v>
      </c>
      <c r="B668" s="892"/>
      <c r="C668" s="892" t="str">
        <f>IF('statement of marks'!G24="","",'statement of marks'!G24)</f>
        <v/>
      </c>
      <c r="D668" s="892"/>
      <c r="E668" s="892"/>
      <c r="F668" s="892"/>
      <c r="G668" s="892"/>
      <c r="H668" s="892"/>
      <c r="I668" s="892"/>
      <c r="J668" s="892"/>
      <c r="K668" s="892"/>
      <c r="L668" s="892"/>
      <c r="M668" s="892"/>
      <c r="N668" s="951"/>
      <c r="O668" s="326"/>
      <c r="P668" s="362"/>
      <c r="Q668" s="326"/>
      <c r="R668" s="326"/>
      <c r="S668" s="326"/>
      <c r="T668" s="326"/>
      <c r="U668" s="326"/>
      <c r="V668" s="326"/>
      <c r="W668" s="326"/>
      <c r="X668" s="326"/>
      <c r="Y668" s="326"/>
      <c r="Z668" s="326"/>
    </row>
    <row r="669" spans="1:26" ht="21" customHeight="1">
      <c r="A669" s="891" t="s">
        <v>37</v>
      </c>
      <c r="B669" s="892"/>
      <c r="C669" s="892" t="str">
        <f>IF('statement of marks'!H24="","",'statement of marks'!H24)</f>
        <v/>
      </c>
      <c r="D669" s="892"/>
      <c r="E669" s="892"/>
      <c r="F669" s="892"/>
      <c r="G669" s="892"/>
      <c r="H669" s="892"/>
      <c r="I669" s="892"/>
      <c r="J669" s="892"/>
      <c r="K669" s="892"/>
      <c r="L669" s="892"/>
      <c r="M669" s="892"/>
      <c r="N669" s="951"/>
      <c r="O669" s="326"/>
      <c r="P669" s="362"/>
      <c r="Q669" s="326"/>
      <c r="R669" s="326"/>
      <c r="S669" s="326"/>
      <c r="T669" s="326"/>
      <c r="U669" s="326"/>
      <c r="V669" s="326"/>
      <c r="W669" s="326"/>
      <c r="X669" s="326"/>
      <c r="Y669" s="326"/>
      <c r="Z669" s="326"/>
    </row>
    <row r="670" spans="1:26" ht="21" customHeight="1">
      <c r="A670" s="891" t="s">
        <v>38</v>
      </c>
      <c r="B670" s="892"/>
      <c r="C670" s="892" t="str">
        <f>IF('statement of marks'!I24="","",'statement of marks'!I24)</f>
        <v/>
      </c>
      <c r="D670" s="892"/>
      <c r="E670" s="892"/>
      <c r="F670" s="892"/>
      <c r="G670" s="892"/>
      <c r="H670" s="892"/>
      <c r="I670" s="892"/>
      <c r="J670" s="892"/>
      <c r="K670" s="892"/>
      <c r="L670" s="892"/>
      <c r="M670" s="892"/>
      <c r="N670" s="951"/>
      <c r="O670" s="326"/>
      <c r="P670" s="362"/>
      <c r="Q670" s="326"/>
      <c r="R670" s="326"/>
      <c r="S670" s="326"/>
      <c r="T670" s="326"/>
      <c r="U670" s="326"/>
      <c r="V670" s="326"/>
      <c r="W670" s="326"/>
      <c r="X670" s="326"/>
      <c r="Y670" s="326"/>
      <c r="Z670" s="326"/>
    </row>
    <row r="671" spans="1:26" ht="21" customHeight="1">
      <c r="A671" s="891" t="s">
        <v>243</v>
      </c>
      <c r="B671" s="892"/>
      <c r="C671" s="892" t="str">
        <f>IF('statement of marks'!$A$3="","",'statement of marks'!$A$3)</f>
        <v>9 'A'</v>
      </c>
      <c r="D671" s="892"/>
      <c r="E671" s="939" t="s">
        <v>63</v>
      </c>
      <c r="F671" s="939"/>
      <c r="G671" s="939"/>
      <c r="H671" s="939" t="str">
        <f>IF('statement of marks'!E24="","",'statement of marks'!E24)</f>
        <v/>
      </c>
      <c r="I671" s="939"/>
      <c r="J671" s="952" t="s">
        <v>58</v>
      </c>
      <c r="K671" s="952"/>
      <c r="L671" s="953" t="str">
        <f>IF('statement of marks'!F24="","",'statement of marks'!F24)</f>
        <v/>
      </c>
      <c r="M671" s="953"/>
      <c r="N671" s="954"/>
      <c r="O671" s="326"/>
      <c r="P671" s="362"/>
      <c r="Q671" s="326"/>
      <c r="R671" s="327"/>
      <c r="S671" s="327"/>
      <c r="T671" s="327"/>
      <c r="U671" s="327"/>
      <c r="V671" s="328"/>
      <c r="W671" s="328"/>
      <c r="X671" s="328"/>
      <c r="Y671" s="326"/>
      <c r="Z671" s="326"/>
    </row>
    <row r="672" spans="1:26" ht="21" customHeight="1">
      <c r="A672" s="955" t="s">
        <v>197</v>
      </c>
      <c r="B672" s="956" t="s">
        <v>198</v>
      </c>
      <c r="C672" s="659" t="s">
        <v>67</v>
      </c>
      <c r="D672" s="659" t="s">
        <v>68</v>
      </c>
      <c r="E672" s="957" t="s">
        <v>434</v>
      </c>
      <c r="F672" s="958" t="s">
        <v>431</v>
      </c>
      <c r="G672" s="659" t="s">
        <v>370</v>
      </c>
      <c r="H672" s="659" t="s">
        <v>212</v>
      </c>
      <c r="I672" s="659" t="s">
        <v>432</v>
      </c>
      <c r="J672" s="659" t="s">
        <v>168</v>
      </c>
      <c r="K672" s="659" t="s">
        <v>438</v>
      </c>
      <c r="L672" s="659" t="s">
        <v>365</v>
      </c>
      <c r="M672" s="659" t="s">
        <v>366</v>
      </c>
      <c r="N672" s="961" t="s">
        <v>213</v>
      </c>
      <c r="O672" s="329"/>
      <c r="P672" s="362"/>
      <c r="Q672" s="330"/>
      <c r="R672" s="330"/>
      <c r="S672" s="330"/>
      <c r="T672" s="330"/>
      <c r="U672" s="330"/>
      <c r="V672" s="330"/>
      <c r="W672" s="330"/>
      <c r="X672" s="330"/>
      <c r="Y672" s="329"/>
      <c r="Z672" s="329"/>
    </row>
    <row r="673" spans="1:26" ht="21" customHeight="1">
      <c r="A673" s="955"/>
      <c r="B673" s="956"/>
      <c r="C673" s="659"/>
      <c r="D673" s="659"/>
      <c r="E673" s="957"/>
      <c r="F673" s="959"/>
      <c r="G673" s="659"/>
      <c r="H673" s="659"/>
      <c r="I673" s="659"/>
      <c r="J673" s="659"/>
      <c r="K673" s="659"/>
      <c r="L673" s="659"/>
      <c r="M673" s="659"/>
      <c r="N673" s="961"/>
      <c r="O673" s="329"/>
      <c r="P673" s="362"/>
      <c r="Q673" s="330"/>
      <c r="R673" s="330"/>
      <c r="S673" s="330"/>
      <c r="T673" s="330"/>
      <c r="U673" s="330"/>
      <c r="V673" s="330"/>
      <c r="W673" s="330"/>
      <c r="X673" s="330"/>
      <c r="Y673" s="329"/>
      <c r="Z673" s="329"/>
    </row>
    <row r="674" spans="1:26" ht="21" customHeight="1">
      <c r="A674" s="955"/>
      <c r="B674" s="956"/>
      <c r="C674" s="659"/>
      <c r="D674" s="659"/>
      <c r="E674" s="957"/>
      <c r="F674" s="960"/>
      <c r="G674" s="659"/>
      <c r="H674" s="659"/>
      <c r="I674" s="659"/>
      <c r="J674" s="659"/>
      <c r="K674" s="659"/>
      <c r="L674" s="659"/>
      <c r="M674" s="659"/>
      <c r="N674" s="961"/>
      <c r="O674" s="329"/>
      <c r="P674" s="362"/>
      <c r="Q674" s="330"/>
      <c r="R674" s="330"/>
      <c r="S674" s="330"/>
      <c r="T674" s="330"/>
      <c r="U674" s="330"/>
      <c r="V674" s="330"/>
      <c r="W674" s="330"/>
      <c r="X674" s="330"/>
      <c r="Y674" s="329"/>
      <c r="Z674" s="329"/>
    </row>
    <row r="675" spans="1:26" ht="21" customHeight="1">
      <c r="A675" s="922" t="s">
        <v>149</v>
      </c>
      <c r="B675" s="923"/>
      <c r="C675" s="274">
        <v>10</v>
      </c>
      <c r="D675" s="274">
        <v>10</v>
      </c>
      <c r="E675" s="322" t="s">
        <v>436</v>
      </c>
      <c r="F675" s="322" t="s">
        <v>437</v>
      </c>
      <c r="G675" s="274">
        <v>70</v>
      </c>
      <c r="H675" s="270">
        <v>100</v>
      </c>
      <c r="I675" s="202">
        <v>100</v>
      </c>
      <c r="J675" s="270">
        <v>200</v>
      </c>
      <c r="K675" s="279"/>
      <c r="L675" s="270">
        <v>100</v>
      </c>
      <c r="M675" s="270"/>
      <c r="N675" s="201">
        <v>200</v>
      </c>
      <c r="O675" s="331"/>
      <c r="P675" s="362"/>
      <c r="Q675" s="325"/>
      <c r="R675" s="325"/>
      <c r="S675" s="325"/>
      <c r="T675" s="325"/>
      <c r="U675" s="333"/>
      <c r="V675" s="325"/>
      <c r="W675" s="325"/>
      <c r="X675" s="325"/>
      <c r="Y675" s="331"/>
      <c r="Z675" s="331"/>
    </row>
    <row r="676" spans="1:26" ht="21" customHeight="1">
      <c r="A676" s="891" t="str">
        <f>'statement of marks'!$J$3</f>
        <v xml:space="preserve"> HINDI</v>
      </c>
      <c r="B676" s="892"/>
      <c r="C676" s="277" t="str">
        <f>IF('statement of marks'!J24="","",'statement of marks'!J24)</f>
        <v/>
      </c>
      <c r="D676" s="277" t="str">
        <f>IF('statement of marks'!K24="","",'statement of marks'!K24)</f>
        <v/>
      </c>
      <c r="E676" s="277" t="str">
        <f>IF('statement of marks'!L24="","",'statement of marks'!L24)</f>
        <v/>
      </c>
      <c r="F676" s="360" t="str">
        <f>IF('statement of marks'!N24="","",'statement of marks'!N24)</f>
        <v/>
      </c>
      <c r="G676" s="277" t="str">
        <f>IF('statement of marks'!O24="","",'statement of marks'!O24)</f>
        <v/>
      </c>
      <c r="H676" s="270" t="str">
        <f t="shared" ref="H676:H681" si="101">IF(G676="","",SUM(C676:G676))</f>
        <v/>
      </c>
      <c r="I676" s="202" t="str">
        <f>IF('statement of marks'!Q24="","",'statement of marks'!Q24)</f>
        <v/>
      </c>
      <c r="J676" s="203" t="str">
        <f t="shared" ref="J676:J681" si="102">IF(I676="","",SUM(H676:I676))</f>
        <v/>
      </c>
      <c r="K676" s="275" t="str">
        <f>CONCATENATE('statement of marks'!HZ24,'statement of marks'!IA24,'statement of marks'!IB24)</f>
        <v/>
      </c>
      <c r="L676" s="277" t="str">
        <f>IF('result subject-wise'!AB24="","",'result subject-wise'!AB24)</f>
        <v/>
      </c>
      <c r="M676" s="277" t="str">
        <f>IF('result subject-wise'!AK24="","",'result subject-wise'!AK24)</f>
        <v/>
      </c>
      <c r="N676" s="276" t="str">
        <f>IF(AND(K676="RE",M676=""),"",IF(AND(K676="S",M676=""),"",IF(M676="P",SUM(H676,L676),J676)))</f>
        <v/>
      </c>
      <c r="O676" s="326"/>
      <c r="P676" s="362"/>
      <c r="Q676" s="334"/>
      <c r="R676" s="325"/>
      <c r="S676" s="335"/>
      <c r="T676" s="336"/>
      <c r="U676" s="337"/>
      <c r="V676" s="334"/>
      <c r="W676" s="334"/>
      <c r="X676" s="337"/>
      <c r="Y676" s="326"/>
      <c r="Z676" s="326"/>
    </row>
    <row r="677" spans="1:26" ht="21" customHeight="1">
      <c r="A677" s="891" t="str">
        <f>'statement of marks'!$Y$3</f>
        <v xml:space="preserve"> ENGLISH</v>
      </c>
      <c r="B677" s="892"/>
      <c r="C677" s="277" t="str">
        <f>IF('statement of marks'!Y24="","",'statement of marks'!Y24)</f>
        <v/>
      </c>
      <c r="D677" s="277" t="str">
        <f>IF('statement of marks'!Z24="","",'statement of marks'!Z24)</f>
        <v/>
      </c>
      <c r="E677" s="277" t="str">
        <f>IF('statement of marks'!AA24="","",'statement of marks'!AA24)</f>
        <v/>
      </c>
      <c r="F677" s="360" t="str">
        <f>IF('statement of marks'!AC24="","",'statement of marks'!AC24)</f>
        <v/>
      </c>
      <c r="G677" s="277" t="str">
        <f>IF('statement of marks'!AD24="","",'statement of marks'!AD24)</f>
        <v/>
      </c>
      <c r="H677" s="270" t="str">
        <f t="shared" si="101"/>
        <v/>
      </c>
      <c r="I677" s="202" t="str">
        <f>IF('statement of marks'!AF24="","",'statement of marks'!AF24)</f>
        <v/>
      </c>
      <c r="J677" s="203" t="str">
        <f t="shared" si="102"/>
        <v/>
      </c>
      <c r="K677" s="275" t="str">
        <f>CONCATENATE('statement of marks'!IC24,'statement of marks'!ID24,'statement of marks'!IE24,)</f>
        <v/>
      </c>
      <c r="L677" s="277" t="str">
        <f>IF('result subject-wise'!AC24="","",'result subject-wise'!AC24)</f>
        <v/>
      </c>
      <c r="M677" s="277" t="str">
        <f>IF('result subject-wise'!AL24="","",'result subject-wise'!AL24)</f>
        <v/>
      </c>
      <c r="N677" s="276" t="str">
        <f t="shared" ref="N677:N681" si="103">IF(AND(K677="RE",M677=""),"",IF(AND(K677="S",M677=""),"",IF(M677="P",SUM(H677,L677),J677)))</f>
        <v/>
      </c>
      <c r="O677" s="326"/>
      <c r="P677" s="362"/>
      <c r="Q677" s="334"/>
      <c r="R677" s="325"/>
      <c r="S677" s="335"/>
      <c r="T677" s="336"/>
      <c r="U677" s="337"/>
      <c r="V677" s="334"/>
      <c r="W677" s="334"/>
      <c r="X677" s="337"/>
      <c r="Y677" s="326"/>
      <c r="Z677" s="326"/>
    </row>
    <row r="678" spans="1:26" ht="21" customHeight="1">
      <c r="A678" s="891" t="str">
        <f>'statement of marks'!AO24</f>
        <v/>
      </c>
      <c r="B678" s="892"/>
      <c r="C678" s="277" t="str">
        <f>IF('statement of marks'!AP24="","",'statement of marks'!AP24)</f>
        <v/>
      </c>
      <c r="D678" s="277" t="str">
        <f>IF('statement of marks'!AQ24="","",'statement of marks'!AQ24)</f>
        <v/>
      </c>
      <c r="E678" s="277" t="str">
        <f>IF('statement of marks'!AR24="","",'statement of marks'!AR24)</f>
        <v/>
      </c>
      <c r="F678" s="360" t="str">
        <f>IF('statement of marks'!AT24="","",'statement of marks'!AT24)</f>
        <v/>
      </c>
      <c r="G678" s="277" t="str">
        <f>IF('statement of marks'!AU24="","",'statement of marks'!AU24)</f>
        <v/>
      </c>
      <c r="H678" s="270" t="str">
        <f t="shared" si="101"/>
        <v/>
      </c>
      <c r="I678" s="202" t="str">
        <f>IF('statement of marks'!AW24="","",'statement of marks'!AW24)</f>
        <v/>
      </c>
      <c r="J678" s="203" t="str">
        <f t="shared" si="102"/>
        <v/>
      </c>
      <c r="K678" s="275" t="str">
        <f>CONCATENATE('statement of marks'!IF24,'statement of marks'!IL24,'statement of marks'!IM24)</f>
        <v/>
      </c>
      <c r="L678" s="277" t="str">
        <f>IF('result subject-wise'!AD24="","",'result subject-wise'!AD24)</f>
        <v/>
      </c>
      <c r="M678" s="277" t="str">
        <f>IF('result subject-wise'!AM24="","",'result subject-wise'!AM24)</f>
        <v/>
      </c>
      <c r="N678" s="276" t="str">
        <f t="shared" si="103"/>
        <v/>
      </c>
      <c r="O678" s="326"/>
      <c r="P678" s="362"/>
      <c r="Q678" s="334"/>
      <c r="R678" s="325"/>
      <c r="S678" s="335"/>
      <c r="T678" s="336"/>
      <c r="U678" s="337"/>
      <c r="V678" s="334"/>
      <c r="W678" s="334"/>
      <c r="X678" s="337"/>
      <c r="Y678" s="326"/>
      <c r="Z678" s="326"/>
    </row>
    <row r="679" spans="1:26" ht="21" customHeight="1">
      <c r="A679" s="891" t="str">
        <f>'statement of marks'!$BE$3</f>
        <v xml:space="preserve"> SCIENCE</v>
      </c>
      <c r="B679" s="892"/>
      <c r="C679" s="277" t="str">
        <f>IF('statement of marks'!BE24="","",'statement of marks'!BE24)</f>
        <v/>
      </c>
      <c r="D679" s="277" t="str">
        <f>IF('statement of marks'!BF24="","",'statement of marks'!BF24)</f>
        <v/>
      </c>
      <c r="E679" s="277" t="str">
        <f>IF('statement of marks'!BG24="","",'statement of marks'!BG24)</f>
        <v/>
      </c>
      <c r="F679" s="360" t="str">
        <f>IF('statement of marks'!BI24="","",'statement of marks'!BI24)</f>
        <v/>
      </c>
      <c r="G679" s="277" t="str">
        <f>IF('statement of marks'!BJ24="","",'statement of marks'!BJ24)</f>
        <v/>
      </c>
      <c r="H679" s="270" t="str">
        <f t="shared" si="101"/>
        <v/>
      </c>
      <c r="I679" s="202" t="str">
        <f>IF('statement of marks'!BL24="","",'statement of marks'!BL24)</f>
        <v/>
      </c>
      <c r="J679" s="203" t="str">
        <f t="shared" si="102"/>
        <v/>
      </c>
      <c r="K679" s="275" t="str">
        <f>CONCATENATE('statement of marks'!IN24,'statement of marks'!IO24,'statement of marks'!IP24)</f>
        <v/>
      </c>
      <c r="L679" s="277" t="str">
        <f>IF('result subject-wise'!AE24="","",'result subject-wise'!AE24)</f>
        <v/>
      </c>
      <c r="M679" s="277" t="str">
        <f>IF('result subject-wise'!AN24="","",'result subject-wise'!AN24)</f>
        <v/>
      </c>
      <c r="N679" s="276" t="str">
        <f t="shared" si="103"/>
        <v/>
      </c>
      <c r="O679" s="326"/>
      <c r="P679" s="362"/>
      <c r="Q679" s="334"/>
      <c r="R679" s="325"/>
      <c r="S679" s="335"/>
      <c r="T679" s="336"/>
      <c r="U679" s="337"/>
      <c r="V679" s="334"/>
      <c r="W679" s="334"/>
      <c r="X679" s="337"/>
      <c r="Y679" s="326"/>
      <c r="Z679" s="326"/>
    </row>
    <row r="680" spans="1:26" ht="21" customHeight="1">
      <c r="A680" s="909" t="str">
        <f>'statement of marks'!$BU24</f>
        <v xml:space="preserve"> SOCIAL SCIENCE</v>
      </c>
      <c r="B680" s="910"/>
      <c r="C680" s="277">
        <f>IF('statement of marks'!CL24="","",'statement of marks'!CL24)</f>
        <v>10</v>
      </c>
      <c r="D680" s="277">
        <f>IF('statement of marks'!CM24="","",'statement of marks'!CM24)</f>
        <v>10</v>
      </c>
      <c r="E680" s="277">
        <f>IF('statement of marks'!CN24="","",'statement of marks'!CN24)</f>
        <v>9</v>
      </c>
      <c r="F680" s="360">
        <f>IF('statement of marks'!CO24="","",'statement of marks'!CO24)</f>
        <v>0.5</v>
      </c>
      <c r="G680" s="277">
        <f>IF('statement of marks'!CP24="","",'statement of marks'!CP24)</f>
        <v>70</v>
      </c>
      <c r="H680" s="270">
        <f t="shared" si="101"/>
        <v>99.5</v>
      </c>
      <c r="I680" s="202">
        <f>IF('statement of marks'!CR24="","",'statement of marks'!CR24)</f>
        <v>100</v>
      </c>
      <c r="J680" s="203">
        <f t="shared" si="102"/>
        <v>199.5</v>
      </c>
      <c r="K680" s="275" t="str">
        <f>CONCATENATE('statement of marks'!IQ24,'statement of marks'!IR24,'statement of marks'!IS24)</f>
        <v/>
      </c>
      <c r="L680" s="277" t="str">
        <f>IF('result subject-wise'!AF24="","",'result subject-wise'!AF24)</f>
        <v/>
      </c>
      <c r="M680" s="277" t="str">
        <f>IF('result subject-wise'!AO24="","",'result subject-wise'!AO24)</f>
        <v/>
      </c>
      <c r="N680" s="276">
        <f t="shared" si="103"/>
        <v>199.5</v>
      </c>
      <c r="O680" s="326"/>
      <c r="P680" s="362"/>
      <c r="Q680" s="334"/>
      <c r="R680" s="325"/>
      <c r="S680" s="335"/>
      <c r="T680" s="336"/>
      <c r="U680" s="337"/>
      <c r="V680" s="334"/>
      <c r="W680" s="334"/>
      <c r="X680" s="337"/>
      <c r="Y680" s="326"/>
      <c r="Z680" s="326"/>
    </row>
    <row r="681" spans="1:26" ht="21" customHeight="1">
      <c r="A681" s="891" t="str">
        <f>'statement of marks'!$CZ$3</f>
        <v xml:space="preserve"> MATHEMATICS</v>
      </c>
      <c r="B681" s="892"/>
      <c r="C681" s="277">
        <f>IF('statement of marks'!CZ24="","",'statement of marks'!CZ24)</f>
        <v>5</v>
      </c>
      <c r="D681" s="277">
        <f>IF('statement of marks'!DA24="","",'statement of marks'!DA24)</f>
        <v>4</v>
      </c>
      <c r="E681" s="277">
        <f>IF('statement of marks'!DB24="","",'statement of marks'!DB24)</f>
        <v>8</v>
      </c>
      <c r="F681" s="360">
        <f>IF('statement of marks'!DD24="","",'statement of marks'!DD24)</f>
        <v>1</v>
      </c>
      <c r="G681" s="277">
        <f>IF('statement of marks'!DE24="","",'statement of marks'!DE24)</f>
        <v>25</v>
      </c>
      <c r="H681" s="270">
        <f t="shared" si="101"/>
        <v>43</v>
      </c>
      <c r="I681" s="202">
        <f>IF('statement of marks'!DG24="","",'statement of marks'!DG24)</f>
        <v>90</v>
      </c>
      <c r="J681" s="203">
        <f t="shared" si="102"/>
        <v>133</v>
      </c>
      <c r="K681" s="275" t="str">
        <f>CONCATENATE('statement of marks'!IT24,'statement of marks'!IU24,'statement of marks'!IV24)</f>
        <v/>
      </c>
      <c r="L681" s="277" t="str">
        <f>IF('result subject-wise'!AG24="","",'result subject-wise'!AG24)</f>
        <v/>
      </c>
      <c r="M681" s="277" t="str">
        <f>IF('result subject-wise'!AP24="","",'result subject-wise'!AP24)</f>
        <v/>
      </c>
      <c r="N681" s="276">
        <f t="shared" si="103"/>
        <v>133</v>
      </c>
      <c r="O681" s="326"/>
      <c r="P681" s="362"/>
      <c r="Q681" s="334"/>
      <c r="R681" s="325"/>
      <c r="S681" s="335"/>
      <c r="T681" s="336"/>
      <c r="U681" s="337"/>
      <c r="V681" s="334"/>
      <c r="W681" s="334"/>
      <c r="X681" s="337"/>
      <c r="Y681" s="326"/>
      <c r="Z681" s="326"/>
    </row>
    <row r="682" spans="1:26" ht="21" customHeight="1">
      <c r="A682" s="911" t="s">
        <v>214</v>
      </c>
      <c r="B682" s="912"/>
      <c r="C682" s="274">
        <f t="shared" ref="C682:D682" si="104">IF(C681="","",SUM(C676:C681))</f>
        <v>15</v>
      </c>
      <c r="D682" s="274">
        <f t="shared" si="104"/>
        <v>14</v>
      </c>
      <c r="E682" s="274">
        <f>IF(E681="","",SUM(E676:E681))</f>
        <v>17</v>
      </c>
      <c r="F682" s="361">
        <f>IF(F681="","",SUM(F676:F681))</f>
        <v>1.5</v>
      </c>
      <c r="G682" s="274">
        <f t="shared" ref="G682:J682" si="105">IF(G681="","",SUM(G676:G681))</f>
        <v>95</v>
      </c>
      <c r="H682" s="274">
        <f t="shared" si="105"/>
        <v>142.5</v>
      </c>
      <c r="I682" s="274">
        <f t="shared" si="105"/>
        <v>190</v>
      </c>
      <c r="J682" s="274">
        <f t="shared" si="105"/>
        <v>332.5</v>
      </c>
      <c r="K682" s="913"/>
      <c r="L682" s="914"/>
      <c r="M682" s="919">
        <f>COUNTIF(M676:M681,"F")</f>
        <v>0</v>
      </c>
      <c r="N682" s="273">
        <f>SUM(N676:N681)</f>
        <v>332.5</v>
      </c>
      <c r="O682" s="339"/>
      <c r="P682" s="362"/>
      <c r="Q682" s="332"/>
      <c r="R682" s="332"/>
      <c r="S682" s="332"/>
      <c r="T682" s="332"/>
      <c r="U682" s="340"/>
      <c r="V682" s="340"/>
      <c r="W682" s="334"/>
      <c r="X682" s="332"/>
      <c r="Y682" s="339"/>
      <c r="Z682" s="339"/>
    </row>
    <row r="683" spans="1:26" ht="21" customHeight="1">
      <c r="A683" s="911" t="s">
        <v>199</v>
      </c>
      <c r="B683" s="912"/>
      <c r="C683" s="270">
        <f>60-(COUNTIF(C676:C681,"NA")*C675+COUNTIF(C676:C681,"ML")*C675)</f>
        <v>60</v>
      </c>
      <c r="D683" s="270">
        <f>60-(COUNTIF(D676:D681,"NA")*D675+COUNTIF(D676:D681,"ML")*D675)</f>
        <v>60</v>
      </c>
      <c r="E683" s="270">
        <f>53-(COUNTIF(E676:E681,"NA")*9+COUNTIF(E676:E681,"ML")*9)</f>
        <v>53</v>
      </c>
      <c r="F683" s="270">
        <f>7-(COUNTIF(F676:F681,"ML")*1)</f>
        <v>7</v>
      </c>
      <c r="G683" s="270">
        <f>420-(COUNTIF(G676:G681,"NA")*G675+COUNTIF(G676:G681,"ML")*G675)</f>
        <v>420</v>
      </c>
      <c r="H683" s="270">
        <f>SUM(C683:G683)</f>
        <v>600</v>
      </c>
      <c r="I683" s="270">
        <f>600-(COUNTIF(I676:I681,"ML")*100)</f>
        <v>600</v>
      </c>
      <c r="J683" s="270">
        <f>SUM(H683:I683)</f>
        <v>1200</v>
      </c>
      <c r="K683" s="915"/>
      <c r="L683" s="916"/>
      <c r="M683" s="920"/>
      <c r="N683" s="201">
        <f>6*N675</f>
        <v>1200</v>
      </c>
      <c r="O683" s="339"/>
      <c r="P683" s="362"/>
      <c r="Q683" s="325"/>
      <c r="R683" s="325"/>
      <c r="S683" s="325"/>
      <c r="T683" s="325"/>
      <c r="U683" s="340"/>
      <c r="V683" s="334"/>
      <c r="W683" s="340"/>
      <c r="X683" s="325"/>
      <c r="Y683" s="339"/>
      <c r="Z683" s="339"/>
    </row>
    <row r="684" spans="1:26" ht="21" customHeight="1">
      <c r="A684" s="922" t="s">
        <v>130</v>
      </c>
      <c r="B684" s="923"/>
      <c r="C684" s="204">
        <f t="shared" ref="C684:J684" si="106">C682/C683*100</f>
        <v>25</v>
      </c>
      <c r="D684" s="204">
        <f t="shared" si="106"/>
        <v>23.333333333333332</v>
      </c>
      <c r="E684" s="204">
        <f t="shared" si="106"/>
        <v>32.075471698113205</v>
      </c>
      <c r="F684" s="204">
        <f t="shared" si="106"/>
        <v>21.428571428571427</v>
      </c>
      <c r="G684" s="204">
        <f t="shared" si="106"/>
        <v>22.61904761904762</v>
      </c>
      <c r="H684" s="204">
        <f t="shared" si="106"/>
        <v>23.75</v>
      </c>
      <c r="I684" s="204">
        <f t="shared" si="106"/>
        <v>31.666666666666664</v>
      </c>
      <c r="J684" s="204">
        <f t="shared" si="106"/>
        <v>27.708333333333336</v>
      </c>
      <c r="K684" s="917"/>
      <c r="L684" s="918"/>
      <c r="M684" s="921"/>
      <c r="N684" s="354">
        <f>N682/N683*100</f>
        <v>27.708333333333336</v>
      </c>
      <c r="O684" s="331"/>
      <c r="P684" s="363"/>
      <c r="Q684" s="341"/>
      <c r="R684" s="341"/>
      <c r="S684" s="341"/>
      <c r="T684" s="341"/>
      <c r="U684" s="340"/>
      <c r="V684" s="334"/>
      <c r="W684" s="340"/>
      <c r="X684" s="341"/>
      <c r="Y684" s="331"/>
      <c r="Z684" s="331"/>
    </row>
    <row r="685" spans="1:26" ht="21" customHeight="1">
      <c r="A685" s="891" t="str">
        <f>'statement of marks'!$DS$3</f>
        <v>RAJASTHAN KA SWARNIM ITIHAS</v>
      </c>
      <c r="B685" s="892"/>
      <c r="C685" s="272">
        <f>IF('statement of marks'!DS24="","",'statement of marks'!DS24)</f>
        <v>10</v>
      </c>
      <c r="D685" s="272">
        <f>IF('statement of marks'!DT24="","",'statement of marks'!DT24)</f>
        <v>10</v>
      </c>
      <c r="E685" s="277">
        <f>IF('statement of marks'!DU24="","",'statement of marks'!DU24)</f>
        <v>10</v>
      </c>
      <c r="F685" s="924"/>
      <c r="G685" s="272">
        <f>IF('statement of marks'!DW24="","",'statement of marks'!DW24)</f>
        <v>70</v>
      </c>
      <c r="H685" s="270">
        <f>IF(G685="","",SUM(C685:G685))</f>
        <v>100</v>
      </c>
      <c r="I685" s="272">
        <f>IF('statement of marks'!DY24="","",'statement of marks'!DY24)</f>
        <v>100</v>
      </c>
      <c r="J685" s="270">
        <f>IF(I685="","",SUM(H685:I685))</f>
        <v>200</v>
      </c>
      <c r="K685" s="275" t="str">
        <f>IF('statement of marks'!IW24="","",'statement of marks'!IW24)</f>
        <v/>
      </c>
      <c r="L685" s="280" t="str">
        <f>IF('result subject-wise'!AQ24="","",'result subject-wise'!AQ24)</f>
        <v/>
      </c>
      <c r="M685" s="927" t="s">
        <v>441</v>
      </c>
      <c r="N685" s="928"/>
      <c r="O685" s="326"/>
      <c r="P685" s="362"/>
      <c r="Q685" s="327"/>
      <c r="R685" s="325"/>
      <c r="S685" s="327"/>
      <c r="T685" s="325"/>
      <c r="U685" s="337"/>
      <c r="V685" s="342"/>
      <c r="W685" s="343"/>
      <c r="X685" s="332"/>
      <c r="Y685" s="326"/>
      <c r="Z685" s="326"/>
    </row>
    <row r="686" spans="1:26" ht="21" customHeight="1">
      <c r="A686" s="891" t="str">
        <f>'statement of marks'!$EG$3</f>
        <v xml:space="preserve"> PH. AND HEALTH EDU.</v>
      </c>
      <c r="B686" s="892"/>
      <c r="C686" s="272">
        <f>IF('statement of marks'!EI24="","",'statement of marks'!EI24)</f>
        <v>14</v>
      </c>
      <c r="D686" s="272">
        <f>IF('statement of marks'!EL24="","",'statement of marks'!EL24)</f>
        <v>11</v>
      </c>
      <c r="E686" s="277">
        <f>IF('statement of marks'!EO24="","",'statement of marks'!EO24)</f>
        <v>25</v>
      </c>
      <c r="F686" s="925"/>
      <c r="G686" s="272">
        <f>IF('statement of marks'!EU24="","",'statement of marks'!EU24)</f>
        <v>38</v>
      </c>
      <c r="H686" s="270">
        <f>IF(G686="","",SUM(C686:G686))</f>
        <v>88</v>
      </c>
      <c r="I686" s="272">
        <f>IF('statement of marks'!EZ24="","",'statement of marks'!EZ24)</f>
        <v>100</v>
      </c>
      <c r="J686" s="270">
        <f>IF(I686="","",SUM(H686:I686))</f>
        <v>188</v>
      </c>
      <c r="K686" s="275" t="str">
        <f>IF('statement of marks'!IX24="","",'statement of marks'!IX24)</f>
        <v>A</v>
      </c>
      <c r="L686" s="274" t="str">
        <f>IF('result subject-wise'!AR24="","",'result subject-wise'!AR24)</f>
        <v/>
      </c>
      <c r="M686" s="929"/>
      <c r="N686" s="930"/>
      <c r="O686" s="326"/>
      <c r="P686" s="362"/>
      <c r="Q686" s="327"/>
      <c r="R686" s="325"/>
      <c r="S686" s="327"/>
      <c r="T686" s="325"/>
      <c r="U686" s="337"/>
      <c r="V686" s="332"/>
      <c r="W686" s="332"/>
      <c r="X686" s="332"/>
      <c r="Y686" s="326"/>
      <c r="Z686" s="326"/>
    </row>
    <row r="687" spans="1:26" ht="21" customHeight="1">
      <c r="A687" s="891" t="str">
        <f>'statement of marks'!$FJ$3</f>
        <v xml:space="preserve"> FOUNDATION OF IT</v>
      </c>
      <c r="B687" s="892"/>
      <c r="C687" s="272">
        <f>IF('statement of marks'!FJ24="","",'statement of marks'!FJ24)</f>
        <v>10</v>
      </c>
      <c r="D687" s="272">
        <f>IF('statement of marks'!FK24="","",'statement of marks'!FK24)</f>
        <v>10</v>
      </c>
      <c r="E687" s="277">
        <f>IF('statement of marks'!FL24="","",'statement of marks'!FL24)</f>
        <v>10</v>
      </c>
      <c r="F687" s="926"/>
      <c r="G687" s="272">
        <f>IF('statement of marks'!FP24="","",'statement of marks'!FP24)</f>
        <v>51</v>
      </c>
      <c r="H687" s="270">
        <f>IF(G687="","",SUM(C687:G687))</f>
        <v>81</v>
      </c>
      <c r="I687" s="272">
        <f>IF('statement of marks'!FU24="","",'statement of marks'!FU24)</f>
        <v>90</v>
      </c>
      <c r="J687" s="270">
        <f>IF(I687="","",SUM(H687:I687))</f>
        <v>171</v>
      </c>
      <c r="K687" s="275" t="str">
        <f>IF('statement of marks'!IY24="","",'statement of marks'!IY24)</f>
        <v>A</v>
      </c>
      <c r="L687" s="274" t="str">
        <f>IF('result subject-wise'!AS24="","",'result subject-wise'!AS24)</f>
        <v/>
      </c>
      <c r="M687" s="931" t="str">
        <f>IF('result subject-wise'!AV24="","",'result subject-wise'!AV24)</f>
        <v/>
      </c>
      <c r="N687" s="932"/>
      <c r="O687" s="326"/>
      <c r="P687" s="362"/>
      <c r="Q687" s="327"/>
      <c r="R687" s="325"/>
      <c r="S687" s="327"/>
      <c r="T687" s="325"/>
      <c r="U687" s="337"/>
      <c r="V687" s="332"/>
      <c r="W687" s="332"/>
      <c r="X687" s="332"/>
      <c r="Y687" s="326"/>
      <c r="Z687" s="326"/>
    </row>
    <row r="688" spans="1:26" ht="21" customHeight="1">
      <c r="A688" s="891" t="str">
        <f>'statement of marks'!$GE$3</f>
        <v xml:space="preserve"> S.U.P.W.</v>
      </c>
      <c r="B688" s="892"/>
      <c r="C688" s="933" t="s">
        <v>244</v>
      </c>
      <c r="D688" s="934"/>
      <c r="E688" s="933" t="s">
        <v>74</v>
      </c>
      <c r="F688" s="933"/>
      <c r="G688" s="934"/>
      <c r="H688" s="934" t="s">
        <v>75</v>
      </c>
      <c r="I688" s="934"/>
      <c r="J688" s="270" t="s">
        <v>35</v>
      </c>
      <c r="K688" s="274" t="s">
        <v>52</v>
      </c>
      <c r="L688" s="935"/>
      <c r="M688" s="933" t="s">
        <v>130</v>
      </c>
      <c r="N688" s="936"/>
      <c r="O688" s="326"/>
      <c r="P688" s="362"/>
      <c r="Q688" s="325"/>
      <c r="R688" s="325"/>
      <c r="S688" s="325"/>
      <c r="T688" s="325"/>
      <c r="U688" s="332"/>
      <c r="V688" s="342"/>
      <c r="W688" s="337"/>
      <c r="X688" s="337"/>
      <c r="Y688" s="326"/>
      <c r="Z688" s="326"/>
    </row>
    <row r="689" spans="1:26" ht="21" customHeight="1">
      <c r="A689" s="891"/>
      <c r="B689" s="892"/>
      <c r="C689" s="934">
        <f>'statement of marks'!$GE$6</f>
        <v>25</v>
      </c>
      <c r="D689" s="934"/>
      <c r="E689" s="934">
        <f>'statement of marks'!$GF$6</f>
        <v>45</v>
      </c>
      <c r="F689" s="934"/>
      <c r="G689" s="934"/>
      <c r="H689" s="934">
        <f>'statement of marks'!$GG$6</f>
        <v>30</v>
      </c>
      <c r="I689" s="934"/>
      <c r="J689" s="270">
        <f>SUM(C689,E689,H689)</f>
        <v>100</v>
      </c>
      <c r="K689" s="274"/>
      <c r="L689" s="935"/>
      <c r="M689" s="937" t="str">
        <f>IF(M687="PASS",N684,"")</f>
        <v/>
      </c>
      <c r="N689" s="938"/>
      <c r="O689" s="326"/>
      <c r="P689" s="362"/>
      <c r="Q689" s="325"/>
      <c r="R689" s="325"/>
      <c r="S689" s="325"/>
      <c r="T689" s="325"/>
      <c r="U689" s="332"/>
      <c r="V689" s="342"/>
      <c r="W689" s="337"/>
      <c r="X689" s="337"/>
      <c r="Y689" s="326"/>
      <c r="Z689" s="326"/>
    </row>
    <row r="690" spans="1:26" ht="21" customHeight="1">
      <c r="A690" s="891"/>
      <c r="B690" s="892"/>
      <c r="C690" s="939">
        <f>IF('statement of marks'!GE24="","",'statement of marks'!GE24)</f>
        <v>24</v>
      </c>
      <c r="D690" s="939"/>
      <c r="E690" s="939">
        <f>'statement of marks'!GF24</f>
        <v>44</v>
      </c>
      <c r="F690" s="939"/>
      <c r="G690" s="939"/>
      <c r="H690" s="939">
        <f>'statement of marks'!GG24</f>
        <v>30</v>
      </c>
      <c r="I690" s="939"/>
      <c r="J690" s="272">
        <f>IF(H690="","",SUM(C690,E690,H690))</f>
        <v>98</v>
      </c>
      <c r="K690" s="275" t="str">
        <f>IF('statement of marks'!IZ24="","",'statement of marks'!IZ24)</f>
        <v>A</v>
      </c>
      <c r="L690" s="935"/>
      <c r="M690" s="940" t="s">
        <v>50</v>
      </c>
      <c r="N690" s="941"/>
      <c r="O690" s="326"/>
      <c r="P690" s="362"/>
      <c r="Q690" s="327"/>
      <c r="R690" s="327"/>
      <c r="S690" s="327"/>
      <c r="T690" s="327"/>
      <c r="U690" s="337"/>
      <c r="V690" s="342"/>
      <c r="W690" s="34"/>
      <c r="X690" s="337"/>
      <c r="Y690" s="326"/>
      <c r="Z690" s="326"/>
    </row>
    <row r="691" spans="1:26" ht="21" customHeight="1">
      <c r="A691" s="891" t="str">
        <f>'statement of marks'!$GN$3</f>
        <v xml:space="preserve"> ART EDU.</v>
      </c>
      <c r="B691" s="892"/>
      <c r="C691" s="934" t="s">
        <v>76</v>
      </c>
      <c r="D691" s="934"/>
      <c r="E691" s="934" t="s">
        <v>77</v>
      </c>
      <c r="F691" s="934"/>
      <c r="G691" s="934"/>
      <c r="H691" s="934" t="s">
        <v>78</v>
      </c>
      <c r="I691" s="934"/>
      <c r="J691" s="270" t="s">
        <v>35</v>
      </c>
      <c r="K691" s="274" t="s">
        <v>52</v>
      </c>
      <c r="L691" s="935"/>
      <c r="M691" s="942" t="str">
        <f>IF(M689="","",IF(M689&gt;=60,"FIRST",IF(M689&gt;=48,"SECOND",IF(M689&gt;=36,"THIRD"))))</f>
        <v/>
      </c>
      <c r="N691" s="943"/>
      <c r="O691" s="326"/>
      <c r="P691" s="362"/>
      <c r="Q691" s="325"/>
      <c r="R691" s="325"/>
      <c r="S691" s="325"/>
      <c r="T691" s="325"/>
      <c r="U691" s="332"/>
      <c r="V691" s="342"/>
      <c r="W691" s="337"/>
      <c r="X691" s="337"/>
      <c r="Y691" s="326"/>
      <c r="Z691" s="326"/>
    </row>
    <row r="692" spans="1:26" ht="21" customHeight="1">
      <c r="A692" s="891"/>
      <c r="B692" s="892"/>
      <c r="C692" s="934">
        <f>'statement of marks'!$GN$6</f>
        <v>25</v>
      </c>
      <c r="D692" s="934"/>
      <c r="E692" s="274">
        <f>'statement of marks'!$GO$6</f>
        <v>30</v>
      </c>
      <c r="F692" s="274"/>
      <c r="G692" s="270">
        <f>'statement of marks'!$GP$6</f>
        <v>30</v>
      </c>
      <c r="H692" s="934">
        <f>'statement of marks'!$GQ$6</f>
        <v>15</v>
      </c>
      <c r="I692" s="934"/>
      <c r="J692" s="270">
        <f>SUM(C692,E692,G692,H692)</f>
        <v>100</v>
      </c>
      <c r="K692" s="274"/>
      <c r="L692" s="935"/>
      <c r="M692" s="942"/>
      <c r="N692" s="943"/>
      <c r="O692" s="326"/>
      <c r="P692" s="362"/>
      <c r="Q692" s="325"/>
      <c r="R692" s="325"/>
      <c r="S692" s="325"/>
      <c r="T692" s="325"/>
      <c r="U692" s="332"/>
      <c r="V692" s="342"/>
      <c r="W692" s="337"/>
      <c r="X692" s="337"/>
      <c r="Y692" s="326"/>
      <c r="Z692" s="326"/>
    </row>
    <row r="693" spans="1:26" ht="21" customHeight="1">
      <c r="A693" s="891"/>
      <c r="B693" s="892"/>
      <c r="C693" s="939">
        <f>IF('statement of marks'!GN24="","",'statement of marks'!GN24)</f>
        <v>24</v>
      </c>
      <c r="D693" s="939"/>
      <c r="E693" s="277">
        <f>'statement of marks'!GO24</f>
        <v>28</v>
      </c>
      <c r="F693" s="277"/>
      <c r="G693" s="272">
        <f>'statement of marks'!GP24</f>
        <v>27</v>
      </c>
      <c r="H693" s="939">
        <f>'statement of marks'!GQ24</f>
        <v>14</v>
      </c>
      <c r="I693" s="939"/>
      <c r="J693" s="270">
        <f>IF(H693="","",SUM(C693:H693))</f>
        <v>93</v>
      </c>
      <c r="K693" s="275" t="str">
        <f>IF('statement of marks'!JA24="","",'statement of marks'!JA24)</f>
        <v>A</v>
      </c>
      <c r="L693" s="944" t="s">
        <v>442</v>
      </c>
      <c r="M693" s="945"/>
      <c r="N693" s="946"/>
      <c r="O693" s="326"/>
      <c r="P693" s="362"/>
      <c r="Q693" s="327"/>
      <c r="R693" s="327"/>
      <c r="S693" s="327"/>
      <c r="T693" s="325"/>
      <c r="U693" s="337"/>
      <c r="V693" s="344"/>
      <c r="W693" s="345"/>
      <c r="X693" s="345"/>
      <c r="Y693" s="326"/>
      <c r="Z693" s="326"/>
    </row>
    <row r="694" spans="1:26" ht="21" customHeight="1">
      <c r="A694" s="922" t="s">
        <v>439</v>
      </c>
      <c r="B694" s="923"/>
      <c r="C694" s="901" t="str">
        <f>'statement of marks'!HK24</f>
        <v/>
      </c>
      <c r="D694" s="901"/>
      <c r="E694" s="901"/>
      <c r="F694" s="278"/>
      <c r="G694" s="278" t="s">
        <v>211</v>
      </c>
      <c r="H694" s="275" t="str">
        <f>IF('statement of marks'!DR24="","",'statement of marks'!DR24)</f>
        <v/>
      </c>
      <c r="I694" s="942" t="s">
        <v>209</v>
      </c>
      <c r="J694" s="942"/>
      <c r="K694" s="272" t="str">
        <f>IF('statement of marks'!HM24="","",'statement of marks'!HM24)</f>
        <v/>
      </c>
      <c r="L694" s="945"/>
      <c r="M694" s="945"/>
      <c r="N694" s="946"/>
      <c r="O694" s="331"/>
      <c r="P694" s="362"/>
      <c r="Q694" s="324"/>
      <c r="R694" s="337"/>
      <c r="S694" s="337"/>
      <c r="T694" s="337"/>
      <c r="U694" s="327"/>
      <c r="V694" s="345"/>
      <c r="W694" s="345"/>
      <c r="X694" s="345"/>
      <c r="Y694" s="331"/>
      <c r="Z694" s="331"/>
    </row>
    <row r="695" spans="1:26" ht="21" customHeight="1">
      <c r="A695" s="310" t="s">
        <v>363</v>
      </c>
      <c r="B695" s="947" t="s">
        <v>202</v>
      </c>
      <c r="C695" s="947"/>
      <c r="D695" s="939" t="s">
        <v>203</v>
      </c>
      <c r="E695" s="939"/>
      <c r="F695" s="272"/>
      <c r="G695" s="939" t="s">
        <v>204</v>
      </c>
      <c r="H695" s="939"/>
      <c r="I695" s="939" t="s">
        <v>205</v>
      </c>
      <c r="J695" s="939"/>
      <c r="K695" s="272" t="s">
        <v>324</v>
      </c>
      <c r="L695" s="945"/>
      <c r="M695" s="945"/>
      <c r="N695" s="946"/>
      <c r="O695" s="346"/>
      <c r="P695" s="362"/>
      <c r="Q695" s="327"/>
      <c r="R695" s="327"/>
      <c r="S695" s="327"/>
      <c r="T695" s="327"/>
      <c r="U695" s="327"/>
      <c r="V695" s="345"/>
      <c r="W695" s="345"/>
      <c r="X695" s="345"/>
      <c r="Y695" s="357"/>
      <c r="Z695" s="346"/>
    </row>
    <row r="696" spans="1:26" ht="21" customHeight="1">
      <c r="A696" s="891" t="s">
        <v>200</v>
      </c>
      <c r="B696" s="892"/>
      <c r="C696" s="277" t="str">
        <f>IF('statement of marks'!HO24="","",'statement of marks'!HO24)</f>
        <v/>
      </c>
      <c r="D696" s="893" t="str">
        <f>IF('statement of marks'!HQ24="","",'statement of marks'!HQ24)</f>
        <v/>
      </c>
      <c r="E696" s="893"/>
      <c r="F696" s="277"/>
      <c r="G696" s="893" t="str">
        <f>IF('statement of marks'!HS24="","",'statement of marks'!HS24)</f>
        <v/>
      </c>
      <c r="H696" s="893"/>
      <c r="I696" s="893" t="str">
        <f>IF('statement of marks'!HU24="","",'statement of marks'!HU24)</f>
        <v/>
      </c>
      <c r="J696" s="893"/>
      <c r="K696" s="275" t="str">
        <f>'statement of marks'!HW24</f>
        <v/>
      </c>
      <c r="L696" s="894" t="str">
        <f>IF(OR(M687="PASS",M687="FAIL"),'result subject-wise'!$AV$112,"")</f>
        <v/>
      </c>
      <c r="M696" s="894"/>
      <c r="N696" s="895"/>
      <c r="O696" s="326"/>
      <c r="P696" s="362"/>
      <c r="Q696" s="334"/>
      <c r="R696" s="334"/>
      <c r="S696" s="334"/>
      <c r="T696" s="334"/>
      <c r="U696" s="337"/>
      <c r="V696" s="347"/>
      <c r="W696" s="347"/>
      <c r="X696" s="347"/>
      <c r="Y696" s="326"/>
      <c r="Z696" s="326"/>
    </row>
    <row r="697" spans="1:26" ht="21" customHeight="1">
      <c r="A697" s="896" t="s">
        <v>201</v>
      </c>
      <c r="B697" s="897"/>
      <c r="C697" s="274" t="str">
        <f>IF('statement of marks'!HN24="","",'statement of marks'!HN24)</f>
        <v/>
      </c>
      <c r="D697" s="898" t="str">
        <f>IF('statement of marks'!HP24="","",'statement of marks'!HP24)</f>
        <v/>
      </c>
      <c r="E697" s="898"/>
      <c r="F697" s="274"/>
      <c r="G697" s="898" t="str">
        <f>IF('statement of marks'!HR24="","",'statement of marks'!HR24)</f>
        <v/>
      </c>
      <c r="H697" s="898"/>
      <c r="I697" s="898" t="str">
        <f>IF('statement of marks'!HT24="","",'statement of marks'!HT24)</f>
        <v/>
      </c>
      <c r="J697" s="898"/>
      <c r="K697" s="274" t="str">
        <f>'statement of marks'!HV24</f>
        <v/>
      </c>
      <c r="L697" s="894"/>
      <c r="M697" s="894"/>
      <c r="N697" s="895"/>
      <c r="O697" s="348"/>
      <c r="P697" s="362"/>
      <c r="Q697" s="332"/>
      <c r="R697" s="332"/>
      <c r="S697" s="332"/>
      <c r="T697" s="332"/>
      <c r="U697" s="332"/>
      <c r="V697" s="347"/>
      <c r="W697" s="347"/>
      <c r="X697" s="347"/>
      <c r="Y697" s="348"/>
      <c r="Z697" s="348"/>
    </row>
    <row r="698" spans="1:26" ht="21" customHeight="1">
      <c r="A698" s="899" t="s">
        <v>323</v>
      </c>
      <c r="B698" s="900"/>
      <c r="C698" s="22"/>
      <c r="D698" s="901"/>
      <c r="E698" s="901"/>
      <c r="F698" s="278"/>
      <c r="G698" s="901"/>
      <c r="H698" s="901"/>
      <c r="I698" s="901"/>
      <c r="J698" s="901"/>
      <c r="K698" s="901"/>
      <c r="L698" s="901"/>
      <c r="M698" s="901"/>
      <c r="N698" s="902"/>
      <c r="O698" s="326"/>
      <c r="P698" s="362"/>
      <c r="Q698" s="324"/>
      <c r="R698" s="324"/>
      <c r="S698" s="324"/>
      <c r="T698" s="324"/>
      <c r="U698" s="324"/>
      <c r="V698" s="324"/>
      <c r="W698" s="324"/>
      <c r="X698" s="324"/>
      <c r="Y698" s="349"/>
      <c r="Z698" s="326"/>
    </row>
    <row r="699" spans="1:26" ht="21" customHeight="1">
      <c r="A699" s="899" t="s">
        <v>206</v>
      </c>
      <c r="B699" s="900"/>
      <c r="C699" s="22"/>
      <c r="D699" s="901"/>
      <c r="E699" s="901"/>
      <c r="F699" s="278"/>
      <c r="G699" s="901"/>
      <c r="H699" s="901"/>
      <c r="I699" s="901"/>
      <c r="J699" s="901"/>
      <c r="K699" s="901"/>
      <c r="L699" s="901"/>
      <c r="M699" s="901"/>
      <c r="N699" s="902"/>
      <c r="O699" s="326"/>
      <c r="P699" s="362"/>
      <c r="Q699" s="324"/>
      <c r="R699" s="324"/>
      <c r="S699" s="324"/>
      <c r="T699" s="324"/>
      <c r="U699" s="324"/>
      <c r="V699" s="324"/>
      <c r="W699" s="324"/>
      <c r="X699" s="324"/>
      <c r="Y699" s="326"/>
      <c r="Z699" s="326"/>
    </row>
    <row r="700" spans="1:26" ht="21" customHeight="1">
      <c r="A700" s="891" t="s">
        <v>322</v>
      </c>
      <c r="B700" s="892"/>
      <c r="C700" s="22"/>
      <c r="D700" s="901"/>
      <c r="E700" s="901"/>
      <c r="F700" s="278"/>
      <c r="G700" s="901"/>
      <c r="H700" s="901"/>
      <c r="I700" s="901"/>
      <c r="J700" s="901"/>
      <c r="K700" s="594" t="s">
        <v>322</v>
      </c>
      <c r="L700" s="901"/>
      <c r="M700" s="901"/>
      <c r="N700" s="902"/>
      <c r="O700" s="326"/>
      <c r="P700" s="362"/>
      <c r="Q700" s="324"/>
      <c r="R700" s="324"/>
      <c r="S700" s="324"/>
      <c r="T700" s="324"/>
      <c r="U700" s="34"/>
      <c r="V700" s="324"/>
      <c r="W700" s="324"/>
      <c r="X700" s="324"/>
      <c r="Y700" s="326"/>
      <c r="Z700" s="326"/>
    </row>
    <row r="701" spans="1:26" ht="21" customHeight="1">
      <c r="A701" s="891" t="s">
        <v>207</v>
      </c>
      <c r="B701" s="892"/>
      <c r="C701" s="22"/>
      <c r="D701" s="901"/>
      <c r="E701" s="901"/>
      <c r="F701" s="278"/>
      <c r="G701" s="901"/>
      <c r="H701" s="901"/>
      <c r="I701" s="901"/>
      <c r="J701" s="901"/>
      <c r="K701" s="901"/>
      <c r="L701" s="901"/>
      <c r="M701" s="901"/>
      <c r="N701" s="902"/>
      <c r="O701" s="326"/>
      <c r="P701" s="362"/>
      <c r="Q701" s="324"/>
      <c r="R701" s="324"/>
      <c r="S701" s="324"/>
      <c r="T701" s="324"/>
      <c r="U701" s="324"/>
      <c r="V701" s="324"/>
      <c r="W701" s="324"/>
      <c r="X701" s="324"/>
      <c r="Y701" s="326"/>
      <c r="Z701" s="326"/>
    </row>
    <row r="702" spans="1:26" ht="21" customHeight="1" thickBot="1">
      <c r="A702" s="905" t="s">
        <v>208</v>
      </c>
      <c r="B702" s="906"/>
      <c r="C702" s="906"/>
      <c r="D702" s="906"/>
      <c r="E702" s="906"/>
      <c r="F702" s="314"/>
      <c r="G702" s="907">
        <f>'statement of marks'!$HV$108</f>
        <v>45781</v>
      </c>
      <c r="H702" s="907"/>
      <c r="I702" s="908" t="s">
        <v>210</v>
      </c>
      <c r="J702" s="908"/>
      <c r="K702" s="903"/>
      <c r="L702" s="903"/>
      <c r="M702" s="903"/>
      <c r="N702" s="904"/>
      <c r="O702" s="345"/>
      <c r="P702" s="362"/>
      <c r="Q702" s="345"/>
      <c r="R702" s="347"/>
      <c r="S702" s="350"/>
      <c r="T702" s="350"/>
      <c r="U702" s="324"/>
      <c r="V702" s="324"/>
      <c r="W702" s="324"/>
      <c r="X702" s="324"/>
      <c r="Y702" s="345"/>
      <c r="Z702" s="345"/>
    </row>
    <row r="703" spans="1:26" ht="21" customHeight="1" thickTop="1">
      <c r="A703" s="962" t="s">
        <v>195</v>
      </c>
      <c r="B703" s="963"/>
      <c r="C703" s="963"/>
      <c r="D703" s="963"/>
      <c r="E703" s="963"/>
      <c r="F703" s="963"/>
      <c r="G703" s="963"/>
      <c r="H703" s="963"/>
      <c r="I703" s="963"/>
      <c r="J703" s="963"/>
      <c r="K703" s="963"/>
      <c r="L703" s="963"/>
      <c r="M703" s="963"/>
      <c r="N703" s="964"/>
      <c r="O703" s="323"/>
      <c r="P703" s="362"/>
      <c r="Q703" s="323"/>
      <c r="R703" s="323"/>
      <c r="S703" s="323"/>
      <c r="T703" s="323"/>
      <c r="U703" s="323"/>
      <c r="V703" s="323"/>
      <c r="W703" s="323"/>
      <c r="X703" s="323"/>
      <c r="Y703" s="323"/>
      <c r="Z703" s="323"/>
    </row>
    <row r="704" spans="1:26" ht="21" customHeight="1">
      <c r="A704" s="965" t="str">
        <f>IF('statement of marks'!$A$2="","",'statement of marks'!$A$2)</f>
        <v>Govt. Higher Secondary School, XYZ</v>
      </c>
      <c r="B704" s="966"/>
      <c r="C704" s="966"/>
      <c r="D704" s="966"/>
      <c r="E704" s="966"/>
      <c r="F704" s="966"/>
      <c r="G704" s="966"/>
      <c r="H704" s="966"/>
      <c r="I704" s="966"/>
      <c r="J704" s="966"/>
      <c r="K704" s="966"/>
      <c r="L704" s="966"/>
      <c r="M704" s="966"/>
      <c r="N704" s="967"/>
      <c r="O704" s="325"/>
      <c r="P704" s="362"/>
      <c r="Q704" s="325"/>
      <c r="R704" s="325"/>
      <c r="S704" s="325"/>
      <c r="T704" s="325"/>
      <c r="U704" s="325"/>
      <c r="V704" s="325"/>
      <c r="W704" s="325"/>
      <c r="X704" s="325"/>
      <c r="Y704" s="325"/>
      <c r="Z704" s="325"/>
    </row>
    <row r="705" spans="1:26" ht="21" customHeight="1">
      <c r="A705" s="965"/>
      <c r="B705" s="966"/>
      <c r="C705" s="966"/>
      <c r="D705" s="966"/>
      <c r="E705" s="966"/>
      <c r="F705" s="966"/>
      <c r="G705" s="966"/>
      <c r="H705" s="966"/>
      <c r="I705" s="966"/>
      <c r="J705" s="966"/>
      <c r="K705" s="966"/>
      <c r="L705" s="966"/>
      <c r="M705" s="966"/>
      <c r="N705" s="967"/>
      <c r="O705" s="325"/>
      <c r="P705" s="362"/>
      <c r="Q705" s="325"/>
      <c r="R705" s="325"/>
      <c r="S705" s="325"/>
      <c r="T705" s="325"/>
      <c r="U705" s="325"/>
      <c r="V705" s="325"/>
      <c r="W705" s="325"/>
      <c r="X705" s="325"/>
      <c r="Y705" s="325"/>
      <c r="Z705" s="325"/>
    </row>
    <row r="706" spans="1:26" ht="21" customHeight="1">
      <c r="A706" s="891" t="s">
        <v>196</v>
      </c>
      <c r="B706" s="892"/>
      <c r="C706" s="939" t="str">
        <f>IF(M726="","MAIN EXAM.",IF(C733="SUPPL.","SUPPL. EXAM.",IF(C733="RE-EXAM.","RE-EXAM.",)))</f>
        <v>MAIN EXAM.</v>
      </c>
      <c r="D706" s="939"/>
      <c r="E706" s="939"/>
      <c r="F706" s="939"/>
      <c r="G706" s="939"/>
      <c r="H706" s="948" t="s">
        <v>133</v>
      </c>
      <c r="I706" s="949"/>
      <c r="J706" s="352" t="str">
        <f>IF('statement of marks'!$F$3="","",'statement of marks'!$F$3)</f>
        <v>2024-25</v>
      </c>
      <c r="K706" s="939" t="s">
        <v>62</v>
      </c>
      <c r="L706" s="939"/>
      <c r="M706" s="939" t="str">
        <f>IF('statement of marks'!D25="","",'statement of marks'!D25)</f>
        <v/>
      </c>
      <c r="N706" s="950"/>
      <c r="O706" s="326"/>
      <c r="P706" s="362"/>
      <c r="Q706" s="327"/>
      <c r="R706" s="327"/>
      <c r="S706" s="327"/>
      <c r="T706" s="327"/>
      <c r="U706" s="327"/>
      <c r="V706" s="327"/>
      <c r="W706" s="327"/>
      <c r="X706" s="327"/>
      <c r="Y706" s="326"/>
      <c r="Z706" s="326"/>
    </row>
    <row r="707" spans="1:26" ht="21" customHeight="1">
      <c r="A707" s="891" t="s">
        <v>36</v>
      </c>
      <c r="B707" s="892"/>
      <c r="C707" s="892" t="str">
        <f>IF('statement of marks'!G25="","",'statement of marks'!G25)</f>
        <v/>
      </c>
      <c r="D707" s="892"/>
      <c r="E707" s="892"/>
      <c r="F707" s="892"/>
      <c r="G707" s="892"/>
      <c r="H707" s="892"/>
      <c r="I707" s="892"/>
      <c r="J707" s="892"/>
      <c r="K707" s="892"/>
      <c r="L707" s="892"/>
      <c r="M707" s="892"/>
      <c r="N707" s="951"/>
      <c r="O707" s="326"/>
      <c r="P707" s="362"/>
      <c r="Q707" s="326"/>
      <c r="R707" s="326"/>
      <c r="S707" s="326"/>
      <c r="T707" s="326"/>
      <c r="U707" s="326"/>
      <c r="V707" s="326"/>
      <c r="W707" s="326"/>
      <c r="X707" s="326"/>
      <c r="Y707" s="326"/>
      <c r="Z707" s="326"/>
    </row>
    <row r="708" spans="1:26" ht="21" customHeight="1">
      <c r="A708" s="891" t="s">
        <v>37</v>
      </c>
      <c r="B708" s="892"/>
      <c r="C708" s="892" t="str">
        <f>IF('statement of marks'!H25="","",'statement of marks'!H25)</f>
        <v/>
      </c>
      <c r="D708" s="892"/>
      <c r="E708" s="892"/>
      <c r="F708" s="892"/>
      <c r="G708" s="892"/>
      <c r="H708" s="892"/>
      <c r="I708" s="892"/>
      <c r="J708" s="892"/>
      <c r="K708" s="892"/>
      <c r="L708" s="892"/>
      <c r="M708" s="892"/>
      <c r="N708" s="951"/>
      <c r="O708" s="326"/>
      <c r="P708" s="362"/>
      <c r="Q708" s="326"/>
      <c r="R708" s="326"/>
      <c r="S708" s="326"/>
      <c r="T708" s="326"/>
      <c r="U708" s="326"/>
      <c r="V708" s="326"/>
      <c r="W708" s="326"/>
      <c r="X708" s="326"/>
      <c r="Y708" s="326"/>
      <c r="Z708" s="326"/>
    </row>
    <row r="709" spans="1:26" ht="21" customHeight="1">
      <c r="A709" s="891" t="s">
        <v>38</v>
      </c>
      <c r="B709" s="892"/>
      <c r="C709" s="892" t="str">
        <f>IF('statement of marks'!I25="","",'statement of marks'!I25)</f>
        <v/>
      </c>
      <c r="D709" s="892"/>
      <c r="E709" s="892"/>
      <c r="F709" s="892"/>
      <c r="G709" s="892"/>
      <c r="H709" s="892"/>
      <c r="I709" s="892"/>
      <c r="J709" s="892"/>
      <c r="K709" s="892"/>
      <c r="L709" s="892"/>
      <c r="M709" s="892"/>
      <c r="N709" s="951"/>
      <c r="O709" s="326"/>
      <c r="P709" s="362"/>
      <c r="Q709" s="326"/>
      <c r="R709" s="326"/>
      <c r="S709" s="326"/>
      <c r="T709" s="326"/>
      <c r="U709" s="326"/>
      <c r="V709" s="326"/>
      <c r="W709" s="326"/>
      <c r="X709" s="326"/>
      <c r="Y709" s="326"/>
      <c r="Z709" s="326"/>
    </row>
    <row r="710" spans="1:26" ht="21" customHeight="1">
      <c r="A710" s="891" t="s">
        <v>243</v>
      </c>
      <c r="B710" s="892"/>
      <c r="C710" s="892" t="str">
        <f>IF('statement of marks'!$A$3="","",'statement of marks'!$A$3)</f>
        <v>9 'A'</v>
      </c>
      <c r="D710" s="892"/>
      <c r="E710" s="939" t="s">
        <v>63</v>
      </c>
      <c r="F710" s="939"/>
      <c r="G710" s="939"/>
      <c r="H710" s="939" t="str">
        <f>IF('statement of marks'!E25="","",'statement of marks'!E25)</f>
        <v/>
      </c>
      <c r="I710" s="939"/>
      <c r="J710" s="952" t="s">
        <v>58</v>
      </c>
      <c r="K710" s="952"/>
      <c r="L710" s="953" t="str">
        <f>IF('statement of marks'!F25="","",'statement of marks'!F25)</f>
        <v/>
      </c>
      <c r="M710" s="953"/>
      <c r="N710" s="954"/>
      <c r="O710" s="326"/>
      <c r="P710" s="362"/>
      <c r="Q710" s="326"/>
      <c r="R710" s="327"/>
      <c r="S710" s="327"/>
      <c r="T710" s="327"/>
      <c r="U710" s="327"/>
      <c r="V710" s="328"/>
      <c r="W710" s="328"/>
      <c r="X710" s="328"/>
      <c r="Y710" s="326"/>
      <c r="Z710" s="326"/>
    </row>
    <row r="711" spans="1:26" ht="21" customHeight="1">
      <c r="A711" s="955" t="s">
        <v>197</v>
      </c>
      <c r="B711" s="956" t="s">
        <v>198</v>
      </c>
      <c r="C711" s="659" t="s">
        <v>67</v>
      </c>
      <c r="D711" s="659" t="s">
        <v>68</v>
      </c>
      <c r="E711" s="957" t="s">
        <v>434</v>
      </c>
      <c r="F711" s="958" t="s">
        <v>431</v>
      </c>
      <c r="G711" s="659" t="s">
        <v>370</v>
      </c>
      <c r="H711" s="659" t="s">
        <v>212</v>
      </c>
      <c r="I711" s="659" t="s">
        <v>432</v>
      </c>
      <c r="J711" s="659" t="s">
        <v>168</v>
      </c>
      <c r="K711" s="659" t="s">
        <v>438</v>
      </c>
      <c r="L711" s="659" t="s">
        <v>365</v>
      </c>
      <c r="M711" s="659" t="s">
        <v>366</v>
      </c>
      <c r="N711" s="961" t="s">
        <v>213</v>
      </c>
      <c r="O711" s="329"/>
      <c r="P711" s="362"/>
      <c r="Q711" s="330"/>
      <c r="R711" s="330"/>
      <c r="S711" s="330"/>
      <c r="T711" s="330"/>
      <c r="U711" s="330"/>
      <c r="V711" s="330"/>
      <c r="W711" s="330"/>
      <c r="X711" s="330"/>
      <c r="Y711" s="329"/>
      <c r="Z711" s="329"/>
    </row>
    <row r="712" spans="1:26" ht="21" customHeight="1">
      <c r="A712" s="955"/>
      <c r="B712" s="956"/>
      <c r="C712" s="659"/>
      <c r="D712" s="659"/>
      <c r="E712" s="957"/>
      <c r="F712" s="959"/>
      <c r="G712" s="659"/>
      <c r="H712" s="659"/>
      <c r="I712" s="659"/>
      <c r="J712" s="659"/>
      <c r="K712" s="659"/>
      <c r="L712" s="659"/>
      <c r="M712" s="659"/>
      <c r="N712" s="961"/>
      <c r="O712" s="329"/>
      <c r="P712" s="362"/>
      <c r="Q712" s="330"/>
      <c r="R712" s="330"/>
      <c r="S712" s="330"/>
      <c r="T712" s="330"/>
      <c r="U712" s="330"/>
      <c r="V712" s="330"/>
      <c r="W712" s="330"/>
      <c r="X712" s="330"/>
      <c r="Y712" s="329"/>
      <c r="Z712" s="329"/>
    </row>
    <row r="713" spans="1:26" ht="21" customHeight="1">
      <c r="A713" s="955"/>
      <c r="B713" s="956"/>
      <c r="C713" s="659"/>
      <c r="D713" s="659"/>
      <c r="E713" s="957"/>
      <c r="F713" s="960"/>
      <c r="G713" s="659"/>
      <c r="H713" s="659"/>
      <c r="I713" s="659"/>
      <c r="J713" s="659"/>
      <c r="K713" s="659"/>
      <c r="L713" s="659"/>
      <c r="M713" s="659"/>
      <c r="N713" s="961"/>
      <c r="O713" s="329"/>
      <c r="P713" s="362"/>
      <c r="Q713" s="330"/>
      <c r="R713" s="330"/>
      <c r="S713" s="330"/>
      <c r="T713" s="330"/>
      <c r="U713" s="330"/>
      <c r="V713" s="330"/>
      <c r="W713" s="330"/>
      <c r="X713" s="330"/>
      <c r="Y713" s="329"/>
      <c r="Z713" s="329"/>
    </row>
    <row r="714" spans="1:26" ht="21" customHeight="1">
      <c r="A714" s="922" t="s">
        <v>149</v>
      </c>
      <c r="B714" s="923"/>
      <c r="C714" s="274">
        <v>10</v>
      </c>
      <c r="D714" s="274">
        <v>10</v>
      </c>
      <c r="E714" s="322" t="s">
        <v>436</v>
      </c>
      <c r="F714" s="322" t="s">
        <v>437</v>
      </c>
      <c r="G714" s="274">
        <v>70</v>
      </c>
      <c r="H714" s="270">
        <v>100</v>
      </c>
      <c r="I714" s="202">
        <v>100</v>
      </c>
      <c r="J714" s="270">
        <v>200</v>
      </c>
      <c r="K714" s="279"/>
      <c r="L714" s="270">
        <v>100</v>
      </c>
      <c r="M714" s="270"/>
      <c r="N714" s="201">
        <v>200</v>
      </c>
      <c r="O714" s="331"/>
      <c r="P714" s="362"/>
      <c r="Q714" s="325"/>
      <c r="R714" s="325"/>
      <c r="S714" s="325"/>
      <c r="T714" s="325"/>
      <c r="U714" s="333"/>
      <c r="V714" s="325"/>
      <c r="W714" s="325"/>
      <c r="X714" s="325"/>
      <c r="Y714" s="331"/>
      <c r="Z714" s="331"/>
    </row>
    <row r="715" spans="1:26" ht="21" customHeight="1">
      <c r="A715" s="891" t="str">
        <f>'statement of marks'!$J$3</f>
        <v xml:space="preserve"> HINDI</v>
      </c>
      <c r="B715" s="892"/>
      <c r="C715" s="277" t="str">
        <f>IF('statement of marks'!J25="","",'statement of marks'!J25)</f>
        <v/>
      </c>
      <c r="D715" s="277" t="str">
        <f>IF('statement of marks'!K25="","",'statement of marks'!K25)</f>
        <v/>
      </c>
      <c r="E715" s="277" t="str">
        <f>IF('statement of marks'!L25="","",'statement of marks'!L25)</f>
        <v/>
      </c>
      <c r="F715" s="360" t="str">
        <f>IF('statement of marks'!N25="","",'statement of marks'!N25)</f>
        <v/>
      </c>
      <c r="G715" s="277" t="str">
        <f>IF('statement of marks'!O25="","",'statement of marks'!O25)</f>
        <v/>
      </c>
      <c r="H715" s="270" t="str">
        <f t="shared" ref="H715:H720" si="107">IF(G715="","",SUM(C715:G715))</f>
        <v/>
      </c>
      <c r="I715" s="202" t="str">
        <f>IF('statement of marks'!Q25="","",'statement of marks'!Q25)</f>
        <v/>
      </c>
      <c r="J715" s="203" t="str">
        <f t="shared" ref="J715:J720" si="108">IF(I715="","",SUM(H715:I715))</f>
        <v/>
      </c>
      <c r="K715" s="275" t="str">
        <f>CONCATENATE('statement of marks'!HZ25,'statement of marks'!IA25,'statement of marks'!IB25)</f>
        <v/>
      </c>
      <c r="L715" s="277" t="str">
        <f>IF('result subject-wise'!AB25="","",'result subject-wise'!AB25)</f>
        <v/>
      </c>
      <c r="M715" s="277" t="str">
        <f>IF('result subject-wise'!AK25="","",'result subject-wise'!AK25)</f>
        <v/>
      </c>
      <c r="N715" s="276" t="str">
        <f>IF(AND(K715="RE",M715=""),"",IF(AND(K715="S",M715=""),"",IF(M715="P",SUM(H715,L715),J715)))</f>
        <v/>
      </c>
      <c r="O715" s="351"/>
      <c r="P715" s="362"/>
      <c r="Q715" s="334"/>
      <c r="R715" s="325"/>
      <c r="S715" s="335"/>
      <c r="T715" s="336"/>
      <c r="U715" s="337"/>
      <c r="V715" s="334"/>
      <c r="W715" s="334"/>
      <c r="X715" s="337"/>
      <c r="Y715" s="326"/>
      <c r="Z715" s="326"/>
    </row>
    <row r="716" spans="1:26" ht="21" customHeight="1">
      <c r="A716" s="891" t="str">
        <f>'statement of marks'!$Y$3</f>
        <v xml:space="preserve"> ENGLISH</v>
      </c>
      <c r="B716" s="892"/>
      <c r="C716" s="277" t="str">
        <f>IF('statement of marks'!Y25="","",'statement of marks'!Y25)</f>
        <v/>
      </c>
      <c r="D716" s="277" t="str">
        <f>IF('statement of marks'!Z25="","",'statement of marks'!Z25)</f>
        <v/>
      </c>
      <c r="E716" s="277" t="str">
        <f>IF('statement of marks'!AA25="","",'statement of marks'!AA25)</f>
        <v/>
      </c>
      <c r="F716" s="360" t="str">
        <f>IF('statement of marks'!AC25="","",'statement of marks'!AC25)</f>
        <v/>
      </c>
      <c r="G716" s="277" t="str">
        <f>IF('statement of marks'!AD25="","",'statement of marks'!AD25)</f>
        <v/>
      </c>
      <c r="H716" s="270" t="str">
        <f t="shared" si="107"/>
        <v/>
      </c>
      <c r="I716" s="202" t="str">
        <f>IF('statement of marks'!AF25="","",'statement of marks'!AF25)</f>
        <v/>
      </c>
      <c r="J716" s="203" t="str">
        <f t="shared" si="108"/>
        <v/>
      </c>
      <c r="K716" s="275" t="str">
        <f>CONCATENATE('statement of marks'!IC25,'statement of marks'!ID25,'statement of marks'!IE25,)</f>
        <v/>
      </c>
      <c r="L716" s="277" t="str">
        <f>IF('result subject-wise'!AC25="","",'result subject-wise'!AC25)</f>
        <v/>
      </c>
      <c r="M716" s="277" t="str">
        <f>IF('result subject-wise'!AL25="","",'result subject-wise'!AL25)</f>
        <v/>
      </c>
      <c r="N716" s="276" t="str">
        <f t="shared" ref="N716:N720" si="109">IF(AND(K716="RE",M716=""),"",IF(AND(K716="S",M716=""),"",IF(M716="P",SUM(H716,L716),J716)))</f>
        <v/>
      </c>
      <c r="O716" s="326"/>
      <c r="P716" s="362"/>
      <c r="Q716" s="334"/>
      <c r="R716" s="325"/>
      <c r="S716" s="335"/>
      <c r="T716" s="336"/>
      <c r="U716" s="337"/>
      <c r="V716" s="334"/>
      <c r="W716" s="334"/>
      <c r="X716" s="337"/>
      <c r="Y716" s="326"/>
      <c r="Z716" s="326"/>
    </row>
    <row r="717" spans="1:26" ht="21" customHeight="1">
      <c r="A717" s="891" t="str">
        <f>'statement of marks'!AO25</f>
        <v/>
      </c>
      <c r="B717" s="892"/>
      <c r="C717" s="277" t="str">
        <f>IF('statement of marks'!AP25="","",'statement of marks'!AP25)</f>
        <v/>
      </c>
      <c r="D717" s="277" t="str">
        <f>IF('statement of marks'!AQ25="","",'statement of marks'!AQ25)</f>
        <v/>
      </c>
      <c r="E717" s="277" t="str">
        <f>IF('statement of marks'!AR25="","",'statement of marks'!AR25)</f>
        <v/>
      </c>
      <c r="F717" s="360" t="str">
        <f>IF('statement of marks'!AT25="","",'statement of marks'!AT25)</f>
        <v/>
      </c>
      <c r="G717" s="277" t="str">
        <f>IF('statement of marks'!AU25="","",'statement of marks'!AU25)</f>
        <v/>
      </c>
      <c r="H717" s="270" t="str">
        <f t="shared" si="107"/>
        <v/>
      </c>
      <c r="I717" s="202" t="str">
        <f>IF('statement of marks'!AW25="","",'statement of marks'!AW25)</f>
        <v/>
      </c>
      <c r="J717" s="203" t="str">
        <f t="shared" si="108"/>
        <v/>
      </c>
      <c r="K717" s="275" t="str">
        <f>CONCATENATE('statement of marks'!IF25,'statement of marks'!IL25,'statement of marks'!IM25)</f>
        <v/>
      </c>
      <c r="L717" s="277" t="str">
        <f>IF('result subject-wise'!AD25="","",'result subject-wise'!AD25)</f>
        <v/>
      </c>
      <c r="M717" s="277" t="str">
        <f>IF('result subject-wise'!AM25="","",'result subject-wise'!AM25)</f>
        <v/>
      </c>
      <c r="N717" s="276" t="str">
        <f t="shared" si="109"/>
        <v/>
      </c>
      <c r="O717" s="326"/>
      <c r="P717" s="362"/>
      <c r="Q717" s="334"/>
      <c r="R717" s="325"/>
      <c r="S717" s="335"/>
      <c r="T717" s="336"/>
      <c r="U717" s="337"/>
      <c r="V717" s="334"/>
      <c r="W717" s="334"/>
      <c r="X717" s="337"/>
      <c r="Y717" s="326"/>
      <c r="Z717" s="326"/>
    </row>
    <row r="718" spans="1:26" ht="21" customHeight="1">
      <c r="A718" s="891" t="str">
        <f>'statement of marks'!$BE$3</f>
        <v xml:space="preserve"> SCIENCE</v>
      </c>
      <c r="B718" s="892"/>
      <c r="C718" s="277" t="str">
        <f>IF('statement of marks'!BE25="","",'statement of marks'!BE25)</f>
        <v/>
      </c>
      <c r="D718" s="277" t="str">
        <f>IF('statement of marks'!BF25="","",'statement of marks'!BF25)</f>
        <v/>
      </c>
      <c r="E718" s="277" t="str">
        <f>IF('statement of marks'!BG25="","",'statement of marks'!BG25)</f>
        <v/>
      </c>
      <c r="F718" s="360" t="str">
        <f>IF('statement of marks'!BI25="","",'statement of marks'!BI25)</f>
        <v/>
      </c>
      <c r="G718" s="277" t="str">
        <f>IF('statement of marks'!BJ25="","",'statement of marks'!BJ25)</f>
        <v/>
      </c>
      <c r="H718" s="270" t="str">
        <f t="shared" si="107"/>
        <v/>
      </c>
      <c r="I718" s="202" t="str">
        <f>IF('statement of marks'!BL25="","",'statement of marks'!BL25)</f>
        <v/>
      </c>
      <c r="J718" s="203" t="str">
        <f t="shared" si="108"/>
        <v/>
      </c>
      <c r="K718" s="275" t="str">
        <f>CONCATENATE('statement of marks'!IN25,'statement of marks'!IO25,'statement of marks'!IP25)</f>
        <v/>
      </c>
      <c r="L718" s="277" t="str">
        <f>IF('result subject-wise'!AE25="","",'result subject-wise'!AE25)</f>
        <v/>
      </c>
      <c r="M718" s="277" t="str">
        <f>IF('result subject-wise'!AN25="","",'result subject-wise'!AN25)</f>
        <v/>
      </c>
      <c r="N718" s="276" t="str">
        <f t="shared" si="109"/>
        <v/>
      </c>
      <c r="O718" s="326"/>
      <c r="P718" s="362"/>
      <c r="Q718" s="334"/>
      <c r="R718" s="325"/>
      <c r="S718" s="335"/>
      <c r="T718" s="336"/>
      <c r="U718" s="337"/>
      <c r="V718" s="334"/>
      <c r="W718" s="334"/>
      <c r="X718" s="337"/>
      <c r="Y718" s="326"/>
      <c r="Z718" s="326"/>
    </row>
    <row r="719" spans="1:26" ht="21" customHeight="1">
      <c r="A719" s="909" t="str">
        <f>'statement of marks'!$BU25</f>
        <v xml:space="preserve"> SOCIAL SCIENCE</v>
      </c>
      <c r="B719" s="910"/>
      <c r="C719" s="277">
        <f>IF('statement of marks'!CL25="","",'statement of marks'!CL25)</f>
        <v>10</v>
      </c>
      <c r="D719" s="277">
        <f>IF('statement of marks'!CM25="","",'statement of marks'!CM25)</f>
        <v>10</v>
      </c>
      <c r="E719" s="277">
        <f>IF('statement of marks'!CN25="","",'statement of marks'!CN25)</f>
        <v>9</v>
      </c>
      <c r="F719" s="360">
        <f>IF('statement of marks'!CO25="","",'statement of marks'!CO25)</f>
        <v>0.5</v>
      </c>
      <c r="G719" s="277">
        <f>IF('statement of marks'!CP25="","",'statement of marks'!CP25)</f>
        <v>70</v>
      </c>
      <c r="H719" s="270">
        <f t="shared" si="107"/>
        <v>99.5</v>
      </c>
      <c r="I719" s="202">
        <f>IF('statement of marks'!CR25="","",'statement of marks'!CR25)</f>
        <v>100</v>
      </c>
      <c r="J719" s="203">
        <f t="shared" si="108"/>
        <v>199.5</v>
      </c>
      <c r="K719" s="275" t="str">
        <f>CONCATENATE('statement of marks'!IQ25,'statement of marks'!IR25,'statement of marks'!IS25)</f>
        <v/>
      </c>
      <c r="L719" s="277" t="str">
        <f>IF('result subject-wise'!AF25="","",'result subject-wise'!AF25)</f>
        <v/>
      </c>
      <c r="M719" s="277" t="str">
        <f>IF('result subject-wise'!AO25="","",'result subject-wise'!AO25)</f>
        <v/>
      </c>
      <c r="N719" s="276">
        <f t="shared" si="109"/>
        <v>199.5</v>
      </c>
      <c r="O719" s="326"/>
      <c r="P719" s="362"/>
      <c r="Q719" s="334"/>
      <c r="R719" s="325"/>
      <c r="S719" s="335"/>
      <c r="T719" s="336"/>
      <c r="U719" s="337"/>
      <c r="V719" s="334"/>
      <c r="W719" s="334"/>
      <c r="X719" s="337"/>
      <c r="Y719" s="326"/>
      <c r="Z719" s="326"/>
    </row>
    <row r="720" spans="1:26" ht="21" customHeight="1">
      <c r="A720" s="891" t="str">
        <f>'statement of marks'!$CZ$3</f>
        <v xml:space="preserve"> MATHEMATICS</v>
      </c>
      <c r="B720" s="892"/>
      <c r="C720" s="277">
        <f>IF('statement of marks'!CZ25="","",'statement of marks'!CZ25)</f>
        <v>5</v>
      </c>
      <c r="D720" s="277">
        <f>IF('statement of marks'!DA25="","",'statement of marks'!DA25)</f>
        <v>4</v>
      </c>
      <c r="E720" s="277">
        <f>IF('statement of marks'!DB25="","",'statement of marks'!DB25)</f>
        <v>8</v>
      </c>
      <c r="F720" s="360">
        <f>IF('statement of marks'!DD25="","",'statement of marks'!DD25)</f>
        <v>1</v>
      </c>
      <c r="G720" s="277">
        <f>IF('statement of marks'!DE25="","",'statement of marks'!DE25)</f>
        <v>25</v>
      </c>
      <c r="H720" s="270">
        <f t="shared" si="107"/>
        <v>43</v>
      </c>
      <c r="I720" s="202">
        <f>IF('statement of marks'!DG25="","",'statement of marks'!DG25)</f>
        <v>90</v>
      </c>
      <c r="J720" s="203">
        <f t="shared" si="108"/>
        <v>133</v>
      </c>
      <c r="K720" s="275" t="str">
        <f>CONCATENATE('statement of marks'!IT25,'statement of marks'!IU25,'statement of marks'!IV25)</f>
        <v/>
      </c>
      <c r="L720" s="277" t="str">
        <f>IF('result subject-wise'!AG25="","",'result subject-wise'!AG25)</f>
        <v/>
      </c>
      <c r="M720" s="277" t="str">
        <f>IF('result subject-wise'!AP25="","",'result subject-wise'!AP25)</f>
        <v/>
      </c>
      <c r="N720" s="276">
        <f t="shared" si="109"/>
        <v>133</v>
      </c>
      <c r="O720" s="326"/>
      <c r="P720" s="362"/>
      <c r="Q720" s="334"/>
      <c r="R720" s="325"/>
      <c r="S720" s="335"/>
      <c r="T720" s="336"/>
      <c r="U720" s="337"/>
      <c r="V720" s="334"/>
      <c r="W720" s="334"/>
      <c r="X720" s="337"/>
      <c r="Y720" s="326"/>
      <c r="Z720" s="326"/>
    </row>
    <row r="721" spans="1:26" ht="21" customHeight="1">
      <c r="A721" s="911" t="s">
        <v>214</v>
      </c>
      <c r="B721" s="912"/>
      <c r="C721" s="274">
        <f t="shared" ref="C721:D721" si="110">IF(C720="","",SUM(C715:C720))</f>
        <v>15</v>
      </c>
      <c r="D721" s="274">
        <f t="shared" si="110"/>
        <v>14</v>
      </c>
      <c r="E721" s="274">
        <f>IF(E720="","",SUM(E715:E720))</f>
        <v>17</v>
      </c>
      <c r="F721" s="361">
        <f>IF(F720="","",SUM(F715:F720))</f>
        <v>1.5</v>
      </c>
      <c r="G721" s="274">
        <f t="shared" ref="G721:J721" si="111">IF(G720="","",SUM(G715:G720))</f>
        <v>95</v>
      </c>
      <c r="H721" s="274">
        <f t="shared" si="111"/>
        <v>142.5</v>
      </c>
      <c r="I721" s="274">
        <f t="shared" si="111"/>
        <v>190</v>
      </c>
      <c r="J721" s="274">
        <f t="shared" si="111"/>
        <v>332.5</v>
      </c>
      <c r="K721" s="913"/>
      <c r="L721" s="914"/>
      <c r="M721" s="919">
        <f>COUNTIF(M715:M720,"F")</f>
        <v>0</v>
      </c>
      <c r="N721" s="273">
        <f>SUM(N715:N720)</f>
        <v>332.5</v>
      </c>
      <c r="O721" s="339"/>
      <c r="P721" s="362"/>
      <c r="Q721" s="332"/>
      <c r="R721" s="332"/>
      <c r="S721" s="332"/>
      <c r="T721" s="332"/>
      <c r="U721" s="340"/>
      <c r="V721" s="340"/>
      <c r="W721" s="334"/>
      <c r="X721" s="332"/>
      <c r="Y721" s="339"/>
      <c r="Z721" s="339"/>
    </row>
    <row r="722" spans="1:26" ht="21" customHeight="1">
      <c r="A722" s="911" t="s">
        <v>199</v>
      </c>
      <c r="B722" s="912"/>
      <c r="C722" s="270">
        <f>60-(COUNTIF(C715:C720,"NA")*C714+COUNTIF(C715:C720,"ML")*C714)</f>
        <v>60</v>
      </c>
      <c r="D722" s="270">
        <f>60-(COUNTIF(D715:D720,"NA")*D714+COUNTIF(D715:D720,"ML")*D714)</f>
        <v>60</v>
      </c>
      <c r="E722" s="270">
        <f>53-(COUNTIF(E715:E720,"NA")*9+COUNTIF(E715:E720,"ML")*9)</f>
        <v>53</v>
      </c>
      <c r="F722" s="270">
        <f>7-(COUNTIF(F715:F720,"ML")*1)</f>
        <v>7</v>
      </c>
      <c r="G722" s="270">
        <f>420-(COUNTIF(G715:G720,"NA")*G714+COUNTIF(G715:G720,"ML")*G714)</f>
        <v>420</v>
      </c>
      <c r="H722" s="270">
        <f>SUM(C722:G722)</f>
        <v>600</v>
      </c>
      <c r="I722" s="270">
        <f>600-(COUNTIF(I715:I720,"ML")*100)</f>
        <v>600</v>
      </c>
      <c r="J722" s="270">
        <f>SUM(H722:I722)</f>
        <v>1200</v>
      </c>
      <c r="K722" s="915"/>
      <c r="L722" s="916"/>
      <c r="M722" s="920"/>
      <c r="N722" s="201">
        <f>6*N714</f>
        <v>1200</v>
      </c>
      <c r="O722" s="339"/>
      <c r="P722" s="362"/>
      <c r="Q722" s="325"/>
      <c r="R722" s="325"/>
      <c r="S722" s="325"/>
      <c r="T722" s="325"/>
      <c r="U722" s="340"/>
      <c r="V722" s="334"/>
      <c r="W722" s="340"/>
      <c r="X722" s="325"/>
      <c r="Y722" s="339"/>
      <c r="Z722" s="339"/>
    </row>
    <row r="723" spans="1:26" ht="21" customHeight="1">
      <c r="A723" s="922" t="s">
        <v>130</v>
      </c>
      <c r="B723" s="923"/>
      <c r="C723" s="204">
        <f t="shared" ref="C723:J723" si="112">C721/C722*100</f>
        <v>25</v>
      </c>
      <c r="D723" s="204">
        <f t="shared" si="112"/>
        <v>23.333333333333332</v>
      </c>
      <c r="E723" s="204">
        <f t="shared" si="112"/>
        <v>32.075471698113205</v>
      </c>
      <c r="F723" s="204">
        <f t="shared" si="112"/>
        <v>21.428571428571427</v>
      </c>
      <c r="G723" s="204">
        <f t="shared" si="112"/>
        <v>22.61904761904762</v>
      </c>
      <c r="H723" s="204">
        <f t="shared" si="112"/>
        <v>23.75</v>
      </c>
      <c r="I723" s="204">
        <f t="shared" si="112"/>
        <v>31.666666666666664</v>
      </c>
      <c r="J723" s="204">
        <f t="shared" si="112"/>
        <v>27.708333333333336</v>
      </c>
      <c r="K723" s="917"/>
      <c r="L723" s="918"/>
      <c r="M723" s="921"/>
      <c r="N723" s="354">
        <f>N721/N722*100</f>
        <v>27.708333333333336</v>
      </c>
      <c r="O723" s="331"/>
      <c r="P723" s="363"/>
      <c r="Q723" s="341"/>
      <c r="R723" s="341"/>
      <c r="S723" s="341"/>
      <c r="T723" s="341"/>
      <c r="U723" s="340"/>
      <c r="V723" s="334"/>
      <c r="W723" s="340"/>
      <c r="X723" s="341"/>
      <c r="Y723" s="331"/>
      <c r="Z723" s="331"/>
    </row>
    <row r="724" spans="1:26" ht="21" customHeight="1">
      <c r="A724" s="891" t="str">
        <f>'statement of marks'!$DS$3</f>
        <v>RAJASTHAN KA SWARNIM ITIHAS</v>
      </c>
      <c r="B724" s="892"/>
      <c r="C724" s="272">
        <f>IF('statement of marks'!DS25="","",'statement of marks'!DS25)</f>
        <v>10</v>
      </c>
      <c r="D724" s="272">
        <f>IF('statement of marks'!DT25="","",'statement of marks'!DT25)</f>
        <v>10</v>
      </c>
      <c r="E724" s="277">
        <f>IF('statement of marks'!DU25="","",'statement of marks'!DU25)</f>
        <v>10</v>
      </c>
      <c r="F724" s="924"/>
      <c r="G724" s="272">
        <f>IF('statement of marks'!DW25="","",'statement of marks'!DW25)</f>
        <v>70</v>
      </c>
      <c r="H724" s="270">
        <f>IF(G724="","",SUM(C724:G724))</f>
        <v>100</v>
      </c>
      <c r="I724" s="272">
        <f>IF('statement of marks'!DY25="","",'statement of marks'!DY25)</f>
        <v>100</v>
      </c>
      <c r="J724" s="270">
        <f>IF(I724="","",SUM(H724:I724))</f>
        <v>200</v>
      </c>
      <c r="K724" s="275" t="str">
        <f>IF('statement of marks'!IW25="","",'statement of marks'!IW25)</f>
        <v/>
      </c>
      <c r="L724" s="280" t="str">
        <f>IF('result subject-wise'!AQ25="","",'result subject-wise'!AQ25)</f>
        <v/>
      </c>
      <c r="M724" s="927" t="s">
        <v>441</v>
      </c>
      <c r="N724" s="928"/>
      <c r="O724" s="326"/>
      <c r="P724" s="362"/>
      <c r="Q724" s="327"/>
      <c r="R724" s="325"/>
      <c r="S724" s="327"/>
      <c r="T724" s="325"/>
      <c r="U724" s="337"/>
      <c r="V724" s="342"/>
      <c r="W724" s="343"/>
      <c r="X724" s="332"/>
      <c r="Y724" s="326"/>
      <c r="Z724" s="326"/>
    </row>
    <row r="725" spans="1:26" ht="21" customHeight="1">
      <c r="A725" s="891" t="str">
        <f>'statement of marks'!$EG$3</f>
        <v xml:space="preserve"> PH. AND HEALTH EDU.</v>
      </c>
      <c r="B725" s="892"/>
      <c r="C725" s="272">
        <f>IF('statement of marks'!EI25="","",'statement of marks'!EI25)</f>
        <v>14</v>
      </c>
      <c r="D725" s="272">
        <f>IF('statement of marks'!EL25="","",'statement of marks'!EL25)</f>
        <v>11</v>
      </c>
      <c r="E725" s="277">
        <f>IF('statement of marks'!EO25="","",'statement of marks'!EO25)</f>
        <v>25</v>
      </c>
      <c r="F725" s="925"/>
      <c r="G725" s="272">
        <f>IF('statement of marks'!EU25="","",'statement of marks'!EU25)</f>
        <v>38</v>
      </c>
      <c r="H725" s="270">
        <f>IF(G725="","",SUM(C725:G725))</f>
        <v>88</v>
      </c>
      <c r="I725" s="272">
        <f>IF('statement of marks'!EZ25="","",'statement of marks'!EZ25)</f>
        <v>100</v>
      </c>
      <c r="J725" s="270">
        <f>IF(I725="","",SUM(H725:I725))</f>
        <v>188</v>
      </c>
      <c r="K725" s="275" t="str">
        <f>IF('statement of marks'!IX25="","",'statement of marks'!IX25)</f>
        <v>A</v>
      </c>
      <c r="L725" s="274" t="str">
        <f>IF('result subject-wise'!AR25="","",'result subject-wise'!AR25)</f>
        <v/>
      </c>
      <c r="M725" s="929"/>
      <c r="N725" s="930"/>
      <c r="O725" s="326"/>
      <c r="P725" s="362"/>
      <c r="Q725" s="327"/>
      <c r="R725" s="325"/>
      <c r="S725" s="327"/>
      <c r="T725" s="325"/>
      <c r="U725" s="337"/>
      <c r="V725" s="332"/>
      <c r="W725" s="332"/>
      <c r="X725" s="332"/>
      <c r="Y725" s="326"/>
      <c r="Z725" s="326"/>
    </row>
    <row r="726" spans="1:26" ht="21" customHeight="1">
      <c r="A726" s="891" t="str">
        <f>'statement of marks'!$FJ$3</f>
        <v xml:space="preserve"> FOUNDATION OF IT</v>
      </c>
      <c r="B726" s="892"/>
      <c r="C726" s="272">
        <f>IF('statement of marks'!FJ25="","",'statement of marks'!FJ25)</f>
        <v>10</v>
      </c>
      <c r="D726" s="272">
        <f>IF('statement of marks'!FK25="","",'statement of marks'!FK25)</f>
        <v>10</v>
      </c>
      <c r="E726" s="277">
        <f>IF('statement of marks'!FL25="","",'statement of marks'!FL25)</f>
        <v>10</v>
      </c>
      <c r="F726" s="926"/>
      <c r="G726" s="272">
        <f>IF('statement of marks'!FP25="","",'statement of marks'!FP25)</f>
        <v>51</v>
      </c>
      <c r="H726" s="270">
        <f>IF(G726="","",SUM(C726:G726))</f>
        <v>81</v>
      </c>
      <c r="I726" s="272">
        <f>IF('statement of marks'!FU25="","",'statement of marks'!FU25)</f>
        <v>90</v>
      </c>
      <c r="J726" s="270">
        <f>IF(I726="","",SUM(H726:I726))</f>
        <v>171</v>
      </c>
      <c r="K726" s="275" t="str">
        <f>IF('statement of marks'!IY25="","",'statement of marks'!IY25)</f>
        <v>A</v>
      </c>
      <c r="L726" s="274" t="str">
        <f>IF('result subject-wise'!AS25="","",'result subject-wise'!AS25)</f>
        <v/>
      </c>
      <c r="M726" s="931" t="str">
        <f>IF('result subject-wise'!AV25="","",'result subject-wise'!AV25)</f>
        <v/>
      </c>
      <c r="N726" s="932"/>
      <c r="O726" s="326"/>
      <c r="P726" s="362"/>
      <c r="Q726" s="327"/>
      <c r="R726" s="325"/>
      <c r="S726" s="327"/>
      <c r="T726" s="325"/>
      <c r="U726" s="337"/>
      <c r="V726" s="332"/>
      <c r="W726" s="332"/>
      <c r="X726" s="332"/>
      <c r="Y726" s="326"/>
      <c r="Z726" s="326"/>
    </row>
    <row r="727" spans="1:26" ht="21" customHeight="1">
      <c r="A727" s="891" t="str">
        <f>'statement of marks'!$GE$3</f>
        <v xml:space="preserve"> S.U.P.W.</v>
      </c>
      <c r="B727" s="892"/>
      <c r="C727" s="933" t="s">
        <v>244</v>
      </c>
      <c r="D727" s="934"/>
      <c r="E727" s="933" t="s">
        <v>74</v>
      </c>
      <c r="F727" s="933"/>
      <c r="G727" s="934"/>
      <c r="H727" s="934" t="s">
        <v>75</v>
      </c>
      <c r="I727" s="934"/>
      <c r="J727" s="270" t="s">
        <v>35</v>
      </c>
      <c r="K727" s="274" t="s">
        <v>52</v>
      </c>
      <c r="L727" s="935"/>
      <c r="M727" s="933" t="s">
        <v>130</v>
      </c>
      <c r="N727" s="936"/>
      <c r="O727" s="326"/>
      <c r="P727" s="362"/>
      <c r="Q727" s="325"/>
      <c r="R727" s="325"/>
      <c r="S727" s="325"/>
      <c r="T727" s="325"/>
      <c r="U727" s="332"/>
      <c r="V727" s="342"/>
      <c r="W727" s="337"/>
      <c r="X727" s="337"/>
      <c r="Y727" s="326"/>
      <c r="Z727" s="326"/>
    </row>
    <row r="728" spans="1:26" ht="21" customHeight="1">
      <c r="A728" s="891"/>
      <c r="B728" s="892"/>
      <c r="C728" s="934">
        <f>'statement of marks'!$GE$6</f>
        <v>25</v>
      </c>
      <c r="D728" s="934"/>
      <c r="E728" s="934">
        <f>'statement of marks'!$GF$6</f>
        <v>45</v>
      </c>
      <c r="F728" s="934"/>
      <c r="G728" s="934"/>
      <c r="H728" s="934">
        <f>'statement of marks'!$GG$6</f>
        <v>30</v>
      </c>
      <c r="I728" s="934"/>
      <c r="J728" s="270">
        <f>SUM(C728,E728,H728)</f>
        <v>100</v>
      </c>
      <c r="K728" s="274"/>
      <c r="L728" s="935"/>
      <c r="M728" s="937" t="str">
        <f>IF(M726="PASS",N723,"")</f>
        <v/>
      </c>
      <c r="N728" s="938"/>
      <c r="O728" s="326"/>
      <c r="P728" s="362"/>
      <c r="Q728" s="325"/>
      <c r="R728" s="325"/>
      <c r="S728" s="325"/>
      <c r="T728" s="325"/>
      <c r="U728" s="332"/>
      <c r="V728" s="342"/>
      <c r="W728" s="337"/>
      <c r="X728" s="337"/>
      <c r="Y728" s="326"/>
      <c r="Z728" s="326"/>
    </row>
    <row r="729" spans="1:26" ht="21" customHeight="1">
      <c r="A729" s="891"/>
      <c r="B729" s="892"/>
      <c r="C729" s="939">
        <f>IF('statement of marks'!GE25="","",'statement of marks'!GE25)</f>
        <v>24</v>
      </c>
      <c r="D729" s="939"/>
      <c r="E729" s="939">
        <f>'statement of marks'!GF25</f>
        <v>44</v>
      </c>
      <c r="F729" s="939"/>
      <c r="G729" s="939"/>
      <c r="H729" s="939">
        <f>'statement of marks'!GG25</f>
        <v>30</v>
      </c>
      <c r="I729" s="939"/>
      <c r="J729" s="272">
        <f>IF(H729="","",SUM(C729,E729,H729))</f>
        <v>98</v>
      </c>
      <c r="K729" s="275" t="str">
        <f>IF('statement of marks'!IZ25="","",'statement of marks'!IZ25)</f>
        <v>A</v>
      </c>
      <c r="L729" s="935"/>
      <c r="M729" s="940" t="s">
        <v>50</v>
      </c>
      <c r="N729" s="941"/>
      <c r="O729" s="326"/>
      <c r="P729" s="362"/>
      <c r="Q729" s="327"/>
      <c r="R729" s="327"/>
      <c r="S729" s="327"/>
      <c r="T729" s="327"/>
      <c r="U729" s="337"/>
      <c r="V729" s="342"/>
      <c r="W729" s="34"/>
      <c r="X729" s="337"/>
      <c r="Y729" s="326"/>
      <c r="Z729" s="326"/>
    </row>
    <row r="730" spans="1:26" ht="21" customHeight="1">
      <c r="A730" s="891" t="str">
        <f>'statement of marks'!$GN$3</f>
        <v xml:space="preserve"> ART EDU.</v>
      </c>
      <c r="B730" s="892"/>
      <c r="C730" s="934" t="s">
        <v>76</v>
      </c>
      <c r="D730" s="934"/>
      <c r="E730" s="934" t="s">
        <v>77</v>
      </c>
      <c r="F730" s="934"/>
      <c r="G730" s="934"/>
      <c r="H730" s="934" t="s">
        <v>78</v>
      </c>
      <c r="I730" s="934"/>
      <c r="J730" s="270" t="s">
        <v>35</v>
      </c>
      <c r="K730" s="274" t="s">
        <v>52</v>
      </c>
      <c r="L730" s="935"/>
      <c r="M730" s="942" t="str">
        <f>IF(M728="","",IF(M728&gt;=60,"FIRST",IF(M728&gt;=48,"SECOND",IF(M728&gt;=36,"THIRD"))))</f>
        <v/>
      </c>
      <c r="N730" s="943"/>
      <c r="O730" s="326"/>
      <c r="P730" s="362"/>
      <c r="Q730" s="325"/>
      <c r="R730" s="325"/>
      <c r="S730" s="325"/>
      <c r="T730" s="325"/>
      <c r="U730" s="332"/>
      <c r="V730" s="342"/>
      <c r="W730" s="337"/>
      <c r="X730" s="337"/>
      <c r="Y730" s="326"/>
      <c r="Z730" s="326"/>
    </row>
    <row r="731" spans="1:26" ht="21" customHeight="1">
      <c r="A731" s="891"/>
      <c r="B731" s="892"/>
      <c r="C731" s="934">
        <f>'statement of marks'!$GN$6</f>
        <v>25</v>
      </c>
      <c r="D731" s="934"/>
      <c r="E731" s="274">
        <f>'statement of marks'!$GO$6</f>
        <v>30</v>
      </c>
      <c r="F731" s="274"/>
      <c r="G731" s="270">
        <f>'statement of marks'!$GP$6</f>
        <v>30</v>
      </c>
      <c r="H731" s="934">
        <f>'statement of marks'!$GQ$6</f>
        <v>15</v>
      </c>
      <c r="I731" s="934"/>
      <c r="J731" s="270">
        <f>SUM(C731,E731,G731,H731)</f>
        <v>100</v>
      </c>
      <c r="K731" s="274"/>
      <c r="L731" s="935"/>
      <c r="M731" s="942"/>
      <c r="N731" s="943"/>
      <c r="O731" s="326"/>
      <c r="P731" s="362"/>
      <c r="Q731" s="325"/>
      <c r="R731" s="325"/>
      <c r="S731" s="325"/>
      <c r="T731" s="325"/>
      <c r="U731" s="332"/>
      <c r="V731" s="342"/>
      <c r="W731" s="337"/>
      <c r="X731" s="337"/>
      <c r="Y731" s="326"/>
      <c r="Z731" s="326"/>
    </row>
    <row r="732" spans="1:26" ht="21" customHeight="1">
      <c r="A732" s="891"/>
      <c r="B732" s="892"/>
      <c r="C732" s="939">
        <f>IF('statement of marks'!GN25="","",'statement of marks'!GN25)</f>
        <v>24</v>
      </c>
      <c r="D732" s="939"/>
      <c r="E732" s="277">
        <f>'statement of marks'!GO25</f>
        <v>28</v>
      </c>
      <c r="F732" s="277"/>
      <c r="G732" s="272">
        <f>'statement of marks'!GP25</f>
        <v>27</v>
      </c>
      <c r="H732" s="939">
        <f>'statement of marks'!GQ25</f>
        <v>14</v>
      </c>
      <c r="I732" s="939"/>
      <c r="J732" s="270">
        <f>IF(H732="","",SUM(C732:H732))</f>
        <v>93</v>
      </c>
      <c r="K732" s="275" t="str">
        <f>IF('statement of marks'!JA25="","",'statement of marks'!JA25)</f>
        <v>A</v>
      </c>
      <c r="L732" s="944" t="s">
        <v>442</v>
      </c>
      <c r="M732" s="945"/>
      <c r="N732" s="946"/>
      <c r="O732" s="326"/>
      <c r="P732" s="362"/>
      <c r="Q732" s="327"/>
      <c r="R732" s="327"/>
      <c r="S732" s="327"/>
      <c r="T732" s="325"/>
      <c r="U732" s="337"/>
      <c r="V732" s="344"/>
      <c r="W732" s="345"/>
      <c r="X732" s="345"/>
      <c r="Y732" s="326"/>
      <c r="Z732" s="326"/>
    </row>
    <row r="733" spans="1:26" ht="21" customHeight="1">
      <c r="A733" s="922" t="s">
        <v>439</v>
      </c>
      <c r="B733" s="923"/>
      <c r="C733" s="901" t="str">
        <f>'statement of marks'!HK25</f>
        <v/>
      </c>
      <c r="D733" s="901"/>
      <c r="E733" s="901"/>
      <c r="F733" s="278"/>
      <c r="G733" s="278" t="s">
        <v>211</v>
      </c>
      <c r="H733" s="275" t="str">
        <f>IF('statement of marks'!DR25="","",'statement of marks'!DR25)</f>
        <v/>
      </c>
      <c r="I733" s="942" t="s">
        <v>209</v>
      </c>
      <c r="J733" s="942"/>
      <c r="K733" s="272" t="str">
        <f>IF('statement of marks'!HM25="","",'statement of marks'!HM25)</f>
        <v/>
      </c>
      <c r="L733" s="945"/>
      <c r="M733" s="945"/>
      <c r="N733" s="946"/>
      <c r="O733" s="331"/>
      <c r="P733" s="362"/>
      <c r="Q733" s="324"/>
      <c r="R733" s="337"/>
      <c r="S733" s="337"/>
      <c r="T733" s="337"/>
      <c r="U733" s="327"/>
      <c r="V733" s="345"/>
      <c r="W733" s="345"/>
      <c r="X733" s="345"/>
      <c r="Y733" s="331"/>
      <c r="Z733" s="331"/>
    </row>
    <row r="734" spans="1:26" ht="21" customHeight="1">
      <c r="A734" s="310" t="s">
        <v>363</v>
      </c>
      <c r="B734" s="947" t="s">
        <v>202</v>
      </c>
      <c r="C734" s="947"/>
      <c r="D734" s="939" t="s">
        <v>203</v>
      </c>
      <c r="E734" s="939"/>
      <c r="F734" s="272"/>
      <c r="G734" s="939" t="s">
        <v>204</v>
      </c>
      <c r="H734" s="939"/>
      <c r="I734" s="939" t="s">
        <v>205</v>
      </c>
      <c r="J734" s="939"/>
      <c r="K734" s="272" t="s">
        <v>324</v>
      </c>
      <c r="L734" s="945"/>
      <c r="M734" s="945"/>
      <c r="N734" s="946"/>
      <c r="O734" s="346"/>
      <c r="P734" s="362"/>
      <c r="Q734" s="327"/>
      <c r="R734" s="327"/>
      <c r="S734" s="327"/>
      <c r="T734" s="327"/>
      <c r="U734" s="327"/>
      <c r="V734" s="345"/>
      <c r="W734" s="345"/>
      <c r="X734" s="345"/>
      <c r="Y734" s="357"/>
      <c r="Z734" s="346"/>
    </row>
    <row r="735" spans="1:26" ht="21" customHeight="1">
      <c r="A735" s="891" t="s">
        <v>200</v>
      </c>
      <c r="B735" s="892"/>
      <c r="C735" s="277" t="str">
        <f>IF('statement of marks'!HO25="","",'statement of marks'!HO25)</f>
        <v/>
      </c>
      <c r="D735" s="893" t="str">
        <f>IF('statement of marks'!HQ25="","",'statement of marks'!HQ25)</f>
        <v/>
      </c>
      <c r="E735" s="893"/>
      <c r="F735" s="277"/>
      <c r="G735" s="893" t="str">
        <f>IF('statement of marks'!HS25="","",'statement of marks'!HS25)</f>
        <v/>
      </c>
      <c r="H735" s="893"/>
      <c r="I735" s="893" t="str">
        <f>IF('statement of marks'!HU25="","",'statement of marks'!HU25)</f>
        <v/>
      </c>
      <c r="J735" s="893"/>
      <c r="K735" s="275" t="str">
        <f>'statement of marks'!HW25</f>
        <v/>
      </c>
      <c r="L735" s="894" t="str">
        <f>IF(OR(M726="PASS",M726="FAIL"),'result subject-wise'!$AV$112,"")</f>
        <v/>
      </c>
      <c r="M735" s="894"/>
      <c r="N735" s="895"/>
      <c r="O735" s="326"/>
      <c r="P735" s="362"/>
      <c r="Q735" s="334"/>
      <c r="R735" s="334"/>
      <c r="S735" s="334"/>
      <c r="T735" s="334"/>
      <c r="U735" s="337"/>
      <c r="V735" s="347"/>
      <c r="W735" s="347"/>
      <c r="X735" s="347"/>
      <c r="Y735" s="326"/>
      <c r="Z735" s="326"/>
    </row>
    <row r="736" spans="1:26" ht="21" customHeight="1">
      <c r="A736" s="896" t="s">
        <v>201</v>
      </c>
      <c r="B736" s="897"/>
      <c r="C736" s="274" t="str">
        <f>IF('statement of marks'!HN25="","",'statement of marks'!HN25)</f>
        <v/>
      </c>
      <c r="D736" s="898" t="str">
        <f>IF('statement of marks'!HP25="","",'statement of marks'!HP25)</f>
        <v/>
      </c>
      <c r="E736" s="898"/>
      <c r="F736" s="274"/>
      <c r="G736" s="898" t="str">
        <f>IF('statement of marks'!HR25="","",'statement of marks'!HR25)</f>
        <v/>
      </c>
      <c r="H736" s="898"/>
      <c r="I736" s="898" t="str">
        <f>IF('statement of marks'!HT25="","",'statement of marks'!HT25)</f>
        <v/>
      </c>
      <c r="J736" s="898"/>
      <c r="K736" s="274" t="str">
        <f>'statement of marks'!HV25</f>
        <v/>
      </c>
      <c r="L736" s="894"/>
      <c r="M736" s="894"/>
      <c r="N736" s="895"/>
      <c r="O736" s="348"/>
      <c r="P736" s="362"/>
      <c r="Q736" s="332"/>
      <c r="R736" s="332"/>
      <c r="S736" s="332"/>
      <c r="T736" s="332"/>
      <c r="U736" s="332"/>
      <c r="V736" s="347"/>
      <c r="W736" s="347"/>
      <c r="X736" s="347"/>
      <c r="Y736" s="348"/>
      <c r="Z736" s="348"/>
    </row>
    <row r="737" spans="1:26" ht="21" customHeight="1">
      <c r="A737" s="899" t="s">
        <v>323</v>
      </c>
      <c r="B737" s="900"/>
      <c r="C737" s="22"/>
      <c r="D737" s="901"/>
      <c r="E737" s="901"/>
      <c r="F737" s="278"/>
      <c r="G737" s="901"/>
      <c r="H737" s="901"/>
      <c r="I737" s="901"/>
      <c r="J737" s="901"/>
      <c r="K737" s="901"/>
      <c r="L737" s="901"/>
      <c r="M737" s="901"/>
      <c r="N737" s="902"/>
      <c r="O737" s="326"/>
      <c r="P737" s="362"/>
      <c r="Q737" s="324"/>
      <c r="R737" s="324"/>
      <c r="S737" s="324"/>
      <c r="T737" s="324"/>
      <c r="U737" s="324"/>
      <c r="V737" s="324"/>
      <c r="W737" s="324"/>
      <c r="X737" s="324"/>
      <c r="Y737" s="349"/>
      <c r="Z737" s="326"/>
    </row>
    <row r="738" spans="1:26" ht="21" customHeight="1">
      <c r="A738" s="899" t="s">
        <v>206</v>
      </c>
      <c r="B738" s="900"/>
      <c r="C738" s="22"/>
      <c r="D738" s="901"/>
      <c r="E738" s="901"/>
      <c r="F738" s="278"/>
      <c r="G738" s="901"/>
      <c r="H738" s="901"/>
      <c r="I738" s="901"/>
      <c r="J738" s="901"/>
      <c r="K738" s="901"/>
      <c r="L738" s="901"/>
      <c r="M738" s="901"/>
      <c r="N738" s="902"/>
      <c r="O738" s="326"/>
      <c r="P738" s="362"/>
      <c r="Q738" s="324"/>
      <c r="R738" s="324"/>
      <c r="S738" s="324"/>
      <c r="T738" s="324"/>
      <c r="U738" s="324"/>
      <c r="V738" s="324"/>
      <c r="W738" s="324"/>
      <c r="X738" s="324"/>
      <c r="Y738" s="326"/>
      <c r="Z738" s="326"/>
    </row>
    <row r="739" spans="1:26" ht="21" customHeight="1">
      <c r="A739" s="891" t="s">
        <v>322</v>
      </c>
      <c r="B739" s="892"/>
      <c r="C739" s="22"/>
      <c r="D739" s="901"/>
      <c r="E739" s="901"/>
      <c r="F739" s="278"/>
      <c r="G739" s="901"/>
      <c r="H739" s="901"/>
      <c r="I739" s="901"/>
      <c r="J739" s="901"/>
      <c r="K739" s="594" t="s">
        <v>322</v>
      </c>
      <c r="L739" s="901"/>
      <c r="M739" s="901"/>
      <c r="N739" s="902"/>
      <c r="O739" s="326"/>
      <c r="P739" s="362"/>
      <c r="Q739" s="324"/>
      <c r="R739" s="324"/>
      <c r="S739" s="324"/>
      <c r="T739" s="324"/>
      <c r="U739" s="34"/>
      <c r="V739" s="324"/>
      <c r="W739" s="324"/>
      <c r="X739" s="324"/>
      <c r="Y739" s="326"/>
      <c r="Z739" s="326"/>
    </row>
    <row r="740" spans="1:26" ht="21" customHeight="1">
      <c r="A740" s="891" t="s">
        <v>207</v>
      </c>
      <c r="B740" s="892"/>
      <c r="C740" s="22"/>
      <c r="D740" s="901"/>
      <c r="E740" s="901"/>
      <c r="F740" s="278"/>
      <c r="G740" s="901"/>
      <c r="H740" s="901"/>
      <c r="I740" s="901"/>
      <c r="J740" s="901"/>
      <c r="K740" s="901"/>
      <c r="L740" s="901"/>
      <c r="M740" s="901"/>
      <c r="N740" s="902"/>
      <c r="O740" s="326"/>
      <c r="P740" s="362"/>
      <c r="Q740" s="324"/>
      <c r="R740" s="324"/>
      <c r="S740" s="324"/>
      <c r="T740" s="324"/>
      <c r="U740" s="324"/>
      <c r="V740" s="324"/>
      <c r="W740" s="324"/>
      <c r="X740" s="324"/>
      <c r="Y740" s="326"/>
      <c r="Z740" s="326"/>
    </row>
    <row r="741" spans="1:26" ht="21" customHeight="1" thickBot="1">
      <c r="A741" s="905" t="s">
        <v>208</v>
      </c>
      <c r="B741" s="906"/>
      <c r="C741" s="906"/>
      <c r="D741" s="906"/>
      <c r="E741" s="906"/>
      <c r="F741" s="314"/>
      <c r="G741" s="907">
        <f>'statement of marks'!$HV$108</f>
        <v>45781</v>
      </c>
      <c r="H741" s="907"/>
      <c r="I741" s="908" t="s">
        <v>210</v>
      </c>
      <c r="J741" s="908"/>
      <c r="K741" s="903"/>
      <c r="L741" s="903"/>
      <c r="M741" s="903"/>
      <c r="N741" s="904"/>
      <c r="O741" s="345"/>
      <c r="P741" s="362"/>
      <c r="Q741" s="345"/>
      <c r="R741" s="347"/>
      <c r="S741" s="350"/>
      <c r="T741" s="350"/>
      <c r="U741" s="324"/>
      <c r="V741" s="324"/>
      <c r="W741" s="324"/>
      <c r="X741" s="324"/>
      <c r="Y741" s="345"/>
      <c r="Z741" s="345"/>
    </row>
    <row r="742" spans="1:26" ht="21" customHeight="1" thickTop="1">
      <c r="A742" s="962" t="s">
        <v>195</v>
      </c>
      <c r="B742" s="963"/>
      <c r="C742" s="963"/>
      <c r="D742" s="963"/>
      <c r="E742" s="963"/>
      <c r="F742" s="963"/>
      <c r="G742" s="963"/>
      <c r="H742" s="963"/>
      <c r="I742" s="963"/>
      <c r="J742" s="963"/>
      <c r="K742" s="963"/>
      <c r="L742" s="963"/>
      <c r="M742" s="963"/>
      <c r="N742" s="964"/>
      <c r="O742" s="323"/>
      <c r="P742" s="362"/>
      <c r="Q742" s="323"/>
      <c r="R742" s="323"/>
      <c r="S742" s="323"/>
      <c r="T742" s="323"/>
      <c r="U742" s="323"/>
      <c r="V742" s="323"/>
      <c r="W742" s="323"/>
      <c r="X742" s="323"/>
      <c r="Y742" s="323"/>
      <c r="Z742" s="323"/>
    </row>
    <row r="743" spans="1:26" ht="21" customHeight="1">
      <c r="A743" s="965" t="str">
        <f>IF('statement of marks'!$A$2="","",'statement of marks'!$A$2)</f>
        <v>Govt. Higher Secondary School, XYZ</v>
      </c>
      <c r="B743" s="966"/>
      <c r="C743" s="966"/>
      <c r="D743" s="966"/>
      <c r="E743" s="966"/>
      <c r="F743" s="966"/>
      <c r="G743" s="966"/>
      <c r="H743" s="966"/>
      <c r="I743" s="966"/>
      <c r="J743" s="966"/>
      <c r="K743" s="966"/>
      <c r="L743" s="966"/>
      <c r="M743" s="966"/>
      <c r="N743" s="967"/>
      <c r="O743" s="325"/>
      <c r="P743" s="362"/>
      <c r="Q743" s="325"/>
      <c r="R743" s="325"/>
      <c r="S743" s="325"/>
      <c r="T743" s="325"/>
      <c r="U743" s="325"/>
      <c r="V743" s="325"/>
      <c r="W743" s="325"/>
      <c r="X743" s="325"/>
      <c r="Y743" s="325"/>
      <c r="Z743" s="325"/>
    </row>
    <row r="744" spans="1:26" ht="21" customHeight="1">
      <c r="A744" s="965"/>
      <c r="B744" s="966"/>
      <c r="C744" s="966"/>
      <c r="D744" s="966"/>
      <c r="E744" s="966"/>
      <c r="F744" s="966"/>
      <c r="G744" s="966"/>
      <c r="H744" s="966"/>
      <c r="I744" s="966"/>
      <c r="J744" s="966"/>
      <c r="K744" s="966"/>
      <c r="L744" s="966"/>
      <c r="M744" s="966"/>
      <c r="N744" s="967"/>
      <c r="O744" s="325"/>
      <c r="P744" s="362"/>
      <c r="Q744" s="325"/>
      <c r="R744" s="325"/>
      <c r="S744" s="325"/>
      <c r="T744" s="325"/>
      <c r="U744" s="325"/>
      <c r="V744" s="325"/>
      <c r="W744" s="325"/>
      <c r="X744" s="325"/>
      <c r="Y744" s="325"/>
      <c r="Z744" s="325"/>
    </row>
    <row r="745" spans="1:26" ht="21" customHeight="1">
      <c r="A745" s="891" t="s">
        <v>196</v>
      </c>
      <c r="B745" s="892"/>
      <c r="C745" s="939" t="str">
        <f>IF(M765="","MAIN EXAM.",IF(C772="SUPPL.","SUPPL. EXAM.",IF(C772="RE-EXAM.","RE-EXAM.",)))</f>
        <v>MAIN EXAM.</v>
      </c>
      <c r="D745" s="939"/>
      <c r="E745" s="939"/>
      <c r="F745" s="939"/>
      <c r="G745" s="939"/>
      <c r="H745" s="948" t="s">
        <v>133</v>
      </c>
      <c r="I745" s="949"/>
      <c r="J745" s="352" t="str">
        <f>IF('statement of marks'!$F$3="","",'statement of marks'!$F$3)</f>
        <v>2024-25</v>
      </c>
      <c r="K745" s="939" t="s">
        <v>62</v>
      </c>
      <c r="L745" s="939"/>
      <c r="M745" s="939" t="str">
        <f>IF('statement of marks'!D26="","",'statement of marks'!D26)</f>
        <v/>
      </c>
      <c r="N745" s="950"/>
      <c r="O745" s="326"/>
      <c r="P745" s="362"/>
      <c r="Q745" s="327"/>
      <c r="R745" s="327"/>
      <c r="S745" s="327"/>
      <c r="T745" s="327"/>
      <c r="U745" s="327"/>
      <c r="V745" s="327"/>
      <c r="W745" s="327"/>
      <c r="X745" s="327"/>
      <c r="Y745" s="326"/>
      <c r="Z745" s="326"/>
    </row>
    <row r="746" spans="1:26" ht="21" customHeight="1">
      <c r="A746" s="891" t="s">
        <v>36</v>
      </c>
      <c r="B746" s="892"/>
      <c r="C746" s="892" t="str">
        <f>IF('statement of marks'!G26="","",'statement of marks'!G26)</f>
        <v/>
      </c>
      <c r="D746" s="892"/>
      <c r="E746" s="892"/>
      <c r="F746" s="892"/>
      <c r="G746" s="892"/>
      <c r="H746" s="892"/>
      <c r="I746" s="892"/>
      <c r="J746" s="892"/>
      <c r="K746" s="892"/>
      <c r="L746" s="892"/>
      <c r="M746" s="892"/>
      <c r="N746" s="951"/>
      <c r="O746" s="326"/>
      <c r="P746" s="362"/>
      <c r="Q746" s="326"/>
      <c r="R746" s="326"/>
      <c r="S746" s="326"/>
      <c r="T746" s="326"/>
      <c r="U746" s="326"/>
      <c r="V746" s="326"/>
      <c r="W746" s="326"/>
      <c r="X746" s="326"/>
      <c r="Y746" s="326"/>
      <c r="Z746" s="326"/>
    </row>
    <row r="747" spans="1:26" ht="21" customHeight="1">
      <c r="A747" s="891" t="s">
        <v>37</v>
      </c>
      <c r="B747" s="892"/>
      <c r="C747" s="892" t="str">
        <f>IF('statement of marks'!H26="","",'statement of marks'!H26)</f>
        <v/>
      </c>
      <c r="D747" s="892"/>
      <c r="E747" s="892"/>
      <c r="F747" s="892"/>
      <c r="G747" s="892"/>
      <c r="H747" s="892"/>
      <c r="I747" s="892"/>
      <c r="J747" s="892"/>
      <c r="K747" s="892"/>
      <c r="L747" s="892"/>
      <c r="M747" s="892"/>
      <c r="N747" s="951"/>
      <c r="O747" s="326"/>
      <c r="P747" s="362"/>
      <c r="Q747" s="326"/>
      <c r="R747" s="326"/>
      <c r="S747" s="326"/>
      <c r="T747" s="326"/>
      <c r="U747" s="326"/>
      <c r="V747" s="326"/>
      <c r="W747" s="326"/>
      <c r="X747" s="326"/>
      <c r="Y747" s="326"/>
      <c r="Z747" s="326"/>
    </row>
    <row r="748" spans="1:26" ht="21" customHeight="1">
      <c r="A748" s="891" t="s">
        <v>38</v>
      </c>
      <c r="B748" s="892"/>
      <c r="C748" s="892" t="str">
        <f>IF('statement of marks'!I26="","",'statement of marks'!I26)</f>
        <v/>
      </c>
      <c r="D748" s="892"/>
      <c r="E748" s="892"/>
      <c r="F748" s="892"/>
      <c r="G748" s="892"/>
      <c r="H748" s="892"/>
      <c r="I748" s="892"/>
      <c r="J748" s="892"/>
      <c r="K748" s="892"/>
      <c r="L748" s="892"/>
      <c r="M748" s="892"/>
      <c r="N748" s="951"/>
      <c r="O748" s="326"/>
      <c r="P748" s="362"/>
      <c r="Q748" s="326"/>
      <c r="R748" s="326"/>
      <c r="S748" s="326"/>
      <c r="T748" s="326"/>
      <c r="U748" s="326"/>
      <c r="V748" s="326"/>
      <c r="W748" s="326"/>
      <c r="X748" s="326"/>
      <c r="Y748" s="326"/>
      <c r="Z748" s="326"/>
    </row>
    <row r="749" spans="1:26" ht="21" customHeight="1">
      <c r="A749" s="891" t="s">
        <v>243</v>
      </c>
      <c r="B749" s="892"/>
      <c r="C749" s="892" t="str">
        <f>IF('statement of marks'!$A$3="","",'statement of marks'!$A$3)</f>
        <v>9 'A'</v>
      </c>
      <c r="D749" s="892"/>
      <c r="E749" s="939" t="s">
        <v>63</v>
      </c>
      <c r="F749" s="939"/>
      <c r="G749" s="939"/>
      <c r="H749" s="939" t="str">
        <f>IF('statement of marks'!E26="","",'statement of marks'!E26)</f>
        <v/>
      </c>
      <c r="I749" s="939"/>
      <c r="J749" s="952" t="s">
        <v>58</v>
      </c>
      <c r="K749" s="952"/>
      <c r="L749" s="953" t="str">
        <f>IF('statement of marks'!F26="","",'statement of marks'!F26)</f>
        <v/>
      </c>
      <c r="M749" s="953"/>
      <c r="N749" s="954"/>
      <c r="O749" s="326"/>
      <c r="P749" s="362"/>
      <c r="Q749" s="326"/>
      <c r="R749" s="327"/>
      <c r="S749" s="327"/>
      <c r="T749" s="327"/>
      <c r="U749" s="327"/>
      <c r="V749" s="328"/>
      <c r="W749" s="328"/>
      <c r="X749" s="328"/>
      <c r="Y749" s="326"/>
      <c r="Z749" s="326"/>
    </row>
    <row r="750" spans="1:26" ht="21" customHeight="1">
      <c r="A750" s="955" t="s">
        <v>197</v>
      </c>
      <c r="B750" s="956" t="s">
        <v>198</v>
      </c>
      <c r="C750" s="659" t="s">
        <v>67</v>
      </c>
      <c r="D750" s="659" t="s">
        <v>68</v>
      </c>
      <c r="E750" s="957" t="s">
        <v>434</v>
      </c>
      <c r="F750" s="958" t="s">
        <v>431</v>
      </c>
      <c r="G750" s="659" t="s">
        <v>370</v>
      </c>
      <c r="H750" s="659" t="s">
        <v>212</v>
      </c>
      <c r="I750" s="659" t="s">
        <v>432</v>
      </c>
      <c r="J750" s="659" t="s">
        <v>168</v>
      </c>
      <c r="K750" s="659" t="s">
        <v>438</v>
      </c>
      <c r="L750" s="659" t="s">
        <v>365</v>
      </c>
      <c r="M750" s="659" t="s">
        <v>366</v>
      </c>
      <c r="N750" s="961" t="s">
        <v>213</v>
      </c>
      <c r="O750" s="329"/>
      <c r="P750" s="362"/>
      <c r="Q750" s="330"/>
      <c r="R750" s="330"/>
      <c r="S750" s="330"/>
      <c r="T750" s="330"/>
      <c r="U750" s="330"/>
      <c r="V750" s="330"/>
      <c r="W750" s="330"/>
      <c r="X750" s="330"/>
      <c r="Y750" s="329"/>
      <c r="Z750" s="329"/>
    </row>
    <row r="751" spans="1:26" ht="21" customHeight="1">
      <c r="A751" s="955"/>
      <c r="B751" s="956"/>
      <c r="C751" s="659"/>
      <c r="D751" s="659"/>
      <c r="E751" s="957"/>
      <c r="F751" s="959"/>
      <c r="G751" s="659"/>
      <c r="H751" s="659"/>
      <c r="I751" s="659"/>
      <c r="J751" s="659"/>
      <c r="K751" s="659"/>
      <c r="L751" s="659"/>
      <c r="M751" s="659"/>
      <c r="N751" s="961"/>
      <c r="O751" s="329"/>
      <c r="P751" s="362"/>
      <c r="Q751" s="330"/>
      <c r="R751" s="330"/>
      <c r="S751" s="330"/>
      <c r="T751" s="330"/>
      <c r="U751" s="330"/>
      <c r="V751" s="330"/>
      <c r="W751" s="330"/>
      <c r="X751" s="330"/>
      <c r="Y751" s="329"/>
      <c r="Z751" s="329"/>
    </row>
    <row r="752" spans="1:26" ht="21" customHeight="1">
      <c r="A752" s="955"/>
      <c r="B752" s="956"/>
      <c r="C752" s="659"/>
      <c r="D752" s="659"/>
      <c r="E752" s="957"/>
      <c r="F752" s="960"/>
      <c r="G752" s="659"/>
      <c r="H752" s="659"/>
      <c r="I752" s="659"/>
      <c r="J752" s="659"/>
      <c r="K752" s="659"/>
      <c r="L752" s="659"/>
      <c r="M752" s="659"/>
      <c r="N752" s="961"/>
      <c r="O752" s="329"/>
      <c r="P752" s="362"/>
      <c r="Q752" s="330"/>
      <c r="R752" s="330"/>
      <c r="S752" s="330"/>
      <c r="T752" s="330"/>
      <c r="U752" s="330"/>
      <c r="V752" s="330"/>
      <c r="W752" s="330"/>
      <c r="X752" s="330"/>
      <c r="Y752" s="329"/>
      <c r="Z752" s="329"/>
    </row>
    <row r="753" spans="1:26" ht="21" customHeight="1">
      <c r="A753" s="922" t="s">
        <v>149</v>
      </c>
      <c r="B753" s="923"/>
      <c r="C753" s="274">
        <v>10</v>
      </c>
      <c r="D753" s="274">
        <v>10</v>
      </c>
      <c r="E753" s="322" t="s">
        <v>436</v>
      </c>
      <c r="F753" s="322" t="s">
        <v>437</v>
      </c>
      <c r="G753" s="274">
        <v>70</v>
      </c>
      <c r="H753" s="270">
        <v>100</v>
      </c>
      <c r="I753" s="202">
        <v>100</v>
      </c>
      <c r="J753" s="270">
        <v>200</v>
      </c>
      <c r="K753" s="279"/>
      <c r="L753" s="270">
        <v>100</v>
      </c>
      <c r="M753" s="270"/>
      <c r="N753" s="201">
        <v>200</v>
      </c>
      <c r="O753" s="331"/>
      <c r="P753" s="362"/>
      <c r="Q753" s="325"/>
      <c r="R753" s="325"/>
      <c r="S753" s="325"/>
      <c r="T753" s="325"/>
      <c r="U753" s="333"/>
      <c r="V753" s="325"/>
      <c r="W753" s="325"/>
      <c r="X753" s="325"/>
      <c r="Y753" s="331"/>
      <c r="Z753" s="331"/>
    </row>
    <row r="754" spans="1:26" ht="21" customHeight="1">
      <c r="A754" s="891" t="str">
        <f>'statement of marks'!$J$3</f>
        <v xml:space="preserve"> HINDI</v>
      </c>
      <c r="B754" s="892"/>
      <c r="C754" s="277" t="str">
        <f>IF('statement of marks'!J26="","",'statement of marks'!J26)</f>
        <v/>
      </c>
      <c r="D754" s="277" t="str">
        <f>IF('statement of marks'!K26="","",'statement of marks'!K26)</f>
        <v/>
      </c>
      <c r="E754" s="277" t="str">
        <f>IF('statement of marks'!L26="","",'statement of marks'!L26)</f>
        <v/>
      </c>
      <c r="F754" s="360" t="str">
        <f>IF('statement of marks'!N26="","",'statement of marks'!N26)</f>
        <v/>
      </c>
      <c r="G754" s="277" t="str">
        <f>IF('statement of marks'!O26="","",'statement of marks'!O26)</f>
        <v/>
      </c>
      <c r="H754" s="270" t="str">
        <f t="shared" ref="H754:H759" si="113">IF(G754="","",SUM(C754:G754))</f>
        <v/>
      </c>
      <c r="I754" s="202" t="str">
        <f>IF('statement of marks'!Q26="","",'statement of marks'!Q26)</f>
        <v/>
      </c>
      <c r="J754" s="203" t="str">
        <f t="shared" ref="J754:J759" si="114">IF(I754="","",SUM(H754:I754))</f>
        <v/>
      </c>
      <c r="K754" s="275" t="str">
        <f>CONCATENATE('statement of marks'!HZ26,'statement of marks'!IA26,'statement of marks'!IB26)</f>
        <v/>
      </c>
      <c r="L754" s="277" t="str">
        <f>IF('result subject-wise'!AB26="","",'result subject-wise'!AB26)</f>
        <v/>
      </c>
      <c r="M754" s="277" t="str">
        <f>IF('result subject-wise'!AK26="","",'result subject-wise'!AK26)</f>
        <v/>
      </c>
      <c r="N754" s="276" t="str">
        <f>IF(AND(K754="RE",M754=""),"",IF(AND(K754="S",M754=""),"",IF(M754="P",SUM(H754,L754),J754)))</f>
        <v/>
      </c>
      <c r="O754" s="351"/>
      <c r="P754" s="362"/>
      <c r="Q754" s="334"/>
      <c r="R754" s="325"/>
      <c r="S754" s="335"/>
      <c r="T754" s="336"/>
      <c r="U754" s="337"/>
      <c r="V754" s="334"/>
      <c r="W754" s="334"/>
      <c r="X754" s="337"/>
      <c r="Y754" s="326"/>
      <c r="Z754" s="326"/>
    </row>
    <row r="755" spans="1:26" ht="21" customHeight="1">
      <c r="A755" s="891" t="str">
        <f>'statement of marks'!$Y$3</f>
        <v xml:space="preserve"> ENGLISH</v>
      </c>
      <c r="B755" s="892"/>
      <c r="C755" s="277" t="str">
        <f>IF('statement of marks'!Y26="","",'statement of marks'!Y26)</f>
        <v/>
      </c>
      <c r="D755" s="277" t="str">
        <f>IF('statement of marks'!Z26="","",'statement of marks'!Z26)</f>
        <v/>
      </c>
      <c r="E755" s="277" t="str">
        <f>IF('statement of marks'!AA26="","",'statement of marks'!AA26)</f>
        <v/>
      </c>
      <c r="F755" s="360" t="str">
        <f>IF('statement of marks'!AC26="","",'statement of marks'!AC26)</f>
        <v/>
      </c>
      <c r="G755" s="277" t="str">
        <f>IF('statement of marks'!AD26="","",'statement of marks'!AD26)</f>
        <v/>
      </c>
      <c r="H755" s="270" t="str">
        <f t="shared" si="113"/>
        <v/>
      </c>
      <c r="I755" s="202" t="str">
        <f>IF('statement of marks'!AF26="","",'statement of marks'!AF26)</f>
        <v/>
      </c>
      <c r="J755" s="203" t="str">
        <f t="shared" si="114"/>
        <v/>
      </c>
      <c r="K755" s="275" t="str">
        <f>CONCATENATE('statement of marks'!IC26,'statement of marks'!ID26,'statement of marks'!IE26,)</f>
        <v/>
      </c>
      <c r="L755" s="277" t="str">
        <f>IF('result subject-wise'!AC26="","",'result subject-wise'!AC26)</f>
        <v/>
      </c>
      <c r="M755" s="277" t="str">
        <f>IF('result subject-wise'!AL26="","",'result subject-wise'!AL26)</f>
        <v/>
      </c>
      <c r="N755" s="276" t="str">
        <f t="shared" ref="N755:N759" si="115">IF(AND(K755="RE",M755=""),"",IF(AND(K755="S",M755=""),"",IF(M755="P",SUM(H755,L755),J755)))</f>
        <v/>
      </c>
      <c r="O755" s="326"/>
      <c r="P755" s="362"/>
      <c r="Q755" s="334"/>
      <c r="R755" s="325"/>
      <c r="S755" s="335"/>
      <c r="T755" s="336"/>
      <c r="U755" s="337"/>
      <c r="V755" s="334"/>
      <c r="W755" s="334"/>
      <c r="X755" s="337"/>
      <c r="Y755" s="326"/>
      <c r="Z755" s="326"/>
    </row>
    <row r="756" spans="1:26" ht="21" customHeight="1">
      <c r="A756" s="891" t="str">
        <f>'statement of marks'!AO26</f>
        <v/>
      </c>
      <c r="B756" s="892"/>
      <c r="C756" s="277" t="str">
        <f>IF('statement of marks'!AP26="","",'statement of marks'!AP26)</f>
        <v/>
      </c>
      <c r="D756" s="277" t="str">
        <f>IF('statement of marks'!AQ26="","",'statement of marks'!AQ26)</f>
        <v/>
      </c>
      <c r="E756" s="277" t="str">
        <f>IF('statement of marks'!AR26="","",'statement of marks'!AR26)</f>
        <v/>
      </c>
      <c r="F756" s="360" t="str">
        <f>IF('statement of marks'!AT26="","",'statement of marks'!AT26)</f>
        <v/>
      </c>
      <c r="G756" s="277" t="str">
        <f>IF('statement of marks'!AU26="","",'statement of marks'!AU26)</f>
        <v/>
      </c>
      <c r="H756" s="270" t="str">
        <f t="shared" si="113"/>
        <v/>
      </c>
      <c r="I756" s="202" t="str">
        <f>IF('statement of marks'!AW26="","",'statement of marks'!AW26)</f>
        <v/>
      </c>
      <c r="J756" s="203" t="str">
        <f t="shared" si="114"/>
        <v/>
      </c>
      <c r="K756" s="275" t="str">
        <f>CONCATENATE('statement of marks'!IF26,'statement of marks'!IL26,'statement of marks'!IM26)</f>
        <v/>
      </c>
      <c r="L756" s="277" t="str">
        <f>IF('result subject-wise'!AD26="","",'result subject-wise'!AD26)</f>
        <v/>
      </c>
      <c r="M756" s="277" t="str">
        <f>IF('result subject-wise'!AM26="","",'result subject-wise'!AM26)</f>
        <v/>
      </c>
      <c r="N756" s="276" t="str">
        <f t="shared" si="115"/>
        <v/>
      </c>
      <c r="O756" s="326"/>
      <c r="P756" s="362"/>
      <c r="Q756" s="334"/>
      <c r="R756" s="325"/>
      <c r="S756" s="335"/>
      <c r="T756" s="336"/>
      <c r="U756" s="337"/>
      <c r="V756" s="334"/>
      <c r="W756" s="334"/>
      <c r="X756" s="337"/>
      <c r="Y756" s="326"/>
      <c r="Z756" s="326"/>
    </row>
    <row r="757" spans="1:26" ht="21" customHeight="1">
      <c r="A757" s="891" t="str">
        <f>'statement of marks'!$BE$3</f>
        <v xml:space="preserve"> SCIENCE</v>
      </c>
      <c r="B757" s="892"/>
      <c r="C757" s="277" t="str">
        <f>IF('statement of marks'!BE26="","",'statement of marks'!BE26)</f>
        <v/>
      </c>
      <c r="D757" s="277" t="str">
        <f>IF('statement of marks'!BF26="","",'statement of marks'!BF26)</f>
        <v/>
      </c>
      <c r="E757" s="277" t="str">
        <f>IF('statement of marks'!BG26="","",'statement of marks'!BG26)</f>
        <v/>
      </c>
      <c r="F757" s="360" t="str">
        <f>IF('statement of marks'!BI26="","",'statement of marks'!BI26)</f>
        <v/>
      </c>
      <c r="G757" s="277" t="str">
        <f>IF('statement of marks'!BJ26="","",'statement of marks'!BJ26)</f>
        <v/>
      </c>
      <c r="H757" s="270" t="str">
        <f t="shared" si="113"/>
        <v/>
      </c>
      <c r="I757" s="202" t="str">
        <f>IF('statement of marks'!BL26="","",'statement of marks'!BL26)</f>
        <v/>
      </c>
      <c r="J757" s="203" t="str">
        <f t="shared" si="114"/>
        <v/>
      </c>
      <c r="K757" s="275" t="str">
        <f>CONCATENATE('statement of marks'!IN26,'statement of marks'!IO26,'statement of marks'!IP26)</f>
        <v/>
      </c>
      <c r="L757" s="277" t="str">
        <f>IF('result subject-wise'!AE26="","",'result subject-wise'!AE26)</f>
        <v/>
      </c>
      <c r="M757" s="277" t="str">
        <f>IF('result subject-wise'!AN26="","",'result subject-wise'!AN26)</f>
        <v/>
      </c>
      <c r="N757" s="276" t="str">
        <f t="shared" si="115"/>
        <v/>
      </c>
      <c r="O757" s="326"/>
      <c r="P757" s="362"/>
      <c r="Q757" s="334"/>
      <c r="R757" s="325"/>
      <c r="S757" s="335"/>
      <c r="T757" s="336"/>
      <c r="U757" s="337"/>
      <c r="V757" s="334"/>
      <c r="W757" s="334"/>
      <c r="X757" s="337"/>
      <c r="Y757" s="326"/>
      <c r="Z757" s="326"/>
    </row>
    <row r="758" spans="1:26" ht="21" customHeight="1">
      <c r="A758" s="909" t="str">
        <f>'statement of marks'!$BU26</f>
        <v xml:space="preserve"> SOCIAL SCIENCE</v>
      </c>
      <c r="B758" s="910"/>
      <c r="C758" s="277">
        <f>IF('statement of marks'!CL26="","",'statement of marks'!CL26)</f>
        <v>10</v>
      </c>
      <c r="D758" s="277">
        <f>IF('statement of marks'!CM26="","",'statement of marks'!CM26)</f>
        <v>10</v>
      </c>
      <c r="E758" s="277">
        <f>IF('statement of marks'!CN26="","",'statement of marks'!CN26)</f>
        <v>9</v>
      </c>
      <c r="F758" s="360">
        <f>IF('statement of marks'!CO26="","",'statement of marks'!CO26)</f>
        <v>0.5</v>
      </c>
      <c r="G758" s="277">
        <f>IF('statement of marks'!CP26="","",'statement of marks'!CP26)</f>
        <v>70</v>
      </c>
      <c r="H758" s="270">
        <f t="shared" si="113"/>
        <v>99.5</v>
      </c>
      <c r="I758" s="202">
        <f>IF('statement of marks'!CR26="","",'statement of marks'!CR26)</f>
        <v>100</v>
      </c>
      <c r="J758" s="203">
        <f t="shared" si="114"/>
        <v>199.5</v>
      </c>
      <c r="K758" s="275" t="str">
        <f>CONCATENATE('statement of marks'!IQ26,'statement of marks'!IR26,'statement of marks'!IS26)</f>
        <v/>
      </c>
      <c r="L758" s="277" t="str">
        <f>IF('result subject-wise'!AF26="","",'result subject-wise'!AF26)</f>
        <v/>
      </c>
      <c r="M758" s="277" t="str">
        <f>IF('result subject-wise'!AO26="","",'result subject-wise'!AO26)</f>
        <v/>
      </c>
      <c r="N758" s="276">
        <f t="shared" si="115"/>
        <v>199.5</v>
      </c>
      <c r="O758" s="326"/>
      <c r="P758" s="362"/>
      <c r="Q758" s="334"/>
      <c r="R758" s="325"/>
      <c r="S758" s="335"/>
      <c r="T758" s="336"/>
      <c r="U758" s="337"/>
      <c r="V758" s="334"/>
      <c r="W758" s="334"/>
      <c r="X758" s="337"/>
      <c r="Y758" s="326"/>
      <c r="Z758" s="326"/>
    </row>
    <row r="759" spans="1:26" ht="21" customHeight="1">
      <c r="A759" s="891" t="str">
        <f>'statement of marks'!$CZ$3</f>
        <v xml:space="preserve"> MATHEMATICS</v>
      </c>
      <c r="B759" s="892"/>
      <c r="C759" s="277">
        <f>IF('statement of marks'!CZ26="","",'statement of marks'!CZ26)</f>
        <v>5</v>
      </c>
      <c r="D759" s="277">
        <f>IF('statement of marks'!DA26="","",'statement of marks'!DA26)</f>
        <v>4</v>
      </c>
      <c r="E759" s="277">
        <f>IF('statement of marks'!DB26="","",'statement of marks'!DB26)</f>
        <v>8</v>
      </c>
      <c r="F759" s="360">
        <f>IF('statement of marks'!DD26="","",'statement of marks'!DD26)</f>
        <v>1</v>
      </c>
      <c r="G759" s="277">
        <f>IF('statement of marks'!DE26="","",'statement of marks'!DE26)</f>
        <v>25</v>
      </c>
      <c r="H759" s="270">
        <f t="shared" si="113"/>
        <v>43</v>
      </c>
      <c r="I759" s="202">
        <f>IF('statement of marks'!DG26="","",'statement of marks'!DG26)</f>
        <v>90</v>
      </c>
      <c r="J759" s="203">
        <f t="shared" si="114"/>
        <v>133</v>
      </c>
      <c r="K759" s="275" t="str">
        <f>CONCATENATE('statement of marks'!IT26,'statement of marks'!IU26,'statement of marks'!IV26)</f>
        <v/>
      </c>
      <c r="L759" s="277" t="str">
        <f>IF('result subject-wise'!AG26="","",'result subject-wise'!AG26)</f>
        <v/>
      </c>
      <c r="M759" s="277" t="str">
        <f>IF('result subject-wise'!AP26="","",'result subject-wise'!AP26)</f>
        <v/>
      </c>
      <c r="N759" s="276">
        <f t="shared" si="115"/>
        <v>133</v>
      </c>
      <c r="O759" s="326"/>
      <c r="P759" s="362"/>
      <c r="Q759" s="334"/>
      <c r="R759" s="325"/>
      <c r="S759" s="335"/>
      <c r="T759" s="336"/>
      <c r="U759" s="337"/>
      <c r="V759" s="334"/>
      <c r="W759" s="334"/>
      <c r="X759" s="337"/>
      <c r="Y759" s="326"/>
      <c r="Z759" s="326"/>
    </row>
    <row r="760" spans="1:26" ht="21" customHeight="1">
      <c r="A760" s="911" t="s">
        <v>214</v>
      </c>
      <c r="B760" s="912"/>
      <c r="C760" s="274">
        <f t="shared" ref="C760:D760" si="116">IF(C759="","",SUM(C754:C759))</f>
        <v>15</v>
      </c>
      <c r="D760" s="274">
        <f t="shared" si="116"/>
        <v>14</v>
      </c>
      <c r="E760" s="274">
        <f>IF(E759="","",SUM(E754:E759))</f>
        <v>17</v>
      </c>
      <c r="F760" s="361">
        <f>IF(F759="","",SUM(F754:F759))</f>
        <v>1.5</v>
      </c>
      <c r="G760" s="274">
        <f t="shared" ref="G760:J760" si="117">IF(G759="","",SUM(G754:G759))</f>
        <v>95</v>
      </c>
      <c r="H760" s="274">
        <f t="shared" si="117"/>
        <v>142.5</v>
      </c>
      <c r="I760" s="274">
        <f t="shared" si="117"/>
        <v>190</v>
      </c>
      <c r="J760" s="274">
        <f t="shared" si="117"/>
        <v>332.5</v>
      </c>
      <c r="K760" s="913"/>
      <c r="L760" s="914"/>
      <c r="M760" s="919">
        <f>COUNTIF(M754:M759,"F")</f>
        <v>0</v>
      </c>
      <c r="N760" s="273">
        <f>SUM(N754:N759)</f>
        <v>332.5</v>
      </c>
      <c r="O760" s="339"/>
      <c r="P760" s="362"/>
      <c r="Q760" s="332"/>
      <c r="R760" s="332"/>
      <c r="S760" s="332"/>
      <c r="T760" s="332"/>
      <c r="U760" s="340"/>
      <c r="V760" s="340"/>
      <c r="W760" s="334"/>
      <c r="X760" s="332"/>
      <c r="Y760" s="339"/>
      <c r="Z760" s="339"/>
    </row>
    <row r="761" spans="1:26" ht="21" customHeight="1">
      <c r="A761" s="911" t="s">
        <v>199</v>
      </c>
      <c r="B761" s="912"/>
      <c r="C761" s="270">
        <f>60-(COUNTIF(C754:C759,"NA")*C753+COUNTIF(C754:C759,"ML")*C753)</f>
        <v>60</v>
      </c>
      <c r="D761" s="270">
        <f>60-(COUNTIF(D754:D759,"NA")*D753+COUNTIF(D754:D759,"ML")*D753)</f>
        <v>60</v>
      </c>
      <c r="E761" s="270">
        <f>53-(COUNTIF(E754:E759,"NA")*9+COUNTIF(E754:E759,"ML")*9)</f>
        <v>53</v>
      </c>
      <c r="F761" s="270">
        <f>7-(COUNTIF(F754:F759,"ML")*1)</f>
        <v>7</v>
      </c>
      <c r="G761" s="270">
        <f>420-(COUNTIF(G754:G759,"NA")*G753+COUNTIF(G754:G759,"ML")*G753)</f>
        <v>420</v>
      </c>
      <c r="H761" s="270">
        <f>SUM(C761:G761)</f>
        <v>600</v>
      </c>
      <c r="I761" s="270">
        <f>600-(COUNTIF(I754:I759,"ML")*100)</f>
        <v>600</v>
      </c>
      <c r="J761" s="270">
        <f>SUM(H761:I761)</f>
        <v>1200</v>
      </c>
      <c r="K761" s="915"/>
      <c r="L761" s="916"/>
      <c r="M761" s="920"/>
      <c r="N761" s="201">
        <f>6*N753</f>
        <v>1200</v>
      </c>
      <c r="O761" s="339"/>
      <c r="P761" s="362"/>
      <c r="Q761" s="325"/>
      <c r="R761" s="325"/>
      <c r="S761" s="325"/>
      <c r="T761" s="325"/>
      <c r="U761" s="340"/>
      <c r="V761" s="334"/>
      <c r="W761" s="340"/>
      <c r="X761" s="325"/>
      <c r="Y761" s="339"/>
      <c r="Z761" s="339"/>
    </row>
    <row r="762" spans="1:26" ht="21" customHeight="1">
      <c r="A762" s="922" t="s">
        <v>130</v>
      </c>
      <c r="B762" s="923"/>
      <c r="C762" s="204">
        <f t="shared" ref="C762:J762" si="118">C760/C761*100</f>
        <v>25</v>
      </c>
      <c r="D762" s="204">
        <f t="shared" si="118"/>
        <v>23.333333333333332</v>
      </c>
      <c r="E762" s="204">
        <f t="shared" si="118"/>
        <v>32.075471698113205</v>
      </c>
      <c r="F762" s="204">
        <f t="shared" si="118"/>
        <v>21.428571428571427</v>
      </c>
      <c r="G762" s="204">
        <f t="shared" si="118"/>
        <v>22.61904761904762</v>
      </c>
      <c r="H762" s="204">
        <f t="shared" si="118"/>
        <v>23.75</v>
      </c>
      <c r="I762" s="204">
        <f t="shared" si="118"/>
        <v>31.666666666666664</v>
      </c>
      <c r="J762" s="204">
        <f t="shared" si="118"/>
        <v>27.708333333333336</v>
      </c>
      <c r="K762" s="917"/>
      <c r="L762" s="918"/>
      <c r="M762" s="921"/>
      <c r="N762" s="354">
        <f>N760/N761*100</f>
        <v>27.708333333333336</v>
      </c>
      <c r="O762" s="331"/>
      <c r="P762" s="363"/>
      <c r="Q762" s="341"/>
      <c r="R762" s="341"/>
      <c r="S762" s="341"/>
      <c r="T762" s="341"/>
      <c r="U762" s="340"/>
      <c r="V762" s="334"/>
      <c r="W762" s="340"/>
      <c r="X762" s="341"/>
      <c r="Y762" s="331"/>
      <c r="Z762" s="331"/>
    </row>
    <row r="763" spans="1:26" ht="21" customHeight="1">
      <c r="A763" s="891" t="str">
        <f>'statement of marks'!$DS$3</f>
        <v>RAJASTHAN KA SWARNIM ITIHAS</v>
      </c>
      <c r="B763" s="892"/>
      <c r="C763" s="272">
        <f>IF('statement of marks'!DS26="","",'statement of marks'!DS26)</f>
        <v>10</v>
      </c>
      <c r="D763" s="272">
        <f>IF('statement of marks'!DT26="","",'statement of marks'!DT26)</f>
        <v>10</v>
      </c>
      <c r="E763" s="277">
        <f>IF('statement of marks'!DU26="","",'statement of marks'!DU26)</f>
        <v>10</v>
      </c>
      <c r="F763" s="924"/>
      <c r="G763" s="272">
        <f>IF('statement of marks'!DW26="","",'statement of marks'!DW26)</f>
        <v>70</v>
      </c>
      <c r="H763" s="270">
        <f>IF(G763="","",SUM(C763:G763))</f>
        <v>100</v>
      </c>
      <c r="I763" s="272">
        <f>IF('statement of marks'!DY26="","",'statement of marks'!DY26)</f>
        <v>100</v>
      </c>
      <c r="J763" s="270">
        <f>IF(I763="","",SUM(H763:I763))</f>
        <v>200</v>
      </c>
      <c r="K763" s="275" t="str">
        <f>IF('statement of marks'!IW26="","",'statement of marks'!IW26)</f>
        <v/>
      </c>
      <c r="L763" s="280" t="str">
        <f>IF('result subject-wise'!AQ26="","",'result subject-wise'!AQ26)</f>
        <v/>
      </c>
      <c r="M763" s="927" t="s">
        <v>441</v>
      </c>
      <c r="N763" s="928"/>
      <c r="O763" s="326"/>
      <c r="P763" s="362"/>
      <c r="Q763" s="327"/>
      <c r="R763" s="325"/>
      <c r="S763" s="327"/>
      <c r="T763" s="325"/>
      <c r="U763" s="337"/>
      <c r="V763" s="342"/>
      <c r="W763" s="343"/>
      <c r="X763" s="332"/>
      <c r="Y763" s="326"/>
      <c r="Z763" s="326"/>
    </row>
    <row r="764" spans="1:26" ht="21" customHeight="1">
      <c r="A764" s="891" t="str">
        <f>'statement of marks'!$EG$3</f>
        <v xml:space="preserve"> PH. AND HEALTH EDU.</v>
      </c>
      <c r="B764" s="892"/>
      <c r="C764" s="272">
        <f>IF('statement of marks'!EI26="","",'statement of marks'!EI26)</f>
        <v>14</v>
      </c>
      <c r="D764" s="272">
        <f>IF('statement of marks'!EL26="","",'statement of marks'!EL26)</f>
        <v>11</v>
      </c>
      <c r="E764" s="277">
        <f>IF('statement of marks'!EO26="","",'statement of marks'!EO26)</f>
        <v>25</v>
      </c>
      <c r="F764" s="925"/>
      <c r="G764" s="272">
        <f>IF('statement of marks'!EU26="","",'statement of marks'!EU26)</f>
        <v>38</v>
      </c>
      <c r="H764" s="270">
        <f>IF(G764="","",SUM(C764:G764))</f>
        <v>88</v>
      </c>
      <c r="I764" s="272">
        <f>IF('statement of marks'!EZ26="","",'statement of marks'!EZ26)</f>
        <v>100</v>
      </c>
      <c r="J764" s="270">
        <f>IF(I764="","",SUM(H764:I764))</f>
        <v>188</v>
      </c>
      <c r="K764" s="275" t="str">
        <f>IF('statement of marks'!IX26="","",'statement of marks'!IX26)</f>
        <v>A</v>
      </c>
      <c r="L764" s="274" t="str">
        <f>IF('result subject-wise'!AR26="","",'result subject-wise'!AR26)</f>
        <v/>
      </c>
      <c r="M764" s="929"/>
      <c r="N764" s="930"/>
      <c r="O764" s="326"/>
      <c r="P764" s="362"/>
      <c r="Q764" s="327"/>
      <c r="R764" s="325"/>
      <c r="S764" s="327"/>
      <c r="T764" s="325"/>
      <c r="U764" s="337"/>
      <c r="V764" s="332"/>
      <c r="W764" s="332"/>
      <c r="X764" s="332"/>
      <c r="Y764" s="326"/>
      <c r="Z764" s="326"/>
    </row>
    <row r="765" spans="1:26" ht="21" customHeight="1">
      <c r="A765" s="891" t="str">
        <f>'statement of marks'!$FJ$3</f>
        <v xml:space="preserve"> FOUNDATION OF IT</v>
      </c>
      <c r="B765" s="892"/>
      <c r="C765" s="272">
        <f>IF('statement of marks'!FJ26="","",'statement of marks'!FJ26)</f>
        <v>10</v>
      </c>
      <c r="D765" s="272">
        <f>IF('statement of marks'!FK26="","",'statement of marks'!FK26)</f>
        <v>10</v>
      </c>
      <c r="E765" s="277">
        <f>IF('statement of marks'!FL26="","",'statement of marks'!FL26)</f>
        <v>10</v>
      </c>
      <c r="F765" s="926"/>
      <c r="G765" s="272">
        <f>IF('statement of marks'!FP26="","",'statement of marks'!FP26)</f>
        <v>51</v>
      </c>
      <c r="H765" s="270">
        <f>IF(G765="","",SUM(C765:G765))</f>
        <v>81</v>
      </c>
      <c r="I765" s="272">
        <f>IF('statement of marks'!FU26="","",'statement of marks'!FU26)</f>
        <v>90</v>
      </c>
      <c r="J765" s="270">
        <f>IF(I765="","",SUM(H765:I765))</f>
        <v>171</v>
      </c>
      <c r="K765" s="275" t="str">
        <f>IF('statement of marks'!IY26="","",'statement of marks'!IY26)</f>
        <v>A</v>
      </c>
      <c r="L765" s="274" t="str">
        <f>IF('result subject-wise'!AS26="","",'result subject-wise'!AS26)</f>
        <v/>
      </c>
      <c r="M765" s="931" t="str">
        <f>IF('result subject-wise'!AV26="","",'result subject-wise'!AV26)</f>
        <v/>
      </c>
      <c r="N765" s="932"/>
      <c r="O765" s="326"/>
      <c r="P765" s="362"/>
      <c r="Q765" s="327"/>
      <c r="R765" s="325"/>
      <c r="S765" s="327"/>
      <c r="T765" s="325"/>
      <c r="U765" s="337"/>
      <c r="V765" s="332"/>
      <c r="W765" s="332"/>
      <c r="X765" s="332"/>
      <c r="Y765" s="326"/>
      <c r="Z765" s="326"/>
    </row>
    <row r="766" spans="1:26" ht="21" customHeight="1">
      <c r="A766" s="891" t="str">
        <f>'statement of marks'!$GE$3</f>
        <v xml:space="preserve"> S.U.P.W.</v>
      </c>
      <c r="B766" s="892"/>
      <c r="C766" s="933" t="s">
        <v>244</v>
      </c>
      <c r="D766" s="934"/>
      <c r="E766" s="933" t="s">
        <v>74</v>
      </c>
      <c r="F766" s="933"/>
      <c r="G766" s="934"/>
      <c r="H766" s="934" t="s">
        <v>75</v>
      </c>
      <c r="I766" s="934"/>
      <c r="J766" s="270" t="s">
        <v>35</v>
      </c>
      <c r="K766" s="274" t="s">
        <v>52</v>
      </c>
      <c r="L766" s="935"/>
      <c r="M766" s="933" t="s">
        <v>130</v>
      </c>
      <c r="N766" s="936"/>
      <c r="O766" s="326"/>
      <c r="P766" s="362"/>
      <c r="Q766" s="325"/>
      <c r="R766" s="325"/>
      <c r="S766" s="325"/>
      <c r="T766" s="325"/>
      <c r="U766" s="332"/>
      <c r="V766" s="342"/>
      <c r="W766" s="337"/>
      <c r="X766" s="337"/>
      <c r="Y766" s="326"/>
      <c r="Z766" s="326"/>
    </row>
    <row r="767" spans="1:26" ht="21" customHeight="1">
      <c r="A767" s="891"/>
      <c r="B767" s="892"/>
      <c r="C767" s="934">
        <f>'statement of marks'!$GE$6</f>
        <v>25</v>
      </c>
      <c r="D767" s="934"/>
      <c r="E767" s="934">
        <f>'statement of marks'!$GF$6</f>
        <v>45</v>
      </c>
      <c r="F767" s="934"/>
      <c r="G767" s="934"/>
      <c r="H767" s="934">
        <f>'statement of marks'!$GG$6</f>
        <v>30</v>
      </c>
      <c r="I767" s="934"/>
      <c r="J767" s="270">
        <f>SUM(C767,E767,H767)</f>
        <v>100</v>
      </c>
      <c r="K767" s="274"/>
      <c r="L767" s="935"/>
      <c r="M767" s="937" t="str">
        <f>IF(M765="PASS",N762,"")</f>
        <v/>
      </c>
      <c r="N767" s="938"/>
      <c r="O767" s="326"/>
      <c r="P767" s="362"/>
      <c r="Q767" s="325"/>
      <c r="R767" s="325"/>
      <c r="S767" s="325"/>
      <c r="T767" s="325"/>
      <c r="U767" s="332"/>
      <c r="V767" s="342"/>
      <c r="W767" s="337"/>
      <c r="X767" s="337"/>
      <c r="Y767" s="326"/>
      <c r="Z767" s="326"/>
    </row>
    <row r="768" spans="1:26" ht="21" customHeight="1">
      <c r="A768" s="891"/>
      <c r="B768" s="892"/>
      <c r="C768" s="939">
        <f>IF('statement of marks'!GE26="","",'statement of marks'!GE26)</f>
        <v>24</v>
      </c>
      <c r="D768" s="939"/>
      <c r="E768" s="939">
        <f>'statement of marks'!GF26</f>
        <v>44</v>
      </c>
      <c r="F768" s="939"/>
      <c r="G768" s="939"/>
      <c r="H768" s="939">
        <f>'statement of marks'!GG26</f>
        <v>30</v>
      </c>
      <c r="I768" s="939"/>
      <c r="J768" s="272">
        <f>IF(H768="","",SUM(C768,E768,H768))</f>
        <v>98</v>
      </c>
      <c r="K768" s="275" t="str">
        <f>IF('statement of marks'!IZ26="","",'statement of marks'!IZ26)</f>
        <v>A</v>
      </c>
      <c r="L768" s="935"/>
      <c r="M768" s="940" t="s">
        <v>50</v>
      </c>
      <c r="N768" s="941"/>
      <c r="O768" s="326"/>
      <c r="P768" s="362"/>
      <c r="Q768" s="327"/>
      <c r="R768" s="327"/>
      <c r="S768" s="327"/>
      <c r="T768" s="327"/>
      <c r="U768" s="337"/>
      <c r="V768" s="342"/>
      <c r="W768" s="34"/>
      <c r="X768" s="337"/>
      <c r="Y768" s="326"/>
      <c r="Z768" s="326"/>
    </row>
    <row r="769" spans="1:26" ht="21" customHeight="1">
      <c r="A769" s="891" t="str">
        <f>'statement of marks'!$GN$3</f>
        <v xml:space="preserve"> ART EDU.</v>
      </c>
      <c r="B769" s="892"/>
      <c r="C769" s="934" t="s">
        <v>76</v>
      </c>
      <c r="D769" s="934"/>
      <c r="E769" s="934" t="s">
        <v>77</v>
      </c>
      <c r="F769" s="934"/>
      <c r="G769" s="934"/>
      <c r="H769" s="934" t="s">
        <v>78</v>
      </c>
      <c r="I769" s="934"/>
      <c r="J769" s="270" t="s">
        <v>35</v>
      </c>
      <c r="K769" s="274" t="s">
        <v>52</v>
      </c>
      <c r="L769" s="935"/>
      <c r="M769" s="942" t="str">
        <f>IF(M767="","",IF(M767&gt;=60,"FIRST",IF(M767&gt;=48,"SECOND",IF(M767&gt;=36,"THIRD"))))</f>
        <v/>
      </c>
      <c r="N769" s="943"/>
      <c r="O769" s="326"/>
      <c r="P769" s="362"/>
      <c r="Q769" s="325"/>
      <c r="R769" s="325"/>
      <c r="S769" s="325"/>
      <c r="T769" s="325"/>
      <c r="U769" s="332"/>
      <c r="V769" s="342"/>
      <c r="W769" s="337"/>
      <c r="X769" s="337"/>
      <c r="Y769" s="326"/>
      <c r="Z769" s="326"/>
    </row>
    <row r="770" spans="1:26" ht="21" customHeight="1">
      <c r="A770" s="891"/>
      <c r="B770" s="892"/>
      <c r="C770" s="934">
        <f>'statement of marks'!$GN$6</f>
        <v>25</v>
      </c>
      <c r="D770" s="934"/>
      <c r="E770" s="274">
        <f>'statement of marks'!$GO$6</f>
        <v>30</v>
      </c>
      <c r="F770" s="274"/>
      <c r="G770" s="270">
        <f>'statement of marks'!$GP$6</f>
        <v>30</v>
      </c>
      <c r="H770" s="934">
        <f>'statement of marks'!$GQ$6</f>
        <v>15</v>
      </c>
      <c r="I770" s="934"/>
      <c r="J770" s="270">
        <f>SUM(C770,E770,G770,H770)</f>
        <v>100</v>
      </c>
      <c r="K770" s="274"/>
      <c r="L770" s="935"/>
      <c r="M770" s="942"/>
      <c r="N770" s="943"/>
      <c r="O770" s="326"/>
      <c r="P770" s="362"/>
      <c r="Q770" s="325"/>
      <c r="R770" s="325"/>
      <c r="S770" s="325"/>
      <c r="T770" s="325"/>
      <c r="U770" s="332"/>
      <c r="V770" s="342"/>
      <c r="W770" s="337"/>
      <c r="X770" s="337"/>
      <c r="Y770" s="326"/>
      <c r="Z770" s="326"/>
    </row>
    <row r="771" spans="1:26" ht="21" customHeight="1">
      <c r="A771" s="891"/>
      <c r="B771" s="892"/>
      <c r="C771" s="939">
        <f>IF('statement of marks'!GN26="","",'statement of marks'!GN26)</f>
        <v>24</v>
      </c>
      <c r="D771" s="939"/>
      <c r="E771" s="277">
        <f>'statement of marks'!GO26</f>
        <v>28</v>
      </c>
      <c r="F771" s="277"/>
      <c r="G771" s="272">
        <f>'statement of marks'!GP26</f>
        <v>27</v>
      </c>
      <c r="H771" s="939">
        <f>'statement of marks'!GQ26</f>
        <v>14</v>
      </c>
      <c r="I771" s="939"/>
      <c r="J771" s="270">
        <f>IF(H771="","",SUM(C771:H771))</f>
        <v>93</v>
      </c>
      <c r="K771" s="275" t="str">
        <f>IF('statement of marks'!JA26="","",'statement of marks'!JA26)</f>
        <v>A</v>
      </c>
      <c r="L771" s="944" t="s">
        <v>442</v>
      </c>
      <c r="M771" s="945"/>
      <c r="N771" s="946"/>
      <c r="O771" s="326"/>
      <c r="P771" s="362"/>
      <c r="Q771" s="327"/>
      <c r="R771" s="327"/>
      <c r="S771" s="327"/>
      <c r="T771" s="325"/>
      <c r="U771" s="337"/>
      <c r="V771" s="344"/>
      <c r="W771" s="345"/>
      <c r="X771" s="345"/>
      <c r="Y771" s="326"/>
      <c r="Z771" s="326"/>
    </row>
    <row r="772" spans="1:26" ht="21" customHeight="1">
      <c r="A772" s="922" t="s">
        <v>439</v>
      </c>
      <c r="B772" s="923"/>
      <c r="C772" s="901" t="str">
        <f>'statement of marks'!HK26</f>
        <v/>
      </c>
      <c r="D772" s="901"/>
      <c r="E772" s="901"/>
      <c r="F772" s="278"/>
      <c r="G772" s="278" t="s">
        <v>211</v>
      </c>
      <c r="H772" s="275" t="str">
        <f>IF('statement of marks'!DR26="","",'statement of marks'!DR26)</f>
        <v/>
      </c>
      <c r="I772" s="942" t="s">
        <v>209</v>
      </c>
      <c r="J772" s="942"/>
      <c r="K772" s="272" t="str">
        <f>IF('statement of marks'!HM26="","",'statement of marks'!HM26)</f>
        <v/>
      </c>
      <c r="L772" s="945"/>
      <c r="M772" s="945"/>
      <c r="N772" s="946"/>
      <c r="O772" s="331"/>
      <c r="P772" s="362"/>
      <c r="Q772" s="324"/>
      <c r="R772" s="337"/>
      <c r="S772" s="337"/>
      <c r="T772" s="337"/>
      <c r="U772" s="327"/>
      <c r="V772" s="345"/>
      <c r="W772" s="345"/>
      <c r="X772" s="345"/>
      <c r="Y772" s="331"/>
      <c r="Z772" s="331"/>
    </row>
    <row r="773" spans="1:26" ht="21" customHeight="1">
      <c r="A773" s="310" t="s">
        <v>363</v>
      </c>
      <c r="B773" s="947" t="s">
        <v>202</v>
      </c>
      <c r="C773" s="947"/>
      <c r="D773" s="939" t="s">
        <v>203</v>
      </c>
      <c r="E773" s="939"/>
      <c r="F773" s="272"/>
      <c r="G773" s="939" t="s">
        <v>204</v>
      </c>
      <c r="H773" s="939"/>
      <c r="I773" s="939" t="s">
        <v>205</v>
      </c>
      <c r="J773" s="939"/>
      <c r="K773" s="272" t="s">
        <v>324</v>
      </c>
      <c r="L773" s="945"/>
      <c r="M773" s="945"/>
      <c r="N773" s="946"/>
      <c r="O773" s="346"/>
      <c r="P773" s="362"/>
      <c r="Q773" s="327"/>
      <c r="R773" s="327"/>
      <c r="S773" s="327"/>
      <c r="T773" s="327"/>
      <c r="U773" s="327"/>
      <c r="V773" s="345"/>
      <c r="W773" s="345"/>
      <c r="X773" s="345"/>
      <c r="Y773" s="357"/>
      <c r="Z773" s="346"/>
    </row>
    <row r="774" spans="1:26" ht="21" customHeight="1">
      <c r="A774" s="891" t="s">
        <v>200</v>
      </c>
      <c r="B774" s="892"/>
      <c r="C774" s="277" t="str">
        <f>IF('statement of marks'!HO26="","",'statement of marks'!HO26)</f>
        <v/>
      </c>
      <c r="D774" s="893" t="str">
        <f>IF('statement of marks'!HQ26="","",'statement of marks'!HQ26)</f>
        <v/>
      </c>
      <c r="E774" s="893"/>
      <c r="F774" s="277"/>
      <c r="G774" s="893" t="str">
        <f>IF('statement of marks'!HS26="","",'statement of marks'!HS26)</f>
        <v/>
      </c>
      <c r="H774" s="893"/>
      <c r="I774" s="893" t="str">
        <f>IF('statement of marks'!HU26="","",'statement of marks'!HU26)</f>
        <v/>
      </c>
      <c r="J774" s="893"/>
      <c r="K774" s="275" t="str">
        <f>'statement of marks'!HW26</f>
        <v/>
      </c>
      <c r="L774" s="894" t="str">
        <f>IF(OR(M765="PASS",M765="FAIL"),'result subject-wise'!$AV$112,"")</f>
        <v/>
      </c>
      <c r="M774" s="894"/>
      <c r="N774" s="895"/>
      <c r="O774" s="326"/>
      <c r="P774" s="362"/>
      <c r="Q774" s="334"/>
      <c r="R774" s="334"/>
      <c r="S774" s="334"/>
      <c r="T774" s="334"/>
      <c r="U774" s="337"/>
      <c r="V774" s="347"/>
      <c r="W774" s="347"/>
      <c r="X774" s="347"/>
      <c r="Y774" s="326"/>
      <c r="Z774" s="326"/>
    </row>
    <row r="775" spans="1:26" ht="21" customHeight="1">
      <c r="A775" s="896" t="s">
        <v>201</v>
      </c>
      <c r="B775" s="897"/>
      <c r="C775" s="274" t="str">
        <f>IF('statement of marks'!HN26="","",'statement of marks'!HN26)</f>
        <v/>
      </c>
      <c r="D775" s="898" t="str">
        <f>IF('statement of marks'!HP26="","",'statement of marks'!HP26)</f>
        <v/>
      </c>
      <c r="E775" s="898"/>
      <c r="F775" s="274"/>
      <c r="G775" s="898" t="str">
        <f>IF('statement of marks'!HR26="","",'statement of marks'!HR26)</f>
        <v/>
      </c>
      <c r="H775" s="898"/>
      <c r="I775" s="898" t="str">
        <f>IF('statement of marks'!HT26="","",'statement of marks'!HT26)</f>
        <v/>
      </c>
      <c r="J775" s="898"/>
      <c r="K775" s="274" t="str">
        <f>'statement of marks'!HV26</f>
        <v/>
      </c>
      <c r="L775" s="894"/>
      <c r="M775" s="894"/>
      <c r="N775" s="895"/>
      <c r="O775" s="348"/>
      <c r="P775" s="362"/>
      <c r="Q775" s="332"/>
      <c r="R775" s="332"/>
      <c r="S775" s="332"/>
      <c r="T775" s="332"/>
      <c r="U775" s="332"/>
      <c r="V775" s="347"/>
      <c r="W775" s="347"/>
      <c r="X775" s="347"/>
      <c r="Y775" s="348"/>
      <c r="Z775" s="348"/>
    </row>
    <row r="776" spans="1:26" ht="21" customHeight="1">
      <c r="A776" s="899" t="s">
        <v>323</v>
      </c>
      <c r="B776" s="900"/>
      <c r="C776" s="22"/>
      <c r="D776" s="901"/>
      <c r="E776" s="901"/>
      <c r="F776" s="278"/>
      <c r="G776" s="901"/>
      <c r="H776" s="901"/>
      <c r="I776" s="901"/>
      <c r="J776" s="901"/>
      <c r="K776" s="901"/>
      <c r="L776" s="901"/>
      <c r="M776" s="901"/>
      <c r="N776" s="902"/>
      <c r="O776" s="326"/>
      <c r="P776" s="362"/>
      <c r="Q776" s="324"/>
      <c r="R776" s="324"/>
      <c r="S776" s="324"/>
      <c r="T776" s="324"/>
      <c r="U776" s="324"/>
      <c r="V776" s="324"/>
      <c r="W776" s="324"/>
      <c r="X776" s="324"/>
      <c r="Y776" s="349"/>
      <c r="Z776" s="326"/>
    </row>
    <row r="777" spans="1:26" ht="21" customHeight="1">
      <c r="A777" s="899" t="s">
        <v>206</v>
      </c>
      <c r="B777" s="900"/>
      <c r="C777" s="22"/>
      <c r="D777" s="901"/>
      <c r="E777" s="901"/>
      <c r="F777" s="278"/>
      <c r="G777" s="901"/>
      <c r="H777" s="901"/>
      <c r="I777" s="901"/>
      <c r="J777" s="901"/>
      <c r="K777" s="901"/>
      <c r="L777" s="901"/>
      <c r="M777" s="901"/>
      <c r="N777" s="902"/>
      <c r="O777" s="326"/>
      <c r="P777" s="362"/>
      <c r="Q777" s="324"/>
      <c r="R777" s="324"/>
      <c r="S777" s="324"/>
      <c r="T777" s="324"/>
      <c r="U777" s="324"/>
      <c r="V777" s="324"/>
      <c r="W777" s="324"/>
      <c r="X777" s="324"/>
      <c r="Y777" s="326"/>
      <c r="Z777" s="326"/>
    </row>
    <row r="778" spans="1:26" ht="21" customHeight="1">
      <c r="A778" s="891" t="s">
        <v>322</v>
      </c>
      <c r="B778" s="892"/>
      <c r="C778" s="22"/>
      <c r="D778" s="901"/>
      <c r="E778" s="901"/>
      <c r="F778" s="278"/>
      <c r="G778" s="901"/>
      <c r="H778" s="901"/>
      <c r="I778" s="901"/>
      <c r="J778" s="901"/>
      <c r="K778" s="594" t="s">
        <v>322</v>
      </c>
      <c r="L778" s="901"/>
      <c r="M778" s="901"/>
      <c r="N778" s="902"/>
      <c r="O778" s="326"/>
      <c r="P778" s="362"/>
      <c r="Q778" s="324"/>
      <c r="R778" s="324"/>
      <c r="S778" s="324"/>
      <c r="T778" s="324"/>
      <c r="U778" s="34"/>
      <c r="V778" s="324"/>
      <c r="W778" s="324"/>
      <c r="X778" s="324"/>
      <c r="Y778" s="326"/>
      <c r="Z778" s="326"/>
    </row>
    <row r="779" spans="1:26" ht="21" customHeight="1">
      <c r="A779" s="891" t="s">
        <v>207</v>
      </c>
      <c r="B779" s="892"/>
      <c r="C779" s="22"/>
      <c r="D779" s="901"/>
      <c r="E779" s="901"/>
      <c r="F779" s="278"/>
      <c r="G779" s="901"/>
      <c r="H779" s="901"/>
      <c r="I779" s="901"/>
      <c r="J779" s="901"/>
      <c r="K779" s="901"/>
      <c r="L779" s="901"/>
      <c r="M779" s="901"/>
      <c r="N779" s="902"/>
      <c r="O779" s="326"/>
      <c r="P779" s="362"/>
      <c r="Q779" s="324"/>
      <c r="R779" s="324"/>
      <c r="S779" s="324"/>
      <c r="T779" s="324"/>
      <c r="U779" s="324"/>
      <c r="V779" s="324"/>
      <c r="W779" s="324"/>
      <c r="X779" s="324"/>
      <c r="Y779" s="326"/>
      <c r="Z779" s="326"/>
    </row>
    <row r="780" spans="1:26" ht="21" customHeight="1" thickBot="1">
      <c r="A780" s="905" t="s">
        <v>208</v>
      </c>
      <c r="B780" s="906"/>
      <c r="C780" s="906"/>
      <c r="D780" s="906"/>
      <c r="E780" s="906"/>
      <c r="F780" s="314"/>
      <c r="G780" s="907">
        <f>'statement of marks'!$HV$108</f>
        <v>45781</v>
      </c>
      <c r="H780" s="907"/>
      <c r="I780" s="908" t="s">
        <v>210</v>
      </c>
      <c r="J780" s="908"/>
      <c r="K780" s="903"/>
      <c r="L780" s="903"/>
      <c r="M780" s="903"/>
      <c r="N780" s="904"/>
      <c r="O780" s="345"/>
      <c r="P780" s="362"/>
      <c r="Q780" s="345"/>
      <c r="R780" s="347"/>
      <c r="S780" s="350"/>
      <c r="T780" s="350"/>
      <c r="U780" s="324"/>
      <c r="V780" s="324"/>
      <c r="W780" s="324"/>
      <c r="X780" s="324"/>
      <c r="Y780" s="345"/>
      <c r="Z780" s="345"/>
    </row>
    <row r="781" spans="1:26" ht="21" customHeight="1" thickTop="1">
      <c r="A781" s="962" t="s">
        <v>195</v>
      </c>
      <c r="B781" s="963"/>
      <c r="C781" s="963"/>
      <c r="D781" s="963"/>
      <c r="E781" s="963"/>
      <c r="F781" s="963"/>
      <c r="G781" s="963"/>
      <c r="H781" s="963"/>
      <c r="I781" s="963"/>
      <c r="J781" s="963"/>
      <c r="K781" s="963"/>
      <c r="L781" s="963"/>
      <c r="M781" s="963"/>
      <c r="N781" s="964"/>
      <c r="O781" s="345"/>
      <c r="P781" s="362"/>
      <c r="Q781" s="345"/>
      <c r="R781" s="347"/>
      <c r="S781" s="350"/>
      <c r="T781" s="350"/>
      <c r="U781" s="324"/>
      <c r="V781" s="324"/>
      <c r="W781" s="324"/>
      <c r="X781" s="324"/>
      <c r="Y781" s="345"/>
      <c r="Z781" s="345"/>
    </row>
    <row r="782" spans="1:26" ht="21" customHeight="1">
      <c r="A782" s="965" t="str">
        <f>IF('statement of marks'!$A$2="","",'statement of marks'!$A$2)</f>
        <v>Govt. Higher Secondary School, XYZ</v>
      </c>
      <c r="B782" s="966"/>
      <c r="C782" s="966"/>
      <c r="D782" s="966"/>
      <c r="E782" s="966"/>
      <c r="F782" s="966"/>
      <c r="G782" s="966"/>
      <c r="H782" s="966"/>
      <c r="I782" s="966"/>
      <c r="J782" s="966"/>
      <c r="K782" s="966"/>
      <c r="L782" s="966"/>
      <c r="M782" s="966"/>
      <c r="N782" s="967"/>
      <c r="O782" s="323"/>
      <c r="P782" s="362"/>
      <c r="Q782" s="323"/>
      <c r="R782" s="323"/>
      <c r="S782" s="323"/>
      <c r="T782" s="323"/>
      <c r="U782" s="323"/>
      <c r="V782" s="323"/>
      <c r="W782" s="323"/>
      <c r="X782" s="323"/>
      <c r="Y782" s="323"/>
      <c r="Z782" s="323"/>
    </row>
    <row r="783" spans="1:26" ht="21" customHeight="1">
      <c r="A783" s="965"/>
      <c r="B783" s="966"/>
      <c r="C783" s="966"/>
      <c r="D783" s="966"/>
      <c r="E783" s="966"/>
      <c r="F783" s="966"/>
      <c r="G783" s="966"/>
      <c r="H783" s="966"/>
      <c r="I783" s="966"/>
      <c r="J783" s="966"/>
      <c r="K783" s="966"/>
      <c r="L783" s="966"/>
      <c r="M783" s="966"/>
      <c r="N783" s="967"/>
      <c r="O783" s="325"/>
      <c r="P783" s="362"/>
      <c r="Q783" s="325"/>
      <c r="R783" s="325"/>
      <c r="S783" s="325"/>
      <c r="T783" s="325"/>
      <c r="U783" s="325"/>
      <c r="V783" s="325"/>
      <c r="W783" s="325"/>
      <c r="X783" s="325"/>
      <c r="Y783" s="325"/>
      <c r="Z783" s="325"/>
    </row>
    <row r="784" spans="1:26" ht="21" customHeight="1">
      <c r="A784" s="891" t="s">
        <v>196</v>
      </c>
      <c r="B784" s="892"/>
      <c r="C784" s="939" t="str">
        <f>IF(M804="","MAIN EXAM.",IF(C811="SUPPL.","SUPPL. EXAM.",IF(C811="RE-EXAM.","RE-EXAM.",)))</f>
        <v>MAIN EXAM.</v>
      </c>
      <c r="D784" s="939"/>
      <c r="E784" s="939"/>
      <c r="F784" s="939"/>
      <c r="G784" s="939"/>
      <c r="H784" s="948" t="s">
        <v>133</v>
      </c>
      <c r="I784" s="949"/>
      <c r="J784" s="352" t="str">
        <f>IF('statement of marks'!$F$3="","",'statement of marks'!$F$3)</f>
        <v>2024-25</v>
      </c>
      <c r="K784" s="939" t="s">
        <v>62</v>
      </c>
      <c r="L784" s="939"/>
      <c r="M784" s="939" t="str">
        <f>IF('statement of marks'!D27="","",'statement of marks'!D27)</f>
        <v/>
      </c>
      <c r="N784" s="950"/>
      <c r="O784" s="325"/>
      <c r="P784" s="362"/>
      <c r="Q784" s="325"/>
      <c r="R784" s="325"/>
      <c r="S784" s="325"/>
      <c r="T784" s="325"/>
      <c r="U784" s="325"/>
      <c r="V784" s="325"/>
      <c r="W784" s="325"/>
      <c r="X784" s="325"/>
      <c r="Y784" s="325"/>
      <c r="Z784" s="325"/>
    </row>
    <row r="785" spans="1:26" ht="21" customHeight="1">
      <c r="A785" s="891" t="s">
        <v>36</v>
      </c>
      <c r="B785" s="892"/>
      <c r="C785" s="892" t="str">
        <f>IF('statement of marks'!G27="","",'statement of marks'!G27)</f>
        <v/>
      </c>
      <c r="D785" s="892"/>
      <c r="E785" s="892"/>
      <c r="F785" s="892"/>
      <c r="G785" s="892"/>
      <c r="H785" s="892"/>
      <c r="I785" s="892"/>
      <c r="J785" s="892"/>
      <c r="K785" s="892"/>
      <c r="L785" s="892"/>
      <c r="M785" s="892"/>
      <c r="N785" s="951"/>
      <c r="O785" s="326"/>
      <c r="P785" s="362"/>
      <c r="Q785" s="327"/>
      <c r="R785" s="327"/>
      <c r="S785" s="327"/>
      <c r="T785" s="327"/>
      <c r="U785" s="327"/>
      <c r="V785" s="327"/>
      <c r="W785" s="327"/>
      <c r="X785" s="327"/>
      <c r="Y785" s="326"/>
      <c r="Z785" s="326"/>
    </row>
    <row r="786" spans="1:26" ht="21" customHeight="1">
      <c r="A786" s="891" t="s">
        <v>37</v>
      </c>
      <c r="B786" s="892"/>
      <c r="C786" s="892" t="str">
        <f>IF('statement of marks'!H27="","",'statement of marks'!H27)</f>
        <v/>
      </c>
      <c r="D786" s="892"/>
      <c r="E786" s="892"/>
      <c r="F786" s="892"/>
      <c r="G786" s="892"/>
      <c r="H786" s="892"/>
      <c r="I786" s="892"/>
      <c r="J786" s="892"/>
      <c r="K786" s="892"/>
      <c r="L786" s="892"/>
      <c r="M786" s="892"/>
      <c r="N786" s="951"/>
      <c r="O786" s="326"/>
      <c r="P786" s="362"/>
      <c r="Q786" s="326"/>
      <c r="R786" s="326"/>
      <c r="S786" s="326"/>
      <c r="T786" s="326"/>
      <c r="U786" s="326"/>
      <c r="V786" s="326"/>
      <c r="W786" s="326"/>
      <c r="X786" s="326"/>
      <c r="Y786" s="326"/>
      <c r="Z786" s="326"/>
    </row>
    <row r="787" spans="1:26" ht="21" customHeight="1">
      <c r="A787" s="891" t="s">
        <v>38</v>
      </c>
      <c r="B787" s="892"/>
      <c r="C787" s="892" t="str">
        <f>IF('statement of marks'!I27="","",'statement of marks'!I27)</f>
        <v/>
      </c>
      <c r="D787" s="892"/>
      <c r="E787" s="892"/>
      <c r="F787" s="892"/>
      <c r="G787" s="892"/>
      <c r="H787" s="892"/>
      <c r="I787" s="892"/>
      <c r="J787" s="892"/>
      <c r="K787" s="892"/>
      <c r="L787" s="892"/>
      <c r="M787" s="892"/>
      <c r="N787" s="951"/>
      <c r="O787" s="326"/>
      <c r="P787" s="362"/>
      <c r="Q787" s="326"/>
      <c r="R787" s="326"/>
      <c r="S787" s="326"/>
      <c r="T787" s="326"/>
      <c r="U787" s="326"/>
      <c r="V787" s="326"/>
      <c r="W787" s="326"/>
      <c r="X787" s="326"/>
      <c r="Y787" s="326"/>
      <c r="Z787" s="326"/>
    </row>
    <row r="788" spans="1:26" ht="21" customHeight="1">
      <c r="A788" s="891" t="s">
        <v>243</v>
      </c>
      <c r="B788" s="892"/>
      <c r="C788" s="892" t="str">
        <f>IF('statement of marks'!$A$3="","",'statement of marks'!$A$3)</f>
        <v>9 'A'</v>
      </c>
      <c r="D788" s="892"/>
      <c r="E788" s="939" t="s">
        <v>63</v>
      </c>
      <c r="F788" s="939"/>
      <c r="G788" s="939"/>
      <c r="H788" s="939" t="str">
        <f>IF('statement of marks'!E27="","",'statement of marks'!E27)</f>
        <v/>
      </c>
      <c r="I788" s="939"/>
      <c r="J788" s="952" t="s">
        <v>58</v>
      </c>
      <c r="K788" s="952"/>
      <c r="L788" s="953" t="str">
        <f>IF('statement of marks'!F27="","",'statement of marks'!F27)</f>
        <v/>
      </c>
      <c r="M788" s="953"/>
      <c r="N788" s="954"/>
      <c r="O788" s="326"/>
      <c r="P788" s="362"/>
      <c r="Q788" s="326"/>
      <c r="R788" s="326"/>
      <c r="S788" s="326"/>
      <c r="T788" s="326"/>
      <c r="U788" s="326"/>
      <c r="V788" s="326"/>
      <c r="W788" s="326"/>
      <c r="X788" s="326"/>
      <c r="Y788" s="326"/>
      <c r="Z788" s="326"/>
    </row>
    <row r="789" spans="1:26" ht="21" customHeight="1">
      <c r="A789" s="955" t="s">
        <v>197</v>
      </c>
      <c r="B789" s="956" t="s">
        <v>198</v>
      </c>
      <c r="C789" s="659" t="s">
        <v>67</v>
      </c>
      <c r="D789" s="659" t="s">
        <v>68</v>
      </c>
      <c r="E789" s="957" t="s">
        <v>434</v>
      </c>
      <c r="F789" s="958" t="s">
        <v>431</v>
      </c>
      <c r="G789" s="659" t="s">
        <v>370</v>
      </c>
      <c r="H789" s="659" t="s">
        <v>212</v>
      </c>
      <c r="I789" s="659" t="s">
        <v>432</v>
      </c>
      <c r="J789" s="659" t="s">
        <v>168</v>
      </c>
      <c r="K789" s="659" t="s">
        <v>438</v>
      </c>
      <c r="L789" s="659" t="s">
        <v>365</v>
      </c>
      <c r="M789" s="659" t="s">
        <v>366</v>
      </c>
      <c r="N789" s="961" t="s">
        <v>213</v>
      </c>
      <c r="O789" s="326"/>
      <c r="P789" s="362"/>
      <c r="Q789" s="326"/>
      <c r="R789" s="327"/>
      <c r="S789" s="327"/>
      <c r="T789" s="327"/>
      <c r="U789" s="327"/>
      <c r="V789" s="328"/>
      <c r="W789" s="328"/>
      <c r="X789" s="328"/>
      <c r="Y789" s="326"/>
      <c r="Z789" s="326"/>
    </row>
    <row r="790" spans="1:26" ht="21" customHeight="1">
      <c r="A790" s="955"/>
      <c r="B790" s="956"/>
      <c r="C790" s="659"/>
      <c r="D790" s="659"/>
      <c r="E790" s="957"/>
      <c r="F790" s="959"/>
      <c r="G790" s="659"/>
      <c r="H790" s="659"/>
      <c r="I790" s="659"/>
      <c r="J790" s="659"/>
      <c r="K790" s="659"/>
      <c r="L790" s="659"/>
      <c r="M790" s="659"/>
      <c r="N790" s="961"/>
      <c r="O790" s="329"/>
      <c r="P790" s="362"/>
      <c r="Q790" s="330"/>
      <c r="R790" s="330"/>
      <c r="S790" s="330"/>
      <c r="T790" s="330"/>
      <c r="U790" s="330"/>
      <c r="V790" s="330"/>
      <c r="W790" s="330"/>
      <c r="X790" s="330"/>
      <c r="Y790" s="329"/>
      <c r="Z790" s="329"/>
    </row>
    <row r="791" spans="1:26" ht="21" customHeight="1">
      <c r="A791" s="955"/>
      <c r="B791" s="956"/>
      <c r="C791" s="659"/>
      <c r="D791" s="659"/>
      <c r="E791" s="957"/>
      <c r="F791" s="960"/>
      <c r="G791" s="659"/>
      <c r="H791" s="659"/>
      <c r="I791" s="659"/>
      <c r="J791" s="659"/>
      <c r="K791" s="659"/>
      <c r="L791" s="659"/>
      <c r="M791" s="659"/>
      <c r="N791" s="961"/>
      <c r="O791" s="329"/>
      <c r="P791" s="362"/>
      <c r="Q791" s="330"/>
      <c r="R791" s="330"/>
      <c r="S791" s="330"/>
      <c r="T791" s="330"/>
      <c r="U791" s="330"/>
      <c r="V791" s="330"/>
      <c r="W791" s="330"/>
      <c r="X791" s="330"/>
      <c r="Y791" s="329"/>
      <c r="Z791" s="329"/>
    </row>
    <row r="792" spans="1:26" ht="21" customHeight="1">
      <c r="A792" s="922" t="s">
        <v>149</v>
      </c>
      <c r="B792" s="923"/>
      <c r="C792" s="274">
        <v>10</v>
      </c>
      <c r="D792" s="274">
        <v>10</v>
      </c>
      <c r="E792" s="322" t="s">
        <v>436</v>
      </c>
      <c r="F792" s="322" t="s">
        <v>437</v>
      </c>
      <c r="G792" s="274">
        <v>70</v>
      </c>
      <c r="H792" s="270">
        <v>100</v>
      </c>
      <c r="I792" s="202">
        <v>100</v>
      </c>
      <c r="J792" s="270">
        <v>200</v>
      </c>
      <c r="K792" s="279"/>
      <c r="L792" s="270">
        <v>100</v>
      </c>
      <c r="M792" s="270"/>
      <c r="N792" s="201">
        <v>200</v>
      </c>
      <c r="O792" s="329"/>
      <c r="P792" s="362"/>
      <c r="Q792" s="330"/>
      <c r="R792" s="330"/>
      <c r="S792" s="330"/>
      <c r="T792" s="330"/>
      <c r="U792" s="330"/>
      <c r="V792" s="330"/>
      <c r="W792" s="330"/>
      <c r="X792" s="330"/>
      <c r="Y792" s="329"/>
      <c r="Z792" s="329"/>
    </row>
    <row r="793" spans="1:26" ht="21" customHeight="1">
      <c r="A793" s="891" t="str">
        <f>'statement of marks'!$J$3</f>
        <v xml:space="preserve"> HINDI</v>
      </c>
      <c r="B793" s="892"/>
      <c r="C793" s="277" t="str">
        <f>IF('statement of marks'!J27="","",'statement of marks'!J27)</f>
        <v/>
      </c>
      <c r="D793" s="277" t="str">
        <f>IF('statement of marks'!K27="","",'statement of marks'!K27)</f>
        <v/>
      </c>
      <c r="E793" s="277" t="str">
        <f>IF('statement of marks'!L27="","",'statement of marks'!L27)</f>
        <v/>
      </c>
      <c r="F793" s="360" t="str">
        <f>IF('statement of marks'!N27="","",'statement of marks'!N27)</f>
        <v/>
      </c>
      <c r="G793" s="277" t="str">
        <f>IF('statement of marks'!O27="","",'statement of marks'!O27)</f>
        <v/>
      </c>
      <c r="H793" s="270" t="str">
        <f t="shared" ref="H793:H798" si="119">IF(G793="","",SUM(C793:G793))</f>
        <v/>
      </c>
      <c r="I793" s="202" t="str">
        <f>IF('statement of marks'!Q27="","",'statement of marks'!Q27)</f>
        <v/>
      </c>
      <c r="J793" s="203" t="str">
        <f t="shared" ref="J793:J798" si="120">IF(I793="","",SUM(H793:I793))</f>
        <v/>
      </c>
      <c r="K793" s="275" t="str">
        <f>CONCATENATE('statement of marks'!HZ27,'statement of marks'!IA27,'statement of marks'!IB27)</f>
        <v/>
      </c>
      <c r="L793" s="277" t="str">
        <f>IF('result subject-wise'!AB27="","",'result subject-wise'!AB27)</f>
        <v/>
      </c>
      <c r="M793" s="277" t="str">
        <f>IF('result subject-wise'!AK27="","",'result subject-wise'!AK27)</f>
        <v/>
      </c>
      <c r="N793" s="276" t="str">
        <f>IF(AND(K793="RE",M793=""),"",IF(AND(K793="S",M793=""),"",IF(M793="P",SUM(H793,L793),J793)))</f>
        <v/>
      </c>
      <c r="O793" s="331"/>
      <c r="P793" s="362"/>
      <c r="Q793" s="325"/>
      <c r="R793" s="325"/>
      <c r="S793" s="325"/>
      <c r="T793" s="325"/>
      <c r="U793" s="333"/>
      <c r="V793" s="325"/>
      <c r="W793" s="325"/>
      <c r="X793" s="325"/>
      <c r="Y793" s="331"/>
      <c r="Z793" s="331"/>
    </row>
    <row r="794" spans="1:26" ht="21" customHeight="1">
      <c r="A794" s="891" t="str">
        <f>'statement of marks'!$Y$3</f>
        <v xml:space="preserve"> ENGLISH</v>
      </c>
      <c r="B794" s="892"/>
      <c r="C794" s="277" t="str">
        <f>IF('statement of marks'!Y27="","",'statement of marks'!Y27)</f>
        <v/>
      </c>
      <c r="D794" s="277" t="str">
        <f>IF('statement of marks'!Z27="","",'statement of marks'!Z27)</f>
        <v/>
      </c>
      <c r="E794" s="277" t="str">
        <f>IF('statement of marks'!AA27="","",'statement of marks'!AA27)</f>
        <v/>
      </c>
      <c r="F794" s="360" t="str">
        <f>IF('statement of marks'!AC27="","",'statement of marks'!AC27)</f>
        <v/>
      </c>
      <c r="G794" s="277" t="str">
        <f>IF('statement of marks'!AD27="","",'statement of marks'!AD27)</f>
        <v/>
      </c>
      <c r="H794" s="270" t="str">
        <f t="shared" si="119"/>
        <v/>
      </c>
      <c r="I794" s="202" t="str">
        <f>IF('statement of marks'!AF27="","",'statement of marks'!AF27)</f>
        <v/>
      </c>
      <c r="J794" s="203" t="str">
        <f t="shared" si="120"/>
        <v/>
      </c>
      <c r="K794" s="275" t="str">
        <f>CONCATENATE('statement of marks'!IC27,'statement of marks'!ID27,'statement of marks'!IE27,)</f>
        <v/>
      </c>
      <c r="L794" s="277" t="str">
        <f>IF('result subject-wise'!AC27="","",'result subject-wise'!AC27)</f>
        <v/>
      </c>
      <c r="M794" s="277" t="str">
        <f>IF('result subject-wise'!AL27="","",'result subject-wise'!AL27)</f>
        <v/>
      </c>
      <c r="N794" s="276" t="str">
        <f t="shared" ref="N794:N798" si="121">IF(AND(K794="RE",M794=""),"",IF(AND(K794="S",M794=""),"",IF(M794="P",SUM(H794,L794),J794)))</f>
        <v/>
      </c>
      <c r="O794" s="326"/>
      <c r="P794" s="362"/>
      <c r="Q794" s="334"/>
      <c r="R794" s="325"/>
      <c r="S794" s="335"/>
      <c r="T794" s="336"/>
      <c r="U794" s="337"/>
      <c r="V794" s="334"/>
      <c r="W794" s="334"/>
      <c r="X794" s="337"/>
      <c r="Y794" s="326"/>
      <c r="Z794" s="326"/>
    </row>
    <row r="795" spans="1:26" ht="21" customHeight="1">
      <c r="A795" s="891" t="str">
        <f>'statement of marks'!AO27</f>
        <v/>
      </c>
      <c r="B795" s="892"/>
      <c r="C795" s="277" t="str">
        <f>IF('statement of marks'!AP27="","",'statement of marks'!AP27)</f>
        <v/>
      </c>
      <c r="D795" s="277" t="str">
        <f>IF('statement of marks'!AQ27="","",'statement of marks'!AQ27)</f>
        <v/>
      </c>
      <c r="E795" s="277" t="str">
        <f>IF('statement of marks'!AR27="","",'statement of marks'!AR27)</f>
        <v/>
      </c>
      <c r="F795" s="360" t="str">
        <f>IF('statement of marks'!AT27="","",'statement of marks'!AT27)</f>
        <v/>
      </c>
      <c r="G795" s="277" t="str">
        <f>IF('statement of marks'!AU27="","",'statement of marks'!AU27)</f>
        <v/>
      </c>
      <c r="H795" s="270" t="str">
        <f t="shared" si="119"/>
        <v/>
      </c>
      <c r="I795" s="202" t="str">
        <f>IF('statement of marks'!AW27="","",'statement of marks'!AW27)</f>
        <v/>
      </c>
      <c r="J795" s="203" t="str">
        <f t="shared" si="120"/>
        <v/>
      </c>
      <c r="K795" s="275" t="str">
        <f>CONCATENATE('statement of marks'!IF27,'statement of marks'!IL27,'statement of marks'!IM27)</f>
        <v/>
      </c>
      <c r="L795" s="277" t="str">
        <f>IF('result subject-wise'!AD27="","",'result subject-wise'!AD27)</f>
        <v/>
      </c>
      <c r="M795" s="277" t="str">
        <f>IF('result subject-wise'!AM27="","",'result subject-wise'!AM27)</f>
        <v/>
      </c>
      <c r="N795" s="276" t="str">
        <f t="shared" si="121"/>
        <v/>
      </c>
      <c r="O795" s="326"/>
      <c r="P795" s="362"/>
      <c r="Q795" s="334"/>
      <c r="R795" s="325"/>
      <c r="S795" s="335"/>
      <c r="T795" s="336"/>
      <c r="U795" s="337"/>
      <c r="V795" s="334"/>
      <c r="W795" s="334"/>
      <c r="X795" s="337"/>
      <c r="Y795" s="326"/>
      <c r="Z795" s="326"/>
    </row>
    <row r="796" spans="1:26" ht="21" customHeight="1">
      <c r="A796" s="891" t="str">
        <f>'statement of marks'!$BE$3</f>
        <v xml:space="preserve"> SCIENCE</v>
      </c>
      <c r="B796" s="892"/>
      <c r="C796" s="277" t="str">
        <f>IF('statement of marks'!BE27="","",'statement of marks'!BE27)</f>
        <v/>
      </c>
      <c r="D796" s="277" t="str">
        <f>IF('statement of marks'!BF27="","",'statement of marks'!BF27)</f>
        <v/>
      </c>
      <c r="E796" s="277" t="str">
        <f>IF('statement of marks'!BG27="","",'statement of marks'!BG27)</f>
        <v/>
      </c>
      <c r="F796" s="360" t="str">
        <f>IF('statement of marks'!BI27="","",'statement of marks'!BI27)</f>
        <v/>
      </c>
      <c r="G796" s="277" t="str">
        <f>IF('statement of marks'!BJ27="","",'statement of marks'!BJ27)</f>
        <v/>
      </c>
      <c r="H796" s="270" t="str">
        <f t="shared" si="119"/>
        <v/>
      </c>
      <c r="I796" s="202" t="str">
        <f>IF('statement of marks'!BL27="","",'statement of marks'!BL27)</f>
        <v/>
      </c>
      <c r="J796" s="203" t="str">
        <f t="shared" si="120"/>
        <v/>
      </c>
      <c r="K796" s="275" t="str">
        <f>CONCATENATE('statement of marks'!IN27,'statement of marks'!IO27,'statement of marks'!IP27)</f>
        <v/>
      </c>
      <c r="L796" s="277" t="str">
        <f>IF('result subject-wise'!AE27="","",'result subject-wise'!AE27)</f>
        <v/>
      </c>
      <c r="M796" s="277" t="str">
        <f>IF('result subject-wise'!AN27="","",'result subject-wise'!AN27)</f>
        <v/>
      </c>
      <c r="N796" s="276" t="str">
        <f t="shared" si="121"/>
        <v/>
      </c>
      <c r="O796" s="326"/>
      <c r="P796" s="362"/>
      <c r="Q796" s="334"/>
      <c r="R796" s="325"/>
      <c r="S796" s="335"/>
      <c r="T796" s="336"/>
      <c r="U796" s="337"/>
      <c r="V796" s="334"/>
      <c r="W796" s="334"/>
      <c r="X796" s="337"/>
      <c r="Y796" s="326"/>
      <c r="Z796" s="326"/>
    </row>
    <row r="797" spans="1:26" ht="21" customHeight="1">
      <c r="A797" s="909" t="str">
        <f>'statement of marks'!$BU27</f>
        <v xml:space="preserve"> SOCIAL SCIENCE</v>
      </c>
      <c r="B797" s="910"/>
      <c r="C797" s="277">
        <f>IF('statement of marks'!CL27="","",'statement of marks'!CL27)</f>
        <v>10</v>
      </c>
      <c r="D797" s="277">
        <f>IF('statement of marks'!CM27="","",'statement of marks'!CM27)</f>
        <v>10</v>
      </c>
      <c r="E797" s="277">
        <f>IF('statement of marks'!CN27="","",'statement of marks'!CN27)</f>
        <v>9</v>
      </c>
      <c r="F797" s="360">
        <f>IF('statement of marks'!CO27="","",'statement of marks'!CO27)</f>
        <v>0.5</v>
      </c>
      <c r="G797" s="277">
        <f>IF('statement of marks'!CP27="","",'statement of marks'!CP27)</f>
        <v>70</v>
      </c>
      <c r="H797" s="270">
        <f t="shared" si="119"/>
        <v>99.5</v>
      </c>
      <c r="I797" s="202">
        <f>IF('statement of marks'!CR27="","",'statement of marks'!CR27)</f>
        <v>100</v>
      </c>
      <c r="J797" s="203">
        <f t="shared" si="120"/>
        <v>199.5</v>
      </c>
      <c r="K797" s="275" t="str">
        <f>CONCATENATE('statement of marks'!IQ27,'statement of marks'!IR27,'statement of marks'!IS27)</f>
        <v/>
      </c>
      <c r="L797" s="277" t="str">
        <f>IF('result subject-wise'!AF27="","",'result subject-wise'!AF27)</f>
        <v/>
      </c>
      <c r="M797" s="277" t="str">
        <f>IF('result subject-wise'!AO27="","",'result subject-wise'!AO27)</f>
        <v/>
      </c>
      <c r="N797" s="276">
        <f t="shared" si="121"/>
        <v>199.5</v>
      </c>
      <c r="O797" s="326"/>
      <c r="P797" s="362"/>
      <c r="Q797" s="334"/>
      <c r="R797" s="325"/>
      <c r="S797" s="335"/>
      <c r="T797" s="336"/>
      <c r="U797" s="337"/>
      <c r="V797" s="334"/>
      <c r="W797" s="334"/>
      <c r="X797" s="337"/>
      <c r="Y797" s="326"/>
      <c r="Z797" s="326"/>
    </row>
    <row r="798" spans="1:26" ht="21" customHeight="1">
      <c r="A798" s="891" t="str">
        <f>'statement of marks'!$CZ$3</f>
        <v xml:space="preserve"> MATHEMATICS</v>
      </c>
      <c r="B798" s="892"/>
      <c r="C798" s="277">
        <f>IF('statement of marks'!CZ27="","",'statement of marks'!CZ27)</f>
        <v>5</v>
      </c>
      <c r="D798" s="277">
        <f>IF('statement of marks'!DA27="","",'statement of marks'!DA27)</f>
        <v>4</v>
      </c>
      <c r="E798" s="277">
        <f>IF('statement of marks'!DB27="","",'statement of marks'!DB27)</f>
        <v>8</v>
      </c>
      <c r="F798" s="360">
        <f>IF('statement of marks'!DD27="","",'statement of marks'!DD27)</f>
        <v>1</v>
      </c>
      <c r="G798" s="277">
        <f>IF('statement of marks'!DE27="","",'statement of marks'!DE27)</f>
        <v>25</v>
      </c>
      <c r="H798" s="270">
        <f t="shared" si="119"/>
        <v>43</v>
      </c>
      <c r="I798" s="202">
        <f>IF('statement of marks'!DG27="","",'statement of marks'!DG27)</f>
        <v>90</v>
      </c>
      <c r="J798" s="203">
        <f t="shared" si="120"/>
        <v>133</v>
      </c>
      <c r="K798" s="275" t="str">
        <f>CONCATENATE('statement of marks'!IT27,'statement of marks'!IU27,'statement of marks'!IV27)</f>
        <v/>
      </c>
      <c r="L798" s="277" t="str">
        <f>IF('result subject-wise'!AG27="","",'result subject-wise'!AG27)</f>
        <v/>
      </c>
      <c r="M798" s="277" t="str">
        <f>IF('result subject-wise'!AP27="","",'result subject-wise'!AP27)</f>
        <v/>
      </c>
      <c r="N798" s="276">
        <f t="shared" si="121"/>
        <v>133</v>
      </c>
      <c r="O798" s="326"/>
      <c r="P798" s="362"/>
      <c r="Q798" s="334"/>
      <c r="R798" s="325"/>
      <c r="S798" s="335"/>
      <c r="T798" s="336"/>
      <c r="U798" s="337"/>
      <c r="V798" s="334"/>
      <c r="W798" s="334"/>
      <c r="X798" s="337"/>
      <c r="Y798" s="326"/>
      <c r="Z798" s="326"/>
    </row>
    <row r="799" spans="1:26" ht="21" customHeight="1">
      <c r="A799" s="911" t="s">
        <v>214</v>
      </c>
      <c r="B799" s="912"/>
      <c r="C799" s="274">
        <f t="shared" ref="C799:D799" si="122">IF(C798="","",SUM(C793:C798))</f>
        <v>15</v>
      </c>
      <c r="D799" s="274">
        <f t="shared" si="122"/>
        <v>14</v>
      </c>
      <c r="E799" s="274">
        <f>IF(E798="","",SUM(E793:E798))</f>
        <v>17</v>
      </c>
      <c r="F799" s="361">
        <f>IF(F798="","",SUM(F793:F798))</f>
        <v>1.5</v>
      </c>
      <c r="G799" s="274">
        <f t="shared" ref="G799:J799" si="123">IF(G798="","",SUM(G793:G798))</f>
        <v>95</v>
      </c>
      <c r="H799" s="274">
        <f t="shared" si="123"/>
        <v>142.5</v>
      </c>
      <c r="I799" s="274">
        <f t="shared" si="123"/>
        <v>190</v>
      </c>
      <c r="J799" s="274">
        <f t="shared" si="123"/>
        <v>332.5</v>
      </c>
      <c r="K799" s="913"/>
      <c r="L799" s="914"/>
      <c r="M799" s="919">
        <f>COUNTIF(M793:M798,"F")</f>
        <v>0</v>
      </c>
      <c r="N799" s="273">
        <f>SUM(N793:N798)</f>
        <v>332.5</v>
      </c>
      <c r="O799" s="326"/>
      <c r="P799" s="362"/>
      <c r="Q799" s="334"/>
      <c r="R799" s="325"/>
      <c r="S799" s="335"/>
      <c r="T799" s="336"/>
      <c r="U799" s="337"/>
      <c r="V799" s="334"/>
      <c r="W799" s="334"/>
      <c r="X799" s="337"/>
      <c r="Y799" s="326"/>
      <c r="Z799" s="326"/>
    </row>
    <row r="800" spans="1:26" ht="21" customHeight="1">
      <c r="A800" s="911" t="s">
        <v>199</v>
      </c>
      <c r="B800" s="912"/>
      <c r="C800" s="270">
        <f>60-(COUNTIF(C793:C798,"NA")*C792+COUNTIF(C793:C798,"ML")*C792)</f>
        <v>60</v>
      </c>
      <c r="D800" s="270">
        <f>60-(COUNTIF(D793:D798,"NA")*D792+COUNTIF(D793:D798,"ML")*D792)</f>
        <v>60</v>
      </c>
      <c r="E800" s="270">
        <f>53-(COUNTIF(E793:E798,"NA")*9+COUNTIF(E793:E798,"ML")*9)</f>
        <v>53</v>
      </c>
      <c r="F800" s="270">
        <f>7-(COUNTIF(F793:F798,"ML")*1)</f>
        <v>7</v>
      </c>
      <c r="G800" s="270">
        <f>420-(COUNTIF(G793:G798,"NA")*G792+COUNTIF(G793:G798,"ML")*G792)</f>
        <v>420</v>
      </c>
      <c r="H800" s="270">
        <f>SUM(C800:G800)</f>
        <v>600</v>
      </c>
      <c r="I800" s="270">
        <f>600-(COUNTIF(I793:I798,"ML")*100)</f>
        <v>600</v>
      </c>
      <c r="J800" s="270">
        <f>SUM(H800:I800)</f>
        <v>1200</v>
      </c>
      <c r="K800" s="915"/>
      <c r="L800" s="916"/>
      <c r="M800" s="920"/>
      <c r="N800" s="201">
        <f>6*N792</f>
        <v>1200</v>
      </c>
      <c r="O800" s="339"/>
      <c r="P800" s="362"/>
      <c r="Q800" s="332"/>
      <c r="R800" s="332"/>
      <c r="S800" s="332"/>
      <c r="T800" s="332"/>
      <c r="U800" s="340"/>
      <c r="V800" s="340"/>
      <c r="W800" s="334"/>
      <c r="X800" s="332"/>
      <c r="Y800" s="339"/>
      <c r="Z800" s="339"/>
    </row>
    <row r="801" spans="1:26" ht="21" customHeight="1">
      <c r="A801" s="922" t="s">
        <v>130</v>
      </c>
      <c r="B801" s="923"/>
      <c r="C801" s="204">
        <f t="shared" ref="C801:J801" si="124">C799/C800*100</f>
        <v>25</v>
      </c>
      <c r="D801" s="204">
        <f t="shared" si="124"/>
        <v>23.333333333333332</v>
      </c>
      <c r="E801" s="204">
        <f t="shared" si="124"/>
        <v>32.075471698113205</v>
      </c>
      <c r="F801" s="204">
        <f t="shared" si="124"/>
        <v>21.428571428571427</v>
      </c>
      <c r="G801" s="204">
        <f t="shared" si="124"/>
        <v>22.61904761904762</v>
      </c>
      <c r="H801" s="204">
        <f t="shared" si="124"/>
        <v>23.75</v>
      </c>
      <c r="I801" s="204">
        <f t="shared" si="124"/>
        <v>31.666666666666664</v>
      </c>
      <c r="J801" s="204">
        <f t="shared" si="124"/>
        <v>27.708333333333336</v>
      </c>
      <c r="K801" s="917"/>
      <c r="L801" s="918"/>
      <c r="M801" s="921"/>
      <c r="N801" s="354">
        <f>N799/N800*100</f>
        <v>27.708333333333336</v>
      </c>
      <c r="O801" s="339"/>
      <c r="P801" s="363"/>
      <c r="Q801" s="325"/>
      <c r="R801" s="325"/>
      <c r="S801" s="325"/>
      <c r="T801" s="325"/>
      <c r="U801" s="340"/>
      <c r="V801" s="334"/>
      <c r="W801" s="340"/>
      <c r="X801" s="325"/>
      <c r="Y801" s="339"/>
      <c r="Z801" s="339"/>
    </row>
    <row r="802" spans="1:26" ht="21" customHeight="1">
      <c r="A802" s="891" t="str">
        <f>'statement of marks'!$DS$3</f>
        <v>RAJASTHAN KA SWARNIM ITIHAS</v>
      </c>
      <c r="B802" s="892"/>
      <c r="C802" s="272">
        <f>IF('statement of marks'!DS27="","",'statement of marks'!DS27)</f>
        <v>10</v>
      </c>
      <c r="D802" s="272">
        <f>IF('statement of marks'!DT27="","",'statement of marks'!DT27)</f>
        <v>10</v>
      </c>
      <c r="E802" s="277">
        <f>IF('statement of marks'!DU27="","",'statement of marks'!DU27)</f>
        <v>10</v>
      </c>
      <c r="F802" s="924"/>
      <c r="G802" s="272">
        <f>IF('statement of marks'!DW27="","",'statement of marks'!DW27)</f>
        <v>70</v>
      </c>
      <c r="H802" s="270">
        <f>IF(G802="","",SUM(C802:G802))</f>
        <v>100</v>
      </c>
      <c r="I802" s="272">
        <f>IF('statement of marks'!DY27="","",'statement of marks'!DY27)</f>
        <v>100</v>
      </c>
      <c r="J802" s="270">
        <f>IF(I802="","",SUM(H802:I802))</f>
        <v>200</v>
      </c>
      <c r="K802" s="275" t="str">
        <f>IF('statement of marks'!IW27="","",'statement of marks'!IW27)</f>
        <v/>
      </c>
      <c r="L802" s="280" t="str">
        <f>IF('result subject-wise'!AQ27="","",'result subject-wise'!AQ27)</f>
        <v/>
      </c>
      <c r="M802" s="927" t="s">
        <v>441</v>
      </c>
      <c r="N802" s="928"/>
      <c r="O802" s="331"/>
      <c r="P802" s="362"/>
      <c r="Q802" s="341"/>
      <c r="R802" s="341"/>
      <c r="S802" s="341"/>
      <c r="T802" s="341"/>
      <c r="U802" s="340"/>
      <c r="V802" s="334"/>
      <c r="W802" s="340"/>
      <c r="X802" s="341"/>
      <c r="Y802" s="331"/>
      <c r="Z802" s="331"/>
    </row>
    <row r="803" spans="1:26" ht="21" customHeight="1">
      <c r="A803" s="891" t="str">
        <f>'statement of marks'!$EG$3</f>
        <v xml:space="preserve"> PH. AND HEALTH EDU.</v>
      </c>
      <c r="B803" s="892"/>
      <c r="C803" s="272">
        <f>IF('statement of marks'!EI27="","",'statement of marks'!EI27)</f>
        <v>14</v>
      </c>
      <c r="D803" s="272">
        <f>IF('statement of marks'!EL27="","",'statement of marks'!EL27)</f>
        <v>11</v>
      </c>
      <c r="E803" s="277">
        <f>IF('statement of marks'!EO27="","",'statement of marks'!EO27)</f>
        <v>25</v>
      </c>
      <c r="F803" s="925"/>
      <c r="G803" s="272">
        <f>IF('statement of marks'!EU27="","",'statement of marks'!EU27)</f>
        <v>38</v>
      </c>
      <c r="H803" s="270">
        <f>IF(G803="","",SUM(C803:G803))</f>
        <v>88</v>
      </c>
      <c r="I803" s="272">
        <f>IF('statement of marks'!EZ27="","",'statement of marks'!EZ27)</f>
        <v>100</v>
      </c>
      <c r="J803" s="270">
        <f>IF(I803="","",SUM(H803:I803))</f>
        <v>188</v>
      </c>
      <c r="K803" s="275" t="str">
        <f>IF('statement of marks'!IX27="","",'statement of marks'!IX27)</f>
        <v>A</v>
      </c>
      <c r="L803" s="274" t="str">
        <f>IF('result subject-wise'!AR27="","",'result subject-wise'!AR27)</f>
        <v/>
      </c>
      <c r="M803" s="929"/>
      <c r="N803" s="930"/>
      <c r="O803" s="326"/>
      <c r="P803" s="362"/>
      <c r="Q803" s="327"/>
      <c r="R803" s="325"/>
      <c r="S803" s="327"/>
      <c r="T803" s="325"/>
      <c r="U803" s="337"/>
      <c r="V803" s="342"/>
      <c r="W803" s="343"/>
      <c r="X803" s="332"/>
      <c r="Y803" s="326"/>
      <c r="Z803" s="326"/>
    </row>
    <row r="804" spans="1:26" ht="21" customHeight="1">
      <c r="A804" s="891" t="str">
        <f>'statement of marks'!$FJ$3</f>
        <v xml:space="preserve"> FOUNDATION OF IT</v>
      </c>
      <c r="B804" s="892"/>
      <c r="C804" s="272">
        <f>IF('statement of marks'!FJ27="","",'statement of marks'!FJ27)</f>
        <v>10</v>
      </c>
      <c r="D804" s="272">
        <f>IF('statement of marks'!FK27="","",'statement of marks'!FK27)</f>
        <v>10</v>
      </c>
      <c r="E804" s="277">
        <f>IF('statement of marks'!FL27="","",'statement of marks'!FL27)</f>
        <v>10</v>
      </c>
      <c r="F804" s="926"/>
      <c r="G804" s="272">
        <f>IF('statement of marks'!FP27="","",'statement of marks'!FP27)</f>
        <v>51</v>
      </c>
      <c r="H804" s="270">
        <f>IF(G804="","",SUM(C804:G804))</f>
        <v>81</v>
      </c>
      <c r="I804" s="272">
        <f>IF('statement of marks'!FU27="","",'statement of marks'!FU27)</f>
        <v>90</v>
      </c>
      <c r="J804" s="270">
        <f>IF(I804="","",SUM(H804:I804))</f>
        <v>171</v>
      </c>
      <c r="K804" s="275" t="str">
        <f>IF('statement of marks'!IY27="","",'statement of marks'!IY27)</f>
        <v>A</v>
      </c>
      <c r="L804" s="274" t="str">
        <f>IF('result subject-wise'!AS27="","",'result subject-wise'!AS27)</f>
        <v/>
      </c>
      <c r="M804" s="931" t="str">
        <f>IF('result subject-wise'!AV27="","",'result subject-wise'!AV27)</f>
        <v/>
      </c>
      <c r="N804" s="932"/>
      <c r="O804" s="326"/>
      <c r="P804" s="362"/>
      <c r="Q804" s="327"/>
      <c r="R804" s="325"/>
      <c r="S804" s="327"/>
      <c r="T804" s="325"/>
      <c r="U804" s="337"/>
      <c r="V804" s="332"/>
      <c r="W804" s="332"/>
      <c r="X804" s="332"/>
      <c r="Y804" s="326"/>
      <c r="Z804" s="326"/>
    </row>
    <row r="805" spans="1:26" ht="21" customHeight="1">
      <c r="A805" s="891" t="str">
        <f>'statement of marks'!$GE$3</f>
        <v xml:space="preserve"> S.U.P.W.</v>
      </c>
      <c r="B805" s="892"/>
      <c r="C805" s="933" t="s">
        <v>244</v>
      </c>
      <c r="D805" s="934"/>
      <c r="E805" s="933" t="s">
        <v>74</v>
      </c>
      <c r="F805" s="933"/>
      <c r="G805" s="934"/>
      <c r="H805" s="934" t="s">
        <v>75</v>
      </c>
      <c r="I805" s="934"/>
      <c r="J805" s="270" t="s">
        <v>35</v>
      </c>
      <c r="K805" s="274" t="s">
        <v>52</v>
      </c>
      <c r="L805" s="935"/>
      <c r="M805" s="933" t="s">
        <v>130</v>
      </c>
      <c r="N805" s="936"/>
      <c r="O805" s="326"/>
      <c r="P805" s="362"/>
      <c r="Q805" s="327"/>
      <c r="R805" s="325"/>
      <c r="S805" s="327"/>
      <c r="T805" s="325"/>
      <c r="U805" s="337"/>
      <c r="V805" s="332"/>
      <c r="W805" s="332"/>
      <c r="X805" s="332"/>
      <c r="Y805" s="326"/>
      <c r="Z805" s="326"/>
    </row>
    <row r="806" spans="1:26" ht="21" customHeight="1">
      <c r="A806" s="891"/>
      <c r="B806" s="892"/>
      <c r="C806" s="934">
        <f>'statement of marks'!$GE$6</f>
        <v>25</v>
      </c>
      <c r="D806" s="934"/>
      <c r="E806" s="934">
        <f>'statement of marks'!$GF$6</f>
        <v>45</v>
      </c>
      <c r="F806" s="934"/>
      <c r="G806" s="934"/>
      <c r="H806" s="934">
        <f>'statement of marks'!$GG$6</f>
        <v>30</v>
      </c>
      <c r="I806" s="934"/>
      <c r="J806" s="270">
        <f>SUM(C806,E806,H806)</f>
        <v>100</v>
      </c>
      <c r="K806" s="274"/>
      <c r="L806" s="935"/>
      <c r="M806" s="937" t="str">
        <f>IF(M804="PASS",N801,"")</f>
        <v/>
      </c>
      <c r="N806" s="938"/>
      <c r="O806" s="326"/>
      <c r="P806" s="362"/>
      <c r="Q806" s="325"/>
      <c r="R806" s="325"/>
      <c r="S806" s="325"/>
      <c r="T806" s="325"/>
      <c r="U806" s="332"/>
      <c r="V806" s="342"/>
      <c r="W806" s="337"/>
      <c r="X806" s="337"/>
      <c r="Y806" s="326"/>
      <c r="Z806" s="326"/>
    </row>
    <row r="807" spans="1:26" ht="21" customHeight="1">
      <c r="A807" s="891"/>
      <c r="B807" s="892"/>
      <c r="C807" s="939">
        <f>IF('statement of marks'!GE27="","",'statement of marks'!GE27)</f>
        <v>24</v>
      </c>
      <c r="D807" s="939"/>
      <c r="E807" s="939">
        <f>'statement of marks'!GF27</f>
        <v>44</v>
      </c>
      <c r="F807" s="939"/>
      <c r="G807" s="939"/>
      <c r="H807" s="939">
        <f>'statement of marks'!GG27</f>
        <v>30</v>
      </c>
      <c r="I807" s="939"/>
      <c r="J807" s="272">
        <f>IF(H807="","",SUM(C807,E807,H807))</f>
        <v>98</v>
      </c>
      <c r="K807" s="275" t="str">
        <f>IF('statement of marks'!IZ27="","",'statement of marks'!IZ27)</f>
        <v>A</v>
      </c>
      <c r="L807" s="935"/>
      <c r="M807" s="940" t="s">
        <v>50</v>
      </c>
      <c r="N807" s="941"/>
      <c r="O807" s="326"/>
      <c r="P807" s="362"/>
      <c r="Q807" s="325"/>
      <c r="R807" s="325"/>
      <c r="S807" s="325"/>
      <c r="T807" s="325"/>
      <c r="U807" s="332"/>
      <c r="V807" s="342"/>
      <c r="W807" s="337"/>
      <c r="X807" s="337"/>
      <c r="Y807" s="326"/>
      <c r="Z807" s="326"/>
    </row>
    <row r="808" spans="1:26" ht="21" customHeight="1">
      <c r="A808" s="891" t="str">
        <f>'statement of marks'!$GN$3</f>
        <v xml:space="preserve"> ART EDU.</v>
      </c>
      <c r="B808" s="892"/>
      <c r="C808" s="934" t="s">
        <v>76</v>
      </c>
      <c r="D808" s="934"/>
      <c r="E808" s="934" t="s">
        <v>77</v>
      </c>
      <c r="F808" s="934"/>
      <c r="G808" s="934"/>
      <c r="H808" s="934" t="s">
        <v>78</v>
      </c>
      <c r="I808" s="934"/>
      <c r="J808" s="270" t="s">
        <v>35</v>
      </c>
      <c r="K808" s="274" t="s">
        <v>52</v>
      </c>
      <c r="L808" s="935"/>
      <c r="M808" s="942" t="str">
        <f>IF(M806="","",IF(M806&gt;=60,"FIRST",IF(M806&gt;=48,"SECOND",IF(M806&gt;=36,"THIRD"))))</f>
        <v/>
      </c>
      <c r="N808" s="943"/>
      <c r="O808" s="326"/>
      <c r="P808" s="362"/>
      <c r="Q808" s="327"/>
      <c r="R808" s="327"/>
      <c r="S808" s="327"/>
      <c r="T808" s="327"/>
      <c r="U808" s="337"/>
      <c r="V808" s="342"/>
      <c r="W808" s="34"/>
      <c r="X808" s="337"/>
      <c r="Y808" s="326"/>
      <c r="Z808" s="326"/>
    </row>
    <row r="809" spans="1:26" ht="21" customHeight="1">
      <c r="A809" s="891"/>
      <c r="B809" s="892"/>
      <c r="C809" s="934">
        <f>'statement of marks'!$GN$6</f>
        <v>25</v>
      </c>
      <c r="D809" s="934"/>
      <c r="E809" s="274">
        <f>'statement of marks'!$GO$6</f>
        <v>30</v>
      </c>
      <c r="F809" s="274"/>
      <c r="G809" s="270">
        <f>'statement of marks'!$GP$6</f>
        <v>30</v>
      </c>
      <c r="H809" s="934">
        <f>'statement of marks'!$GQ$6</f>
        <v>15</v>
      </c>
      <c r="I809" s="934"/>
      <c r="J809" s="270">
        <f>SUM(C809,E809,G809,H809)</f>
        <v>100</v>
      </c>
      <c r="K809" s="274"/>
      <c r="L809" s="935"/>
      <c r="M809" s="942"/>
      <c r="N809" s="943"/>
      <c r="O809" s="326"/>
      <c r="P809" s="362"/>
      <c r="Q809" s="325"/>
      <c r="R809" s="325"/>
      <c r="S809" s="325"/>
      <c r="T809" s="325"/>
      <c r="U809" s="332"/>
      <c r="V809" s="342"/>
      <c r="W809" s="337"/>
      <c r="X809" s="337"/>
      <c r="Y809" s="326"/>
      <c r="Z809" s="326"/>
    </row>
    <row r="810" spans="1:26" ht="21" customHeight="1">
      <c r="A810" s="891"/>
      <c r="B810" s="892"/>
      <c r="C810" s="939">
        <f>IF('statement of marks'!GN27="","",'statement of marks'!GN27)</f>
        <v>24</v>
      </c>
      <c r="D810" s="939"/>
      <c r="E810" s="277">
        <f>'statement of marks'!GO27</f>
        <v>28</v>
      </c>
      <c r="F810" s="277"/>
      <c r="G810" s="272">
        <f>'statement of marks'!GP27</f>
        <v>27</v>
      </c>
      <c r="H810" s="939">
        <f>'statement of marks'!GQ27</f>
        <v>14</v>
      </c>
      <c r="I810" s="939"/>
      <c r="J810" s="270">
        <f>IF(H810="","",SUM(C810:H810))</f>
        <v>93</v>
      </c>
      <c r="K810" s="275" t="str">
        <f>IF('statement of marks'!JA27="","",'statement of marks'!JA27)</f>
        <v>A</v>
      </c>
      <c r="L810" s="944" t="s">
        <v>442</v>
      </c>
      <c r="M810" s="945"/>
      <c r="N810" s="946"/>
      <c r="O810" s="326"/>
      <c r="P810" s="362"/>
      <c r="Q810" s="325"/>
      <c r="R810" s="325"/>
      <c r="S810" s="325"/>
      <c r="T810" s="325"/>
      <c r="U810" s="332"/>
      <c r="V810" s="342"/>
      <c r="W810" s="337"/>
      <c r="X810" s="337"/>
      <c r="Y810" s="326"/>
      <c r="Z810" s="326"/>
    </row>
    <row r="811" spans="1:26" ht="21" customHeight="1">
      <c r="A811" s="922" t="s">
        <v>439</v>
      </c>
      <c r="B811" s="923"/>
      <c r="C811" s="901" t="str">
        <f>'statement of marks'!HK27</f>
        <v/>
      </c>
      <c r="D811" s="901"/>
      <c r="E811" s="901"/>
      <c r="F811" s="278"/>
      <c r="G811" s="278" t="s">
        <v>211</v>
      </c>
      <c r="H811" s="275" t="str">
        <f>IF('statement of marks'!DR27="","",'statement of marks'!DR27)</f>
        <v/>
      </c>
      <c r="I811" s="942" t="s">
        <v>209</v>
      </c>
      <c r="J811" s="942"/>
      <c r="K811" s="272" t="str">
        <f>IF('statement of marks'!HM27="","",'statement of marks'!HM27)</f>
        <v/>
      </c>
      <c r="L811" s="945"/>
      <c r="M811" s="945"/>
      <c r="N811" s="946"/>
      <c r="O811" s="326"/>
      <c r="P811" s="362"/>
      <c r="Q811" s="327"/>
      <c r="R811" s="327"/>
      <c r="S811" s="327"/>
      <c r="T811" s="325"/>
      <c r="U811" s="337"/>
      <c r="V811" s="344"/>
      <c r="W811" s="345"/>
      <c r="X811" s="345"/>
      <c r="Y811" s="326"/>
      <c r="Z811" s="326"/>
    </row>
    <row r="812" spans="1:26" ht="21" customHeight="1">
      <c r="A812" s="310" t="s">
        <v>363</v>
      </c>
      <c r="B812" s="947" t="s">
        <v>202</v>
      </c>
      <c r="C812" s="947"/>
      <c r="D812" s="939" t="s">
        <v>203</v>
      </c>
      <c r="E812" s="939"/>
      <c r="F812" s="272"/>
      <c r="G812" s="939" t="s">
        <v>204</v>
      </c>
      <c r="H812" s="939"/>
      <c r="I812" s="939" t="s">
        <v>205</v>
      </c>
      <c r="J812" s="939"/>
      <c r="K812" s="272" t="s">
        <v>324</v>
      </c>
      <c r="L812" s="945"/>
      <c r="M812" s="945"/>
      <c r="N812" s="946"/>
      <c r="O812" s="331"/>
      <c r="P812" s="362"/>
      <c r="Q812" s="324"/>
      <c r="R812" s="337"/>
      <c r="S812" s="337"/>
      <c r="T812" s="337"/>
      <c r="U812" s="327"/>
      <c r="V812" s="345"/>
      <c r="W812" s="345"/>
      <c r="X812" s="345"/>
      <c r="Y812" s="331"/>
      <c r="Z812" s="331"/>
    </row>
    <row r="813" spans="1:26" ht="21" customHeight="1">
      <c r="A813" s="891" t="s">
        <v>200</v>
      </c>
      <c r="B813" s="892"/>
      <c r="C813" s="277" t="str">
        <f>IF('statement of marks'!HO27="","",'statement of marks'!HO27)</f>
        <v/>
      </c>
      <c r="D813" s="893" t="str">
        <f>IF('statement of marks'!HQ27="","",'statement of marks'!HQ27)</f>
        <v/>
      </c>
      <c r="E813" s="893"/>
      <c r="F813" s="277"/>
      <c r="G813" s="893" t="str">
        <f>IF('statement of marks'!HS27="","",'statement of marks'!HS27)</f>
        <v/>
      </c>
      <c r="H813" s="893"/>
      <c r="I813" s="893" t="str">
        <f>IF('statement of marks'!HU27="","",'statement of marks'!HU27)</f>
        <v/>
      </c>
      <c r="J813" s="893"/>
      <c r="K813" s="275" t="str">
        <f>'statement of marks'!HW27</f>
        <v/>
      </c>
      <c r="L813" s="894" t="str">
        <f>IF(OR(M804="PASS",M804="FAIL"),'result subject-wise'!$AV$112,"")</f>
        <v/>
      </c>
      <c r="M813" s="894"/>
      <c r="N813" s="895"/>
      <c r="O813" s="346"/>
      <c r="P813" s="362"/>
      <c r="Q813" s="327"/>
      <c r="R813" s="327"/>
      <c r="S813" s="327"/>
      <c r="T813" s="327"/>
      <c r="U813" s="327"/>
      <c r="V813" s="345"/>
      <c r="W813" s="345"/>
      <c r="X813" s="345"/>
      <c r="Y813" s="357"/>
      <c r="Z813" s="346"/>
    </row>
    <row r="814" spans="1:26" ht="21" customHeight="1">
      <c r="A814" s="896" t="s">
        <v>201</v>
      </c>
      <c r="B814" s="897"/>
      <c r="C814" s="274" t="str">
        <f>IF('statement of marks'!HN27="","",'statement of marks'!HN27)</f>
        <v/>
      </c>
      <c r="D814" s="898" t="str">
        <f>IF('statement of marks'!HP27="","",'statement of marks'!HP27)</f>
        <v/>
      </c>
      <c r="E814" s="898"/>
      <c r="F814" s="274"/>
      <c r="G814" s="898" t="str">
        <f>IF('statement of marks'!HR27="","",'statement of marks'!HR27)</f>
        <v/>
      </c>
      <c r="H814" s="898"/>
      <c r="I814" s="898" t="str">
        <f>IF('statement of marks'!HT27="","",'statement of marks'!HT27)</f>
        <v/>
      </c>
      <c r="J814" s="898"/>
      <c r="K814" s="274" t="str">
        <f>'statement of marks'!HV27</f>
        <v/>
      </c>
      <c r="L814" s="894"/>
      <c r="M814" s="894"/>
      <c r="N814" s="895"/>
      <c r="O814" s="326"/>
      <c r="P814" s="362"/>
      <c r="Q814" s="334"/>
      <c r="R814" s="334"/>
      <c r="S814" s="334"/>
      <c r="T814" s="334"/>
      <c r="U814" s="337"/>
      <c r="V814" s="347"/>
      <c r="W814" s="347"/>
      <c r="X814" s="347"/>
      <c r="Y814" s="326"/>
      <c r="Z814" s="326"/>
    </row>
    <row r="815" spans="1:26" ht="21" customHeight="1">
      <c r="A815" s="899" t="s">
        <v>323</v>
      </c>
      <c r="B815" s="900"/>
      <c r="C815" s="22"/>
      <c r="D815" s="901"/>
      <c r="E815" s="901"/>
      <c r="F815" s="278"/>
      <c r="G815" s="901"/>
      <c r="H815" s="901"/>
      <c r="I815" s="901"/>
      <c r="J815" s="901"/>
      <c r="K815" s="901"/>
      <c r="L815" s="901"/>
      <c r="M815" s="901"/>
      <c r="N815" s="902"/>
      <c r="O815" s="348"/>
      <c r="P815" s="362"/>
      <c r="Q815" s="332"/>
      <c r="R815" s="332"/>
      <c r="S815" s="332"/>
      <c r="T815" s="332"/>
      <c r="U815" s="332"/>
      <c r="V815" s="347"/>
      <c r="W815" s="347"/>
      <c r="X815" s="347"/>
      <c r="Y815" s="348"/>
      <c r="Z815" s="348"/>
    </row>
    <row r="816" spans="1:26" ht="21" customHeight="1">
      <c r="A816" s="899" t="s">
        <v>206</v>
      </c>
      <c r="B816" s="900"/>
      <c r="C816" s="22"/>
      <c r="D816" s="901"/>
      <c r="E816" s="901"/>
      <c r="F816" s="278"/>
      <c r="G816" s="901"/>
      <c r="H816" s="901"/>
      <c r="I816" s="901"/>
      <c r="J816" s="901"/>
      <c r="K816" s="901"/>
      <c r="L816" s="901"/>
      <c r="M816" s="901"/>
      <c r="N816" s="902"/>
      <c r="O816" s="326"/>
      <c r="P816" s="362"/>
      <c r="Q816" s="324"/>
      <c r="R816" s="324"/>
      <c r="S816" s="324"/>
      <c r="T816" s="324"/>
      <c r="U816" s="324"/>
      <c r="V816" s="324"/>
      <c r="W816" s="324"/>
      <c r="X816" s="324"/>
      <c r="Y816" s="349"/>
      <c r="Z816" s="326"/>
    </row>
    <row r="817" spans="1:26" ht="21" customHeight="1">
      <c r="A817" s="891" t="s">
        <v>322</v>
      </c>
      <c r="B817" s="892"/>
      <c r="C817" s="22"/>
      <c r="D817" s="901"/>
      <c r="E817" s="901"/>
      <c r="F817" s="278"/>
      <c r="G817" s="901"/>
      <c r="H817" s="901"/>
      <c r="I817" s="901"/>
      <c r="J817" s="901"/>
      <c r="K817" s="594" t="s">
        <v>322</v>
      </c>
      <c r="L817" s="901"/>
      <c r="M817" s="901"/>
      <c r="N817" s="902"/>
      <c r="O817" s="326"/>
      <c r="P817" s="362"/>
      <c r="Q817" s="324"/>
      <c r="R817" s="324"/>
      <c r="S817" s="324"/>
      <c r="T817" s="324"/>
      <c r="U817" s="324"/>
      <c r="V817" s="324"/>
      <c r="W817" s="324"/>
      <c r="X817" s="324"/>
      <c r="Y817" s="326"/>
      <c r="Z817" s="326"/>
    </row>
    <row r="818" spans="1:26" ht="21" customHeight="1">
      <c r="A818" s="891" t="s">
        <v>207</v>
      </c>
      <c r="B818" s="892"/>
      <c r="C818" s="22"/>
      <c r="D818" s="901"/>
      <c r="E818" s="901"/>
      <c r="F818" s="278"/>
      <c r="G818" s="901"/>
      <c r="H818" s="901"/>
      <c r="I818" s="901"/>
      <c r="J818" s="901"/>
      <c r="K818" s="901"/>
      <c r="L818" s="901"/>
      <c r="M818" s="901"/>
      <c r="N818" s="902"/>
      <c r="O818" s="326"/>
      <c r="P818" s="362"/>
      <c r="Q818" s="324"/>
      <c r="R818" s="324"/>
      <c r="S818" s="324"/>
      <c r="T818" s="324"/>
      <c r="U818" s="34"/>
      <c r="V818" s="324"/>
      <c r="W818" s="324"/>
      <c r="X818" s="324"/>
      <c r="Y818" s="326"/>
      <c r="Z818" s="326"/>
    </row>
    <row r="819" spans="1:26" ht="21" customHeight="1" thickBot="1">
      <c r="A819" s="905" t="s">
        <v>208</v>
      </c>
      <c r="B819" s="906"/>
      <c r="C819" s="906"/>
      <c r="D819" s="906"/>
      <c r="E819" s="906"/>
      <c r="F819" s="314"/>
      <c r="G819" s="907">
        <f>'statement of marks'!$HV$108</f>
        <v>45781</v>
      </c>
      <c r="H819" s="907"/>
      <c r="I819" s="908" t="s">
        <v>210</v>
      </c>
      <c r="J819" s="908"/>
      <c r="K819" s="903"/>
      <c r="L819" s="903"/>
      <c r="M819" s="903"/>
      <c r="N819" s="904"/>
      <c r="O819" s="326"/>
      <c r="P819" s="362"/>
      <c r="Q819" s="324"/>
      <c r="R819" s="324"/>
      <c r="S819" s="324"/>
      <c r="T819" s="324"/>
      <c r="U819" s="324"/>
      <c r="V819" s="324"/>
      <c r="W819" s="324"/>
      <c r="X819" s="324"/>
      <c r="Y819" s="326"/>
      <c r="Z819" s="326"/>
    </row>
    <row r="820" spans="1:26" ht="21" customHeight="1" thickTop="1">
      <c r="A820" s="962" t="s">
        <v>195</v>
      </c>
      <c r="B820" s="963"/>
      <c r="C820" s="963"/>
      <c r="D820" s="963"/>
      <c r="E820" s="963"/>
      <c r="F820" s="963"/>
      <c r="G820" s="963"/>
      <c r="H820" s="963"/>
      <c r="I820" s="963"/>
      <c r="J820" s="963"/>
      <c r="K820" s="963"/>
      <c r="L820" s="963"/>
      <c r="M820" s="963"/>
      <c r="N820" s="964"/>
      <c r="O820" s="345"/>
      <c r="P820" s="362"/>
      <c r="Q820" s="345"/>
      <c r="R820" s="347"/>
      <c r="S820" s="350"/>
      <c r="T820" s="350"/>
      <c r="U820" s="324"/>
      <c r="V820" s="324"/>
      <c r="W820" s="324"/>
      <c r="X820" s="324"/>
      <c r="Y820" s="345"/>
      <c r="Z820" s="345"/>
    </row>
    <row r="821" spans="1:26" ht="21" customHeight="1">
      <c r="A821" s="965" t="str">
        <f>IF('statement of marks'!$A$2="","",'statement of marks'!$A$2)</f>
        <v>Govt. Higher Secondary School, XYZ</v>
      </c>
      <c r="B821" s="966"/>
      <c r="C821" s="966"/>
      <c r="D821" s="966"/>
      <c r="E821" s="966"/>
      <c r="F821" s="966"/>
      <c r="G821" s="966"/>
      <c r="H821" s="966"/>
      <c r="I821" s="966"/>
      <c r="J821" s="966"/>
      <c r="K821" s="966"/>
      <c r="L821" s="966"/>
      <c r="M821" s="966"/>
      <c r="N821" s="967"/>
      <c r="O821" s="323"/>
      <c r="P821" s="362"/>
      <c r="Q821" s="323"/>
      <c r="R821" s="323"/>
      <c r="S821" s="323"/>
      <c r="T821" s="323"/>
      <c r="U821" s="323"/>
      <c r="V821" s="323"/>
      <c r="W821" s="323"/>
      <c r="X821" s="323"/>
      <c r="Y821" s="323"/>
      <c r="Z821" s="323"/>
    </row>
    <row r="822" spans="1:26" ht="21" customHeight="1">
      <c r="A822" s="965"/>
      <c r="B822" s="966"/>
      <c r="C822" s="966"/>
      <c r="D822" s="966"/>
      <c r="E822" s="966"/>
      <c r="F822" s="966"/>
      <c r="G822" s="966"/>
      <c r="H822" s="966"/>
      <c r="I822" s="966"/>
      <c r="J822" s="966"/>
      <c r="K822" s="966"/>
      <c r="L822" s="966"/>
      <c r="M822" s="966"/>
      <c r="N822" s="967"/>
      <c r="O822" s="325"/>
      <c r="P822" s="362"/>
      <c r="Q822" s="325"/>
      <c r="R822" s="325"/>
      <c r="S822" s="325"/>
      <c r="T822" s="325"/>
      <c r="U822" s="325"/>
      <c r="V822" s="325"/>
      <c r="W822" s="325"/>
      <c r="X822" s="325"/>
      <c r="Y822" s="325"/>
      <c r="Z822" s="325"/>
    </row>
    <row r="823" spans="1:26" ht="21" customHeight="1">
      <c r="A823" s="891" t="s">
        <v>196</v>
      </c>
      <c r="B823" s="892"/>
      <c r="C823" s="939" t="str">
        <f>IF(M843="","MAIN EXAM.",IF(C850="SUPPL.","SUPPL. EXAM.",IF(C850="RE-EXAM.","RE-EXAM.",)))</f>
        <v>MAIN EXAM.</v>
      </c>
      <c r="D823" s="939"/>
      <c r="E823" s="939"/>
      <c r="F823" s="939"/>
      <c r="G823" s="939"/>
      <c r="H823" s="948" t="s">
        <v>133</v>
      </c>
      <c r="I823" s="949"/>
      <c r="J823" s="352" t="str">
        <f>IF('statement of marks'!$F$3="","",'statement of marks'!$F$3)</f>
        <v>2024-25</v>
      </c>
      <c r="K823" s="939" t="s">
        <v>62</v>
      </c>
      <c r="L823" s="939"/>
      <c r="M823" s="939" t="str">
        <f>IF('statement of marks'!D28="","",'statement of marks'!D28)</f>
        <v/>
      </c>
      <c r="N823" s="950"/>
      <c r="O823" s="325"/>
      <c r="P823" s="362"/>
      <c r="Q823" s="325"/>
      <c r="R823" s="325"/>
      <c r="S823" s="325"/>
      <c r="T823" s="325"/>
      <c r="U823" s="325"/>
      <c r="V823" s="325"/>
      <c r="W823" s="325"/>
      <c r="X823" s="325"/>
      <c r="Y823" s="325"/>
      <c r="Z823" s="325"/>
    </row>
    <row r="824" spans="1:26" ht="21" customHeight="1">
      <c r="A824" s="891" t="s">
        <v>36</v>
      </c>
      <c r="B824" s="892"/>
      <c r="C824" s="892" t="str">
        <f>IF('statement of marks'!G28="","",'statement of marks'!G28)</f>
        <v/>
      </c>
      <c r="D824" s="892"/>
      <c r="E824" s="892"/>
      <c r="F824" s="892"/>
      <c r="G824" s="892"/>
      <c r="H824" s="892"/>
      <c r="I824" s="892"/>
      <c r="J824" s="892"/>
      <c r="K824" s="892"/>
      <c r="L824" s="892"/>
      <c r="M824" s="892"/>
      <c r="N824" s="951"/>
      <c r="O824" s="326"/>
      <c r="P824" s="362"/>
      <c r="Q824" s="327"/>
      <c r="R824" s="327"/>
      <c r="S824" s="327"/>
      <c r="T824" s="327"/>
      <c r="U824" s="327"/>
      <c r="V824" s="327"/>
      <c r="W824" s="327"/>
      <c r="X824" s="327"/>
      <c r="Y824" s="326"/>
      <c r="Z824" s="326"/>
    </row>
    <row r="825" spans="1:26" ht="21" customHeight="1">
      <c r="A825" s="891" t="s">
        <v>37</v>
      </c>
      <c r="B825" s="892"/>
      <c r="C825" s="892" t="str">
        <f>IF('statement of marks'!H28="","",'statement of marks'!H28)</f>
        <v/>
      </c>
      <c r="D825" s="892"/>
      <c r="E825" s="892"/>
      <c r="F825" s="892"/>
      <c r="G825" s="892"/>
      <c r="H825" s="892"/>
      <c r="I825" s="892"/>
      <c r="J825" s="892"/>
      <c r="K825" s="892"/>
      <c r="L825" s="892"/>
      <c r="M825" s="892"/>
      <c r="N825" s="951"/>
      <c r="O825" s="326"/>
      <c r="P825" s="362"/>
      <c r="Q825" s="326"/>
      <c r="R825" s="326"/>
      <c r="S825" s="326"/>
      <c r="T825" s="326"/>
      <c r="U825" s="326"/>
      <c r="V825" s="326"/>
      <c r="W825" s="326"/>
      <c r="X825" s="326"/>
      <c r="Y825" s="326"/>
      <c r="Z825" s="326"/>
    </row>
    <row r="826" spans="1:26" ht="21" customHeight="1">
      <c r="A826" s="891" t="s">
        <v>38</v>
      </c>
      <c r="B826" s="892"/>
      <c r="C826" s="892" t="str">
        <f>IF('statement of marks'!I28="","",'statement of marks'!I28)</f>
        <v/>
      </c>
      <c r="D826" s="892"/>
      <c r="E826" s="892"/>
      <c r="F826" s="892"/>
      <c r="G826" s="892"/>
      <c r="H826" s="892"/>
      <c r="I826" s="892"/>
      <c r="J826" s="892"/>
      <c r="K826" s="892"/>
      <c r="L826" s="892"/>
      <c r="M826" s="892"/>
      <c r="N826" s="951"/>
      <c r="O826" s="326"/>
      <c r="P826" s="362"/>
      <c r="Q826" s="326"/>
      <c r="R826" s="326"/>
      <c r="S826" s="326"/>
      <c r="T826" s="326"/>
      <c r="U826" s="326"/>
      <c r="V826" s="326"/>
      <c r="W826" s="326"/>
      <c r="X826" s="326"/>
      <c r="Y826" s="326"/>
      <c r="Z826" s="326"/>
    </row>
    <row r="827" spans="1:26" ht="21" customHeight="1">
      <c r="A827" s="891" t="s">
        <v>243</v>
      </c>
      <c r="B827" s="892"/>
      <c r="C827" s="892" t="str">
        <f>IF('statement of marks'!$A$3="","",'statement of marks'!$A$3)</f>
        <v>9 'A'</v>
      </c>
      <c r="D827" s="892"/>
      <c r="E827" s="939" t="s">
        <v>63</v>
      </c>
      <c r="F827" s="939"/>
      <c r="G827" s="939"/>
      <c r="H827" s="939" t="str">
        <f>IF('statement of marks'!E28="","",'statement of marks'!E28)</f>
        <v/>
      </c>
      <c r="I827" s="939"/>
      <c r="J827" s="952" t="s">
        <v>58</v>
      </c>
      <c r="K827" s="952"/>
      <c r="L827" s="953" t="str">
        <f>IF('statement of marks'!F28="","",'statement of marks'!F28)</f>
        <v/>
      </c>
      <c r="M827" s="953"/>
      <c r="N827" s="954"/>
      <c r="O827" s="326"/>
      <c r="P827" s="362"/>
      <c r="Q827" s="326"/>
      <c r="R827" s="326"/>
      <c r="S827" s="326"/>
      <c r="T827" s="326"/>
      <c r="U827" s="326"/>
      <c r="V827" s="326"/>
      <c r="W827" s="326"/>
      <c r="X827" s="326"/>
      <c r="Y827" s="326"/>
      <c r="Z827" s="326"/>
    </row>
    <row r="828" spans="1:26" ht="21" customHeight="1">
      <c r="A828" s="955" t="s">
        <v>197</v>
      </c>
      <c r="B828" s="956" t="s">
        <v>198</v>
      </c>
      <c r="C828" s="659" t="s">
        <v>67</v>
      </c>
      <c r="D828" s="659" t="s">
        <v>68</v>
      </c>
      <c r="E828" s="957" t="s">
        <v>434</v>
      </c>
      <c r="F828" s="958" t="s">
        <v>431</v>
      </c>
      <c r="G828" s="659" t="s">
        <v>370</v>
      </c>
      <c r="H828" s="659" t="s">
        <v>212</v>
      </c>
      <c r="I828" s="659" t="s">
        <v>432</v>
      </c>
      <c r="J828" s="659" t="s">
        <v>168</v>
      </c>
      <c r="K828" s="659" t="s">
        <v>438</v>
      </c>
      <c r="L828" s="659" t="s">
        <v>365</v>
      </c>
      <c r="M828" s="659" t="s">
        <v>366</v>
      </c>
      <c r="N828" s="961" t="s">
        <v>213</v>
      </c>
      <c r="O828" s="326"/>
      <c r="P828" s="362"/>
      <c r="Q828" s="326"/>
      <c r="R828" s="327"/>
      <c r="S828" s="327"/>
      <c r="T828" s="327"/>
      <c r="U828" s="327"/>
      <c r="V828" s="328"/>
      <c r="W828" s="328"/>
      <c r="X828" s="328"/>
      <c r="Y828" s="326"/>
      <c r="Z828" s="326"/>
    </row>
    <row r="829" spans="1:26" ht="21" customHeight="1">
      <c r="A829" s="955"/>
      <c r="B829" s="956"/>
      <c r="C829" s="659"/>
      <c r="D829" s="659"/>
      <c r="E829" s="957"/>
      <c r="F829" s="959"/>
      <c r="G829" s="659"/>
      <c r="H829" s="659"/>
      <c r="I829" s="659"/>
      <c r="J829" s="659"/>
      <c r="K829" s="659"/>
      <c r="L829" s="659"/>
      <c r="M829" s="659"/>
      <c r="N829" s="961"/>
      <c r="O829" s="329"/>
      <c r="P829" s="362"/>
      <c r="Q829" s="330"/>
      <c r="R829" s="330"/>
      <c r="S829" s="330"/>
      <c r="T829" s="330"/>
      <c r="U829" s="330"/>
      <c r="V829" s="330"/>
      <c r="W829" s="330"/>
      <c r="X829" s="330"/>
      <c r="Y829" s="329"/>
      <c r="Z829" s="329"/>
    </row>
    <row r="830" spans="1:26" ht="21" customHeight="1">
      <c r="A830" s="955"/>
      <c r="B830" s="956"/>
      <c r="C830" s="659"/>
      <c r="D830" s="659"/>
      <c r="E830" s="957"/>
      <c r="F830" s="960"/>
      <c r="G830" s="659"/>
      <c r="H830" s="659"/>
      <c r="I830" s="659"/>
      <c r="J830" s="659"/>
      <c r="K830" s="659"/>
      <c r="L830" s="659"/>
      <c r="M830" s="659"/>
      <c r="N830" s="961"/>
      <c r="O830" s="329"/>
      <c r="P830" s="362"/>
      <c r="Q830" s="330"/>
      <c r="R830" s="330"/>
      <c r="S830" s="330"/>
      <c r="T830" s="330"/>
      <c r="U830" s="330"/>
      <c r="V830" s="330"/>
      <c r="W830" s="330"/>
      <c r="X830" s="330"/>
      <c r="Y830" s="329"/>
      <c r="Z830" s="329"/>
    </row>
    <row r="831" spans="1:26" ht="21" customHeight="1">
      <c r="A831" s="922" t="s">
        <v>149</v>
      </c>
      <c r="B831" s="923"/>
      <c r="C831" s="274">
        <v>10</v>
      </c>
      <c r="D831" s="274">
        <v>10</v>
      </c>
      <c r="E831" s="322" t="s">
        <v>436</v>
      </c>
      <c r="F831" s="322" t="s">
        <v>437</v>
      </c>
      <c r="G831" s="274">
        <v>70</v>
      </c>
      <c r="H831" s="270">
        <v>100</v>
      </c>
      <c r="I831" s="202">
        <v>100</v>
      </c>
      <c r="J831" s="270">
        <v>200</v>
      </c>
      <c r="K831" s="279"/>
      <c r="L831" s="270">
        <v>100</v>
      </c>
      <c r="M831" s="270"/>
      <c r="N831" s="201">
        <v>200</v>
      </c>
      <c r="O831" s="329"/>
      <c r="P831" s="362"/>
      <c r="Q831" s="330"/>
      <c r="R831" s="330"/>
      <c r="S831" s="330"/>
      <c r="T831" s="330"/>
      <c r="U831" s="330"/>
      <c r="V831" s="330"/>
      <c r="W831" s="330"/>
      <c r="X831" s="330"/>
      <c r="Y831" s="329"/>
      <c r="Z831" s="329"/>
    </row>
    <row r="832" spans="1:26" ht="21" customHeight="1">
      <c r="A832" s="891" t="str">
        <f>'statement of marks'!$J$3</f>
        <v xml:space="preserve"> HINDI</v>
      </c>
      <c r="B832" s="892"/>
      <c r="C832" s="277" t="str">
        <f>IF('statement of marks'!J28="","",'statement of marks'!J28)</f>
        <v/>
      </c>
      <c r="D832" s="277" t="str">
        <f>IF('statement of marks'!K28="","",'statement of marks'!K28)</f>
        <v/>
      </c>
      <c r="E832" s="277" t="str">
        <f>IF('statement of marks'!L28="","",'statement of marks'!L28)</f>
        <v/>
      </c>
      <c r="F832" s="360" t="str">
        <f>IF('statement of marks'!N28="","",'statement of marks'!N28)</f>
        <v/>
      </c>
      <c r="G832" s="277" t="str">
        <f>IF('statement of marks'!O28="","",'statement of marks'!O28)</f>
        <v/>
      </c>
      <c r="H832" s="270" t="str">
        <f t="shared" ref="H832:H837" si="125">IF(G832="","",SUM(C832:G832))</f>
        <v/>
      </c>
      <c r="I832" s="202" t="str">
        <f>IF('statement of marks'!Q28="","",'statement of marks'!Q28)</f>
        <v/>
      </c>
      <c r="J832" s="203" t="str">
        <f t="shared" ref="J832:J837" si="126">IF(I832="","",SUM(H832:I832))</f>
        <v/>
      </c>
      <c r="K832" s="275" t="str">
        <f>CONCATENATE('statement of marks'!HZ28,'statement of marks'!IA28,'statement of marks'!IB28)</f>
        <v/>
      </c>
      <c r="L832" s="277" t="str">
        <f>IF('result subject-wise'!AB28="","",'result subject-wise'!AB28)</f>
        <v/>
      </c>
      <c r="M832" s="277" t="str">
        <f>IF('result subject-wise'!AK28="","",'result subject-wise'!AK28)</f>
        <v/>
      </c>
      <c r="N832" s="276" t="str">
        <f>IF(AND(K832="RE",M832=""),"",IF(AND(K832="S",M832=""),"",IF(M832="P",SUM(H832,L832),J832)))</f>
        <v/>
      </c>
      <c r="O832" s="331"/>
      <c r="P832" s="362"/>
      <c r="Q832" s="325"/>
      <c r="R832" s="325"/>
      <c r="S832" s="325"/>
      <c r="T832" s="325"/>
      <c r="U832" s="333"/>
      <c r="V832" s="325"/>
      <c r="W832" s="325"/>
      <c r="X832" s="325"/>
      <c r="Y832" s="331"/>
      <c r="Z832" s="331"/>
    </row>
    <row r="833" spans="1:26" ht="21" customHeight="1">
      <c r="A833" s="891" t="str">
        <f>'statement of marks'!$Y$3</f>
        <v xml:space="preserve"> ENGLISH</v>
      </c>
      <c r="B833" s="892"/>
      <c r="C833" s="277" t="str">
        <f>IF('statement of marks'!Y28="","",'statement of marks'!Y28)</f>
        <v/>
      </c>
      <c r="D833" s="277" t="str">
        <f>IF('statement of marks'!Z28="","",'statement of marks'!Z28)</f>
        <v/>
      </c>
      <c r="E833" s="277" t="str">
        <f>IF('statement of marks'!AA28="","",'statement of marks'!AA28)</f>
        <v/>
      </c>
      <c r="F833" s="360" t="str">
        <f>IF('statement of marks'!AC28="","",'statement of marks'!AC28)</f>
        <v/>
      </c>
      <c r="G833" s="277" t="str">
        <f>IF('statement of marks'!AD28="","",'statement of marks'!AD28)</f>
        <v/>
      </c>
      <c r="H833" s="270" t="str">
        <f t="shared" si="125"/>
        <v/>
      </c>
      <c r="I833" s="202" t="str">
        <f>IF('statement of marks'!AF28="","",'statement of marks'!AF28)</f>
        <v/>
      </c>
      <c r="J833" s="203" t="str">
        <f t="shared" si="126"/>
        <v/>
      </c>
      <c r="K833" s="275" t="str">
        <f>CONCATENATE('statement of marks'!IC28,'statement of marks'!ID28,'statement of marks'!IE28,)</f>
        <v/>
      </c>
      <c r="L833" s="277" t="str">
        <f>IF('result subject-wise'!AC28="","",'result subject-wise'!AC28)</f>
        <v/>
      </c>
      <c r="M833" s="277" t="str">
        <f>IF('result subject-wise'!AL28="","",'result subject-wise'!AL28)</f>
        <v/>
      </c>
      <c r="N833" s="276" t="str">
        <f t="shared" ref="N833:N837" si="127">IF(AND(K833="RE",M833=""),"",IF(AND(K833="S",M833=""),"",IF(M833="P",SUM(H833,L833),J833)))</f>
        <v/>
      </c>
      <c r="O833" s="351"/>
      <c r="P833" s="362"/>
      <c r="Q833" s="334"/>
      <c r="R833" s="325"/>
      <c r="S833" s="335"/>
      <c r="T833" s="336"/>
      <c r="U833" s="337"/>
      <c r="V833" s="334"/>
      <c r="W833" s="334"/>
      <c r="X833" s="337"/>
      <c r="Y833" s="326"/>
      <c r="Z833" s="326"/>
    </row>
    <row r="834" spans="1:26" ht="21" customHeight="1">
      <c r="A834" s="891" t="str">
        <f>'statement of marks'!AO28</f>
        <v/>
      </c>
      <c r="B834" s="892"/>
      <c r="C834" s="277" t="str">
        <f>IF('statement of marks'!AP28="","",'statement of marks'!AP28)</f>
        <v/>
      </c>
      <c r="D834" s="277" t="str">
        <f>IF('statement of marks'!AQ28="","",'statement of marks'!AQ28)</f>
        <v/>
      </c>
      <c r="E834" s="277" t="str">
        <f>IF('statement of marks'!AR28="","",'statement of marks'!AR28)</f>
        <v/>
      </c>
      <c r="F834" s="360" t="str">
        <f>IF('statement of marks'!AT28="","",'statement of marks'!AT28)</f>
        <v/>
      </c>
      <c r="G834" s="277" t="str">
        <f>IF('statement of marks'!AU28="","",'statement of marks'!AU28)</f>
        <v/>
      </c>
      <c r="H834" s="270" t="str">
        <f t="shared" si="125"/>
        <v/>
      </c>
      <c r="I834" s="202" t="str">
        <f>IF('statement of marks'!AW28="","",'statement of marks'!AW28)</f>
        <v/>
      </c>
      <c r="J834" s="203" t="str">
        <f t="shared" si="126"/>
        <v/>
      </c>
      <c r="K834" s="275" t="str">
        <f>CONCATENATE('statement of marks'!IF28,'statement of marks'!IL28,'statement of marks'!IM28)</f>
        <v/>
      </c>
      <c r="L834" s="277" t="str">
        <f>IF('result subject-wise'!AD28="","",'result subject-wise'!AD28)</f>
        <v/>
      </c>
      <c r="M834" s="277" t="str">
        <f>IF('result subject-wise'!AM28="","",'result subject-wise'!AM28)</f>
        <v/>
      </c>
      <c r="N834" s="276" t="str">
        <f t="shared" si="127"/>
        <v/>
      </c>
      <c r="O834" s="326"/>
      <c r="P834" s="362"/>
      <c r="Q834" s="334"/>
      <c r="R834" s="325"/>
      <c r="S834" s="335"/>
      <c r="T834" s="336"/>
      <c r="U834" s="337"/>
      <c r="V834" s="334"/>
      <c r="W834" s="334"/>
      <c r="X834" s="337"/>
      <c r="Y834" s="326"/>
      <c r="Z834" s="326"/>
    </row>
    <row r="835" spans="1:26" ht="21" customHeight="1">
      <c r="A835" s="891" t="str">
        <f>'statement of marks'!$BE$3</f>
        <v xml:space="preserve"> SCIENCE</v>
      </c>
      <c r="B835" s="892"/>
      <c r="C835" s="277" t="str">
        <f>IF('statement of marks'!BE28="","",'statement of marks'!BE28)</f>
        <v/>
      </c>
      <c r="D835" s="277" t="str">
        <f>IF('statement of marks'!BF28="","",'statement of marks'!BF28)</f>
        <v/>
      </c>
      <c r="E835" s="277" t="str">
        <f>IF('statement of marks'!BG28="","",'statement of marks'!BG28)</f>
        <v/>
      </c>
      <c r="F835" s="360" t="str">
        <f>IF('statement of marks'!BI28="","",'statement of marks'!BI28)</f>
        <v/>
      </c>
      <c r="G835" s="277" t="str">
        <f>IF('statement of marks'!BJ28="","",'statement of marks'!BJ28)</f>
        <v/>
      </c>
      <c r="H835" s="270" t="str">
        <f t="shared" si="125"/>
        <v/>
      </c>
      <c r="I835" s="202" t="str">
        <f>IF('statement of marks'!BL28="","",'statement of marks'!BL28)</f>
        <v/>
      </c>
      <c r="J835" s="203" t="str">
        <f t="shared" si="126"/>
        <v/>
      </c>
      <c r="K835" s="275" t="str">
        <f>CONCATENATE('statement of marks'!IN28,'statement of marks'!IO28,'statement of marks'!IP28)</f>
        <v/>
      </c>
      <c r="L835" s="277" t="str">
        <f>IF('result subject-wise'!AE28="","",'result subject-wise'!AE28)</f>
        <v/>
      </c>
      <c r="M835" s="277" t="str">
        <f>IF('result subject-wise'!AN28="","",'result subject-wise'!AN28)</f>
        <v/>
      </c>
      <c r="N835" s="276" t="str">
        <f t="shared" si="127"/>
        <v/>
      </c>
      <c r="O835" s="326"/>
      <c r="P835" s="362"/>
      <c r="Q835" s="334"/>
      <c r="R835" s="325"/>
      <c r="S835" s="335"/>
      <c r="T835" s="336"/>
      <c r="U835" s="337"/>
      <c r="V835" s="334"/>
      <c r="W835" s="334"/>
      <c r="X835" s="337"/>
      <c r="Y835" s="326"/>
      <c r="Z835" s="326"/>
    </row>
    <row r="836" spans="1:26" ht="21" customHeight="1">
      <c r="A836" s="909" t="str">
        <f>'statement of marks'!$BU28</f>
        <v xml:space="preserve"> SOCIAL SCIENCE</v>
      </c>
      <c r="B836" s="910"/>
      <c r="C836" s="277">
        <f>IF('statement of marks'!CL28="","",'statement of marks'!CL28)</f>
        <v>10</v>
      </c>
      <c r="D836" s="277">
        <f>IF('statement of marks'!CM28="","",'statement of marks'!CM28)</f>
        <v>10</v>
      </c>
      <c r="E836" s="277">
        <f>IF('statement of marks'!CN28="","",'statement of marks'!CN28)</f>
        <v>9</v>
      </c>
      <c r="F836" s="360">
        <f>IF('statement of marks'!CO28="","",'statement of marks'!CO28)</f>
        <v>0.5</v>
      </c>
      <c r="G836" s="277">
        <f>IF('statement of marks'!CP28="","",'statement of marks'!CP28)</f>
        <v>70</v>
      </c>
      <c r="H836" s="270">
        <f t="shared" si="125"/>
        <v>99.5</v>
      </c>
      <c r="I836" s="202">
        <f>IF('statement of marks'!CR28="","",'statement of marks'!CR28)</f>
        <v>100</v>
      </c>
      <c r="J836" s="203">
        <f t="shared" si="126"/>
        <v>199.5</v>
      </c>
      <c r="K836" s="275" t="str">
        <f>CONCATENATE('statement of marks'!IQ28,'statement of marks'!IR28,'statement of marks'!IS28)</f>
        <v/>
      </c>
      <c r="L836" s="277" t="str">
        <f>IF('result subject-wise'!AF28="","",'result subject-wise'!AF28)</f>
        <v/>
      </c>
      <c r="M836" s="277" t="str">
        <f>IF('result subject-wise'!AO28="","",'result subject-wise'!AO28)</f>
        <v/>
      </c>
      <c r="N836" s="276">
        <f t="shared" si="127"/>
        <v>199.5</v>
      </c>
      <c r="O836" s="326"/>
      <c r="P836" s="362"/>
      <c r="Q836" s="334"/>
      <c r="R836" s="325"/>
      <c r="S836" s="335"/>
      <c r="T836" s="336"/>
      <c r="U836" s="337"/>
      <c r="V836" s="334"/>
      <c r="W836" s="334"/>
      <c r="X836" s="337"/>
      <c r="Y836" s="326"/>
      <c r="Z836" s="326"/>
    </row>
    <row r="837" spans="1:26" ht="21" customHeight="1">
      <c r="A837" s="891" t="str">
        <f>'statement of marks'!$CZ$3</f>
        <v xml:space="preserve"> MATHEMATICS</v>
      </c>
      <c r="B837" s="892"/>
      <c r="C837" s="277">
        <f>IF('statement of marks'!CZ28="","",'statement of marks'!CZ28)</f>
        <v>5</v>
      </c>
      <c r="D837" s="277">
        <f>IF('statement of marks'!DA28="","",'statement of marks'!DA28)</f>
        <v>4</v>
      </c>
      <c r="E837" s="277">
        <f>IF('statement of marks'!DB28="","",'statement of marks'!DB28)</f>
        <v>8</v>
      </c>
      <c r="F837" s="360">
        <f>IF('statement of marks'!DD28="","",'statement of marks'!DD28)</f>
        <v>1</v>
      </c>
      <c r="G837" s="277">
        <f>IF('statement of marks'!DE28="","",'statement of marks'!DE28)</f>
        <v>25</v>
      </c>
      <c r="H837" s="270">
        <f t="shared" si="125"/>
        <v>43</v>
      </c>
      <c r="I837" s="202">
        <f>IF('statement of marks'!DG28="","",'statement of marks'!DG28)</f>
        <v>90</v>
      </c>
      <c r="J837" s="203">
        <f t="shared" si="126"/>
        <v>133</v>
      </c>
      <c r="K837" s="275" t="str">
        <f>CONCATENATE('statement of marks'!IT28,'statement of marks'!IU28,'statement of marks'!IV28)</f>
        <v/>
      </c>
      <c r="L837" s="277" t="str">
        <f>IF('result subject-wise'!AG28="","",'result subject-wise'!AG28)</f>
        <v/>
      </c>
      <c r="M837" s="277" t="str">
        <f>IF('result subject-wise'!AP28="","",'result subject-wise'!AP28)</f>
        <v/>
      </c>
      <c r="N837" s="276">
        <f t="shared" si="127"/>
        <v>133</v>
      </c>
      <c r="O837" s="326"/>
      <c r="P837" s="362"/>
      <c r="Q837" s="334"/>
      <c r="R837" s="325"/>
      <c r="S837" s="335"/>
      <c r="T837" s="336"/>
      <c r="U837" s="337"/>
      <c r="V837" s="334"/>
      <c r="W837" s="334"/>
      <c r="X837" s="337"/>
      <c r="Y837" s="326"/>
      <c r="Z837" s="326"/>
    </row>
    <row r="838" spans="1:26" ht="21" customHeight="1">
      <c r="A838" s="911" t="s">
        <v>214</v>
      </c>
      <c r="B838" s="912"/>
      <c r="C838" s="274">
        <f t="shared" ref="C838:D838" si="128">IF(C837="","",SUM(C832:C837))</f>
        <v>15</v>
      </c>
      <c r="D838" s="274">
        <f t="shared" si="128"/>
        <v>14</v>
      </c>
      <c r="E838" s="274">
        <f>IF(E837="","",SUM(E832:E837))</f>
        <v>17</v>
      </c>
      <c r="F838" s="361">
        <f>IF(F837="","",SUM(F832:F837))</f>
        <v>1.5</v>
      </c>
      <c r="G838" s="274">
        <f t="shared" ref="G838:J838" si="129">IF(G837="","",SUM(G832:G837))</f>
        <v>95</v>
      </c>
      <c r="H838" s="274">
        <f t="shared" si="129"/>
        <v>142.5</v>
      </c>
      <c r="I838" s="274">
        <f t="shared" si="129"/>
        <v>190</v>
      </c>
      <c r="J838" s="274">
        <f t="shared" si="129"/>
        <v>332.5</v>
      </c>
      <c r="K838" s="913"/>
      <c r="L838" s="914"/>
      <c r="M838" s="919">
        <f>COUNTIF(M832:M837,"F")</f>
        <v>0</v>
      </c>
      <c r="N838" s="273">
        <f>SUM(N832:N837)</f>
        <v>332.5</v>
      </c>
      <c r="O838" s="326"/>
      <c r="P838" s="362"/>
      <c r="Q838" s="334"/>
      <c r="R838" s="325"/>
      <c r="S838" s="335"/>
      <c r="T838" s="336"/>
      <c r="U838" s="337"/>
      <c r="V838" s="334"/>
      <c r="W838" s="334"/>
      <c r="X838" s="337"/>
      <c r="Y838" s="326"/>
      <c r="Z838" s="326"/>
    </row>
    <row r="839" spans="1:26" ht="21" customHeight="1">
      <c r="A839" s="911" t="s">
        <v>199</v>
      </c>
      <c r="B839" s="912"/>
      <c r="C839" s="270">
        <f>60-(COUNTIF(C832:C837,"NA")*C831+COUNTIF(C832:C837,"ML")*C831)</f>
        <v>60</v>
      </c>
      <c r="D839" s="270">
        <f>60-(COUNTIF(D832:D837,"NA")*D831+COUNTIF(D832:D837,"ML")*D831)</f>
        <v>60</v>
      </c>
      <c r="E839" s="270">
        <f>53-(COUNTIF(E832:E837,"NA")*9+COUNTIF(E832:E837,"ML")*9)</f>
        <v>53</v>
      </c>
      <c r="F839" s="270">
        <f>7-(COUNTIF(F832:F837,"ML")*1)</f>
        <v>7</v>
      </c>
      <c r="G839" s="270">
        <f>420-(COUNTIF(G832:G837,"NA")*G831+COUNTIF(G832:G837,"ML")*G831)</f>
        <v>420</v>
      </c>
      <c r="H839" s="270">
        <f>SUM(C839:G839)</f>
        <v>600</v>
      </c>
      <c r="I839" s="270">
        <f>600-(COUNTIF(I832:I837,"ML")*100)</f>
        <v>600</v>
      </c>
      <c r="J839" s="270">
        <f>SUM(H839:I839)</f>
        <v>1200</v>
      </c>
      <c r="K839" s="915"/>
      <c r="L839" s="916"/>
      <c r="M839" s="920"/>
      <c r="N839" s="201">
        <f>6*N831</f>
        <v>1200</v>
      </c>
      <c r="O839" s="339"/>
      <c r="P839" s="362"/>
      <c r="Q839" s="332"/>
      <c r="R839" s="332"/>
      <c r="S839" s="332"/>
      <c r="T839" s="332"/>
      <c r="U839" s="340"/>
      <c r="V839" s="340"/>
      <c r="W839" s="334"/>
      <c r="X839" s="332"/>
      <c r="Y839" s="339"/>
      <c r="Z839" s="339"/>
    </row>
    <row r="840" spans="1:26" ht="21" customHeight="1">
      <c r="A840" s="922" t="s">
        <v>130</v>
      </c>
      <c r="B840" s="923"/>
      <c r="C840" s="204">
        <f t="shared" ref="C840:J840" si="130">C838/C839*100</f>
        <v>25</v>
      </c>
      <c r="D840" s="204">
        <f t="shared" si="130"/>
        <v>23.333333333333332</v>
      </c>
      <c r="E840" s="204">
        <f t="shared" si="130"/>
        <v>32.075471698113205</v>
      </c>
      <c r="F840" s="204">
        <f t="shared" si="130"/>
        <v>21.428571428571427</v>
      </c>
      <c r="G840" s="204">
        <f t="shared" si="130"/>
        <v>22.61904761904762</v>
      </c>
      <c r="H840" s="204">
        <f t="shared" si="130"/>
        <v>23.75</v>
      </c>
      <c r="I840" s="204">
        <f t="shared" si="130"/>
        <v>31.666666666666664</v>
      </c>
      <c r="J840" s="204">
        <f t="shared" si="130"/>
        <v>27.708333333333336</v>
      </c>
      <c r="K840" s="917"/>
      <c r="L840" s="918"/>
      <c r="M840" s="921"/>
      <c r="N840" s="354">
        <f>N838/N839*100</f>
        <v>27.708333333333336</v>
      </c>
      <c r="O840" s="339"/>
      <c r="P840" s="363"/>
      <c r="Q840" s="325"/>
      <c r="R840" s="325"/>
      <c r="S840" s="325"/>
      <c r="T840" s="325"/>
      <c r="U840" s="340"/>
      <c r="V840" s="334"/>
      <c r="W840" s="340"/>
      <c r="X840" s="325"/>
      <c r="Y840" s="339"/>
      <c r="Z840" s="339"/>
    </row>
    <row r="841" spans="1:26" ht="21" customHeight="1">
      <c r="A841" s="891" t="str">
        <f>'statement of marks'!$DS$3</f>
        <v>RAJASTHAN KA SWARNIM ITIHAS</v>
      </c>
      <c r="B841" s="892"/>
      <c r="C841" s="272">
        <f>IF('statement of marks'!DS28="","",'statement of marks'!DS28)</f>
        <v>10</v>
      </c>
      <c r="D841" s="272">
        <f>IF('statement of marks'!DT28="","",'statement of marks'!DT28)</f>
        <v>10</v>
      </c>
      <c r="E841" s="277">
        <f>IF('statement of marks'!DU28="","",'statement of marks'!DU28)</f>
        <v>10</v>
      </c>
      <c r="F841" s="924"/>
      <c r="G841" s="272">
        <f>IF('statement of marks'!DW28="","",'statement of marks'!DW28)</f>
        <v>70</v>
      </c>
      <c r="H841" s="270">
        <f>IF(G841="","",SUM(C841:G841))</f>
        <v>100</v>
      </c>
      <c r="I841" s="272">
        <f>IF('statement of marks'!DY28="","",'statement of marks'!DY28)</f>
        <v>100</v>
      </c>
      <c r="J841" s="270">
        <f>IF(I841="","",SUM(H841:I841))</f>
        <v>200</v>
      </c>
      <c r="K841" s="275" t="str">
        <f>IF('statement of marks'!IW28="","",'statement of marks'!IW28)</f>
        <v/>
      </c>
      <c r="L841" s="280" t="str">
        <f>IF('result subject-wise'!AQ28="","",'result subject-wise'!AQ28)</f>
        <v/>
      </c>
      <c r="M841" s="927" t="s">
        <v>441</v>
      </c>
      <c r="N841" s="928"/>
      <c r="O841" s="331"/>
      <c r="P841" s="362"/>
      <c r="Q841" s="341"/>
      <c r="R841" s="341"/>
      <c r="S841" s="341"/>
      <c r="T841" s="341"/>
      <c r="U841" s="340"/>
      <c r="V841" s="334"/>
      <c r="W841" s="340"/>
      <c r="X841" s="341"/>
      <c r="Y841" s="331"/>
      <c r="Z841" s="331"/>
    </row>
    <row r="842" spans="1:26" ht="21" customHeight="1">
      <c r="A842" s="891" t="str">
        <f>'statement of marks'!$EG$3</f>
        <v xml:space="preserve"> PH. AND HEALTH EDU.</v>
      </c>
      <c r="B842" s="892"/>
      <c r="C842" s="272">
        <f>IF('statement of marks'!EI28="","",'statement of marks'!EI28)</f>
        <v>14</v>
      </c>
      <c r="D842" s="272">
        <f>IF('statement of marks'!EL28="","",'statement of marks'!EL28)</f>
        <v>11</v>
      </c>
      <c r="E842" s="277">
        <f>IF('statement of marks'!EO28="","",'statement of marks'!EO28)</f>
        <v>25</v>
      </c>
      <c r="F842" s="925"/>
      <c r="G842" s="272">
        <f>IF('statement of marks'!EU28="","",'statement of marks'!EU28)</f>
        <v>38</v>
      </c>
      <c r="H842" s="270">
        <f>IF(G842="","",SUM(C842:G842))</f>
        <v>88</v>
      </c>
      <c r="I842" s="272">
        <f>IF('statement of marks'!EZ28="","",'statement of marks'!EZ28)</f>
        <v>100</v>
      </c>
      <c r="J842" s="270">
        <f>IF(I842="","",SUM(H842:I842))</f>
        <v>188</v>
      </c>
      <c r="K842" s="275" t="str">
        <f>IF('statement of marks'!IX28="","",'statement of marks'!IX28)</f>
        <v>A</v>
      </c>
      <c r="L842" s="274" t="str">
        <f>IF('result subject-wise'!AR28="","",'result subject-wise'!AR28)</f>
        <v/>
      </c>
      <c r="M842" s="929"/>
      <c r="N842" s="930"/>
      <c r="O842" s="326"/>
      <c r="P842" s="362"/>
      <c r="Q842" s="327"/>
      <c r="R842" s="325"/>
      <c r="S842" s="327"/>
      <c r="T842" s="325"/>
      <c r="U842" s="337"/>
      <c r="V842" s="342"/>
      <c r="W842" s="343"/>
      <c r="X842" s="332"/>
      <c r="Y842" s="326"/>
      <c r="Z842" s="326"/>
    </row>
    <row r="843" spans="1:26" ht="21" customHeight="1">
      <c r="A843" s="891" t="str">
        <f>'statement of marks'!$FJ$3</f>
        <v xml:space="preserve"> FOUNDATION OF IT</v>
      </c>
      <c r="B843" s="892"/>
      <c r="C843" s="272">
        <f>IF('statement of marks'!FJ28="","",'statement of marks'!FJ28)</f>
        <v>10</v>
      </c>
      <c r="D843" s="272">
        <f>IF('statement of marks'!FK28="","",'statement of marks'!FK28)</f>
        <v>10</v>
      </c>
      <c r="E843" s="277">
        <f>IF('statement of marks'!FL28="","",'statement of marks'!FL28)</f>
        <v>10</v>
      </c>
      <c r="F843" s="926"/>
      <c r="G843" s="272">
        <f>IF('statement of marks'!FP28="","",'statement of marks'!FP28)</f>
        <v>51</v>
      </c>
      <c r="H843" s="270">
        <f>IF(G843="","",SUM(C843:G843))</f>
        <v>81</v>
      </c>
      <c r="I843" s="272">
        <f>IF('statement of marks'!FU28="","",'statement of marks'!FU28)</f>
        <v>90</v>
      </c>
      <c r="J843" s="270">
        <f>IF(I843="","",SUM(H843:I843))</f>
        <v>171</v>
      </c>
      <c r="K843" s="275" t="str">
        <f>IF('statement of marks'!IY28="","",'statement of marks'!IY28)</f>
        <v>A</v>
      </c>
      <c r="L843" s="274" t="str">
        <f>IF('result subject-wise'!AS28="","",'result subject-wise'!AS28)</f>
        <v/>
      </c>
      <c r="M843" s="931" t="str">
        <f>IF('result subject-wise'!AV28="","",'result subject-wise'!AV28)</f>
        <v/>
      </c>
      <c r="N843" s="932"/>
      <c r="O843" s="326"/>
      <c r="P843" s="362"/>
      <c r="Q843" s="327"/>
      <c r="R843" s="325"/>
      <c r="S843" s="327"/>
      <c r="T843" s="325"/>
      <c r="U843" s="337"/>
      <c r="V843" s="332"/>
      <c r="W843" s="332"/>
      <c r="X843" s="332"/>
      <c r="Y843" s="326"/>
      <c r="Z843" s="326"/>
    </row>
    <row r="844" spans="1:26" ht="21" customHeight="1">
      <c r="A844" s="891" t="str">
        <f>'statement of marks'!$GE$3</f>
        <v xml:space="preserve"> S.U.P.W.</v>
      </c>
      <c r="B844" s="892"/>
      <c r="C844" s="933" t="s">
        <v>244</v>
      </c>
      <c r="D844" s="934"/>
      <c r="E844" s="933" t="s">
        <v>74</v>
      </c>
      <c r="F844" s="933"/>
      <c r="G844" s="934"/>
      <c r="H844" s="934" t="s">
        <v>75</v>
      </c>
      <c r="I844" s="934"/>
      <c r="J844" s="270" t="s">
        <v>35</v>
      </c>
      <c r="K844" s="274" t="s">
        <v>52</v>
      </c>
      <c r="L844" s="935"/>
      <c r="M844" s="933" t="s">
        <v>130</v>
      </c>
      <c r="N844" s="936"/>
      <c r="O844" s="326"/>
      <c r="P844" s="362"/>
      <c r="Q844" s="327"/>
      <c r="R844" s="325"/>
      <c r="S844" s="327"/>
      <c r="T844" s="325"/>
      <c r="U844" s="337"/>
      <c r="V844" s="332"/>
      <c r="W844" s="332"/>
      <c r="X844" s="332"/>
      <c r="Y844" s="326"/>
      <c r="Z844" s="326"/>
    </row>
    <row r="845" spans="1:26" ht="21" customHeight="1">
      <c r="A845" s="891"/>
      <c r="B845" s="892"/>
      <c r="C845" s="934">
        <f>'statement of marks'!$GE$6</f>
        <v>25</v>
      </c>
      <c r="D845" s="934"/>
      <c r="E845" s="934">
        <f>'statement of marks'!$GF$6</f>
        <v>45</v>
      </c>
      <c r="F845" s="934"/>
      <c r="G845" s="934"/>
      <c r="H845" s="934">
        <f>'statement of marks'!$GG$6</f>
        <v>30</v>
      </c>
      <c r="I845" s="934"/>
      <c r="J845" s="270">
        <f>SUM(C845,E845,H845)</f>
        <v>100</v>
      </c>
      <c r="K845" s="274"/>
      <c r="L845" s="935"/>
      <c r="M845" s="937" t="str">
        <f>IF(M843="PASS",N840,"")</f>
        <v/>
      </c>
      <c r="N845" s="938"/>
      <c r="O845" s="326"/>
      <c r="P845" s="362"/>
      <c r="Q845" s="325"/>
      <c r="R845" s="325"/>
      <c r="S845" s="325"/>
      <c r="T845" s="325"/>
      <c r="U845" s="332"/>
      <c r="V845" s="342"/>
      <c r="W845" s="337"/>
      <c r="X845" s="337"/>
      <c r="Y845" s="326"/>
      <c r="Z845" s="326"/>
    </row>
    <row r="846" spans="1:26" ht="21" customHeight="1">
      <c r="A846" s="891"/>
      <c r="B846" s="892"/>
      <c r="C846" s="939">
        <f>IF('statement of marks'!GE28="","",'statement of marks'!GE28)</f>
        <v>24</v>
      </c>
      <c r="D846" s="939"/>
      <c r="E846" s="939">
        <f>'statement of marks'!GF28</f>
        <v>44</v>
      </c>
      <c r="F846" s="939"/>
      <c r="G846" s="939"/>
      <c r="H846" s="939">
        <f>'statement of marks'!GG28</f>
        <v>30</v>
      </c>
      <c r="I846" s="939"/>
      <c r="J846" s="272">
        <f>IF(H846="","",SUM(C846,E846,H846))</f>
        <v>98</v>
      </c>
      <c r="K846" s="275" t="str">
        <f>IF('statement of marks'!IZ28="","",'statement of marks'!IZ28)</f>
        <v>A</v>
      </c>
      <c r="L846" s="935"/>
      <c r="M846" s="940" t="s">
        <v>50</v>
      </c>
      <c r="N846" s="941"/>
      <c r="O846" s="326"/>
      <c r="P846" s="362"/>
      <c r="Q846" s="325"/>
      <c r="R846" s="325"/>
      <c r="S846" s="325"/>
      <c r="T846" s="325"/>
      <c r="U846" s="332"/>
      <c r="V846" s="342"/>
      <c r="W846" s="337"/>
      <c r="X846" s="337"/>
      <c r="Y846" s="326"/>
      <c r="Z846" s="326"/>
    </row>
    <row r="847" spans="1:26" ht="21" customHeight="1">
      <c r="A847" s="891" t="str">
        <f>'statement of marks'!$GN$3</f>
        <v xml:space="preserve"> ART EDU.</v>
      </c>
      <c r="B847" s="892"/>
      <c r="C847" s="934" t="s">
        <v>76</v>
      </c>
      <c r="D847" s="934"/>
      <c r="E847" s="934" t="s">
        <v>77</v>
      </c>
      <c r="F847" s="934"/>
      <c r="G847" s="934"/>
      <c r="H847" s="934" t="s">
        <v>78</v>
      </c>
      <c r="I847" s="934"/>
      <c r="J847" s="270" t="s">
        <v>35</v>
      </c>
      <c r="K847" s="274" t="s">
        <v>52</v>
      </c>
      <c r="L847" s="935"/>
      <c r="M847" s="942" t="str">
        <f>IF(M845="","",IF(M845&gt;=60,"FIRST",IF(M845&gt;=48,"SECOND",IF(M845&gt;=36,"THIRD"))))</f>
        <v/>
      </c>
      <c r="N847" s="943"/>
      <c r="O847" s="326"/>
      <c r="P847" s="362"/>
      <c r="Q847" s="327"/>
      <c r="R847" s="327"/>
      <c r="S847" s="327"/>
      <c r="T847" s="327"/>
      <c r="U847" s="337"/>
      <c r="V847" s="342"/>
      <c r="W847" s="34"/>
      <c r="X847" s="337"/>
      <c r="Y847" s="326"/>
      <c r="Z847" s="326"/>
    </row>
    <row r="848" spans="1:26" ht="21" customHeight="1">
      <c r="A848" s="891"/>
      <c r="B848" s="892"/>
      <c r="C848" s="934">
        <f>'statement of marks'!$GN$6</f>
        <v>25</v>
      </c>
      <c r="D848" s="934"/>
      <c r="E848" s="274">
        <f>'statement of marks'!$GO$6</f>
        <v>30</v>
      </c>
      <c r="F848" s="274"/>
      <c r="G848" s="270">
        <f>'statement of marks'!$GP$6</f>
        <v>30</v>
      </c>
      <c r="H848" s="934">
        <f>'statement of marks'!$GQ$6</f>
        <v>15</v>
      </c>
      <c r="I848" s="934"/>
      <c r="J848" s="270">
        <f>SUM(C848,E848,G848,H848)</f>
        <v>100</v>
      </c>
      <c r="K848" s="274"/>
      <c r="L848" s="935"/>
      <c r="M848" s="942"/>
      <c r="N848" s="943"/>
      <c r="O848" s="326"/>
      <c r="P848" s="362"/>
      <c r="Q848" s="325"/>
      <c r="R848" s="325"/>
      <c r="S848" s="325"/>
      <c r="T848" s="325"/>
      <c r="U848" s="332"/>
      <c r="V848" s="342"/>
      <c r="W848" s="337"/>
      <c r="X848" s="337"/>
      <c r="Y848" s="326"/>
      <c r="Z848" s="326"/>
    </row>
    <row r="849" spans="1:26" ht="21" customHeight="1">
      <c r="A849" s="891"/>
      <c r="B849" s="892"/>
      <c r="C849" s="939">
        <f>IF('statement of marks'!GN28="","",'statement of marks'!GN28)</f>
        <v>24</v>
      </c>
      <c r="D849" s="939"/>
      <c r="E849" s="277">
        <f>'statement of marks'!GO28</f>
        <v>28</v>
      </c>
      <c r="F849" s="277"/>
      <c r="G849" s="272">
        <f>'statement of marks'!GP28</f>
        <v>27</v>
      </c>
      <c r="H849" s="939">
        <f>'statement of marks'!GQ28</f>
        <v>14</v>
      </c>
      <c r="I849" s="939"/>
      <c r="J849" s="270">
        <f>IF(H849="","",SUM(C849:H849))</f>
        <v>93</v>
      </c>
      <c r="K849" s="275" t="str">
        <f>IF('statement of marks'!JA28="","",'statement of marks'!JA28)</f>
        <v>A</v>
      </c>
      <c r="L849" s="944" t="s">
        <v>442</v>
      </c>
      <c r="M849" s="945"/>
      <c r="N849" s="946"/>
      <c r="O849" s="326"/>
      <c r="P849" s="362"/>
      <c r="Q849" s="325"/>
      <c r="R849" s="325"/>
      <c r="S849" s="325"/>
      <c r="T849" s="325"/>
      <c r="U849" s="332"/>
      <c r="V849" s="342"/>
      <c r="W849" s="337"/>
      <c r="X849" s="337"/>
      <c r="Y849" s="326"/>
      <c r="Z849" s="326"/>
    </row>
    <row r="850" spans="1:26" ht="21" customHeight="1">
      <c r="A850" s="922" t="s">
        <v>439</v>
      </c>
      <c r="B850" s="923"/>
      <c r="C850" s="901" t="str">
        <f>'statement of marks'!HK28</f>
        <v/>
      </c>
      <c r="D850" s="901"/>
      <c r="E850" s="901"/>
      <c r="F850" s="278"/>
      <c r="G850" s="278" t="s">
        <v>211</v>
      </c>
      <c r="H850" s="275" t="str">
        <f>IF('statement of marks'!DR28="","",'statement of marks'!DR28)</f>
        <v/>
      </c>
      <c r="I850" s="942" t="s">
        <v>209</v>
      </c>
      <c r="J850" s="942"/>
      <c r="K850" s="272" t="str">
        <f>IF('statement of marks'!HM28="","",'statement of marks'!HM28)</f>
        <v/>
      </c>
      <c r="L850" s="945"/>
      <c r="M850" s="945"/>
      <c r="N850" s="946"/>
      <c r="O850" s="326"/>
      <c r="P850" s="362"/>
      <c r="Q850" s="327"/>
      <c r="R850" s="327"/>
      <c r="S850" s="327"/>
      <c r="T850" s="325"/>
      <c r="U850" s="337"/>
      <c r="V850" s="344"/>
      <c r="W850" s="345"/>
      <c r="X850" s="345"/>
      <c r="Y850" s="326"/>
      <c r="Z850" s="326"/>
    </row>
    <row r="851" spans="1:26" ht="21" customHeight="1">
      <c r="A851" s="310" t="s">
        <v>363</v>
      </c>
      <c r="B851" s="947" t="s">
        <v>202</v>
      </c>
      <c r="C851" s="947"/>
      <c r="D851" s="939" t="s">
        <v>203</v>
      </c>
      <c r="E851" s="939"/>
      <c r="F851" s="272"/>
      <c r="G851" s="939" t="s">
        <v>204</v>
      </c>
      <c r="H851" s="939"/>
      <c r="I851" s="939" t="s">
        <v>205</v>
      </c>
      <c r="J851" s="939"/>
      <c r="K851" s="272" t="s">
        <v>324</v>
      </c>
      <c r="L851" s="945"/>
      <c r="M851" s="945"/>
      <c r="N851" s="946"/>
      <c r="O851" s="331"/>
      <c r="P851" s="362"/>
      <c r="Q851" s="324"/>
      <c r="R851" s="337"/>
      <c r="S851" s="337"/>
      <c r="T851" s="337"/>
      <c r="U851" s="327"/>
      <c r="V851" s="345"/>
      <c r="W851" s="345"/>
      <c r="X851" s="345"/>
      <c r="Y851" s="331"/>
      <c r="Z851" s="331"/>
    </row>
    <row r="852" spans="1:26" ht="21" customHeight="1">
      <c r="A852" s="891" t="s">
        <v>200</v>
      </c>
      <c r="B852" s="892"/>
      <c r="C852" s="277" t="str">
        <f>IF('statement of marks'!HO28="","",'statement of marks'!HO28)</f>
        <v/>
      </c>
      <c r="D852" s="893" t="str">
        <f>IF('statement of marks'!HQ28="","",'statement of marks'!HQ28)</f>
        <v/>
      </c>
      <c r="E852" s="893"/>
      <c r="F852" s="277"/>
      <c r="G852" s="893" t="str">
        <f>IF('statement of marks'!HS28="","",'statement of marks'!HS28)</f>
        <v/>
      </c>
      <c r="H852" s="893"/>
      <c r="I852" s="893" t="str">
        <f>IF('statement of marks'!HU28="","",'statement of marks'!HU28)</f>
        <v/>
      </c>
      <c r="J852" s="893"/>
      <c r="K852" s="275" t="str">
        <f>'statement of marks'!HW28</f>
        <v/>
      </c>
      <c r="L852" s="894" t="str">
        <f>IF(OR(M843="PASS",M843="FAIL"),'result subject-wise'!$AV$112,"")</f>
        <v/>
      </c>
      <c r="M852" s="894"/>
      <c r="N852" s="895"/>
      <c r="O852" s="346"/>
      <c r="P852" s="362"/>
      <c r="Q852" s="327"/>
      <c r="R852" s="327"/>
      <c r="S852" s="327"/>
      <c r="T852" s="327"/>
      <c r="U852" s="327"/>
      <c r="V852" s="345"/>
      <c r="W852" s="345"/>
      <c r="X852" s="345"/>
      <c r="Y852" s="357"/>
      <c r="Z852" s="346"/>
    </row>
    <row r="853" spans="1:26" ht="21" customHeight="1">
      <c r="A853" s="896" t="s">
        <v>201</v>
      </c>
      <c r="B853" s="897"/>
      <c r="C853" s="274" t="str">
        <f>IF('statement of marks'!HN28="","",'statement of marks'!HN28)</f>
        <v/>
      </c>
      <c r="D853" s="898" t="str">
        <f>IF('statement of marks'!HP28="","",'statement of marks'!HP28)</f>
        <v/>
      </c>
      <c r="E853" s="898"/>
      <c r="F853" s="274"/>
      <c r="G853" s="898" t="str">
        <f>IF('statement of marks'!HR28="","",'statement of marks'!HR28)</f>
        <v/>
      </c>
      <c r="H853" s="898"/>
      <c r="I853" s="898" t="str">
        <f>IF('statement of marks'!HT28="","",'statement of marks'!HT28)</f>
        <v/>
      </c>
      <c r="J853" s="898"/>
      <c r="K853" s="274" t="str">
        <f>'statement of marks'!HV28</f>
        <v/>
      </c>
      <c r="L853" s="894"/>
      <c r="M853" s="894"/>
      <c r="N853" s="895"/>
      <c r="O853" s="326"/>
      <c r="P853" s="362"/>
      <c r="Q853" s="334"/>
      <c r="R853" s="334"/>
      <c r="S853" s="334"/>
      <c r="T853" s="334"/>
      <c r="U853" s="337"/>
      <c r="V853" s="347"/>
      <c r="W853" s="347"/>
      <c r="X853" s="347"/>
      <c r="Y853" s="326"/>
      <c r="Z853" s="326"/>
    </row>
    <row r="854" spans="1:26" ht="21" customHeight="1">
      <c r="A854" s="899" t="s">
        <v>323</v>
      </c>
      <c r="B854" s="900"/>
      <c r="C854" s="22"/>
      <c r="D854" s="901"/>
      <c r="E854" s="901"/>
      <c r="F854" s="278"/>
      <c r="G854" s="901"/>
      <c r="H854" s="901"/>
      <c r="I854" s="901"/>
      <c r="J854" s="901"/>
      <c r="K854" s="901"/>
      <c r="L854" s="901"/>
      <c r="M854" s="901"/>
      <c r="N854" s="902"/>
      <c r="O854" s="348"/>
      <c r="P854" s="362"/>
      <c r="Q854" s="332"/>
      <c r="R854" s="332"/>
      <c r="S854" s="332"/>
      <c r="T854" s="332"/>
      <c r="U854" s="332"/>
      <c r="V854" s="347"/>
      <c r="W854" s="347"/>
      <c r="X854" s="347"/>
      <c r="Y854" s="348"/>
      <c r="Z854" s="348"/>
    </row>
    <row r="855" spans="1:26" ht="21" customHeight="1">
      <c r="A855" s="899" t="s">
        <v>206</v>
      </c>
      <c r="B855" s="900"/>
      <c r="C855" s="22"/>
      <c r="D855" s="901"/>
      <c r="E855" s="901"/>
      <c r="F855" s="278"/>
      <c r="G855" s="901"/>
      <c r="H855" s="901"/>
      <c r="I855" s="901"/>
      <c r="J855" s="901"/>
      <c r="K855" s="901"/>
      <c r="L855" s="901"/>
      <c r="M855" s="901"/>
      <c r="N855" s="902"/>
      <c r="O855" s="326"/>
      <c r="P855" s="362"/>
      <c r="Q855" s="324"/>
      <c r="R855" s="324"/>
      <c r="S855" s="324"/>
      <c r="T855" s="324"/>
      <c r="U855" s="324"/>
      <c r="V855" s="324"/>
      <c r="W855" s="324"/>
      <c r="X855" s="324"/>
      <c r="Y855" s="349"/>
      <c r="Z855" s="326"/>
    </row>
    <row r="856" spans="1:26" ht="21" customHeight="1">
      <c r="A856" s="891" t="s">
        <v>322</v>
      </c>
      <c r="B856" s="892"/>
      <c r="C856" s="22"/>
      <c r="D856" s="901"/>
      <c r="E856" s="901"/>
      <c r="F856" s="278"/>
      <c r="G856" s="901"/>
      <c r="H856" s="901"/>
      <c r="I856" s="901"/>
      <c r="J856" s="901"/>
      <c r="K856" s="594" t="s">
        <v>322</v>
      </c>
      <c r="L856" s="901"/>
      <c r="M856" s="901"/>
      <c r="N856" s="902"/>
      <c r="O856" s="326"/>
      <c r="P856" s="362"/>
      <c r="Q856" s="324"/>
      <c r="R856" s="324"/>
      <c r="S856" s="324"/>
      <c r="T856" s="324"/>
      <c r="U856" s="324"/>
      <c r="V856" s="324"/>
      <c r="W856" s="324"/>
      <c r="X856" s="324"/>
      <c r="Y856" s="326"/>
      <c r="Z856" s="326"/>
    </row>
    <row r="857" spans="1:26" ht="21" customHeight="1">
      <c r="A857" s="891" t="s">
        <v>207</v>
      </c>
      <c r="B857" s="892"/>
      <c r="C857" s="22"/>
      <c r="D857" s="901"/>
      <c r="E857" s="901"/>
      <c r="F857" s="278"/>
      <c r="G857" s="901"/>
      <c r="H857" s="901"/>
      <c r="I857" s="901"/>
      <c r="J857" s="901"/>
      <c r="K857" s="901"/>
      <c r="L857" s="901"/>
      <c r="M857" s="901"/>
      <c r="N857" s="902"/>
      <c r="O857" s="326"/>
      <c r="P857" s="362"/>
      <c r="Q857" s="324"/>
      <c r="R857" s="324"/>
      <c r="S857" s="324"/>
      <c r="T857" s="324"/>
      <c r="U857" s="34"/>
      <c r="V857" s="324"/>
      <c r="W857" s="324"/>
      <c r="X857" s="324"/>
      <c r="Y857" s="326"/>
      <c r="Z857" s="326"/>
    </row>
    <row r="858" spans="1:26" ht="21" customHeight="1" thickBot="1">
      <c r="A858" s="905" t="s">
        <v>208</v>
      </c>
      <c r="B858" s="906"/>
      <c r="C858" s="906"/>
      <c r="D858" s="906"/>
      <c r="E858" s="906"/>
      <c r="F858" s="314"/>
      <c r="G858" s="907">
        <f>'statement of marks'!$HV$108</f>
        <v>45781</v>
      </c>
      <c r="H858" s="907"/>
      <c r="I858" s="908" t="s">
        <v>210</v>
      </c>
      <c r="J858" s="908"/>
      <c r="K858" s="903"/>
      <c r="L858" s="903"/>
      <c r="M858" s="903"/>
      <c r="N858" s="904"/>
      <c r="O858" s="326"/>
      <c r="P858" s="362"/>
      <c r="Q858" s="324"/>
      <c r="R858" s="324"/>
      <c r="S858" s="324"/>
      <c r="T858" s="324"/>
      <c r="U858" s="324"/>
      <c r="V858" s="324"/>
      <c r="W858" s="324"/>
      <c r="X858" s="324"/>
      <c r="Y858" s="326"/>
      <c r="Z858" s="326"/>
    </row>
    <row r="859" spans="1:26" ht="21" customHeight="1" thickTop="1">
      <c r="A859" s="962" t="s">
        <v>195</v>
      </c>
      <c r="B859" s="963"/>
      <c r="C859" s="963"/>
      <c r="D859" s="963"/>
      <c r="E859" s="963"/>
      <c r="F859" s="963"/>
      <c r="G859" s="963"/>
      <c r="H859" s="963"/>
      <c r="I859" s="963"/>
      <c r="J859" s="963"/>
      <c r="K859" s="963"/>
      <c r="L859" s="963"/>
      <c r="M859" s="963"/>
      <c r="N859" s="964"/>
      <c r="O859" s="345"/>
      <c r="P859" s="362"/>
      <c r="Q859" s="345"/>
      <c r="R859" s="347"/>
      <c r="S859" s="350"/>
      <c r="T859" s="350"/>
      <c r="U859" s="324"/>
      <c r="V859" s="324"/>
      <c r="W859" s="324"/>
      <c r="X859" s="324"/>
      <c r="Y859" s="345"/>
      <c r="Z859" s="345"/>
    </row>
    <row r="860" spans="1:26" ht="21" customHeight="1">
      <c r="A860" s="965" t="str">
        <f>IF('statement of marks'!$A$2="","",'statement of marks'!$A$2)</f>
        <v>Govt. Higher Secondary School, XYZ</v>
      </c>
      <c r="B860" s="966"/>
      <c r="C860" s="966"/>
      <c r="D860" s="966"/>
      <c r="E860" s="966"/>
      <c r="F860" s="966"/>
      <c r="G860" s="966"/>
      <c r="H860" s="966"/>
      <c r="I860" s="966"/>
      <c r="J860" s="966"/>
      <c r="K860" s="966"/>
      <c r="L860" s="966"/>
      <c r="M860" s="966"/>
      <c r="N860" s="967"/>
      <c r="O860" s="323"/>
      <c r="P860" s="362"/>
      <c r="Q860" s="323"/>
      <c r="R860" s="323"/>
      <c r="S860" s="323"/>
      <c r="T860" s="323"/>
      <c r="U860" s="323"/>
      <c r="V860" s="323"/>
      <c r="W860" s="323"/>
      <c r="X860" s="323"/>
      <c r="Y860" s="323"/>
      <c r="Z860" s="323"/>
    </row>
    <row r="861" spans="1:26" ht="21" customHeight="1">
      <c r="A861" s="965"/>
      <c r="B861" s="966"/>
      <c r="C861" s="966"/>
      <c r="D861" s="966"/>
      <c r="E861" s="966"/>
      <c r="F861" s="966"/>
      <c r="G861" s="966"/>
      <c r="H861" s="966"/>
      <c r="I861" s="966"/>
      <c r="J861" s="966"/>
      <c r="K861" s="966"/>
      <c r="L861" s="966"/>
      <c r="M861" s="966"/>
      <c r="N861" s="967"/>
      <c r="O861" s="325"/>
      <c r="P861" s="362"/>
      <c r="Q861" s="325"/>
      <c r="R861" s="325"/>
      <c r="S861" s="325"/>
      <c r="T861" s="325"/>
      <c r="U861" s="325"/>
      <c r="V861" s="325"/>
      <c r="W861" s="325"/>
      <c r="X861" s="325"/>
      <c r="Y861" s="325"/>
      <c r="Z861" s="325"/>
    </row>
    <row r="862" spans="1:26" ht="21" customHeight="1">
      <c r="A862" s="891" t="s">
        <v>196</v>
      </c>
      <c r="B862" s="892"/>
      <c r="C862" s="939" t="str">
        <f>IF(M882="","MAIN EXAM.",IF(C889="SUPPL.","SUPPL. EXAM.",IF(C889="RE-EXAM.","RE-EXAM.",)))</f>
        <v>MAIN EXAM.</v>
      </c>
      <c r="D862" s="939"/>
      <c r="E862" s="939"/>
      <c r="F862" s="939"/>
      <c r="G862" s="939"/>
      <c r="H862" s="948" t="s">
        <v>133</v>
      </c>
      <c r="I862" s="949"/>
      <c r="J862" s="352" t="str">
        <f>IF('statement of marks'!$F$3="","",'statement of marks'!$F$3)</f>
        <v>2024-25</v>
      </c>
      <c r="K862" s="939" t="s">
        <v>62</v>
      </c>
      <c r="L862" s="939"/>
      <c r="M862" s="939" t="str">
        <f>IF('statement of marks'!D29="","",'statement of marks'!D29)</f>
        <v/>
      </c>
      <c r="N862" s="950"/>
      <c r="O862" s="325"/>
      <c r="P862" s="362"/>
      <c r="Q862" s="325"/>
      <c r="R862" s="325"/>
      <c r="S862" s="325"/>
      <c r="T862" s="325"/>
      <c r="U862" s="325"/>
      <c r="V862" s="325"/>
      <c r="W862" s="325"/>
      <c r="X862" s="325"/>
      <c r="Y862" s="325"/>
      <c r="Z862" s="325"/>
    </row>
    <row r="863" spans="1:26" ht="21" customHeight="1">
      <c r="A863" s="891" t="s">
        <v>36</v>
      </c>
      <c r="B863" s="892"/>
      <c r="C863" s="892" t="str">
        <f>IF('statement of marks'!G29="","",'statement of marks'!G29)</f>
        <v/>
      </c>
      <c r="D863" s="892"/>
      <c r="E863" s="892"/>
      <c r="F863" s="892"/>
      <c r="G863" s="892"/>
      <c r="H863" s="892"/>
      <c r="I863" s="892"/>
      <c r="J863" s="892"/>
      <c r="K863" s="892"/>
      <c r="L863" s="892"/>
      <c r="M863" s="892"/>
      <c r="N863" s="951"/>
      <c r="O863" s="326"/>
      <c r="P863" s="362"/>
      <c r="Q863" s="327"/>
      <c r="R863" s="327"/>
      <c r="S863" s="327"/>
      <c r="T863" s="327"/>
      <c r="U863" s="327"/>
      <c r="V863" s="327"/>
      <c r="W863" s="327"/>
      <c r="X863" s="327"/>
      <c r="Y863" s="326"/>
      <c r="Z863" s="326"/>
    </row>
    <row r="864" spans="1:26" ht="21" customHeight="1">
      <c r="A864" s="891" t="s">
        <v>37</v>
      </c>
      <c r="B864" s="892"/>
      <c r="C864" s="892" t="str">
        <f>IF('statement of marks'!H29="","",'statement of marks'!H29)</f>
        <v/>
      </c>
      <c r="D864" s="892"/>
      <c r="E864" s="892"/>
      <c r="F864" s="892"/>
      <c r="G864" s="892"/>
      <c r="H864" s="892"/>
      <c r="I864" s="892"/>
      <c r="J864" s="892"/>
      <c r="K864" s="892"/>
      <c r="L864" s="892"/>
      <c r="M864" s="892"/>
      <c r="N864" s="951"/>
      <c r="O864" s="326"/>
      <c r="P864" s="362"/>
      <c r="Q864" s="326"/>
      <c r="R864" s="326"/>
      <c r="S864" s="326"/>
      <c r="T864" s="326"/>
      <c r="U864" s="326"/>
      <c r="V864" s="326"/>
      <c r="W864" s="326"/>
      <c r="X864" s="326"/>
      <c r="Y864" s="326"/>
      <c r="Z864" s="326"/>
    </row>
    <row r="865" spans="1:26" ht="21" customHeight="1">
      <c r="A865" s="891" t="s">
        <v>38</v>
      </c>
      <c r="B865" s="892"/>
      <c r="C865" s="892" t="str">
        <f>IF('statement of marks'!I29="","",'statement of marks'!I29)</f>
        <v/>
      </c>
      <c r="D865" s="892"/>
      <c r="E865" s="892"/>
      <c r="F865" s="892"/>
      <c r="G865" s="892"/>
      <c r="H865" s="892"/>
      <c r="I865" s="892"/>
      <c r="J865" s="892"/>
      <c r="K865" s="892"/>
      <c r="L865" s="892"/>
      <c r="M865" s="892"/>
      <c r="N865" s="951"/>
      <c r="O865" s="326"/>
      <c r="P865" s="362"/>
      <c r="Q865" s="326"/>
      <c r="R865" s="326"/>
      <c r="S865" s="326"/>
      <c r="T865" s="326"/>
      <c r="U865" s="326"/>
      <c r="V865" s="326"/>
      <c r="W865" s="326"/>
      <c r="X865" s="326"/>
      <c r="Y865" s="326"/>
      <c r="Z865" s="326"/>
    </row>
    <row r="866" spans="1:26" ht="21" customHeight="1">
      <c r="A866" s="891" t="s">
        <v>243</v>
      </c>
      <c r="B866" s="892"/>
      <c r="C866" s="892" t="str">
        <f>IF('statement of marks'!$A$3="","",'statement of marks'!$A$3)</f>
        <v>9 'A'</v>
      </c>
      <c r="D866" s="892"/>
      <c r="E866" s="939" t="s">
        <v>63</v>
      </c>
      <c r="F866" s="939"/>
      <c r="G866" s="939"/>
      <c r="H866" s="939" t="str">
        <f>IF('statement of marks'!E29="","",'statement of marks'!E29)</f>
        <v/>
      </c>
      <c r="I866" s="939"/>
      <c r="J866" s="952" t="s">
        <v>58</v>
      </c>
      <c r="K866" s="952"/>
      <c r="L866" s="953" t="str">
        <f>IF('statement of marks'!F29="","",'statement of marks'!F29)</f>
        <v/>
      </c>
      <c r="M866" s="953"/>
      <c r="N866" s="954"/>
      <c r="O866" s="326"/>
      <c r="P866" s="362"/>
      <c r="Q866" s="326"/>
      <c r="R866" s="326"/>
      <c r="S866" s="326"/>
      <c r="T866" s="326"/>
      <c r="U866" s="326"/>
      <c r="V866" s="326"/>
      <c r="W866" s="326"/>
      <c r="X866" s="326"/>
      <c r="Y866" s="326"/>
      <c r="Z866" s="326"/>
    </row>
    <row r="867" spans="1:26" ht="21" customHeight="1">
      <c r="A867" s="955" t="s">
        <v>197</v>
      </c>
      <c r="B867" s="956" t="s">
        <v>198</v>
      </c>
      <c r="C867" s="659" t="s">
        <v>67</v>
      </c>
      <c r="D867" s="659" t="s">
        <v>68</v>
      </c>
      <c r="E867" s="957" t="s">
        <v>434</v>
      </c>
      <c r="F867" s="958" t="s">
        <v>431</v>
      </c>
      <c r="G867" s="659" t="s">
        <v>370</v>
      </c>
      <c r="H867" s="659" t="s">
        <v>212</v>
      </c>
      <c r="I867" s="659" t="s">
        <v>432</v>
      </c>
      <c r="J867" s="659" t="s">
        <v>168</v>
      </c>
      <c r="K867" s="659" t="s">
        <v>438</v>
      </c>
      <c r="L867" s="659" t="s">
        <v>365</v>
      </c>
      <c r="M867" s="659" t="s">
        <v>366</v>
      </c>
      <c r="N867" s="961" t="s">
        <v>213</v>
      </c>
      <c r="O867" s="326"/>
      <c r="P867" s="362"/>
      <c r="Q867" s="326"/>
      <c r="R867" s="327"/>
      <c r="S867" s="327"/>
      <c r="T867" s="327"/>
      <c r="U867" s="327"/>
      <c r="V867" s="328"/>
      <c r="W867" s="328"/>
      <c r="X867" s="328"/>
      <c r="Y867" s="326"/>
      <c r="Z867" s="326"/>
    </row>
    <row r="868" spans="1:26" ht="21" customHeight="1">
      <c r="A868" s="955"/>
      <c r="B868" s="956"/>
      <c r="C868" s="659"/>
      <c r="D868" s="659"/>
      <c r="E868" s="957"/>
      <c r="F868" s="959"/>
      <c r="G868" s="659"/>
      <c r="H868" s="659"/>
      <c r="I868" s="659"/>
      <c r="J868" s="659"/>
      <c r="K868" s="659"/>
      <c r="L868" s="659"/>
      <c r="M868" s="659"/>
      <c r="N868" s="961"/>
      <c r="O868" s="329"/>
      <c r="P868" s="362"/>
      <c r="Q868" s="330"/>
      <c r="R868" s="330"/>
      <c r="S868" s="330"/>
      <c r="T868" s="330"/>
      <c r="U868" s="330"/>
      <c r="V868" s="330"/>
      <c r="W868" s="330"/>
      <c r="X868" s="330"/>
      <c r="Y868" s="329"/>
      <c r="Z868" s="329"/>
    </row>
    <row r="869" spans="1:26" ht="21" customHeight="1">
      <c r="A869" s="955"/>
      <c r="B869" s="956"/>
      <c r="C869" s="659"/>
      <c r="D869" s="659"/>
      <c r="E869" s="957"/>
      <c r="F869" s="960"/>
      <c r="G869" s="659"/>
      <c r="H869" s="659"/>
      <c r="I869" s="659"/>
      <c r="J869" s="659"/>
      <c r="K869" s="659"/>
      <c r="L869" s="659"/>
      <c r="M869" s="659"/>
      <c r="N869" s="961"/>
      <c r="O869" s="329"/>
      <c r="P869" s="362"/>
      <c r="Q869" s="330"/>
      <c r="R869" s="330"/>
      <c r="S869" s="330"/>
      <c r="T869" s="330"/>
      <c r="U869" s="330"/>
      <c r="V869" s="330"/>
      <c r="W869" s="330"/>
      <c r="X869" s="330"/>
      <c r="Y869" s="329"/>
      <c r="Z869" s="329"/>
    </row>
    <row r="870" spans="1:26" ht="21" customHeight="1">
      <c r="A870" s="922" t="s">
        <v>149</v>
      </c>
      <c r="B870" s="923"/>
      <c r="C870" s="274">
        <v>10</v>
      </c>
      <c r="D870" s="274">
        <v>10</v>
      </c>
      <c r="E870" s="322" t="s">
        <v>436</v>
      </c>
      <c r="F870" s="322" t="s">
        <v>437</v>
      </c>
      <c r="G870" s="274">
        <v>70</v>
      </c>
      <c r="H870" s="270">
        <v>100</v>
      </c>
      <c r="I870" s="202">
        <v>100</v>
      </c>
      <c r="J870" s="270">
        <v>200</v>
      </c>
      <c r="K870" s="279"/>
      <c r="L870" s="270">
        <v>100</v>
      </c>
      <c r="M870" s="270"/>
      <c r="N870" s="201">
        <v>200</v>
      </c>
      <c r="O870" s="329"/>
      <c r="P870" s="362"/>
      <c r="Q870" s="330"/>
      <c r="R870" s="330"/>
      <c r="S870" s="330"/>
      <c r="T870" s="330"/>
      <c r="U870" s="330"/>
      <c r="V870" s="330"/>
      <c r="W870" s="330"/>
      <c r="X870" s="330"/>
      <c r="Y870" s="329"/>
      <c r="Z870" s="329"/>
    </row>
    <row r="871" spans="1:26" ht="21" customHeight="1">
      <c r="A871" s="891" t="str">
        <f>'statement of marks'!$J$3</f>
        <v xml:space="preserve"> HINDI</v>
      </c>
      <c r="B871" s="892"/>
      <c r="C871" s="277" t="str">
        <f>IF('statement of marks'!J29="","",'statement of marks'!J29)</f>
        <v/>
      </c>
      <c r="D871" s="277" t="str">
        <f>IF('statement of marks'!K29="","",'statement of marks'!K29)</f>
        <v/>
      </c>
      <c r="E871" s="277" t="str">
        <f>IF('statement of marks'!L29="","",'statement of marks'!L29)</f>
        <v/>
      </c>
      <c r="F871" s="360" t="str">
        <f>IF('statement of marks'!N29="","",'statement of marks'!N29)</f>
        <v/>
      </c>
      <c r="G871" s="277" t="str">
        <f>IF('statement of marks'!O29="","",'statement of marks'!O29)</f>
        <v/>
      </c>
      <c r="H871" s="270" t="str">
        <f t="shared" ref="H871:H876" si="131">IF(G871="","",SUM(C871:G871))</f>
        <v/>
      </c>
      <c r="I871" s="202" t="str">
        <f>IF('statement of marks'!Q29="","",'statement of marks'!Q29)</f>
        <v/>
      </c>
      <c r="J871" s="203" t="str">
        <f t="shared" ref="J871:J876" si="132">IF(I871="","",SUM(H871:I871))</f>
        <v/>
      </c>
      <c r="K871" s="275" t="str">
        <f>CONCATENATE('statement of marks'!HZ29,'statement of marks'!IA29,'statement of marks'!IB29)</f>
        <v/>
      </c>
      <c r="L871" s="277" t="str">
        <f>IF('result subject-wise'!AB29="","",'result subject-wise'!AB29)</f>
        <v/>
      </c>
      <c r="M871" s="277" t="str">
        <f>IF('result subject-wise'!AK29="","",'result subject-wise'!AK29)</f>
        <v/>
      </c>
      <c r="N871" s="276" t="str">
        <f>IF(AND(K871="RE",M871=""),"",IF(AND(K871="S",M871=""),"",IF(M871="P",SUM(H871,L871),J871)))</f>
        <v/>
      </c>
      <c r="O871" s="331"/>
      <c r="P871" s="362"/>
      <c r="Q871" s="325"/>
      <c r="R871" s="325"/>
      <c r="S871" s="325"/>
      <c r="T871" s="325"/>
      <c r="U871" s="333"/>
      <c r="V871" s="325"/>
      <c r="W871" s="325"/>
      <c r="X871" s="325"/>
      <c r="Y871" s="331"/>
      <c r="Z871" s="331"/>
    </row>
    <row r="872" spans="1:26" ht="21" customHeight="1">
      <c r="A872" s="891" t="str">
        <f>'statement of marks'!$Y$3</f>
        <v xml:space="preserve"> ENGLISH</v>
      </c>
      <c r="B872" s="892"/>
      <c r="C872" s="277" t="str">
        <f>IF('statement of marks'!Y29="","",'statement of marks'!Y29)</f>
        <v/>
      </c>
      <c r="D872" s="277" t="str">
        <f>IF('statement of marks'!Z29="","",'statement of marks'!Z29)</f>
        <v/>
      </c>
      <c r="E872" s="277" t="str">
        <f>IF('statement of marks'!AA29="","",'statement of marks'!AA29)</f>
        <v/>
      </c>
      <c r="F872" s="360" t="str">
        <f>IF('statement of marks'!AC29="","",'statement of marks'!AC29)</f>
        <v/>
      </c>
      <c r="G872" s="277" t="str">
        <f>IF('statement of marks'!AD29="","",'statement of marks'!AD29)</f>
        <v/>
      </c>
      <c r="H872" s="270" t="str">
        <f t="shared" si="131"/>
        <v/>
      </c>
      <c r="I872" s="202" t="str">
        <f>IF('statement of marks'!AF29="","",'statement of marks'!AF29)</f>
        <v/>
      </c>
      <c r="J872" s="203" t="str">
        <f t="shared" si="132"/>
        <v/>
      </c>
      <c r="K872" s="275" t="str">
        <f>CONCATENATE('statement of marks'!IC29,'statement of marks'!ID29,'statement of marks'!IE29,)</f>
        <v/>
      </c>
      <c r="L872" s="277" t="str">
        <f>IF('result subject-wise'!AC29="","",'result subject-wise'!AC29)</f>
        <v/>
      </c>
      <c r="M872" s="277" t="str">
        <f>IF('result subject-wise'!AL29="","",'result subject-wise'!AL29)</f>
        <v/>
      </c>
      <c r="N872" s="276" t="str">
        <f t="shared" ref="N872:N876" si="133">IF(AND(K872="RE",M872=""),"",IF(AND(K872="S",M872=""),"",IF(M872="P",SUM(H872,L872),J872)))</f>
        <v/>
      </c>
      <c r="O872" s="351"/>
      <c r="P872" s="362"/>
      <c r="Q872" s="334"/>
      <c r="R872" s="325"/>
      <c r="S872" s="335"/>
      <c r="T872" s="336"/>
      <c r="U872" s="337"/>
      <c r="V872" s="334"/>
      <c r="W872" s="334"/>
      <c r="X872" s="337"/>
      <c r="Y872" s="326"/>
      <c r="Z872" s="326"/>
    </row>
    <row r="873" spans="1:26" ht="21" customHeight="1">
      <c r="A873" s="891" t="str">
        <f>'statement of marks'!AO29</f>
        <v/>
      </c>
      <c r="B873" s="892"/>
      <c r="C873" s="277" t="str">
        <f>IF('statement of marks'!AP29="","",'statement of marks'!AP29)</f>
        <v/>
      </c>
      <c r="D873" s="277" t="str">
        <f>IF('statement of marks'!AQ29="","",'statement of marks'!AQ29)</f>
        <v/>
      </c>
      <c r="E873" s="277" t="str">
        <f>IF('statement of marks'!AR29="","",'statement of marks'!AR29)</f>
        <v/>
      </c>
      <c r="F873" s="360" t="str">
        <f>IF('statement of marks'!AT29="","",'statement of marks'!AT29)</f>
        <v/>
      </c>
      <c r="G873" s="277" t="str">
        <f>IF('statement of marks'!AU29="","",'statement of marks'!AU29)</f>
        <v/>
      </c>
      <c r="H873" s="270" t="str">
        <f t="shared" si="131"/>
        <v/>
      </c>
      <c r="I873" s="202" t="str">
        <f>IF('statement of marks'!AW29="","",'statement of marks'!AW29)</f>
        <v/>
      </c>
      <c r="J873" s="203" t="str">
        <f t="shared" si="132"/>
        <v/>
      </c>
      <c r="K873" s="275" t="str">
        <f>CONCATENATE('statement of marks'!IF29,'statement of marks'!IL29,'statement of marks'!IM29)</f>
        <v/>
      </c>
      <c r="L873" s="277" t="str">
        <f>IF('result subject-wise'!AD29="","",'result subject-wise'!AD29)</f>
        <v/>
      </c>
      <c r="M873" s="277" t="str">
        <f>IF('result subject-wise'!AM29="","",'result subject-wise'!AM29)</f>
        <v/>
      </c>
      <c r="N873" s="276" t="str">
        <f t="shared" si="133"/>
        <v/>
      </c>
      <c r="O873" s="326"/>
      <c r="P873" s="362"/>
      <c r="Q873" s="334"/>
      <c r="R873" s="325"/>
      <c r="S873" s="335"/>
      <c r="T873" s="336"/>
      <c r="U873" s="337"/>
      <c r="V873" s="334"/>
      <c r="W873" s="334"/>
      <c r="X873" s="337"/>
      <c r="Y873" s="326"/>
      <c r="Z873" s="326"/>
    </row>
    <row r="874" spans="1:26" ht="21" customHeight="1">
      <c r="A874" s="891" t="str">
        <f>'statement of marks'!$BE$3</f>
        <v xml:space="preserve"> SCIENCE</v>
      </c>
      <c r="B874" s="892"/>
      <c r="C874" s="277" t="str">
        <f>IF('statement of marks'!BE29="","",'statement of marks'!BE29)</f>
        <v/>
      </c>
      <c r="D874" s="277" t="str">
        <f>IF('statement of marks'!BF29="","",'statement of marks'!BF29)</f>
        <v/>
      </c>
      <c r="E874" s="277" t="str">
        <f>IF('statement of marks'!BG29="","",'statement of marks'!BG29)</f>
        <v/>
      </c>
      <c r="F874" s="360" t="str">
        <f>IF('statement of marks'!BI29="","",'statement of marks'!BI29)</f>
        <v/>
      </c>
      <c r="G874" s="277" t="str">
        <f>IF('statement of marks'!BJ29="","",'statement of marks'!BJ29)</f>
        <v/>
      </c>
      <c r="H874" s="270" t="str">
        <f t="shared" si="131"/>
        <v/>
      </c>
      <c r="I874" s="202" t="str">
        <f>IF('statement of marks'!BL29="","",'statement of marks'!BL29)</f>
        <v/>
      </c>
      <c r="J874" s="203" t="str">
        <f t="shared" si="132"/>
        <v/>
      </c>
      <c r="K874" s="275" t="str">
        <f>CONCATENATE('statement of marks'!IN29,'statement of marks'!IO29,'statement of marks'!IP29)</f>
        <v/>
      </c>
      <c r="L874" s="277" t="str">
        <f>IF('result subject-wise'!AE29="","",'result subject-wise'!AE29)</f>
        <v/>
      </c>
      <c r="M874" s="277" t="str">
        <f>IF('result subject-wise'!AN29="","",'result subject-wise'!AN29)</f>
        <v/>
      </c>
      <c r="N874" s="276" t="str">
        <f t="shared" si="133"/>
        <v/>
      </c>
      <c r="O874" s="326"/>
      <c r="P874" s="362"/>
      <c r="Q874" s="334"/>
      <c r="R874" s="325"/>
      <c r="S874" s="335"/>
      <c r="T874" s="336"/>
      <c r="U874" s="337"/>
      <c r="V874" s="334"/>
      <c r="W874" s="334"/>
      <c r="X874" s="337"/>
      <c r="Y874" s="326"/>
      <c r="Z874" s="326"/>
    </row>
    <row r="875" spans="1:26" ht="21" customHeight="1">
      <c r="A875" s="909" t="str">
        <f>'statement of marks'!$BU29</f>
        <v xml:space="preserve"> SOCIAL SCIENCE</v>
      </c>
      <c r="B875" s="910"/>
      <c r="C875" s="277">
        <f>IF('statement of marks'!CL29="","",'statement of marks'!CL29)</f>
        <v>10</v>
      </c>
      <c r="D875" s="277">
        <f>IF('statement of marks'!CM29="","",'statement of marks'!CM29)</f>
        <v>10</v>
      </c>
      <c r="E875" s="277">
        <f>IF('statement of marks'!CN29="","",'statement of marks'!CN29)</f>
        <v>9</v>
      </c>
      <c r="F875" s="360">
        <f>IF('statement of marks'!CO29="","",'statement of marks'!CO29)</f>
        <v>0.5</v>
      </c>
      <c r="G875" s="277">
        <f>IF('statement of marks'!CP29="","",'statement of marks'!CP29)</f>
        <v>70</v>
      </c>
      <c r="H875" s="270">
        <f t="shared" si="131"/>
        <v>99.5</v>
      </c>
      <c r="I875" s="202">
        <f>IF('statement of marks'!CR29="","",'statement of marks'!CR29)</f>
        <v>100</v>
      </c>
      <c r="J875" s="203">
        <f t="shared" si="132"/>
        <v>199.5</v>
      </c>
      <c r="K875" s="275" t="str">
        <f>CONCATENATE('statement of marks'!IQ29,'statement of marks'!IR29,'statement of marks'!IS29)</f>
        <v/>
      </c>
      <c r="L875" s="277" t="str">
        <f>IF('result subject-wise'!AF29="","",'result subject-wise'!AF29)</f>
        <v/>
      </c>
      <c r="M875" s="277" t="str">
        <f>IF('result subject-wise'!AO29="","",'result subject-wise'!AO29)</f>
        <v/>
      </c>
      <c r="N875" s="276">
        <f t="shared" si="133"/>
        <v>199.5</v>
      </c>
      <c r="O875" s="326"/>
      <c r="P875" s="362"/>
      <c r="Q875" s="334"/>
      <c r="R875" s="325"/>
      <c r="S875" s="335"/>
      <c r="T875" s="336"/>
      <c r="U875" s="337"/>
      <c r="V875" s="334"/>
      <c r="W875" s="334"/>
      <c r="X875" s="337"/>
      <c r="Y875" s="326"/>
      <c r="Z875" s="326"/>
    </row>
    <row r="876" spans="1:26" ht="21" customHeight="1">
      <c r="A876" s="891" t="str">
        <f>'statement of marks'!$CZ$3</f>
        <v xml:space="preserve"> MATHEMATICS</v>
      </c>
      <c r="B876" s="892"/>
      <c r="C876" s="277">
        <f>IF('statement of marks'!CZ29="","",'statement of marks'!CZ29)</f>
        <v>5</v>
      </c>
      <c r="D876" s="277">
        <f>IF('statement of marks'!DA29="","",'statement of marks'!DA29)</f>
        <v>4</v>
      </c>
      <c r="E876" s="277">
        <f>IF('statement of marks'!DB29="","",'statement of marks'!DB29)</f>
        <v>8</v>
      </c>
      <c r="F876" s="360">
        <f>IF('statement of marks'!DD29="","",'statement of marks'!DD29)</f>
        <v>1</v>
      </c>
      <c r="G876" s="277">
        <f>IF('statement of marks'!DE29="","",'statement of marks'!DE29)</f>
        <v>25</v>
      </c>
      <c r="H876" s="270">
        <f t="shared" si="131"/>
        <v>43</v>
      </c>
      <c r="I876" s="202">
        <f>IF('statement of marks'!DG29="","",'statement of marks'!DG29)</f>
        <v>90</v>
      </c>
      <c r="J876" s="203">
        <f t="shared" si="132"/>
        <v>133</v>
      </c>
      <c r="K876" s="275" t="str">
        <f>CONCATENATE('statement of marks'!IT29,'statement of marks'!IU29,'statement of marks'!IV29)</f>
        <v/>
      </c>
      <c r="L876" s="277" t="str">
        <f>IF('result subject-wise'!AG29="","",'result subject-wise'!AG29)</f>
        <v/>
      </c>
      <c r="M876" s="277" t="str">
        <f>IF('result subject-wise'!AP29="","",'result subject-wise'!AP29)</f>
        <v/>
      </c>
      <c r="N876" s="276">
        <f t="shared" si="133"/>
        <v>133</v>
      </c>
      <c r="O876" s="326"/>
      <c r="P876" s="362"/>
      <c r="Q876" s="334"/>
      <c r="R876" s="325"/>
      <c r="S876" s="335"/>
      <c r="T876" s="336"/>
      <c r="U876" s="337"/>
      <c r="V876" s="334"/>
      <c r="W876" s="334"/>
      <c r="X876" s="337"/>
      <c r="Y876" s="326"/>
      <c r="Z876" s="326"/>
    </row>
    <row r="877" spans="1:26" ht="21" customHeight="1">
      <c r="A877" s="911" t="s">
        <v>214</v>
      </c>
      <c r="B877" s="912"/>
      <c r="C877" s="274">
        <f t="shared" ref="C877:D877" si="134">IF(C876="","",SUM(C871:C876))</f>
        <v>15</v>
      </c>
      <c r="D877" s="274">
        <f t="shared" si="134"/>
        <v>14</v>
      </c>
      <c r="E877" s="274">
        <f>IF(E876="","",SUM(E871:E876))</f>
        <v>17</v>
      </c>
      <c r="F877" s="361">
        <f>IF(F876="","",SUM(F871:F876))</f>
        <v>1.5</v>
      </c>
      <c r="G877" s="274">
        <f t="shared" ref="G877:J877" si="135">IF(G876="","",SUM(G871:G876))</f>
        <v>95</v>
      </c>
      <c r="H877" s="274">
        <f t="shared" si="135"/>
        <v>142.5</v>
      </c>
      <c r="I877" s="274">
        <f t="shared" si="135"/>
        <v>190</v>
      </c>
      <c r="J877" s="274">
        <f t="shared" si="135"/>
        <v>332.5</v>
      </c>
      <c r="K877" s="913"/>
      <c r="L877" s="914"/>
      <c r="M877" s="919">
        <f>COUNTIF(M871:M876,"F")</f>
        <v>0</v>
      </c>
      <c r="N877" s="273">
        <f>SUM(N871:N876)</f>
        <v>332.5</v>
      </c>
      <c r="O877" s="326"/>
      <c r="P877" s="362"/>
      <c r="Q877" s="334"/>
      <c r="R877" s="325"/>
      <c r="S877" s="335"/>
      <c r="T877" s="336"/>
      <c r="U877" s="337"/>
      <c r="V877" s="334"/>
      <c r="W877" s="334"/>
      <c r="X877" s="337"/>
      <c r="Y877" s="326"/>
      <c r="Z877" s="326"/>
    </row>
    <row r="878" spans="1:26" ht="21" customHeight="1">
      <c r="A878" s="911" t="s">
        <v>199</v>
      </c>
      <c r="B878" s="912"/>
      <c r="C878" s="270">
        <f>60-(COUNTIF(C871:C876,"NA")*C870+COUNTIF(C871:C876,"ML")*C870)</f>
        <v>60</v>
      </c>
      <c r="D878" s="270">
        <f>60-(COUNTIF(D871:D876,"NA")*D870+COUNTIF(D871:D876,"ML")*D870)</f>
        <v>60</v>
      </c>
      <c r="E878" s="270">
        <f>53-(COUNTIF(E871:E876,"NA")*9+COUNTIF(E871:E876,"ML")*9)</f>
        <v>53</v>
      </c>
      <c r="F878" s="270">
        <f>7-(COUNTIF(F871:F876,"ML")*1)</f>
        <v>7</v>
      </c>
      <c r="G878" s="270">
        <f>420-(COUNTIF(G871:G876,"NA")*G870+COUNTIF(G871:G876,"ML")*G870)</f>
        <v>420</v>
      </c>
      <c r="H878" s="270">
        <f>SUM(C878:G878)</f>
        <v>600</v>
      </c>
      <c r="I878" s="270">
        <f>600-(COUNTIF(I871:I876,"ML")*100)</f>
        <v>600</v>
      </c>
      <c r="J878" s="270">
        <f>SUM(H878:I878)</f>
        <v>1200</v>
      </c>
      <c r="K878" s="915"/>
      <c r="L878" s="916"/>
      <c r="M878" s="920"/>
      <c r="N878" s="201">
        <f>6*N870</f>
        <v>1200</v>
      </c>
      <c r="O878" s="339"/>
      <c r="P878" s="362"/>
      <c r="Q878" s="332"/>
      <c r="R878" s="332"/>
      <c r="S878" s="332"/>
      <c r="T878" s="332"/>
      <c r="U878" s="340"/>
      <c r="V878" s="340"/>
      <c r="W878" s="334"/>
      <c r="X878" s="332"/>
      <c r="Y878" s="339"/>
      <c r="Z878" s="339"/>
    </row>
    <row r="879" spans="1:26" ht="21" customHeight="1">
      <c r="A879" s="922" t="s">
        <v>130</v>
      </c>
      <c r="B879" s="923"/>
      <c r="C879" s="204">
        <f t="shared" ref="C879:J879" si="136">C877/C878*100</f>
        <v>25</v>
      </c>
      <c r="D879" s="204">
        <f t="shared" si="136"/>
        <v>23.333333333333332</v>
      </c>
      <c r="E879" s="204">
        <f t="shared" si="136"/>
        <v>32.075471698113205</v>
      </c>
      <c r="F879" s="204">
        <f t="shared" si="136"/>
        <v>21.428571428571427</v>
      </c>
      <c r="G879" s="204">
        <f t="shared" si="136"/>
        <v>22.61904761904762</v>
      </c>
      <c r="H879" s="204">
        <f t="shared" si="136"/>
        <v>23.75</v>
      </c>
      <c r="I879" s="204">
        <f t="shared" si="136"/>
        <v>31.666666666666664</v>
      </c>
      <c r="J879" s="204">
        <f t="shared" si="136"/>
        <v>27.708333333333336</v>
      </c>
      <c r="K879" s="917"/>
      <c r="L879" s="918"/>
      <c r="M879" s="921"/>
      <c r="N879" s="354">
        <f>N877/N878*100</f>
        <v>27.708333333333336</v>
      </c>
      <c r="O879" s="339"/>
      <c r="P879" s="363"/>
      <c r="Q879" s="325"/>
      <c r="R879" s="325"/>
      <c r="S879" s="325"/>
      <c r="T879" s="325"/>
      <c r="U879" s="340"/>
      <c r="V879" s="334"/>
      <c r="W879" s="340"/>
      <c r="X879" s="325"/>
      <c r="Y879" s="339"/>
      <c r="Z879" s="339"/>
    </row>
    <row r="880" spans="1:26" ht="21" customHeight="1">
      <c r="A880" s="891" t="str">
        <f>'statement of marks'!$DS$3</f>
        <v>RAJASTHAN KA SWARNIM ITIHAS</v>
      </c>
      <c r="B880" s="892"/>
      <c r="C880" s="272">
        <f>IF('statement of marks'!DS29="","",'statement of marks'!DS29)</f>
        <v>10</v>
      </c>
      <c r="D880" s="272">
        <f>IF('statement of marks'!DT29="","",'statement of marks'!DT29)</f>
        <v>10</v>
      </c>
      <c r="E880" s="277">
        <f>IF('statement of marks'!DU29="","",'statement of marks'!DU29)</f>
        <v>10</v>
      </c>
      <c r="F880" s="924"/>
      <c r="G880" s="272">
        <f>IF('statement of marks'!DW29="","",'statement of marks'!DW29)</f>
        <v>70</v>
      </c>
      <c r="H880" s="270">
        <f>IF(G880="","",SUM(C880:G880))</f>
        <v>100</v>
      </c>
      <c r="I880" s="272">
        <f>IF('statement of marks'!DY29="","",'statement of marks'!DY29)</f>
        <v>100</v>
      </c>
      <c r="J880" s="270">
        <f>IF(I880="","",SUM(H880:I880))</f>
        <v>200</v>
      </c>
      <c r="K880" s="275" t="str">
        <f>IF('statement of marks'!IW29="","",'statement of marks'!IW29)</f>
        <v/>
      </c>
      <c r="L880" s="280" t="str">
        <f>IF('result subject-wise'!AQ29="","",'result subject-wise'!AQ29)</f>
        <v/>
      </c>
      <c r="M880" s="927" t="s">
        <v>441</v>
      </c>
      <c r="N880" s="928"/>
      <c r="O880" s="331"/>
      <c r="P880" s="362"/>
      <c r="Q880" s="341"/>
      <c r="R880" s="341"/>
      <c r="S880" s="341"/>
      <c r="T880" s="341"/>
      <c r="U880" s="340"/>
      <c r="V880" s="334"/>
      <c r="W880" s="340"/>
      <c r="X880" s="341"/>
      <c r="Y880" s="331"/>
      <c r="Z880" s="331"/>
    </row>
    <row r="881" spans="1:26" ht="21" customHeight="1">
      <c r="A881" s="891" t="str">
        <f>'statement of marks'!$EG$3</f>
        <v xml:space="preserve"> PH. AND HEALTH EDU.</v>
      </c>
      <c r="B881" s="892"/>
      <c r="C881" s="272">
        <f>IF('statement of marks'!EI29="","",'statement of marks'!EI29)</f>
        <v>14</v>
      </c>
      <c r="D881" s="272">
        <f>IF('statement of marks'!EL29="","",'statement of marks'!EL29)</f>
        <v>11</v>
      </c>
      <c r="E881" s="277">
        <f>IF('statement of marks'!EO29="","",'statement of marks'!EO29)</f>
        <v>25</v>
      </c>
      <c r="F881" s="925"/>
      <c r="G881" s="272">
        <f>IF('statement of marks'!EU29="","",'statement of marks'!EU29)</f>
        <v>38</v>
      </c>
      <c r="H881" s="270">
        <f>IF(G881="","",SUM(C881:G881))</f>
        <v>88</v>
      </c>
      <c r="I881" s="272">
        <f>IF('statement of marks'!EZ29="","",'statement of marks'!EZ29)</f>
        <v>100</v>
      </c>
      <c r="J881" s="270">
        <f>IF(I881="","",SUM(H881:I881))</f>
        <v>188</v>
      </c>
      <c r="K881" s="275" t="str">
        <f>IF('statement of marks'!IX29="","",'statement of marks'!IX29)</f>
        <v>A</v>
      </c>
      <c r="L881" s="274" t="str">
        <f>IF('result subject-wise'!AR29="","",'result subject-wise'!AR29)</f>
        <v/>
      </c>
      <c r="M881" s="929"/>
      <c r="N881" s="930"/>
      <c r="O881" s="326"/>
      <c r="P881" s="362"/>
      <c r="Q881" s="327"/>
      <c r="R881" s="325"/>
      <c r="S881" s="327"/>
      <c r="T881" s="325"/>
      <c r="U881" s="337"/>
      <c r="V881" s="342"/>
      <c r="W881" s="343"/>
      <c r="X881" s="332"/>
      <c r="Y881" s="326"/>
      <c r="Z881" s="326"/>
    </row>
    <row r="882" spans="1:26" ht="21" customHeight="1">
      <c r="A882" s="891" t="str">
        <f>'statement of marks'!$FJ$3</f>
        <v xml:space="preserve"> FOUNDATION OF IT</v>
      </c>
      <c r="B882" s="892"/>
      <c r="C882" s="272">
        <f>IF('statement of marks'!FJ29="","",'statement of marks'!FJ29)</f>
        <v>10</v>
      </c>
      <c r="D882" s="272">
        <f>IF('statement of marks'!FK29="","",'statement of marks'!FK29)</f>
        <v>10</v>
      </c>
      <c r="E882" s="277">
        <f>IF('statement of marks'!FL29="","",'statement of marks'!FL29)</f>
        <v>10</v>
      </c>
      <c r="F882" s="926"/>
      <c r="G882" s="272">
        <f>IF('statement of marks'!FP29="","",'statement of marks'!FP29)</f>
        <v>51</v>
      </c>
      <c r="H882" s="270">
        <f>IF(G882="","",SUM(C882:G882))</f>
        <v>81</v>
      </c>
      <c r="I882" s="272">
        <f>IF('statement of marks'!FU29="","",'statement of marks'!FU29)</f>
        <v>90</v>
      </c>
      <c r="J882" s="270">
        <f>IF(I882="","",SUM(H882:I882))</f>
        <v>171</v>
      </c>
      <c r="K882" s="275" t="str">
        <f>IF('statement of marks'!IY29="","",'statement of marks'!IY29)</f>
        <v>A</v>
      </c>
      <c r="L882" s="274" t="str">
        <f>IF('result subject-wise'!AS29="","",'result subject-wise'!AS29)</f>
        <v/>
      </c>
      <c r="M882" s="931" t="str">
        <f>IF('result subject-wise'!AV29="","",'result subject-wise'!AV29)</f>
        <v/>
      </c>
      <c r="N882" s="932"/>
      <c r="O882" s="326"/>
      <c r="P882" s="362"/>
      <c r="Q882" s="327"/>
      <c r="R882" s="325"/>
      <c r="S882" s="327"/>
      <c r="T882" s="325"/>
      <c r="U882" s="337"/>
      <c r="V882" s="332"/>
      <c r="W882" s="332"/>
      <c r="X882" s="332"/>
      <c r="Y882" s="326"/>
      <c r="Z882" s="326"/>
    </row>
    <row r="883" spans="1:26" ht="21" customHeight="1">
      <c r="A883" s="891" t="str">
        <f>'statement of marks'!$GE$3</f>
        <v xml:space="preserve"> S.U.P.W.</v>
      </c>
      <c r="B883" s="892"/>
      <c r="C883" s="933" t="s">
        <v>244</v>
      </c>
      <c r="D883" s="934"/>
      <c r="E883" s="933" t="s">
        <v>74</v>
      </c>
      <c r="F883" s="933"/>
      <c r="G883" s="934"/>
      <c r="H883" s="934" t="s">
        <v>75</v>
      </c>
      <c r="I883" s="934"/>
      <c r="J883" s="270" t="s">
        <v>35</v>
      </c>
      <c r="K883" s="274" t="s">
        <v>52</v>
      </c>
      <c r="L883" s="935"/>
      <c r="M883" s="933" t="s">
        <v>130</v>
      </c>
      <c r="N883" s="936"/>
      <c r="O883" s="326"/>
      <c r="P883" s="362"/>
      <c r="Q883" s="327"/>
      <c r="R883" s="325"/>
      <c r="S883" s="327"/>
      <c r="T883" s="325"/>
      <c r="U883" s="337"/>
      <c r="V883" s="332"/>
      <c r="W883" s="332"/>
      <c r="X883" s="332"/>
      <c r="Y883" s="326"/>
      <c r="Z883" s="326"/>
    </row>
    <row r="884" spans="1:26" ht="21" customHeight="1">
      <c r="A884" s="891"/>
      <c r="B884" s="892"/>
      <c r="C884" s="934">
        <f>'statement of marks'!$GE$6</f>
        <v>25</v>
      </c>
      <c r="D884" s="934"/>
      <c r="E884" s="934">
        <f>'statement of marks'!$GF$6</f>
        <v>45</v>
      </c>
      <c r="F884" s="934"/>
      <c r="G884" s="934"/>
      <c r="H884" s="934">
        <f>'statement of marks'!$GG$6</f>
        <v>30</v>
      </c>
      <c r="I884" s="934"/>
      <c r="J884" s="270">
        <f>SUM(C884,E884,H884)</f>
        <v>100</v>
      </c>
      <c r="K884" s="274"/>
      <c r="L884" s="935"/>
      <c r="M884" s="937" t="str">
        <f>IF(M882="PASS",N879,"")</f>
        <v/>
      </c>
      <c r="N884" s="938"/>
      <c r="O884" s="326"/>
      <c r="P884" s="362"/>
      <c r="Q884" s="325"/>
      <c r="R884" s="325"/>
      <c r="S884" s="325"/>
      <c r="T884" s="325"/>
      <c r="U884" s="332"/>
      <c r="V884" s="342"/>
      <c r="W884" s="337"/>
      <c r="X884" s="337"/>
      <c r="Y884" s="326"/>
      <c r="Z884" s="326"/>
    </row>
    <row r="885" spans="1:26" ht="21" customHeight="1">
      <c r="A885" s="891"/>
      <c r="B885" s="892"/>
      <c r="C885" s="939">
        <f>IF('statement of marks'!GE29="","",'statement of marks'!GE29)</f>
        <v>24</v>
      </c>
      <c r="D885" s="939"/>
      <c r="E885" s="939">
        <f>'statement of marks'!GF29</f>
        <v>44</v>
      </c>
      <c r="F885" s="939"/>
      <c r="G885" s="939"/>
      <c r="H885" s="939">
        <f>'statement of marks'!GG29</f>
        <v>30</v>
      </c>
      <c r="I885" s="939"/>
      <c r="J885" s="272">
        <f>IF(H885="","",SUM(C885,E885,H885))</f>
        <v>98</v>
      </c>
      <c r="K885" s="275" t="str">
        <f>IF('statement of marks'!IZ29="","",'statement of marks'!IZ29)</f>
        <v>A</v>
      </c>
      <c r="L885" s="935"/>
      <c r="M885" s="940" t="s">
        <v>50</v>
      </c>
      <c r="N885" s="941"/>
      <c r="O885" s="326"/>
      <c r="P885" s="362"/>
      <c r="Q885" s="325"/>
      <c r="R885" s="325"/>
      <c r="S885" s="325"/>
      <c r="T885" s="325"/>
      <c r="U885" s="332"/>
      <c r="V885" s="342"/>
      <c r="W885" s="337"/>
      <c r="X885" s="337"/>
      <c r="Y885" s="326"/>
      <c r="Z885" s="326"/>
    </row>
    <row r="886" spans="1:26" ht="21" customHeight="1">
      <c r="A886" s="891" t="str">
        <f>'statement of marks'!$GN$3</f>
        <v xml:space="preserve"> ART EDU.</v>
      </c>
      <c r="B886" s="892"/>
      <c r="C886" s="934" t="s">
        <v>76</v>
      </c>
      <c r="D886" s="934"/>
      <c r="E886" s="934" t="s">
        <v>77</v>
      </c>
      <c r="F886" s="934"/>
      <c r="G886" s="934"/>
      <c r="H886" s="934" t="s">
        <v>78</v>
      </c>
      <c r="I886" s="934"/>
      <c r="J886" s="270" t="s">
        <v>35</v>
      </c>
      <c r="K886" s="274" t="s">
        <v>52</v>
      </c>
      <c r="L886" s="935"/>
      <c r="M886" s="942" t="str">
        <f>IF(M884="","",IF(M884&gt;=60,"FIRST",IF(M884&gt;=48,"SECOND",IF(M884&gt;=36,"THIRD"))))</f>
        <v/>
      </c>
      <c r="N886" s="943"/>
      <c r="O886" s="326"/>
      <c r="P886" s="362"/>
      <c r="Q886" s="327"/>
      <c r="R886" s="327"/>
      <c r="S886" s="327"/>
      <c r="T886" s="327"/>
      <c r="U886" s="337"/>
      <c r="V886" s="342"/>
      <c r="W886" s="34"/>
      <c r="X886" s="337"/>
      <c r="Y886" s="326"/>
      <c r="Z886" s="326"/>
    </row>
    <row r="887" spans="1:26" ht="21" customHeight="1">
      <c r="A887" s="891"/>
      <c r="B887" s="892"/>
      <c r="C887" s="934">
        <f>'statement of marks'!$GN$6</f>
        <v>25</v>
      </c>
      <c r="D887" s="934"/>
      <c r="E887" s="274">
        <f>'statement of marks'!$GO$6</f>
        <v>30</v>
      </c>
      <c r="F887" s="274"/>
      <c r="G887" s="270">
        <f>'statement of marks'!$GP$6</f>
        <v>30</v>
      </c>
      <c r="H887" s="934">
        <f>'statement of marks'!$GQ$6</f>
        <v>15</v>
      </c>
      <c r="I887" s="934"/>
      <c r="J887" s="270">
        <f>SUM(C887,E887,G887,H887)</f>
        <v>100</v>
      </c>
      <c r="K887" s="274"/>
      <c r="L887" s="935"/>
      <c r="M887" s="942"/>
      <c r="N887" s="943"/>
      <c r="O887" s="326"/>
      <c r="P887" s="362"/>
      <c r="Q887" s="325"/>
      <c r="R887" s="325"/>
      <c r="S887" s="325"/>
      <c r="T887" s="325"/>
      <c r="U887" s="332"/>
      <c r="V887" s="342"/>
      <c r="W887" s="337"/>
      <c r="X887" s="337"/>
      <c r="Y887" s="326"/>
      <c r="Z887" s="326"/>
    </row>
    <row r="888" spans="1:26" ht="21" customHeight="1">
      <c r="A888" s="891"/>
      <c r="B888" s="892"/>
      <c r="C888" s="939">
        <f>IF('statement of marks'!GN29="","",'statement of marks'!GN29)</f>
        <v>24</v>
      </c>
      <c r="D888" s="939"/>
      <c r="E888" s="277">
        <f>'statement of marks'!GO29</f>
        <v>28</v>
      </c>
      <c r="F888" s="277"/>
      <c r="G888" s="272">
        <f>'statement of marks'!GP29</f>
        <v>27</v>
      </c>
      <c r="H888" s="939">
        <f>'statement of marks'!GQ29</f>
        <v>14</v>
      </c>
      <c r="I888" s="939"/>
      <c r="J888" s="270">
        <f>IF(H888="","",SUM(C888:H888))</f>
        <v>93</v>
      </c>
      <c r="K888" s="275" t="str">
        <f>IF('statement of marks'!JA29="","",'statement of marks'!JA29)</f>
        <v>A</v>
      </c>
      <c r="L888" s="944" t="s">
        <v>442</v>
      </c>
      <c r="M888" s="945"/>
      <c r="N888" s="946"/>
      <c r="O888" s="326"/>
      <c r="P888" s="362"/>
      <c r="Q888" s="325"/>
      <c r="R888" s="325"/>
      <c r="S888" s="325"/>
      <c r="T888" s="325"/>
      <c r="U888" s="332"/>
      <c r="V888" s="342"/>
      <c r="W888" s="337"/>
      <c r="X888" s="337"/>
      <c r="Y888" s="326"/>
      <c r="Z888" s="326"/>
    </row>
    <row r="889" spans="1:26" ht="21" customHeight="1">
      <c r="A889" s="922" t="s">
        <v>439</v>
      </c>
      <c r="B889" s="923"/>
      <c r="C889" s="901" t="str">
        <f>'statement of marks'!HK29</f>
        <v/>
      </c>
      <c r="D889" s="901"/>
      <c r="E889" s="901"/>
      <c r="F889" s="278"/>
      <c r="G889" s="278" t="s">
        <v>211</v>
      </c>
      <c r="H889" s="275" t="str">
        <f>IF('statement of marks'!DR29="","",'statement of marks'!DR29)</f>
        <v/>
      </c>
      <c r="I889" s="942" t="s">
        <v>209</v>
      </c>
      <c r="J889" s="942"/>
      <c r="K889" s="272" t="str">
        <f>IF('statement of marks'!HM29="","",'statement of marks'!HM29)</f>
        <v/>
      </c>
      <c r="L889" s="945"/>
      <c r="M889" s="945"/>
      <c r="N889" s="946"/>
      <c r="O889" s="326"/>
      <c r="P889" s="362"/>
      <c r="Q889" s="327"/>
      <c r="R889" s="327"/>
      <c r="S889" s="327"/>
      <c r="T889" s="325"/>
      <c r="U889" s="337"/>
      <c r="V889" s="344"/>
      <c r="W889" s="345"/>
      <c r="X889" s="345"/>
      <c r="Y889" s="326"/>
      <c r="Z889" s="326"/>
    </row>
    <row r="890" spans="1:26" ht="21" customHeight="1">
      <c r="A890" s="310" t="s">
        <v>363</v>
      </c>
      <c r="B890" s="947" t="s">
        <v>202</v>
      </c>
      <c r="C890" s="947"/>
      <c r="D890" s="939" t="s">
        <v>203</v>
      </c>
      <c r="E890" s="939"/>
      <c r="F890" s="272"/>
      <c r="G890" s="939" t="s">
        <v>204</v>
      </c>
      <c r="H890" s="939"/>
      <c r="I890" s="939" t="s">
        <v>205</v>
      </c>
      <c r="J890" s="939"/>
      <c r="K890" s="272" t="s">
        <v>324</v>
      </c>
      <c r="L890" s="945"/>
      <c r="M890" s="945"/>
      <c r="N890" s="946"/>
      <c r="O890" s="331"/>
      <c r="P890" s="362"/>
      <c r="Q890" s="324"/>
      <c r="R890" s="337"/>
      <c r="S890" s="337"/>
      <c r="T890" s="337"/>
      <c r="U890" s="327"/>
      <c r="V890" s="345"/>
      <c r="W890" s="345"/>
      <c r="X890" s="345"/>
      <c r="Y890" s="331"/>
      <c r="Z890" s="331"/>
    </row>
    <row r="891" spans="1:26" ht="21" customHeight="1">
      <c r="A891" s="891" t="s">
        <v>200</v>
      </c>
      <c r="B891" s="892"/>
      <c r="C891" s="277" t="str">
        <f>IF('statement of marks'!HO29="","",'statement of marks'!HO29)</f>
        <v/>
      </c>
      <c r="D891" s="893" t="str">
        <f>IF('statement of marks'!HQ29="","",'statement of marks'!HQ29)</f>
        <v/>
      </c>
      <c r="E891" s="893"/>
      <c r="F891" s="277"/>
      <c r="G891" s="893" t="str">
        <f>IF('statement of marks'!HS29="","",'statement of marks'!HS29)</f>
        <v/>
      </c>
      <c r="H891" s="893"/>
      <c r="I891" s="893" t="str">
        <f>IF('statement of marks'!HU29="","",'statement of marks'!HU29)</f>
        <v/>
      </c>
      <c r="J891" s="893"/>
      <c r="K891" s="275" t="str">
        <f>'statement of marks'!HW29</f>
        <v/>
      </c>
      <c r="L891" s="894" t="str">
        <f>IF(OR(M882="PASS",M882="FAIL"),'result subject-wise'!$AV$112,"")</f>
        <v/>
      </c>
      <c r="M891" s="894"/>
      <c r="N891" s="895"/>
      <c r="O891" s="346"/>
      <c r="P891" s="362"/>
      <c r="Q891" s="327"/>
      <c r="R891" s="327"/>
      <c r="S891" s="327"/>
      <c r="T891" s="327"/>
      <c r="U891" s="327"/>
      <c r="V891" s="345"/>
      <c r="W891" s="345"/>
      <c r="X891" s="345"/>
      <c r="Y891" s="357"/>
      <c r="Z891" s="346"/>
    </row>
    <row r="892" spans="1:26" ht="21" customHeight="1">
      <c r="A892" s="896" t="s">
        <v>201</v>
      </c>
      <c r="B892" s="897"/>
      <c r="C892" s="274" t="str">
        <f>IF('statement of marks'!HN29="","",'statement of marks'!HN29)</f>
        <v/>
      </c>
      <c r="D892" s="898" t="str">
        <f>IF('statement of marks'!HP29="","",'statement of marks'!HP29)</f>
        <v/>
      </c>
      <c r="E892" s="898"/>
      <c r="F892" s="274"/>
      <c r="G892" s="898" t="str">
        <f>IF('statement of marks'!HR29="","",'statement of marks'!HR29)</f>
        <v/>
      </c>
      <c r="H892" s="898"/>
      <c r="I892" s="898" t="str">
        <f>IF('statement of marks'!HT29="","",'statement of marks'!HT29)</f>
        <v/>
      </c>
      <c r="J892" s="898"/>
      <c r="K892" s="274" t="str">
        <f>'statement of marks'!HV29</f>
        <v/>
      </c>
      <c r="L892" s="894"/>
      <c r="M892" s="894"/>
      <c r="N892" s="895"/>
      <c r="O892" s="326"/>
      <c r="P892" s="362"/>
      <c r="Q892" s="334"/>
      <c r="R892" s="334"/>
      <c r="S892" s="334"/>
      <c r="T892" s="334"/>
      <c r="U892" s="337"/>
      <c r="V892" s="347"/>
      <c r="W892" s="347"/>
      <c r="X892" s="347"/>
      <c r="Y892" s="326"/>
      <c r="Z892" s="326"/>
    </row>
    <row r="893" spans="1:26" ht="21" customHeight="1">
      <c r="A893" s="899" t="s">
        <v>323</v>
      </c>
      <c r="B893" s="900"/>
      <c r="C893" s="22"/>
      <c r="D893" s="901"/>
      <c r="E893" s="901"/>
      <c r="F893" s="278"/>
      <c r="G893" s="901"/>
      <c r="H893" s="901"/>
      <c r="I893" s="901"/>
      <c r="J893" s="901"/>
      <c r="K893" s="901"/>
      <c r="L893" s="901"/>
      <c r="M893" s="901"/>
      <c r="N893" s="902"/>
      <c r="O893" s="348"/>
      <c r="P893" s="362"/>
      <c r="Q893" s="332"/>
      <c r="R893" s="332"/>
      <c r="S893" s="332"/>
      <c r="T893" s="332"/>
      <c r="U893" s="332"/>
      <c r="V893" s="347"/>
      <c r="W893" s="347"/>
      <c r="X893" s="347"/>
      <c r="Y893" s="348"/>
      <c r="Z893" s="348"/>
    </row>
    <row r="894" spans="1:26" ht="21" customHeight="1">
      <c r="A894" s="899" t="s">
        <v>206</v>
      </c>
      <c r="B894" s="900"/>
      <c r="C894" s="22"/>
      <c r="D894" s="901"/>
      <c r="E894" s="901"/>
      <c r="F894" s="278"/>
      <c r="G894" s="901"/>
      <c r="H894" s="901"/>
      <c r="I894" s="901"/>
      <c r="J894" s="901"/>
      <c r="K894" s="901"/>
      <c r="L894" s="901"/>
      <c r="M894" s="901"/>
      <c r="N894" s="902"/>
      <c r="O894" s="326"/>
      <c r="P894" s="362"/>
      <c r="Q894" s="324"/>
      <c r="R894" s="324"/>
      <c r="S894" s="324"/>
      <c r="T894" s="324"/>
      <c r="U894" s="324"/>
      <c r="V894" s="324"/>
      <c r="W894" s="324"/>
      <c r="X894" s="324"/>
      <c r="Y894" s="349"/>
      <c r="Z894" s="326"/>
    </row>
    <row r="895" spans="1:26" ht="21" customHeight="1">
      <c r="A895" s="891" t="s">
        <v>322</v>
      </c>
      <c r="B895" s="892"/>
      <c r="C895" s="22"/>
      <c r="D895" s="901"/>
      <c r="E895" s="901"/>
      <c r="F895" s="278"/>
      <c r="G895" s="901"/>
      <c r="H895" s="901"/>
      <c r="I895" s="901"/>
      <c r="J895" s="901"/>
      <c r="K895" s="594" t="s">
        <v>322</v>
      </c>
      <c r="L895" s="901"/>
      <c r="M895" s="901"/>
      <c r="N895" s="902"/>
      <c r="O895" s="326"/>
      <c r="P895" s="362"/>
      <c r="Q895" s="324"/>
      <c r="R895" s="324"/>
      <c r="S895" s="324"/>
      <c r="T895" s="324"/>
      <c r="U895" s="324"/>
      <c r="V895" s="324"/>
      <c r="W895" s="324"/>
      <c r="X895" s="324"/>
      <c r="Y895" s="326"/>
      <c r="Z895" s="326"/>
    </row>
    <row r="896" spans="1:26" ht="21" customHeight="1">
      <c r="A896" s="891" t="s">
        <v>207</v>
      </c>
      <c r="B896" s="892"/>
      <c r="C896" s="22"/>
      <c r="D896" s="901"/>
      <c r="E896" s="901"/>
      <c r="F896" s="278"/>
      <c r="G896" s="901"/>
      <c r="H896" s="901"/>
      <c r="I896" s="901"/>
      <c r="J896" s="901"/>
      <c r="K896" s="901"/>
      <c r="L896" s="901"/>
      <c r="M896" s="901"/>
      <c r="N896" s="902"/>
      <c r="O896" s="326"/>
      <c r="P896" s="362"/>
      <c r="Q896" s="324"/>
      <c r="R896" s="324"/>
      <c r="S896" s="324"/>
      <c r="T896" s="324"/>
      <c r="U896" s="34"/>
      <c r="V896" s="324"/>
      <c r="W896" s="324"/>
      <c r="X896" s="324"/>
      <c r="Y896" s="326"/>
      <c r="Z896" s="326"/>
    </row>
    <row r="897" spans="1:26" ht="21" customHeight="1" thickBot="1">
      <c r="A897" s="905" t="s">
        <v>208</v>
      </c>
      <c r="B897" s="906"/>
      <c r="C897" s="906"/>
      <c r="D897" s="906"/>
      <c r="E897" s="906"/>
      <c r="F897" s="314"/>
      <c r="G897" s="907">
        <f>'statement of marks'!$HV$108</f>
        <v>45781</v>
      </c>
      <c r="H897" s="907"/>
      <c r="I897" s="908" t="s">
        <v>210</v>
      </c>
      <c r="J897" s="908"/>
      <c r="K897" s="903"/>
      <c r="L897" s="903"/>
      <c r="M897" s="903"/>
      <c r="N897" s="904"/>
      <c r="O897" s="326"/>
      <c r="P897" s="362"/>
      <c r="Q897" s="324"/>
      <c r="R897" s="324"/>
      <c r="S897" s="324"/>
      <c r="T897" s="324"/>
      <c r="U897" s="324"/>
      <c r="V897" s="324"/>
      <c r="W897" s="324"/>
      <c r="X897" s="324"/>
      <c r="Y897" s="326"/>
      <c r="Z897" s="326"/>
    </row>
    <row r="898" spans="1:26" ht="21" customHeight="1" thickTop="1">
      <c r="A898" s="962" t="s">
        <v>195</v>
      </c>
      <c r="B898" s="963"/>
      <c r="C898" s="963"/>
      <c r="D898" s="963"/>
      <c r="E898" s="963"/>
      <c r="F898" s="963"/>
      <c r="G898" s="963"/>
      <c r="H898" s="963"/>
      <c r="I898" s="963"/>
      <c r="J898" s="963"/>
      <c r="K898" s="963"/>
      <c r="L898" s="963"/>
      <c r="M898" s="963"/>
      <c r="N898" s="964"/>
      <c r="O898" s="345"/>
      <c r="P898" s="362"/>
      <c r="Q898" s="345"/>
      <c r="R898" s="347"/>
      <c r="S898" s="350"/>
      <c r="T898" s="350"/>
      <c r="U898" s="324"/>
      <c r="V898" s="324"/>
      <c r="W898" s="324"/>
      <c r="X898" s="324"/>
      <c r="Y898" s="345"/>
      <c r="Z898" s="345"/>
    </row>
    <row r="899" spans="1:26" ht="21" customHeight="1">
      <c r="A899" s="965" t="str">
        <f>IF('statement of marks'!$A$2="","",'statement of marks'!$A$2)</f>
        <v>Govt. Higher Secondary School, XYZ</v>
      </c>
      <c r="B899" s="966"/>
      <c r="C899" s="966"/>
      <c r="D899" s="966"/>
      <c r="E899" s="966"/>
      <c r="F899" s="966"/>
      <c r="G899" s="966"/>
      <c r="H899" s="966"/>
      <c r="I899" s="966"/>
      <c r="J899" s="966"/>
      <c r="K899" s="966"/>
      <c r="L899" s="966"/>
      <c r="M899" s="966"/>
      <c r="N899" s="967"/>
      <c r="O899" s="323"/>
      <c r="P899" s="362"/>
      <c r="Q899" s="323"/>
      <c r="R899" s="323"/>
      <c r="S899" s="323"/>
      <c r="T899" s="323"/>
      <c r="U899" s="323"/>
      <c r="V899" s="323"/>
      <c r="W899" s="323"/>
      <c r="X899" s="323"/>
      <c r="Y899" s="323"/>
      <c r="Z899" s="323"/>
    </row>
    <row r="900" spans="1:26" ht="21" customHeight="1">
      <c r="A900" s="965"/>
      <c r="B900" s="966"/>
      <c r="C900" s="966"/>
      <c r="D900" s="966"/>
      <c r="E900" s="966"/>
      <c r="F900" s="966"/>
      <c r="G900" s="966"/>
      <c r="H900" s="966"/>
      <c r="I900" s="966"/>
      <c r="J900" s="966"/>
      <c r="K900" s="966"/>
      <c r="L900" s="966"/>
      <c r="M900" s="966"/>
      <c r="N900" s="967"/>
      <c r="O900" s="325"/>
      <c r="P900" s="362"/>
      <c r="Q900" s="325"/>
      <c r="R900" s="325"/>
      <c r="S900" s="325"/>
      <c r="T900" s="325"/>
      <c r="U900" s="325"/>
      <c r="V900" s="325"/>
      <c r="W900" s="325"/>
      <c r="X900" s="325"/>
      <c r="Y900" s="325"/>
      <c r="Z900" s="325"/>
    </row>
    <row r="901" spans="1:26" ht="21" customHeight="1">
      <c r="A901" s="891" t="s">
        <v>196</v>
      </c>
      <c r="B901" s="892"/>
      <c r="C901" s="939" t="str">
        <f>IF(M921="","MAIN EXAM.",IF(C928="SUPPL.","SUPPL. EXAM.",IF(C928="RE-EXAM.","RE-EXAM.",)))</f>
        <v>MAIN EXAM.</v>
      </c>
      <c r="D901" s="939"/>
      <c r="E901" s="939"/>
      <c r="F901" s="939"/>
      <c r="G901" s="939"/>
      <c r="H901" s="948" t="s">
        <v>133</v>
      </c>
      <c r="I901" s="949"/>
      <c r="J901" s="352" t="str">
        <f>IF('statement of marks'!$F$3="","",'statement of marks'!$F$3)</f>
        <v>2024-25</v>
      </c>
      <c r="K901" s="939" t="s">
        <v>62</v>
      </c>
      <c r="L901" s="939"/>
      <c r="M901" s="939" t="str">
        <f>IF('statement of marks'!D30="","",'statement of marks'!D30)</f>
        <v/>
      </c>
      <c r="N901" s="950"/>
      <c r="O901" s="325"/>
      <c r="P901" s="362"/>
      <c r="Q901" s="325"/>
      <c r="R901" s="325"/>
      <c r="S901" s="325"/>
      <c r="T901" s="325"/>
      <c r="U901" s="325"/>
      <c r="V901" s="325"/>
      <c r="W901" s="325"/>
      <c r="X901" s="325"/>
      <c r="Y901" s="325"/>
      <c r="Z901" s="325"/>
    </row>
    <row r="902" spans="1:26" ht="21" customHeight="1">
      <c r="A902" s="891" t="s">
        <v>36</v>
      </c>
      <c r="B902" s="892"/>
      <c r="C902" s="892" t="str">
        <f>IF('statement of marks'!G30="","",'statement of marks'!G30)</f>
        <v/>
      </c>
      <c r="D902" s="892"/>
      <c r="E902" s="892"/>
      <c r="F902" s="892"/>
      <c r="G902" s="892"/>
      <c r="H902" s="892"/>
      <c r="I902" s="892"/>
      <c r="J902" s="892"/>
      <c r="K902" s="892"/>
      <c r="L902" s="892"/>
      <c r="M902" s="892"/>
      <c r="N902" s="951"/>
      <c r="O902" s="326"/>
      <c r="P902" s="362"/>
      <c r="Q902" s="327"/>
      <c r="R902" s="327"/>
      <c r="S902" s="327"/>
      <c r="T902" s="327"/>
      <c r="U902" s="327"/>
      <c r="V902" s="327"/>
      <c r="W902" s="327"/>
      <c r="X902" s="327"/>
      <c r="Y902" s="326"/>
      <c r="Z902" s="326"/>
    </row>
    <row r="903" spans="1:26" ht="21" customHeight="1">
      <c r="A903" s="891" t="s">
        <v>37</v>
      </c>
      <c r="B903" s="892"/>
      <c r="C903" s="892" t="str">
        <f>IF('statement of marks'!H30="","",'statement of marks'!H30)</f>
        <v/>
      </c>
      <c r="D903" s="892"/>
      <c r="E903" s="892"/>
      <c r="F903" s="892"/>
      <c r="G903" s="892"/>
      <c r="H903" s="892"/>
      <c r="I903" s="892"/>
      <c r="J903" s="892"/>
      <c r="K903" s="892"/>
      <c r="L903" s="892"/>
      <c r="M903" s="892"/>
      <c r="N903" s="951"/>
      <c r="O903" s="326"/>
      <c r="P903" s="362"/>
      <c r="Q903" s="326"/>
      <c r="R903" s="326"/>
      <c r="S903" s="326"/>
      <c r="T903" s="326"/>
      <c r="U903" s="326"/>
      <c r="V903" s="326"/>
      <c r="W903" s="326"/>
      <c r="X903" s="326"/>
      <c r="Y903" s="326"/>
      <c r="Z903" s="326"/>
    </row>
    <row r="904" spans="1:26" ht="21" customHeight="1">
      <c r="A904" s="891" t="s">
        <v>38</v>
      </c>
      <c r="B904" s="892"/>
      <c r="C904" s="892" t="str">
        <f>IF('statement of marks'!I30="","",'statement of marks'!I30)</f>
        <v/>
      </c>
      <c r="D904" s="892"/>
      <c r="E904" s="892"/>
      <c r="F904" s="892"/>
      <c r="G904" s="892"/>
      <c r="H904" s="892"/>
      <c r="I904" s="892"/>
      <c r="J904" s="892"/>
      <c r="K904" s="892"/>
      <c r="L904" s="892"/>
      <c r="M904" s="892"/>
      <c r="N904" s="951"/>
      <c r="O904" s="326"/>
      <c r="P904" s="362"/>
      <c r="Q904" s="326"/>
      <c r="R904" s="326"/>
      <c r="S904" s="326"/>
      <c r="T904" s="326"/>
      <c r="U904" s="326"/>
      <c r="V904" s="326"/>
      <c r="W904" s="326"/>
      <c r="X904" s="326"/>
      <c r="Y904" s="326"/>
      <c r="Z904" s="326"/>
    </row>
    <row r="905" spans="1:26" ht="21" customHeight="1">
      <c r="A905" s="891" t="s">
        <v>243</v>
      </c>
      <c r="B905" s="892"/>
      <c r="C905" s="892" t="str">
        <f>IF('statement of marks'!$A$3="","",'statement of marks'!$A$3)</f>
        <v>9 'A'</v>
      </c>
      <c r="D905" s="892"/>
      <c r="E905" s="939" t="s">
        <v>63</v>
      </c>
      <c r="F905" s="939"/>
      <c r="G905" s="939"/>
      <c r="H905" s="939" t="str">
        <f>IF('statement of marks'!E30="","",'statement of marks'!E30)</f>
        <v/>
      </c>
      <c r="I905" s="939"/>
      <c r="J905" s="952" t="s">
        <v>58</v>
      </c>
      <c r="K905" s="952"/>
      <c r="L905" s="953" t="str">
        <f>IF('statement of marks'!F30="","",'statement of marks'!F30)</f>
        <v/>
      </c>
      <c r="M905" s="953"/>
      <c r="N905" s="954"/>
      <c r="O905" s="326"/>
      <c r="P905" s="362"/>
      <c r="Q905" s="326"/>
      <c r="R905" s="326"/>
      <c r="S905" s="326"/>
      <c r="T905" s="326"/>
      <c r="U905" s="326"/>
      <c r="V905" s="326"/>
      <c r="W905" s="326"/>
      <c r="X905" s="326"/>
      <c r="Y905" s="326"/>
      <c r="Z905" s="326"/>
    </row>
    <row r="906" spans="1:26" ht="21" customHeight="1">
      <c r="A906" s="955" t="s">
        <v>197</v>
      </c>
      <c r="B906" s="956" t="s">
        <v>198</v>
      </c>
      <c r="C906" s="659" t="s">
        <v>67</v>
      </c>
      <c r="D906" s="659" t="s">
        <v>68</v>
      </c>
      <c r="E906" s="957" t="s">
        <v>434</v>
      </c>
      <c r="F906" s="958" t="s">
        <v>431</v>
      </c>
      <c r="G906" s="659" t="s">
        <v>370</v>
      </c>
      <c r="H906" s="659" t="s">
        <v>212</v>
      </c>
      <c r="I906" s="659" t="s">
        <v>432</v>
      </c>
      <c r="J906" s="659" t="s">
        <v>168</v>
      </c>
      <c r="K906" s="659" t="s">
        <v>438</v>
      </c>
      <c r="L906" s="659" t="s">
        <v>365</v>
      </c>
      <c r="M906" s="659" t="s">
        <v>366</v>
      </c>
      <c r="N906" s="961" t="s">
        <v>213</v>
      </c>
      <c r="O906" s="326"/>
      <c r="P906" s="362"/>
      <c r="Q906" s="326"/>
      <c r="R906" s="327"/>
      <c r="S906" s="327"/>
      <c r="T906" s="327"/>
      <c r="U906" s="327"/>
      <c r="V906" s="328"/>
      <c r="W906" s="328"/>
      <c r="X906" s="328"/>
      <c r="Y906" s="326"/>
      <c r="Z906" s="326"/>
    </row>
    <row r="907" spans="1:26" ht="21" customHeight="1">
      <c r="A907" s="955"/>
      <c r="B907" s="956"/>
      <c r="C907" s="659"/>
      <c r="D907" s="659"/>
      <c r="E907" s="957"/>
      <c r="F907" s="959"/>
      <c r="G907" s="659"/>
      <c r="H907" s="659"/>
      <c r="I907" s="659"/>
      <c r="J907" s="659"/>
      <c r="K907" s="659"/>
      <c r="L907" s="659"/>
      <c r="M907" s="659"/>
      <c r="N907" s="961"/>
      <c r="O907" s="329"/>
      <c r="P907" s="362"/>
      <c r="Q907" s="330"/>
      <c r="R907" s="330"/>
      <c r="S907" s="330"/>
      <c r="T907" s="330"/>
      <c r="U907" s="330"/>
      <c r="V907" s="330"/>
      <c r="W907" s="330"/>
      <c r="X907" s="330"/>
      <c r="Y907" s="329"/>
      <c r="Z907" s="329"/>
    </row>
    <row r="908" spans="1:26" ht="21" customHeight="1">
      <c r="A908" s="955"/>
      <c r="B908" s="956"/>
      <c r="C908" s="659"/>
      <c r="D908" s="659"/>
      <c r="E908" s="957"/>
      <c r="F908" s="960"/>
      <c r="G908" s="659"/>
      <c r="H908" s="659"/>
      <c r="I908" s="659"/>
      <c r="J908" s="659"/>
      <c r="K908" s="659"/>
      <c r="L908" s="659"/>
      <c r="M908" s="659"/>
      <c r="N908" s="961"/>
      <c r="O908" s="329"/>
      <c r="P908" s="362"/>
      <c r="Q908" s="330"/>
      <c r="R908" s="330"/>
      <c r="S908" s="330"/>
      <c r="T908" s="330"/>
      <c r="U908" s="330"/>
      <c r="V908" s="330"/>
      <c r="W908" s="330"/>
      <c r="X908" s="330"/>
      <c r="Y908" s="329"/>
      <c r="Z908" s="329"/>
    </row>
    <row r="909" spans="1:26" ht="21" customHeight="1">
      <c r="A909" s="922" t="s">
        <v>149</v>
      </c>
      <c r="B909" s="923"/>
      <c r="C909" s="274">
        <v>10</v>
      </c>
      <c r="D909" s="274">
        <v>10</v>
      </c>
      <c r="E909" s="322" t="s">
        <v>436</v>
      </c>
      <c r="F909" s="322" t="s">
        <v>437</v>
      </c>
      <c r="G909" s="274">
        <v>70</v>
      </c>
      <c r="H909" s="270">
        <v>100</v>
      </c>
      <c r="I909" s="202">
        <v>100</v>
      </c>
      <c r="J909" s="270">
        <v>200</v>
      </c>
      <c r="K909" s="279"/>
      <c r="L909" s="270">
        <v>100</v>
      </c>
      <c r="M909" s="270"/>
      <c r="N909" s="201">
        <v>200</v>
      </c>
      <c r="O909" s="329"/>
      <c r="P909" s="362"/>
      <c r="Q909" s="330"/>
      <c r="R909" s="330"/>
      <c r="S909" s="330"/>
      <c r="T909" s="330"/>
      <c r="U909" s="330"/>
      <c r="V909" s="330"/>
      <c r="W909" s="330"/>
      <c r="X909" s="330"/>
      <c r="Y909" s="329"/>
      <c r="Z909" s="329"/>
    </row>
    <row r="910" spans="1:26" ht="21" customHeight="1">
      <c r="A910" s="891" t="str">
        <f>'statement of marks'!$J$3</f>
        <v xml:space="preserve"> HINDI</v>
      </c>
      <c r="B910" s="892"/>
      <c r="C910" s="277" t="str">
        <f>IF('statement of marks'!J30="","",'statement of marks'!J30)</f>
        <v/>
      </c>
      <c r="D910" s="277" t="str">
        <f>IF('statement of marks'!K30="","",'statement of marks'!K30)</f>
        <v/>
      </c>
      <c r="E910" s="277" t="str">
        <f>IF('statement of marks'!L30="","",'statement of marks'!L30)</f>
        <v/>
      </c>
      <c r="F910" s="360" t="str">
        <f>IF('statement of marks'!N30="","",'statement of marks'!N30)</f>
        <v/>
      </c>
      <c r="G910" s="277" t="str">
        <f>IF('statement of marks'!O30="","",'statement of marks'!O30)</f>
        <v/>
      </c>
      <c r="H910" s="270" t="str">
        <f t="shared" ref="H910:H915" si="137">IF(G910="","",SUM(C910:G910))</f>
        <v/>
      </c>
      <c r="I910" s="202" t="str">
        <f>IF('statement of marks'!Q30="","",'statement of marks'!Q30)</f>
        <v/>
      </c>
      <c r="J910" s="203" t="str">
        <f t="shared" ref="J910:J915" si="138">IF(I910="","",SUM(H910:I910))</f>
        <v/>
      </c>
      <c r="K910" s="275" t="str">
        <f>CONCATENATE('statement of marks'!HZ30,'statement of marks'!IA30,'statement of marks'!IB30)</f>
        <v/>
      </c>
      <c r="L910" s="277" t="str">
        <f>IF('result subject-wise'!AB30="","",'result subject-wise'!AB30)</f>
        <v/>
      </c>
      <c r="M910" s="277" t="str">
        <f>IF('result subject-wise'!AK30="","",'result subject-wise'!AK30)</f>
        <v/>
      </c>
      <c r="N910" s="276" t="str">
        <f>IF(AND(K910="RE",M910=""),"",IF(AND(K910="S",M910=""),"",IF(M910="P",SUM(H910,L910),J910)))</f>
        <v/>
      </c>
      <c r="O910" s="331"/>
      <c r="P910" s="362"/>
      <c r="Q910" s="325"/>
      <c r="R910" s="325"/>
      <c r="S910" s="325"/>
      <c r="T910" s="325"/>
      <c r="U910" s="333"/>
      <c r="V910" s="325"/>
      <c r="W910" s="325"/>
      <c r="X910" s="325"/>
      <c r="Y910" s="331"/>
      <c r="Z910" s="331"/>
    </row>
    <row r="911" spans="1:26" ht="21" customHeight="1">
      <c r="A911" s="891" t="str">
        <f>'statement of marks'!$Y$3</f>
        <v xml:space="preserve"> ENGLISH</v>
      </c>
      <c r="B911" s="892"/>
      <c r="C911" s="277" t="str">
        <f>IF('statement of marks'!Y30="","",'statement of marks'!Y30)</f>
        <v/>
      </c>
      <c r="D911" s="277" t="str">
        <f>IF('statement of marks'!Z30="","",'statement of marks'!Z30)</f>
        <v/>
      </c>
      <c r="E911" s="277" t="str">
        <f>IF('statement of marks'!AA30="","",'statement of marks'!AA30)</f>
        <v/>
      </c>
      <c r="F911" s="360" t="str">
        <f>IF('statement of marks'!AC30="","",'statement of marks'!AC30)</f>
        <v/>
      </c>
      <c r="G911" s="277" t="str">
        <f>IF('statement of marks'!AD30="","",'statement of marks'!AD30)</f>
        <v/>
      </c>
      <c r="H911" s="270" t="str">
        <f t="shared" si="137"/>
        <v/>
      </c>
      <c r="I911" s="202" t="str">
        <f>IF('statement of marks'!AF30="","",'statement of marks'!AF30)</f>
        <v/>
      </c>
      <c r="J911" s="203" t="str">
        <f t="shared" si="138"/>
        <v/>
      </c>
      <c r="K911" s="275" t="str">
        <f>CONCATENATE('statement of marks'!IC30,'statement of marks'!ID30,'statement of marks'!IE30,)</f>
        <v/>
      </c>
      <c r="L911" s="277" t="str">
        <f>IF('result subject-wise'!AC30="","",'result subject-wise'!AC30)</f>
        <v/>
      </c>
      <c r="M911" s="277" t="str">
        <f>IF('result subject-wise'!AL30="","",'result subject-wise'!AL30)</f>
        <v/>
      </c>
      <c r="N911" s="276" t="str">
        <f t="shared" ref="N911:N915" si="139">IF(AND(K911="RE",M911=""),"",IF(AND(K911="S",M911=""),"",IF(M911="P",SUM(H911,L911),J911)))</f>
        <v/>
      </c>
      <c r="O911" s="351"/>
      <c r="P911" s="362"/>
      <c r="Q911" s="334"/>
      <c r="R911" s="325"/>
      <c r="S911" s="335"/>
      <c r="T911" s="336"/>
      <c r="U911" s="337"/>
      <c r="V911" s="334"/>
      <c r="W911" s="334"/>
      <c r="X911" s="337"/>
      <c r="Y911" s="326"/>
      <c r="Z911" s="326"/>
    </row>
    <row r="912" spans="1:26" ht="21" customHeight="1">
      <c r="A912" s="891" t="str">
        <f>'statement of marks'!AO30</f>
        <v/>
      </c>
      <c r="B912" s="892"/>
      <c r="C912" s="277" t="str">
        <f>IF('statement of marks'!AP30="","",'statement of marks'!AP30)</f>
        <v/>
      </c>
      <c r="D912" s="277" t="str">
        <f>IF('statement of marks'!AQ30="","",'statement of marks'!AQ30)</f>
        <v/>
      </c>
      <c r="E912" s="277" t="str">
        <f>IF('statement of marks'!AR30="","",'statement of marks'!AR30)</f>
        <v/>
      </c>
      <c r="F912" s="360" t="str">
        <f>IF('statement of marks'!AT30="","",'statement of marks'!AT30)</f>
        <v/>
      </c>
      <c r="G912" s="277" t="str">
        <f>IF('statement of marks'!AU30="","",'statement of marks'!AU30)</f>
        <v/>
      </c>
      <c r="H912" s="270" t="str">
        <f t="shared" si="137"/>
        <v/>
      </c>
      <c r="I912" s="202" t="str">
        <f>IF('statement of marks'!AW30="","",'statement of marks'!AW30)</f>
        <v/>
      </c>
      <c r="J912" s="203" t="str">
        <f t="shared" si="138"/>
        <v/>
      </c>
      <c r="K912" s="275" t="str">
        <f>CONCATENATE('statement of marks'!IF30,'statement of marks'!IL30,'statement of marks'!IM30)</f>
        <v/>
      </c>
      <c r="L912" s="277" t="str">
        <f>IF('result subject-wise'!AD30="","",'result subject-wise'!AD30)</f>
        <v/>
      </c>
      <c r="M912" s="277" t="str">
        <f>IF('result subject-wise'!AM30="","",'result subject-wise'!AM30)</f>
        <v/>
      </c>
      <c r="N912" s="276" t="str">
        <f t="shared" si="139"/>
        <v/>
      </c>
      <c r="O912" s="326"/>
      <c r="P912" s="362"/>
      <c r="Q912" s="334"/>
      <c r="R912" s="325"/>
      <c r="S912" s="335"/>
      <c r="T912" s="336"/>
      <c r="U912" s="337"/>
      <c r="V912" s="334"/>
      <c r="W912" s="334"/>
      <c r="X912" s="337"/>
      <c r="Y912" s="326"/>
      <c r="Z912" s="326"/>
    </row>
    <row r="913" spans="1:26" ht="21" customHeight="1">
      <c r="A913" s="891" t="str">
        <f>'statement of marks'!$BE$3</f>
        <v xml:space="preserve"> SCIENCE</v>
      </c>
      <c r="B913" s="892"/>
      <c r="C913" s="277" t="str">
        <f>IF('statement of marks'!BE30="","",'statement of marks'!BE30)</f>
        <v/>
      </c>
      <c r="D913" s="277" t="str">
        <f>IF('statement of marks'!BF30="","",'statement of marks'!BF30)</f>
        <v/>
      </c>
      <c r="E913" s="277" t="str">
        <f>IF('statement of marks'!BG30="","",'statement of marks'!BG30)</f>
        <v/>
      </c>
      <c r="F913" s="360" t="str">
        <f>IF('statement of marks'!BI30="","",'statement of marks'!BI30)</f>
        <v/>
      </c>
      <c r="G913" s="277" t="str">
        <f>IF('statement of marks'!BJ30="","",'statement of marks'!BJ30)</f>
        <v/>
      </c>
      <c r="H913" s="270" t="str">
        <f t="shared" si="137"/>
        <v/>
      </c>
      <c r="I913" s="202" t="str">
        <f>IF('statement of marks'!BL30="","",'statement of marks'!BL30)</f>
        <v/>
      </c>
      <c r="J913" s="203" t="str">
        <f t="shared" si="138"/>
        <v/>
      </c>
      <c r="K913" s="275" t="str">
        <f>CONCATENATE('statement of marks'!IN30,'statement of marks'!IO30,'statement of marks'!IP30)</f>
        <v/>
      </c>
      <c r="L913" s="277" t="str">
        <f>IF('result subject-wise'!AE30="","",'result subject-wise'!AE30)</f>
        <v/>
      </c>
      <c r="M913" s="277" t="str">
        <f>IF('result subject-wise'!AN30="","",'result subject-wise'!AN30)</f>
        <v/>
      </c>
      <c r="N913" s="276" t="str">
        <f t="shared" si="139"/>
        <v/>
      </c>
      <c r="O913" s="326"/>
      <c r="P913" s="362"/>
      <c r="Q913" s="334"/>
      <c r="R913" s="325"/>
      <c r="S913" s="335"/>
      <c r="T913" s="336"/>
      <c r="U913" s="337"/>
      <c r="V913" s="334"/>
      <c r="W913" s="334"/>
      <c r="X913" s="337"/>
      <c r="Y913" s="326"/>
      <c r="Z913" s="326"/>
    </row>
    <row r="914" spans="1:26" ht="21" customHeight="1">
      <c r="A914" s="909" t="str">
        <f>'statement of marks'!$BU30</f>
        <v xml:space="preserve"> SOCIAL SCIENCE</v>
      </c>
      <c r="B914" s="910"/>
      <c r="C914" s="277">
        <f>IF('statement of marks'!CL30="","",'statement of marks'!CL30)</f>
        <v>10</v>
      </c>
      <c r="D914" s="277">
        <f>IF('statement of marks'!CM30="","",'statement of marks'!CM30)</f>
        <v>10</v>
      </c>
      <c r="E914" s="277">
        <f>IF('statement of marks'!CN30="","",'statement of marks'!CN30)</f>
        <v>9</v>
      </c>
      <c r="F914" s="360">
        <f>IF('statement of marks'!CO30="","",'statement of marks'!CO30)</f>
        <v>0.5</v>
      </c>
      <c r="G914" s="277">
        <f>IF('statement of marks'!CP30="","",'statement of marks'!CP30)</f>
        <v>70</v>
      </c>
      <c r="H914" s="270">
        <f t="shared" si="137"/>
        <v>99.5</v>
      </c>
      <c r="I914" s="202">
        <f>IF('statement of marks'!CR30="","",'statement of marks'!CR30)</f>
        <v>100</v>
      </c>
      <c r="J914" s="203">
        <f t="shared" si="138"/>
        <v>199.5</v>
      </c>
      <c r="K914" s="275" t="str">
        <f>CONCATENATE('statement of marks'!IQ30,'statement of marks'!IR30,'statement of marks'!IS30)</f>
        <v/>
      </c>
      <c r="L914" s="277" t="str">
        <f>IF('result subject-wise'!AF30="","",'result subject-wise'!AF30)</f>
        <v/>
      </c>
      <c r="M914" s="277" t="str">
        <f>IF('result subject-wise'!AO30="","",'result subject-wise'!AO30)</f>
        <v/>
      </c>
      <c r="N914" s="276">
        <f t="shared" si="139"/>
        <v>199.5</v>
      </c>
      <c r="O914" s="326"/>
      <c r="P914" s="362"/>
      <c r="Q914" s="334"/>
      <c r="R914" s="325"/>
      <c r="S914" s="335"/>
      <c r="T914" s="336"/>
      <c r="U914" s="337"/>
      <c r="V914" s="334"/>
      <c r="W914" s="334"/>
      <c r="X914" s="337"/>
      <c r="Y914" s="326"/>
      <c r="Z914" s="326"/>
    </row>
    <row r="915" spans="1:26" ht="21" customHeight="1">
      <c r="A915" s="891" t="str">
        <f>'statement of marks'!$CZ$3</f>
        <v xml:space="preserve"> MATHEMATICS</v>
      </c>
      <c r="B915" s="892"/>
      <c r="C915" s="277">
        <f>IF('statement of marks'!CZ30="","",'statement of marks'!CZ30)</f>
        <v>5</v>
      </c>
      <c r="D915" s="277">
        <f>IF('statement of marks'!DA30="","",'statement of marks'!DA30)</f>
        <v>4</v>
      </c>
      <c r="E915" s="277">
        <f>IF('statement of marks'!DB30="","",'statement of marks'!DB30)</f>
        <v>8</v>
      </c>
      <c r="F915" s="360">
        <f>IF('statement of marks'!DD30="","",'statement of marks'!DD30)</f>
        <v>1</v>
      </c>
      <c r="G915" s="277">
        <f>IF('statement of marks'!DE30="","",'statement of marks'!DE30)</f>
        <v>25</v>
      </c>
      <c r="H915" s="270">
        <f t="shared" si="137"/>
        <v>43</v>
      </c>
      <c r="I915" s="202">
        <f>IF('statement of marks'!DG30="","",'statement of marks'!DG30)</f>
        <v>90</v>
      </c>
      <c r="J915" s="203">
        <f t="shared" si="138"/>
        <v>133</v>
      </c>
      <c r="K915" s="275" t="str">
        <f>CONCATENATE('statement of marks'!IT30,'statement of marks'!IU30,'statement of marks'!IV30)</f>
        <v/>
      </c>
      <c r="L915" s="277" t="str">
        <f>IF('result subject-wise'!AG30="","",'result subject-wise'!AG30)</f>
        <v/>
      </c>
      <c r="M915" s="277" t="str">
        <f>IF('result subject-wise'!AP30="","",'result subject-wise'!AP30)</f>
        <v/>
      </c>
      <c r="N915" s="276">
        <f t="shared" si="139"/>
        <v>133</v>
      </c>
      <c r="O915" s="326"/>
      <c r="P915" s="362"/>
      <c r="Q915" s="334"/>
      <c r="R915" s="325"/>
      <c r="S915" s="335"/>
      <c r="T915" s="336"/>
      <c r="U915" s="337"/>
      <c r="V915" s="334"/>
      <c r="W915" s="334"/>
      <c r="X915" s="337"/>
      <c r="Y915" s="326"/>
      <c r="Z915" s="326"/>
    </row>
    <row r="916" spans="1:26" ht="21" customHeight="1">
      <c r="A916" s="911" t="s">
        <v>214</v>
      </c>
      <c r="B916" s="912"/>
      <c r="C916" s="274">
        <f t="shared" ref="C916:D916" si="140">IF(C915="","",SUM(C910:C915))</f>
        <v>15</v>
      </c>
      <c r="D916" s="274">
        <f t="shared" si="140"/>
        <v>14</v>
      </c>
      <c r="E916" s="274">
        <f>IF(E915="","",SUM(E910:E915))</f>
        <v>17</v>
      </c>
      <c r="F916" s="361">
        <f>IF(F915="","",SUM(F910:F915))</f>
        <v>1.5</v>
      </c>
      <c r="G916" s="274">
        <f t="shared" ref="G916:J916" si="141">IF(G915="","",SUM(G910:G915))</f>
        <v>95</v>
      </c>
      <c r="H916" s="274">
        <f t="shared" si="141"/>
        <v>142.5</v>
      </c>
      <c r="I916" s="274">
        <f t="shared" si="141"/>
        <v>190</v>
      </c>
      <c r="J916" s="274">
        <f t="shared" si="141"/>
        <v>332.5</v>
      </c>
      <c r="K916" s="913"/>
      <c r="L916" s="914"/>
      <c r="M916" s="919">
        <f>COUNTIF(M910:M915,"F")</f>
        <v>0</v>
      </c>
      <c r="N916" s="273">
        <f>SUM(N910:N915)</f>
        <v>332.5</v>
      </c>
      <c r="O916" s="326"/>
      <c r="P916" s="362"/>
      <c r="Q916" s="334"/>
      <c r="R916" s="325"/>
      <c r="S916" s="335"/>
      <c r="T916" s="336"/>
      <c r="U916" s="337"/>
      <c r="V916" s="334"/>
      <c r="W916" s="334"/>
      <c r="X916" s="337"/>
      <c r="Y916" s="326"/>
      <c r="Z916" s="326"/>
    </row>
    <row r="917" spans="1:26" ht="21" customHeight="1">
      <c r="A917" s="911" t="s">
        <v>199</v>
      </c>
      <c r="B917" s="912"/>
      <c r="C917" s="270">
        <f>60-(COUNTIF(C910:C915,"NA")*C909+COUNTIF(C910:C915,"ML")*C909)</f>
        <v>60</v>
      </c>
      <c r="D917" s="270">
        <f>60-(COUNTIF(D910:D915,"NA")*D909+COUNTIF(D910:D915,"ML")*D909)</f>
        <v>60</v>
      </c>
      <c r="E917" s="270">
        <f>53-(COUNTIF(E910:E915,"NA")*9+COUNTIF(E910:E915,"ML")*9)</f>
        <v>53</v>
      </c>
      <c r="F917" s="270">
        <f>7-(COUNTIF(F910:F915,"ML")*1)</f>
        <v>7</v>
      </c>
      <c r="G917" s="270">
        <f>420-(COUNTIF(G910:G915,"NA")*G909+COUNTIF(G910:G915,"ML")*G909)</f>
        <v>420</v>
      </c>
      <c r="H917" s="270">
        <f>SUM(C917:G917)</f>
        <v>600</v>
      </c>
      <c r="I917" s="270">
        <f>600-(COUNTIF(I910:I915,"ML")*100)</f>
        <v>600</v>
      </c>
      <c r="J917" s="270">
        <f>SUM(H917:I917)</f>
        <v>1200</v>
      </c>
      <c r="K917" s="915"/>
      <c r="L917" s="916"/>
      <c r="M917" s="920"/>
      <c r="N917" s="201">
        <f>6*N909</f>
        <v>1200</v>
      </c>
      <c r="O917" s="339"/>
      <c r="P917" s="362"/>
      <c r="Q917" s="332"/>
      <c r="R917" s="332"/>
      <c r="S917" s="332"/>
      <c r="T917" s="332"/>
      <c r="U917" s="340"/>
      <c r="V917" s="340"/>
      <c r="W917" s="334"/>
      <c r="X917" s="332"/>
      <c r="Y917" s="339"/>
      <c r="Z917" s="339"/>
    </row>
    <row r="918" spans="1:26" ht="21" customHeight="1">
      <c r="A918" s="922" t="s">
        <v>130</v>
      </c>
      <c r="B918" s="923"/>
      <c r="C918" s="204">
        <f t="shared" ref="C918:J918" si="142">C916/C917*100</f>
        <v>25</v>
      </c>
      <c r="D918" s="204">
        <f t="shared" si="142"/>
        <v>23.333333333333332</v>
      </c>
      <c r="E918" s="204">
        <f t="shared" si="142"/>
        <v>32.075471698113205</v>
      </c>
      <c r="F918" s="204">
        <f t="shared" si="142"/>
        <v>21.428571428571427</v>
      </c>
      <c r="G918" s="204">
        <f t="shared" si="142"/>
        <v>22.61904761904762</v>
      </c>
      <c r="H918" s="204">
        <f t="shared" si="142"/>
        <v>23.75</v>
      </c>
      <c r="I918" s="204">
        <f t="shared" si="142"/>
        <v>31.666666666666664</v>
      </c>
      <c r="J918" s="204">
        <f t="shared" si="142"/>
        <v>27.708333333333336</v>
      </c>
      <c r="K918" s="917"/>
      <c r="L918" s="918"/>
      <c r="M918" s="921"/>
      <c r="N918" s="354">
        <f>N916/N917*100</f>
        <v>27.708333333333336</v>
      </c>
      <c r="O918" s="339"/>
      <c r="P918" s="363"/>
      <c r="Q918" s="325"/>
      <c r="R918" s="325"/>
      <c r="S918" s="325"/>
      <c r="T918" s="325"/>
      <c r="U918" s="340"/>
      <c r="V918" s="334"/>
      <c r="W918" s="340"/>
      <c r="X918" s="325"/>
      <c r="Y918" s="339"/>
      <c r="Z918" s="339"/>
    </row>
    <row r="919" spans="1:26" ht="21" customHeight="1">
      <c r="A919" s="891" t="str">
        <f>'statement of marks'!$DS$3</f>
        <v>RAJASTHAN KA SWARNIM ITIHAS</v>
      </c>
      <c r="B919" s="892"/>
      <c r="C919" s="272">
        <f>IF('statement of marks'!DS30="","",'statement of marks'!DS30)</f>
        <v>10</v>
      </c>
      <c r="D919" s="272">
        <f>IF('statement of marks'!DT30="","",'statement of marks'!DT30)</f>
        <v>10</v>
      </c>
      <c r="E919" s="277">
        <f>IF('statement of marks'!DU30="","",'statement of marks'!DU30)</f>
        <v>10</v>
      </c>
      <c r="F919" s="924"/>
      <c r="G919" s="272">
        <f>IF('statement of marks'!DW30="","",'statement of marks'!DW30)</f>
        <v>70</v>
      </c>
      <c r="H919" s="270">
        <f>IF(G919="","",SUM(C919:G919))</f>
        <v>100</v>
      </c>
      <c r="I919" s="272">
        <f>IF('statement of marks'!DY30="","",'statement of marks'!DY30)</f>
        <v>100</v>
      </c>
      <c r="J919" s="270">
        <f>IF(I919="","",SUM(H919:I919))</f>
        <v>200</v>
      </c>
      <c r="K919" s="275" t="str">
        <f>IF('statement of marks'!IW30="","",'statement of marks'!IW30)</f>
        <v/>
      </c>
      <c r="L919" s="280" t="str">
        <f>IF('result subject-wise'!AQ30="","",'result subject-wise'!AQ30)</f>
        <v/>
      </c>
      <c r="M919" s="927" t="s">
        <v>441</v>
      </c>
      <c r="N919" s="928"/>
      <c r="O919" s="331"/>
      <c r="P919" s="362"/>
      <c r="Q919" s="341"/>
      <c r="R919" s="341"/>
      <c r="S919" s="341"/>
      <c r="T919" s="341"/>
      <c r="U919" s="340"/>
      <c r="V919" s="334"/>
      <c r="W919" s="340"/>
      <c r="X919" s="341"/>
      <c r="Y919" s="331"/>
      <c r="Z919" s="331"/>
    </row>
    <row r="920" spans="1:26" ht="21" customHeight="1">
      <c r="A920" s="891" t="str">
        <f>'statement of marks'!$EG$3</f>
        <v xml:space="preserve"> PH. AND HEALTH EDU.</v>
      </c>
      <c r="B920" s="892"/>
      <c r="C920" s="272">
        <f>IF('statement of marks'!EI30="","",'statement of marks'!EI30)</f>
        <v>14</v>
      </c>
      <c r="D920" s="272">
        <f>IF('statement of marks'!EL30="","",'statement of marks'!EL30)</f>
        <v>11</v>
      </c>
      <c r="E920" s="277">
        <f>IF('statement of marks'!EO30="","",'statement of marks'!EO30)</f>
        <v>25</v>
      </c>
      <c r="F920" s="925"/>
      <c r="G920" s="272">
        <f>IF('statement of marks'!EU30="","",'statement of marks'!EU30)</f>
        <v>38</v>
      </c>
      <c r="H920" s="270">
        <f>IF(G920="","",SUM(C920:G920))</f>
        <v>88</v>
      </c>
      <c r="I920" s="272">
        <f>IF('statement of marks'!EZ30="","",'statement of marks'!EZ30)</f>
        <v>100</v>
      </c>
      <c r="J920" s="270">
        <f>IF(I920="","",SUM(H920:I920))</f>
        <v>188</v>
      </c>
      <c r="K920" s="275" t="str">
        <f>IF('statement of marks'!IX30="","",'statement of marks'!IX30)</f>
        <v>A</v>
      </c>
      <c r="L920" s="274" t="str">
        <f>IF('result subject-wise'!AR30="","",'result subject-wise'!AR30)</f>
        <v/>
      </c>
      <c r="M920" s="929"/>
      <c r="N920" s="930"/>
      <c r="O920" s="326"/>
      <c r="P920" s="362"/>
      <c r="Q920" s="327"/>
      <c r="R920" s="325"/>
      <c r="S920" s="327"/>
      <c r="T920" s="325"/>
      <c r="U920" s="337"/>
      <c r="V920" s="342"/>
      <c r="W920" s="343"/>
      <c r="X920" s="332"/>
      <c r="Y920" s="326"/>
      <c r="Z920" s="326"/>
    </row>
    <row r="921" spans="1:26" ht="21" customHeight="1">
      <c r="A921" s="891" t="str">
        <f>'statement of marks'!$FJ$3</f>
        <v xml:space="preserve"> FOUNDATION OF IT</v>
      </c>
      <c r="B921" s="892"/>
      <c r="C921" s="272">
        <f>IF('statement of marks'!FJ30="","",'statement of marks'!FJ30)</f>
        <v>10</v>
      </c>
      <c r="D921" s="272">
        <f>IF('statement of marks'!FK30="","",'statement of marks'!FK30)</f>
        <v>10</v>
      </c>
      <c r="E921" s="277">
        <f>IF('statement of marks'!FL30="","",'statement of marks'!FL30)</f>
        <v>10</v>
      </c>
      <c r="F921" s="926"/>
      <c r="G921" s="272">
        <f>IF('statement of marks'!FP30="","",'statement of marks'!FP30)</f>
        <v>51</v>
      </c>
      <c r="H921" s="270">
        <f>IF(G921="","",SUM(C921:G921))</f>
        <v>81</v>
      </c>
      <c r="I921" s="272">
        <f>IF('statement of marks'!FU30="","",'statement of marks'!FU30)</f>
        <v>90</v>
      </c>
      <c r="J921" s="270">
        <f>IF(I921="","",SUM(H921:I921))</f>
        <v>171</v>
      </c>
      <c r="K921" s="275" t="str">
        <f>IF('statement of marks'!IY30="","",'statement of marks'!IY30)</f>
        <v>A</v>
      </c>
      <c r="L921" s="274" t="str">
        <f>IF('result subject-wise'!AS30="","",'result subject-wise'!AS30)</f>
        <v/>
      </c>
      <c r="M921" s="931" t="str">
        <f>IF('result subject-wise'!AV30="","",'result subject-wise'!AV30)</f>
        <v/>
      </c>
      <c r="N921" s="932"/>
      <c r="O921" s="326"/>
      <c r="P921" s="362"/>
      <c r="Q921" s="327"/>
      <c r="R921" s="325"/>
      <c r="S921" s="327"/>
      <c r="T921" s="325"/>
      <c r="U921" s="337"/>
      <c r="V921" s="332"/>
      <c r="W921" s="332"/>
      <c r="X921" s="332"/>
      <c r="Y921" s="326"/>
      <c r="Z921" s="326"/>
    </row>
    <row r="922" spans="1:26" ht="21" customHeight="1">
      <c r="A922" s="891" t="str">
        <f>'statement of marks'!$GE$3</f>
        <v xml:space="preserve"> S.U.P.W.</v>
      </c>
      <c r="B922" s="892"/>
      <c r="C922" s="933" t="s">
        <v>244</v>
      </c>
      <c r="D922" s="934"/>
      <c r="E922" s="933" t="s">
        <v>74</v>
      </c>
      <c r="F922" s="933"/>
      <c r="G922" s="934"/>
      <c r="H922" s="934" t="s">
        <v>75</v>
      </c>
      <c r="I922" s="934"/>
      <c r="J922" s="270" t="s">
        <v>35</v>
      </c>
      <c r="K922" s="274" t="s">
        <v>52</v>
      </c>
      <c r="L922" s="935"/>
      <c r="M922" s="933" t="s">
        <v>130</v>
      </c>
      <c r="N922" s="936"/>
      <c r="O922" s="326"/>
      <c r="P922" s="362"/>
      <c r="Q922" s="327"/>
      <c r="R922" s="325"/>
      <c r="S922" s="327"/>
      <c r="T922" s="325"/>
      <c r="U922" s="337"/>
      <c r="V922" s="332"/>
      <c r="W922" s="332"/>
      <c r="X922" s="332"/>
      <c r="Y922" s="326"/>
      <c r="Z922" s="326"/>
    </row>
    <row r="923" spans="1:26" ht="21" customHeight="1">
      <c r="A923" s="891"/>
      <c r="B923" s="892"/>
      <c r="C923" s="934">
        <f>'statement of marks'!$GE$6</f>
        <v>25</v>
      </c>
      <c r="D923" s="934"/>
      <c r="E923" s="934">
        <f>'statement of marks'!$GF$6</f>
        <v>45</v>
      </c>
      <c r="F923" s="934"/>
      <c r="G923" s="934"/>
      <c r="H923" s="934">
        <f>'statement of marks'!$GG$6</f>
        <v>30</v>
      </c>
      <c r="I923" s="934"/>
      <c r="J923" s="270">
        <f>SUM(C923,E923,H923)</f>
        <v>100</v>
      </c>
      <c r="K923" s="274"/>
      <c r="L923" s="935"/>
      <c r="M923" s="937" t="str">
        <f>IF(M921="PASS",N918,"")</f>
        <v/>
      </c>
      <c r="N923" s="938"/>
      <c r="O923" s="326"/>
      <c r="P923" s="362"/>
      <c r="Q923" s="325"/>
      <c r="R923" s="325"/>
      <c r="S923" s="325"/>
      <c r="T923" s="325"/>
      <c r="U923" s="332"/>
      <c r="V923" s="342"/>
      <c r="W923" s="337"/>
      <c r="X923" s="337"/>
      <c r="Y923" s="326"/>
      <c r="Z923" s="326"/>
    </row>
    <row r="924" spans="1:26" ht="21" customHeight="1">
      <c r="A924" s="891"/>
      <c r="B924" s="892"/>
      <c r="C924" s="939">
        <f>IF('statement of marks'!GE30="","",'statement of marks'!GE30)</f>
        <v>24</v>
      </c>
      <c r="D924" s="939"/>
      <c r="E924" s="939">
        <f>'statement of marks'!GF30</f>
        <v>44</v>
      </c>
      <c r="F924" s="939"/>
      <c r="G924" s="939"/>
      <c r="H924" s="939">
        <f>'statement of marks'!GG30</f>
        <v>30</v>
      </c>
      <c r="I924" s="939"/>
      <c r="J924" s="272">
        <f>IF(H924="","",SUM(C924,E924,H924))</f>
        <v>98</v>
      </c>
      <c r="K924" s="275" t="str">
        <f>IF('statement of marks'!IZ30="","",'statement of marks'!IZ30)</f>
        <v>A</v>
      </c>
      <c r="L924" s="935"/>
      <c r="M924" s="940" t="s">
        <v>50</v>
      </c>
      <c r="N924" s="941"/>
      <c r="O924" s="326"/>
      <c r="P924" s="362"/>
      <c r="Q924" s="325"/>
      <c r="R924" s="325"/>
      <c r="S924" s="325"/>
      <c r="T924" s="325"/>
      <c r="U924" s="332"/>
      <c r="V924" s="342"/>
      <c r="W924" s="337"/>
      <c r="X924" s="337"/>
      <c r="Y924" s="326"/>
      <c r="Z924" s="326"/>
    </row>
    <row r="925" spans="1:26" ht="21" customHeight="1">
      <c r="A925" s="891" t="str">
        <f>'statement of marks'!$GN$3</f>
        <v xml:space="preserve"> ART EDU.</v>
      </c>
      <c r="B925" s="892"/>
      <c r="C925" s="934" t="s">
        <v>76</v>
      </c>
      <c r="D925" s="934"/>
      <c r="E925" s="934" t="s">
        <v>77</v>
      </c>
      <c r="F925" s="934"/>
      <c r="G925" s="934"/>
      <c r="H925" s="934" t="s">
        <v>78</v>
      </c>
      <c r="I925" s="934"/>
      <c r="J925" s="270" t="s">
        <v>35</v>
      </c>
      <c r="K925" s="274" t="s">
        <v>52</v>
      </c>
      <c r="L925" s="935"/>
      <c r="M925" s="942" t="str">
        <f>IF(M923="","",IF(M923&gt;=60,"FIRST",IF(M923&gt;=48,"SECOND",IF(M923&gt;=36,"THIRD"))))</f>
        <v/>
      </c>
      <c r="N925" s="943"/>
      <c r="O925" s="326"/>
      <c r="P925" s="362"/>
      <c r="Q925" s="327"/>
      <c r="R925" s="327"/>
      <c r="S925" s="327"/>
      <c r="T925" s="327"/>
      <c r="U925" s="337"/>
      <c r="V925" s="342"/>
      <c r="W925" s="34"/>
      <c r="X925" s="337"/>
      <c r="Y925" s="326"/>
      <c r="Z925" s="326"/>
    </row>
    <row r="926" spans="1:26" ht="21" customHeight="1">
      <c r="A926" s="891"/>
      <c r="B926" s="892"/>
      <c r="C926" s="934">
        <f>'statement of marks'!$GN$6</f>
        <v>25</v>
      </c>
      <c r="D926" s="934"/>
      <c r="E926" s="274">
        <f>'statement of marks'!$GO$6</f>
        <v>30</v>
      </c>
      <c r="F926" s="274"/>
      <c r="G926" s="270">
        <f>'statement of marks'!$GP$6</f>
        <v>30</v>
      </c>
      <c r="H926" s="934">
        <f>'statement of marks'!$GQ$6</f>
        <v>15</v>
      </c>
      <c r="I926" s="934"/>
      <c r="J926" s="270">
        <f>SUM(C926,E926,G926,H926)</f>
        <v>100</v>
      </c>
      <c r="K926" s="274"/>
      <c r="L926" s="935"/>
      <c r="M926" s="942"/>
      <c r="N926" s="943"/>
      <c r="O926" s="326"/>
      <c r="P926" s="362"/>
      <c r="Q926" s="325"/>
      <c r="R926" s="325"/>
      <c r="S926" s="325"/>
      <c r="T926" s="325"/>
      <c r="U926" s="332"/>
      <c r="V926" s="342"/>
      <c r="W926" s="337"/>
      <c r="X926" s="337"/>
      <c r="Y926" s="326"/>
      <c r="Z926" s="326"/>
    </row>
    <row r="927" spans="1:26" ht="21" customHeight="1">
      <c r="A927" s="891"/>
      <c r="B927" s="892"/>
      <c r="C927" s="939">
        <f>IF('statement of marks'!GN30="","",'statement of marks'!GN30)</f>
        <v>24</v>
      </c>
      <c r="D927" s="939"/>
      <c r="E927" s="277">
        <f>'statement of marks'!GO30</f>
        <v>28</v>
      </c>
      <c r="F927" s="277"/>
      <c r="G927" s="272">
        <f>'statement of marks'!GP30</f>
        <v>27</v>
      </c>
      <c r="H927" s="939">
        <f>'statement of marks'!GQ30</f>
        <v>14</v>
      </c>
      <c r="I927" s="939"/>
      <c r="J927" s="270">
        <f>IF(H927="","",SUM(C927:H927))</f>
        <v>93</v>
      </c>
      <c r="K927" s="275" t="str">
        <f>IF('statement of marks'!JA30="","",'statement of marks'!JA30)</f>
        <v>A</v>
      </c>
      <c r="L927" s="944" t="s">
        <v>442</v>
      </c>
      <c r="M927" s="945"/>
      <c r="N927" s="946"/>
      <c r="O927" s="326"/>
      <c r="P927" s="362"/>
      <c r="Q927" s="325"/>
      <c r="R927" s="325"/>
      <c r="S927" s="325"/>
      <c r="T927" s="325"/>
      <c r="U927" s="332"/>
      <c r="V927" s="342"/>
      <c r="W927" s="337"/>
      <c r="X927" s="337"/>
      <c r="Y927" s="326"/>
      <c r="Z927" s="326"/>
    </row>
    <row r="928" spans="1:26" ht="21" customHeight="1">
      <c r="A928" s="922" t="s">
        <v>439</v>
      </c>
      <c r="B928" s="923"/>
      <c r="C928" s="901" t="str">
        <f>'statement of marks'!HK30</f>
        <v/>
      </c>
      <c r="D928" s="901"/>
      <c r="E928" s="901"/>
      <c r="F928" s="278"/>
      <c r="G928" s="278" t="s">
        <v>211</v>
      </c>
      <c r="H928" s="275" t="str">
        <f>IF('statement of marks'!DR30="","",'statement of marks'!DR30)</f>
        <v/>
      </c>
      <c r="I928" s="942" t="s">
        <v>209</v>
      </c>
      <c r="J928" s="942"/>
      <c r="K928" s="272" t="str">
        <f>IF('statement of marks'!HM30="","",'statement of marks'!HM30)</f>
        <v/>
      </c>
      <c r="L928" s="945"/>
      <c r="M928" s="945"/>
      <c r="N928" s="946"/>
      <c r="O928" s="326"/>
      <c r="P928" s="362"/>
      <c r="Q928" s="327"/>
      <c r="R928" s="327"/>
      <c r="S928" s="327"/>
      <c r="T928" s="325"/>
      <c r="U928" s="337"/>
      <c r="V928" s="344"/>
      <c r="W928" s="345"/>
      <c r="X928" s="345"/>
      <c r="Y928" s="326"/>
      <c r="Z928" s="326"/>
    </row>
    <row r="929" spans="1:26" ht="21" customHeight="1">
      <c r="A929" s="310" t="s">
        <v>363</v>
      </c>
      <c r="B929" s="947" t="s">
        <v>202</v>
      </c>
      <c r="C929" s="947"/>
      <c r="D929" s="939" t="s">
        <v>203</v>
      </c>
      <c r="E929" s="939"/>
      <c r="F929" s="272"/>
      <c r="G929" s="939" t="s">
        <v>204</v>
      </c>
      <c r="H929" s="939"/>
      <c r="I929" s="939" t="s">
        <v>205</v>
      </c>
      <c r="J929" s="939"/>
      <c r="K929" s="272" t="s">
        <v>324</v>
      </c>
      <c r="L929" s="945"/>
      <c r="M929" s="945"/>
      <c r="N929" s="946"/>
      <c r="O929" s="331"/>
      <c r="P929" s="362"/>
      <c r="Q929" s="324"/>
      <c r="R929" s="337"/>
      <c r="S929" s="337"/>
      <c r="T929" s="337"/>
      <c r="U929" s="327"/>
      <c r="V929" s="345"/>
      <c r="W929" s="345"/>
      <c r="X929" s="345"/>
      <c r="Y929" s="331"/>
      <c r="Z929" s="331"/>
    </row>
    <row r="930" spans="1:26" ht="21" customHeight="1">
      <c r="A930" s="891" t="s">
        <v>200</v>
      </c>
      <c r="B930" s="892"/>
      <c r="C930" s="277" t="str">
        <f>IF('statement of marks'!HO30="","",'statement of marks'!HO30)</f>
        <v/>
      </c>
      <c r="D930" s="893" t="str">
        <f>IF('statement of marks'!HQ30="","",'statement of marks'!HQ30)</f>
        <v/>
      </c>
      <c r="E930" s="893"/>
      <c r="F930" s="277"/>
      <c r="G930" s="893" t="str">
        <f>IF('statement of marks'!HS30="","",'statement of marks'!HS30)</f>
        <v/>
      </c>
      <c r="H930" s="893"/>
      <c r="I930" s="893" t="str">
        <f>IF('statement of marks'!HU30="","",'statement of marks'!HU30)</f>
        <v/>
      </c>
      <c r="J930" s="893"/>
      <c r="K930" s="275" t="str">
        <f>'statement of marks'!HW30</f>
        <v/>
      </c>
      <c r="L930" s="894" t="str">
        <f>IF(OR(M921="PASS",M921="FAIL"),'result subject-wise'!$AV$112,"")</f>
        <v/>
      </c>
      <c r="M930" s="894"/>
      <c r="N930" s="895"/>
      <c r="O930" s="346"/>
      <c r="P930" s="362"/>
      <c r="Q930" s="327"/>
      <c r="R930" s="327"/>
      <c r="S930" s="327"/>
      <c r="T930" s="327"/>
      <c r="U930" s="327"/>
      <c r="V930" s="345"/>
      <c r="W930" s="345"/>
      <c r="X930" s="345"/>
      <c r="Y930" s="357"/>
      <c r="Z930" s="346"/>
    </row>
    <row r="931" spans="1:26" ht="21" customHeight="1">
      <c r="A931" s="896" t="s">
        <v>201</v>
      </c>
      <c r="B931" s="897"/>
      <c r="C931" s="274" t="str">
        <f>IF('statement of marks'!HN30="","",'statement of marks'!HN30)</f>
        <v/>
      </c>
      <c r="D931" s="898" t="str">
        <f>IF('statement of marks'!HP30="","",'statement of marks'!HP30)</f>
        <v/>
      </c>
      <c r="E931" s="898"/>
      <c r="F931" s="274"/>
      <c r="G931" s="898" t="str">
        <f>IF('statement of marks'!HR30="","",'statement of marks'!HR30)</f>
        <v/>
      </c>
      <c r="H931" s="898"/>
      <c r="I931" s="898" t="str">
        <f>IF('statement of marks'!HT30="","",'statement of marks'!HT30)</f>
        <v/>
      </c>
      <c r="J931" s="898"/>
      <c r="K931" s="274" t="str">
        <f>'statement of marks'!HV30</f>
        <v/>
      </c>
      <c r="L931" s="894"/>
      <c r="M931" s="894"/>
      <c r="N931" s="895"/>
      <c r="O931" s="326"/>
      <c r="P931" s="362"/>
      <c r="Q931" s="334"/>
      <c r="R931" s="334"/>
      <c r="S931" s="334"/>
      <c r="T931" s="334"/>
      <c r="U931" s="337"/>
      <c r="V931" s="347"/>
      <c r="W931" s="347"/>
      <c r="X931" s="347"/>
      <c r="Y931" s="326"/>
      <c r="Z931" s="326"/>
    </row>
    <row r="932" spans="1:26" ht="21" customHeight="1">
      <c r="A932" s="899" t="s">
        <v>323</v>
      </c>
      <c r="B932" s="900"/>
      <c r="C932" s="22"/>
      <c r="D932" s="901"/>
      <c r="E932" s="901"/>
      <c r="F932" s="278"/>
      <c r="G932" s="901"/>
      <c r="H932" s="901"/>
      <c r="I932" s="901"/>
      <c r="J932" s="901"/>
      <c r="K932" s="901"/>
      <c r="L932" s="901"/>
      <c r="M932" s="901"/>
      <c r="N932" s="902"/>
      <c r="O932" s="348"/>
      <c r="P932" s="362"/>
      <c r="Q932" s="332"/>
      <c r="R932" s="332"/>
      <c r="S932" s="332"/>
      <c r="T932" s="332"/>
      <c r="U932" s="332"/>
      <c r="V932" s="347"/>
      <c r="W932" s="347"/>
      <c r="X932" s="347"/>
      <c r="Y932" s="348"/>
      <c r="Z932" s="348"/>
    </row>
    <row r="933" spans="1:26" ht="21" customHeight="1">
      <c r="A933" s="899" t="s">
        <v>206</v>
      </c>
      <c r="B933" s="900"/>
      <c r="C933" s="22"/>
      <c r="D933" s="901"/>
      <c r="E933" s="901"/>
      <c r="F933" s="278"/>
      <c r="G933" s="901"/>
      <c r="H933" s="901"/>
      <c r="I933" s="901"/>
      <c r="J933" s="901"/>
      <c r="K933" s="901"/>
      <c r="L933" s="901"/>
      <c r="M933" s="901"/>
      <c r="N933" s="902"/>
      <c r="O933" s="326"/>
      <c r="P933" s="362"/>
      <c r="Q933" s="324"/>
      <c r="R933" s="324"/>
      <c r="S933" s="324"/>
      <c r="T933" s="324"/>
      <c r="U933" s="324"/>
      <c r="V933" s="324"/>
      <c r="W933" s="324"/>
      <c r="X933" s="324"/>
      <c r="Y933" s="349"/>
      <c r="Z933" s="326"/>
    </row>
    <row r="934" spans="1:26" ht="21" customHeight="1">
      <c r="A934" s="891" t="s">
        <v>322</v>
      </c>
      <c r="B934" s="892"/>
      <c r="C934" s="22"/>
      <c r="D934" s="901"/>
      <c r="E934" s="901"/>
      <c r="F934" s="278"/>
      <c r="G934" s="901"/>
      <c r="H934" s="901"/>
      <c r="I934" s="901"/>
      <c r="J934" s="901"/>
      <c r="K934" s="594" t="s">
        <v>322</v>
      </c>
      <c r="L934" s="901"/>
      <c r="M934" s="901"/>
      <c r="N934" s="902"/>
      <c r="O934" s="326"/>
      <c r="P934" s="362"/>
      <c r="Q934" s="324"/>
      <c r="R934" s="324"/>
      <c r="S934" s="324"/>
      <c r="T934" s="324"/>
      <c r="U934" s="324"/>
      <c r="V934" s="324"/>
      <c r="W934" s="324"/>
      <c r="X934" s="324"/>
      <c r="Y934" s="326"/>
      <c r="Z934" s="326"/>
    </row>
    <row r="935" spans="1:26" ht="21" customHeight="1">
      <c r="A935" s="891" t="s">
        <v>207</v>
      </c>
      <c r="B935" s="892"/>
      <c r="C935" s="22"/>
      <c r="D935" s="901"/>
      <c r="E935" s="901"/>
      <c r="F935" s="278"/>
      <c r="G935" s="901"/>
      <c r="H935" s="901"/>
      <c r="I935" s="901"/>
      <c r="J935" s="901"/>
      <c r="K935" s="901"/>
      <c r="L935" s="901"/>
      <c r="M935" s="901"/>
      <c r="N935" s="902"/>
      <c r="O935" s="326"/>
      <c r="P935" s="362"/>
      <c r="Q935" s="324"/>
      <c r="R935" s="324"/>
      <c r="S935" s="324"/>
      <c r="T935" s="324"/>
      <c r="U935" s="34"/>
      <c r="V935" s="324"/>
      <c r="W935" s="324"/>
      <c r="X935" s="324"/>
      <c r="Y935" s="326"/>
      <c r="Z935" s="326"/>
    </row>
    <row r="936" spans="1:26" ht="21" customHeight="1" thickBot="1">
      <c r="A936" s="905" t="s">
        <v>208</v>
      </c>
      <c r="B936" s="906"/>
      <c r="C936" s="906"/>
      <c r="D936" s="906"/>
      <c r="E936" s="906"/>
      <c r="F936" s="314"/>
      <c r="G936" s="907">
        <f>'statement of marks'!$HV$108</f>
        <v>45781</v>
      </c>
      <c r="H936" s="907"/>
      <c r="I936" s="908" t="s">
        <v>210</v>
      </c>
      <c r="J936" s="908"/>
      <c r="K936" s="903"/>
      <c r="L936" s="903"/>
      <c r="M936" s="903"/>
      <c r="N936" s="904"/>
      <c r="O936" s="326"/>
      <c r="P936" s="362"/>
      <c r="Q936" s="324"/>
      <c r="R936" s="324"/>
      <c r="S936" s="324"/>
      <c r="T936" s="324"/>
      <c r="U936" s="324"/>
      <c r="V936" s="324"/>
      <c r="W936" s="324"/>
      <c r="X936" s="324"/>
      <c r="Y936" s="326"/>
      <c r="Z936" s="326"/>
    </row>
    <row r="937" spans="1:26" ht="21" customHeight="1" thickTop="1">
      <c r="A937" s="962" t="s">
        <v>195</v>
      </c>
      <c r="B937" s="963"/>
      <c r="C937" s="963"/>
      <c r="D937" s="963"/>
      <c r="E937" s="963"/>
      <c r="F937" s="963"/>
      <c r="G937" s="963"/>
      <c r="H937" s="963"/>
      <c r="I937" s="963"/>
      <c r="J937" s="963"/>
      <c r="K937" s="963"/>
      <c r="L937" s="963"/>
      <c r="M937" s="963"/>
      <c r="N937" s="964"/>
      <c r="O937" s="345"/>
      <c r="P937" s="362"/>
      <c r="Q937" s="345"/>
      <c r="R937" s="347"/>
      <c r="S937" s="350"/>
      <c r="T937" s="350"/>
      <c r="U937" s="324"/>
      <c r="V937" s="324"/>
      <c r="W937" s="324"/>
      <c r="X937" s="324"/>
      <c r="Y937" s="345"/>
      <c r="Z937" s="345"/>
    </row>
    <row r="938" spans="1:26" ht="21" customHeight="1">
      <c r="A938" s="965" t="str">
        <f>IF('statement of marks'!$A$2="","",'statement of marks'!$A$2)</f>
        <v>Govt. Higher Secondary School, XYZ</v>
      </c>
      <c r="B938" s="966"/>
      <c r="C938" s="966"/>
      <c r="D938" s="966"/>
      <c r="E938" s="966"/>
      <c r="F938" s="966"/>
      <c r="G938" s="966"/>
      <c r="H938" s="966"/>
      <c r="I938" s="966"/>
      <c r="J938" s="966"/>
      <c r="K938" s="966"/>
      <c r="L938" s="966"/>
      <c r="M938" s="966"/>
      <c r="N938" s="967"/>
      <c r="O938" s="323"/>
      <c r="P938" s="362"/>
      <c r="Q938" s="323"/>
      <c r="R938" s="323"/>
      <c r="S938" s="323"/>
      <c r="T938" s="323"/>
      <c r="U938" s="323"/>
      <c r="V938" s="323"/>
      <c r="W938" s="323"/>
      <c r="X938" s="323"/>
      <c r="Y938" s="323"/>
      <c r="Z938" s="323"/>
    </row>
    <row r="939" spans="1:26" ht="21" customHeight="1">
      <c r="A939" s="965"/>
      <c r="B939" s="966"/>
      <c r="C939" s="966"/>
      <c r="D939" s="966"/>
      <c r="E939" s="966"/>
      <c r="F939" s="966"/>
      <c r="G939" s="966"/>
      <c r="H939" s="966"/>
      <c r="I939" s="966"/>
      <c r="J939" s="966"/>
      <c r="K939" s="966"/>
      <c r="L939" s="966"/>
      <c r="M939" s="966"/>
      <c r="N939" s="967"/>
      <c r="O939" s="325"/>
      <c r="P939" s="362"/>
      <c r="Q939" s="325"/>
      <c r="R939" s="325"/>
      <c r="S939" s="325"/>
      <c r="T939" s="325"/>
      <c r="U939" s="325"/>
      <c r="V939" s="325"/>
      <c r="W939" s="325"/>
      <c r="X939" s="325"/>
      <c r="Y939" s="325"/>
      <c r="Z939" s="325"/>
    </row>
    <row r="940" spans="1:26" ht="21" customHeight="1">
      <c r="A940" s="891" t="s">
        <v>196</v>
      </c>
      <c r="B940" s="892"/>
      <c r="C940" s="939" t="str">
        <f>IF(M960="","MAIN EXAM.",IF(C967="SUPPL.","SUPPL. EXAM.",IF(C967="RE-EXAM.","RE-EXAM.",)))</f>
        <v>MAIN EXAM.</v>
      </c>
      <c r="D940" s="939"/>
      <c r="E940" s="939"/>
      <c r="F940" s="939"/>
      <c r="G940" s="939"/>
      <c r="H940" s="948" t="s">
        <v>133</v>
      </c>
      <c r="I940" s="949"/>
      <c r="J940" s="352" t="str">
        <f>IF('statement of marks'!$F$3="","",'statement of marks'!$F$3)</f>
        <v>2024-25</v>
      </c>
      <c r="K940" s="939" t="s">
        <v>62</v>
      </c>
      <c r="L940" s="939"/>
      <c r="M940" s="939" t="str">
        <f>IF('statement of marks'!D31="","",'statement of marks'!D31)</f>
        <v/>
      </c>
      <c r="N940" s="950"/>
      <c r="O940" s="325"/>
      <c r="P940" s="362"/>
      <c r="Q940" s="325"/>
      <c r="R940" s="325"/>
      <c r="S940" s="325"/>
      <c r="T940" s="325"/>
      <c r="U940" s="325"/>
      <c r="V940" s="325"/>
      <c r="W940" s="325"/>
      <c r="X940" s="325"/>
      <c r="Y940" s="325"/>
      <c r="Z940" s="325"/>
    </row>
    <row r="941" spans="1:26" ht="21" customHeight="1">
      <c r="A941" s="891" t="s">
        <v>36</v>
      </c>
      <c r="B941" s="892"/>
      <c r="C941" s="892" t="str">
        <f>IF('statement of marks'!G31="","",'statement of marks'!G31)</f>
        <v/>
      </c>
      <c r="D941" s="892"/>
      <c r="E941" s="892"/>
      <c r="F941" s="892"/>
      <c r="G941" s="892"/>
      <c r="H941" s="892"/>
      <c r="I941" s="892"/>
      <c r="J941" s="892"/>
      <c r="K941" s="892"/>
      <c r="L941" s="892"/>
      <c r="M941" s="892"/>
      <c r="N941" s="951"/>
      <c r="O941" s="326"/>
      <c r="P941" s="362"/>
      <c r="Q941" s="327"/>
      <c r="R941" s="327"/>
      <c r="S941" s="327"/>
      <c r="T941" s="327"/>
      <c r="U941" s="327"/>
      <c r="V941" s="327"/>
      <c r="W941" s="327"/>
      <c r="X941" s="327"/>
      <c r="Y941" s="326"/>
      <c r="Z941" s="326"/>
    </row>
    <row r="942" spans="1:26" ht="21" customHeight="1">
      <c r="A942" s="891" t="s">
        <v>37</v>
      </c>
      <c r="B942" s="892"/>
      <c r="C942" s="892" t="str">
        <f>IF('statement of marks'!H31="","",'statement of marks'!H31)</f>
        <v/>
      </c>
      <c r="D942" s="892"/>
      <c r="E942" s="892"/>
      <c r="F942" s="892"/>
      <c r="G942" s="892"/>
      <c r="H942" s="892"/>
      <c r="I942" s="892"/>
      <c r="J942" s="892"/>
      <c r="K942" s="892"/>
      <c r="L942" s="892"/>
      <c r="M942" s="892"/>
      <c r="N942" s="951"/>
      <c r="O942" s="326"/>
      <c r="P942" s="362"/>
      <c r="Q942" s="326"/>
      <c r="R942" s="326"/>
      <c r="S942" s="326"/>
      <c r="T942" s="326"/>
      <c r="U942" s="326"/>
      <c r="V942" s="326"/>
      <c r="W942" s="326"/>
      <c r="X942" s="326"/>
      <c r="Y942" s="326"/>
      <c r="Z942" s="326"/>
    </row>
    <row r="943" spans="1:26" ht="21" customHeight="1">
      <c r="A943" s="891" t="s">
        <v>38</v>
      </c>
      <c r="B943" s="892"/>
      <c r="C943" s="892" t="str">
        <f>IF('statement of marks'!I31="","",'statement of marks'!I31)</f>
        <v/>
      </c>
      <c r="D943" s="892"/>
      <c r="E943" s="892"/>
      <c r="F943" s="892"/>
      <c r="G943" s="892"/>
      <c r="H943" s="892"/>
      <c r="I943" s="892"/>
      <c r="J943" s="892"/>
      <c r="K943" s="892"/>
      <c r="L943" s="892"/>
      <c r="M943" s="892"/>
      <c r="N943" s="951"/>
      <c r="O943" s="326"/>
      <c r="P943" s="362"/>
      <c r="Q943" s="326"/>
      <c r="R943" s="326"/>
      <c r="S943" s="326"/>
      <c r="T943" s="326"/>
      <c r="U943" s="326"/>
      <c r="V943" s="326"/>
      <c r="W943" s="326"/>
      <c r="X943" s="326"/>
      <c r="Y943" s="326"/>
      <c r="Z943" s="326"/>
    </row>
    <row r="944" spans="1:26" ht="21" customHeight="1">
      <c r="A944" s="891" t="s">
        <v>243</v>
      </c>
      <c r="B944" s="892"/>
      <c r="C944" s="892" t="str">
        <f>IF('statement of marks'!$A$3="","",'statement of marks'!$A$3)</f>
        <v>9 'A'</v>
      </c>
      <c r="D944" s="892"/>
      <c r="E944" s="939" t="s">
        <v>63</v>
      </c>
      <c r="F944" s="939"/>
      <c r="G944" s="939"/>
      <c r="H944" s="939" t="str">
        <f>IF('statement of marks'!E31="","",'statement of marks'!E31)</f>
        <v/>
      </c>
      <c r="I944" s="939"/>
      <c r="J944" s="952" t="s">
        <v>58</v>
      </c>
      <c r="K944" s="952"/>
      <c r="L944" s="953" t="str">
        <f>IF('statement of marks'!F31="","",'statement of marks'!F31)</f>
        <v/>
      </c>
      <c r="M944" s="953"/>
      <c r="N944" s="954"/>
      <c r="O944" s="326"/>
      <c r="P944" s="362"/>
      <c r="Q944" s="326"/>
      <c r="R944" s="326"/>
      <c r="S944" s="326"/>
      <c r="T944" s="326"/>
      <c r="U944" s="326"/>
      <c r="V944" s="326"/>
      <c r="W944" s="326"/>
      <c r="X944" s="326"/>
      <c r="Y944" s="326"/>
      <c r="Z944" s="326"/>
    </row>
    <row r="945" spans="1:26" ht="21" customHeight="1">
      <c r="A945" s="955" t="s">
        <v>197</v>
      </c>
      <c r="B945" s="956" t="s">
        <v>198</v>
      </c>
      <c r="C945" s="659" t="s">
        <v>67</v>
      </c>
      <c r="D945" s="659" t="s">
        <v>68</v>
      </c>
      <c r="E945" s="957" t="s">
        <v>434</v>
      </c>
      <c r="F945" s="958" t="s">
        <v>431</v>
      </c>
      <c r="G945" s="659" t="s">
        <v>370</v>
      </c>
      <c r="H945" s="659" t="s">
        <v>212</v>
      </c>
      <c r="I945" s="659" t="s">
        <v>432</v>
      </c>
      <c r="J945" s="659" t="s">
        <v>168</v>
      </c>
      <c r="K945" s="659" t="s">
        <v>438</v>
      </c>
      <c r="L945" s="659" t="s">
        <v>365</v>
      </c>
      <c r="M945" s="659" t="s">
        <v>366</v>
      </c>
      <c r="N945" s="961" t="s">
        <v>213</v>
      </c>
      <c r="O945" s="326"/>
      <c r="P945" s="362"/>
      <c r="Q945" s="326"/>
      <c r="R945" s="327"/>
      <c r="S945" s="327"/>
      <c r="T945" s="327"/>
      <c r="U945" s="327"/>
      <c r="V945" s="328"/>
      <c r="W945" s="328"/>
      <c r="X945" s="328"/>
      <c r="Y945" s="326"/>
      <c r="Z945" s="326"/>
    </row>
    <row r="946" spans="1:26" ht="21" customHeight="1">
      <c r="A946" s="955"/>
      <c r="B946" s="956"/>
      <c r="C946" s="659"/>
      <c r="D946" s="659"/>
      <c r="E946" s="957"/>
      <c r="F946" s="959"/>
      <c r="G946" s="659"/>
      <c r="H946" s="659"/>
      <c r="I946" s="659"/>
      <c r="J946" s="659"/>
      <c r="K946" s="659"/>
      <c r="L946" s="659"/>
      <c r="M946" s="659"/>
      <c r="N946" s="961"/>
      <c r="O946" s="329"/>
      <c r="P946" s="362"/>
      <c r="Q946" s="330"/>
      <c r="R946" s="330"/>
      <c r="S946" s="330"/>
      <c r="T946" s="330"/>
      <c r="U946" s="330"/>
      <c r="V946" s="330"/>
      <c r="W946" s="330"/>
      <c r="X946" s="330"/>
      <c r="Y946" s="329"/>
      <c r="Z946" s="329"/>
    </row>
    <row r="947" spans="1:26" ht="21" customHeight="1">
      <c r="A947" s="955"/>
      <c r="B947" s="956"/>
      <c r="C947" s="659"/>
      <c r="D947" s="659"/>
      <c r="E947" s="957"/>
      <c r="F947" s="960"/>
      <c r="G947" s="659"/>
      <c r="H947" s="659"/>
      <c r="I947" s="659"/>
      <c r="J947" s="659"/>
      <c r="K947" s="659"/>
      <c r="L947" s="659"/>
      <c r="M947" s="659"/>
      <c r="N947" s="961"/>
      <c r="O947" s="329"/>
      <c r="P947" s="362"/>
      <c r="Q947" s="330"/>
      <c r="R947" s="330"/>
      <c r="S947" s="330"/>
      <c r="T947" s="330"/>
      <c r="U947" s="330"/>
      <c r="V947" s="330"/>
      <c r="W947" s="330"/>
      <c r="X947" s="330"/>
      <c r="Y947" s="329"/>
      <c r="Z947" s="329"/>
    </row>
    <row r="948" spans="1:26" ht="21" customHeight="1">
      <c r="A948" s="922" t="s">
        <v>149</v>
      </c>
      <c r="B948" s="923"/>
      <c r="C948" s="274">
        <v>10</v>
      </c>
      <c r="D948" s="274">
        <v>10</v>
      </c>
      <c r="E948" s="322" t="s">
        <v>436</v>
      </c>
      <c r="F948" s="322" t="s">
        <v>437</v>
      </c>
      <c r="G948" s="274">
        <v>70</v>
      </c>
      <c r="H948" s="270">
        <v>100</v>
      </c>
      <c r="I948" s="202">
        <v>100</v>
      </c>
      <c r="J948" s="270">
        <v>200</v>
      </c>
      <c r="K948" s="279"/>
      <c r="L948" s="270">
        <v>100</v>
      </c>
      <c r="M948" s="270"/>
      <c r="N948" s="201">
        <v>200</v>
      </c>
      <c r="O948" s="329"/>
      <c r="P948" s="362"/>
      <c r="Q948" s="330"/>
      <c r="R948" s="330"/>
      <c r="S948" s="330"/>
      <c r="T948" s="330"/>
      <c r="U948" s="330"/>
      <c r="V948" s="330"/>
      <c r="W948" s="330"/>
      <c r="X948" s="330"/>
      <c r="Y948" s="329"/>
      <c r="Z948" s="329"/>
    </row>
    <row r="949" spans="1:26" ht="21" customHeight="1">
      <c r="A949" s="891" t="str">
        <f>'statement of marks'!$J$3</f>
        <v xml:space="preserve"> HINDI</v>
      </c>
      <c r="B949" s="892"/>
      <c r="C949" s="277" t="str">
        <f>IF('statement of marks'!J31="","",'statement of marks'!J31)</f>
        <v/>
      </c>
      <c r="D949" s="277" t="str">
        <f>IF('statement of marks'!K31="","",'statement of marks'!K31)</f>
        <v/>
      </c>
      <c r="E949" s="277" t="str">
        <f>IF('statement of marks'!L31="","",'statement of marks'!L31)</f>
        <v/>
      </c>
      <c r="F949" s="360" t="str">
        <f>IF('statement of marks'!N31="","",'statement of marks'!N31)</f>
        <v/>
      </c>
      <c r="G949" s="277" t="str">
        <f>IF('statement of marks'!O31="","",'statement of marks'!O31)</f>
        <v/>
      </c>
      <c r="H949" s="270" t="str">
        <f t="shared" ref="H949:H954" si="143">IF(G949="","",SUM(C949:G949))</f>
        <v/>
      </c>
      <c r="I949" s="202" t="str">
        <f>IF('statement of marks'!Q31="","",'statement of marks'!Q31)</f>
        <v/>
      </c>
      <c r="J949" s="203" t="str">
        <f t="shared" ref="J949:J954" si="144">IF(I949="","",SUM(H949:I949))</f>
        <v/>
      </c>
      <c r="K949" s="275" t="str">
        <f>CONCATENATE('statement of marks'!HZ31,'statement of marks'!IA31,'statement of marks'!IB31)</f>
        <v/>
      </c>
      <c r="L949" s="277" t="str">
        <f>IF('result subject-wise'!AB31="","",'result subject-wise'!AB31)</f>
        <v/>
      </c>
      <c r="M949" s="277" t="str">
        <f>IF('result subject-wise'!AK31="","",'result subject-wise'!AK31)</f>
        <v/>
      </c>
      <c r="N949" s="276" t="str">
        <f>IF(AND(K949="RE",M949=""),"",IF(AND(K949="S",M949=""),"",IF(M949="P",SUM(H949,L949),J949)))</f>
        <v/>
      </c>
      <c r="O949" s="331"/>
      <c r="P949" s="362"/>
      <c r="Q949" s="325"/>
      <c r="R949" s="325"/>
      <c r="S949" s="325"/>
      <c r="T949" s="325"/>
      <c r="U949" s="333"/>
      <c r="V949" s="325"/>
      <c r="W949" s="325"/>
      <c r="X949" s="325"/>
      <c r="Y949" s="331"/>
      <c r="Z949" s="331"/>
    </row>
    <row r="950" spans="1:26" ht="21" customHeight="1">
      <c r="A950" s="891" t="str">
        <f>'statement of marks'!$Y$3</f>
        <v xml:space="preserve"> ENGLISH</v>
      </c>
      <c r="B950" s="892"/>
      <c r="C950" s="277" t="str">
        <f>IF('statement of marks'!Y31="","",'statement of marks'!Y31)</f>
        <v/>
      </c>
      <c r="D950" s="277" t="str">
        <f>IF('statement of marks'!Z31="","",'statement of marks'!Z31)</f>
        <v/>
      </c>
      <c r="E950" s="277" t="str">
        <f>IF('statement of marks'!AA31="","",'statement of marks'!AA31)</f>
        <v/>
      </c>
      <c r="F950" s="360" t="str">
        <f>IF('statement of marks'!AC31="","",'statement of marks'!AC31)</f>
        <v/>
      </c>
      <c r="G950" s="277" t="str">
        <f>IF('statement of marks'!AD31="","",'statement of marks'!AD31)</f>
        <v/>
      </c>
      <c r="H950" s="270" t="str">
        <f t="shared" si="143"/>
        <v/>
      </c>
      <c r="I950" s="202" t="str">
        <f>IF('statement of marks'!AF31="","",'statement of marks'!AF31)</f>
        <v/>
      </c>
      <c r="J950" s="203" t="str">
        <f t="shared" si="144"/>
        <v/>
      </c>
      <c r="K950" s="275" t="str">
        <f>CONCATENATE('statement of marks'!IC31,'statement of marks'!ID31,'statement of marks'!IE31,)</f>
        <v/>
      </c>
      <c r="L950" s="277" t="str">
        <f>IF('result subject-wise'!AC31="","",'result subject-wise'!AC31)</f>
        <v/>
      </c>
      <c r="M950" s="277" t="str">
        <f>IF('result subject-wise'!AL31="","",'result subject-wise'!AL31)</f>
        <v/>
      </c>
      <c r="N950" s="276" t="str">
        <f t="shared" ref="N950:N954" si="145">IF(AND(K950="RE",M950=""),"",IF(AND(K950="S",M950=""),"",IF(M950="P",SUM(H950,L950),J950)))</f>
        <v/>
      </c>
      <c r="O950" s="351"/>
      <c r="P950" s="362"/>
      <c r="Q950" s="334"/>
      <c r="R950" s="325"/>
      <c r="S950" s="335"/>
      <c r="T950" s="336"/>
      <c r="U950" s="337"/>
      <c r="V950" s="334"/>
      <c r="W950" s="334"/>
      <c r="X950" s="337"/>
      <c r="Y950" s="326"/>
      <c r="Z950" s="326"/>
    </row>
    <row r="951" spans="1:26" ht="21" customHeight="1">
      <c r="A951" s="891" t="str">
        <f>'statement of marks'!AO31</f>
        <v/>
      </c>
      <c r="B951" s="892"/>
      <c r="C951" s="277" t="str">
        <f>IF('statement of marks'!AP31="","",'statement of marks'!AP31)</f>
        <v/>
      </c>
      <c r="D951" s="277" t="str">
        <f>IF('statement of marks'!AQ31="","",'statement of marks'!AQ31)</f>
        <v/>
      </c>
      <c r="E951" s="277" t="str">
        <f>IF('statement of marks'!AR31="","",'statement of marks'!AR31)</f>
        <v/>
      </c>
      <c r="F951" s="360" t="str">
        <f>IF('statement of marks'!AT31="","",'statement of marks'!AT31)</f>
        <v/>
      </c>
      <c r="G951" s="277" t="str">
        <f>IF('statement of marks'!AU31="","",'statement of marks'!AU31)</f>
        <v/>
      </c>
      <c r="H951" s="270" t="str">
        <f t="shared" si="143"/>
        <v/>
      </c>
      <c r="I951" s="202" t="str">
        <f>IF('statement of marks'!AW31="","",'statement of marks'!AW31)</f>
        <v/>
      </c>
      <c r="J951" s="203" t="str">
        <f t="shared" si="144"/>
        <v/>
      </c>
      <c r="K951" s="275" t="str">
        <f>CONCATENATE('statement of marks'!IF31,'statement of marks'!IL31,'statement of marks'!IM31)</f>
        <v/>
      </c>
      <c r="L951" s="277" t="str">
        <f>IF('result subject-wise'!AD31="","",'result subject-wise'!AD31)</f>
        <v/>
      </c>
      <c r="M951" s="277" t="str">
        <f>IF('result subject-wise'!AM31="","",'result subject-wise'!AM31)</f>
        <v/>
      </c>
      <c r="N951" s="276" t="str">
        <f t="shared" si="145"/>
        <v/>
      </c>
      <c r="O951" s="326"/>
      <c r="P951" s="362"/>
      <c r="Q951" s="334"/>
      <c r="R951" s="325"/>
      <c r="S951" s="335"/>
      <c r="T951" s="336"/>
      <c r="U951" s="337"/>
      <c r="V951" s="334"/>
      <c r="W951" s="334"/>
      <c r="X951" s="337"/>
      <c r="Y951" s="326"/>
      <c r="Z951" s="326"/>
    </row>
    <row r="952" spans="1:26" ht="21" customHeight="1">
      <c r="A952" s="891" t="str">
        <f>'statement of marks'!$BE$3</f>
        <v xml:space="preserve"> SCIENCE</v>
      </c>
      <c r="B952" s="892"/>
      <c r="C952" s="277" t="str">
        <f>IF('statement of marks'!BE31="","",'statement of marks'!BE31)</f>
        <v/>
      </c>
      <c r="D952" s="277" t="str">
        <f>IF('statement of marks'!BF31="","",'statement of marks'!BF31)</f>
        <v/>
      </c>
      <c r="E952" s="277" t="str">
        <f>IF('statement of marks'!BG31="","",'statement of marks'!BG31)</f>
        <v/>
      </c>
      <c r="F952" s="360" t="str">
        <f>IF('statement of marks'!BI31="","",'statement of marks'!BI31)</f>
        <v/>
      </c>
      <c r="G952" s="277" t="str">
        <f>IF('statement of marks'!BJ31="","",'statement of marks'!BJ31)</f>
        <v/>
      </c>
      <c r="H952" s="270" t="str">
        <f t="shared" si="143"/>
        <v/>
      </c>
      <c r="I952" s="202" t="str">
        <f>IF('statement of marks'!BL31="","",'statement of marks'!BL31)</f>
        <v/>
      </c>
      <c r="J952" s="203" t="str">
        <f t="shared" si="144"/>
        <v/>
      </c>
      <c r="K952" s="275" t="str">
        <f>CONCATENATE('statement of marks'!IN31,'statement of marks'!IO31,'statement of marks'!IP31)</f>
        <v/>
      </c>
      <c r="L952" s="277" t="str">
        <f>IF('result subject-wise'!AE31="","",'result subject-wise'!AE31)</f>
        <v/>
      </c>
      <c r="M952" s="277" t="str">
        <f>IF('result subject-wise'!AN31="","",'result subject-wise'!AN31)</f>
        <v/>
      </c>
      <c r="N952" s="276" t="str">
        <f t="shared" si="145"/>
        <v/>
      </c>
      <c r="O952" s="326"/>
      <c r="P952" s="362"/>
      <c r="Q952" s="334"/>
      <c r="R952" s="325"/>
      <c r="S952" s="335"/>
      <c r="T952" s="336"/>
      <c r="U952" s="337"/>
      <c r="V952" s="334"/>
      <c r="W952" s="334"/>
      <c r="X952" s="337"/>
      <c r="Y952" s="326"/>
      <c r="Z952" s="326"/>
    </row>
    <row r="953" spans="1:26" ht="21" customHeight="1">
      <c r="A953" s="909" t="str">
        <f>'statement of marks'!$BU31</f>
        <v xml:space="preserve"> SOCIAL SCIENCE</v>
      </c>
      <c r="B953" s="910"/>
      <c r="C953" s="277">
        <f>IF('statement of marks'!CL31="","",'statement of marks'!CL31)</f>
        <v>10</v>
      </c>
      <c r="D953" s="277">
        <f>IF('statement of marks'!CM31="","",'statement of marks'!CM31)</f>
        <v>10</v>
      </c>
      <c r="E953" s="277">
        <f>IF('statement of marks'!CN31="","",'statement of marks'!CN31)</f>
        <v>9</v>
      </c>
      <c r="F953" s="360">
        <f>IF('statement of marks'!CO31="","",'statement of marks'!CO31)</f>
        <v>0.5</v>
      </c>
      <c r="G953" s="277">
        <f>IF('statement of marks'!CP31="","",'statement of marks'!CP31)</f>
        <v>70</v>
      </c>
      <c r="H953" s="270">
        <f t="shared" si="143"/>
        <v>99.5</v>
      </c>
      <c r="I953" s="202">
        <f>IF('statement of marks'!CR31="","",'statement of marks'!CR31)</f>
        <v>100</v>
      </c>
      <c r="J953" s="203">
        <f t="shared" si="144"/>
        <v>199.5</v>
      </c>
      <c r="K953" s="275" t="str">
        <f>CONCATENATE('statement of marks'!IQ31,'statement of marks'!IR31,'statement of marks'!IS31)</f>
        <v/>
      </c>
      <c r="L953" s="277" t="str">
        <f>IF('result subject-wise'!AF31="","",'result subject-wise'!AF31)</f>
        <v/>
      </c>
      <c r="M953" s="277" t="str">
        <f>IF('result subject-wise'!AO31="","",'result subject-wise'!AO31)</f>
        <v/>
      </c>
      <c r="N953" s="276">
        <f t="shared" si="145"/>
        <v>199.5</v>
      </c>
      <c r="O953" s="326"/>
      <c r="P953" s="362"/>
      <c r="Q953" s="334"/>
      <c r="R953" s="325"/>
      <c r="S953" s="335"/>
      <c r="T953" s="336"/>
      <c r="U953" s="337"/>
      <c r="V953" s="334"/>
      <c r="W953" s="334"/>
      <c r="X953" s="337"/>
      <c r="Y953" s="326"/>
      <c r="Z953" s="326"/>
    </row>
    <row r="954" spans="1:26" ht="21" customHeight="1">
      <c r="A954" s="891" t="str">
        <f>'statement of marks'!$CZ$3</f>
        <v xml:space="preserve"> MATHEMATICS</v>
      </c>
      <c r="B954" s="892"/>
      <c r="C954" s="277">
        <f>IF('statement of marks'!CZ31="","",'statement of marks'!CZ31)</f>
        <v>5</v>
      </c>
      <c r="D954" s="277">
        <f>IF('statement of marks'!DA31="","",'statement of marks'!DA31)</f>
        <v>4</v>
      </c>
      <c r="E954" s="277">
        <f>IF('statement of marks'!DB31="","",'statement of marks'!DB31)</f>
        <v>8</v>
      </c>
      <c r="F954" s="360">
        <f>IF('statement of marks'!DD31="","",'statement of marks'!DD31)</f>
        <v>1</v>
      </c>
      <c r="G954" s="277">
        <f>IF('statement of marks'!DE31="","",'statement of marks'!DE31)</f>
        <v>25</v>
      </c>
      <c r="H954" s="270">
        <f t="shared" si="143"/>
        <v>43</v>
      </c>
      <c r="I954" s="202">
        <f>IF('statement of marks'!DG31="","",'statement of marks'!DG31)</f>
        <v>90</v>
      </c>
      <c r="J954" s="203">
        <f t="shared" si="144"/>
        <v>133</v>
      </c>
      <c r="K954" s="275" t="str">
        <f>CONCATENATE('statement of marks'!IT31,'statement of marks'!IU31,'statement of marks'!IV31)</f>
        <v/>
      </c>
      <c r="L954" s="277" t="str">
        <f>IF('result subject-wise'!AG31="","",'result subject-wise'!AG31)</f>
        <v/>
      </c>
      <c r="M954" s="277" t="str">
        <f>IF('result subject-wise'!AP31="","",'result subject-wise'!AP31)</f>
        <v/>
      </c>
      <c r="N954" s="276">
        <f t="shared" si="145"/>
        <v>133</v>
      </c>
      <c r="O954" s="326"/>
      <c r="P954" s="362"/>
      <c r="Q954" s="334"/>
      <c r="R954" s="325"/>
      <c r="S954" s="335"/>
      <c r="T954" s="336"/>
      <c r="U954" s="337"/>
      <c r="V954" s="334"/>
      <c r="W954" s="334"/>
      <c r="X954" s="337"/>
      <c r="Y954" s="326"/>
      <c r="Z954" s="326"/>
    </row>
    <row r="955" spans="1:26" ht="21" customHeight="1">
      <c r="A955" s="911" t="s">
        <v>214</v>
      </c>
      <c r="B955" s="912"/>
      <c r="C955" s="274">
        <f t="shared" ref="C955:D955" si="146">IF(C954="","",SUM(C949:C954))</f>
        <v>15</v>
      </c>
      <c r="D955" s="274">
        <f t="shared" si="146"/>
        <v>14</v>
      </c>
      <c r="E955" s="274">
        <f>IF(E954="","",SUM(E949:E954))</f>
        <v>17</v>
      </c>
      <c r="F955" s="361">
        <f>IF(F954="","",SUM(F949:F954))</f>
        <v>1.5</v>
      </c>
      <c r="G955" s="274">
        <f t="shared" ref="G955:J955" si="147">IF(G954="","",SUM(G949:G954))</f>
        <v>95</v>
      </c>
      <c r="H955" s="274">
        <f t="shared" si="147"/>
        <v>142.5</v>
      </c>
      <c r="I955" s="274">
        <f t="shared" si="147"/>
        <v>190</v>
      </c>
      <c r="J955" s="274">
        <f t="shared" si="147"/>
        <v>332.5</v>
      </c>
      <c r="K955" s="913"/>
      <c r="L955" s="914"/>
      <c r="M955" s="919">
        <f>COUNTIF(M949:M954,"F")</f>
        <v>0</v>
      </c>
      <c r="N955" s="273">
        <f>SUM(N949:N954)</f>
        <v>332.5</v>
      </c>
      <c r="O955" s="326"/>
      <c r="P955" s="362"/>
      <c r="Q955" s="334"/>
      <c r="R955" s="325"/>
      <c r="S955" s="335"/>
      <c r="T955" s="336"/>
      <c r="U955" s="337"/>
      <c r="V955" s="334"/>
      <c r="W955" s="334"/>
      <c r="X955" s="337"/>
      <c r="Y955" s="326"/>
      <c r="Z955" s="326"/>
    </row>
    <row r="956" spans="1:26" ht="21" customHeight="1">
      <c r="A956" s="911" t="s">
        <v>199</v>
      </c>
      <c r="B956" s="912"/>
      <c r="C956" s="270">
        <f>60-(COUNTIF(C949:C954,"NA")*C948+COUNTIF(C949:C954,"ML")*C948)</f>
        <v>60</v>
      </c>
      <c r="D956" s="270">
        <f>60-(COUNTIF(D949:D954,"NA")*D948+COUNTIF(D949:D954,"ML")*D948)</f>
        <v>60</v>
      </c>
      <c r="E956" s="270">
        <f>53-(COUNTIF(E949:E954,"NA")*9+COUNTIF(E949:E954,"ML")*9)</f>
        <v>53</v>
      </c>
      <c r="F956" s="270">
        <f>7-(COUNTIF(F949:F954,"ML")*1)</f>
        <v>7</v>
      </c>
      <c r="G956" s="270">
        <f>420-(COUNTIF(G949:G954,"NA")*G948+COUNTIF(G949:G954,"ML")*G948)</f>
        <v>420</v>
      </c>
      <c r="H956" s="270">
        <f>SUM(C956:G956)</f>
        <v>600</v>
      </c>
      <c r="I956" s="270">
        <f>600-(COUNTIF(I949:I954,"ML")*100)</f>
        <v>600</v>
      </c>
      <c r="J956" s="270">
        <f>SUM(H956:I956)</f>
        <v>1200</v>
      </c>
      <c r="K956" s="915"/>
      <c r="L956" s="916"/>
      <c r="M956" s="920"/>
      <c r="N956" s="201">
        <f>6*N948</f>
        <v>1200</v>
      </c>
      <c r="O956" s="339"/>
      <c r="P956" s="362"/>
      <c r="Q956" s="332"/>
      <c r="R956" s="332"/>
      <c r="S956" s="332"/>
      <c r="T956" s="332"/>
      <c r="U956" s="340"/>
      <c r="V956" s="340"/>
      <c r="W956" s="334"/>
      <c r="X956" s="332"/>
      <c r="Y956" s="339"/>
      <c r="Z956" s="339"/>
    </row>
    <row r="957" spans="1:26" ht="21" customHeight="1">
      <c r="A957" s="922" t="s">
        <v>130</v>
      </c>
      <c r="B957" s="923"/>
      <c r="C957" s="204">
        <f t="shared" ref="C957:J957" si="148">C955/C956*100</f>
        <v>25</v>
      </c>
      <c r="D957" s="204">
        <f t="shared" si="148"/>
        <v>23.333333333333332</v>
      </c>
      <c r="E957" s="204">
        <f t="shared" si="148"/>
        <v>32.075471698113205</v>
      </c>
      <c r="F957" s="204">
        <f t="shared" si="148"/>
        <v>21.428571428571427</v>
      </c>
      <c r="G957" s="204">
        <f t="shared" si="148"/>
        <v>22.61904761904762</v>
      </c>
      <c r="H957" s="204">
        <f t="shared" si="148"/>
        <v>23.75</v>
      </c>
      <c r="I957" s="204">
        <f t="shared" si="148"/>
        <v>31.666666666666664</v>
      </c>
      <c r="J957" s="204">
        <f t="shared" si="148"/>
        <v>27.708333333333336</v>
      </c>
      <c r="K957" s="917"/>
      <c r="L957" s="918"/>
      <c r="M957" s="921"/>
      <c r="N957" s="354">
        <f>N955/N956*100</f>
        <v>27.708333333333336</v>
      </c>
      <c r="O957" s="339"/>
      <c r="P957" s="363"/>
      <c r="Q957" s="325"/>
      <c r="R957" s="325"/>
      <c r="S957" s="325"/>
      <c r="T957" s="325"/>
      <c r="U957" s="340"/>
      <c r="V957" s="334"/>
      <c r="W957" s="340"/>
      <c r="X957" s="325"/>
      <c r="Y957" s="339"/>
      <c r="Z957" s="339"/>
    </row>
    <row r="958" spans="1:26" ht="21" customHeight="1">
      <c r="A958" s="891" t="str">
        <f>'statement of marks'!$DS$3</f>
        <v>RAJASTHAN KA SWARNIM ITIHAS</v>
      </c>
      <c r="B958" s="892"/>
      <c r="C958" s="272">
        <f>IF('statement of marks'!DS31="","",'statement of marks'!DS31)</f>
        <v>10</v>
      </c>
      <c r="D958" s="272">
        <f>IF('statement of marks'!DT31="","",'statement of marks'!DT31)</f>
        <v>10</v>
      </c>
      <c r="E958" s="277">
        <f>IF('statement of marks'!DU31="","",'statement of marks'!DU31)</f>
        <v>10</v>
      </c>
      <c r="F958" s="924"/>
      <c r="G958" s="272">
        <f>IF('statement of marks'!DW31="","",'statement of marks'!DW31)</f>
        <v>70</v>
      </c>
      <c r="H958" s="270">
        <f>IF(G958="","",SUM(C958:G958))</f>
        <v>100</v>
      </c>
      <c r="I958" s="272">
        <f>IF('statement of marks'!DY31="","",'statement of marks'!DY31)</f>
        <v>100</v>
      </c>
      <c r="J958" s="270">
        <f>IF(I958="","",SUM(H958:I958))</f>
        <v>200</v>
      </c>
      <c r="K958" s="275" t="str">
        <f>IF('statement of marks'!IW31="","",'statement of marks'!IW31)</f>
        <v/>
      </c>
      <c r="L958" s="280" t="str">
        <f>IF('result subject-wise'!AQ31="","",'result subject-wise'!AQ31)</f>
        <v/>
      </c>
      <c r="M958" s="927" t="s">
        <v>441</v>
      </c>
      <c r="N958" s="928"/>
      <c r="O958" s="331"/>
      <c r="P958" s="362"/>
      <c r="Q958" s="341"/>
      <c r="R958" s="341"/>
      <c r="S958" s="341"/>
      <c r="T958" s="341"/>
      <c r="U958" s="340"/>
      <c r="V958" s="334"/>
      <c r="W958" s="340"/>
      <c r="X958" s="341"/>
      <c r="Y958" s="331"/>
      <c r="Z958" s="331"/>
    </row>
    <row r="959" spans="1:26" ht="21" customHeight="1">
      <c r="A959" s="891" t="str">
        <f>'statement of marks'!$EG$3</f>
        <v xml:space="preserve"> PH. AND HEALTH EDU.</v>
      </c>
      <c r="B959" s="892"/>
      <c r="C959" s="272">
        <f>IF('statement of marks'!EI31="","",'statement of marks'!EI31)</f>
        <v>14</v>
      </c>
      <c r="D959" s="272">
        <f>IF('statement of marks'!EL31="","",'statement of marks'!EL31)</f>
        <v>11</v>
      </c>
      <c r="E959" s="277">
        <f>IF('statement of marks'!EO31="","",'statement of marks'!EO31)</f>
        <v>25</v>
      </c>
      <c r="F959" s="925"/>
      <c r="G959" s="272">
        <f>IF('statement of marks'!EU31="","",'statement of marks'!EU31)</f>
        <v>38</v>
      </c>
      <c r="H959" s="270">
        <f>IF(G959="","",SUM(C959:G959))</f>
        <v>88</v>
      </c>
      <c r="I959" s="272">
        <f>IF('statement of marks'!EZ31="","",'statement of marks'!EZ31)</f>
        <v>100</v>
      </c>
      <c r="J959" s="270">
        <f>IF(I959="","",SUM(H959:I959))</f>
        <v>188</v>
      </c>
      <c r="K959" s="275" t="str">
        <f>IF('statement of marks'!IX31="","",'statement of marks'!IX31)</f>
        <v>A</v>
      </c>
      <c r="L959" s="274" t="str">
        <f>IF('result subject-wise'!AR31="","",'result subject-wise'!AR31)</f>
        <v/>
      </c>
      <c r="M959" s="929"/>
      <c r="N959" s="930"/>
      <c r="O959" s="326"/>
      <c r="P959" s="362"/>
      <c r="Q959" s="327"/>
      <c r="R959" s="325"/>
      <c r="S959" s="327"/>
      <c r="T959" s="325"/>
      <c r="U959" s="337"/>
      <c r="V959" s="342"/>
      <c r="W959" s="343"/>
      <c r="X959" s="332"/>
      <c r="Y959" s="326"/>
      <c r="Z959" s="326"/>
    </row>
    <row r="960" spans="1:26" ht="21" customHeight="1">
      <c r="A960" s="891" t="str">
        <f>'statement of marks'!$FJ$3</f>
        <v xml:space="preserve"> FOUNDATION OF IT</v>
      </c>
      <c r="B960" s="892"/>
      <c r="C960" s="272">
        <f>IF('statement of marks'!FJ31="","",'statement of marks'!FJ31)</f>
        <v>10</v>
      </c>
      <c r="D960" s="272">
        <f>IF('statement of marks'!FK31="","",'statement of marks'!FK31)</f>
        <v>10</v>
      </c>
      <c r="E960" s="277">
        <f>IF('statement of marks'!FL31="","",'statement of marks'!FL31)</f>
        <v>10</v>
      </c>
      <c r="F960" s="926"/>
      <c r="G960" s="272">
        <f>IF('statement of marks'!FP31="","",'statement of marks'!FP31)</f>
        <v>51</v>
      </c>
      <c r="H960" s="270">
        <f>IF(G960="","",SUM(C960:G960))</f>
        <v>81</v>
      </c>
      <c r="I960" s="272">
        <f>IF('statement of marks'!FU31="","",'statement of marks'!FU31)</f>
        <v>90</v>
      </c>
      <c r="J960" s="270">
        <f>IF(I960="","",SUM(H960:I960))</f>
        <v>171</v>
      </c>
      <c r="K960" s="275" t="str">
        <f>IF('statement of marks'!IY31="","",'statement of marks'!IY31)</f>
        <v>A</v>
      </c>
      <c r="L960" s="274" t="str">
        <f>IF('result subject-wise'!AS31="","",'result subject-wise'!AS31)</f>
        <v/>
      </c>
      <c r="M960" s="931" t="str">
        <f>IF('result subject-wise'!AV31="","",'result subject-wise'!AV31)</f>
        <v/>
      </c>
      <c r="N960" s="932"/>
      <c r="O960" s="326"/>
      <c r="P960" s="362"/>
      <c r="Q960" s="327"/>
      <c r="R960" s="325"/>
      <c r="S960" s="327"/>
      <c r="T960" s="325"/>
      <c r="U960" s="337"/>
      <c r="V960" s="332"/>
      <c r="W960" s="332"/>
      <c r="X960" s="332"/>
      <c r="Y960" s="326"/>
      <c r="Z960" s="326"/>
    </row>
    <row r="961" spans="1:26" ht="21" customHeight="1">
      <c r="A961" s="891" t="str">
        <f>'statement of marks'!$GE$3</f>
        <v xml:space="preserve"> S.U.P.W.</v>
      </c>
      <c r="B961" s="892"/>
      <c r="C961" s="933" t="s">
        <v>244</v>
      </c>
      <c r="D961" s="934"/>
      <c r="E961" s="933" t="s">
        <v>74</v>
      </c>
      <c r="F961" s="933"/>
      <c r="G961" s="934"/>
      <c r="H961" s="934" t="s">
        <v>75</v>
      </c>
      <c r="I961" s="934"/>
      <c r="J961" s="270" t="s">
        <v>35</v>
      </c>
      <c r="K961" s="274" t="s">
        <v>52</v>
      </c>
      <c r="L961" s="935"/>
      <c r="M961" s="933" t="s">
        <v>130</v>
      </c>
      <c r="N961" s="936"/>
      <c r="O961" s="326"/>
      <c r="P961" s="362"/>
      <c r="Q961" s="327"/>
      <c r="R961" s="325"/>
      <c r="S961" s="327"/>
      <c r="T961" s="325"/>
      <c r="U961" s="337"/>
      <c r="V961" s="332"/>
      <c r="W961" s="332"/>
      <c r="X961" s="332"/>
      <c r="Y961" s="326"/>
      <c r="Z961" s="326"/>
    </row>
    <row r="962" spans="1:26" ht="21" customHeight="1">
      <c r="A962" s="891"/>
      <c r="B962" s="892"/>
      <c r="C962" s="934">
        <f>'statement of marks'!$GE$6</f>
        <v>25</v>
      </c>
      <c r="D962" s="934"/>
      <c r="E962" s="934">
        <f>'statement of marks'!$GF$6</f>
        <v>45</v>
      </c>
      <c r="F962" s="934"/>
      <c r="G962" s="934"/>
      <c r="H962" s="934">
        <f>'statement of marks'!$GG$6</f>
        <v>30</v>
      </c>
      <c r="I962" s="934"/>
      <c r="J962" s="270">
        <f>SUM(C962,E962,H962)</f>
        <v>100</v>
      </c>
      <c r="K962" s="274"/>
      <c r="L962" s="935"/>
      <c r="M962" s="937" t="str">
        <f>IF(M960="PASS",N957,"")</f>
        <v/>
      </c>
      <c r="N962" s="938"/>
      <c r="O962" s="326"/>
      <c r="P962" s="362"/>
      <c r="Q962" s="325"/>
      <c r="R962" s="325"/>
      <c r="S962" s="325"/>
      <c r="T962" s="325"/>
      <c r="U962" s="332"/>
      <c r="V962" s="342"/>
      <c r="W962" s="337"/>
      <c r="X962" s="337"/>
      <c r="Y962" s="326"/>
      <c r="Z962" s="326"/>
    </row>
    <row r="963" spans="1:26" ht="21" customHeight="1">
      <c r="A963" s="891"/>
      <c r="B963" s="892"/>
      <c r="C963" s="939">
        <f>IF('statement of marks'!GE31="","",'statement of marks'!GE31)</f>
        <v>24</v>
      </c>
      <c r="D963" s="939"/>
      <c r="E963" s="939">
        <f>'statement of marks'!GF31</f>
        <v>44</v>
      </c>
      <c r="F963" s="939"/>
      <c r="G963" s="939"/>
      <c r="H963" s="939">
        <f>'statement of marks'!GG31</f>
        <v>30</v>
      </c>
      <c r="I963" s="939"/>
      <c r="J963" s="272">
        <f>IF(H963="","",SUM(C963,E963,H963))</f>
        <v>98</v>
      </c>
      <c r="K963" s="275" t="str">
        <f>IF('statement of marks'!IZ31="","",'statement of marks'!IZ31)</f>
        <v>A</v>
      </c>
      <c r="L963" s="935"/>
      <c r="M963" s="940" t="s">
        <v>50</v>
      </c>
      <c r="N963" s="941"/>
      <c r="O963" s="326"/>
      <c r="P963" s="362"/>
      <c r="Q963" s="325"/>
      <c r="R963" s="325"/>
      <c r="S963" s="325"/>
      <c r="T963" s="325"/>
      <c r="U963" s="332"/>
      <c r="V963" s="342"/>
      <c r="W963" s="337"/>
      <c r="X963" s="337"/>
      <c r="Y963" s="326"/>
      <c r="Z963" s="326"/>
    </row>
    <row r="964" spans="1:26" ht="21" customHeight="1">
      <c r="A964" s="891" t="str">
        <f>'statement of marks'!$GN$3</f>
        <v xml:space="preserve"> ART EDU.</v>
      </c>
      <c r="B964" s="892"/>
      <c r="C964" s="934" t="s">
        <v>76</v>
      </c>
      <c r="D964" s="934"/>
      <c r="E964" s="934" t="s">
        <v>77</v>
      </c>
      <c r="F964" s="934"/>
      <c r="G964" s="934"/>
      <c r="H964" s="934" t="s">
        <v>78</v>
      </c>
      <c r="I964" s="934"/>
      <c r="J964" s="270" t="s">
        <v>35</v>
      </c>
      <c r="K964" s="274" t="s">
        <v>52</v>
      </c>
      <c r="L964" s="935"/>
      <c r="M964" s="942" t="str">
        <f>IF(M962="","",IF(M962&gt;=60,"FIRST",IF(M962&gt;=48,"SECOND",IF(M962&gt;=36,"THIRD"))))</f>
        <v/>
      </c>
      <c r="N964" s="943"/>
      <c r="O964" s="326"/>
      <c r="P964" s="362"/>
      <c r="Q964" s="327"/>
      <c r="R964" s="327"/>
      <c r="S964" s="327"/>
      <c r="T964" s="327"/>
      <c r="U964" s="337"/>
      <c r="V964" s="342"/>
      <c r="W964" s="34"/>
      <c r="X964" s="337"/>
      <c r="Y964" s="326"/>
      <c r="Z964" s="326"/>
    </row>
    <row r="965" spans="1:26" ht="21" customHeight="1">
      <c r="A965" s="891"/>
      <c r="B965" s="892"/>
      <c r="C965" s="934">
        <f>'statement of marks'!$GN$6</f>
        <v>25</v>
      </c>
      <c r="D965" s="934"/>
      <c r="E965" s="274">
        <f>'statement of marks'!$GO$6</f>
        <v>30</v>
      </c>
      <c r="F965" s="274"/>
      <c r="G965" s="270">
        <f>'statement of marks'!$GP$6</f>
        <v>30</v>
      </c>
      <c r="H965" s="934">
        <f>'statement of marks'!$GQ$6</f>
        <v>15</v>
      </c>
      <c r="I965" s="934"/>
      <c r="J965" s="270">
        <f>SUM(C965,E965,G965,H965)</f>
        <v>100</v>
      </c>
      <c r="K965" s="274"/>
      <c r="L965" s="935"/>
      <c r="M965" s="942"/>
      <c r="N965" s="943"/>
      <c r="O965" s="326"/>
      <c r="P965" s="362"/>
      <c r="Q965" s="325"/>
      <c r="R965" s="325"/>
      <c r="S965" s="325"/>
      <c r="T965" s="325"/>
      <c r="U965" s="332"/>
      <c r="V965" s="342"/>
      <c r="W965" s="337"/>
      <c r="X965" s="337"/>
      <c r="Y965" s="326"/>
      <c r="Z965" s="326"/>
    </row>
    <row r="966" spans="1:26" ht="21" customHeight="1">
      <c r="A966" s="891"/>
      <c r="B966" s="892"/>
      <c r="C966" s="939">
        <f>IF('statement of marks'!GN31="","",'statement of marks'!GN31)</f>
        <v>24</v>
      </c>
      <c r="D966" s="939"/>
      <c r="E966" s="277">
        <f>'statement of marks'!GO31</f>
        <v>28</v>
      </c>
      <c r="F966" s="277"/>
      <c r="G966" s="272">
        <f>'statement of marks'!GP31</f>
        <v>27</v>
      </c>
      <c r="H966" s="939">
        <f>'statement of marks'!GQ31</f>
        <v>14</v>
      </c>
      <c r="I966" s="939"/>
      <c r="J966" s="270">
        <f>IF(H966="","",SUM(C966:H966))</f>
        <v>93</v>
      </c>
      <c r="K966" s="275" t="str">
        <f>IF('statement of marks'!JA31="","",'statement of marks'!JA31)</f>
        <v>A</v>
      </c>
      <c r="L966" s="944" t="s">
        <v>442</v>
      </c>
      <c r="M966" s="945"/>
      <c r="N966" s="946"/>
      <c r="O966" s="326"/>
      <c r="P966" s="362"/>
      <c r="Q966" s="325"/>
      <c r="R966" s="325"/>
      <c r="S966" s="325"/>
      <c r="T966" s="325"/>
      <c r="U966" s="332"/>
      <c r="V966" s="342"/>
      <c r="W966" s="337"/>
      <c r="X966" s="337"/>
      <c r="Y966" s="326"/>
      <c r="Z966" s="326"/>
    </row>
    <row r="967" spans="1:26" ht="21" customHeight="1">
      <c r="A967" s="922" t="s">
        <v>439</v>
      </c>
      <c r="B967" s="923"/>
      <c r="C967" s="901" t="str">
        <f>'statement of marks'!HK31</f>
        <v/>
      </c>
      <c r="D967" s="901"/>
      <c r="E967" s="901"/>
      <c r="F967" s="278"/>
      <c r="G967" s="278" t="s">
        <v>211</v>
      </c>
      <c r="H967" s="275" t="str">
        <f>IF('statement of marks'!DR31="","",'statement of marks'!DR31)</f>
        <v/>
      </c>
      <c r="I967" s="942" t="s">
        <v>209</v>
      </c>
      <c r="J967" s="942"/>
      <c r="K967" s="272" t="str">
        <f>IF('statement of marks'!HM31="","",'statement of marks'!HM31)</f>
        <v/>
      </c>
      <c r="L967" s="945"/>
      <c r="M967" s="945"/>
      <c r="N967" s="946"/>
      <c r="O967" s="326"/>
      <c r="P967" s="362"/>
      <c r="Q967" s="327"/>
      <c r="R967" s="327"/>
      <c r="S967" s="327"/>
      <c r="T967" s="325"/>
      <c r="U967" s="337"/>
      <c r="V967" s="344"/>
      <c r="W967" s="345"/>
      <c r="X967" s="345"/>
      <c r="Y967" s="326"/>
      <c r="Z967" s="326"/>
    </row>
    <row r="968" spans="1:26" ht="21" customHeight="1">
      <c r="A968" s="310" t="s">
        <v>363</v>
      </c>
      <c r="B968" s="947" t="s">
        <v>202</v>
      </c>
      <c r="C968" s="947"/>
      <c r="D968" s="939" t="s">
        <v>203</v>
      </c>
      <c r="E968" s="939"/>
      <c r="F968" s="272"/>
      <c r="G968" s="939" t="s">
        <v>204</v>
      </c>
      <c r="H968" s="939"/>
      <c r="I968" s="939" t="s">
        <v>205</v>
      </c>
      <c r="J968" s="939"/>
      <c r="K968" s="272" t="s">
        <v>324</v>
      </c>
      <c r="L968" s="945"/>
      <c r="M968" s="945"/>
      <c r="N968" s="946"/>
      <c r="O968" s="331"/>
      <c r="P968" s="362"/>
      <c r="Q968" s="324"/>
      <c r="R968" s="337"/>
      <c r="S968" s="337"/>
      <c r="T968" s="337"/>
      <c r="U968" s="327"/>
      <c r="V968" s="345"/>
      <c r="W968" s="345"/>
      <c r="X968" s="345"/>
      <c r="Y968" s="331"/>
      <c r="Z968" s="331"/>
    </row>
    <row r="969" spans="1:26" ht="21" customHeight="1">
      <c r="A969" s="891" t="s">
        <v>200</v>
      </c>
      <c r="B969" s="892"/>
      <c r="C969" s="277" t="str">
        <f>IF('statement of marks'!HO31="","",'statement of marks'!HO31)</f>
        <v/>
      </c>
      <c r="D969" s="893" t="str">
        <f>IF('statement of marks'!HQ31="","",'statement of marks'!HQ31)</f>
        <v/>
      </c>
      <c r="E969" s="893"/>
      <c r="F969" s="277"/>
      <c r="G969" s="893" t="str">
        <f>IF('statement of marks'!HS31="","",'statement of marks'!HS31)</f>
        <v/>
      </c>
      <c r="H969" s="893"/>
      <c r="I969" s="893" t="str">
        <f>IF('statement of marks'!HU31="","",'statement of marks'!HU31)</f>
        <v/>
      </c>
      <c r="J969" s="893"/>
      <c r="K969" s="275" t="str">
        <f>'statement of marks'!HW31</f>
        <v/>
      </c>
      <c r="L969" s="894" t="str">
        <f>IF(OR(M960="PASS",M960="FAIL"),'result subject-wise'!$AV$112,"")</f>
        <v/>
      </c>
      <c r="M969" s="894"/>
      <c r="N969" s="895"/>
      <c r="O969" s="346"/>
      <c r="P969" s="362"/>
      <c r="Q969" s="327"/>
      <c r="R969" s="327"/>
      <c r="S969" s="327"/>
      <c r="T969" s="327"/>
      <c r="U969" s="327"/>
      <c r="V969" s="345"/>
      <c r="W969" s="345"/>
      <c r="X969" s="345"/>
      <c r="Y969" s="357"/>
      <c r="Z969" s="346"/>
    </row>
    <row r="970" spans="1:26" ht="21" customHeight="1">
      <c r="A970" s="896" t="s">
        <v>201</v>
      </c>
      <c r="B970" s="897"/>
      <c r="C970" s="274" t="str">
        <f>IF('statement of marks'!HN31="","",'statement of marks'!HN31)</f>
        <v/>
      </c>
      <c r="D970" s="898" t="str">
        <f>IF('statement of marks'!HP31="","",'statement of marks'!HP31)</f>
        <v/>
      </c>
      <c r="E970" s="898"/>
      <c r="F970" s="274"/>
      <c r="G970" s="898" t="str">
        <f>IF('statement of marks'!HR31="","",'statement of marks'!HR31)</f>
        <v/>
      </c>
      <c r="H970" s="898"/>
      <c r="I970" s="898" t="str">
        <f>IF('statement of marks'!HT31="","",'statement of marks'!HT31)</f>
        <v/>
      </c>
      <c r="J970" s="898"/>
      <c r="K970" s="274" t="str">
        <f>'statement of marks'!HV31</f>
        <v/>
      </c>
      <c r="L970" s="894"/>
      <c r="M970" s="894"/>
      <c r="N970" s="895"/>
      <c r="O970" s="326"/>
      <c r="P970" s="362"/>
      <c r="Q970" s="334"/>
      <c r="R970" s="334"/>
      <c r="S970" s="334"/>
      <c r="T970" s="334"/>
      <c r="U970" s="337"/>
      <c r="V970" s="347"/>
      <c r="W970" s="347"/>
      <c r="X970" s="347"/>
      <c r="Y970" s="326"/>
      <c r="Z970" s="326"/>
    </row>
    <row r="971" spans="1:26" ht="21" customHeight="1">
      <c r="A971" s="899" t="s">
        <v>323</v>
      </c>
      <c r="B971" s="900"/>
      <c r="C971" s="22"/>
      <c r="D971" s="901"/>
      <c r="E971" s="901"/>
      <c r="F971" s="278"/>
      <c r="G971" s="901"/>
      <c r="H971" s="901"/>
      <c r="I971" s="901"/>
      <c r="J971" s="901"/>
      <c r="K971" s="901"/>
      <c r="L971" s="901"/>
      <c r="M971" s="901"/>
      <c r="N971" s="902"/>
      <c r="O971" s="348"/>
      <c r="P971" s="362"/>
      <c r="Q971" s="332"/>
      <c r="R971" s="332"/>
      <c r="S971" s="332"/>
      <c r="T971" s="332"/>
      <c r="U971" s="332"/>
      <c r="V971" s="347"/>
      <c r="W971" s="347"/>
      <c r="X971" s="347"/>
      <c r="Y971" s="348"/>
      <c r="Z971" s="348"/>
    </row>
    <row r="972" spans="1:26" ht="21" customHeight="1">
      <c r="A972" s="899" t="s">
        <v>206</v>
      </c>
      <c r="B972" s="900"/>
      <c r="C972" s="22"/>
      <c r="D972" s="901"/>
      <c r="E972" s="901"/>
      <c r="F972" s="278"/>
      <c r="G972" s="901"/>
      <c r="H972" s="901"/>
      <c r="I972" s="901"/>
      <c r="J972" s="901"/>
      <c r="K972" s="901"/>
      <c r="L972" s="901"/>
      <c r="M972" s="901"/>
      <c r="N972" s="902"/>
      <c r="O972" s="326"/>
      <c r="P972" s="362"/>
      <c r="Q972" s="324"/>
      <c r="R972" s="324"/>
      <c r="S972" s="324"/>
      <c r="T972" s="324"/>
      <c r="U972" s="324"/>
      <c r="V972" s="324"/>
      <c r="W972" s="324"/>
      <c r="X972" s="324"/>
      <c r="Y972" s="349"/>
      <c r="Z972" s="326"/>
    </row>
    <row r="973" spans="1:26" ht="21" customHeight="1">
      <c r="A973" s="891" t="s">
        <v>322</v>
      </c>
      <c r="B973" s="892"/>
      <c r="C973" s="22"/>
      <c r="D973" s="901"/>
      <c r="E973" s="901"/>
      <c r="F973" s="278"/>
      <c r="G973" s="901"/>
      <c r="H973" s="901"/>
      <c r="I973" s="901"/>
      <c r="J973" s="901"/>
      <c r="K973" s="594" t="s">
        <v>322</v>
      </c>
      <c r="L973" s="901"/>
      <c r="M973" s="901"/>
      <c r="N973" s="902"/>
      <c r="O973" s="326"/>
      <c r="P973" s="362"/>
      <c r="Q973" s="324"/>
      <c r="R973" s="324"/>
      <c r="S973" s="324"/>
      <c r="T973" s="324"/>
      <c r="U973" s="324"/>
      <c r="V973" s="324"/>
      <c r="W973" s="324"/>
      <c r="X973" s="324"/>
      <c r="Y973" s="326"/>
      <c r="Z973" s="326"/>
    </row>
    <row r="974" spans="1:26" ht="21" customHeight="1">
      <c r="A974" s="891" t="s">
        <v>207</v>
      </c>
      <c r="B974" s="892"/>
      <c r="C974" s="22"/>
      <c r="D974" s="901"/>
      <c r="E974" s="901"/>
      <c r="F974" s="278"/>
      <c r="G974" s="901"/>
      <c r="H974" s="901"/>
      <c r="I974" s="901"/>
      <c r="J974" s="901"/>
      <c r="K974" s="901"/>
      <c r="L974" s="901"/>
      <c r="M974" s="901"/>
      <c r="N974" s="902"/>
      <c r="O974" s="326"/>
      <c r="P974" s="362"/>
      <c r="Q974" s="324"/>
      <c r="R974" s="324"/>
      <c r="S974" s="324"/>
      <c r="T974" s="324"/>
      <c r="U974" s="34"/>
      <c r="V974" s="324"/>
      <c r="W974" s="324"/>
      <c r="X974" s="324"/>
      <c r="Y974" s="326"/>
      <c r="Z974" s="326"/>
    </row>
    <row r="975" spans="1:26" ht="21" customHeight="1" thickBot="1">
      <c r="A975" s="905" t="s">
        <v>208</v>
      </c>
      <c r="B975" s="906"/>
      <c r="C975" s="906"/>
      <c r="D975" s="906"/>
      <c r="E975" s="906"/>
      <c r="F975" s="314"/>
      <c r="G975" s="907">
        <f>'statement of marks'!$HV$108</f>
        <v>45781</v>
      </c>
      <c r="H975" s="907"/>
      <c r="I975" s="908" t="s">
        <v>210</v>
      </c>
      <c r="J975" s="908"/>
      <c r="K975" s="903"/>
      <c r="L975" s="903"/>
      <c r="M975" s="903"/>
      <c r="N975" s="904"/>
      <c r="O975" s="326"/>
      <c r="P975" s="362"/>
      <c r="Q975" s="324"/>
      <c r="R975" s="324"/>
      <c r="S975" s="324"/>
      <c r="T975" s="324"/>
      <c r="U975" s="324"/>
      <c r="V975" s="324"/>
      <c r="W975" s="324"/>
      <c r="X975" s="324"/>
      <c r="Y975" s="326"/>
      <c r="Z975" s="326"/>
    </row>
    <row r="976" spans="1:26" ht="21" customHeight="1" thickTop="1">
      <c r="A976" s="962" t="s">
        <v>195</v>
      </c>
      <c r="B976" s="963"/>
      <c r="C976" s="963"/>
      <c r="D976" s="963"/>
      <c r="E976" s="963"/>
      <c r="F976" s="963"/>
      <c r="G976" s="963"/>
      <c r="H976" s="963"/>
      <c r="I976" s="963"/>
      <c r="J976" s="963"/>
      <c r="K976" s="963"/>
      <c r="L976" s="963"/>
      <c r="M976" s="963"/>
      <c r="N976" s="964"/>
      <c r="O976" s="345"/>
      <c r="P976" s="362"/>
      <c r="Q976" s="345"/>
      <c r="R976" s="347"/>
      <c r="S976" s="350"/>
      <c r="T976" s="350"/>
      <c r="U976" s="324"/>
      <c r="V976" s="324"/>
      <c r="W976" s="324"/>
      <c r="X976" s="324"/>
      <c r="Y976" s="345"/>
      <c r="Z976" s="345"/>
    </row>
    <row r="977" spans="1:26" ht="21" customHeight="1">
      <c r="A977" s="965" t="str">
        <f>IF('statement of marks'!$A$2="","",'statement of marks'!$A$2)</f>
        <v>Govt. Higher Secondary School, XYZ</v>
      </c>
      <c r="B977" s="966"/>
      <c r="C977" s="966"/>
      <c r="D977" s="966"/>
      <c r="E977" s="966"/>
      <c r="F977" s="966"/>
      <c r="G977" s="966"/>
      <c r="H977" s="966"/>
      <c r="I977" s="966"/>
      <c r="J977" s="966"/>
      <c r="K977" s="966"/>
      <c r="L977" s="966"/>
      <c r="M977" s="966"/>
      <c r="N977" s="967"/>
      <c r="O977" s="323"/>
      <c r="P977" s="362"/>
      <c r="Q977" s="323"/>
      <c r="R977" s="323"/>
      <c r="S977" s="323"/>
      <c r="T977" s="323"/>
      <c r="U977" s="323"/>
      <c r="V977" s="323"/>
      <c r="W977" s="323"/>
      <c r="X977" s="323"/>
      <c r="Y977" s="323"/>
      <c r="Z977" s="323"/>
    </row>
    <row r="978" spans="1:26" ht="21" customHeight="1">
      <c r="A978" s="965"/>
      <c r="B978" s="966"/>
      <c r="C978" s="966"/>
      <c r="D978" s="966"/>
      <c r="E978" s="966"/>
      <c r="F978" s="966"/>
      <c r="G978" s="966"/>
      <c r="H978" s="966"/>
      <c r="I978" s="966"/>
      <c r="J978" s="966"/>
      <c r="K978" s="966"/>
      <c r="L978" s="966"/>
      <c r="M978" s="966"/>
      <c r="N978" s="967"/>
      <c r="O978" s="325"/>
      <c r="P978" s="362"/>
      <c r="Q978" s="325"/>
      <c r="R978" s="325"/>
      <c r="S978" s="325"/>
      <c r="T978" s="325"/>
      <c r="U978" s="325"/>
      <c r="V978" s="325"/>
      <c r="W978" s="325"/>
      <c r="X978" s="325"/>
      <c r="Y978" s="325"/>
      <c r="Z978" s="325"/>
    </row>
    <row r="979" spans="1:26" ht="21" customHeight="1">
      <c r="A979" s="891" t="s">
        <v>196</v>
      </c>
      <c r="B979" s="892"/>
      <c r="C979" s="939" t="str">
        <f>IF(M999="","MAIN EXAM.",IF(C1006="SUPPL.","SUPPL. EXAM.",IF(C1006="RE-EXAM.","RE-EXAM.",)))</f>
        <v>MAIN EXAM.</v>
      </c>
      <c r="D979" s="939"/>
      <c r="E979" s="939"/>
      <c r="F979" s="939"/>
      <c r="G979" s="939"/>
      <c r="H979" s="948" t="s">
        <v>133</v>
      </c>
      <c r="I979" s="949"/>
      <c r="J979" s="352" t="str">
        <f>IF('statement of marks'!$F$3="","",'statement of marks'!$F$3)</f>
        <v>2024-25</v>
      </c>
      <c r="K979" s="939" t="s">
        <v>62</v>
      </c>
      <c r="L979" s="939"/>
      <c r="M979" s="939" t="str">
        <f>IF('statement of marks'!D32="","",'statement of marks'!D32)</f>
        <v/>
      </c>
      <c r="N979" s="950"/>
      <c r="O979" s="325"/>
      <c r="P979" s="362"/>
      <c r="Q979" s="325"/>
      <c r="R979" s="325"/>
      <c r="S979" s="325"/>
      <c r="T979" s="325"/>
      <c r="U979" s="325"/>
      <c r="V979" s="325"/>
      <c r="W979" s="325"/>
      <c r="X979" s="325"/>
      <c r="Y979" s="325"/>
      <c r="Z979" s="325"/>
    </row>
    <row r="980" spans="1:26" ht="21" customHeight="1">
      <c r="A980" s="891" t="s">
        <v>36</v>
      </c>
      <c r="B980" s="892"/>
      <c r="C980" s="892" t="str">
        <f>IF('statement of marks'!G32="","",'statement of marks'!G32)</f>
        <v/>
      </c>
      <c r="D980" s="892"/>
      <c r="E980" s="892"/>
      <c r="F980" s="892"/>
      <c r="G980" s="892"/>
      <c r="H980" s="892"/>
      <c r="I980" s="892"/>
      <c r="J980" s="892"/>
      <c r="K980" s="892"/>
      <c r="L980" s="892"/>
      <c r="M980" s="892"/>
      <c r="N980" s="951"/>
      <c r="O980" s="326"/>
      <c r="P980" s="362"/>
      <c r="Q980" s="327"/>
      <c r="R980" s="327"/>
      <c r="S980" s="327"/>
      <c r="T980" s="327"/>
      <c r="U980" s="327"/>
      <c r="V980" s="327"/>
      <c r="W980" s="327"/>
      <c r="X980" s="327"/>
      <c r="Y980" s="326"/>
      <c r="Z980" s="326"/>
    </row>
    <row r="981" spans="1:26" ht="21" customHeight="1">
      <c r="A981" s="891" t="s">
        <v>37</v>
      </c>
      <c r="B981" s="892"/>
      <c r="C981" s="892" t="str">
        <f>IF('statement of marks'!H32="","",'statement of marks'!H32)</f>
        <v/>
      </c>
      <c r="D981" s="892"/>
      <c r="E981" s="892"/>
      <c r="F981" s="892"/>
      <c r="G981" s="892"/>
      <c r="H981" s="892"/>
      <c r="I981" s="892"/>
      <c r="J981" s="892"/>
      <c r="K981" s="892"/>
      <c r="L981" s="892"/>
      <c r="M981" s="892"/>
      <c r="N981" s="951"/>
      <c r="O981" s="326"/>
      <c r="P981" s="362"/>
      <c r="Q981" s="326"/>
      <c r="R981" s="326"/>
      <c r="S981" s="326"/>
      <c r="T981" s="326"/>
      <c r="U981" s="326"/>
      <c r="V981" s="326"/>
      <c r="W981" s="326"/>
      <c r="X981" s="326"/>
      <c r="Y981" s="326"/>
      <c r="Z981" s="326"/>
    </row>
    <row r="982" spans="1:26" ht="21" customHeight="1">
      <c r="A982" s="891" t="s">
        <v>38</v>
      </c>
      <c r="B982" s="892"/>
      <c r="C982" s="892" t="str">
        <f>IF('statement of marks'!I32="","",'statement of marks'!I32)</f>
        <v/>
      </c>
      <c r="D982" s="892"/>
      <c r="E982" s="892"/>
      <c r="F982" s="892"/>
      <c r="G982" s="892"/>
      <c r="H982" s="892"/>
      <c r="I982" s="892"/>
      <c r="J982" s="892"/>
      <c r="K982" s="892"/>
      <c r="L982" s="892"/>
      <c r="M982" s="892"/>
      <c r="N982" s="951"/>
      <c r="O982" s="326"/>
      <c r="P982" s="362"/>
      <c r="Q982" s="326"/>
      <c r="R982" s="326"/>
      <c r="S982" s="326"/>
      <c r="T982" s="326"/>
      <c r="U982" s="326"/>
      <c r="V982" s="326"/>
      <c r="W982" s="326"/>
      <c r="X982" s="326"/>
      <c r="Y982" s="326"/>
      <c r="Z982" s="326"/>
    </row>
    <row r="983" spans="1:26" ht="21" customHeight="1">
      <c r="A983" s="891" t="s">
        <v>243</v>
      </c>
      <c r="B983" s="892"/>
      <c r="C983" s="892" t="str">
        <f>IF('statement of marks'!$A$3="","",'statement of marks'!$A$3)</f>
        <v>9 'A'</v>
      </c>
      <c r="D983" s="892"/>
      <c r="E983" s="939" t="s">
        <v>63</v>
      </c>
      <c r="F983" s="939"/>
      <c r="G983" s="939"/>
      <c r="H983" s="939" t="str">
        <f>IF('statement of marks'!E32="","",'statement of marks'!E32)</f>
        <v/>
      </c>
      <c r="I983" s="939"/>
      <c r="J983" s="952" t="s">
        <v>58</v>
      </c>
      <c r="K983" s="952"/>
      <c r="L983" s="953" t="str">
        <f>IF('statement of marks'!F32="","",'statement of marks'!F32)</f>
        <v/>
      </c>
      <c r="M983" s="953"/>
      <c r="N983" s="954"/>
      <c r="O983" s="326"/>
      <c r="P983" s="362"/>
      <c r="Q983" s="326"/>
      <c r="R983" s="326"/>
      <c r="S983" s="326"/>
      <c r="T983" s="326"/>
      <c r="U983" s="326"/>
      <c r="V983" s="326"/>
      <c r="W983" s="326"/>
      <c r="X983" s="326"/>
      <c r="Y983" s="326"/>
      <c r="Z983" s="326"/>
    </row>
    <row r="984" spans="1:26" ht="21" customHeight="1">
      <c r="A984" s="955" t="s">
        <v>197</v>
      </c>
      <c r="B984" s="956" t="s">
        <v>198</v>
      </c>
      <c r="C984" s="659" t="s">
        <v>67</v>
      </c>
      <c r="D984" s="659" t="s">
        <v>68</v>
      </c>
      <c r="E984" s="957" t="s">
        <v>434</v>
      </c>
      <c r="F984" s="958" t="s">
        <v>431</v>
      </c>
      <c r="G984" s="659" t="s">
        <v>370</v>
      </c>
      <c r="H984" s="659" t="s">
        <v>212</v>
      </c>
      <c r="I984" s="659" t="s">
        <v>432</v>
      </c>
      <c r="J984" s="659" t="s">
        <v>168</v>
      </c>
      <c r="K984" s="659" t="s">
        <v>438</v>
      </c>
      <c r="L984" s="659" t="s">
        <v>365</v>
      </c>
      <c r="M984" s="659" t="s">
        <v>366</v>
      </c>
      <c r="N984" s="961" t="s">
        <v>213</v>
      </c>
      <c r="O984" s="326"/>
      <c r="P984" s="362"/>
      <c r="Q984" s="326"/>
      <c r="R984" s="327"/>
      <c r="S984" s="327"/>
      <c r="T984" s="327"/>
      <c r="U984" s="327"/>
      <c r="V984" s="328"/>
      <c r="W984" s="328"/>
      <c r="X984" s="328"/>
      <c r="Y984" s="326"/>
      <c r="Z984" s="326"/>
    </row>
    <row r="985" spans="1:26" ht="21" customHeight="1">
      <c r="A985" s="955"/>
      <c r="B985" s="956"/>
      <c r="C985" s="659"/>
      <c r="D985" s="659"/>
      <c r="E985" s="957"/>
      <c r="F985" s="959"/>
      <c r="G985" s="659"/>
      <c r="H985" s="659"/>
      <c r="I985" s="659"/>
      <c r="J985" s="659"/>
      <c r="K985" s="659"/>
      <c r="L985" s="659"/>
      <c r="M985" s="659"/>
      <c r="N985" s="961"/>
      <c r="O985" s="329"/>
      <c r="P985" s="362"/>
      <c r="Q985" s="330"/>
      <c r="R985" s="330"/>
      <c r="S985" s="330"/>
      <c r="T985" s="330"/>
      <c r="U985" s="330"/>
      <c r="V985" s="330"/>
      <c r="W985" s="330"/>
      <c r="X985" s="330"/>
      <c r="Y985" s="329"/>
      <c r="Z985" s="329"/>
    </row>
    <row r="986" spans="1:26" ht="21" customHeight="1">
      <c r="A986" s="955"/>
      <c r="B986" s="956"/>
      <c r="C986" s="659"/>
      <c r="D986" s="659"/>
      <c r="E986" s="957"/>
      <c r="F986" s="960"/>
      <c r="G986" s="659"/>
      <c r="H986" s="659"/>
      <c r="I986" s="659"/>
      <c r="J986" s="659"/>
      <c r="K986" s="659"/>
      <c r="L986" s="659"/>
      <c r="M986" s="659"/>
      <c r="N986" s="961"/>
      <c r="O986" s="329"/>
      <c r="P986" s="362"/>
      <c r="Q986" s="330"/>
      <c r="R986" s="330"/>
      <c r="S986" s="330"/>
      <c r="T986" s="330"/>
      <c r="U986" s="330"/>
      <c r="V986" s="330"/>
      <c r="W986" s="330"/>
      <c r="X986" s="330"/>
      <c r="Y986" s="329"/>
      <c r="Z986" s="329"/>
    </row>
    <row r="987" spans="1:26" ht="21" customHeight="1">
      <c r="A987" s="922" t="s">
        <v>149</v>
      </c>
      <c r="B987" s="923"/>
      <c r="C987" s="274">
        <v>10</v>
      </c>
      <c r="D987" s="274">
        <v>10</v>
      </c>
      <c r="E987" s="322" t="s">
        <v>436</v>
      </c>
      <c r="F987" s="322" t="s">
        <v>437</v>
      </c>
      <c r="G987" s="274">
        <v>70</v>
      </c>
      <c r="H987" s="270">
        <v>100</v>
      </c>
      <c r="I987" s="202">
        <v>100</v>
      </c>
      <c r="J987" s="270">
        <v>200</v>
      </c>
      <c r="K987" s="279"/>
      <c r="L987" s="270">
        <v>100</v>
      </c>
      <c r="M987" s="270"/>
      <c r="N987" s="201">
        <v>200</v>
      </c>
      <c r="O987" s="329"/>
      <c r="P987" s="362"/>
      <c r="Q987" s="330"/>
      <c r="R987" s="330"/>
      <c r="S987" s="330"/>
      <c r="T987" s="330"/>
      <c r="U987" s="330"/>
      <c r="V987" s="330"/>
      <c r="W987" s="330"/>
      <c r="X987" s="330"/>
      <c r="Y987" s="329"/>
      <c r="Z987" s="329"/>
    </row>
    <row r="988" spans="1:26" ht="21" customHeight="1">
      <c r="A988" s="891" t="str">
        <f>'statement of marks'!$J$3</f>
        <v xml:space="preserve"> HINDI</v>
      </c>
      <c r="B988" s="892"/>
      <c r="C988" s="277" t="str">
        <f>IF('statement of marks'!J32="","",'statement of marks'!J32)</f>
        <v/>
      </c>
      <c r="D988" s="277" t="str">
        <f>IF('statement of marks'!K32="","",'statement of marks'!K32)</f>
        <v/>
      </c>
      <c r="E988" s="277" t="str">
        <f>IF('statement of marks'!L32="","",'statement of marks'!L32)</f>
        <v/>
      </c>
      <c r="F988" s="360" t="str">
        <f>IF('statement of marks'!N32="","",'statement of marks'!N32)</f>
        <v/>
      </c>
      <c r="G988" s="277" t="str">
        <f>IF('statement of marks'!O32="","",'statement of marks'!O32)</f>
        <v/>
      </c>
      <c r="H988" s="270" t="str">
        <f t="shared" ref="H988:H993" si="149">IF(G988="","",SUM(C988:G988))</f>
        <v/>
      </c>
      <c r="I988" s="202" t="str">
        <f>IF('statement of marks'!Q32="","",'statement of marks'!Q32)</f>
        <v/>
      </c>
      <c r="J988" s="203" t="str">
        <f t="shared" ref="J988:J993" si="150">IF(I988="","",SUM(H988:I988))</f>
        <v/>
      </c>
      <c r="K988" s="275" t="str">
        <f>CONCATENATE('statement of marks'!HZ32,'statement of marks'!IA32,'statement of marks'!IB32)</f>
        <v/>
      </c>
      <c r="L988" s="277" t="str">
        <f>IF('result subject-wise'!AB32="","",'result subject-wise'!AB32)</f>
        <v/>
      </c>
      <c r="M988" s="277" t="str">
        <f>IF('result subject-wise'!AK32="","",'result subject-wise'!AK32)</f>
        <v/>
      </c>
      <c r="N988" s="276" t="str">
        <f>IF(AND(K988="RE",M988=""),"",IF(AND(K988="S",M988=""),"",IF(M988="P",SUM(H988,L988),J988)))</f>
        <v/>
      </c>
      <c r="O988" s="331"/>
      <c r="P988" s="362"/>
      <c r="Q988" s="325"/>
      <c r="R988" s="325"/>
      <c r="S988" s="325"/>
      <c r="T988" s="325"/>
      <c r="U988" s="333"/>
      <c r="V988" s="325"/>
      <c r="W988" s="325"/>
      <c r="X988" s="325"/>
      <c r="Y988" s="331"/>
      <c r="Z988" s="331"/>
    </row>
    <row r="989" spans="1:26" ht="21" customHeight="1">
      <c r="A989" s="891" t="str">
        <f>'statement of marks'!$Y$3</f>
        <v xml:space="preserve"> ENGLISH</v>
      </c>
      <c r="B989" s="892"/>
      <c r="C989" s="277" t="str">
        <f>IF('statement of marks'!Y32="","",'statement of marks'!Y32)</f>
        <v/>
      </c>
      <c r="D989" s="277" t="str">
        <f>IF('statement of marks'!Z32="","",'statement of marks'!Z32)</f>
        <v/>
      </c>
      <c r="E989" s="277" t="str">
        <f>IF('statement of marks'!AA32="","",'statement of marks'!AA32)</f>
        <v/>
      </c>
      <c r="F989" s="360" t="str">
        <f>IF('statement of marks'!AC32="","",'statement of marks'!AC32)</f>
        <v/>
      </c>
      <c r="G989" s="277" t="str">
        <f>IF('statement of marks'!AD32="","",'statement of marks'!AD32)</f>
        <v/>
      </c>
      <c r="H989" s="270" t="str">
        <f t="shared" si="149"/>
        <v/>
      </c>
      <c r="I989" s="202" t="str">
        <f>IF('statement of marks'!AF32="","",'statement of marks'!AF32)</f>
        <v/>
      </c>
      <c r="J989" s="203" t="str">
        <f t="shared" si="150"/>
        <v/>
      </c>
      <c r="K989" s="275" t="str">
        <f>CONCATENATE('statement of marks'!IC32,'statement of marks'!ID32,'statement of marks'!IE32,)</f>
        <v/>
      </c>
      <c r="L989" s="277" t="str">
        <f>IF('result subject-wise'!AC32="","",'result subject-wise'!AC32)</f>
        <v/>
      </c>
      <c r="M989" s="277" t="str">
        <f>IF('result subject-wise'!AL32="","",'result subject-wise'!AL32)</f>
        <v/>
      </c>
      <c r="N989" s="276" t="str">
        <f t="shared" ref="N989:N993" si="151">IF(AND(K989="RE",M989=""),"",IF(AND(K989="S",M989=""),"",IF(M989="P",SUM(H989,L989),J989)))</f>
        <v/>
      </c>
      <c r="O989" s="351"/>
      <c r="P989" s="362"/>
      <c r="Q989" s="334"/>
      <c r="R989" s="325"/>
      <c r="S989" s="335"/>
      <c r="T989" s="336"/>
      <c r="U989" s="337"/>
      <c r="V989" s="334"/>
      <c r="W989" s="334"/>
      <c r="X989" s="337"/>
      <c r="Y989" s="326"/>
      <c r="Z989" s="326"/>
    </row>
    <row r="990" spans="1:26" ht="21" customHeight="1">
      <c r="A990" s="891" t="str">
        <f>'statement of marks'!AO32</f>
        <v/>
      </c>
      <c r="B990" s="892"/>
      <c r="C990" s="277" t="str">
        <f>IF('statement of marks'!AP32="","",'statement of marks'!AP32)</f>
        <v/>
      </c>
      <c r="D990" s="277" t="str">
        <f>IF('statement of marks'!AQ32="","",'statement of marks'!AQ32)</f>
        <v/>
      </c>
      <c r="E990" s="277" t="str">
        <f>IF('statement of marks'!AR32="","",'statement of marks'!AR32)</f>
        <v/>
      </c>
      <c r="F990" s="360" t="str">
        <f>IF('statement of marks'!AT32="","",'statement of marks'!AT32)</f>
        <v/>
      </c>
      <c r="G990" s="277" t="str">
        <f>IF('statement of marks'!AU32="","",'statement of marks'!AU32)</f>
        <v/>
      </c>
      <c r="H990" s="270" t="str">
        <f t="shared" si="149"/>
        <v/>
      </c>
      <c r="I990" s="202" t="str">
        <f>IF('statement of marks'!AW32="","",'statement of marks'!AW32)</f>
        <v/>
      </c>
      <c r="J990" s="203" t="str">
        <f t="shared" si="150"/>
        <v/>
      </c>
      <c r="K990" s="275" t="str">
        <f>CONCATENATE('statement of marks'!IF32,'statement of marks'!IL32,'statement of marks'!IM32)</f>
        <v/>
      </c>
      <c r="L990" s="277" t="str">
        <f>IF('result subject-wise'!AD32="","",'result subject-wise'!AD32)</f>
        <v/>
      </c>
      <c r="M990" s="277" t="str">
        <f>IF('result subject-wise'!AM32="","",'result subject-wise'!AM32)</f>
        <v/>
      </c>
      <c r="N990" s="276" t="str">
        <f t="shared" si="151"/>
        <v/>
      </c>
      <c r="O990" s="326"/>
      <c r="P990" s="362"/>
      <c r="Q990" s="334"/>
      <c r="R990" s="325"/>
      <c r="S990" s="335"/>
      <c r="T990" s="336"/>
      <c r="U990" s="337"/>
      <c r="V990" s="334"/>
      <c r="W990" s="334"/>
      <c r="X990" s="337"/>
      <c r="Y990" s="326"/>
      <c r="Z990" s="326"/>
    </row>
    <row r="991" spans="1:26" ht="21" customHeight="1">
      <c r="A991" s="891" t="str">
        <f>'statement of marks'!$BE$3</f>
        <v xml:space="preserve"> SCIENCE</v>
      </c>
      <c r="B991" s="892"/>
      <c r="C991" s="277" t="str">
        <f>IF('statement of marks'!BE32="","",'statement of marks'!BE32)</f>
        <v/>
      </c>
      <c r="D991" s="277" t="str">
        <f>IF('statement of marks'!BF32="","",'statement of marks'!BF32)</f>
        <v/>
      </c>
      <c r="E991" s="277" t="str">
        <f>IF('statement of marks'!BG32="","",'statement of marks'!BG32)</f>
        <v/>
      </c>
      <c r="F991" s="360" t="str">
        <f>IF('statement of marks'!BI32="","",'statement of marks'!BI32)</f>
        <v/>
      </c>
      <c r="G991" s="277" t="str">
        <f>IF('statement of marks'!BJ32="","",'statement of marks'!BJ32)</f>
        <v/>
      </c>
      <c r="H991" s="270" t="str">
        <f t="shared" si="149"/>
        <v/>
      </c>
      <c r="I991" s="202" t="str">
        <f>IF('statement of marks'!BL32="","",'statement of marks'!BL32)</f>
        <v/>
      </c>
      <c r="J991" s="203" t="str">
        <f t="shared" si="150"/>
        <v/>
      </c>
      <c r="K991" s="275" t="str">
        <f>CONCATENATE('statement of marks'!IN32,'statement of marks'!IO32,'statement of marks'!IP32)</f>
        <v/>
      </c>
      <c r="L991" s="277" t="str">
        <f>IF('result subject-wise'!AE32="","",'result subject-wise'!AE32)</f>
        <v/>
      </c>
      <c r="M991" s="277" t="str">
        <f>IF('result subject-wise'!AN32="","",'result subject-wise'!AN32)</f>
        <v/>
      </c>
      <c r="N991" s="276" t="str">
        <f t="shared" si="151"/>
        <v/>
      </c>
      <c r="O991" s="326"/>
      <c r="P991" s="362"/>
      <c r="Q991" s="334"/>
      <c r="R991" s="325"/>
      <c r="S991" s="335"/>
      <c r="T991" s="336"/>
      <c r="U991" s="337"/>
      <c r="V991" s="334"/>
      <c r="W991" s="334"/>
      <c r="X991" s="337"/>
      <c r="Y991" s="326"/>
      <c r="Z991" s="326"/>
    </row>
    <row r="992" spans="1:26" ht="21" customHeight="1">
      <c r="A992" s="909" t="str">
        <f>'statement of marks'!$BU32</f>
        <v xml:space="preserve"> SOCIAL SCIENCE</v>
      </c>
      <c r="B992" s="910"/>
      <c r="C992" s="277">
        <f>IF('statement of marks'!CL32="","",'statement of marks'!CL32)</f>
        <v>10</v>
      </c>
      <c r="D992" s="277">
        <f>IF('statement of marks'!CM32="","",'statement of marks'!CM32)</f>
        <v>10</v>
      </c>
      <c r="E992" s="277">
        <f>IF('statement of marks'!CN32="","",'statement of marks'!CN32)</f>
        <v>9</v>
      </c>
      <c r="F992" s="360">
        <f>IF('statement of marks'!CO32="","",'statement of marks'!CO32)</f>
        <v>0.5</v>
      </c>
      <c r="G992" s="277">
        <f>IF('statement of marks'!CP32="","",'statement of marks'!CP32)</f>
        <v>70</v>
      </c>
      <c r="H992" s="270">
        <f t="shared" si="149"/>
        <v>99.5</v>
      </c>
      <c r="I992" s="202">
        <f>IF('statement of marks'!CR32="","",'statement of marks'!CR32)</f>
        <v>100</v>
      </c>
      <c r="J992" s="203">
        <f t="shared" si="150"/>
        <v>199.5</v>
      </c>
      <c r="K992" s="275" t="str">
        <f>CONCATENATE('statement of marks'!IQ32,'statement of marks'!IR32,'statement of marks'!IS32)</f>
        <v/>
      </c>
      <c r="L992" s="277" t="str">
        <f>IF('result subject-wise'!AF32="","",'result subject-wise'!AF32)</f>
        <v/>
      </c>
      <c r="M992" s="277" t="str">
        <f>IF('result subject-wise'!AO32="","",'result subject-wise'!AO32)</f>
        <v/>
      </c>
      <c r="N992" s="276">
        <f t="shared" si="151"/>
        <v>199.5</v>
      </c>
      <c r="O992" s="326"/>
      <c r="P992" s="362"/>
      <c r="Q992" s="334"/>
      <c r="R992" s="325"/>
      <c r="S992" s="335"/>
      <c r="T992" s="336"/>
      <c r="U992" s="337"/>
      <c r="V992" s="334"/>
      <c r="W992" s="334"/>
      <c r="X992" s="337"/>
      <c r="Y992" s="326"/>
      <c r="Z992" s="326"/>
    </row>
    <row r="993" spans="1:26" ht="21" customHeight="1">
      <c r="A993" s="891" t="str">
        <f>'statement of marks'!$CZ$3</f>
        <v xml:space="preserve"> MATHEMATICS</v>
      </c>
      <c r="B993" s="892"/>
      <c r="C993" s="277">
        <f>IF('statement of marks'!CZ32="","",'statement of marks'!CZ32)</f>
        <v>5</v>
      </c>
      <c r="D993" s="277">
        <f>IF('statement of marks'!DA32="","",'statement of marks'!DA32)</f>
        <v>4</v>
      </c>
      <c r="E993" s="277">
        <f>IF('statement of marks'!DB32="","",'statement of marks'!DB32)</f>
        <v>8</v>
      </c>
      <c r="F993" s="360">
        <f>IF('statement of marks'!DD32="","",'statement of marks'!DD32)</f>
        <v>1</v>
      </c>
      <c r="G993" s="277">
        <f>IF('statement of marks'!DE32="","",'statement of marks'!DE32)</f>
        <v>25</v>
      </c>
      <c r="H993" s="270">
        <f t="shared" si="149"/>
        <v>43</v>
      </c>
      <c r="I993" s="202">
        <f>IF('statement of marks'!DG32="","",'statement of marks'!DG32)</f>
        <v>90</v>
      </c>
      <c r="J993" s="203">
        <f t="shared" si="150"/>
        <v>133</v>
      </c>
      <c r="K993" s="275" t="str">
        <f>CONCATENATE('statement of marks'!IT32,'statement of marks'!IU32,'statement of marks'!IV32)</f>
        <v/>
      </c>
      <c r="L993" s="277" t="str">
        <f>IF('result subject-wise'!AG32="","",'result subject-wise'!AG32)</f>
        <v/>
      </c>
      <c r="M993" s="277" t="str">
        <f>IF('result subject-wise'!AP32="","",'result subject-wise'!AP32)</f>
        <v/>
      </c>
      <c r="N993" s="276">
        <f t="shared" si="151"/>
        <v>133</v>
      </c>
      <c r="O993" s="326"/>
      <c r="P993" s="362"/>
      <c r="Q993" s="334"/>
      <c r="R993" s="325"/>
      <c r="S993" s="335"/>
      <c r="T993" s="336"/>
      <c r="U993" s="337"/>
      <c r="V993" s="334"/>
      <c r="W993" s="334"/>
      <c r="X993" s="337"/>
      <c r="Y993" s="326"/>
      <c r="Z993" s="326"/>
    </row>
    <row r="994" spans="1:26" ht="21" customHeight="1">
      <c r="A994" s="911" t="s">
        <v>214</v>
      </c>
      <c r="B994" s="912"/>
      <c r="C994" s="274">
        <f t="shared" ref="C994:D994" si="152">IF(C993="","",SUM(C988:C993))</f>
        <v>15</v>
      </c>
      <c r="D994" s="274">
        <f t="shared" si="152"/>
        <v>14</v>
      </c>
      <c r="E994" s="274">
        <f>IF(E993="","",SUM(E988:E993))</f>
        <v>17</v>
      </c>
      <c r="F994" s="361">
        <f>IF(F993="","",SUM(F988:F993))</f>
        <v>1.5</v>
      </c>
      <c r="G994" s="274">
        <f t="shared" ref="G994:J994" si="153">IF(G993="","",SUM(G988:G993))</f>
        <v>95</v>
      </c>
      <c r="H994" s="274">
        <f t="shared" si="153"/>
        <v>142.5</v>
      </c>
      <c r="I994" s="274">
        <f t="shared" si="153"/>
        <v>190</v>
      </c>
      <c r="J994" s="274">
        <f t="shared" si="153"/>
        <v>332.5</v>
      </c>
      <c r="K994" s="913"/>
      <c r="L994" s="914"/>
      <c r="M994" s="919">
        <f>COUNTIF(M988:M993,"F")</f>
        <v>0</v>
      </c>
      <c r="N994" s="273">
        <f>SUM(N988:N993)</f>
        <v>332.5</v>
      </c>
      <c r="O994" s="326"/>
      <c r="P994" s="362"/>
      <c r="Q994" s="334"/>
      <c r="R994" s="325"/>
      <c r="S994" s="335"/>
      <c r="T994" s="336"/>
      <c r="U994" s="337"/>
      <c r="V994" s="334"/>
      <c r="W994" s="334"/>
      <c r="X994" s="337"/>
      <c r="Y994" s="326"/>
      <c r="Z994" s="326"/>
    </row>
    <row r="995" spans="1:26" ht="21" customHeight="1">
      <c r="A995" s="911" t="s">
        <v>199</v>
      </c>
      <c r="B995" s="912"/>
      <c r="C995" s="270">
        <f>60-(COUNTIF(C988:C993,"NA")*C987+COUNTIF(C988:C993,"ML")*C987)</f>
        <v>60</v>
      </c>
      <c r="D995" s="270">
        <f>60-(COUNTIF(D988:D993,"NA")*D987+COUNTIF(D988:D993,"ML")*D987)</f>
        <v>60</v>
      </c>
      <c r="E995" s="270">
        <f>53-(COUNTIF(E988:E993,"NA")*9+COUNTIF(E988:E993,"ML")*9)</f>
        <v>53</v>
      </c>
      <c r="F995" s="270">
        <f>7-(COUNTIF(F988:F993,"ML")*1)</f>
        <v>7</v>
      </c>
      <c r="G995" s="270">
        <f>420-(COUNTIF(G988:G993,"NA")*G987+COUNTIF(G988:G993,"ML")*G987)</f>
        <v>420</v>
      </c>
      <c r="H995" s="270">
        <f>SUM(C995:G995)</f>
        <v>600</v>
      </c>
      <c r="I995" s="270">
        <f>600-(COUNTIF(I988:I993,"ML")*100)</f>
        <v>600</v>
      </c>
      <c r="J995" s="270">
        <f>SUM(H995:I995)</f>
        <v>1200</v>
      </c>
      <c r="K995" s="915"/>
      <c r="L995" s="916"/>
      <c r="M995" s="920"/>
      <c r="N995" s="201">
        <f>6*N987</f>
        <v>1200</v>
      </c>
      <c r="O995" s="339"/>
      <c r="P995" s="362"/>
      <c r="Q995" s="332"/>
      <c r="R995" s="332"/>
      <c r="S995" s="332"/>
      <c r="T995" s="332"/>
      <c r="U995" s="340"/>
      <c r="V995" s="340"/>
      <c r="W995" s="334"/>
      <c r="X995" s="332"/>
      <c r="Y995" s="339"/>
      <c r="Z995" s="339"/>
    </row>
    <row r="996" spans="1:26" ht="21" customHeight="1">
      <c r="A996" s="922" t="s">
        <v>130</v>
      </c>
      <c r="B996" s="923"/>
      <c r="C996" s="204">
        <f t="shared" ref="C996:J996" si="154">C994/C995*100</f>
        <v>25</v>
      </c>
      <c r="D996" s="204">
        <f t="shared" si="154"/>
        <v>23.333333333333332</v>
      </c>
      <c r="E996" s="204">
        <f t="shared" si="154"/>
        <v>32.075471698113205</v>
      </c>
      <c r="F996" s="204">
        <f t="shared" si="154"/>
        <v>21.428571428571427</v>
      </c>
      <c r="G996" s="204">
        <f t="shared" si="154"/>
        <v>22.61904761904762</v>
      </c>
      <c r="H996" s="204">
        <f t="shared" si="154"/>
        <v>23.75</v>
      </c>
      <c r="I996" s="204">
        <f t="shared" si="154"/>
        <v>31.666666666666664</v>
      </c>
      <c r="J996" s="204">
        <f t="shared" si="154"/>
        <v>27.708333333333336</v>
      </c>
      <c r="K996" s="917"/>
      <c r="L996" s="918"/>
      <c r="M996" s="921"/>
      <c r="N996" s="354">
        <f>N994/N995*100</f>
        <v>27.708333333333336</v>
      </c>
      <c r="O996" s="339"/>
      <c r="P996" s="363"/>
      <c r="Q996" s="325"/>
      <c r="R996" s="325"/>
      <c r="S996" s="325"/>
      <c r="T996" s="325"/>
      <c r="U996" s="340"/>
      <c r="V996" s="334"/>
      <c r="W996" s="340"/>
      <c r="X996" s="325"/>
      <c r="Y996" s="339"/>
      <c r="Z996" s="339"/>
    </row>
    <row r="997" spans="1:26" ht="21" customHeight="1">
      <c r="A997" s="891" t="str">
        <f>'statement of marks'!$DS$3</f>
        <v>RAJASTHAN KA SWARNIM ITIHAS</v>
      </c>
      <c r="B997" s="892"/>
      <c r="C997" s="272">
        <f>IF('statement of marks'!DS32="","",'statement of marks'!DS32)</f>
        <v>10</v>
      </c>
      <c r="D997" s="272">
        <f>IF('statement of marks'!DT32="","",'statement of marks'!DT32)</f>
        <v>10</v>
      </c>
      <c r="E997" s="277">
        <f>IF('statement of marks'!DU32="","",'statement of marks'!DU32)</f>
        <v>10</v>
      </c>
      <c r="F997" s="924"/>
      <c r="G997" s="272">
        <f>IF('statement of marks'!DW32="","",'statement of marks'!DW32)</f>
        <v>70</v>
      </c>
      <c r="H997" s="270">
        <f>IF(G997="","",SUM(C997:G997))</f>
        <v>100</v>
      </c>
      <c r="I997" s="272">
        <f>IF('statement of marks'!DY32="","",'statement of marks'!DY32)</f>
        <v>100</v>
      </c>
      <c r="J997" s="270">
        <f>IF(I997="","",SUM(H997:I997))</f>
        <v>200</v>
      </c>
      <c r="K997" s="275" t="str">
        <f>IF('statement of marks'!IW32="","",'statement of marks'!IW32)</f>
        <v/>
      </c>
      <c r="L997" s="280" t="str">
        <f>IF('result subject-wise'!AQ32="","",'result subject-wise'!AQ32)</f>
        <v/>
      </c>
      <c r="M997" s="927" t="s">
        <v>441</v>
      </c>
      <c r="N997" s="928"/>
      <c r="O997" s="331"/>
      <c r="P997" s="362"/>
      <c r="Q997" s="341"/>
      <c r="R997" s="341"/>
      <c r="S997" s="341"/>
      <c r="T997" s="341"/>
      <c r="U997" s="340"/>
      <c r="V997" s="334"/>
      <c r="W997" s="340"/>
      <c r="X997" s="341"/>
      <c r="Y997" s="331"/>
      <c r="Z997" s="331"/>
    </row>
    <row r="998" spans="1:26" ht="21" customHeight="1">
      <c r="A998" s="891" t="str">
        <f>'statement of marks'!$EG$3</f>
        <v xml:space="preserve"> PH. AND HEALTH EDU.</v>
      </c>
      <c r="B998" s="892"/>
      <c r="C998" s="272">
        <f>IF('statement of marks'!EI32="","",'statement of marks'!EI32)</f>
        <v>14</v>
      </c>
      <c r="D998" s="272">
        <f>IF('statement of marks'!EL32="","",'statement of marks'!EL32)</f>
        <v>11</v>
      </c>
      <c r="E998" s="277">
        <f>IF('statement of marks'!EO32="","",'statement of marks'!EO32)</f>
        <v>25</v>
      </c>
      <c r="F998" s="925"/>
      <c r="G998" s="272">
        <f>IF('statement of marks'!EU32="","",'statement of marks'!EU32)</f>
        <v>38</v>
      </c>
      <c r="H998" s="270">
        <f>IF(G998="","",SUM(C998:G998))</f>
        <v>88</v>
      </c>
      <c r="I998" s="272">
        <f>IF('statement of marks'!EZ32="","",'statement of marks'!EZ32)</f>
        <v>100</v>
      </c>
      <c r="J998" s="270">
        <f>IF(I998="","",SUM(H998:I998))</f>
        <v>188</v>
      </c>
      <c r="K998" s="275" t="str">
        <f>IF('statement of marks'!IX32="","",'statement of marks'!IX32)</f>
        <v>A</v>
      </c>
      <c r="L998" s="274" t="str">
        <f>IF('result subject-wise'!AR32="","",'result subject-wise'!AR32)</f>
        <v/>
      </c>
      <c r="M998" s="929"/>
      <c r="N998" s="930"/>
      <c r="O998" s="326"/>
      <c r="P998" s="362"/>
      <c r="Q998" s="327"/>
      <c r="R998" s="325"/>
      <c r="S998" s="327"/>
      <c r="T998" s="325"/>
      <c r="U998" s="337"/>
      <c r="V998" s="342"/>
      <c r="W998" s="343"/>
      <c r="X998" s="332"/>
      <c r="Y998" s="326"/>
      <c r="Z998" s="326"/>
    </row>
    <row r="999" spans="1:26" ht="21" customHeight="1">
      <c r="A999" s="891" t="str">
        <f>'statement of marks'!$FJ$3</f>
        <v xml:space="preserve"> FOUNDATION OF IT</v>
      </c>
      <c r="B999" s="892"/>
      <c r="C999" s="272">
        <f>IF('statement of marks'!FJ32="","",'statement of marks'!FJ32)</f>
        <v>10</v>
      </c>
      <c r="D999" s="272">
        <f>IF('statement of marks'!FK32="","",'statement of marks'!FK32)</f>
        <v>10</v>
      </c>
      <c r="E999" s="277">
        <f>IF('statement of marks'!FL32="","",'statement of marks'!FL32)</f>
        <v>10</v>
      </c>
      <c r="F999" s="926"/>
      <c r="G999" s="272">
        <f>IF('statement of marks'!FP32="","",'statement of marks'!FP32)</f>
        <v>51</v>
      </c>
      <c r="H999" s="270">
        <f>IF(G999="","",SUM(C999:G999))</f>
        <v>81</v>
      </c>
      <c r="I999" s="272">
        <f>IF('statement of marks'!FU32="","",'statement of marks'!FU32)</f>
        <v>90</v>
      </c>
      <c r="J999" s="270">
        <f>IF(I999="","",SUM(H999:I999))</f>
        <v>171</v>
      </c>
      <c r="K999" s="275" t="str">
        <f>IF('statement of marks'!IY32="","",'statement of marks'!IY32)</f>
        <v>A</v>
      </c>
      <c r="L999" s="274" t="str">
        <f>IF('result subject-wise'!AS32="","",'result subject-wise'!AS32)</f>
        <v/>
      </c>
      <c r="M999" s="931" t="str">
        <f>IF('result subject-wise'!AV32="","",'result subject-wise'!AV32)</f>
        <v/>
      </c>
      <c r="N999" s="932"/>
      <c r="O999" s="326"/>
      <c r="P999" s="362"/>
      <c r="Q999" s="327"/>
      <c r="R999" s="325"/>
      <c r="S999" s="327"/>
      <c r="T999" s="325"/>
      <c r="U999" s="337"/>
      <c r="V999" s="332"/>
      <c r="W999" s="332"/>
      <c r="X999" s="332"/>
      <c r="Y999" s="326"/>
      <c r="Z999" s="326"/>
    </row>
    <row r="1000" spans="1:26" ht="21" customHeight="1">
      <c r="A1000" s="891" t="str">
        <f>'statement of marks'!$GE$3</f>
        <v xml:space="preserve"> S.U.P.W.</v>
      </c>
      <c r="B1000" s="892"/>
      <c r="C1000" s="933" t="s">
        <v>244</v>
      </c>
      <c r="D1000" s="934"/>
      <c r="E1000" s="933" t="s">
        <v>74</v>
      </c>
      <c r="F1000" s="933"/>
      <c r="G1000" s="934"/>
      <c r="H1000" s="934" t="s">
        <v>75</v>
      </c>
      <c r="I1000" s="934"/>
      <c r="J1000" s="270" t="s">
        <v>35</v>
      </c>
      <c r="K1000" s="274" t="s">
        <v>52</v>
      </c>
      <c r="L1000" s="935"/>
      <c r="M1000" s="933" t="s">
        <v>130</v>
      </c>
      <c r="N1000" s="936"/>
      <c r="O1000" s="326"/>
      <c r="P1000" s="362"/>
      <c r="Q1000" s="327"/>
      <c r="R1000" s="325"/>
      <c r="S1000" s="327"/>
      <c r="T1000" s="325"/>
      <c r="U1000" s="337"/>
      <c r="V1000" s="332"/>
      <c r="W1000" s="332"/>
      <c r="X1000" s="332"/>
      <c r="Y1000" s="326"/>
      <c r="Z1000" s="326"/>
    </row>
    <row r="1001" spans="1:26" ht="21" customHeight="1">
      <c r="A1001" s="891"/>
      <c r="B1001" s="892"/>
      <c r="C1001" s="934">
        <f>'statement of marks'!$GE$6</f>
        <v>25</v>
      </c>
      <c r="D1001" s="934"/>
      <c r="E1001" s="934">
        <f>'statement of marks'!$GF$6</f>
        <v>45</v>
      </c>
      <c r="F1001" s="934"/>
      <c r="G1001" s="934"/>
      <c r="H1001" s="934">
        <f>'statement of marks'!$GG$6</f>
        <v>30</v>
      </c>
      <c r="I1001" s="934"/>
      <c r="J1001" s="270">
        <f>SUM(C1001,E1001,H1001)</f>
        <v>100</v>
      </c>
      <c r="K1001" s="274"/>
      <c r="L1001" s="935"/>
      <c r="M1001" s="937" t="str">
        <f>IF(M999="PASS",N996,"")</f>
        <v/>
      </c>
      <c r="N1001" s="938"/>
      <c r="O1001" s="326"/>
      <c r="P1001" s="362"/>
      <c r="Q1001" s="325"/>
      <c r="R1001" s="325"/>
      <c r="S1001" s="325"/>
      <c r="T1001" s="325"/>
      <c r="U1001" s="332"/>
      <c r="V1001" s="342"/>
      <c r="W1001" s="337"/>
      <c r="X1001" s="337"/>
      <c r="Y1001" s="326"/>
      <c r="Z1001" s="326"/>
    </row>
    <row r="1002" spans="1:26" ht="21" customHeight="1">
      <c r="A1002" s="891"/>
      <c r="B1002" s="892"/>
      <c r="C1002" s="939">
        <f>IF('statement of marks'!GE32="","",'statement of marks'!GE32)</f>
        <v>24</v>
      </c>
      <c r="D1002" s="939"/>
      <c r="E1002" s="939">
        <f>'statement of marks'!GF32</f>
        <v>44</v>
      </c>
      <c r="F1002" s="939"/>
      <c r="G1002" s="939"/>
      <c r="H1002" s="939">
        <f>'statement of marks'!GG32</f>
        <v>30</v>
      </c>
      <c r="I1002" s="939"/>
      <c r="J1002" s="272">
        <f>IF(H1002="","",SUM(C1002,E1002,H1002))</f>
        <v>98</v>
      </c>
      <c r="K1002" s="275" t="str">
        <f>IF('statement of marks'!IZ32="","",'statement of marks'!IZ32)</f>
        <v>A</v>
      </c>
      <c r="L1002" s="935"/>
      <c r="M1002" s="940" t="s">
        <v>50</v>
      </c>
      <c r="N1002" s="941"/>
      <c r="O1002" s="326"/>
      <c r="P1002" s="362"/>
      <c r="Q1002" s="325"/>
      <c r="R1002" s="325"/>
      <c r="S1002" s="325"/>
      <c r="T1002" s="325"/>
      <c r="U1002" s="332"/>
      <c r="V1002" s="342"/>
      <c r="W1002" s="337"/>
      <c r="X1002" s="337"/>
      <c r="Y1002" s="326"/>
      <c r="Z1002" s="326"/>
    </row>
    <row r="1003" spans="1:26" ht="21" customHeight="1">
      <c r="A1003" s="891" t="str">
        <f>'statement of marks'!$GN$3</f>
        <v xml:space="preserve"> ART EDU.</v>
      </c>
      <c r="B1003" s="892"/>
      <c r="C1003" s="934" t="s">
        <v>76</v>
      </c>
      <c r="D1003" s="934"/>
      <c r="E1003" s="934" t="s">
        <v>77</v>
      </c>
      <c r="F1003" s="934"/>
      <c r="G1003" s="934"/>
      <c r="H1003" s="934" t="s">
        <v>78</v>
      </c>
      <c r="I1003" s="934"/>
      <c r="J1003" s="270" t="s">
        <v>35</v>
      </c>
      <c r="K1003" s="274" t="s">
        <v>52</v>
      </c>
      <c r="L1003" s="935"/>
      <c r="M1003" s="942" t="str">
        <f>IF(M1001="","",IF(M1001&gt;=60,"FIRST",IF(M1001&gt;=48,"SECOND",IF(M1001&gt;=36,"THIRD"))))</f>
        <v/>
      </c>
      <c r="N1003" s="943"/>
      <c r="O1003" s="326"/>
      <c r="P1003" s="362"/>
      <c r="Q1003" s="327"/>
      <c r="R1003" s="327"/>
      <c r="S1003" s="327"/>
      <c r="T1003" s="327"/>
      <c r="U1003" s="337"/>
      <c r="V1003" s="342"/>
      <c r="W1003" s="34"/>
      <c r="X1003" s="337"/>
      <c r="Y1003" s="326"/>
      <c r="Z1003" s="326"/>
    </row>
    <row r="1004" spans="1:26" ht="21" customHeight="1">
      <c r="A1004" s="891"/>
      <c r="B1004" s="892"/>
      <c r="C1004" s="934">
        <f>'statement of marks'!$GN$6</f>
        <v>25</v>
      </c>
      <c r="D1004" s="934"/>
      <c r="E1004" s="274">
        <f>'statement of marks'!$GO$6</f>
        <v>30</v>
      </c>
      <c r="F1004" s="274"/>
      <c r="G1004" s="270">
        <f>'statement of marks'!$GP$6</f>
        <v>30</v>
      </c>
      <c r="H1004" s="934">
        <f>'statement of marks'!$GQ$6</f>
        <v>15</v>
      </c>
      <c r="I1004" s="934"/>
      <c r="J1004" s="270">
        <f>SUM(C1004,E1004,G1004,H1004)</f>
        <v>100</v>
      </c>
      <c r="K1004" s="274"/>
      <c r="L1004" s="935"/>
      <c r="M1004" s="942"/>
      <c r="N1004" s="943"/>
      <c r="O1004" s="326"/>
      <c r="P1004" s="362"/>
      <c r="Q1004" s="325"/>
      <c r="R1004" s="325"/>
      <c r="S1004" s="325"/>
      <c r="T1004" s="325"/>
      <c r="U1004" s="332"/>
      <c r="V1004" s="342"/>
      <c r="W1004" s="337"/>
      <c r="X1004" s="337"/>
      <c r="Y1004" s="326"/>
      <c r="Z1004" s="326"/>
    </row>
    <row r="1005" spans="1:26" ht="21" customHeight="1">
      <c r="A1005" s="891"/>
      <c r="B1005" s="892"/>
      <c r="C1005" s="939">
        <f>IF('statement of marks'!GN32="","",'statement of marks'!GN32)</f>
        <v>24</v>
      </c>
      <c r="D1005" s="939"/>
      <c r="E1005" s="277">
        <f>'statement of marks'!GO32</f>
        <v>28</v>
      </c>
      <c r="F1005" s="277"/>
      <c r="G1005" s="272">
        <f>'statement of marks'!GP32</f>
        <v>27</v>
      </c>
      <c r="H1005" s="939">
        <f>'statement of marks'!GQ32</f>
        <v>14</v>
      </c>
      <c r="I1005" s="939"/>
      <c r="J1005" s="270">
        <f>IF(H1005="","",SUM(C1005:H1005))</f>
        <v>93</v>
      </c>
      <c r="K1005" s="275" t="str">
        <f>IF('statement of marks'!JA32="","",'statement of marks'!JA32)</f>
        <v>A</v>
      </c>
      <c r="L1005" s="944" t="s">
        <v>442</v>
      </c>
      <c r="M1005" s="945"/>
      <c r="N1005" s="946"/>
      <c r="O1005" s="326"/>
      <c r="P1005" s="362"/>
      <c r="Q1005" s="325"/>
      <c r="R1005" s="325"/>
      <c r="S1005" s="325"/>
      <c r="T1005" s="325"/>
      <c r="U1005" s="332"/>
      <c r="V1005" s="342"/>
      <c r="W1005" s="337"/>
      <c r="X1005" s="337"/>
      <c r="Y1005" s="326"/>
      <c r="Z1005" s="326"/>
    </row>
    <row r="1006" spans="1:26" ht="21" customHeight="1">
      <c r="A1006" s="922" t="s">
        <v>439</v>
      </c>
      <c r="B1006" s="923"/>
      <c r="C1006" s="901" t="str">
        <f>'statement of marks'!HK32</f>
        <v/>
      </c>
      <c r="D1006" s="901"/>
      <c r="E1006" s="901"/>
      <c r="F1006" s="278"/>
      <c r="G1006" s="278" t="s">
        <v>211</v>
      </c>
      <c r="H1006" s="275" t="str">
        <f>IF('statement of marks'!DR32="","",'statement of marks'!DR32)</f>
        <v/>
      </c>
      <c r="I1006" s="942" t="s">
        <v>209</v>
      </c>
      <c r="J1006" s="942"/>
      <c r="K1006" s="272" t="str">
        <f>IF('statement of marks'!HM32="","",'statement of marks'!HM32)</f>
        <v/>
      </c>
      <c r="L1006" s="945"/>
      <c r="M1006" s="945"/>
      <c r="N1006" s="946"/>
      <c r="O1006" s="326"/>
      <c r="P1006" s="362"/>
      <c r="Q1006" s="327"/>
      <c r="R1006" s="327"/>
      <c r="S1006" s="327"/>
      <c r="T1006" s="325"/>
      <c r="U1006" s="337"/>
      <c r="V1006" s="344"/>
      <c r="W1006" s="345"/>
      <c r="X1006" s="345"/>
      <c r="Y1006" s="326"/>
      <c r="Z1006" s="326"/>
    </row>
    <row r="1007" spans="1:26" ht="21" customHeight="1">
      <c r="A1007" s="310" t="s">
        <v>363</v>
      </c>
      <c r="B1007" s="947" t="s">
        <v>202</v>
      </c>
      <c r="C1007" s="947"/>
      <c r="D1007" s="939" t="s">
        <v>203</v>
      </c>
      <c r="E1007" s="939"/>
      <c r="F1007" s="272"/>
      <c r="G1007" s="939" t="s">
        <v>204</v>
      </c>
      <c r="H1007" s="939"/>
      <c r="I1007" s="939" t="s">
        <v>205</v>
      </c>
      <c r="J1007" s="939"/>
      <c r="K1007" s="272" t="s">
        <v>324</v>
      </c>
      <c r="L1007" s="945"/>
      <c r="M1007" s="945"/>
      <c r="N1007" s="946"/>
      <c r="O1007" s="331"/>
      <c r="P1007" s="362"/>
      <c r="Q1007" s="324"/>
      <c r="R1007" s="337"/>
      <c r="S1007" s="337"/>
      <c r="T1007" s="337"/>
      <c r="U1007" s="327"/>
      <c r="V1007" s="345"/>
      <c r="W1007" s="345"/>
      <c r="X1007" s="345"/>
      <c r="Y1007" s="331"/>
      <c r="Z1007" s="331"/>
    </row>
    <row r="1008" spans="1:26" ht="21" customHeight="1">
      <c r="A1008" s="891" t="s">
        <v>200</v>
      </c>
      <c r="B1008" s="892"/>
      <c r="C1008" s="277" t="str">
        <f>IF('statement of marks'!HO32="","",'statement of marks'!HO32)</f>
        <v/>
      </c>
      <c r="D1008" s="893" t="str">
        <f>IF('statement of marks'!HQ32="","",'statement of marks'!HQ32)</f>
        <v/>
      </c>
      <c r="E1008" s="893"/>
      <c r="F1008" s="277"/>
      <c r="G1008" s="893" t="str">
        <f>IF('statement of marks'!HS32="","",'statement of marks'!HS32)</f>
        <v/>
      </c>
      <c r="H1008" s="893"/>
      <c r="I1008" s="893" t="str">
        <f>IF('statement of marks'!HU32="","",'statement of marks'!HU32)</f>
        <v/>
      </c>
      <c r="J1008" s="893"/>
      <c r="K1008" s="275" t="str">
        <f>'statement of marks'!HW32</f>
        <v/>
      </c>
      <c r="L1008" s="894" t="str">
        <f>IF(OR(M999="PASS",M999="FAIL"),'result subject-wise'!$AV$112,"")</f>
        <v/>
      </c>
      <c r="M1008" s="894"/>
      <c r="N1008" s="895"/>
      <c r="O1008" s="346"/>
      <c r="P1008" s="362"/>
      <c r="Q1008" s="327"/>
      <c r="R1008" s="327"/>
      <c r="S1008" s="327"/>
      <c r="T1008" s="327"/>
      <c r="U1008" s="327"/>
      <c r="V1008" s="345"/>
      <c r="W1008" s="345"/>
      <c r="X1008" s="345"/>
      <c r="Y1008" s="357"/>
      <c r="Z1008" s="346"/>
    </row>
    <row r="1009" spans="1:26" ht="21" customHeight="1">
      <c r="A1009" s="896" t="s">
        <v>201</v>
      </c>
      <c r="B1009" s="897"/>
      <c r="C1009" s="274" t="str">
        <f>IF('statement of marks'!HN32="","",'statement of marks'!HN32)</f>
        <v/>
      </c>
      <c r="D1009" s="898" t="str">
        <f>IF('statement of marks'!HP32="","",'statement of marks'!HP32)</f>
        <v/>
      </c>
      <c r="E1009" s="898"/>
      <c r="F1009" s="274"/>
      <c r="G1009" s="898" t="str">
        <f>IF('statement of marks'!HR32="","",'statement of marks'!HR32)</f>
        <v/>
      </c>
      <c r="H1009" s="898"/>
      <c r="I1009" s="898" t="str">
        <f>IF('statement of marks'!HT32="","",'statement of marks'!HT32)</f>
        <v/>
      </c>
      <c r="J1009" s="898"/>
      <c r="K1009" s="274" t="str">
        <f>'statement of marks'!HV32</f>
        <v/>
      </c>
      <c r="L1009" s="894"/>
      <c r="M1009" s="894"/>
      <c r="N1009" s="895"/>
      <c r="O1009" s="326"/>
      <c r="P1009" s="362"/>
      <c r="Q1009" s="334"/>
      <c r="R1009" s="334"/>
      <c r="S1009" s="334"/>
      <c r="T1009" s="334"/>
      <c r="U1009" s="337"/>
      <c r="V1009" s="347"/>
      <c r="W1009" s="347"/>
      <c r="X1009" s="347"/>
      <c r="Y1009" s="326"/>
      <c r="Z1009" s="326"/>
    </row>
    <row r="1010" spans="1:26" ht="21" customHeight="1">
      <c r="A1010" s="899" t="s">
        <v>323</v>
      </c>
      <c r="B1010" s="900"/>
      <c r="C1010" s="22"/>
      <c r="D1010" s="901"/>
      <c r="E1010" s="901"/>
      <c r="F1010" s="278"/>
      <c r="G1010" s="901"/>
      <c r="H1010" s="901"/>
      <c r="I1010" s="901"/>
      <c r="J1010" s="901"/>
      <c r="K1010" s="901"/>
      <c r="L1010" s="901"/>
      <c r="M1010" s="901"/>
      <c r="N1010" s="902"/>
      <c r="O1010" s="348"/>
      <c r="P1010" s="362"/>
      <c r="Q1010" s="332"/>
      <c r="R1010" s="332"/>
      <c r="S1010" s="332"/>
      <c r="T1010" s="332"/>
      <c r="U1010" s="332"/>
      <c r="V1010" s="347"/>
      <c r="W1010" s="347"/>
      <c r="X1010" s="347"/>
      <c r="Y1010" s="348"/>
      <c r="Z1010" s="348"/>
    </row>
    <row r="1011" spans="1:26" ht="21" customHeight="1">
      <c r="A1011" s="899" t="s">
        <v>206</v>
      </c>
      <c r="B1011" s="900"/>
      <c r="C1011" s="22"/>
      <c r="D1011" s="901"/>
      <c r="E1011" s="901"/>
      <c r="F1011" s="278"/>
      <c r="G1011" s="901"/>
      <c r="H1011" s="901"/>
      <c r="I1011" s="901"/>
      <c r="J1011" s="901"/>
      <c r="K1011" s="901"/>
      <c r="L1011" s="901"/>
      <c r="M1011" s="901"/>
      <c r="N1011" s="902"/>
      <c r="O1011" s="326"/>
      <c r="P1011" s="362"/>
      <c r="Q1011" s="324"/>
      <c r="R1011" s="324"/>
      <c r="S1011" s="324"/>
      <c r="T1011" s="324"/>
      <c r="U1011" s="324"/>
      <c r="V1011" s="324"/>
      <c r="W1011" s="324"/>
      <c r="X1011" s="324"/>
      <c r="Y1011" s="349"/>
      <c r="Z1011" s="326"/>
    </row>
    <row r="1012" spans="1:26" ht="21" customHeight="1">
      <c r="A1012" s="891" t="s">
        <v>322</v>
      </c>
      <c r="B1012" s="892"/>
      <c r="C1012" s="22"/>
      <c r="D1012" s="901"/>
      <c r="E1012" s="901"/>
      <c r="F1012" s="278"/>
      <c r="G1012" s="901"/>
      <c r="H1012" s="901"/>
      <c r="I1012" s="901"/>
      <c r="J1012" s="901"/>
      <c r="K1012" s="594" t="s">
        <v>322</v>
      </c>
      <c r="L1012" s="901"/>
      <c r="M1012" s="901"/>
      <c r="N1012" s="902"/>
      <c r="O1012" s="326"/>
      <c r="P1012" s="362"/>
      <c r="Q1012" s="324"/>
      <c r="R1012" s="324"/>
      <c r="S1012" s="324"/>
      <c r="T1012" s="324"/>
      <c r="U1012" s="324"/>
      <c r="V1012" s="324"/>
      <c r="W1012" s="324"/>
      <c r="X1012" s="324"/>
      <c r="Y1012" s="326"/>
      <c r="Z1012" s="326"/>
    </row>
    <row r="1013" spans="1:26" ht="21" customHeight="1">
      <c r="A1013" s="891" t="s">
        <v>207</v>
      </c>
      <c r="B1013" s="892"/>
      <c r="C1013" s="22"/>
      <c r="D1013" s="901"/>
      <c r="E1013" s="901"/>
      <c r="F1013" s="278"/>
      <c r="G1013" s="901"/>
      <c r="H1013" s="901"/>
      <c r="I1013" s="901"/>
      <c r="J1013" s="901"/>
      <c r="K1013" s="901"/>
      <c r="L1013" s="901"/>
      <c r="M1013" s="901"/>
      <c r="N1013" s="902"/>
      <c r="O1013" s="326"/>
      <c r="P1013" s="362"/>
      <c r="Q1013" s="324"/>
      <c r="R1013" s="324"/>
      <c r="S1013" s="324"/>
      <c r="T1013" s="324"/>
      <c r="U1013" s="34"/>
      <c r="V1013" s="324"/>
      <c r="W1013" s="324"/>
      <c r="X1013" s="324"/>
      <c r="Y1013" s="326"/>
      <c r="Z1013" s="326"/>
    </row>
    <row r="1014" spans="1:26" ht="21" customHeight="1" thickBot="1">
      <c r="A1014" s="905" t="s">
        <v>208</v>
      </c>
      <c r="B1014" s="906"/>
      <c r="C1014" s="906"/>
      <c r="D1014" s="906"/>
      <c r="E1014" s="906"/>
      <c r="F1014" s="314"/>
      <c r="G1014" s="907">
        <f>'statement of marks'!$HV$108</f>
        <v>45781</v>
      </c>
      <c r="H1014" s="907"/>
      <c r="I1014" s="908" t="s">
        <v>210</v>
      </c>
      <c r="J1014" s="908"/>
      <c r="K1014" s="903"/>
      <c r="L1014" s="903"/>
      <c r="M1014" s="903"/>
      <c r="N1014" s="904"/>
      <c r="O1014" s="326"/>
      <c r="P1014" s="362"/>
      <c r="Q1014" s="324"/>
      <c r="R1014" s="324"/>
      <c r="S1014" s="324"/>
      <c r="T1014" s="324"/>
      <c r="U1014" s="324"/>
      <c r="V1014" s="324"/>
      <c r="W1014" s="324"/>
      <c r="X1014" s="324"/>
      <c r="Y1014" s="326"/>
      <c r="Z1014" s="326"/>
    </row>
    <row r="1015" spans="1:26" ht="21" customHeight="1" thickTop="1">
      <c r="A1015" s="962" t="s">
        <v>195</v>
      </c>
      <c r="B1015" s="963"/>
      <c r="C1015" s="963"/>
      <c r="D1015" s="963"/>
      <c r="E1015" s="963"/>
      <c r="F1015" s="963"/>
      <c r="G1015" s="963"/>
      <c r="H1015" s="963"/>
      <c r="I1015" s="963"/>
      <c r="J1015" s="963"/>
      <c r="K1015" s="963"/>
      <c r="L1015" s="963"/>
      <c r="M1015" s="963"/>
      <c r="N1015" s="964"/>
      <c r="O1015" s="345"/>
      <c r="P1015" s="362"/>
      <c r="Q1015" s="345"/>
      <c r="R1015" s="347"/>
      <c r="S1015" s="350"/>
      <c r="T1015" s="350"/>
      <c r="U1015" s="324"/>
      <c r="V1015" s="324"/>
      <c r="W1015" s="324"/>
      <c r="X1015" s="324"/>
      <c r="Y1015" s="345"/>
      <c r="Z1015" s="345"/>
    </row>
    <row r="1016" spans="1:26" ht="21" customHeight="1">
      <c r="A1016" s="965" t="str">
        <f>IF('statement of marks'!$A$2="","",'statement of marks'!$A$2)</f>
        <v>Govt. Higher Secondary School, XYZ</v>
      </c>
      <c r="B1016" s="966"/>
      <c r="C1016" s="966"/>
      <c r="D1016" s="966"/>
      <c r="E1016" s="966"/>
      <c r="F1016" s="966"/>
      <c r="G1016" s="966"/>
      <c r="H1016" s="966"/>
      <c r="I1016" s="966"/>
      <c r="J1016" s="966"/>
      <c r="K1016" s="966"/>
      <c r="L1016" s="966"/>
      <c r="M1016" s="966"/>
      <c r="N1016" s="967"/>
      <c r="O1016" s="323"/>
      <c r="P1016" s="362"/>
      <c r="Q1016" s="323"/>
      <c r="R1016" s="323"/>
      <c r="S1016" s="323"/>
      <c r="T1016" s="323"/>
      <c r="U1016" s="323"/>
      <c r="V1016" s="323"/>
      <c r="W1016" s="323"/>
      <c r="X1016" s="323"/>
      <c r="Y1016" s="323"/>
      <c r="Z1016" s="323"/>
    </row>
    <row r="1017" spans="1:26" ht="21" customHeight="1">
      <c r="A1017" s="965"/>
      <c r="B1017" s="966"/>
      <c r="C1017" s="966"/>
      <c r="D1017" s="966"/>
      <c r="E1017" s="966"/>
      <c r="F1017" s="966"/>
      <c r="G1017" s="966"/>
      <c r="H1017" s="966"/>
      <c r="I1017" s="966"/>
      <c r="J1017" s="966"/>
      <c r="K1017" s="966"/>
      <c r="L1017" s="966"/>
      <c r="M1017" s="966"/>
      <c r="N1017" s="967"/>
      <c r="O1017" s="325"/>
      <c r="P1017" s="362"/>
      <c r="Q1017" s="325"/>
      <c r="R1017" s="325"/>
      <c r="S1017" s="325"/>
      <c r="T1017" s="325"/>
      <c r="U1017" s="325"/>
      <c r="V1017" s="325"/>
      <c r="W1017" s="325"/>
      <c r="X1017" s="325"/>
      <c r="Y1017" s="325"/>
      <c r="Z1017" s="325"/>
    </row>
    <row r="1018" spans="1:26" ht="21" customHeight="1">
      <c r="A1018" s="891" t="s">
        <v>196</v>
      </c>
      <c r="B1018" s="892"/>
      <c r="C1018" s="939" t="str">
        <f>IF(M1038="","MAIN EXAM.",IF(C1045="SUPPL.","SUPPL. EXAM.",IF(C1045="RE-EXAM.","RE-EXAM.",)))</f>
        <v>MAIN EXAM.</v>
      </c>
      <c r="D1018" s="939"/>
      <c r="E1018" s="939"/>
      <c r="F1018" s="939"/>
      <c r="G1018" s="939"/>
      <c r="H1018" s="948" t="s">
        <v>133</v>
      </c>
      <c r="I1018" s="949"/>
      <c r="J1018" s="352" t="str">
        <f>IF('statement of marks'!$F$3="","",'statement of marks'!$F$3)</f>
        <v>2024-25</v>
      </c>
      <c r="K1018" s="939" t="s">
        <v>62</v>
      </c>
      <c r="L1018" s="939"/>
      <c r="M1018" s="939" t="str">
        <f>IF('statement of marks'!D33="","",'statement of marks'!D33)</f>
        <v/>
      </c>
      <c r="N1018" s="950"/>
      <c r="O1018" s="325"/>
      <c r="P1018" s="362"/>
      <c r="Q1018" s="325"/>
      <c r="R1018" s="325"/>
      <c r="S1018" s="325"/>
      <c r="T1018" s="325"/>
      <c r="U1018" s="325"/>
      <c r="V1018" s="325"/>
      <c r="W1018" s="325"/>
      <c r="X1018" s="325"/>
      <c r="Y1018" s="325"/>
      <c r="Z1018" s="325"/>
    </row>
    <row r="1019" spans="1:26" ht="21" customHeight="1">
      <c r="A1019" s="891" t="s">
        <v>36</v>
      </c>
      <c r="B1019" s="892"/>
      <c r="C1019" s="892" t="str">
        <f>IF('statement of marks'!G33="","",'statement of marks'!G33)</f>
        <v/>
      </c>
      <c r="D1019" s="892"/>
      <c r="E1019" s="892"/>
      <c r="F1019" s="892"/>
      <c r="G1019" s="892"/>
      <c r="H1019" s="892"/>
      <c r="I1019" s="892"/>
      <c r="J1019" s="892"/>
      <c r="K1019" s="892"/>
      <c r="L1019" s="892"/>
      <c r="M1019" s="892"/>
      <c r="N1019" s="951"/>
      <c r="O1019" s="326"/>
      <c r="P1019" s="362"/>
      <c r="Q1019" s="327"/>
      <c r="R1019" s="327"/>
      <c r="S1019" s="327"/>
      <c r="T1019" s="327"/>
      <c r="U1019" s="327"/>
      <c r="V1019" s="327"/>
      <c r="W1019" s="327"/>
      <c r="X1019" s="327"/>
      <c r="Y1019" s="326"/>
      <c r="Z1019" s="326"/>
    </row>
    <row r="1020" spans="1:26" ht="21" customHeight="1">
      <c r="A1020" s="891" t="s">
        <v>37</v>
      </c>
      <c r="B1020" s="892"/>
      <c r="C1020" s="892" t="str">
        <f>IF('statement of marks'!H33="","",'statement of marks'!H33)</f>
        <v/>
      </c>
      <c r="D1020" s="892"/>
      <c r="E1020" s="892"/>
      <c r="F1020" s="892"/>
      <c r="G1020" s="892"/>
      <c r="H1020" s="892"/>
      <c r="I1020" s="892"/>
      <c r="J1020" s="892"/>
      <c r="K1020" s="892"/>
      <c r="L1020" s="892"/>
      <c r="M1020" s="892"/>
      <c r="N1020" s="951"/>
      <c r="O1020" s="326"/>
      <c r="P1020" s="362"/>
      <c r="Q1020" s="326"/>
      <c r="R1020" s="326"/>
      <c r="S1020" s="326"/>
      <c r="T1020" s="326"/>
      <c r="U1020" s="326"/>
      <c r="V1020" s="326"/>
      <c r="W1020" s="326"/>
      <c r="X1020" s="326"/>
      <c r="Y1020" s="326"/>
      <c r="Z1020" s="326"/>
    </row>
    <row r="1021" spans="1:26" ht="21" customHeight="1">
      <c r="A1021" s="891" t="s">
        <v>38</v>
      </c>
      <c r="B1021" s="892"/>
      <c r="C1021" s="892" t="str">
        <f>IF('statement of marks'!I33="","",'statement of marks'!I33)</f>
        <v/>
      </c>
      <c r="D1021" s="892"/>
      <c r="E1021" s="892"/>
      <c r="F1021" s="892"/>
      <c r="G1021" s="892"/>
      <c r="H1021" s="892"/>
      <c r="I1021" s="892"/>
      <c r="J1021" s="892"/>
      <c r="K1021" s="892"/>
      <c r="L1021" s="892"/>
      <c r="M1021" s="892"/>
      <c r="N1021" s="951"/>
      <c r="O1021" s="326"/>
      <c r="P1021" s="362"/>
      <c r="Q1021" s="326"/>
      <c r="R1021" s="326"/>
      <c r="S1021" s="326"/>
      <c r="T1021" s="326"/>
      <c r="U1021" s="326"/>
      <c r="V1021" s="326"/>
      <c r="W1021" s="326"/>
      <c r="X1021" s="326"/>
      <c r="Y1021" s="326"/>
      <c r="Z1021" s="326"/>
    </row>
    <row r="1022" spans="1:26" ht="21" customHeight="1">
      <c r="A1022" s="891" t="s">
        <v>243</v>
      </c>
      <c r="B1022" s="892"/>
      <c r="C1022" s="892" t="str">
        <f>IF('statement of marks'!$A$3="","",'statement of marks'!$A$3)</f>
        <v>9 'A'</v>
      </c>
      <c r="D1022" s="892"/>
      <c r="E1022" s="939" t="s">
        <v>63</v>
      </c>
      <c r="F1022" s="939"/>
      <c r="G1022" s="939"/>
      <c r="H1022" s="939" t="str">
        <f>IF('statement of marks'!E33="","",'statement of marks'!E33)</f>
        <v/>
      </c>
      <c r="I1022" s="939"/>
      <c r="J1022" s="952" t="s">
        <v>58</v>
      </c>
      <c r="K1022" s="952"/>
      <c r="L1022" s="953" t="str">
        <f>IF('statement of marks'!F33="","",'statement of marks'!F33)</f>
        <v/>
      </c>
      <c r="M1022" s="953"/>
      <c r="N1022" s="954"/>
      <c r="O1022" s="326"/>
      <c r="P1022" s="362"/>
      <c r="Q1022" s="326"/>
      <c r="R1022" s="326"/>
      <c r="S1022" s="326"/>
      <c r="T1022" s="326"/>
      <c r="U1022" s="326"/>
      <c r="V1022" s="326"/>
      <c r="W1022" s="326"/>
      <c r="X1022" s="326"/>
      <c r="Y1022" s="326"/>
      <c r="Z1022" s="326"/>
    </row>
    <row r="1023" spans="1:26" ht="21" customHeight="1">
      <c r="A1023" s="955" t="s">
        <v>197</v>
      </c>
      <c r="B1023" s="956" t="s">
        <v>198</v>
      </c>
      <c r="C1023" s="659" t="s">
        <v>67</v>
      </c>
      <c r="D1023" s="659" t="s">
        <v>68</v>
      </c>
      <c r="E1023" s="957" t="s">
        <v>434</v>
      </c>
      <c r="F1023" s="958" t="s">
        <v>431</v>
      </c>
      <c r="G1023" s="659" t="s">
        <v>370</v>
      </c>
      <c r="H1023" s="659" t="s">
        <v>212</v>
      </c>
      <c r="I1023" s="659" t="s">
        <v>432</v>
      </c>
      <c r="J1023" s="659" t="s">
        <v>168</v>
      </c>
      <c r="K1023" s="659" t="s">
        <v>438</v>
      </c>
      <c r="L1023" s="659" t="s">
        <v>365</v>
      </c>
      <c r="M1023" s="659" t="s">
        <v>366</v>
      </c>
      <c r="N1023" s="961" t="s">
        <v>213</v>
      </c>
      <c r="O1023" s="326"/>
      <c r="P1023" s="362"/>
      <c r="Q1023" s="326"/>
      <c r="R1023" s="327"/>
      <c r="S1023" s="327"/>
      <c r="T1023" s="327"/>
      <c r="U1023" s="327"/>
      <c r="V1023" s="328"/>
      <c r="W1023" s="328"/>
      <c r="X1023" s="328"/>
      <c r="Y1023" s="326"/>
      <c r="Z1023" s="326"/>
    </row>
    <row r="1024" spans="1:26" ht="21" customHeight="1">
      <c r="A1024" s="955"/>
      <c r="B1024" s="956"/>
      <c r="C1024" s="659"/>
      <c r="D1024" s="659"/>
      <c r="E1024" s="957"/>
      <c r="F1024" s="959"/>
      <c r="G1024" s="659"/>
      <c r="H1024" s="659"/>
      <c r="I1024" s="659"/>
      <c r="J1024" s="659"/>
      <c r="K1024" s="659"/>
      <c r="L1024" s="659"/>
      <c r="M1024" s="659"/>
      <c r="N1024" s="961"/>
      <c r="O1024" s="329"/>
      <c r="P1024" s="362"/>
      <c r="Q1024" s="330"/>
      <c r="R1024" s="330"/>
      <c r="S1024" s="330"/>
      <c r="T1024" s="330"/>
      <c r="U1024" s="330"/>
      <c r="V1024" s="330"/>
      <c r="W1024" s="330"/>
      <c r="X1024" s="330"/>
      <c r="Y1024" s="329"/>
      <c r="Z1024" s="329"/>
    </row>
    <row r="1025" spans="1:26" ht="21" customHeight="1">
      <c r="A1025" s="955"/>
      <c r="B1025" s="956"/>
      <c r="C1025" s="659"/>
      <c r="D1025" s="659"/>
      <c r="E1025" s="957"/>
      <c r="F1025" s="960"/>
      <c r="G1025" s="659"/>
      <c r="H1025" s="659"/>
      <c r="I1025" s="659"/>
      <c r="J1025" s="659"/>
      <c r="K1025" s="659"/>
      <c r="L1025" s="659"/>
      <c r="M1025" s="659"/>
      <c r="N1025" s="961"/>
      <c r="O1025" s="329"/>
      <c r="P1025" s="362"/>
      <c r="Q1025" s="330"/>
      <c r="R1025" s="330"/>
      <c r="S1025" s="330"/>
      <c r="T1025" s="330"/>
      <c r="U1025" s="330"/>
      <c r="V1025" s="330"/>
      <c r="W1025" s="330"/>
      <c r="X1025" s="330"/>
      <c r="Y1025" s="329"/>
      <c r="Z1025" s="329"/>
    </row>
    <row r="1026" spans="1:26" ht="21" customHeight="1">
      <c r="A1026" s="922" t="s">
        <v>149</v>
      </c>
      <c r="B1026" s="923"/>
      <c r="C1026" s="274">
        <v>10</v>
      </c>
      <c r="D1026" s="274">
        <v>10</v>
      </c>
      <c r="E1026" s="322" t="s">
        <v>436</v>
      </c>
      <c r="F1026" s="322" t="s">
        <v>437</v>
      </c>
      <c r="G1026" s="274">
        <v>70</v>
      </c>
      <c r="H1026" s="270">
        <v>100</v>
      </c>
      <c r="I1026" s="202">
        <v>100</v>
      </c>
      <c r="J1026" s="270">
        <v>200</v>
      </c>
      <c r="K1026" s="279"/>
      <c r="L1026" s="270">
        <v>100</v>
      </c>
      <c r="M1026" s="270"/>
      <c r="N1026" s="201">
        <v>200</v>
      </c>
      <c r="O1026" s="329"/>
      <c r="P1026" s="362"/>
      <c r="Q1026" s="330"/>
      <c r="R1026" s="330"/>
      <c r="S1026" s="330"/>
      <c r="T1026" s="330"/>
      <c r="U1026" s="330"/>
      <c r="V1026" s="330"/>
      <c r="W1026" s="330"/>
      <c r="X1026" s="330"/>
      <c r="Y1026" s="329"/>
      <c r="Z1026" s="329"/>
    </row>
    <row r="1027" spans="1:26" ht="21" customHeight="1">
      <c r="A1027" s="891" t="str">
        <f>'statement of marks'!$J$3</f>
        <v xml:space="preserve"> HINDI</v>
      </c>
      <c r="B1027" s="892"/>
      <c r="C1027" s="277" t="str">
        <f>IF('statement of marks'!J33="","",'statement of marks'!J33)</f>
        <v/>
      </c>
      <c r="D1027" s="277" t="str">
        <f>IF('statement of marks'!K33="","",'statement of marks'!K33)</f>
        <v/>
      </c>
      <c r="E1027" s="277" t="str">
        <f>IF('statement of marks'!L33="","",'statement of marks'!L33)</f>
        <v/>
      </c>
      <c r="F1027" s="360" t="str">
        <f>IF('statement of marks'!N33="","",'statement of marks'!N33)</f>
        <v/>
      </c>
      <c r="G1027" s="277" t="str">
        <f>IF('statement of marks'!O33="","",'statement of marks'!O33)</f>
        <v/>
      </c>
      <c r="H1027" s="270" t="str">
        <f t="shared" ref="H1027:H1032" si="155">IF(G1027="","",SUM(C1027:G1027))</f>
        <v/>
      </c>
      <c r="I1027" s="202" t="str">
        <f>IF('statement of marks'!Q33="","",'statement of marks'!Q33)</f>
        <v/>
      </c>
      <c r="J1027" s="203" t="str">
        <f t="shared" ref="J1027:J1032" si="156">IF(I1027="","",SUM(H1027:I1027))</f>
        <v/>
      </c>
      <c r="K1027" s="275" t="str">
        <f>CONCATENATE('statement of marks'!HZ33,'statement of marks'!IA33,'statement of marks'!IB33)</f>
        <v/>
      </c>
      <c r="L1027" s="277" t="str">
        <f>IF('result subject-wise'!AB33="","",'result subject-wise'!AB33)</f>
        <v/>
      </c>
      <c r="M1027" s="277" t="str">
        <f>IF('result subject-wise'!AK33="","",'result subject-wise'!AK33)</f>
        <v/>
      </c>
      <c r="N1027" s="276" t="str">
        <f>IF(AND(K1027="RE",M1027=""),"",IF(AND(K1027="S",M1027=""),"",IF(M1027="P",SUM(H1027,L1027),J1027)))</f>
        <v/>
      </c>
      <c r="O1027" s="331"/>
      <c r="P1027" s="362"/>
      <c r="Q1027" s="325"/>
      <c r="R1027" s="325"/>
      <c r="S1027" s="325"/>
      <c r="T1027" s="325"/>
      <c r="U1027" s="333"/>
      <c r="V1027" s="325"/>
      <c r="W1027" s="325"/>
      <c r="X1027" s="325"/>
      <c r="Y1027" s="331"/>
      <c r="Z1027" s="331"/>
    </row>
    <row r="1028" spans="1:26" ht="21" customHeight="1">
      <c r="A1028" s="891" t="str">
        <f>'statement of marks'!$Y$3</f>
        <v xml:space="preserve"> ENGLISH</v>
      </c>
      <c r="B1028" s="892"/>
      <c r="C1028" s="277" t="str">
        <f>IF('statement of marks'!Y33="","",'statement of marks'!Y33)</f>
        <v/>
      </c>
      <c r="D1028" s="277" t="str">
        <f>IF('statement of marks'!Z33="","",'statement of marks'!Z33)</f>
        <v/>
      </c>
      <c r="E1028" s="277" t="str">
        <f>IF('statement of marks'!AA33="","",'statement of marks'!AA33)</f>
        <v/>
      </c>
      <c r="F1028" s="360" t="str">
        <f>IF('statement of marks'!AC33="","",'statement of marks'!AC33)</f>
        <v/>
      </c>
      <c r="G1028" s="277" t="str">
        <f>IF('statement of marks'!AD33="","",'statement of marks'!AD33)</f>
        <v/>
      </c>
      <c r="H1028" s="270" t="str">
        <f t="shared" si="155"/>
        <v/>
      </c>
      <c r="I1028" s="202" t="str">
        <f>IF('statement of marks'!AF33="","",'statement of marks'!AF33)</f>
        <v/>
      </c>
      <c r="J1028" s="203" t="str">
        <f t="shared" si="156"/>
        <v/>
      </c>
      <c r="K1028" s="275" t="str">
        <f>CONCATENATE('statement of marks'!IC33,'statement of marks'!ID33,'statement of marks'!IE33,)</f>
        <v/>
      </c>
      <c r="L1028" s="277" t="str">
        <f>IF('result subject-wise'!AC33="","",'result subject-wise'!AC33)</f>
        <v/>
      </c>
      <c r="M1028" s="277" t="str">
        <f>IF('result subject-wise'!AL33="","",'result subject-wise'!AL33)</f>
        <v/>
      </c>
      <c r="N1028" s="276" t="str">
        <f t="shared" ref="N1028:N1032" si="157">IF(AND(K1028="RE",M1028=""),"",IF(AND(K1028="S",M1028=""),"",IF(M1028="P",SUM(H1028,L1028),J1028)))</f>
        <v/>
      </c>
      <c r="O1028" s="351"/>
      <c r="P1028" s="362"/>
      <c r="Q1028" s="334"/>
      <c r="R1028" s="325"/>
      <c r="S1028" s="335"/>
      <c r="T1028" s="336"/>
      <c r="U1028" s="337"/>
      <c r="V1028" s="334"/>
      <c r="W1028" s="334"/>
      <c r="X1028" s="337"/>
      <c r="Y1028" s="326"/>
      <c r="Z1028" s="326"/>
    </row>
    <row r="1029" spans="1:26" ht="21" customHeight="1">
      <c r="A1029" s="891" t="str">
        <f>'statement of marks'!AO33</f>
        <v/>
      </c>
      <c r="B1029" s="892"/>
      <c r="C1029" s="277" t="str">
        <f>IF('statement of marks'!AP33="","",'statement of marks'!AP33)</f>
        <v/>
      </c>
      <c r="D1029" s="277" t="str">
        <f>IF('statement of marks'!AQ33="","",'statement of marks'!AQ33)</f>
        <v/>
      </c>
      <c r="E1029" s="277" t="str">
        <f>IF('statement of marks'!AR33="","",'statement of marks'!AR33)</f>
        <v/>
      </c>
      <c r="F1029" s="360" t="str">
        <f>IF('statement of marks'!AT33="","",'statement of marks'!AT33)</f>
        <v/>
      </c>
      <c r="G1029" s="277" t="str">
        <f>IF('statement of marks'!AU33="","",'statement of marks'!AU33)</f>
        <v/>
      </c>
      <c r="H1029" s="270" t="str">
        <f t="shared" si="155"/>
        <v/>
      </c>
      <c r="I1029" s="202" t="str">
        <f>IF('statement of marks'!AW33="","",'statement of marks'!AW33)</f>
        <v/>
      </c>
      <c r="J1029" s="203" t="str">
        <f t="shared" si="156"/>
        <v/>
      </c>
      <c r="K1029" s="275" t="str">
        <f>CONCATENATE('statement of marks'!IF33,'statement of marks'!IL33,'statement of marks'!IM33)</f>
        <v/>
      </c>
      <c r="L1029" s="277" t="str">
        <f>IF('result subject-wise'!AD33="","",'result subject-wise'!AD33)</f>
        <v/>
      </c>
      <c r="M1029" s="277" t="str">
        <f>IF('result subject-wise'!AM33="","",'result subject-wise'!AM33)</f>
        <v/>
      </c>
      <c r="N1029" s="276" t="str">
        <f t="shared" si="157"/>
        <v/>
      </c>
      <c r="O1029" s="326"/>
      <c r="P1029" s="362"/>
      <c r="Q1029" s="334"/>
      <c r="R1029" s="325"/>
      <c r="S1029" s="335"/>
      <c r="T1029" s="336"/>
      <c r="U1029" s="337"/>
      <c r="V1029" s="334"/>
      <c r="W1029" s="334"/>
      <c r="X1029" s="337"/>
      <c r="Y1029" s="326"/>
      <c r="Z1029" s="326"/>
    </row>
    <row r="1030" spans="1:26" ht="21" customHeight="1">
      <c r="A1030" s="891" t="str">
        <f>'statement of marks'!$BE$3</f>
        <v xml:space="preserve"> SCIENCE</v>
      </c>
      <c r="B1030" s="892"/>
      <c r="C1030" s="277" t="str">
        <f>IF('statement of marks'!BE33="","",'statement of marks'!BE33)</f>
        <v/>
      </c>
      <c r="D1030" s="277" t="str">
        <f>IF('statement of marks'!BF33="","",'statement of marks'!BF33)</f>
        <v/>
      </c>
      <c r="E1030" s="277" t="str">
        <f>IF('statement of marks'!BG33="","",'statement of marks'!BG33)</f>
        <v/>
      </c>
      <c r="F1030" s="360" t="str">
        <f>IF('statement of marks'!BI33="","",'statement of marks'!BI33)</f>
        <v/>
      </c>
      <c r="G1030" s="277" t="str">
        <f>IF('statement of marks'!BJ33="","",'statement of marks'!BJ33)</f>
        <v/>
      </c>
      <c r="H1030" s="270" t="str">
        <f t="shared" si="155"/>
        <v/>
      </c>
      <c r="I1030" s="202" t="str">
        <f>IF('statement of marks'!BL33="","",'statement of marks'!BL33)</f>
        <v/>
      </c>
      <c r="J1030" s="203" t="str">
        <f t="shared" si="156"/>
        <v/>
      </c>
      <c r="K1030" s="275" t="str">
        <f>CONCATENATE('statement of marks'!IN33,'statement of marks'!IO33,'statement of marks'!IP33)</f>
        <v/>
      </c>
      <c r="L1030" s="277" t="str">
        <f>IF('result subject-wise'!AE33="","",'result subject-wise'!AE33)</f>
        <v/>
      </c>
      <c r="M1030" s="277" t="str">
        <f>IF('result subject-wise'!AN33="","",'result subject-wise'!AN33)</f>
        <v/>
      </c>
      <c r="N1030" s="276" t="str">
        <f t="shared" si="157"/>
        <v/>
      </c>
      <c r="O1030" s="326"/>
      <c r="P1030" s="362"/>
      <c r="Q1030" s="334"/>
      <c r="R1030" s="325"/>
      <c r="S1030" s="335"/>
      <c r="T1030" s="336"/>
      <c r="U1030" s="337"/>
      <c r="V1030" s="334"/>
      <c r="W1030" s="334"/>
      <c r="X1030" s="337"/>
      <c r="Y1030" s="326"/>
      <c r="Z1030" s="326"/>
    </row>
    <row r="1031" spans="1:26" ht="21" customHeight="1">
      <c r="A1031" s="909" t="str">
        <f>'statement of marks'!$BU33</f>
        <v xml:space="preserve"> SOCIAL SCIENCE</v>
      </c>
      <c r="B1031" s="910"/>
      <c r="C1031" s="277">
        <f>IF('statement of marks'!CL33="","",'statement of marks'!CL33)</f>
        <v>10</v>
      </c>
      <c r="D1031" s="277">
        <f>IF('statement of marks'!CM33="","",'statement of marks'!CM33)</f>
        <v>10</v>
      </c>
      <c r="E1031" s="277">
        <f>IF('statement of marks'!CN33="","",'statement of marks'!CN33)</f>
        <v>9</v>
      </c>
      <c r="F1031" s="360">
        <f>IF('statement of marks'!CO33="","",'statement of marks'!CO33)</f>
        <v>0.5</v>
      </c>
      <c r="G1031" s="277">
        <f>IF('statement of marks'!CP33="","",'statement of marks'!CP33)</f>
        <v>70</v>
      </c>
      <c r="H1031" s="270">
        <f t="shared" si="155"/>
        <v>99.5</v>
      </c>
      <c r="I1031" s="202">
        <f>IF('statement of marks'!CR33="","",'statement of marks'!CR33)</f>
        <v>100</v>
      </c>
      <c r="J1031" s="203">
        <f t="shared" si="156"/>
        <v>199.5</v>
      </c>
      <c r="K1031" s="275" t="str">
        <f>CONCATENATE('statement of marks'!IQ33,'statement of marks'!IR33,'statement of marks'!IS33)</f>
        <v/>
      </c>
      <c r="L1031" s="277" t="str">
        <f>IF('result subject-wise'!AF33="","",'result subject-wise'!AF33)</f>
        <v/>
      </c>
      <c r="M1031" s="277" t="str">
        <f>IF('result subject-wise'!AO33="","",'result subject-wise'!AO33)</f>
        <v/>
      </c>
      <c r="N1031" s="276">
        <f t="shared" si="157"/>
        <v>199.5</v>
      </c>
      <c r="O1031" s="326"/>
      <c r="P1031" s="362"/>
      <c r="Q1031" s="334"/>
      <c r="R1031" s="325"/>
      <c r="S1031" s="335"/>
      <c r="T1031" s="336"/>
      <c r="U1031" s="337"/>
      <c r="V1031" s="334"/>
      <c r="W1031" s="334"/>
      <c r="X1031" s="337"/>
      <c r="Y1031" s="326"/>
      <c r="Z1031" s="326"/>
    </row>
    <row r="1032" spans="1:26" ht="21" customHeight="1">
      <c r="A1032" s="891" t="str">
        <f>'statement of marks'!$CZ$3</f>
        <v xml:space="preserve"> MATHEMATICS</v>
      </c>
      <c r="B1032" s="892"/>
      <c r="C1032" s="277">
        <f>IF('statement of marks'!CZ33="","",'statement of marks'!CZ33)</f>
        <v>5</v>
      </c>
      <c r="D1032" s="277">
        <f>IF('statement of marks'!DA33="","",'statement of marks'!DA33)</f>
        <v>4</v>
      </c>
      <c r="E1032" s="277">
        <f>IF('statement of marks'!DB33="","",'statement of marks'!DB33)</f>
        <v>8</v>
      </c>
      <c r="F1032" s="360">
        <f>IF('statement of marks'!DD33="","",'statement of marks'!DD33)</f>
        <v>1</v>
      </c>
      <c r="G1032" s="277">
        <f>IF('statement of marks'!DE33="","",'statement of marks'!DE33)</f>
        <v>25</v>
      </c>
      <c r="H1032" s="270">
        <f t="shared" si="155"/>
        <v>43</v>
      </c>
      <c r="I1032" s="202">
        <f>IF('statement of marks'!DG33="","",'statement of marks'!DG33)</f>
        <v>90</v>
      </c>
      <c r="J1032" s="203">
        <f t="shared" si="156"/>
        <v>133</v>
      </c>
      <c r="K1032" s="275" t="str">
        <f>CONCATENATE('statement of marks'!IT33,'statement of marks'!IU33,'statement of marks'!IV33)</f>
        <v/>
      </c>
      <c r="L1032" s="277" t="str">
        <f>IF('result subject-wise'!AG33="","",'result subject-wise'!AG33)</f>
        <v/>
      </c>
      <c r="M1032" s="277" t="str">
        <f>IF('result subject-wise'!AP33="","",'result subject-wise'!AP33)</f>
        <v/>
      </c>
      <c r="N1032" s="276">
        <f t="shared" si="157"/>
        <v>133</v>
      </c>
      <c r="O1032" s="326"/>
      <c r="P1032" s="362"/>
      <c r="Q1032" s="334"/>
      <c r="R1032" s="325"/>
      <c r="S1032" s="335"/>
      <c r="T1032" s="336"/>
      <c r="U1032" s="337"/>
      <c r="V1032" s="334"/>
      <c r="W1032" s="334"/>
      <c r="X1032" s="337"/>
      <c r="Y1032" s="326"/>
      <c r="Z1032" s="326"/>
    </row>
    <row r="1033" spans="1:26" ht="21" customHeight="1">
      <c r="A1033" s="911" t="s">
        <v>214</v>
      </c>
      <c r="B1033" s="912"/>
      <c r="C1033" s="274">
        <f t="shared" ref="C1033:D1033" si="158">IF(C1032="","",SUM(C1027:C1032))</f>
        <v>15</v>
      </c>
      <c r="D1033" s="274">
        <f t="shared" si="158"/>
        <v>14</v>
      </c>
      <c r="E1033" s="274">
        <f>IF(E1032="","",SUM(E1027:E1032))</f>
        <v>17</v>
      </c>
      <c r="F1033" s="361">
        <f>IF(F1032="","",SUM(F1027:F1032))</f>
        <v>1.5</v>
      </c>
      <c r="G1033" s="274">
        <f t="shared" ref="G1033:J1033" si="159">IF(G1032="","",SUM(G1027:G1032))</f>
        <v>95</v>
      </c>
      <c r="H1033" s="274">
        <f t="shared" si="159"/>
        <v>142.5</v>
      </c>
      <c r="I1033" s="274">
        <f t="shared" si="159"/>
        <v>190</v>
      </c>
      <c r="J1033" s="274">
        <f t="shared" si="159"/>
        <v>332.5</v>
      </c>
      <c r="K1033" s="913"/>
      <c r="L1033" s="914"/>
      <c r="M1033" s="919">
        <f>COUNTIF(M1027:M1032,"F")</f>
        <v>0</v>
      </c>
      <c r="N1033" s="273">
        <f>SUM(N1027:N1032)</f>
        <v>332.5</v>
      </c>
      <c r="O1033" s="326"/>
      <c r="P1033" s="362"/>
      <c r="Q1033" s="334"/>
      <c r="R1033" s="325"/>
      <c r="S1033" s="335"/>
      <c r="T1033" s="336"/>
      <c r="U1033" s="337"/>
      <c r="V1033" s="334"/>
      <c r="W1033" s="334"/>
      <c r="X1033" s="337"/>
      <c r="Y1033" s="326"/>
      <c r="Z1033" s="326"/>
    </row>
    <row r="1034" spans="1:26" ht="21" customHeight="1">
      <c r="A1034" s="911" t="s">
        <v>199</v>
      </c>
      <c r="B1034" s="912"/>
      <c r="C1034" s="270">
        <f>60-(COUNTIF(C1027:C1032,"NA")*C1026+COUNTIF(C1027:C1032,"ML")*C1026)</f>
        <v>60</v>
      </c>
      <c r="D1034" s="270">
        <f>60-(COUNTIF(D1027:D1032,"NA")*D1026+COUNTIF(D1027:D1032,"ML")*D1026)</f>
        <v>60</v>
      </c>
      <c r="E1034" s="270">
        <f>53-(COUNTIF(E1027:E1032,"NA")*9+COUNTIF(E1027:E1032,"ML")*9)</f>
        <v>53</v>
      </c>
      <c r="F1034" s="270">
        <f>7-(COUNTIF(F1027:F1032,"ML")*1)</f>
        <v>7</v>
      </c>
      <c r="G1034" s="270">
        <f>420-(COUNTIF(G1027:G1032,"NA")*G1026+COUNTIF(G1027:G1032,"ML")*G1026)</f>
        <v>420</v>
      </c>
      <c r="H1034" s="270">
        <f>SUM(C1034:G1034)</f>
        <v>600</v>
      </c>
      <c r="I1034" s="270">
        <f>600-(COUNTIF(I1027:I1032,"ML")*100)</f>
        <v>600</v>
      </c>
      <c r="J1034" s="270">
        <f>SUM(H1034:I1034)</f>
        <v>1200</v>
      </c>
      <c r="K1034" s="915"/>
      <c r="L1034" s="916"/>
      <c r="M1034" s="920"/>
      <c r="N1034" s="201">
        <f>6*N1026</f>
        <v>1200</v>
      </c>
      <c r="O1034" s="339"/>
      <c r="P1034" s="362"/>
      <c r="Q1034" s="332"/>
      <c r="R1034" s="332"/>
      <c r="S1034" s="332"/>
      <c r="T1034" s="332"/>
      <c r="U1034" s="340"/>
      <c r="V1034" s="340"/>
      <c r="W1034" s="334"/>
      <c r="X1034" s="332"/>
      <c r="Y1034" s="339"/>
      <c r="Z1034" s="339"/>
    </row>
    <row r="1035" spans="1:26" ht="21" customHeight="1">
      <c r="A1035" s="922" t="s">
        <v>130</v>
      </c>
      <c r="B1035" s="923"/>
      <c r="C1035" s="204">
        <f t="shared" ref="C1035:J1035" si="160">C1033/C1034*100</f>
        <v>25</v>
      </c>
      <c r="D1035" s="204">
        <f t="shared" si="160"/>
        <v>23.333333333333332</v>
      </c>
      <c r="E1035" s="204">
        <f t="shared" si="160"/>
        <v>32.075471698113205</v>
      </c>
      <c r="F1035" s="204">
        <f t="shared" si="160"/>
        <v>21.428571428571427</v>
      </c>
      <c r="G1035" s="204">
        <f t="shared" si="160"/>
        <v>22.61904761904762</v>
      </c>
      <c r="H1035" s="204">
        <f t="shared" si="160"/>
        <v>23.75</v>
      </c>
      <c r="I1035" s="204">
        <f t="shared" si="160"/>
        <v>31.666666666666664</v>
      </c>
      <c r="J1035" s="204">
        <f t="shared" si="160"/>
        <v>27.708333333333336</v>
      </c>
      <c r="K1035" s="917"/>
      <c r="L1035" s="918"/>
      <c r="M1035" s="921"/>
      <c r="N1035" s="354">
        <f>N1033/N1034*100</f>
        <v>27.708333333333336</v>
      </c>
      <c r="O1035" s="339"/>
      <c r="P1035" s="363"/>
      <c r="Q1035" s="325"/>
      <c r="R1035" s="325"/>
      <c r="S1035" s="325"/>
      <c r="T1035" s="325"/>
      <c r="U1035" s="340"/>
      <c r="V1035" s="334"/>
      <c r="W1035" s="340"/>
      <c r="X1035" s="325"/>
      <c r="Y1035" s="339"/>
      <c r="Z1035" s="339"/>
    </row>
    <row r="1036" spans="1:26" ht="21" customHeight="1">
      <c r="A1036" s="891" t="str">
        <f>'statement of marks'!$DS$3</f>
        <v>RAJASTHAN KA SWARNIM ITIHAS</v>
      </c>
      <c r="B1036" s="892"/>
      <c r="C1036" s="272">
        <f>IF('statement of marks'!DS33="","",'statement of marks'!DS33)</f>
        <v>10</v>
      </c>
      <c r="D1036" s="272">
        <f>IF('statement of marks'!DT33="","",'statement of marks'!DT33)</f>
        <v>10</v>
      </c>
      <c r="E1036" s="277">
        <f>IF('statement of marks'!DU33="","",'statement of marks'!DU33)</f>
        <v>10</v>
      </c>
      <c r="F1036" s="924"/>
      <c r="G1036" s="272">
        <f>IF('statement of marks'!DW33="","",'statement of marks'!DW33)</f>
        <v>70</v>
      </c>
      <c r="H1036" s="270">
        <f>IF(G1036="","",SUM(C1036:G1036))</f>
        <v>100</v>
      </c>
      <c r="I1036" s="272">
        <f>IF('statement of marks'!DY33="","",'statement of marks'!DY33)</f>
        <v>100</v>
      </c>
      <c r="J1036" s="270">
        <f>IF(I1036="","",SUM(H1036:I1036))</f>
        <v>200</v>
      </c>
      <c r="K1036" s="275" t="str">
        <f>IF('statement of marks'!IW33="","",'statement of marks'!IW33)</f>
        <v/>
      </c>
      <c r="L1036" s="280" t="str">
        <f>IF('result subject-wise'!AQ33="","",'result subject-wise'!AQ33)</f>
        <v/>
      </c>
      <c r="M1036" s="927" t="s">
        <v>441</v>
      </c>
      <c r="N1036" s="928"/>
      <c r="O1036" s="331"/>
      <c r="P1036" s="362"/>
      <c r="Q1036" s="341"/>
      <c r="R1036" s="341"/>
      <c r="S1036" s="341"/>
      <c r="T1036" s="341"/>
      <c r="U1036" s="340"/>
      <c r="V1036" s="334"/>
      <c r="W1036" s="340"/>
      <c r="X1036" s="341"/>
      <c r="Y1036" s="331"/>
      <c r="Z1036" s="331"/>
    </row>
    <row r="1037" spans="1:26" ht="21" customHeight="1">
      <c r="A1037" s="891" t="str">
        <f>'statement of marks'!$EG$3</f>
        <v xml:space="preserve"> PH. AND HEALTH EDU.</v>
      </c>
      <c r="B1037" s="892"/>
      <c r="C1037" s="272">
        <f>IF('statement of marks'!EI33="","",'statement of marks'!EI33)</f>
        <v>14</v>
      </c>
      <c r="D1037" s="272">
        <f>IF('statement of marks'!EL33="","",'statement of marks'!EL33)</f>
        <v>11</v>
      </c>
      <c r="E1037" s="277">
        <f>IF('statement of marks'!EO33="","",'statement of marks'!EO33)</f>
        <v>25</v>
      </c>
      <c r="F1037" s="925"/>
      <c r="G1037" s="272">
        <f>IF('statement of marks'!EU33="","",'statement of marks'!EU33)</f>
        <v>38</v>
      </c>
      <c r="H1037" s="270">
        <f>IF(G1037="","",SUM(C1037:G1037))</f>
        <v>88</v>
      </c>
      <c r="I1037" s="272">
        <f>IF('statement of marks'!EZ33="","",'statement of marks'!EZ33)</f>
        <v>100</v>
      </c>
      <c r="J1037" s="270">
        <f>IF(I1037="","",SUM(H1037:I1037))</f>
        <v>188</v>
      </c>
      <c r="K1037" s="275" t="str">
        <f>IF('statement of marks'!IX33="","",'statement of marks'!IX33)</f>
        <v>A</v>
      </c>
      <c r="L1037" s="274" t="str">
        <f>IF('result subject-wise'!AR33="","",'result subject-wise'!AR33)</f>
        <v/>
      </c>
      <c r="M1037" s="929"/>
      <c r="N1037" s="930"/>
      <c r="O1037" s="326"/>
      <c r="P1037" s="362"/>
      <c r="Q1037" s="327"/>
      <c r="R1037" s="325"/>
      <c r="S1037" s="327"/>
      <c r="T1037" s="325"/>
      <c r="U1037" s="337"/>
      <c r="V1037" s="342"/>
      <c r="W1037" s="343"/>
      <c r="X1037" s="332"/>
      <c r="Y1037" s="326"/>
      <c r="Z1037" s="326"/>
    </row>
    <row r="1038" spans="1:26" ht="21" customHeight="1">
      <c r="A1038" s="891" t="str">
        <f>'statement of marks'!$FJ$3</f>
        <v xml:space="preserve"> FOUNDATION OF IT</v>
      </c>
      <c r="B1038" s="892"/>
      <c r="C1038" s="272">
        <f>IF('statement of marks'!FJ33="","",'statement of marks'!FJ33)</f>
        <v>10</v>
      </c>
      <c r="D1038" s="272">
        <f>IF('statement of marks'!FK33="","",'statement of marks'!FK33)</f>
        <v>10</v>
      </c>
      <c r="E1038" s="277">
        <f>IF('statement of marks'!FL33="","",'statement of marks'!FL33)</f>
        <v>10</v>
      </c>
      <c r="F1038" s="926"/>
      <c r="G1038" s="272">
        <f>IF('statement of marks'!FP33="","",'statement of marks'!FP33)</f>
        <v>51</v>
      </c>
      <c r="H1038" s="270">
        <f>IF(G1038="","",SUM(C1038:G1038))</f>
        <v>81</v>
      </c>
      <c r="I1038" s="272">
        <f>IF('statement of marks'!FU33="","",'statement of marks'!FU33)</f>
        <v>90</v>
      </c>
      <c r="J1038" s="270">
        <f>IF(I1038="","",SUM(H1038:I1038))</f>
        <v>171</v>
      </c>
      <c r="K1038" s="275" t="str">
        <f>IF('statement of marks'!IY33="","",'statement of marks'!IY33)</f>
        <v>A</v>
      </c>
      <c r="L1038" s="274" t="str">
        <f>IF('result subject-wise'!AS33="","",'result subject-wise'!AS33)</f>
        <v/>
      </c>
      <c r="M1038" s="931" t="str">
        <f>IF('result subject-wise'!AV33="","",'result subject-wise'!AV33)</f>
        <v/>
      </c>
      <c r="N1038" s="932"/>
      <c r="O1038" s="326"/>
      <c r="P1038" s="362"/>
      <c r="Q1038" s="327"/>
      <c r="R1038" s="325"/>
      <c r="S1038" s="327"/>
      <c r="T1038" s="325"/>
      <c r="U1038" s="337"/>
      <c r="V1038" s="332"/>
      <c r="W1038" s="332"/>
      <c r="X1038" s="332"/>
      <c r="Y1038" s="326"/>
      <c r="Z1038" s="326"/>
    </row>
    <row r="1039" spans="1:26" ht="21" customHeight="1">
      <c r="A1039" s="891" t="str">
        <f>'statement of marks'!$GE$3</f>
        <v xml:space="preserve"> S.U.P.W.</v>
      </c>
      <c r="B1039" s="892"/>
      <c r="C1039" s="933" t="s">
        <v>244</v>
      </c>
      <c r="D1039" s="934"/>
      <c r="E1039" s="933" t="s">
        <v>74</v>
      </c>
      <c r="F1039" s="933"/>
      <c r="G1039" s="934"/>
      <c r="H1039" s="934" t="s">
        <v>75</v>
      </c>
      <c r="I1039" s="934"/>
      <c r="J1039" s="270" t="s">
        <v>35</v>
      </c>
      <c r="K1039" s="274" t="s">
        <v>52</v>
      </c>
      <c r="L1039" s="935"/>
      <c r="M1039" s="933" t="s">
        <v>130</v>
      </c>
      <c r="N1039" s="936"/>
      <c r="O1039" s="326"/>
      <c r="P1039" s="362"/>
      <c r="Q1039" s="327"/>
      <c r="R1039" s="325"/>
      <c r="S1039" s="327"/>
      <c r="T1039" s="325"/>
      <c r="U1039" s="337"/>
      <c r="V1039" s="332"/>
      <c r="W1039" s="332"/>
      <c r="X1039" s="332"/>
      <c r="Y1039" s="326"/>
      <c r="Z1039" s="326"/>
    </row>
    <row r="1040" spans="1:26" ht="21" customHeight="1">
      <c r="A1040" s="891"/>
      <c r="B1040" s="892"/>
      <c r="C1040" s="934">
        <f>'statement of marks'!$GE$6</f>
        <v>25</v>
      </c>
      <c r="D1040" s="934"/>
      <c r="E1040" s="934">
        <f>'statement of marks'!$GF$6</f>
        <v>45</v>
      </c>
      <c r="F1040" s="934"/>
      <c r="G1040" s="934"/>
      <c r="H1040" s="934">
        <f>'statement of marks'!$GG$6</f>
        <v>30</v>
      </c>
      <c r="I1040" s="934"/>
      <c r="J1040" s="270">
        <f>SUM(C1040,E1040,H1040)</f>
        <v>100</v>
      </c>
      <c r="K1040" s="274"/>
      <c r="L1040" s="935"/>
      <c r="M1040" s="937" t="str">
        <f>IF(M1038="PASS",N1035,"")</f>
        <v/>
      </c>
      <c r="N1040" s="938"/>
      <c r="O1040" s="326"/>
      <c r="P1040" s="362"/>
      <c r="Q1040" s="325"/>
      <c r="R1040" s="325"/>
      <c r="S1040" s="325"/>
      <c r="T1040" s="325"/>
      <c r="U1040" s="332"/>
      <c r="V1040" s="342"/>
      <c r="W1040" s="337"/>
      <c r="X1040" s="337"/>
      <c r="Y1040" s="326"/>
      <c r="Z1040" s="326"/>
    </row>
    <row r="1041" spans="1:26" ht="21" customHeight="1">
      <c r="A1041" s="891"/>
      <c r="B1041" s="892"/>
      <c r="C1041" s="939">
        <f>IF('statement of marks'!GE33="","",'statement of marks'!GE33)</f>
        <v>24</v>
      </c>
      <c r="D1041" s="939"/>
      <c r="E1041" s="939">
        <f>'statement of marks'!GF33</f>
        <v>44</v>
      </c>
      <c r="F1041" s="939"/>
      <c r="G1041" s="939"/>
      <c r="H1041" s="939">
        <f>'statement of marks'!GG33</f>
        <v>30</v>
      </c>
      <c r="I1041" s="939"/>
      <c r="J1041" s="272">
        <f>IF(H1041="","",SUM(C1041,E1041,H1041))</f>
        <v>98</v>
      </c>
      <c r="K1041" s="275" t="str">
        <f>IF('statement of marks'!IZ33="","",'statement of marks'!IZ33)</f>
        <v>A</v>
      </c>
      <c r="L1041" s="935"/>
      <c r="M1041" s="940" t="s">
        <v>50</v>
      </c>
      <c r="N1041" s="941"/>
      <c r="O1041" s="326"/>
      <c r="P1041" s="362"/>
      <c r="Q1041" s="325"/>
      <c r="R1041" s="325"/>
      <c r="S1041" s="325"/>
      <c r="T1041" s="325"/>
      <c r="U1041" s="332"/>
      <c r="V1041" s="342"/>
      <c r="W1041" s="337"/>
      <c r="X1041" s="337"/>
      <c r="Y1041" s="326"/>
      <c r="Z1041" s="326"/>
    </row>
    <row r="1042" spans="1:26" ht="21" customHeight="1">
      <c r="A1042" s="891" t="str">
        <f>'statement of marks'!$GN$3</f>
        <v xml:space="preserve"> ART EDU.</v>
      </c>
      <c r="B1042" s="892"/>
      <c r="C1042" s="934" t="s">
        <v>76</v>
      </c>
      <c r="D1042" s="934"/>
      <c r="E1042" s="934" t="s">
        <v>77</v>
      </c>
      <c r="F1042" s="934"/>
      <c r="G1042" s="934"/>
      <c r="H1042" s="934" t="s">
        <v>78</v>
      </c>
      <c r="I1042" s="934"/>
      <c r="J1042" s="270" t="s">
        <v>35</v>
      </c>
      <c r="K1042" s="274" t="s">
        <v>52</v>
      </c>
      <c r="L1042" s="935"/>
      <c r="M1042" s="942" t="str">
        <f>IF(M1040="","",IF(M1040&gt;=60,"FIRST",IF(M1040&gt;=48,"SECOND",IF(M1040&gt;=36,"THIRD"))))</f>
        <v/>
      </c>
      <c r="N1042" s="943"/>
      <c r="O1042" s="326"/>
      <c r="P1042" s="362"/>
      <c r="Q1042" s="327"/>
      <c r="R1042" s="327"/>
      <c r="S1042" s="327"/>
      <c r="T1042" s="327"/>
      <c r="U1042" s="337"/>
      <c r="V1042" s="342"/>
      <c r="W1042" s="34"/>
      <c r="X1042" s="337"/>
      <c r="Y1042" s="326"/>
      <c r="Z1042" s="326"/>
    </row>
    <row r="1043" spans="1:26" ht="21" customHeight="1">
      <c r="A1043" s="891"/>
      <c r="B1043" s="892"/>
      <c r="C1043" s="934">
        <f>'statement of marks'!$GN$6</f>
        <v>25</v>
      </c>
      <c r="D1043" s="934"/>
      <c r="E1043" s="274">
        <f>'statement of marks'!$GO$6</f>
        <v>30</v>
      </c>
      <c r="F1043" s="274"/>
      <c r="G1043" s="270">
        <f>'statement of marks'!$GP$6</f>
        <v>30</v>
      </c>
      <c r="H1043" s="934">
        <f>'statement of marks'!$GQ$6</f>
        <v>15</v>
      </c>
      <c r="I1043" s="934"/>
      <c r="J1043" s="270">
        <f>SUM(C1043,E1043,G1043,H1043)</f>
        <v>100</v>
      </c>
      <c r="K1043" s="274"/>
      <c r="L1043" s="935"/>
      <c r="M1043" s="942"/>
      <c r="N1043" s="943"/>
      <c r="O1043" s="326"/>
      <c r="P1043" s="362"/>
      <c r="Q1043" s="325"/>
      <c r="R1043" s="325"/>
      <c r="S1043" s="325"/>
      <c r="T1043" s="325"/>
      <c r="U1043" s="332"/>
      <c r="V1043" s="342"/>
      <c r="W1043" s="337"/>
      <c r="X1043" s="337"/>
      <c r="Y1043" s="326"/>
      <c r="Z1043" s="326"/>
    </row>
    <row r="1044" spans="1:26" ht="21" customHeight="1">
      <c r="A1044" s="891"/>
      <c r="B1044" s="892"/>
      <c r="C1044" s="939">
        <f>IF('statement of marks'!GN33="","",'statement of marks'!GN33)</f>
        <v>24</v>
      </c>
      <c r="D1044" s="939"/>
      <c r="E1044" s="277">
        <f>'statement of marks'!GO33</f>
        <v>28</v>
      </c>
      <c r="F1044" s="277"/>
      <c r="G1044" s="272">
        <f>'statement of marks'!GP33</f>
        <v>27</v>
      </c>
      <c r="H1044" s="939">
        <f>'statement of marks'!GQ33</f>
        <v>14</v>
      </c>
      <c r="I1044" s="939"/>
      <c r="J1044" s="270">
        <f>IF(H1044="","",SUM(C1044:H1044))</f>
        <v>93</v>
      </c>
      <c r="K1044" s="275" t="str">
        <f>IF('statement of marks'!JA33="","",'statement of marks'!JA33)</f>
        <v>A</v>
      </c>
      <c r="L1044" s="944" t="s">
        <v>442</v>
      </c>
      <c r="M1044" s="945"/>
      <c r="N1044" s="946"/>
      <c r="O1044" s="326"/>
      <c r="P1044" s="362"/>
      <c r="Q1044" s="325"/>
      <c r="R1044" s="325"/>
      <c r="S1044" s="325"/>
      <c r="T1044" s="325"/>
      <c r="U1044" s="332"/>
      <c r="V1044" s="342"/>
      <c r="W1044" s="337"/>
      <c r="X1044" s="337"/>
      <c r="Y1044" s="326"/>
      <c r="Z1044" s="326"/>
    </row>
    <row r="1045" spans="1:26" ht="21" customHeight="1">
      <c r="A1045" s="922" t="s">
        <v>439</v>
      </c>
      <c r="B1045" s="923"/>
      <c r="C1045" s="901" t="str">
        <f>'statement of marks'!HK33</f>
        <v/>
      </c>
      <c r="D1045" s="901"/>
      <c r="E1045" s="901"/>
      <c r="F1045" s="278"/>
      <c r="G1045" s="278" t="s">
        <v>211</v>
      </c>
      <c r="H1045" s="275" t="str">
        <f>IF('statement of marks'!DR33="","",'statement of marks'!DR33)</f>
        <v/>
      </c>
      <c r="I1045" s="942" t="s">
        <v>209</v>
      </c>
      <c r="J1045" s="942"/>
      <c r="K1045" s="272" t="str">
        <f>IF('statement of marks'!HM33="","",'statement of marks'!HM33)</f>
        <v/>
      </c>
      <c r="L1045" s="945"/>
      <c r="M1045" s="945"/>
      <c r="N1045" s="946"/>
      <c r="O1045" s="326"/>
      <c r="P1045" s="362"/>
      <c r="Q1045" s="327"/>
      <c r="R1045" s="327"/>
      <c r="S1045" s="327"/>
      <c r="T1045" s="325"/>
      <c r="U1045" s="337"/>
      <c r="V1045" s="344"/>
      <c r="W1045" s="345"/>
      <c r="X1045" s="345"/>
      <c r="Y1045" s="326"/>
      <c r="Z1045" s="326"/>
    </row>
    <row r="1046" spans="1:26" ht="21" customHeight="1">
      <c r="A1046" s="310" t="s">
        <v>363</v>
      </c>
      <c r="B1046" s="947" t="s">
        <v>202</v>
      </c>
      <c r="C1046" s="947"/>
      <c r="D1046" s="939" t="s">
        <v>203</v>
      </c>
      <c r="E1046" s="939"/>
      <c r="F1046" s="272"/>
      <c r="G1046" s="939" t="s">
        <v>204</v>
      </c>
      <c r="H1046" s="939"/>
      <c r="I1046" s="939" t="s">
        <v>205</v>
      </c>
      <c r="J1046" s="939"/>
      <c r="K1046" s="272" t="s">
        <v>324</v>
      </c>
      <c r="L1046" s="945"/>
      <c r="M1046" s="945"/>
      <c r="N1046" s="946"/>
      <c r="O1046" s="331"/>
      <c r="P1046" s="362"/>
      <c r="Q1046" s="324"/>
      <c r="R1046" s="337"/>
      <c r="S1046" s="337"/>
      <c r="T1046" s="337"/>
      <c r="U1046" s="327"/>
      <c r="V1046" s="345"/>
      <c r="W1046" s="345"/>
      <c r="X1046" s="345"/>
      <c r="Y1046" s="331"/>
      <c r="Z1046" s="331"/>
    </row>
    <row r="1047" spans="1:26" ht="21" customHeight="1">
      <c r="A1047" s="891" t="s">
        <v>200</v>
      </c>
      <c r="B1047" s="892"/>
      <c r="C1047" s="277" t="str">
        <f>IF('statement of marks'!HO33="","",'statement of marks'!HO33)</f>
        <v/>
      </c>
      <c r="D1047" s="893" t="str">
        <f>IF('statement of marks'!HQ33="","",'statement of marks'!HQ33)</f>
        <v/>
      </c>
      <c r="E1047" s="893"/>
      <c r="F1047" s="277"/>
      <c r="G1047" s="893" t="str">
        <f>IF('statement of marks'!HS33="","",'statement of marks'!HS33)</f>
        <v/>
      </c>
      <c r="H1047" s="893"/>
      <c r="I1047" s="893" t="str">
        <f>IF('statement of marks'!HU33="","",'statement of marks'!HU33)</f>
        <v/>
      </c>
      <c r="J1047" s="893"/>
      <c r="K1047" s="275" t="str">
        <f>'statement of marks'!HW33</f>
        <v/>
      </c>
      <c r="L1047" s="894" t="str">
        <f>IF(OR(M1038="PASS",M1038="FAIL"),'result subject-wise'!$AV$112,"")</f>
        <v/>
      </c>
      <c r="M1047" s="894"/>
      <c r="N1047" s="895"/>
      <c r="O1047" s="346"/>
      <c r="P1047" s="362"/>
      <c r="Q1047" s="327"/>
      <c r="R1047" s="327"/>
      <c r="S1047" s="327"/>
      <c r="T1047" s="327"/>
      <c r="U1047" s="327"/>
      <c r="V1047" s="345"/>
      <c r="W1047" s="345"/>
      <c r="X1047" s="345"/>
      <c r="Y1047" s="357"/>
      <c r="Z1047" s="346"/>
    </row>
    <row r="1048" spans="1:26" ht="21" customHeight="1">
      <c r="A1048" s="896" t="s">
        <v>201</v>
      </c>
      <c r="B1048" s="897"/>
      <c r="C1048" s="274" t="str">
        <f>IF('statement of marks'!HN33="","",'statement of marks'!HN33)</f>
        <v/>
      </c>
      <c r="D1048" s="898" t="str">
        <f>IF('statement of marks'!HP33="","",'statement of marks'!HP33)</f>
        <v/>
      </c>
      <c r="E1048" s="898"/>
      <c r="F1048" s="274"/>
      <c r="G1048" s="898" t="str">
        <f>IF('statement of marks'!HR33="","",'statement of marks'!HR33)</f>
        <v/>
      </c>
      <c r="H1048" s="898"/>
      <c r="I1048" s="898" t="str">
        <f>IF('statement of marks'!HT33="","",'statement of marks'!HT33)</f>
        <v/>
      </c>
      <c r="J1048" s="898"/>
      <c r="K1048" s="274" t="str">
        <f>'statement of marks'!HV33</f>
        <v/>
      </c>
      <c r="L1048" s="894"/>
      <c r="M1048" s="894"/>
      <c r="N1048" s="895"/>
      <c r="O1048" s="326"/>
      <c r="P1048" s="362"/>
      <c r="Q1048" s="334"/>
      <c r="R1048" s="334"/>
      <c r="S1048" s="334"/>
      <c r="T1048" s="334"/>
      <c r="U1048" s="337"/>
      <c r="V1048" s="347"/>
      <c r="W1048" s="347"/>
      <c r="X1048" s="347"/>
      <c r="Y1048" s="326"/>
      <c r="Z1048" s="326"/>
    </row>
    <row r="1049" spans="1:26" ht="21" customHeight="1">
      <c r="A1049" s="899" t="s">
        <v>323</v>
      </c>
      <c r="B1049" s="900"/>
      <c r="C1049" s="22"/>
      <c r="D1049" s="901"/>
      <c r="E1049" s="901"/>
      <c r="F1049" s="278"/>
      <c r="G1049" s="901"/>
      <c r="H1049" s="901"/>
      <c r="I1049" s="901"/>
      <c r="J1049" s="901"/>
      <c r="K1049" s="901"/>
      <c r="L1049" s="901"/>
      <c r="M1049" s="901"/>
      <c r="N1049" s="902"/>
      <c r="O1049" s="348"/>
      <c r="P1049" s="362"/>
      <c r="Q1049" s="332"/>
      <c r="R1049" s="332"/>
      <c r="S1049" s="332"/>
      <c r="T1049" s="332"/>
      <c r="U1049" s="332"/>
      <c r="V1049" s="347"/>
      <c r="W1049" s="347"/>
      <c r="X1049" s="347"/>
      <c r="Y1049" s="348"/>
      <c r="Z1049" s="348"/>
    </row>
    <row r="1050" spans="1:26" ht="21" customHeight="1">
      <c r="A1050" s="899" t="s">
        <v>206</v>
      </c>
      <c r="B1050" s="900"/>
      <c r="C1050" s="22"/>
      <c r="D1050" s="901"/>
      <c r="E1050" s="901"/>
      <c r="F1050" s="278"/>
      <c r="G1050" s="901"/>
      <c r="H1050" s="901"/>
      <c r="I1050" s="901"/>
      <c r="J1050" s="901"/>
      <c r="K1050" s="901"/>
      <c r="L1050" s="901"/>
      <c r="M1050" s="901"/>
      <c r="N1050" s="902"/>
      <c r="O1050" s="326"/>
      <c r="P1050" s="362"/>
      <c r="Q1050" s="324"/>
      <c r="R1050" s="324"/>
      <c r="S1050" s="324"/>
      <c r="T1050" s="324"/>
      <c r="U1050" s="324"/>
      <c r="V1050" s="324"/>
      <c r="W1050" s="324"/>
      <c r="X1050" s="324"/>
      <c r="Y1050" s="349"/>
      <c r="Z1050" s="326"/>
    </row>
    <row r="1051" spans="1:26" ht="21" customHeight="1">
      <c r="A1051" s="891" t="s">
        <v>322</v>
      </c>
      <c r="B1051" s="892"/>
      <c r="C1051" s="22"/>
      <c r="D1051" s="901"/>
      <c r="E1051" s="901"/>
      <c r="F1051" s="278"/>
      <c r="G1051" s="901"/>
      <c r="H1051" s="901"/>
      <c r="I1051" s="901"/>
      <c r="J1051" s="901"/>
      <c r="K1051" s="594" t="s">
        <v>322</v>
      </c>
      <c r="L1051" s="901"/>
      <c r="M1051" s="901"/>
      <c r="N1051" s="902"/>
      <c r="O1051" s="326"/>
      <c r="P1051" s="362"/>
      <c r="Q1051" s="324"/>
      <c r="R1051" s="324"/>
      <c r="S1051" s="324"/>
      <c r="T1051" s="324"/>
      <c r="U1051" s="324"/>
      <c r="V1051" s="324"/>
      <c r="W1051" s="324"/>
      <c r="X1051" s="324"/>
      <c r="Y1051" s="326"/>
      <c r="Z1051" s="326"/>
    </row>
    <row r="1052" spans="1:26" ht="21" customHeight="1">
      <c r="A1052" s="891" t="s">
        <v>207</v>
      </c>
      <c r="B1052" s="892"/>
      <c r="C1052" s="22"/>
      <c r="D1052" s="901"/>
      <c r="E1052" s="901"/>
      <c r="F1052" s="278"/>
      <c r="G1052" s="901"/>
      <c r="H1052" s="901"/>
      <c r="I1052" s="901"/>
      <c r="J1052" s="901"/>
      <c r="K1052" s="901"/>
      <c r="L1052" s="901"/>
      <c r="M1052" s="901"/>
      <c r="N1052" s="902"/>
      <c r="O1052" s="326"/>
      <c r="P1052" s="362"/>
      <c r="Q1052" s="324"/>
      <c r="R1052" s="324"/>
      <c r="S1052" s="324"/>
      <c r="T1052" s="324"/>
      <c r="U1052" s="34"/>
      <c r="V1052" s="324"/>
      <c r="W1052" s="324"/>
      <c r="X1052" s="324"/>
      <c r="Y1052" s="326"/>
      <c r="Z1052" s="326"/>
    </row>
    <row r="1053" spans="1:26" ht="21" customHeight="1" thickBot="1">
      <c r="A1053" s="905" t="s">
        <v>208</v>
      </c>
      <c r="B1053" s="906"/>
      <c r="C1053" s="906"/>
      <c r="D1053" s="906"/>
      <c r="E1053" s="906"/>
      <c r="F1053" s="314"/>
      <c r="G1053" s="907">
        <f>'statement of marks'!$HV$108</f>
        <v>45781</v>
      </c>
      <c r="H1053" s="907"/>
      <c r="I1053" s="908" t="s">
        <v>210</v>
      </c>
      <c r="J1053" s="908"/>
      <c r="K1053" s="903"/>
      <c r="L1053" s="903"/>
      <c r="M1053" s="903"/>
      <c r="N1053" s="904"/>
      <c r="O1053" s="326"/>
      <c r="P1053" s="362"/>
      <c r="Q1053" s="324"/>
      <c r="R1053" s="324"/>
      <c r="S1053" s="324"/>
      <c r="T1053" s="324"/>
      <c r="U1053" s="324"/>
      <c r="V1053" s="324"/>
      <c r="W1053" s="324"/>
      <c r="X1053" s="324"/>
      <c r="Y1053" s="326"/>
      <c r="Z1053" s="326"/>
    </row>
    <row r="1054" spans="1:26" ht="21" customHeight="1" thickTop="1">
      <c r="A1054" s="962" t="s">
        <v>195</v>
      </c>
      <c r="B1054" s="963"/>
      <c r="C1054" s="963"/>
      <c r="D1054" s="963"/>
      <c r="E1054" s="963"/>
      <c r="F1054" s="963"/>
      <c r="G1054" s="963"/>
      <c r="H1054" s="963"/>
      <c r="I1054" s="963"/>
      <c r="J1054" s="963"/>
      <c r="K1054" s="963"/>
      <c r="L1054" s="963"/>
      <c r="M1054" s="963"/>
      <c r="N1054" s="964"/>
      <c r="O1054" s="345"/>
      <c r="P1054" s="362"/>
      <c r="Q1054" s="345"/>
      <c r="R1054" s="347"/>
      <c r="S1054" s="350"/>
      <c r="T1054" s="350"/>
      <c r="U1054" s="324"/>
      <c r="V1054" s="324"/>
      <c r="W1054" s="324"/>
      <c r="X1054" s="324"/>
      <c r="Y1054" s="345"/>
      <c r="Z1054" s="345"/>
    </row>
    <row r="1055" spans="1:26" ht="21" customHeight="1">
      <c r="A1055" s="965" t="str">
        <f>IF('statement of marks'!$A$2="","",'statement of marks'!$A$2)</f>
        <v>Govt. Higher Secondary School, XYZ</v>
      </c>
      <c r="B1055" s="966"/>
      <c r="C1055" s="966"/>
      <c r="D1055" s="966"/>
      <c r="E1055" s="966"/>
      <c r="F1055" s="966"/>
      <c r="G1055" s="966"/>
      <c r="H1055" s="966"/>
      <c r="I1055" s="966"/>
      <c r="J1055" s="966"/>
      <c r="K1055" s="966"/>
      <c r="L1055" s="966"/>
      <c r="M1055" s="966"/>
      <c r="N1055" s="967"/>
      <c r="O1055" s="323"/>
      <c r="P1055" s="362"/>
      <c r="Q1055" s="323"/>
      <c r="R1055" s="323"/>
      <c r="S1055" s="323"/>
      <c r="T1055" s="323"/>
      <c r="U1055" s="323"/>
      <c r="V1055" s="323"/>
      <c r="W1055" s="323"/>
      <c r="X1055" s="323"/>
      <c r="Y1055" s="323"/>
      <c r="Z1055" s="323"/>
    </row>
    <row r="1056" spans="1:26" ht="21" customHeight="1">
      <c r="A1056" s="965"/>
      <c r="B1056" s="966"/>
      <c r="C1056" s="966"/>
      <c r="D1056" s="966"/>
      <c r="E1056" s="966"/>
      <c r="F1056" s="966"/>
      <c r="G1056" s="966"/>
      <c r="H1056" s="966"/>
      <c r="I1056" s="966"/>
      <c r="J1056" s="966"/>
      <c r="K1056" s="966"/>
      <c r="L1056" s="966"/>
      <c r="M1056" s="966"/>
      <c r="N1056" s="967"/>
      <c r="O1056" s="325"/>
      <c r="P1056" s="362"/>
      <c r="Q1056" s="325"/>
      <c r="R1056" s="325"/>
      <c r="S1056" s="325"/>
      <c r="T1056" s="325"/>
      <c r="U1056" s="325"/>
      <c r="V1056" s="325"/>
      <c r="W1056" s="325"/>
      <c r="X1056" s="325"/>
      <c r="Y1056" s="325"/>
      <c r="Z1056" s="325"/>
    </row>
    <row r="1057" spans="1:26" ht="21" customHeight="1">
      <c r="A1057" s="891" t="s">
        <v>196</v>
      </c>
      <c r="B1057" s="892"/>
      <c r="C1057" s="939" t="str">
        <f>IF(M1077="","MAIN EXAM.",IF(C1084="SUPPL.","SUPPL. EXAM.",IF(C1084="RE-EXAM.","RE-EXAM.",)))</f>
        <v>MAIN EXAM.</v>
      </c>
      <c r="D1057" s="939"/>
      <c r="E1057" s="939"/>
      <c r="F1057" s="939"/>
      <c r="G1057" s="939"/>
      <c r="H1057" s="948" t="s">
        <v>133</v>
      </c>
      <c r="I1057" s="949"/>
      <c r="J1057" s="352" t="str">
        <f>IF('statement of marks'!$F$3="","",'statement of marks'!$F$3)</f>
        <v>2024-25</v>
      </c>
      <c r="K1057" s="939" t="s">
        <v>62</v>
      </c>
      <c r="L1057" s="939"/>
      <c r="M1057" s="939" t="str">
        <f>IF('statement of marks'!D34="","",'statement of marks'!D34)</f>
        <v/>
      </c>
      <c r="N1057" s="950"/>
      <c r="O1057" s="325"/>
      <c r="P1057" s="362"/>
      <c r="Q1057" s="325"/>
      <c r="R1057" s="325"/>
      <c r="S1057" s="325"/>
      <c r="T1057" s="325"/>
      <c r="U1057" s="325"/>
      <c r="V1057" s="325"/>
      <c r="W1057" s="325"/>
      <c r="X1057" s="325"/>
      <c r="Y1057" s="325"/>
      <c r="Z1057" s="325"/>
    </row>
    <row r="1058" spans="1:26" ht="21" customHeight="1">
      <c r="A1058" s="891" t="s">
        <v>36</v>
      </c>
      <c r="B1058" s="892"/>
      <c r="C1058" s="892" t="str">
        <f>IF('statement of marks'!G34="","",'statement of marks'!G34)</f>
        <v/>
      </c>
      <c r="D1058" s="892"/>
      <c r="E1058" s="892"/>
      <c r="F1058" s="892"/>
      <c r="G1058" s="892"/>
      <c r="H1058" s="892"/>
      <c r="I1058" s="892"/>
      <c r="J1058" s="892"/>
      <c r="K1058" s="892"/>
      <c r="L1058" s="892"/>
      <c r="M1058" s="892"/>
      <c r="N1058" s="951"/>
      <c r="O1058" s="326"/>
      <c r="P1058" s="362"/>
      <c r="Q1058" s="327"/>
      <c r="R1058" s="327"/>
      <c r="S1058" s="327"/>
      <c r="T1058" s="327"/>
      <c r="U1058" s="327"/>
      <c r="V1058" s="327"/>
      <c r="W1058" s="327"/>
      <c r="X1058" s="327"/>
      <c r="Y1058" s="326"/>
      <c r="Z1058" s="326"/>
    </row>
    <row r="1059" spans="1:26" ht="21" customHeight="1">
      <c r="A1059" s="891" t="s">
        <v>37</v>
      </c>
      <c r="B1059" s="892"/>
      <c r="C1059" s="892" t="str">
        <f>IF('statement of marks'!H34="","",'statement of marks'!H34)</f>
        <v/>
      </c>
      <c r="D1059" s="892"/>
      <c r="E1059" s="892"/>
      <c r="F1059" s="892"/>
      <c r="G1059" s="892"/>
      <c r="H1059" s="892"/>
      <c r="I1059" s="892"/>
      <c r="J1059" s="892"/>
      <c r="K1059" s="892"/>
      <c r="L1059" s="892"/>
      <c r="M1059" s="892"/>
      <c r="N1059" s="951"/>
      <c r="O1059" s="326"/>
      <c r="P1059" s="362"/>
      <c r="Q1059" s="326"/>
      <c r="R1059" s="326"/>
      <c r="S1059" s="326"/>
      <c r="T1059" s="326"/>
      <c r="U1059" s="326"/>
      <c r="V1059" s="326"/>
      <c r="W1059" s="326"/>
      <c r="X1059" s="326"/>
      <c r="Y1059" s="326"/>
      <c r="Z1059" s="326"/>
    </row>
    <row r="1060" spans="1:26" ht="21" customHeight="1">
      <c r="A1060" s="891" t="s">
        <v>38</v>
      </c>
      <c r="B1060" s="892"/>
      <c r="C1060" s="892" t="str">
        <f>IF('statement of marks'!I34="","",'statement of marks'!I34)</f>
        <v/>
      </c>
      <c r="D1060" s="892"/>
      <c r="E1060" s="892"/>
      <c r="F1060" s="892"/>
      <c r="G1060" s="892"/>
      <c r="H1060" s="892"/>
      <c r="I1060" s="892"/>
      <c r="J1060" s="892"/>
      <c r="K1060" s="892"/>
      <c r="L1060" s="892"/>
      <c r="M1060" s="892"/>
      <c r="N1060" s="951"/>
      <c r="O1060" s="326"/>
      <c r="P1060" s="362"/>
      <c r="Q1060" s="326"/>
      <c r="R1060" s="326"/>
      <c r="S1060" s="326"/>
      <c r="T1060" s="326"/>
      <c r="U1060" s="326"/>
      <c r="V1060" s="326"/>
      <c r="W1060" s="326"/>
      <c r="X1060" s="326"/>
      <c r="Y1060" s="326"/>
      <c r="Z1060" s="326"/>
    </row>
    <row r="1061" spans="1:26" ht="21" customHeight="1">
      <c r="A1061" s="891" t="s">
        <v>243</v>
      </c>
      <c r="B1061" s="892"/>
      <c r="C1061" s="892" t="str">
        <f>IF('statement of marks'!$A$3="","",'statement of marks'!$A$3)</f>
        <v>9 'A'</v>
      </c>
      <c r="D1061" s="892"/>
      <c r="E1061" s="939" t="s">
        <v>63</v>
      </c>
      <c r="F1061" s="939"/>
      <c r="G1061" s="939"/>
      <c r="H1061" s="939" t="str">
        <f>IF('statement of marks'!E34="","",'statement of marks'!E34)</f>
        <v/>
      </c>
      <c r="I1061" s="939"/>
      <c r="J1061" s="952" t="s">
        <v>58</v>
      </c>
      <c r="K1061" s="952"/>
      <c r="L1061" s="953" t="str">
        <f>IF('statement of marks'!F34="","",'statement of marks'!F34)</f>
        <v/>
      </c>
      <c r="M1061" s="953"/>
      <c r="N1061" s="954"/>
      <c r="O1061" s="326"/>
      <c r="P1061" s="362"/>
      <c r="Q1061" s="326"/>
      <c r="R1061" s="326"/>
      <c r="S1061" s="326"/>
      <c r="T1061" s="326"/>
      <c r="U1061" s="326"/>
      <c r="V1061" s="326"/>
      <c r="W1061" s="326"/>
      <c r="X1061" s="326"/>
      <c r="Y1061" s="326"/>
      <c r="Z1061" s="326"/>
    </row>
    <row r="1062" spans="1:26" ht="21" customHeight="1">
      <c r="A1062" s="955" t="s">
        <v>197</v>
      </c>
      <c r="B1062" s="956" t="s">
        <v>198</v>
      </c>
      <c r="C1062" s="659" t="s">
        <v>67</v>
      </c>
      <c r="D1062" s="659" t="s">
        <v>68</v>
      </c>
      <c r="E1062" s="957" t="s">
        <v>434</v>
      </c>
      <c r="F1062" s="958" t="s">
        <v>431</v>
      </c>
      <c r="G1062" s="659" t="s">
        <v>370</v>
      </c>
      <c r="H1062" s="659" t="s">
        <v>212</v>
      </c>
      <c r="I1062" s="659" t="s">
        <v>432</v>
      </c>
      <c r="J1062" s="659" t="s">
        <v>168</v>
      </c>
      <c r="K1062" s="659" t="s">
        <v>438</v>
      </c>
      <c r="L1062" s="659" t="s">
        <v>365</v>
      </c>
      <c r="M1062" s="659" t="s">
        <v>366</v>
      </c>
      <c r="N1062" s="961" t="s">
        <v>213</v>
      </c>
      <c r="O1062" s="326"/>
      <c r="P1062" s="362"/>
      <c r="Q1062" s="326"/>
      <c r="R1062" s="327"/>
      <c r="S1062" s="327"/>
      <c r="T1062" s="327"/>
      <c r="U1062" s="327"/>
      <c r="V1062" s="328"/>
      <c r="W1062" s="328"/>
      <c r="X1062" s="328"/>
      <c r="Y1062" s="326"/>
      <c r="Z1062" s="326"/>
    </row>
    <row r="1063" spans="1:26" ht="21" customHeight="1">
      <c r="A1063" s="955"/>
      <c r="B1063" s="956"/>
      <c r="C1063" s="659"/>
      <c r="D1063" s="659"/>
      <c r="E1063" s="957"/>
      <c r="F1063" s="959"/>
      <c r="G1063" s="659"/>
      <c r="H1063" s="659"/>
      <c r="I1063" s="659"/>
      <c r="J1063" s="659"/>
      <c r="K1063" s="659"/>
      <c r="L1063" s="659"/>
      <c r="M1063" s="659"/>
      <c r="N1063" s="961"/>
      <c r="O1063" s="329"/>
      <c r="P1063" s="362"/>
      <c r="Q1063" s="330"/>
      <c r="R1063" s="330"/>
      <c r="S1063" s="330"/>
      <c r="T1063" s="330"/>
      <c r="U1063" s="330"/>
      <c r="V1063" s="330"/>
      <c r="W1063" s="330"/>
      <c r="X1063" s="330"/>
      <c r="Y1063" s="329"/>
      <c r="Z1063" s="329"/>
    </row>
    <row r="1064" spans="1:26" ht="21" customHeight="1">
      <c r="A1064" s="955"/>
      <c r="B1064" s="956"/>
      <c r="C1064" s="659"/>
      <c r="D1064" s="659"/>
      <c r="E1064" s="957"/>
      <c r="F1064" s="960"/>
      <c r="G1064" s="659"/>
      <c r="H1064" s="659"/>
      <c r="I1064" s="659"/>
      <c r="J1064" s="659"/>
      <c r="K1064" s="659"/>
      <c r="L1064" s="659"/>
      <c r="M1064" s="659"/>
      <c r="N1064" s="961"/>
      <c r="O1064" s="329"/>
      <c r="P1064" s="362"/>
      <c r="Q1064" s="330"/>
      <c r="R1064" s="330"/>
      <c r="S1064" s="330"/>
      <c r="T1064" s="330"/>
      <c r="U1064" s="330"/>
      <c r="V1064" s="330"/>
      <c r="W1064" s="330"/>
      <c r="X1064" s="330"/>
      <c r="Y1064" s="329"/>
      <c r="Z1064" s="329"/>
    </row>
    <row r="1065" spans="1:26" ht="21" customHeight="1">
      <c r="A1065" s="922" t="s">
        <v>149</v>
      </c>
      <c r="B1065" s="923"/>
      <c r="C1065" s="274">
        <v>10</v>
      </c>
      <c r="D1065" s="274">
        <v>10</v>
      </c>
      <c r="E1065" s="322" t="s">
        <v>436</v>
      </c>
      <c r="F1065" s="322" t="s">
        <v>437</v>
      </c>
      <c r="G1065" s="274">
        <v>70</v>
      </c>
      <c r="H1065" s="270">
        <v>100</v>
      </c>
      <c r="I1065" s="202">
        <v>100</v>
      </c>
      <c r="J1065" s="270">
        <v>200</v>
      </c>
      <c r="K1065" s="279"/>
      <c r="L1065" s="270">
        <v>100</v>
      </c>
      <c r="M1065" s="270"/>
      <c r="N1065" s="201">
        <v>200</v>
      </c>
      <c r="O1065" s="329"/>
      <c r="P1065" s="362"/>
      <c r="Q1065" s="330"/>
      <c r="R1065" s="330"/>
      <c r="S1065" s="330"/>
      <c r="T1065" s="330"/>
      <c r="U1065" s="330"/>
      <c r="V1065" s="330"/>
      <c r="W1065" s="330"/>
      <c r="X1065" s="330"/>
      <c r="Y1065" s="329"/>
      <c r="Z1065" s="329"/>
    </row>
    <row r="1066" spans="1:26" ht="21" customHeight="1">
      <c r="A1066" s="891" t="str">
        <f>'statement of marks'!$J$3</f>
        <v xml:space="preserve"> HINDI</v>
      </c>
      <c r="B1066" s="892"/>
      <c r="C1066" s="277" t="str">
        <f>IF('statement of marks'!J34="","",'statement of marks'!J34)</f>
        <v/>
      </c>
      <c r="D1066" s="277" t="str">
        <f>IF('statement of marks'!K34="","",'statement of marks'!K34)</f>
        <v/>
      </c>
      <c r="E1066" s="277" t="str">
        <f>IF('statement of marks'!L34="","",'statement of marks'!L34)</f>
        <v/>
      </c>
      <c r="F1066" s="360" t="str">
        <f>IF('statement of marks'!N34="","",'statement of marks'!N34)</f>
        <v/>
      </c>
      <c r="G1066" s="277" t="str">
        <f>IF('statement of marks'!O34="","",'statement of marks'!O34)</f>
        <v/>
      </c>
      <c r="H1066" s="270" t="str">
        <f t="shared" ref="H1066:H1071" si="161">IF(G1066="","",SUM(C1066:G1066))</f>
        <v/>
      </c>
      <c r="I1066" s="202" t="str">
        <f>IF('statement of marks'!Q34="","",'statement of marks'!Q34)</f>
        <v/>
      </c>
      <c r="J1066" s="203" t="str">
        <f t="shared" ref="J1066:J1071" si="162">IF(I1066="","",SUM(H1066:I1066))</f>
        <v/>
      </c>
      <c r="K1066" s="275" t="str">
        <f>CONCATENATE('statement of marks'!HZ34,'statement of marks'!IA34,'statement of marks'!IB34)</f>
        <v/>
      </c>
      <c r="L1066" s="277" t="str">
        <f>IF('result subject-wise'!AB34="","",'result subject-wise'!AB34)</f>
        <v/>
      </c>
      <c r="M1066" s="277" t="str">
        <f>IF('result subject-wise'!AK34="","",'result subject-wise'!AK34)</f>
        <v/>
      </c>
      <c r="N1066" s="276" t="str">
        <f>IF(AND(K1066="RE",M1066=""),"",IF(AND(K1066="S",M1066=""),"",IF(M1066="P",SUM(H1066,L1066),J1066)))</f>
        <v/>
      </c>
      <c r="O1066" s="331"/>
      <c r="P1066" s="362"/>
      <c r="Q1066" s="325"/>
      <c r="R1066" s="325"/>
      <c r="S1066" s="325"/>
      <c r="T1066" s="325"/>
      <c r="U1066" s="333"/>
      <c r="V1066" s="325"/>
      <c r="W1066" s="325"/>
      <c r="X1066" s="325"/>
      <c r="Y1066" s="331"/>
      <c r="Z1066" s="331"/>
    </row>
    <row r="1067" spans="1:26" ht="21" customHeight="1">
      <c r="A1067" s="891" t="str">
        <f>'statement of marks'!$Y$3</f>
        <v xml:space="preserve"> ENGLISH</v>
      </c>
      <c r="B1067" s="892"/>
      <c r="C1067" s="277" t="str">
        <f>IF('statement of marks'!Y34="","",'statement of marks'!Y34)</f>
        <v/>
      </c>
      <c r="D1067" s="277" t="str">
        <f>IF('statement of marks'!Z34="","",'statement of marks'!Z34)</f>
        <v/>
      </c>
      <c r="E1067" s="277" t="str">
        <f>IF('statement of marks'!AA34="","",'statement of marks'!AA34)</f>
        <v/>
      </c>
      <c r="F1067" s="360" t="str">
        <f>IF('statement of marks'!AC34="","",'statement of marks'!AC34)</f>
        <v/>
      </c>
      <c r="G1067" s="277" t="str">
        <f>IF('statement of marks'!AD34="","",'statement of marks'!AD34)</f>
        <v/>
      </c>
      <c r="H1067" s="270" t="str">
        <f t="shared" si="161"/>
        <v/>
      </c>
      <c r="I1067" s="202" t="str">
        <f>IF('statement of marks'!AF34="","",'statement of marks'!AF34)</f>
        <v/>
      </c>
      <c r="J1067" s="203" t="str">
        <f t="shared" si="162"/>
        <v/>
      </c>
      <c r="K1067" s="275" t="str">
        <f>CONCATENATE('statement of marks'!IC34,'statement of marks'!ID34,'statement of marks'!IE34,)</f>
        <v/>
      </c>
      <c r="L1067" s="277" t="str">
        <f>IF('result subject-wise'!AC34="","",'result subject-wise'!AC34)</f>
        <v/>
      </c>
      <c r="M1067" s="277" t="str">
        <f>IF('result subject-wise'!AL34="","",'result subject-wise'!AL34)</f>
        <v/>
      </c>
      <c r="N1067" s="276" t="str">
        <f t="shared" ref="N1067:N1071" si="163">IF(AND(K1067="RE",M1067=""),"",IF(AND(K1067="S",M1067=""),"",IF(M1067="P",SUM(H1067,L1067),J1067)))</f>
        <v/>
      </c>
      <c r="O1067" s="351"/>
      <c r="P1067" s="362"/>
      <c r="Q1067" s="334"/>
      <c r="R1067" s="325"/>
      <c r="S1067" s="335"/>
      <c r="T1067" s="336"/>
      <c r="U1067" s="337"/>
      <c r="V1067" s="334"/>
      <c r="W1067" s="334"/>
      <c r="X1067" s="337"/>
      <c r="Y1067" s="326"/>
      <c r="Z1067" s="326"/>
    </row>
    <row r="1068" spans="1:26" ht="21" customHeight="1">
      <c r="A1068" s="891" t="str">
        <f>'statement of marks'!AO34</f>
        <v/>
      </c>
      <c r="B1068" s="892"/>
      <c r="C1068" s="277" t="str">
        <f>IF('statement of marks'!AP34="","",'statement of marks'!AP34)</f>
        <v/>
      </c>
      <c r="D1068" s="277" t="str">
        <f>IF('statement of marks'!AQ34="","",'statement of marks'!AQ34)</f>
        <v/>
      </c>
      <c r="E1068" s="277" t="str">
        <f>IF('statement of marks'!AR34="","",'statement of marks'!AR34)</f>
        <v/>
      </c>
      <c r="F1068" s="360" t="str">
        <f>IF('statement of marks'!AT34="","",'statement of marks'!AT34)</f>
        <v/>
      </c>
      <c r="G1068" s="277" t="str">
        <f>IF('statement of marks'!AU34="","",'statement of marks'!AU34)</f>
        <v/>
      </c>
      <c r="H1068" s="270" t="str">
        <f t="shared" si="161"/>
        <v/>
      </c>
      <c r="I1068" s="202" t="str">
        <f>IF('statement of marks'!AW34="","",'statement of marks'!AW34)</f>
        <v/>
      </c>
      <c r="J1068" s="203" t="str">
        <f t="shared" si="162"/>
        <v/>
      </c>
      <c r="K1068" s="275" t="str">
        <f>CONCATENATE('statement of marks'!IF34,'statement of marks'!IL34,'statement of marks'!IM34)</f>
        <v/>
      </c>
      <c r="L1068" s="277" t="str">
        <f>IF('result subject-wise'!AD34="","",'result subject-wise'!AD34)</f>
        <v/>
      </c>
      <c r="M1068" s="277" t="str">
        <f>IF('result subject-wise'!AM34="","",'result subject-wise'!AM34)</f>
        <v/>
      </c>
      <c r="N1068" s="276" t="str">
        <f t="shared" si="163"/>
        <v/>
      </c>
      <c r="O1068" s="326"/>
      <c r="P1068" s="362"/>
      <c r="Q1068" s="334"/>
      <c r="R1068" s="325"/>
      <c r="S1068" s="335"/>
      <c r="T1068" s="336"/>
      <c r="U1068" s="337"/>
      <c r="V1068" s="334"/>
      <c r="W1068" s="334"/>
      <c r="X1068" s="337"/>
      <c r="Y1068" s="326"/>
      <c r="Z1068" s="326"/>
    </row>
    <row r="1069" spans="1:26" ht="21" customHeight="1">
      <c r="A1069" s="891" t="str">
        <f>'statement of marks'!$BE$3</f>
        <v xml:space="preserve"> SCIENCE</v>
      </c>
      <c r="B1069" s="892"/>
      <c r="C1069" s="277" t="str">
        <f>IF('statement of marks'!BE34="","",'statement of marks'!BE34)</f>
        <v/>
      </c>
      <c r="D1069" s="277" t="str">
        <f>IF('statement of marks'!BF34="","",'statement of marks'!BF34)</f>
        <v/>
      </c>
      <c r="E1069" s="277" t="str">
        <f>IF('statement of marks'!BG34="","",'statement of marks'!BG34)</f>
        <v/>
      </c>
      <c r="F1069" s="360" t="str">
        <f>IF('statement of marks'!BI34="","",'statement of marks'!BI34)</f>
        <v/>
      </c>
      <c r="G1069" s="277" t="str">
        <f>IF('statement of marks'!BJ34="","",'statement of marks'!BJ34)</f>
        <v/>
      </c>
      <c r="H1069" s="270" t="str">
        <f t="shared" si="161"/>
        <v/>
      </c>
      <c r="I1069" s="202" t="str">
        <f>IF('statement of marks'!BL34="","",'statement of marks'!BL34)</f>
        <v/>
      </c>
      <c r="J1069" s="203" t="str">
        <f t="shared" si="162"/>
        <v/>
      </c>
      <c r="K1069" s="275" t="str">
        <f>CONCATENATE('statement of marks'!IN34,'statement of marks'!IO34,'statement of marks'!IP34)</f>
        <v/>
      </c>
      <c r="L1069" s="277" t="str">
        <f>IF('result subject-wise'!AE34="","",'result subject-wise'!AE34)</f>
        <v/>
      </c>
      <c r="M1069" s="277" t="str">
        <f>IF('result subject-wise'!AN34="","",'result subject-wise'!AN34)</f>
        <v/>
      </c>
      <c r="N1069" s="276" t="str">
        <f t="shared" si="163"/>
        <v/>
      </c>
      <c r="O1069" s="326"/>
      <c r="P1069" s="362"/>
      <c r="Q1069" s="334"/>
      <c r="R1069" s="325"/>
      <c r="S1069" s="335"/>
      <c r="T1069" s="336"/>
      <c r="U1069" s="337"/>
      <c r="V1069" s="334"/>
      <c r="W1069" s="334"/>
      <c r="X1069" s="337"/>
      <c r="Y1069" s="326"/>
      <c r="Z1069" s="326"/>
    </row>
    <row r="1070" spans="1:26" ht="21" customHeight="1">
      <c r="A1070" s="909" t="str">
        <f>'statement of marks'!$BU34</f>
        <v xml:space="preserve"> SOCIAL SCIENCE</v>
      </c>
      <c r="B1070" s="910"/>
      <c r="C1070" s="277">
        <f>IF('statement of marks'!CL34="","",'statement of marks'!CL34)</f>
        <v>10</v>
      </c>
      <c r="D1070" s="277">
        <f>IF('statement of marks'!CM34="","",'statement of marks'!CM34)</f>
        <v>10</v>
      </c>
      <c r="E1070" s="277">
        <f>IF('statement of marks'!CN34="","",'statement of marks'!CN34)</f>
        <v>9</v>
      </c>
      <c r="F1070" s="360">
        <f>IF('statement of marks'!CO34="","",'statement of marks'!CO34)</f>
        <v>0.5</v>
      </c>
      <c r="G1070" s="277">
        <f>IF('statement of marks'!CP34="","",'statement of marks'!CP34)</f>
        <v>70</v>
      </c>
      <c r="H1070" s="270">
        <f t="shared" si="161"/>
        <v>99.5</v>
      </c>
      <c r="I1070" s="202">
        <f>IF('statement of marks'!CR34="","",'statement of marks'!CR34)</f>
        <v>100</v>
      </c>
      <c r="J1070" s="203">
        <f t="shared" si="162"/>
        <v>199.5</v>
      </c>
      <c r="K1070" s="275" t="str">
        <f>CONCATENATE('statement of marks'!IQ34,'statement of marks'!IR34,'statement of marks'!IS34)</f>
        <v/>
      </c>
      <c r="L1070" s="277" t="str">
        <f>IF('result subject-wise'!AF34="","",'result subject-wise'!AF34)</f>
        <v/>
      </c>
      <c r="M1070" s="277" t="str">
        <f>IF('result subject-wise'!AO34="","",'result subject-wise'!AO34)</f>
        <v/>
      </c>
      <c r="N1070" s="276">
        <f t="shared" si="163"/>
        <v>199.5</v>
      </c>
      <c r="O1070" s="326"/>
      <c r="P1070" s="362"/>
      <c r="Q1070" s="334"/>
      <c r="R1070" s="325"/>
      <c r="S1070" s="335"/>
      <c r="T1070" s="336"/>
      <c r="U1070" s="337"/>
      <c r="V1070" s="334"/>
      <c r="W1070" s="334"/>
      <c r="X1070" s="337"/>
      <c r="Y1070" s="326"/>
      <c r="Z1070" s="326"/>
    </row>
    <row r="1071" spans="1:26" ht="21" customHeight="1">
      <c r="A1071" s="891" t="str">
        <f>'statement of marks'!$CZ$3</f>
        <v xml:space="preserve"> MATHEMATICS</v>
      </c>
      <c r="B1071" s="892"/>
      <c r="C1071" s="277">
        <f>IF('statement of marks'!CZ34="","",'statement of marks'!CZ34)</f>
        <v>5</v>
      </c>
      <c r="D1071" s="277">
        <f>IF('statement of marks'!DA34="","",'statement of marks'!DA34)</f>
        <v>4</v>
      </c>
      <c r="E1071" s="277">
        <f>IF('statement of marks'!DB34="","",'statement of marks'!DB34)</f>
        <v>8</v>
      </c>
      <c r="F1071" s="360">
        <f>IF('statement of marks'!DD34="","",'statement of marks'!DD34)</f>
        <v>1</v>
      </c>
      <c r="G1071" s="277">
        <f>IF('statement of marks'!DE34="","",'statement of marks'!DE34)</f>
        <v>25</v>
      </c>
      <c r="H1071" s="270">
        <f t="shared" si="161"/>
        <v>43</v>
      </c>
      <c r="I1071" s="202">
        <f>IF('statement of marks'!DG34="","",'statement of marks'!DG34)</f>
        <v>90</v>
      </c>
      <c r="J1071" s="203">
        <f t="shared" si="162"/>
        <v>133</v>
      </c>
      <c r="K1071" s="275" t="str">
        <f>CONCATENATE('statement of marks'!IT34,'statement of marks'!IU34,'statement of marks'!IV34)</f>
        <v/>
      </c>
      <c r="L1071" s="277" t="str">
        <f>IF('result subject-wise'!AG34="","",'result subject-wise'!AG34)</f>
        <v/>
      </c>
      <c r="M1071" s="277" t="str">
        <f>IF('result subject-wise'!AP34="","",'result subject-wise'!AP34)</f>
        <v/>
      </c>
      <c r="N1071" s="276">
        <f t="shared" si="163"/>
        <v>133</v>
      </c>
      <c r="O1071" s="326"/>
      <c r="P1071" s="362"/>
      <c r="Q1071" s="334"/>
      <c r="R1071" s="325"/>
      <c r="S1071" s="335"/>
      <c r="T1071" s="336"/>
      <c r="U1071" s="337"/>
      <c r="V1071" s="334"/>
      <c r="W1071" s="334"/>
      <c r="X1071" s="337"/>
      <c r="Y1071" s="326"/>
      <c r="Z1071" s="326"/>
    </row>
    <row r="1072" spans="1:26" ht="21" customHeight="1">
      <c r="A1072" s="911" t="s">
        <v>214</v>
      </c>
      <c r="B1072" s="912"/>
      <c r="C1072" s="274">
        <f t="shared" ref="C1072:D1072" si="164">IF(C1071="","",SUM(C1066:C1071))</f>
        <v>15</v>
      </c>
      <c r="D1072" s="274">
        <f t="shared" si="164"/>
        <v>14</v>
      </c>
      <c r="E1072" s="274">
        <f>IF(E1071="","",SUM(E1066:E1071))</f>
        <v>17</v>
      </c>
      <c r="F1072" s="361">
        <f>IF(F1071="","",SUM(F1066:F1071))</f>
        <v>1.5</v>
      </c>
      <c r="G1072" s="274">
        <f t="shared" ref="G1072:J1072" si="165">IF(G1071="","",SUM(G1066:G1071))</f>
        <v>95</v>
      </c>
      <c r="H1072" s="274">
        <f t="shared" si="165"/>
        <v>142.5</v>
      </c>
      <c r="I1072" s="274">
        <f t="shared" si="165"/>
        <v>190</v>
      </c>
      <c r="J1072" s="274">
        <f t="shared" si="165"/>
        <v>332.5</v>
      </c>
      <c r="K1072" s="913"/>
      <c r="L1072" s="914"/>
      <c r="M1072" s="919">
        <f>COUNTIF(M1066:M1071,"F")</f>
        <v>0</v>
      </c>
      <c r="N1072" s="273">
        <f>SUM(N1066:N1071)</f>
        <v>332.5</v>
      </c>
      <c r="O1072" s="326"/>
      <c r="P1072" s="362"/>
      <c r="Q1072" s="334"/>
      <c r="R1072" s="325"/>
      <c r="S1072" s="335"/>
      <c r="T1072" s="336"/>
      <c r="U1072" s="337"/>
      <c r="V1072" s="334"/>
      <c r="W1072" s="334"/>
      <c r="X1072" s="337"/>
      <c r="Y1072" s="326"/>
      <c r="Z1072" s="326"/>
    </row>
    <row r="1073" spans="1:26" ht="21" customHeight="1">
      <c r="A1073" s="911" t="s">
        <v>199</v>
      </c>
      <c r="B1073" s="912"/>
      <c r="C1073" s="270">
        <f>60-(COUNTIF(C1066:C1071,"NA")*C1065+COUNTIF(C1066:C1071,"ML")*C1065)</f>
        <v>60</v>
      </c>
      <c r="D1073" s="270">
        <f>60-(COUNTIF(D1066:D1071,"NA")*D1065+COUNTIF(D1066:D1071,"ML")*D1065)</f>
        <v>60</v>
      </c>
      <c r="E1073" s="270">
        <f>53-(COUNTIF(E1066:E1071,"NA")*9+COUNTIF(E1066:E1071,"ML")*9)</f>
        <v>53</v>
      </c>
      <c r="F1073" s="270">
        <f>7-(COUNTIF(F1066:F1071,"ML")*1)</f>
        <v>7</v>
      </c>
      <c r="G1073" s="270">
        <f>420-(COUNTIF(G1066:G1071,"NA")*G1065+COUNTIF(G1066:G1071,"ML")*G1065)</f>
        <v>420</v>
      </c>
      <c r="H1073" s="270">
        <f>SUM(C1073:G1073)</f>
        <v>600</v>
      </c>
      <c r="I1073" s="270">
        <f>600-(COUNTIF(I1066:I1071,"ML")*100)</f>
        <v>600</v>
      </c>
      <c r="J1073" s="270">
        <f>SUM(H1073:I1073)</f>
        <v>1200</v>
      </c>
      <c r="K1073" s="915"/>
      <c r="L1073" s="916"/>
      <c r="M1073" s="920"/>
      <c r="N1073" s="201">
        <f>6*N1065</f>
        <v>1200</v>
      </c>
      <c r="O1073" s="339"/>
      <c r="P1073" s="362"/>
      <c r="Q1073" s="332"/>
      <c r="R1073" s="332"/>
      <c r="S1073" s="332"/>
      <c r="T1073" s="332"/>
      <c r="U1073" s="340"/>
      <c r="V1073" s="340"/>
      <c r="W1073" s="334"/>
      <c r="X1073" s="332"/>
      <c r="Y1073" s="339"/>
      <c r="Z1073" s="339"/>
    </row>
    <row r="1074" spans="1:26" ht="21" customHeight="1">
      <c r="A1074" s="922" t="s">
        <v>130</v>
      </c>
      <c r="B1074" s="923"/>
      <c r="C1074" s="204">
        <f t="shared" ref="C1074:J1074" si="166">C1072/C1073*100</f>
        <v>25</v>
      </c>
      <c r="D1074" s="204">
        <f t="shared" si="166"/>
        <v>23.333333333333332</v>
      </c>
      <c r="E1074" s="204">
        <f t="shared" si="166"/>
        <v>32.075471698113205</v>
      </c>
      <c r="F1074" s="204">
        <f t="shared" si="166"/>
        <v>21.428571428571427</v>
      </c>
      <c r="G1074" s="204">
        <f t="shared" si="166"/>
        <v>22.61904761904762</v>
      </c>
      <c r="H1074" s="204">
        <f t="shared" si="166"/>
        <v>23.75</v>
      </c>
      <c r="I1074" s="204">
        <f t="shared" si="166"/>
        <v>31.666666666666664</v>
      </c>
      <c r="J1074" s="204">
        <f t="shared" si="166"/>
        <v>27.708333333333336</v>
      </c>
      <c r="K1074" s="917"/>
      <c r="L1074" s="918"/>
      <c r="M1074" s="921"/>
      <c r="N1074" s="354">
        <f>N1072/N1073*100</f>
        <v>27.708333333333336</v>
      </c>
      <c r="O1074" s="339"/>
      <c r="P1074" s="363"/>
      <c r="Q1074" s="325"/>
      <c r="R1074" s="325"/>
      <c r="S1074" s="325"/>
      <c r="T1074" s="325"/>
      <c r="U1074" s="340"/>
      <c r="V1074" s="334"/>
      <c r="W1074" s="340"/>
      <c r="X1074" s="325"/>
      <c r="Y1074" s="339"/>
      <c r="Z1074" s="339"/>
    </row>
    <row r="1075" spans="1:26" ht="21" customHeight="1">
      <c r="A1075" s="891" t="str">
        <f>'statement of marks'!$DS$3</f>
        <v>RAJASTHAN KA SWARNIM ITIHAS</v>
      </c>
      <c r="B1075" s="892"/>
      <c r="C1075" s="272">
        <f>IF('statement of marks'!DS34="","",'statement of marks'!DS34)</f>
        <v>10</v>
      </c>
      <c r="D1075" s="272">
        <f>IF('statement of marks'!DT34="","",'statement of marks'!DT34)</f>
        <v>10</v>
      </c>
      <c r="E1075" s="277">
        <f>IF('statement of marks'!DU34="","",'statement of marks'!DU34)</f>
        <v>10</v>
      </c>
      <c r="F1075" s="924"/>
      <c r="G1075" s="272">
        <f>IF('statement of marks'!DW34="","",'statement of marks'!DW34)</f>
        <v>70</v>
      </c>
      <c r="H1075" s="270">
        <f>IF(G1075="","",SUM(C1075:G1075))</f>
        <v>100</v>
      </c>
      <c r="I1075" s="272">
        <f>IF('statement of marks'!DY34="","",'statement of marks'!DY34)</f>
        <v>100</v>
      </c>
      <c r="J1075" s="270">
        <f>IF(I1075="","",SUM(H1075:I1075))</f>
        <v>200</v>
      </c>
      <c r="K1075" s="275" t="str">
        <f>IF('statement of marks'!IW34="","",'statement of marks'!IW34)</f>
        <v/>
      </c>
      <c r="L1075" s="280" t="str">
        <f>IF('result subject-wise'!AQ34="","",'result subject-wise'!AQ34)</f>
        <v/>
      </c>
      <c r="M1075" s="927" t="s">
        <v>441</v>
      </c>
      <c r="N1075" s="928"/>
      <c r="O1075" s="331"/>
      <c r="P1075" s="362"/>
      <c r="Q1075" s="341"/>
      <c r="R1075" s="341"/>
      <c r="S1075" s="341"/>
      <c r="T1075" s="341"/>
      <c r="U1075" s="340"/>
      <c r="V1075" s="334"/>
      <c r="W1075" s="340"/>
      <c r="X1075" s="341"/>
      <c r="Y1075" s="331"/>
      <c r="Z1075" s="331"/>
    </row>
    <row r="1076" spans="1:26" ht="21" customHeight="1">
      <c r="A1076" s="891" t="str">
        <f>'statement of marks'!$EG$3</f>
        <v xml:space="preserve"> PH. AND HEALTH EDU.</v>
      </c>
      <c r="B1076" s="892"/>
      <c r="C1076" s="272">
        <f>IF('statement of marks'!EI34="","",'statement of marks'!EI34)</f>
        <v>14</v>
      </c>
      <c r="D1076" s="272">
        <f>IF('statement of marks'!EL34="","",'statement of marks'!EL34)</f>
        <v>11</v>
      </c>
      <c r="E1076" s="277">
        <f>IF('statement of marks'!EO34="","",'statement of marks'!EO34)</f>
        <v>25</v>
      </c>
      <c r="F1076" s="925"/>
      <c r="G1076" s="272">
        <f>IF('statement of marks'!EU34="","",'statement of marks'!EU34)</f>
        <v>38</v>
      </c>
      <c r="H1076" s="270">
        <f>IF(G1076="","",SUM(C1076:G1076))</f>
        <v>88</v>
      </c>
      <c r="I1076" s="272">
        <f>IF('statement of marks'!EZ34="","",'statement of marks'!EZ34)</f>
        <v>100</v>
      </c>
      <c r="J1076" s="270">
        <f>IF(I1076="","",SUM(H1076:I1076))</f>
        <v>188</v>
      </c>
      <c r="K1076" s="275" t="str">
        <f>IF('statement of marks'!IX34="","",'statement of marks'!IX34)</f>
        <v>A</v>
      </c>
      <c r="L1076" s="274" t="str">
        <f>IF('result subject-wise'!AR34="","",'result subject-wise'!AR34)</f>
        <v/>
      </c>
      <c r="M1076" s="929"/>
      <c r="N1076" s="930"/>
      <c r="O1076" s="326"/>
      <c r="P1076" s="362"/>
      <c r="Q1076" s="327"/>
      <c r="R1076" s="325"/>
      <c r="S1076" s="327"/>
      <c r="T1076" s="325"/>
      <c r="U1076" s="337"/>
      <c r="V1076" s="342"/>
      <c r="W1076" s="343"/>
      <c r="X1076" s="332"/>
      <c r="Y1076" s="326"/>
      <c r="Z1076" s="326"/>
    </row>
    <row r="1077" spans="1:26" ht="21" customHeight="1">
      <c r="A1077" s="891" t="str">
        <f>'statement of marks'!$FJ$3</f>
        <v xml:space="preserve"> FOUNDATION OF IT</v>
      </c>
      <c r="B1077" s="892"/>
      <c r="C1077" s="272">
        <f>IF('statement of marks'!FJ34="","",'statement of marks'!FJ34)</f>
        <v>10</v>
      </c>
      <c r="D1077" s="272">
        <f>IF('statement of marks'!FK34="","",'statement of marks'!FK34)</f>
        <v>10</v>
      </c>
      <c r="E1077" s="277">
        <f>IF('statement of marks'!FL34="","",'statement of marks'!FL34)</f>
        <v>10</v>
      </c>
      <c r="F1077" s="926"/>
      <c r="G1077" s="272">
        <f>IF('statement of marks'!FP34="","",'statement of marks'!FP34)</f>
        <v>51</v>
      </c>
      <c r="H1077" s="270">
        <f>IF(G1077="","",SUM(C1077:G1077))</f>
        <v>81</v>
      </c>
      <c r="I1077" s="272">
        <f>IF('statement of marks'!FU34="","",'statement of marks'!FU34)</f>
        <v>90</v>
      </c>
      <c r="J1077" s="270">
        <f>IF(I1077="","",SUM(H1077:I1077))</f>
        <v>171</v>
      </c>
      <c r="K1077" s="275" t="str">
        <f>IF('statement of marks'!IY34="","",'statement of marks'!IY34)</f>
        <v>A</v>
      </c>
      <c r="L1077" s="274" t="str">
        <f>IF('result subject-wise'!AS34="","",'result subject-wise'!AS34)</f>
        <v/>
      </c>
      <c r="M1077" s="931" t="str">
        <f>IF('result subject-wise'!AV34="","",'result subject-wise'!AV34)</f>
        <v/>
      </c>
      <c r="N1077" s="932"/>
      <c r="O1077" s="326"/>
      <c r="P1077" s="362"/>
      <c r="Q1077" s="327"/>
      <c r="R1077" s="325"/>
      <c r="S1077" s="327"/>
      <c r="T1077" s="325"/>
      <c r="U1077" s="337"/>
      <c r="V1077" s="332"/>
      <c r="W1077" s="332"/>
      <c r="X1077" s="332"/>
      <c r="Y1077" s="326"/>
      <c r="Z1077" s="326"/>
    </row>
    <row r="1078" spans="1:26" ht="21" customHeight="1">
      <c r="A1078" s="891" t="str">
        <f>'statement of marks'!$GE$3</f>
        <v xml:space="preserve"> S.U.P.W.</v>
      </c>
      <c r="B1078" s="892"/>
      <c r="C1078" s="933" t="s">
        <v>244</v>
      </c>
      <c r="D1078" s="934"/>
      <c r="E1078" s="933" t="s">
        <v>74</v>
      </c>
      <c r="F1078" s="933"/>
      <c r="G1078" s="934"/>
      <c r="H1078" s="934" t="s">
        <v>75</v>
      </c>
      <c r="I1078" s="934"/>
      <c r="J1078" s="270" t="s">
        <v>35</v>
      </c>
      <c r="K1078" s="274" t="s">
        <v>52</v>
      </c>
      <c r="L1078" s="935"/>
      <c r="M1078" s="933" t="s">
        <v>130</v>
      </c>
      <c r="N1078" s="936"/>
      <c r="O1078" s="326"/>
      <c r="P1078" s="362"/>
      <c r="Q1078" s="327"/>
      <c r="R1078" s="325"/>
      <c r="S1078" s="327"/>
      <c r="T1078" s="325"/>
      <c r="U1078" s="337"/>
      <c r="V1078" s="332"/>
      <c r="W1078" s="332"/>
      <c r="X1078" s="332"/>
      <c r="Y1078" s="326"/>
      <c r="Z1078" s="326"/>
    </row>
    <row r="1079" spans="1:26" ht="21" customHeight="1">
      <c r="A1079" s="891"/>
      <c r="B1079" s="892"/>
      <c r="C1079" s="934">
        <f>'statement of marks'!$GE$6</f>
        <v>25</v>
      </c>
      <c r="D1079" s="934"/>
      <c r="E1079" s="934">
        <f>'statement of marks'!$GF$6</f>
        <v>45</v>
      </c>
      <c r="F1079" s="934"/>
      <c r="G1079" s="934"/>
      <c r="H1079" s="934">
        <f>'statement of marks'!$GG$6</f>
        <v>30</v>
      </c>
      <c r="I1079" s="934"/>
      <c r="J1079" s="270">
        <f>SUM(C1079,E1079,H1079)</f>
        <v>100</v>
      </c>
      <c r="K1079" s="274"/>
      <c r="L1079" s="935"/>
      <c r="M1079" s="937" t="str">
        <f>IF(M1077="PASS",N1074,"")</f>
        <v/>
      </c>
      <c r="N1079" s="938"/>
      <c r="O1079" s="326"/>
      <c r="P1079" s="362"/>
      <c r="Q1079" s="325"/>
      <c r="R1079" s="325"/>
      <c r="S1079" s="325"/>
      <c r="T1079" s="325"/>
      <c r="U1079" s="332"/>
      <c r="V1079" s="342"/>
      <c r="W1079" s="337"/>
      <c r="X1079" s="337"/>
      <c r="Y1079" s="326"/>
      <c r="Z1079" s="326"/>
    </row>
    <row r="1080" spans="1:26" ht="21" customHeight="1">
      <c r="A1080" s="891"/>
      <c r="B1080" s="892"/>
      <c r="C1080" s="939">
        <f>IF('statement of marks'!GE34="","",'statement of marks'!GE34)</f>
        <v>24</v>
      </c>
      <c r="D1080" s="939"/>
      <c r="E1080" s="939">
        <f>'statement of marks'!GF34</f>
        <v>44</v>
      </c>
      <c r="F1080" s="939"/>
      <c r="G1080" s="939"/>
      <c r="H1080" s="939">
        <f>'statement of marks'!GG34</f>
        <v>30</v>
      </c>
      <c r="I1080" s="939"/>
      <c r="J1080" s="272">
        <f>IF(H1080="","",SUM(C1080,E1080,H1080))</f>
        <v>98</v>
      </c>
      <c r="K1080" s="275" t="str">
        <f>IF('statement of marks'!IZ34="","",'statement of marks'!IZ34)</f>
        <v>A</v>
      </c>
      <c r="L1080" s="935"/>
      <c r="M1080" s="940" t="s">
        <v>50</v>
      </c>
      <c r="N1080" s="941"/>
      <c r="O1080" s="326"/>
      <c r="P1080" s="362"/>
      <c r="Q1080" s="325"/>
      <c r="R1080" s="325"/>
      <c r="S1080" s="325"/>
      <c r="T1080" s="325"/>
      <c r="U1080" s="332"/>
      <c r="V1080" s="342"/>
      <c r="W1080" s="337"/>
      <c r="X1080" s="337"/>
      <c r="Y1080" s="326"/>
      <c r="Z1080" s="326"/>
    </row>
    <row r="1081" spans="1:26" ht="21" customHeight="1">
      <c r="A1081" s="891" t="str">
        <f>'statement of marks'!$GN$3</f>
        <v xml:space="preserve"> ART EDU.</v>
      </c>
      <c r="B1081" s="892"/>
      <c r="C1081" s="934" t="s">
        <v>76</v>
      </c>
      <c r="D1081" s="934"/>
      <c r="E1081" s="934" t="s">
        <v>77</v>
      </c>
      <c r="F1081" s="934"/>
      <c r="G1081" s="934"/>
      <c r="H1081" s="934" t="s">
        <v>78</v>
      </c>
      <c r="I1081" s="934"/>
      <c r="J1081" s="270" t="s">
        <v>35</v>
      </c>
      <c r="K1081" s="274" t="s">
        <v>52</v>
      </c>
      <c r="L1081" s="935"/>
      <c r="M1081" s="942" t="str">
        <f>IF(M1079="","",IF(M1079&gt;=60,"FIRST",IF(M1079&gt;=48,"SECOND",IF(M1079&gt;=36,"THIRD"))))</f>
        <v/>
      </c>
      <c r="N1081" s="943"/>
      <c r="O1081" s="326"/>
      <c r="P1081" s="362"/>
      <c r="Q1081" s="327"/>
      <c r="R1081" s="327"/>
      <c r="S1081" s="327"/>
      <c r="T1081" s="327"/>
      <c r="U1081" s="337"/>
      <c r="V1081" s="342"/>
      <c r="W1081" s="34"/>
      <c r="X1081" s="337"/>
      <c r="Y1081" s="326"/>
      <c r="Z1081" s="326"/>
    </row>
    <row r="1082" spans="1:26" ht="21" customHeight="1">
      <c r="A1082" s="891"/>
      <c r="B1082" s="892"/>
      <c r="C1082" s="934">
        <f>'statement of marks'!$GN$6</f>
        <v>25</v>
      </c>
      <c r="D1082" s="934"/>
      <c r="E1082" s="274">
        <f>'statement of marks'!$GO$6</f>
        <v>30</v>
      </c>
      <c r="F1082" s="274"/>
      <c r="G1082" s="270">
        <f>'statement of marks'!$GP$6</f>
        <v>30</v>
      </c>
      <c r="H1082" s="934">
        <f>'statement of marks'!$GQ$6</f>
        <v>15</v>
      </c>
      <c r="I1082" s="934"/>
      <c r="J1082" s="270">
        <f>SUM(C1082,E1082,G1082,H1082)</f>
        <v>100</v>
      </c>
      <c r="K1082" s="274"/>
      <c r="L1082" s="935"/>
      <c r="M1082" s="942"/>
      <c r="N1082" s="943"/>
      <c r="O1082" s="326"/>
      <c r="P1082" s="362"/>
      <c r="Q1082" s="325"/>
      <c r="R1082" s="325"/>
      <c r="S1082" s="325"/>
      <c r="T1082" s="325"/>
      <c r="U1082" s="332"/>
      <c r="V1082" s="342"/>
      <c r="W1082" s="337"/>
      <c r="X1082" s="337"/>
      <c r="Y1082" s="326"/>
      <c r="Z1082" s="326"/>
    </row>
    <row r="1083" spans="1:26" ht="21" customHeight="1">
      <c r="A1083" s="891"/>
      <c r="B1083" s="892"/>
      <c r="C1083" s="939">
        <f>IF('statement of marks'!GN34="","",'statement of marks'!GN34)</f>
        <v>24</v>
      </c>
      <c r="D1083" s="939"/>
      <c r="E1083" s="277">
        <f>'statement of marks'!GO34</f>
        <v>28</v>
      </c>
      <c r="F1083" s="277"/>
      <c r="G1083" s="272">
        <f>'statement of marks'!GP34</f>
        <v>27</v>
      </c>
      <c r="H1083" s="939">
        <f>'statement of marks'!GQ34</f>
        <v>14</v>
      </c>
      <c r="I1083" s="939"/>
      <c r="J1083" s="270">
        <f>IF(H1083="","",SUM(C1083:H1083))</f>
        <v>93</v>
      </c>
      <c r="K1083" s="275" t="str">
        <f>IF('statement of marks'!JA34="","",'statement of marks'!JA34)</f>
        <v>A</v>
      </c>
      <c r="L1083" s="944" t="s">
        <v>442</v>
      </c>
      <c r="M1083" s="945"/>
      <c r="N1083" s="946"/>
      <c r="O1083" s="326"/>
      <c r="P1083" s="362"/>
      <c r="Q1083" s="325"/>
      <c r="R1083" s="325"/>
      <c r="S1083" s="325"/>
      <c r="T1083" s="325"/>
      <c r="U1083" s="332"/>
      <c r="V1083" s="342"/>
      <c r="W1083" s="337"/>
      <c r="X1083" s="337"/>
      <c r="Y1083" s="326"/>
      <c r="Z1083" s="326"/>
    </row>
    <row r="1084" spans="1:26" ht="21" customHeight="1">
      <c r="A1084" s="922" t="s">
        <v>439</v>
      </c>
      <c r="B1084" s="923"/>
      <c r="C1084" s="901" t="str">
        <f>'statement of marks'!HK34</f>
        <v/>
      </c>
      <c r="D1084" s="901"/>
      <c r="E1084" s="901"/>
      <c r="F1084" s="278"/>
      <c r="G1084" s="278" t="s">
        <v>211</v>
      </c>
      <c r="H1084" s="275" t="str">
        <f>IF('statement of marks'!DR34="","",'statement of marks'!DR34)</f>
        <v/>
      </c>
      <c r="I1084" s="942" t="s">
        <v>209</v>
      </c>
      <c r="J1084" s="942"/>
      <c r="K1084" s="272" t="str">
        <f>IF('statement of marks'!HM34="","",'statement of marks'!HM34)</f>
        <v/>
      </c>
      <c r="L1084" s="945"/>
      <c r="M1084" s="945"/>
      <c r="N1084" s="946"/>
      <c r="O1084" s="326"/>
      <c r="P1084" s="362"/>
      <c r="Q1084" s="327"/>
      <c r="R1084" s="327"/>
      <c r="S1084" s="327"/>
      <c r="T1084" s="325"/>
      <c r="U1084" s="337"/>
      <c r="V1084" s="344"/>
      <c r="W1084" s="345"/>
      <c r="X1084" s="345"/>
      <c r="Y1084" s="326"/>
      <c r="Z1084" s="326"/>
    </row>
    <row r="1085" spans="1:26" ht="21" customHeight="1">
      <c r="A1085" s="310" t="s">
        <v>363</v>
      </c>
      <c r="B1085" s="947" t="s">
        <v>202</v>
      </c>
      <c r="C1085" s="947"/>
      <c r="D1085" s="939" t="s">
        <v>203</v>
      </c>
      <c r="E1085" s="939"/>
      <c r="F1085" s="272"/>
      <c r="G1085" s="939" t="s">
        <v>204</v>
      </c>
      <c r="H1085" s="939"/>
      <c r="I1085" s="939" t="s">
        <v>205</v>
      </c>
      <c r="J1085" s="939"/>
      <c r="K1085" s="272" t="s">
        <v>324</v>
      </c>
      <c r="L1085" s="945"/>
      <c r="M1085" s="945"/>
      <c r="N1085" s="946"/>
      <c r="O1085" s="331"/>
      <c r="P1085" s="362"/>
      <c r="Q1085" s="324"/>
      <c r="R1085" s="337"/>
      <c r="S1085" s="337"/>
      <c r="T1085" s="337"/>
      <c r="U1085" s="327"/>
      <c r="V1085" s="345"/>
      <c r="W1085" s="345"/>
      <c r="X1085" s="345"/>
      <c r="Y1085" s="331"/>
      <c r="Z1085" s="331"/>
    </row>
    <row r="1086" spans="1:26" ht="21" customHeight="1">
      <c r="A1086" s="891" t="s">
        <v>200</v>
      </c>
      <c r="B1086" s="892"/>
      <c r="C1086" s="277" t="str">
        <f>IF('statement of marks'!HO34="","",'statement of marks'!HO34)</f>
        <v/>
      </c>
      <c r="D1086" s="893" t="str">
        <f>IF('statement of marks'!HQ34="","",'statement of marks'!HQ34)</f>
        <v/>
      </c>
      <c r="E1086" s="893"/>
      <c r="F1086" s="277"/>
      <c r="G1086" s="893" t="str">
        <f>IF('statement of marks'!HS34="","",'statement of marks'!HS34)</f>
        <v/>
      </c>
      <c r="H1086" s="893"/>
      <c r="I1086" s="893" t="str">
        <f>IF('statement of marks'!HU34="","",'statement of marks'!HU34)</f>
        <v/>
      </c>
      <c r="J1086" s="893"/>
      <c r="K1086" s="275" t="str">
        <f>'statement of marks'!HW34</f>
        <v/>
      </c>
      <c r="L1086" s="894" t="str">
        <f>IF(OR(M1077="PASS",M1077="FAIL"),'result subject-wise'!$AV$112,"")</f>
        <v/>
      </c>
      <c r="M1086" s="894"/>
      <c r="N1086" s="895"/>
      <c r="O1086" s="346"/>
      <c r="P1086" s="362"/>
      <c r="Q1086" s="327"/>
      <c r="R1086" s="327"/>
      <c r="S1086" s="327"/>
      <c r="T1086" s="327"/>
      <c r="U1086" s="327"/>
      <c r="V1086" s="345"/>
      <c r="W1086" s="345"/>
      <c r="X1086" s="345"/>
      <c r="Y1086" s="357"/>
      <c r="Z1086" s="346"/>
    </row>
    <row r="1087" spans="1:26" ht="21" customHeight="1">
      <c r="A1087" s="896" t="s">
        <v>201</v>
      </c>
      <c r="B1087" s="897"/>
      <c r="C1087" s="274" t="str">
        <f>IF('statement of marks'!HN34="","",'statement of marks'!HN34)</f>
        <v/>
      </c>
      <c r="D1087" s="898" t="str">
        <f>IF('statement of marks'!HP34="","",'statement of marks'!HP34)</f>
        <v/>
      </c>
      <c r="E1087" s="898"/>
      <c r="F1087" s="274"/>
      <c r="G1087" s="898" t="str">
        <f>IF('statement of marks'!HR34="","",'statement of marks'!HR34)</f>
        <v/>
      </c>
      <c r="H1087" s="898"/>
      <c r="I1087" s="898" t="str">
        <f>IF('statement of marks'!HT34="","",'statement of marks'!HT34)</f>
        <v/>
      </c>
      <c r="J1087" s="898"/>
      <c r="K1087" s="274" t="str">
        <f>'statement of marks'!HV34</f>
        <v/>
      </c>
      <c r="L1087" s="894"/>
      <c r="M1087" s="894"/>
      <c r="N1087" s="895"/>
      <c r="O1087" s="326"/>
      <c r="P1087" s="362"/>
      <c r="Q1087" s="334"/>
      <c r="R1087" s="334"/>
      <c r="S1087" s="334"/>
      <c r="T1087" s="334"/>
      <c r="U1087" s="337"/>
      <c r="V1087" s="347"/>
      <c r="W1087" s="347"/>
      <c r="X1087" s="347"/>
      <c r="Y1087" s="326"/>
      <c r="Z1087" s="326"/>
    </row>
    <row r="1088" spans="1:26" ht="21" customHeight="1">
      <c r="A1088" s="899" t="s">
        <v>323</v>
      </c>
      <c r="B1088" s="900"/>
      <c r="C1088" s="22"/>
      <c r="D1088" s="901"/>
      <c r="E1088" s="901"/>
      <c r="F1088" s="278"/>
      <c r="G1088" s="901"/>
      <c r="H1088" s="901"/>
      <c r="I1088" s="901"/>
      <c r="J1088" s="901"/>
      <c r="K1088" s="901"/>
      <c r="L1088" s="901"/>
      <c r="M1088" s="901"/>
      <c r="N1088" s="902"/>
      <c r="O1088" s="348"/>
      <c r="P1088" s="362"/>
      <c r="Q1088" s="332"/>
      <c r="R1088" s="332"/>
      <c r="S1088" s="332"/>
      <c r="T1088" s="332"/>
      <c r="U1088" s="332"/>
      <c r="V1088" s="347"/>
      <c r="W1088" s="347"/>
      <c r="X1088" s="347"/>
      <c r="Y1088" s="348"/>
      <c r="Z1088" s="348"/>
    </row>
    <row r="1089" spans="1:26" ht="21" customHeight="1">
      <c r="A1089" s="899" t="s">
        <v>206</v>
      </c>
      <c r="B1089" s="900"/>
      <c r="C1089" s="22"/>
      <c r="D1089" s="901"/>
      <c r="E1089" s="901"/>
      <c r="F1089" s="278"/>
      <c r="G1089" s="901"/>
      <c r="H1089" s="901"/>
      <c r="I1089" s="901"/>
      <c r="J1089" s="901"/>
      <c r="K1089" s="901"/>
      <c r="L1089" s="901"/>
      <c r="M1089" s="901"/>
      <c r="N1089" s="902"/>
      <c r="O1089" s="326"/>
      <c r="P1089" s="362"/>
      <c r="Q1089" s="324"/>
      <c r="R1089" s="324"/>
      <c r="S1089" s="324"/>
      <c r="T1089" s="324"/>
      <c r="U1089" s="324"/>
      <c r="V1089" s="324"/>
      <c r="W1089" s="324"/>
      <c r="X1089" s="324"/>
      <c r="Y1089" s="349"/>
      <c r="Z1089" s="326"/>
    </row>
    <row r="1090" spans="1:26" ht="21" customHeight="1">
      <c r="A1090" s="891" t="s">
        <v>322</v>
      </c>
      <c r="B1090" s="892"/>
      <c r="C1090" s="22"/>
      <c r="D1090" s="901"/>
      <c r="E1090" s="901"/>
      <c r="F1090" s="278"/>
      <c r="G1090" s="901"/>
      <c r="H1090" s="901"/>
      <c r="I1090" s="901"/>
      <c r="J1090" s="901"/>
      <c r="K1090" s="594" t="s">
        <v>322</v>
      </c>
      <c r="L1090" s="901"/>
      <c r="M1090" s="901"/>
      <c r="N1090" s="902"/>
      <c r="O1090" s="326"/>
      <c r="P1090" s="362"/>
      <c r="Q1090" s="324"/>
      <c r="R1090" s="324"/>
      <c r="S1090" s="324"/>
      <c r="T1090" s="324"/>
      <c r="U1090" s="324"/>
      <c r="V1090" s="324"/>
      <c r="W1090" s="324"/>
      <c r="X1090" s="324"/>
      <c r="Y1090" s="326"/>
      <c r="Z1090" s="326"/>
    </row>
    <row r="1091" spans="1:26" ht="21" customHeight="1">
      <c r="A1091" s="891" t="s">
        <v>207</v>
      </c>
      <c r="B1091" s="892"/>
      <c r="C1091" s="22"/>
      <c r="D1091" s="901"/>
      <c r="E1091" s="901"/>
      <c r="F1091" s="278"/>
      <c r="G1091" s="901"/>
      <c r="H1091" s="901"/>
      <c r="I1091" s="901"/>
      <c r="J1091" s="901"/>
      <c r="K1091" s="901"/>
      <c r="L1091" s="901"/>
      <c r="M1091" s="901"/>
      <c r="N1091" s="902"/>
      <c r="O1091" s="326"/>
      <c r="P1091" s="362"/>
      <c r="Q1091" s="324"/>
      <c r="R1091" s="324"/>
      <c r="S1091" s="324"/>
      <c r="T1091" s="324"/>
      <c r="U1091" s="34"/>
      <c r="V1091" s="324"/>
      <c r="W1091" s="324"/>
      <c r="X1091" s="324"/>
      <c r="Y1091" s="326"/>
      <c r="Z1091" s="326"/>
    </row>
    <row r="1092" spans="1:26" ht="21" customHeight="1" thickBot="1">
      <c r="A1092" s="905" t="s">
        <v>208</v>
      </c>
      <c r="B1092" s="906"/>
      <c r="C1092" s="906"/>
      <c r="D1092" s="906"/>
      <c r="E1092" s="906"/>
      <c r="F1092" s="314"/>
      <c r="G1092" s="907">
        <f>'statement of marks'!$HV$108</f>
        <v>45781</v>
      </c>
      <c r="H1092" s="907"/>
      <c r="I1092" s="908" t="s">
        <v>210</v>
      </c>
      <c r="J1092" s="908"/>
      <c r="K1092" s="903"/>
      <c r="L1092" s="903"/>
      <c r="M1092" s="903"/>
      <c r="N1092" s="904"/>
      <c r="O1092" s="326"/>
      <c r="P1092" s="362"/>
      <c r="Q1092" s="324"/>
      <c r="R1092" s="324"/>
      <c r="S1092" s="324"/>
      <c r="T1092" s="324"/>
      <c r="U1092" s="324"/>
      <c r="V1092" s="324"/>
      <c r="W1092" s="324"/>
      <c r="X1092" s="324"/>
      <c r="Y1092" s="326"/>
      <c r="Z1092" s="326"/>
    </row>
    <row r="1093" spans="1:26" ht="21" customHeight="1" thickTop="1">
      <c r="A1093" s="962" t="s">
        <v>195</v>
      </c>
      <c r="B1093" s="963"/>
      <c r="C1093" s="963"/>
      <c r="D1093" s="963"/>
      <c r="E1093" s="963"/>
      <c r="F1093" s="963"/>
      <c r="G1093" s="963"/>
      <c r="H1093" s="963"/>
      <c r="I1093" s="963"/>
      <c r="J1093" s="963"/>
      <c r="K1093" s="963"/>
      <c r="L1093" s="963"/>
      <c r="M1093" s="963"/>
      <c r="N1093" s="964"/>
      <c r="O1093" s="345"/>
      <c r="P1093" s="362"/>
      <c r="Q1093" s="345"/>
      <c r="R1093" s="347"/>
      <c r="S1093" s="350"/>
      <c r="T1093" s="350"/>
      <c r="U1093" s="324"/>
      <c r="V1093" s="324"/>
      <c r="W1093" s="324"/>
      <c r="X1093" s="324"/>
      <c r="Y1093" s="345"/>
      <c r="Z1093" s="345"/>
    </row>
    <row r="1094" spans="1:26" ht="21" customHeight="1">
      <c r="A1094" s="965" t="str">
        <f>IF('statement of marks'!$A$2="","",'statement of marks'!$A$2)</f>
        <v>Govt. Higher Secondary School, XYZ</v>
      </c>
      <c r="B1094" s="966"/>
      <c r="C1094" s="966"/>
      <c r="D1094" s="966"/>
      <c r="E1094" s="966"/>
      <c r="F1094" s="966"/>
      <c r="G1094" s="966"/>
      <c r="H1094" s="966"/>
      <c r="I1094" s="966"/>
      <c r="J1094" s="966"/>
      <c r="K1094" s="966"/>
      <c r="L1094" s="966"/>
      <c r="M1094" s="966"/>
      <c r="N1094" s="967"/>
      <c r="O1094" s="323"/>
      <c r="P1094" s="362"/>
      <c r="Q1094" s="323"/>
      <c r="R1094" s="323"/>
      <c r="S1094" s="323"/>
      <c r="T1094" s="323"/>
      <c r="U1094" s="323"/>
      <c r="V1094" s="323"/>
      <c r="W1094" s="323"/>
      <c r="X1094" s="323"/>
      <c r="Y1094" s="323"/>
      <c r="Z1094" s="323"/>
    </row>
    <row r="1095" spans="1:26" ht="21" customHeight="1">
      <c r="A1095" s="965"/>
      <c r="B1095" s="966"/>
      <c r="C1095" s="966"/>
      <c r="D1095" s="966"/>
      <c r="E1095" s="966"/>
      <c r="F1095" s="966"/>
      <c r="G1095" s="966"/>
      <c r="H1095" s="966"/>
      <c r="I1095" s="966"/>
      <c r="J1095" s="966"/>
      <c r="K1095" s="966"/>
      <c r="L1095" s="966"/>
      <c r="M1095" s="966"/>
      <c r="N1095" s="967"/>
      <c r="O1095" s="325"/>
      <c r="P1095" s="362"/>
      <c r="Q1095" s="325"/>
      <c r="R1095" s="325"/>
      <c r="S1095" s="325"/>
      <c r="T1095" s="325"/>
      <c r="U1095" s="325"/>
      <c r="V1095" s="325"/>
      <c r="W1095" s="325"/>
      <c r="X1095" s="325"/>
      <c r="Y1095" s="325"/>
      <c r="Z1095" s="325"/>
    </row>
    <row r="1096" spans="1:26" ht="21" customHeight="1">
      <c r="A1096" s="891" t="s">
        <v>196</v>
      </c>
      <c r="B1096" s="892"/>
      <c r="C1096" s="939" t="str">
        <f>IF(M1116="","MAIN EXAM.",IF(C1123="SUPPL.","SUPPL. EXAM.",IF(C1123="RE-EXAM.","RE-EXAM.",)))</f>
        <v>MAIN EXAM.</v>
      </c>
      <c r="D1096" s="939"/>
      <c r="E1096" s="939"/>
      <c r="F1096" s="939"/>
      <c r="G1096" s="939"/>
      <c r="H1096" s="948" t="s">
        <v>133</v>
      </c>
      <c r="I1096" s="949"/>
      <c r="J1096" s="352" t="str">
        <f>IF('statement of marks'!$F$3="","",'statement of marks'!$F$3)</f>
        <v>2024-25</v>
      </c>
      <c r="K1096" s="939" t="s">
        <v>62</v>
      </c>
      <c r="L1096" s="939"/>
      <c r="M1096" s="939" t="str">
        <f>IF('statement of marks'!D35="","",'statement of marks'!D35)</f>
        <v/>
      </c>
      <c r="N1096" s="950"/>
      <c r="O1096" s="325"/>
      <c r="P1096" s="362"/>
      <c r="Q1096" s="325"/>
      <c r="R1096" s="325"/>
      <c r="S1096" s="325"/>
      <c r="T1096" s="325"/>
      <c r="U1096" s="325"/>
      <c r="V1096" s="325"/>
      <c r="W1096" s="325"/>
      <c r="X1096" s="325"/>
      <c r="Y1096" s="325"/>
      <c r="Z1096" s="325"/>
    </row>
    <row r="1097" spans="1:26" ht="21" customHeight="1">
      <c r="A1097" s="891" t="s">
        <v>36</v>
      </c>
      <c r="B1097" s="892"/>
      <c r="C1097" s="892" t="str">
        <f>IF('statement of marks'!G35="","",'statement of marks'!G35)</f>
        <v/>
      </c>
      <c r="D1097" s="892"/>
      <c r="E1097" s="892"/>
      <c r="F1097" s="892"/>
      <c r="G1097" s="892"/>
      <c r="H1097" s="892"/>
      <c r="I1097" s="892"/>
      <c r="J1097" s="892"/>
      <c r="K1097" s="892"/>
      <c r="L1097" s="892"/>
      <c r="M1097" s="892"/>
      <c r="N1097" s="951"/>
      <c r="O1097" s="326"/>
      <c r="P1097" s="362"/>
      <c r="Q1097" s="327"/>
      <c r="R1097" s="327"/>
      <c r="S1097" s="327"/>
      <c r="T1097" s="327"/>
      <c r="U1097" s="327"/>
      <c r="V1097" s="327"/>
      <c r="W1097" s="327"/>
      <c r="X1097" s="327"/>
      <c r="Y1097" s="326"/>
      <c r="Z1097" s="326"/>
    </row>
    <row r="1098" spans="1:26" ht="21" customHeight="1">
      <c r="A1098" s="891" t="s">
        <v>37</v>
      </c>
      <c r="B1098" s="892"/>
      <c r="C1098" s="892" t="str">
        <f>IF('statement of marks'!H35="","",'statement of marks'!H35)</f>
        <v/>
      </c>
      <c r="D1098" s="892"/>
      <c r="E1098" s="892"/>
      <c r="F1098" s="892"/>
      <c r="G1098" s="892"/>
      <c r="H1098" s="892"/>
      <c r="I1098" s="892"/>
      <c r="J1098" s="892"/>
      <c r="K1098" s="892"/>
      <c r="L1098" s="892"/>
      <c r="M1098" s="892"/>
      <c r="N1098" s="951"/>
      <c r="O1098" s="326"/>
      <c r="P1098" s="362"/>
      <c r="Q1098" s="326"/>
      <c r="R1098" s="326"/>
      <c r="S1098" s="326"/>
      <c r="T1098" s="326"/>
      <c r="U1098" s="326"/>
      <c r="V1098" s="326"/>
      <c r="W1098" s="326"/>
      <c r="X1098" s="326"/>
      <c r="Y1098" s="326"/>
      <c r="Z1098" s="326"/>
    </row>
    <row r="1099" spans="1:26" ht="21" customHeight="1">
      <c r="A1099" s="891" t="s">
        <v>38</v>
      </c>
      <c r="B1099" s="892"/>
      <c r="C1099" s="892" t="str">
        <f>IF('statement of marks'!I35="","",'statement of marks'!I35)</f>
        <v/>
      </c>
      <c r="D1099" s="892"/>
      <c r="E1099" s="892"/>
      <c r="F1099" s="892"/>
      <c r="G1099" s="892"/>
      <c r="H1099" s="892"/>
      <c r="I1099" s="892"/>
      <c r="J1099" s="892"/>
      <c r="K1099" s="892"/>
      <c r="L1099" s="892"/>
      <c r="M1099" s="892"/>
      <c r="N1099" s="951"/>
      <c r="O1099" s="326"/>
      <c r="P1099" s="362"/>
      <c r="Q1099" s="326"/>
      <c r="R1099" s="326"/>
      <c r="S1099" s="326"/>
      <c r="T1099" s="326"/>
      <c r="U1099" s="326"/>
      <c r="V1099" s="326"/>
      <c r="W1099" s="326"/>
      <c r="X1099" s="326"/>
      <c r="Y1099" s="326"/>
      <c r="Z1099" s="326"/>
    </row>
    <row r="1100" spans="1:26" ht="21" customHeight="1">
      <c r="A1100" s="891" t="s">
        <v>243</v>
      </c>
      <c r="B1100" s="892"/>
      <c r="C1100" s="892" t="str">
        <f>IF('statement of marks'!$A$3="","",'statement of marks'!$A$3)</f>
        <v>9 'A'</v>
      </c>
      <c r="D1100" s="892"/>
      <c r="E1100" s="939" t="s">
        <v>63</v>
      </c>
      <c r="F1100" s="939"/>
      <c r="G1100" s="939"/>
      <c r="H1100" s="939" t="str">
        <f>IF('statement of marks'!E35="","",'statement of marks'!E35)</f>
        <v/>
      </c>
      <c r="I1100" s="939"/>
      <c r="J1100" s="952" t="s">
        <v>58</v>
      </c>
      <c r="K1100" s="952"/>
      <c r="L1100" s="953" t="str">
        <f>IF('statement of marks'!F35="","",'statement of marks'!F35)</f>
        <v/>
      </c>
      <c r="M1100" s="953"/>
      <c r="N1100" s="954"/>
      <c r="O1100" s="326"/>
      <c r="P1100" s="362"/>
      <c r="Q1100" s="326"/>
      <c r="R1100" s="326"/>
      <c r="S1100" s="326"/>
      <c r="T1100" s="326"/>
      <c r="U1100" s="326"/>
      <c r="V1100" s="326"/>
      <c r="W1100" s="326"/>
      <c r="X1100" s="326"/>
      <c r="Y1100" s="326"/>
      <c r="Z1100" s="326"/>
    </row>
    <row r="1101" spans="1:26" ht="21" customHeight="1">
      <c r="A1101" s="955" t="s">
        <v>197</v>
      </c>
      <c r="B1101" s="956" t="s">
        <v>198</v>
      </c>
      <c r="C1101" s="659" t="s">
        <v>67</v>
      </c>
      <c r="D1101" s="659" t="s">
        <v>68</v>
      </c>
      <c r="E1101" s="957" t="s">
        <v>434</v>
      </c>
      <c r="F1101" s="958" t="s">
        <v>431</v>
      </c>
      <c r="G1101" s="659" t="s">
        <v>370</v>
      </c>
      <c r="H1101" s="659" t="s">
        <v>212</v>
      </c>
      <c r="I1101" s="659" t="s">
        <v>432</v>
      </c>
      <c r="J1101" s="659" t="s">
        <v>168</v>
      </c>
      <c r="K1101" s="659" t="s">
        <v>438</v>
      </c>
      <c r="L1101" s="659" t="s">
        <v>365</v>
      </c>
      <c r="M1101" s="659" t="s">
        <v>366</v>
      </c>
      <c r="N1101" s="961" t="s">
        <v>213</v>
      </c>
      <c r="O1101" s="326"/>
      <c r="P1101" s="362"/>
      <c r="Q1101" s="326"/>
      <c r="R1101" s="327"/>
      <c r="S1101" s="327"/>
      <c r="T1101" s="327"/>
      <c r="U1101" s="327"/>
      <c r="V1101" s="328"/>
      <c r="W1101" s="328"/>
      <c r="X1101" s="328"/>
      <c r="Y1101" s="326"/>
      <c r="Z1101" s="326"/>
    </row>
    <row r="1102" spans="1:26" ht="21" customHeight="1">
      <c r="A1102" s="955"/>
      <c r="B1102" s="956"/>
      <c r="C1102" s="659"/>
      <c r="D1102" s="659"/>
      <c r="E1102" s="957"/>
      <c r="F1102" s="959"/>
      <c r="G1102" s="659"/>
      <c r="H1102" s="659"/>
      <c r="I1102" s="659"/>
      <c r="J1102" s="659"/>
      <c r="K1102" s="659"/>
      <c r="L1102" s="659"/>
      <c r="M1102" s="659"/>
      <c r="N1102" s="961"/>
      <c r="O1102" s="329"/>
      <c r="P1102" s="362"/>
      <c r="Q1102" s="330"/>
      <c r="R1102" s="330"/>
      <c r="S1102" s="330"/>
      <c r="T1102" s="330"/>
      <c r="U1102" s="330"/>
      <c r="V1102" s="330"/>
      <c r="W1102" s="330"/>
      <c r="X1102" s="330"/>
      <c r="Y1102" s="329"/>
      <c r="Z1102" s="329"/>
    </row>
    <row r="1103" spans="1:26" ht="21" customHeight="1">
      <c r="A1103" s="955"/>
      <c r="B1103" s="956"/>
      <c r="C1103" s="659"/>
      <c r="D1103" s="659"/>
      <c r="E1103" s="957"/>
      <c r="F1103" s="960"/>
      <c r="G1103" s="659"/>
      <c r="H1103" s="659"/>
      <c r="I1103" s="659"/>
      <c r="J1103" s="659"/>
      <c r="K1103" s="659"/>
      <c r="L1103" s="659"/>
      <c r="M1103" s="659"/>
      <c r="N1103" s="961"/>
      <c r="O1103" s="329"/>
      <c r="P1103" s="362"/>
      <c r="Q1103" s="330"/>
      <c r="R1103" s="330"/>
      <c r="S1103" s="330"/>
      <c r="T1103" s="330"/>
      <c r="U1103" s="330"/>
      <c r="V1103" s="330"/>
      <c r="W1103" s="330"/>
      <c r="X1103" s="330"/>
      <c r="Y1103" s="329"/>
      <c r="Z1103" s="329"/>
    </row>
    <row r="1104" spans="1:26" ht="21" customHeight="1">
      <c r="A1104" s="922" t="s">
        <v>149</v>
      </c>
      <c r="B1104" s="923"/>
      <c r="C1104" s="274">
        <v>10</v>
      </c>
      <c r="D1104" s="274">
        <v>10</v>
      </c>
      <c r="E1104" s="322" t="s">
        <v>436</v>
      </c>
      <c r="F1104" s="322" t="s">
        <v>437</v>
      </c>
      <c r="G1104" s="274">
        <v>70</v>
      </c>
      <c r="H1104" s="270">
        <v>100</v>
      </c>
      <c r="I1104" s="202">
        <v>100</v>
      </c>
      <c r="J1104" s="270">
        <v>200</v>
      </c>
      <c r="K1104" s="279"/>
      <c r="L1104" s="270">
        <v>100</v>
      </c>
      <c r="M1104" s="270"/>
      <c r="N1104" s="201">
        <v>200</v>
      </c>
      <c r="O1104" s="329"/>
      <c r="P1104" s="362"/>
      <c r="Q1104" s="330"/>
      <c r="R1104" s="330"/>
      <c r="S1104" s="330"/>
      <c r="T1104" s="330"/>
      <c r="U1104" s="330"/>
      <c r="V1104" s="330"/>
      <c r="W1104" s="330"/>
      <c r="X1104" s="330"/>
      <c r="Y1104" s="329"/>
      <c r="Z1104" s="329"/>
    </row>
    <row r="1105" spans="1:26" ht="21" customHeight="1">
      <c r="A1105" s="891" t="str">
        <f>'statement of marks'!$J$3</f>
        <v xml:space="preserve"> HINDI</v>
      </c>
      <c r="B1105" s="892"/>
      <c r="C1105" s="277" t="str">
        <f>IF('statement of marks'!J35="","",'statement of marks'!J35)</f>
        <v/>
      </c>
      <c r="D1105" s="277" t="str">
        <f>IF('statement of marks'!K35="","",'statement of marks'!K35)</f>
        <v/>
      </c>
      <c r="E1105" s="277" t="str">
        <f>IF('statement of marks'!L35="","",'statement of marks'!L35)</f>
        <v/>
      </c>
      <c r="F1105" s="360" t="str">
        <f>IF('statement of marks'!N35="","",'statement of marks'!N35)</f>
        <v/>
      </c>
      <c r="G1105" s="277" t="str">
        <f>IF('statement of marks'!O35="","",'statement of marks'!O35)</f>
        <v/>
      </c>
      <c r="H1105" s="270" t="str">
        <f t="shared" ref="H1105:H1110" si="167">IF(G1105="","",SUM(C1105:G1105))</f>
        <v/>
      </c>
      <c r="I1105" s="202" t="str">
        <f>IF('statement of marks'!Q35="","",'statement of marks'!Q35)</f>
        <v/>
      </c>
      <c r="J1105" s="203" t="str">
        <f t="shared" ref="J1105:J1110" si="168">IF(I1105="","",SUM(H1105:I1105))</f>
        <v/>
      </c>
      <c r="K1105" s="275" t="str">
        <f>CONCATENATE('statement of marks'!HZ35,'statement of marks'!IA35,'statement of marks'!IB35)</f>
        <v/>
      </c>
      <c r="L1105" s="277" t="str">
        <f>IF('result subject-wise'!AB35="","",'result subject-wise'!AB35)</f>
        <v/>
      </c>
      <c r="M1105" s="277" t="str">
        <f>IF('result subject-wise'!AK35="","",'result subject-wise'!AK35)</f>
        <v/>
      </c>
      <c r="N1105" s="276" t="str">
        <f>IF(AND(K1105="RE",M1105=""),"",IF(AND(K1105="S",M1105=""),"",IF(M1105="P",SUM(H1105,L1105),J1105)))</f>
        <v/>
      </c>
      <c r="O1105" s="331"/>
      <c r="P1105" s="362"/>
      <c r="Q1105" s="325"/>
      <c r="R1105" s="325"/>
      <c r="S1105" s="325"/>
      <c r="T1105" s="325"/>
      <c r="U1105" s="333"/>
      <c r="V1105" s="325"/>
      <c r="W1105" s="325"/>
      <c r="X1105" s="325"/>
      <c r="Y1105" s="331"/>
      <c r="Z1105" s="331"/>
    </row>
    <row r="1106" spans="1:26" ht="21" customHeight="1">
      <c r="A1106" s="891" t="str">
        <f>'statement of marks'!$Y$3</f>
        <v xml:space="preserve"> ENGLISH</v>
      </c>
      <c r="B1106" s="892"/>
      <c r="C1106" s="277" t="str">
        <f>IF('statement of marks'!Y35="","",'statement of marks'!Y35)</f>
        <v/>
      </c>
      <c r="D1106" s="277" t="str">
        <f>IF('statement of marks'!Z35="","",'statement of marks'!Z35)</f>
        <v/>
      </c>
      <c r="E1106" s="277" t="str">
        <f>IF('statement of marks'!AA35="","",'statement of marks'!AA35)</f>
        <v/>
      </c>
      <c r="F1106" s="360" t="str">
        <f>IF('statement of marks'!AC35="","",'statement of marks'!AC35)</f>
        <v/>
      </c>
      <c r="G1106" s="277" t="str">
        <f>IF('statement of marks'!AD35="","",'statement of marks'!AD35)</f>
        <v/>
      </c>
      <c r="H1106" s="270" t="str">
        <f t="shared" si="167"/>
        <v/>
      </c>
      <c r="I1106" s="202" t="str">
        <f>IF('statement of marks'!AF35="","",'statement of marks'!AF35)</f>
        <v/>
      </c>
      <c r="J1106" s="203" t="str">
        <f t="shared" si="168"/>
        <v/>
      </c>
      <c r="K1106" s="275" t="str">
        <f>CONCATENATE('statement of marks'!IC35,'statement of marks'!ID35,'statement of marks'!IE35,)</f>
        <v/>
      </c>
      <c r="L1106" s="277" t="str">
        <f>IF('result subject-wise'!AC35="","",'result subject-wise'!AC35)</f>
        <v/>
      </c>
      <c r="M1106" s="277" t="str">
        <f>IF('result subject-wise'!AL35="","",'result subject-wise'!AL35)</f>
        <v/>
      </c>
      <c r="N1106" s="276" t="str">
        <f t="shared" ref="N1106:N1110" si="169">IF(AND(K1106="RE",M1106=""),"",IF(AND(K1106="S",M1106=""),"",IF(M1106="P",SUM(H1106,L1106),J1106)))</f>
        <v/>
      </c>
      <c r="O1106" s="351"/>
      <c r="P1106" s="362"/>
      <c r="Q1106" s="334"/>
      <c r="R1106" s="325"/>
      <c r="S1106" s="335"/>
      <c r="T1106" s="336"/>
      <c r="U1106" s="337"/>
      <c r="V1106" s="334"/>
      <c r="W1106" s="334"/>
      <c r="X1106" s="337"/>
      <c r="Y1106" s="326"/>
      <c r="Z1106" s="326"/>
    </row>
    <row r="1107" spans="1:26" ht="21" customHeight="1">
      <c r="A1107" s="891" t="str">
        <f>'statement of marks'!AO35</f>
        <v/>
      </c>
      <c r="B1107" s="892"/>
      <c r="C1107" s="277" t="str">
        <f>IF('statement of marks'!AP35="","",'statement of marks'!AP35)</f>
        <v/>
      </c>
      <c r="D1107" s="277" t="str">
        <f>IF('statement of marks'!AQ35="","",'statement of marks'!AQ35)</f>
        <v/>
      </c>
      <c r="E1107" s="277" t="str">
        <f>IF('statement of marks'!AR35="","",'statement of marks'!AR35)</f>
        <v/>
      </c>
      <c r="F1107" s="360" t="str">
        <f>IF('statement of marks'!AT35="","",'statement of marks'!AT35)</f>
        <v/>
      </c>
      <c r="G1107" s="277" t="str">
        <f>IF('statement of marks'!AU35="","",'statement of marks'!AU35)</f>
        <v/>
      </c>
      <c r="H1107" s="270" t="str">
        <f t="shared" si="167"/>
        <v/>
      </c>
      <c r="I1107" s="202" t="str">
        <f>IF('statement of marks'!AW35="","",'statement of marks'!AW35)</f>
        <v/>
      </c>
      <c r="J1107" s="203" t="str">
        <f t="shared" si="168"/>
        <v/>
      </c>
      <c r="K1107" s="275" t="str">
        <f>CONCATENATE('statement of marks'!IF35,'statement of marks'!IL35,'statement of marks'!IM35)</f>
        <v/>
      </c>
      <c r="L1107" s="277" t="str">
        <f>IF('result subject-wise'!AD35="","",'result subject-wise'!AD35)</f>
        <v/>
      </c>
      <c r="M1107" s="277" t="str">
        <f>IF('result subject-wise'!AM35="","",'result subject-wise'!AM35)</f>
        <v/>
      </c>
      <c r="N1107" s="276" t="str">
        <f t="shared" si="169"/>
        <v/>
      </c>
      <c r="O1107" s="326"/>
      <c r="P1107" s="362"/>
      <c r="Q1107" s="334"/>
      <c r="R1107" s="325"/>
      <c r="S1107" s="335"/>
      <c r="T1107" s="336"/>
      <c r="U1107" s="337"/>
      <c r="V1107" s="334"/>
      <c r="W1107" s="334"/>
      <c r="X1107" s="337"/>
      <c r="Y1107" s="326"/>
      <c r="Z1107" s="326"/>
    </row>
    <row r="1108" spans="1:26" ht="21" customHeight="1">
      <c r="A1108" s="891" t="str">
        <f>'statement of marks'!$BE$3</f>
        <v xml:space="preserve"> SCIENCE</v>
      </c>
      <c r="B1108" s="892"/>
      <c r="C1108" s="277" t="str">
        <f>IF('statement of marks'!BE35="","",'statement of marks'!BE35)</f>
        <v/>
      </c>
      <c r="D1108" s="277" t="str">
        <f>IF('statement of marks'!BF35="","",'statement of marks'!BF35)</f>
        <v/>
      </c>
      <c r="E1108" s="277" t="str">
        <f>IF('statement of marks'!BG35="","",'statement of marks'!BG35)</f>
        <v/>
      </c>
      <c r="F1108" s="360" t="str">
        <f>IF('statement of marks'!BI35="","",'statement of marks'!BI35)</f>
        <v/>
      </c>
      <c r="G1108" s="277" t="str">
        <f>IF('statement of marks'!BJ35="","",'statement of marks'!BJ35)</f>
        <v/>
      </c>
      <c r="H1108" s="270" t="str">
        <f t="shared" si="167"/>
        <v/>
      </c>
      <c r="I1108" s="202" t="str">
        <f>IF('statement of marks'!BL35="","",'statement of marks'!BL35)</f>
        <v/>
      </c>
      <c r="J1108" s="203" t="str">
        <f t="shared" si="168"/>
        <v/>
      </c>
      <c r="K1108" s="275" t="str">
        <f>CONCATENATE('statement of marks'!IN35,'statement of marks'!IO35,'statement of marks'!IP35)</f>
        <v/>
      </c>
      <c r="L1108" s="277" t="str">
        <f>IF('result subject-wise'!AE35="","",'result subject-wise'!AE35)</f>
        <v/>
      </c>
      <c r="M1108" s="277" t="str">
        <f>IF('result subject-wise'!AN35="","",'result subject-wise'!AN35)</f>
        <v/>
      </c>
      <c r="N1108" s="276" t="str">
        <f t="shared" si="169"/>
        <v/>
      </c>
      <c r="O1108" s="326"/>
      <c r="P1108" s="362"/>
      <c r="Q1108" s="334"/>
      <c r="R1108" s="325"/>
      <c r="S1108" s="335"/>
      <c r="T1108" s="336"/>
      <c r="U1108" s="337"/>
      <c r="V1108" s="334"/>
      <c r="W1108" s="334"/>
      <c r="X1108" s="337"/>
      <c r="Y1108" s="326"/>
      <c r="Z1108" s="326"/>
    </row>
    <row r="1109" spans="1:26" ht="21" customHeight="1">
      <c r="A1109" s="909" t="str">
        <f>'statement of marks'!$BU35</f>
        <v xml:space="preserve"> SOCIAL SCIENCE</v>
      </c>
      <c r="B1109" s="910"/>
      <c r="C1109" s="277">
        <f>IF('statement of marks'!CL35="","",'statement of marks'!CL35)</f>
        <v>10</v>
      </c>
      <c r="D1109" s="277">
        <f>IF('statement of marks'!CM35="","",'statement of marks'!CM35)</f>
        <v>10</v>
      </c>
      <c r="E1109" s="277">
        <f>IF('statement of marks'!CN35="","",'statement of marks'!CN35)</f>
        <v>9</v>
      </c>
      <c r="F1109" s="360">
        <f>IF('statement of marks'!CO35="","",'statement of marks'!CO35)</f>
        <v>0.5</v>
      </c>
      <c r="G1109" s="277">
        <f>IF('statement of marks'!CP35="","",'statement of marks'!CP35)</f>
        <v>70</v>
      </c>
      <c r="H1109" s="270">
        <f t="shared" si="167"/>
        <v>99.5</v>
      </c>
      <c r="I1109" s="202">
        <f>IF('statement of marks'!CR35="","",'statement of marks'!CR35)</f>
        <v>100</v>
      </c>
      <c r="J1109" s="203">
        <f t="shared" si="168"/>
        <v>199.5</v>
      </c>
      <c r="K1109" s="275" t="str">
        <f>CONCATENATE('statement of marks'!IQ35,'statement of marks'!IR35,'statement of marks'!IS35)</f>
        <v/>
      </c>
      <c r="L1109" s="277" t="str">
        <f>IF('result subject-wise'!AF35="","",'result subject-wise'!AF35)</f>
        <v/>
      </c>
      <c r="M1109" s="277" t="str">
        <f>IF('result subject-wise'!AO35="","",'result subject-wise'!AO35)</f>
        <v/>
      </c>
      <c r="N1109" s="276">
        <f t="shared" si="169"/>
        <v>199.5</v>
      </c>
      <c r="O1109" s="326"/>
      <c r="P1109" s="362"/>
      <c r="Q1109" s="334"/>
      <c r="R1109" s="325"/>
      <c r="S1109" s="335"/>
      <c r="T1109" s="336"/>
      <c r="U1109" s="337"/>
      <c r="V1109" s="334"/>
      <c r="W1109" s="334"/>
      <c r="X1109" s="337"/>
      <c r="Y1109" s="326"/>
      <c r="Z1109" s="326"/>
    </row>
    <row r="1110" spans="1:26" ht="21" customHeight="1">
      <c r="A1110" s="891" t="str">
        <f>'statement of marks'!$CZ$3</f>
        <v xml:space="preserve"> MATHEMATICS</v>
      </c>
      <c r="B1110" s="892"/>
      <c r="C1110" s="277">
        <f>IF('statement of marks'!CZ35="","",'statement of marks'!CZ35)</f>
        <v>5</v>
      </c>
      <c r="D1110" s="277">
        <f>IF('statement of marks'!DA35="","",'statement of marks'!DA35)</f>
        <v>4</v>
      </c>
      <c r="E1110" s="277">
        <f>IF('statement of marks'!DB35="","",'statement of marks'!DB35)</f>
        <v>8</v>
      </c>
      <c r="F1110" s="360">
        <f>IF('statement of marks'!DD35="","",'statement of marks'!DD35)</f>
        <v>1</v>
      </c>
      <c r="G1110" s="277">
        <f>IF('statement of marks'!DE35="","",'statement of marks'!DE35)</f>
        <v>25</v>
      </c>
      <c r="H1110" s="270">
        <f t="shared" si="167"/>
        <v>43</v>
      </c>
      <c r="I1110" s="202">
        <f>IF('statement of marks'!DG35="","",'statement of marks'!DG35)</f>
        <v>90</v>
      </c>
      <c r="J1110" s="203">
        <f t="shared" si="168"/>
        <v>133</v>
      </c>
      <c r="K1110" s="275" t="str">
        <f>CONCATENATE('statement of marks'!IT35,'statement of marks'!IU35,'statement of marks'!IV35)</f>
        <v/>
      </c>
      <c r="L1110" s="277" t="str">
        <f>IF('result subject-wise'!AG35="","",'result subject-wise'!AG35)</f>
        <v/>
      </c>
      <c r="M1110" s="277" t="str">
        <f>IF('result subject-wise'!AP35="","",'result subject-wise'!AP35)</f>
        <v/>
      </c>
      <c r="N1110" s="276">
        <f t="shared" si="169"/>
        <v>133</v>
      </c>
      <c r="O1110" s="326"/>
      <c r="P1110" s="362"/>
      <c r="Q1110" s="334"/>
      <c r="R1110" s="325"/>
      <c r="S1110" s="335"/>
      <c r="T1110" s="336"/>
      <c r="U1110" s="337"/>
      <c r="V1110" s="334"/>
      <c r="W1110" s="334"/>
      <c r="X1110" s="337"/>
      <c r="Y1110" s="326"/>
      <c r="Z1110" s="326"/>
    </row>
    <row r="1111" spans="1:26" ht="21" customHeight="1">
      <c r="A1111" s="911" t="s">
        <v>214</v>
      </c>
      <c r="B1111" s="912"/>
      <c r="C1111" s="274">
        <f t="shared" ref="C1111:D1111" si="170">IF(C1110="","",SUM(C1105:C1110))</f>
        <v>15</v>
      </c>
      <c r="D1111" s="274">
        <f t="shared" si="170"/>
        <v>14</v>
      </c>
      <c r="E1111" s="274">
        <f>IF(E1110="","",SUM(E1105:E1110))</f>
        <v>17</v>
      </c>
      <c r="F1111" s="361">
        <f>IF(F1110="","",SUM(F1105:F1110))</f>
        <v>1.5</v>
      </c>
      <c r="G1111" s="274">
        <f t="shared" ref="G1111:J1111" si="171">IF(G1110="","",SUM(G1105:G1110))</f>
        <v>95</v>
      </c>
      <c r="H1111" s="274">
        <f t="shared" si="171"/>
        <v>142.5</v>
      </c>
      <c r="I1111" s="274">
        <f t="shared" si="171"/>
        <v>190</v>
      </c>
      <c r="J1111" s="274">
        <f t="shared" si="171"/>
        <v>332.5</v>
      </c>
      <c r="K1111" s="913"/>
      <c r="L1111" s="914"/>
      <c r="M1111" s="919">
        <f>COUNTIF(M1105:M1110,"F")</f>
        <v>0</v>
      </c>
      <c r="N1111" s="273">
        <f>SUM(N1105:N1110)</f>
        <v>332.5</v>
      </c>
      <c r="O1111" s="326"/>
      <c r="P1111" s="362"/>
      <c r="Q1111" s="334"/>
      <c r="R1111" s="325"/>
      <c r="S1111" s="335"/>
      <c r="T1111" s="336"/>
      <c r="U1111" s="337"/>
      <c r="V1111" s="334"/>
      <c r="W1111" s="334"/>
      <c r="X1111" s="337"/>
      <c r="Y1111" s="326"/>
      <c r="Z1111" s="326"/>
    </row>
    <row r="1112" spans="1:26" ht="21" customHeight="1">
      <c r="A1112" s="911" t="s">
        <v>199</v>
      </c>
      <c r="B1112" s="912"/>
      <c r="C1112" s="270">
        <f>60-(COUNTIF(C1105:C1110,"NA")*C1104+COUNTIF(C1105:C1110,"ML")*C1104)</f>
        <v>60</v>
      </c>
      <c r="D1112" s="270">
        <f>60-(COUNTIF(D1105:D1110,"NA")*D1104+COUNTIF(D1105:D1110,"ML")*D1104)</f>
        <v>60</v>
      </c>
      <c r="E1112" s="270">
        <f>53-(COUNTIF(E1105:E1110,"NA")*9+COUNTIF(E1105:E1110,"ML")*9)</f>
        <v>53</v>
      </c>
      <c r="F1112" s="270">
        <f>7-(COUNTIF(F1105:F1110,"ML")*1)</f>
        <v>7</v>
      </c>
      <c r="G1112" s="270">
        <f>420-(COUNTIF(G1105:G1110,"NA")*G1104+COUNTIF(G1105:G1110,"ML")*G1104)</f>
        <v>420</v>
      </c>
      <c r="H1112" s="270">
        <f>SUM(C1112:G1112)</f>
        <v>600</v>
      </c>
      <c r="I1112" s="270">
        <f>600-(COUNTIF(I1105:I1110,"ML")*100)</f>
        <v>600</v>
      </c>
      <c r="J1112" s="270">
        <f>SUM(H1112:I1112)</f>
        <v>1200</v>
      </c>
      <c r="K1112" s="915"/>
      <c r="L1112" s="916"/>
      <c r="M1112" s="920"/>
      <c r="N1112" s="201">
        <f>6*N1104</f>
        <v>1200</v>
      </c>
      <c r="O1112" s="339"/>
      <c r="P1112" s="362"/>
      <c r="Q1112" s="332"/>
      <c r="R1112" s="332"/>
      <c r="S1112" s="332"/>
      <c r="T1112" s="332"/>
      <c r="U1112" s="340"/>
      <c r="V1112" s="340"/>
      <c r="W1112" s="334"/>
      <c r="X1112" s="332"/>
      <c r="Y1112" s="339"/>
      <c r="Z1112" s="339"/>
    </row>
    <row r="1113" spans="1:26" ht="21" customHeight="1">
      <c r="A1113" s="922" t="s">
        <v>130</v>
      </c>
      <c r="B1113" s="923"/>
      <c r="C1113" s="204">
        <f t="shared" ref="C1113:J1113" si="172">C1111/C1112*100</f>
        <v>25</v>
      </c>
      <c r="D1113" s="204">
        <f t="shared" si="172"/>
        <v>23.333333333333332</v>
      </c>
      <c r="E1113" s="204">
        <f t="shared" si="172"/>
        <v>32.075471698113205</v>
      </c>
      <c r="F1113" s="204">
        <f t="shared" si="172"/>
        <v>21.428571428571427</v>
      </c>
      <c r="G1113" s="204">
        <f t="shared" si="172"/>
        <v>22.61904761904762</v>
      </c>
      <c r="H1113" s="204">
        <f t="shared" si="172"/>
        <v>23.75</v>
      </c>
      <c r="I1113" s="204">
        <f t="shared" si="172"/>
        <v>31.666666666666664</v>
      </c>
      <c r="J1113" s="204">
        <f t="shared" si="172"/>
        <v>27.708333333333336</v>
      </c>
      <c r="K1113" s="917"/>
      <c r="L1113" s="918"/>
      <c r="M1113" s="921"/>
      <c r="N1113" s="354">
        <f>N1111/N1112*100</f>
        <v>27.708333333333336</v>
      </c>
      <c r="O1113" s="339"/>
      <c r="P1113" s="363"/>
      <c r="Q1113" s="325"/>
      <c r="R1113" s="325"/>
      <c r="S1113" s="325"/>
      <c r="T1113" s="325"/>
      <c r="U1113" s="340"/>
      <c r="V1113" s="334"/>
      <c r="W1113" s="340"/>
      <c r="X1113" s="325"/>
      <c r="Y1113" s="339"/>
      <c r="Z1113" s="339"/>
    </row>
    <row r="1114" spans="1:26" ht="21" customHeight="1">
      <c r="A1114" s="891" t="str">
        <f>'statement of marks'!$DS$3</f>
        <v>RAJASTHAN KA SWARNIM ITIHAS</v>
      </c>
      <c r="B1114" s="892"/>
      <c r="C1114" s="272">
        <f>IF('statement of marks'!DS35="","",'statement of marks'!DS35)</f>
        <v>10</v>
      </c>
      <c r="D1114" s="272">
        <f>IF('statement of marks'!DT35="","",'statement of marks'!DT35)</f>
        <v>10</v>
      </c>
      <c r="E1114" s="277">
        <f>IF('statement of marks'!DU35="","",'statement of marks'!DU35)</f>
        <v>10</v>
      </c>
      <c r="F1114" s="924"/>
      <c r="G1114" s="272">
        <f>IF('statement of marks'!DW35="","",'statement of marks'!DW35)</f>
        <v>70</v>
      </c>
      <c r="H1114" s="270">
        <f>IF(G1114="","",SUM(C1114:G1114))</f>
        <v>100</v>
      </c>
      <c r="I1114" s="272">
        <f>IF('statement of marks'!DY35="","",'statement of marks'!DY35)</f>
        <v>100</v>
      </c>
      <c r="J1114" s="270">
        <f>IF(I1114="","",SUM(H1114:I1114))</f>
        <v>200</v>
      </c>
      <c r="K1114" s="275" t="str">
        <f>IF('statement of marks'!IW35="","",'statement of marks'!IW35)</f>
        <v/>
      </c>
      <c r="L1114" s="280" t="str">
        <f>IF('result subject-wise'!AQ35="","",'result subject-wise'!AQ35)</f>
        <v/>
      </c>
      <c r="M1114" s="927" t="s">
        <v>441</v>
      </c>
      <c r="N1114" s="928"/>
      <c r="O1114" s="331"/>
      <c r="P1114" s="362"/>
      <c r="Q1114" s="341"/>
      <c r="R1114" s="341"/>
      <c r="S1114" s="341"/>
      <c r="T1114" s="341"/>
      <c r="U1114" s="340"/>
      <c r="V1114" s="334"/>
      <c r="W1114" s="340"/>
      <c r="X1114" s="341"/>
      <c r="Y1114" s="331"/>
      <c r="Z1114" s="331"/>
    </row>
    <row r="1115" spans="1:26" ht="21" customHeight="1">
      <c r="A1115" s="891" t="str">
        <f>'statement of marks'!$EG$3</f>
        <v xml:space="preserve"> PH. AND HEALTH EDU.</v>
      </c>
      <c r="B1115" s="892"/>
      <c r="C1115" s="272">
        <f>IF('statement of marks'!EI35="","",'statement of marks'!EI35)</f>
        <v>14</v>
      </c>
      <c r="D1115" s="272">
        <f>IF('statement of marks'!EL35="","",'statement of marks'!EL35)</f>
        <v>11</v>
      </c>
      <c r="E1115" s="277">
        <f>IF('statement of marks'!EO35="","",'statement of marks'!EO35)</f>
        <v>25</v>
      </c>
      <c r="F1115" s="925"/>
      <c r="G1115" s="272">
        <f>IF('statement of marks'!EU35="","",'statement of marks'!EU35)</f>
        <v>38</v>
      </c>
      <c r="H1115" s="270">
        <f>IF(G1115="","",SUM(C1115:G1115))</f>
        <v>88</v>
      </c>
      <c r="I1115" s="272">
        <f>IF('statement of marks'!EZ35="","",'statement of marks'!EZ35)</f>
        <v>100</v>
      </c>
      <c r="J1115" s="270">
        <f>IF(I1115="","",SUM(H1115:I1115))</f>
        <v>188</v>
      </c>
      <c r="K1115" s="275" t="str">
        <f>IF('statement of marks'!IX35="","",'statement of marks'!IX35)</f>
        <v>A</v>
      </c>
      <c r="L1115" s="274" t="str">
        <f>IF('result subject-wise'!AR35="","",'result subject-wise'!AR35)</f>
        <v/>
      </c>
      <c r="M1115" s="929"/>
      <c r="N1115" s="930"/>
      <c r="O1115" s="326"/>
      <c r="P1115" s="362"/>
      <c r="Q1115" s="327"/>
      <c r="R1115" s="325"/>
      <c r="S1115" s="327"/>
      <c r="T1115" s="325"/>
      <c r="U1115" s="337"/>
      <c r="V1115" s="342"/>
      <c r="W1115" s="343"/>
      <c r="X1115" s="332"/>
      <c r="Y1115" s="326"/>
      <c r="Z1115" s="326"/>
    </row>
    <row r="1116" spans="1:26" ht="21" customHeight="1">
      <c r="A1116" s="891" t="str">
        <f>'statement of marks'!$FJ$3</f>
        <v xml:space="preserve"> FOUNDATION OF IT</v>
      </c>
      <c r="B1116" s="892"/>
      <c r="C1116" s="272">
        <f>IF('statement of marks'!FJ35="","",'statement of marks'!FJ35)</f>
        <v>10</v>
      </c>
      <c r="D1116" s="272">
        <f>IF('statement of marks'!FK35="","",'statement of marks'!FK35)</f>
        <v>10</v>
      </c>
      <c r="E1116" s="277">
        <f>IF('statement of marks'!FL35="","",'statement of marks'!FL35)</f>
        <v>10</v>
      </c>
      <c r="F1116" s="926"/>
      <c r="G1116" s="272">
        <f>IF('statement of marks'!FP35="","",'statement of marks'!FP35)</f>
        <v>51</v>
      </c>
      <c r="H1116" s="270">
        <f>IF(G1116="","",SUM(C1116:G1116))</f>
        <v>81</v>
      </c>
      <c r="I1116" s="272">
        <f>IF('statement of marks'!FU35="","",'statement of marks'!FU35)</f>
        <v>90</v>
      </c>
      <c r="J1116" s="270">
        <f>IF(I1116="","",SUM(H1116:I1116))</f>
        <v>171</v>
      </c>
      <c r="K1116" s="275" t="str">
        <f>IF('statement of marks'!IY35="","",'statement of marks'!IY35)</f>
        <v>A</v>
      </c>
      <c r="L1116" s="274" t="str">
        <f>IF('result subject-wise'!AS35="","",'result subject-wise'!AS35)</f>
        <v/>
      </c>
      <c r="M1116" s="931" t="str">
        <f>IF('result subject-wise'!AV35="","",'result subject-wise'!AV35)</f>
        <v/>
      </c>
      <c r="N1116" s="932"/>
      <c r="O1116" s="326"/>
      <c r="P1116" s="362"/>
      <c r="Q1116" s="327"/>
      <c r="R1116" s="325"/>
      <c r="S1116" s="327"/>
      <c r="T1116" s="325"/>
      <c r="U1116" s="337"/>
      <c r="V1116" s="332"/>
      <c r="W1116" s="332"/>
      <c r="X1116" s="332"/>
      <c r="Y1116" s="326"/>
      <c r="Z1116" s="326"/>
    </row>
    <row r="1117" spans="1:26" ht="21" customHeight="1">
      <c r="A1117" s="891" t="str">
        <f>'statement of marks'!$GE$3</f>
        <v xml:space="preserve"> S.U.P.W.</v>
      </c>
      <c r="B1117" s="892"/>
      <c r="C1117" s="933" t="s">
        <v>244</v>
      </c>
      <c r="D1117" s="934"/>
      <c r="E1117" s="933" t="s">
        <v>74</v>
      </c>
      <c r="F1117" s="933"/>
      <c r="G1117" s="934"/>
      <c r="H1117" s="934" t="s">
        <v>75</v>
      </c>
      <c r="I1117" s="934"/>
      <c r="J1117" s="270" t="s">
        <v>35</v>
      </c>
      <c r="K1117" s="274" t="s">
        <v>52</v>
      </c>
      <c r="L1117" s="935"/>
      <c r="M1117" s="933" t="s">
        <v>130</v>
      </c>
      <c r="N1117" s="936"/>
      <c r="O1117" s="326"/>
      <c r="P1117" s="362"/>
      <c r="Q1117" s="327"/>
      <c r="R1117" s="325"/>
      <c r="S1117" s="327"/>
      <c r="T1117" s="325"/>
      <c r="U1117" s="337"/>
      <c r="V1117" s="332"/>
      <c r="W1117" s="332"/>
      <c r="X1117" s="332"/>
      <c r="Y1117" s="326"/>
      <c r="Z1117" s="326"/>
    </row>
    <row r="1118" spans="1:26" ht="21" customHeight="1">
      <c r="A1118" s="891"/>
      <c r="B1118" s="892"/>
      <c r="C1118" s="934">
        <f>'statement of marks'!$GE$6</f>
        <v>25</v>
      </c>
      <c r="D1118" s="934"/>
      <c r="E1118" s="934">
        <f>'statement of marks'!$GF$6</f>
        <v>45</v>
      </c>
      <c r="F1118" s="934"/>
      <c r="G1118" s="934"/>
      <c r="H1118" s="934">
        <f>'statement of marks'!$GG$6</f>
        <v>30</v>
      </c>
      <c r="I1118" s="934"/>
      <c r="J1118" s="270">
        <f>SUM(C1118,E1118,H1118)</f>
        <v>100</v>
      </c>
      <c r="K1118" s="274"/>
      <c r="L1118" s="935"/>
      <c r="M1118" s="937" t="str">
        <f>IF(M1116="PASS",N1113,"")</f>
        <v/>
      </c>
      <c r="N1118" s="938"/>
      <c r="O1118" s="326"/>
      <c r="P1118" s="362"/>
      <c r="Q1118" s="325"/>
      <c r="R1118" s="325"/>
      <c r="S1118" s="325"/>
      <c r="T1118" s="325"/>
      <c r="U1118" s="332"/>
      <c r="V1118" s="342"/>
      <c r="W1118" s="337"/>
      <c r="X1118" s="337"/>
      <c r="Y1118" s="326"/>
      <c r="Z1118" s="326"/>
    </row>
    <row r="1119" spans="1:26" ht="21" customHeight="1">
      <c r="A1119" s="891"/>
      <c r="B1119" s="892"/>
      <c r="C1119" s="939">
        <f>IF('statement of marks'!GE35="","",'statement of marks'!GE35)</f>
        <v>24</v>
      </c>
      <c r="D1119" s="939"/>
      <c r="E1119" s="939">
        <f>'statement of marks'!GF35</f>
        <v>44</v>
      </c>
      <c r="F1119" s="939"/>
      <c r="G1119" s="939"/>
      <c r="H1119" s="939">
        <f>'statement of marks'!GG35</f>
        <v>30</v>
      </c>
      <c r="I1119" s="939"/>
      <c r="J1119" s="272">
        <f>IF(H1119="","",SUM(C1119,E1119,H1119))</f>
        <v>98</v>
      </c>
      <c r="K1119" s="275" t="str">
        <f>IF('statement of marks'!IZ35="","",'statement of marks'!IZ35)</f>
        <v>A</v>
      </c>
      <c r="L1119" s="935"/>
      <c r="M1119" s="940" t="s">
        <v>50</v>
      </c>
      <c r="N1119" s="941"/>
      <c r="O1119" s="326"/>
      <c r="P1119" s="362"/>
      <c r="Q1119" s="325"/>
      <c r="R1119" s="325"/>
      <c r="S1119" s="325"/>
      <c r="T1119" s="325"/>
      <c r="U1119" s="332"/>
      <c r="V1119" s="342"/>
      <c r="W1119" s="337"/>
      <c r="X1119" s="337"/>
      <c r="Y1119" s="326"/>
      <c r="Z1119" s="326"/>
    </row>
    <row r="1120" spans="1:26" ht="21" customHeight="1">
      <c r="A1120" s="891" t="str">
        <f>'statement of marks'!$GN$3</f>
        <v xml:space="preserve"> ART EDU.</v>
      </c>
      <c r="B1120" s="892"/>
      <c r="C1120" s="934" t="s">
        <v>76</v>
      </c>
      <c r="D1120" s="934"/>
      <c r="E1120" s="934" t="s">
        <v>77</v>
      </c>
      <c r="F1120" s="934"/>
      <c r="G1120" s="934"/>
      <c r="H1120" s="934" t="s">
        <v>78</v>
      </c>
      <c r="I1120" s="934"/>
      <c r="J1120" s="270" t="s">
        <v>35</v>
      </c>
      <c r="K1120" s="274" t="s">
        <v>52</v>
      </c>
      <c r="L1120" s="935"/>
      <c r="M1120" s="942" t="str">
        <f>IF(M1118="","",IF(M1118&gt;=60,"FIRST",IF(M1118&gt;=48,"SECOND",IF(M1118&gt;=36,"THIRD"))))</f>
        <v/>
      </c>
      <c r="N1120" s="943"/>
      <c r="O1120" s="326"/>
      <c r="P1120" s="362"/>
      <c r="Q1120" s="327"/>
      <c r="R1120" s="327"/>
      <c r="S1120" s="327"/>
      <c r="T1120" s="327"/>
      <c r="U1120" s="337"/>
      <c r="V1120" s="342"/>
      <c r="W1120" s="34"/>
      <c r="X1120" s="337"/>
      <c r="Y1120" s="326"/>
      <c r="Z1120" s="326"/>
    </row>
    <row r="1121" spans="1:26" ht="21" customHeight="1">
      <c r="A1121" s="891"/>
      <c r="B1121" s="892"/>
      <c r="C1121" s="934">
        <f>'statement of marks'!$GN$6</f>
        <v>25</v>
      </c>
      <c r="D1121" s="934"/>
      <c r="E1121" s="274">
        <f>'statement of marks'!$GO$6</f>
        <v>30</v>
      </c>
      <c r="F1121" s="274"/>
      <c r="G1121" s="270">
        <f>'statement of marks'!$GP$6</f>
        <v>30</v>
      </c>
      <c r="H1121" s="934">
        <f>'statement of marks'!$GQ$6</f>
        <v>15</v>
      </c>
      <c r="I1121" s="934"/>
      <c r="J1121" s="270">
        <f>SUM(C1121,E1121,G1121,H1121)</f>
        <v>100</v>
      </c>
      <c r="K1121" s="274"/>
      <c r="L1121" s="935"/>
      <c r="M1121" s="942"/>
      <c r="N1121" s="943"/>
      <c r="O1121" s="326"/>
      <c r="P1121" s="362"/>
      <c r="Q1121" s="325"/>
      <c r="R1121" s="325"/>
      <c r="S1121" s="325"/>
      <c r="T1121" s="325"/>
      <c r="U1121" s="332"/>
      <c r="V1121" s="342"/>
      <c r="W1121" s="337"/>
      <c r="X1121" s="337"/>
      <c r="Y1121" s="326"/>
      <c r="Z1121" s="326"/>
    </row>
    <row r="1122" spans="1:26" ht="21" customHeight="1">
      <c r="A1122" s="891"/>
      <c r="B1122" s="892"/>
      <c r="C1122" s="939">
        <f>IF('statement of marks'!GN35="","",'statement of marks'!GN35)</f>
        <v>24</v>
      </c>
      <c r="D1122" s="939"/>
      <c r="E1122" s="277">
        <f>'statement of marks'!GO35</f>
        <v>28</v>
      </c>
      <c r="F1122" s="277"/>
      <c r="G1122" s="272">
        <f>'statement of marks'!GP35</f>
        <v>27</v>
      </c>
      <c r="H1122" s="939">
        <f>'statement of marks'!GQ35</f>
        <v>14</v>
      </c>
      <c r="I1122" s="939"/>
      <c r="J1122" s="270">
        <f>IF(H1122="","",SUM(C1122:H1122))</f>
        <v>93</v>
      </c>
      <c r="K1122" s="275" t="str">
        <f>IF('statement of marks'!JA35="","",'statement of marks'!JA35)</f>
        <v>A</v>
      </c>
      <c r="L1122" s="944" t="s">
        <v>442</v>
      </c>
      <c r="M1122" s="945"/>
      <c r="N1122" s="946"/>
      <c r="O1122" s="326"/>
      <c r="P1122" s="362"/>
      <c r="Q1122" s="325"/>
      <c r="R1122" s="325"/>
      <c r="S1122" s="325"/>
      <c r="T1122" s="325"/>
      <c r="U1122" s="332"/>
      <c r="V1122" s="342"/>
      <c r="W1122" s="337"/>
      <c r="X1122" s="337"/>
      <c r="Y1122" s="326"/>
      <c r="Z1122" s="326"/>
    </row>
    <row r="1123" spans="1:26" ht="21" customHeight="1">
      <c r="A1123" s="922" t="s">
        <v>439</v>
      </c>
      <c r="B1123" s="923"/>
      <c r="C1123" s="901" t="str">
        <f>'statement of marks'!HK35</f>
        <v/>
      </c>
      <c r="D1123" s="901"/>
      <c r="E1123" s="901"/>
      <c r="F1123" s="278"/>
      <c r="G1123" s="278" t="s">
        <v>211</v>
      </c>
      <c r="H1123" s="275" t="str">
        <f>IF('statement of marks'!DR35="","",'statement of marks'!DR35)</f>
        <v/>
      </c>
      <c r="I1123" s="942" t="s">
        <v>209</v>
      </c>
      <c r="J1123" s="942"/>
      <c r="K1123" s="272" t="str">
        <f>IF('statement of marks'!HM35="","",'statement of marks'!HM35)</f>
        <v/>
      </c>
      <c r="L1123" s="945"/>
      <c r="M1123" s="945"/>
      <c r="N1123" s="946"/>
      <c r="O1123" s="326"/>
      <c r="P1123" s="362"/>
      <c r="Q1123" s="327"/>
      <c r="R1123" s="327"/>
      <c r="S1123" s="327"/>
      <c r="T1123" s="325"/>
      <c r="U1123" s="337"/>
      <c r="V1123" s="344"/>
      <c r="W1123" s="345"/>
      <c r="X1123" s="345"/>
      <c r="Y1123" s="326"/>
      <c r="Z1123" s="326"/>
    </row>
    <row r="1124" spans="1:26" ht="21" customHeight="1">
      <c r="A1124" s="310" t="s">
        <v>363</v>
      </c>
      <c r="B1124" s="947" t="s">
        <v>202</v>
      </c>
      <c r="C1124" s="947"/>
      <c r="D1124" s="939" t="s">
        <v>203</v>
      </c>
      <c r="E1124" s="939"/>
      <c r="F1124" s="272"/>
      <c r="G1124" s="939" t="s">
        <v>204</v>
      </c>
      <c r="H1124" s="939"/>
      <c r="I1124" s="939" t="s">
        <v>205</v>
      </c>
      <c r="J1124" s="939"/>
      <c r="K1124" s="272" t="s">
        <v>324</v>
      </c>
      <c r="L1124" s="945"/>
      <c r="M1124" s="945"/>
      <c r="N1124" s="946"/>
      <c r="O1124" s="331"/>
      <c r="P1124" s="362"/>
      <c r="Q1124" s="324"/>
      <c r="R1124" s="337"/>
      <c r="S1124" s="337"/>
      <c r="T1124" s="337"/>
      <c r="U1124" s="327"/>
      <c r="V1124" s="345"/>
      <c r="W1124" s="345"/>
      <c r="X1124" s="345"/>
      <c r="Y1124" s="331"/>
      <c r="Z1124" s="331"/>
    </row>
    <row r="1125" spans="1:26" ht="21" customHeight="1">
      <c r="A1125" s="891" t="s">
        <v>200</v>
      </c>
      <c r="B1125" s="892"/>
      <c r="C1125" s="277" t="str">
        <f>IF('statement of marks'!HO35="","",'statement of marks'!HO35)</f>
        <v/>
      </c>
      <c r="D1125" s="893" t="str">
        <f>IF('statement of marks'!HQ35="","",'statement of marks'!HQ35)</f>
        <v/>
      </c>
      <c r="E1125" s="893"/>
      <c r="F1125" s="277"/>
      <c r="G1125" s="893" t="str">
        <f>IF('statement of marks'!HS35="","",'statement of marks'!HS35)</f>
        <v/>
      </c>
      <c r="H1125" s="893"/>
      <c r="I1125" s="893" t="str">
        <f>IF('statement of marks'!HU35="","",'statement of marks'!HU35)</f>
        <v/>
      </c>
      <c r="J1125" s="893"/>
      <c r="K1125" s="275" t="str">
        <f>'statement of marks'!HW35</f>
        <v/>
      </c>
      <c r="L1125" s="894" t="str">
        <f>IF(OR(M1116="PASS",M1116="FAIL"),'result subject-wise'!$AV$112,"")</f>
        <v/>
      </c>
      <c r="M1125" s="894"/>
      <c r="N1125" s="895"/>
      <c r="O1125" s="346"/>
      <c r="P1125" s="362"/>
      <c r="Q1125" s="327"/>
      <c r="R1125" s="327"/>
      <c r="S1125" s="327"/>
      <c r="T1125" s="327"/>
      <c r="U1125" s="327"/>
      <c r="V1125" s="345"/>
      <c r="W1125" s="345"/>
      <c r="X1125" s="345"/>
      <c r="Y1125" s="357"/>
      <c r="Z1125" s="346"/>
    </row>
    <row r="1126" spans="1:26" ht="21" customHeight="1">
      <c r="A1126" s="896" t="s">
        <v>201</v>
      </c>
      <c r="B1126" s="897"/>
      <c r="C1126" s="274" t="str">
        <f>IF('statement of marks'!HN35="","",'statement of marks'!HN35)</f>
        <v/>
      </c>
      <c r="D1126" s="898" t="str">
        <f>IF('statement of marks'!HP35="","",'statement of marks'!HP35)</f>
        <v/>
      </c>
      <c r="E1126" s="898"/>
      <c r="F1126" s="274"/>
      <c r="G1126" s="898" t="str">
        <f>IF('statement of marks'!HR35="","",'statement of marks'!HR35)</f>
        <v/>
      </c>
      <c r="H1126" s="898"/>
      <c r="I1126" s="898" t="str">
        <f>IF('statement of marks'!HT35="","",'statement of marks'!HT35)</f>
        <v/>
      </c>
      <c r="J1126" s="898"/>
      <c r="K1126" s="274" t="str">
        <f>'statement of marks'!HV35</f>
        <v/>
      </c>
      <c r="L1126" s="894"/>
      <c r="M1126" s="894"/>
      <c r="N1126" s="895"/>
      <c r="O1126" s="326"/>
      <c r="P1126" s="362"/>
      <c r="Q1126" s="334"/>
      <c r="R1126" s="334"/>
      <c r="S1126" s="334"/>
      <c r="T1126" s="334"/>
      <c r="U1126" s="337"/>
      <c r="V1126" s="347"/>
      <c r="W1126" s="347"/>
      <c r="X1126" s="347"/>
      <c r="Y1126" s="326"/>
      <c r="Z1126" s="326"/>
    </row>
    <row r="1127" spans="1:26" ht="21" customHeight="1">
      <c r="A1127" s="899" t="s">
        <v>323</v>
      </c>
      <c r="B1127" s="900"/>
      <c r="C1127" s="22"/>
      <c r="D1127" s="901"/>
      <c r="E1127" s="901"/>
      <c r="F1127" s="278"/>
      <c r="G1127" s="901"/>
      <c r="H1127" s="901"/>
      <c r="I1127" s="901"/>
      <c r="J1127" s="901"/>
      <c r="K1127" s="901"/>
      <c r="L1127" s="901"/>
      <c r="M1127" s="901"/>
      <c r="N1127" s="902"/>
      <c r="O1127" s="348"/>
      <c r="P1127" s="362"/>
      <c r="Q1127" s="332"/>
      <c r="R1127" s="332"/>
      <c r="S1127" s="332"/>
      <c r="T1127" s="332"/>
      <c r="U1127" s="332"/>
      <c r="V1127" s="347"/>
      <c r="W1127" s="347"/>
      <c r="X1127" s="347"/>
      <c r="Y1127" s="348"/>
      <c r="Z1127" s="348"/>
    </row>
    <row r="1128" spans="1:26" ht="21" customHeight="1">
      <c r="A1128" s="899" t="s">
        <v>206</v>
      </c>
      <c r="B1128" s="900"/>
      <c r="C1128" s="22"/>
      <c r="D1128" s="901"/>
      <c r="E1128" s="901"/>
      <c r="F1128" s="278"/>
      <c r="G1128" s="901"/>
      <c r="H1128" s="901"/>
      <c r="I1128" s="901"/>
      <c r="J1128" s="901"/>
      <c r="K1128" s="901"/>
      <c r="L1128" s="901"/>
      <c r="M1128" s="901"/>
      <c r="N1128" s="902"/>
      <c r="O1128" s="326"/>
      <c r="P1128" s="362"/>
      <c r="Q1128" s="324"/>
      <c r="R1128" s="324"/>
      <c r="S1128" s="324"/>
      <c r="T1128" s="324"/>
      <c r="U1128" s="324"/>
      <c r="V1128" s="324"/>
      <c r="W1128" s="324"/>
      <c r="X1128" s="324"/>
      <c r="Y1128" s="349"/>
      <c r="Z1128" s="326"/>
    </row>
    <row r="1129" spans="1:26" ht="21" customHeight="1">
      <c r="A1129" s="891" t="s">
        <v>322</v>
      </c>
      <c r="B1129" s="892"/>
      <c r="C1129" s="22"/>
      <c r="D1129" s="901"/>
      <c r="E1129" s="901"/>
      <c r="F1129" s="278"/>
      <c r="G1129" s="901"/>
      <c r="H1129" s="901"/>
      <c r="I1129" s="901"/>
      <c r="J1129" s="901"/>
      <c r="K1129" s="594" t="s">
        <v>322</v>
      </c>
      <c r="L1129" s="901"/>
      <c r="M1129" s="901"/>
      <c r="N1129" s="902"/>
      <c r="O1129" s="326"/>
      <c r="P1129" s="362"/>
      <c r="Q1129" s="324"/>
      <c r="R1129" s="324"/>
      <c r="S1129" s="324"/>
      <c r="T1129" s="324"/>
      <c r="U1129" s="324"/>
      <c r="V1129" s="324"/>
      <c r="W1129" s="324"/>
      <c r="X1129" s="324"/>
      <c r="Y1129" s="326"/>
      <c r="Z1129" s="326"/>
    </row>
    <row r="1130" spans="1:26" ht="21" customHeight="1">
      <c r="A1130" s="891" t="s">
        <v>207</v>
      </c>
      <c r="B1130" s="892"/>
      <c r="C1130" s="22"/>
      <c r="D1130" s="901"/>
      <c r="E1130" s="901"/>
      <c r="F1130" s="278"/>
      <c r="G1130" s="901"/>
      <c r="H1130" s="901"/>
      <c r="I1130" s="901"/>
      <c r="J1130" s="901"/>
      <c r="K1130" s="901"/>
      <c r="L1130" s="901"/>
      <c r="M1130" s="901"/>
      <c r="N1130" s="902"/>
      <c r="O1130" s="326"/>
      <c r="P1130" s="362"/>
      <c r="Q1130" s="324"/>
      <c r="R1130" s="324"/>
      <c r="S1130" s="324"/>
      <c r="T1130" s="324"/>
      <c r="U1130" s="34"/>
      <c r="V1130" s="324"/>
      <c r="W1130" s="324"/>
      <c r="X1130" s="324"/>
      <c r="Y1130" s="326"/>
      <c r="Z1130" s="326"/>
    </row>
    <row r="1131" spans="1:26" ht="21" customHeight="1" thickBot="1">
      <c r="A1131" s="905" t="s">
        <v>208</v>
      </c>
      <c r="B1131" s="906"/>
      <c r="C1131" s="906"/>
      <c r="D1131" s="906"/>
      <c r="E1131" s="906"/>
      <c r="F1131" s="314"/>
      <c r="G1131" s="907">
        <f>'statement of marks'!$HV$108</f>
        <v>45781</v>
      </c>
      <c r="H1131" s="907"/>
      <c r="I1131" s="908" t="s">
        <v>210</v>
      </c>
      <c r="J1131" s="908"/>
      <c r="K1131" s="903"/>
      <c r="L1131" s="903"/>
      <c r="M1131" s="903"/>
      <c r="N1131" s="904"/>
      <c r="O1131" s="326"/>
      <c r="P1131" s="362"/>
      <c r="Q1131" s="324"/>
      <c r="R1131" s="324"/>
      <c r="S1131" s="324"/>
      <c r="T1131" s="324"/>
      <c r="U1131" s="324"/>
      <c r="V1131" s="324"/>
      <c r="W1131" s="324"/>
      <c r="X1131" s="324"/>
      <c r="Y1131" s="326"/>
      <c r="Z1131" s="326"/>
    </row>
    <row r="1132" spans="1:26" ht="21" customHeight="1" thickTop="1">
      <c r="A1132" s="962" t="s">
        <v>195</v>
      </c>
      <c r="B1132" s="963"/>
      <c r="C1132" s="963"/>
      <c r="D1132" s="963"/>
      <c r="E1132" s="963"/>
      <c r="F1132" s="963"/>
      <c r="G1132" s="963"/>
      <c r="H1132" s="963"/>
      <c r="I1132" s="963"/>
      <c r="J1132" s="963"/>
      <c r="K1132" s="963"/>
      <c r="L1132" s="963"/>
      <c r="M1132" s="963"/>
      <c r="N1132" s="964"/>
      <c r="O1132" s="345"/>
      <c r="P1132" s="362"/>
      <c r="Q1132" s="345"/>
      <c r="R1132" s="347"/>
      <c r="S1132" s="350"/>
      <c r="T1132" s="350"/>
      <c r="U1132" s="324"/>
      <c r="V1132" s="324"/>
      <c r="W1132" s="324"/>
      <c r="X1132" s="324"/>
      <c r="Y1132" s="345"/>
      <c r="Z1132" s="345"/>
    </row>
    <row r="1133" spans="1:26" ht="21" customHeight="1">
      <c r="A1133" s="965" t="str">
        <f>IF('statement of marks'!$A$2="","",'statement of marks'!$A$2)</f>
        <v>Govt. Higher Secondary School, XYZ</v>
      </c>
      <c r="B1133" s="966"/>
      <c r="C1133" s="966"/>
      <c r="D1133" s="966"/>
      <c r="E1133" s="966"/>
      <c r="F1133" s="966"/>
      <c r="G1133" s="966"/>
      <c r="H1133" s="966"/>
      <c r="I1133" s="966"/>
      <c r="J1133" s="966"/>
      <c r="K1133" s="966"/>
      <c r="L1133" s="966"/>
      <c r="M1133" s="966"/>
      <c r="N1133" s="967"/>
      <c r="O1133" s="323"/>
      <c r="P1133" s="362"/>
      <c r="Q1133" s="323"/>
      <c r="R1133" s="323"/>
      <c r="S1133" s="323"/>
      <c r="T1133" s="323"/>
      <c r="U1133" s="323"/>
      <c r="V1133" s="323"/>
      <c r="W1133" s="323"/>
      <c r="X1133" s="323"/>
      <c r="Y1133" s="323"/>
      <c r="Z1133" s="323"/>
    </row>
    <row r="1134" spans="1:26" ht="21" customHeight="1">
      <c r="A1134" s="965"/>
      <c r="B1134" s="966"/>
      <c r="C1134" s="966"/>
      <c r="D1134" s="966"/>
      <c r="E1134" s="966"/>
      <c r="F1134" s="966"/>
      <c r="G1134" s="966"/>
      <c r="H1134" s="966"/>
      <c r="I1134" s="966"/>
      <c r="J1134" s="966"/>
      <c r="K1134" s="966"/>
      <c r="L1134" s="966"/>
      <c r="M1134" s="966"/>
      <c r="N1134" s="967"/>
      <c r="O1134" s="325"/>
      <c r="P1134" s="362"/>
      <c r="Q1134" s="325"/>
      <c r="R1134" s="325"/>
      <c r="S1134" s="325"/>
      <c r="T1134" s="325"/>
      <c r="U1134" s="325"/>
      <c r="V1134" s="325"/>
      <c r="W1134" s="325"/>
      <c r="X1134" s="325"/>
      <c r="Y1134" s="325"/>
      <c r="Z1134" s="325"/>
    </row>
    <row r="1135" spans="1:26" ht="21" customHeight="1">
      <c r="A1135" s="891" t="s">
        <v>196</v>
      </c>
      <c r="B1135" s="892"/>
      <c r="C1135" s="939" t="str">
        <f>IF(M1155="","MAIN EXAM.",IF(C1162="SUPPL.","SUPPL. EXAM.",IF(C1162="RE-EXAM.","RE-EXAM.",)))</f>
        <v>MAIN EXAM.</v>
      </c>
      <c r="D1135" s="939"/>
      <c r="E1135" s="939"/>
      <c r="F1135" s="939"/>
      <c r="G1135" s="939"/>
      <c r="H1135" s="948" t="s">
        <v>133</v>
      </c>
      <c r="I1135" s="949"/>
      <c r="J1135" s="352" t="str">
        <f>IF('statement of marks'!$F$3="","",'statement of marks'!$F$3)</f>
        <v>2024-25</v>
      </c>
      <c r="K1135" s="939" t="s">
        <v>62</v>
      </c>
      <c r="L1135" s="939"/>
      <c r="M1135" s="939" t="str">
        <f>IF('statement of marks'!D36="","",'statement of marks'!D36)</f>
        <v/>
      </c>
      <c r="N1135" s="950"/>
      <c r="O1135" s="325"/>
      <c r="P1135" s="362"/>
      <c r="Q1135" s="325"/>
      <c r="R1135" s="325"/>
      <c r="S1135" s="325"/>
      <c r="T1135" s="325"/>
      <c r="U1135" s="325"/>
      <c r="V1135" s="325"/>
      <c r="W1135" s="325"/>
      <c r="X1135" s="325"/>
      <c r="Y1135" s="325"/>
      <c r="Z1135" s="325"/>
    </row>
    <row r="1136" spans="1:26" ht="21" customHeight="1">
      <c r="A1136" s="891" t="s">
        <v>36</v>
      </c>
      <c r="B1136" s="892"/>
      <c r="C1136" s="892" t="str">
        <f>IF('statement of marks'!G36="","",'statement of marks'!G36)</f>
        <v/>
      </c>
      <c r="D1136" s="892"/>
      <c r="E1136" s="892"/>
      <c r="F1136" s="892"/>
      <c r="G1136" s="892"/>
      <c r="H1136" s="892"/>
      <c r="I1136" s="892"/>
      <c r="J1136" s="892"/>
      <c r="K1136" s="892"/>
      <c r="L1136" s="892"/>
      <c r="M1136" s="892"/>
      <c r="N1136" s="951"/>
      <c r="O1136" s="326"/>
      <c r="P1136" s="362"/>
      <c r="Q1136" s="327"/>
      <c r="R1136" s="327"/>
      <c r="S1136" s="327"/>
      <c r="T1136" s="327"/>
      <c r="U1136" s="327"/>
      <c r="V1136" s="327"/>
      <c r="W1136" s="327"/>
      <c r="X1136" s="327"/>
      <c r="Y1136" s="326"/>
      <c r="Z1136" s="326"/>
    </row>
    <row r="1137" spans="1:26" ht="21" customHeight="1">
      <c r="A1137" s="891" t="s">
        <v>37</v>
      </c>
      <c r="B1137" s="892"/>
      <c r="C1137" s="892" t="str">
        <f>IF('statement of marks'!H36="","",'statement of marks'!H36)</f>
        <v/>
      </c>
      <c r="D1137" s="892"/>
      <c r="E1137" s="892"/>
      <c r="F1137" s="892"/>
      <c r="G1137" s="892"/>
      <c r="H1137" s="892"/>
      <c r="I1137" s="892"/>
      <c r="J1137" s="892"/>
      <c r="K1137" s="892"/>
      <c r="L1137" s="892"/>
      <c r="M1137" s="892"/>
      <c r="N1137" s="951"/>
      <c r="O1137" s="326"/>
      <c r="P1137" s="362"/>
      <c r="Q1137" s="326"/>
      <c r="R1137" s="326"/>
      <c r="S1137" s="326"/>
      <c r="T1137" s="326"/>
      <c r="U1137" s="326"/>
      <c r="V1137" s="326"/>
      <c r="W1137" s="326"/>
      <c r="X1137" s="326"/>
      <c r="Y1137" s="326"/>
      <c r="Z1137" s="326"/>
    </row>
    <row r="1138" spans="1:26" ht="21" customHeight="1">
      <c r="A1138" s="891" t="s">
        <v>38</v>
      </c>
      <c r="B1138" s="892"/>
      <c r="C1138" s="892" t="str">
        <f>IF('statement of marks'!I36="","",'statement of marks'!I36)</f>
        <v/>
      </c>
      <c r="D1138" s="892"/>
      <c r="E1138" s="892"/>
      <c r="F1138" s="892"/>
      <c r="G1138" s="892"/>
      <c r="H1138" s="892"/>
      <c r="I1138" s="892"/>
      <c r="J1138" s="892"/>
      <c r="K1138" s="892"/>
      <c r="L1138" s="892"/>
      <c r="M1138" s="892"/>
      <c r="N1138" s="951"/>
      <c r="O1138" s="326"/>
      <c r="P1138" s="362"/>
      <c r="Q1138" s="326"/>
      <c r="R1138" s="326"/>
      <c r="S1138" s="326"/>
      <c r="T1138" s="326"/>
      <c r="U1138" s="326"/>
      <c r="V1138" s="326"/>
      <c r="W1138" s="326"/>
      <c r="X1138" s="326"/>
      <c r="Y1138" s="326"/>
      <c r="Z1138" s="326"/>
    </row>
    <row r="1139" spans="1:26" ht="21" customHeight="1">
      <c r="A1139" s="891" t="s">
        <v>243</v>
      </c>
      <c r="B1139" s="892"/>
      <c r="C1139" s="892" t="str">
        <f>IF('statement of marks'!$A$3="","",'statement of marks'!$A$3)</f>
        <v>9 'A'</v>
      </c>
      <c r="D1139" s="892"/>
      <c r="E1139" s="939" t="s">
        <v>63</v>
      </c>
      <c r="F1139" s="939"/>
      <c r="G1139" s="939"/>
      <c r="H1139" s="939" t="str">
        <f>IF('statement of marks'!E36="","",'statement of marks'!E36)</f>
        <v/>
      </c>
      <c r="I1139" s="939"/>
      <c r="J1139" s="952" t="s">
        <v>58</v>
      </c>
      <c r="K1139" s="952"/>
      <c r="L1139" s="953" t="str">
        <f>IF('statement of marks'!F36="","",'statement of marks'!F36)</f>
        <v/>
      </c>
      <c r="M1139" s="953"/>
      <c r="N1139" s="954"/>
      <c r="O1139" s="326"/>
      <c r="P1139" s="362"/>
      <c r="Q1139" s="326"/>
      <c r="R1139" s="326"/>
      <c r="S1139" s="326"/>
      <c r="T1139" s="326"/>
      <c r="U1139" s="326"/>
      <c r="V1139" s="326"/>
      <c r="W1139" s="326"/>
      <c r="X1139" s="326"/>
      <c r="Y1139" s="326"/>
      <c r="Z1139" s="326"/>
    </row>
    <row r="1140" spans="1:26" ht="21" customHeight="1">
      <c r="A1140" s="955" t="s">
        <v>197</v>
      </c>
      <c r="B1140" s="956" t="s">
        <v>198</v>
      </c>
      <c r="C1140" s="659" t="s">
        <v>67</v>
      </c>
      <c r="D1140" s="659" t="s">
        <v>68</v>
      </c>
      <c r="E1140" s="957" t="s">
        <v>434</v>
      </c>
      <c r="F1140" s="958" t="s">
        <v>431</v>
      </c>
      <c r="G1140" s="659" t="s">
        <v>370</v>
      </c>
      <c r="H1140" s="659" t="s">
        <v>212</v>
      </c>
      <c r="I1140" s="659" t="s">
        <v>432</v>
      </c>
      <c r="J1140" s="659" t="s">
        <v>168</v>
      </c>
      <c r="K1140" s="659" t="s">
        <v>438</v>
      </c>
      <c r="L1140" s="659" t="s">
        <v>365</v>
      </c>
      <c r="M1140" s="659" t="s">
        <v>366</v>
      </c>
      <c r="N1140" s="961" t="s">
        <v>213</v>
      </c>
      <c r="O1140" s="326"/>
      <c r="P1140" s="362"/>
      <c r="Q1140" s="326"/>
      <c r="R1140" s="327"/>
      <c r="S1140" s="327"/>
      <c r="T1140" s="327"/>
      <c r="U1140" s="327"/>
      <c r="V1140" s="328"/>
      <c r="W1140" s="328"/>
      <c r="X1140" s="328"/>
      <c r="Y1140" s="326"/>
      <c r="Z1140" s="326"/>
    </row>
    <row r="1141" spans="1:26" ht="21" customHeight="1">
      <c r="A1141" s="955"/>
      <c r="B1141" s="956"/>
      <c r="C1141" s="659"/>
      <c r="D1141" s="659"/>
      <c r="E1141" s="957"/>
      <c r="F1141" s="959"/>
      <c r="G1141" s="659"/>
      <c r="H1141" s="659"/>
      <c r="I1141" s="659"/>
      <c r="J1141" s="659"/>
      <c r="K1141" s="659"/>
      <c r="L1141" s="659"/>
      <c r="M1141" s="659"/>
      <c r="N1141" s="961"/>
      <c r="O1141" s="329"/>
      <c r="P1141" s="362"/>
      <c r="Q1141" s="330"/>
      <c r="R1141" s="330"/>
      <c r="S1141" s="330"/>
      <c r="T1141" s="330"/>
      <c r="U1141" s="330"/>
      <c r="V1141" s="330"/>
      <c r="W1141" s="330"/>
      <c r="X1141" s="330"/>
      <c r="Y1141" s="329"/>
      <c r="Z1141" s="329"/>
    </row>
    <row r="1142" spans="1:26" ht="21" customHeight="1">
      <c r="A1142" s="955"/>
      <c r="B1142" s="956"/>
      <c r="C1142" s="659"/>
      <c r="D1142" s="659"/>
      <c r="E1142" s="957"/>
      <c r="F1142" s="960"/>
      <c r="G1142" s="659"/>
      <c r="H1142" s="659"/>
      <c r="I1142" s="659"/>
      <c r="J1142" s="659"/>
      <c r="K1142" s="659"/>
      <c r="L1142" s="659"/>
      <c r="M1142" s="659"/>
      <c r="N1142" s="961"/>
      <c r="O1142" s="329"/>
      <c r="P1142" s="362"/>
      <c r="Q1142" s="330"/>
      <c r="R1142" s="330"/>
      <c r="S1142" s="330"/>
      <c r="T1142" s="330"/>
      <c r="U1142" s="330"/>
      <c r="V1142" s="330"/>
      <c r="W1142" s="330"/>
      <c r="X1142" s="330"/>
      <c r="Y1142" s="329"/>
      <c r="Z1142" s="329"/>
    </row>
    <row r="1143" spans="1:26" ht="21" customHeight="1">
      <c r="A1143" s="922" t="s">
        <v>149</v>
      </c>
      <c r="B1143" s="923"/>
      <c r="C1143" s="274">
        <v>10</v>
      </c>
      <c r="D1143" s="274">
        <v>10</v>
      </c>
      <c r="E1143" s="322" t="s">
        <v>436</v>
      </c>
      <c r="F1143" s="322" t="s">
        <v>437</v>
      </c>
      <c r="G1143" s="274">
        <v>70</v>
      </c>
      <c r="H1143" s="270">
        <v>100</v>
      </c>
      <c r="I1143" s="202">
        <v>100</v>
      </c>
      <c r="J1143" s="270">
        <v>200</v>
      </c>
      <c r="K1143" s="279"/>
      <c r="L1143" s="270">
        <v>100</v>
      </c>
      <c r="M1143" s="270"/>
      <c r="N1143" s="201">
        <v>200</v>
      </c>
      <c r="O1143" s="329"/>
      <c r="P1143" s="362"/>
      <c r="Q1143" s="330"/>
      <c r="R1143" s="330"/>
      <c r="S1143" s="330"/>
      <c r="T1143" s="330"/>
      <c r="U1143" s="330"/>
      <c r="V1143" s="330"/>
      <c r="W1143" s="330"/>
      <c r="X1143" s="330"/>
      <c r="Y1143" s="329"/>
      <c r="Z1143" s="329"/>
    </row>
    <row r="1144" spans="1:26" ht="21" customHeight="1">
      <c r="A1144" s="891" t="str">
        <f>'statement of marks'!$J$3</f>
        <v xml:space="preserve"> HINDI</v>
      </c>
      <c r="B1144" s="892"/>
      <c r="C1144" s="277" t="str">
        <f>IF('statement of marks'!J36="","",'statement of marks'!J36)</f>
        <v/>
      </c>
      <c r="D1144" s="277" t="str">
        <f>IF('statement of marks'!K36="","",'statement of marks'!K36)</f>
        <v/>
      </c>
      <c r="E1144" s="277" t="str">
        <f>IF('statement of marks'!L36="","",'statement of marks'!L36)</f>
        <v/>
      </c>
      <c r="F1144" s="360" t="str">
        <f>IF('statement of marks'!N36="","",'statement of marks'!N36)</f>
        <v/>
      </c>
      <c r="G1144" s="277" t="str">
        <f>IF('statement of marks'!O36="","",'statement of marks'!O36)</f>
        <v/>
      </c>
      <c r="H1144" s="270" t="str">
        <f t="shared" ref="H1144:H1149" si="173">IF(G1144="","",SUM(C1144:G1144))</f>
        <v/>
      </c>
      <c r="I1144" s="202" t="str">
        <f>IF('statement of marks'!Q36="","",'statement of marks'!Q36)</f>
        <v/>
      </c>
      <c r="J1144" s="203" t="str">
        <f t="shared" ref="J1144:J1149" si="174">IF(I1144="","",SUM(H1144:I1144))</f>
        <v/>
      </c>
      <c r="K1144" s="275" t="str">
        <f>CONCATENATE('statement of marks'!HZ36,'statement of marks'!IA36,'statement of marks'!IB36)</f>
        <v/>
      </c>
      <c r="L1144" s="277" t="str">
        <f>IF('result subject-wise'!AB36="","",'result subject-wise'!AB36)</f>
        <v/>
      </c>
      <c r="M1144" s="277" t="str">
        <f>IF('result subject-wise'!AK36="","",'result subject-wise'!AK36)</f>
        <v/>
      </c>
      <c r="N1144" s="276" t="str">
        <f>IF(AND(K1144="RE",M1144=""),"",IF(AND(K1144="S",M1144=""),"",IF(M1144="P",SUM(H1144,L1144),J1144)))</f>
        <v/>
      </c>
      <c r="O1144" s="331"/>
      <c r="P1144" s="362"/>
      <c r="Q1144" s="325"/>
      <c r="R1144" s="325"/>
      <c r="S1144" s="325"/>
      <c r="T1144" s="325"/>
      <c r="U1144" s="333"/>
      <c r="V1144" s="325"/>
      <c r="W1144" s="325"/>
      <c r="X1144" s="325"/>
      <c r="Y1144" s="331"/>
      <c r="Z1144" s="331"/>
    </row>
    <row r="1145" spans="1:26" ht="21" customHeight="1">
      <c r="A1145" s="891" t="str">
        <f>'statement of marks'!$Y$3</f>
        <v xml:space="preserve"> ENGLISH</v>
      </c>
      <c r="B1145" s="892"/>
      <c r="C1145" s="277" t="str">
        <f>IF('statement of marks'!Y36="","",'statement of marks'!Y36)</f>
        <v/>
      </c>
      <c r="D1145" s="277" t="str">
        <f>IF('statement of marks'!Z36="","",'statement of marks'!Z36)</f>
        <v/>
      </c>
      <c r="E1145" s="277" t="str">
        <f>IF('statement of marks'!AA36="","",'statement of marks'!AA36)</f>
        <v/>
      </c>
      <c r="F1145" s="360" t="str">
        <f>IF('statement of marks'!AC36="","",'statement of marks'!AC36)</f>
        <v/>
      </c>
      <c r="G1145" s="277" t="str">
        <f>IF('statement of marks'!AD36="","",'statement of marks'!AD36)</f>
        <v/>
      </c>
      <c r="H1145" s="270" t="str">
        <f t="shared" si="173"/>
        <v/>
      </c>
      <c r="I1145" s="202" t="str">
        <f>IF('statement of marks'!AF36="","",'statement of marks'!AF36)</f>
        <v/>
      </c>
      <c r="J1145" s="203" t="str">
        <f t="shared" si="174"/>
        <v/>
      </c>
      <c r="K1145" s="275" t="str">
        <f>CONCATENATE('statement of marks'!IC36,'statement of marks'!ID36,'statement of marks'!IE36,)</f>
        <v/>
      </c>
      <c r="L1145" s="277" t="str">
        <f>IF('result subject-wise'!AC36="","",'result subject-wise'!AC36)</f>
        <v/>
      </c>
      <c r="M1145" s="277" t="str">
        <f>IF('result subject-wise'!AL36="","",'result subject-wise'!AL36)</f>
        <v/>
      </c>
      <c r="N1145" s="276" t="str">
        <f t="shared" ref="N1145:N1149" si="175">IF(AND(K1145="RE",M1145=""),"",IF(AND(K1145="S",M1145=""),"",IF(M1145="P",SUM(H1145,L1145),J1145)))</f>
        <v/>
      </c>
      <c r="O1145" s="351"/>
      <c r="P1145" s="362"/>
      <c r="Q1145" s="334"/>
      <c r="R1145" s="325"/>
      <c r="S1145" s="335"/>
      <c r="T1145" s="336"/>
      <c r="U1145" s="337"/>
      <c r="V1145" s="334"/>
      <c r="W1145" s="334"/>
      <c r="X1145" s="337"/>
      <c r="Y1145" s="326"/>
      <c r="Z1145" s="326"/>
    </row>
    <row r="1146" spans="1:26" ht="21" customHeight="1">
      <c r="A1146" s="891" t="str">
        <f>'statement of marks'!AO36</f>
        <v/>
      </c>
      <c r="B1146" s="892"/>
      <c r="C1146" s="277" t="str">
        <f>IF('statement of marks'!AP36="","",'statement of marks'!AP36)</f>
        <v/>
      </c>
      <c r="D1146" s="277" t="str">
        <f>IF('statement of marks'!AQ36="","",'statement of marks'!AQ36)</f>
        <v/>
      </c>
      <c r="E1146" s="277" t="str">
        <f>IF('statement of marks'!AR36="","",'statement of marks'!AR36)</f>
        <v/>
      </c>
      <c r="F1146" s="360" t="str">
        <f>IF('statement of marks'!AT36="","",'statement of marks'!AT36)</f>
        <v/>
      </c>
      <c r="G1146" s="277" t="str">
        <f>IF('statement of marks'!AU36="","",'statement of marks'!AU36)</f>
        <v/>
      </c>
      <c r="H1146" s="270" t="str">
        <f t="shared" si="173"/>
        <v/>
      </c>
      <c r="I1146" s="202" t="str">
        <f>IF('statement of marks'!AW36="","",'statement of marks'!AW36)</f>
        <v/>
      </c>
      <c r="J1146" s="203" t="str">
        <f t="shared" si="174"/>
        <v/>
      </c>
      <c r="K1146" s="275" t="str">
        <f>CONCATENATE('statement of marks'!IF36,'statement of marks'!IL36,'statement of marks'!IM36)</f>
        <v/>
      </c>
      <c r="L1146" s="277" t="str">
        <f>IF('result subject-wise'!AD36="","",'result subject-wise'!AD36)</f>
        <v/>
      </c>
      <c r="M1146" s="277" t="str">
        <f>IF('result subject-wise'!AM36="","",'result subject-wise'!AM36)</f>
        <v/>
      </c>
      <c r="N1146" s="276" t="str">
        <f t="shared" si="175"/>
        <v/>
      </c>
      <c r="O1146" s="326"/>
      <c r="P1146" s="362"/>
      <c r="Q1146" s="334"/>
      <c r="R1146" s="325"/>
      <c r="S1146" s="335"/>
      <c r="T1146" s="336"/>
      <c r="U1146" s="337"/>
      <c r="V1146" s="334"/>
      <c r="W1146" s="334"/>
      <c r="X1146" s="337"/>
      <c r="Y1146" s="326"/>
      <c r="Z1146" s="326"/>
    </row>
    <row r="1147" spans="1:26" ht="21" customHeight="1">
      <c r="A1147" s="891" t="str">
        <f>'statement of marks'!$BE$3</f>
        <v xml:space="preserve"> SCIENCE</v>
      </c>
      <c r="B1147" s="892"/>
      <c r="C1147" s="277" t="str">
        <f>IF('statement of marks'!BE36="","",'statement of marks'!BE36)</f>
        <v/>
      </c>
      <c r="D1147" s="277" t="str">
        <f>IF('statement of marks'!BF36="","",'statement of marks'!BF36)</f>
        <v/>
      </c>
      <c r="E1147" s="277" t="str">
        <f>IF('statement of marks'!BG36="","",'statement of marks'!BG36)</f>
        <v/>
      </c>
      <c r="F1147" s="360" t="str">
        <f>IF('statement of marks'!BI36="","",'statement of marks'!BI36)</f>
        <v/>
      </c>
      <c r="G1147" s="277" t="str">
        <f>IF('statement of marks'!BJ36="","",'statement of marks'!BJ36)</f>
        <v/>
      </c>
      <c r="H1147" s="270" t="str">
        <f t="shared" si="173"/>
        <v/>
      </c>
      <c r="I1147" s="202" t="str">
        <f>IF('statement of marks'!BL36="","",'statement of marks'!BL36)</f>
        <v/>
      </c>
      <c r="J1147" s="203" t="str">
        <f t="shared" si="174"/>
        <v/>
      </c>
      <c r="K1147" s="275" t="str">
        <f>CONCATENATE('statement of marks'!IN36,'statement of marks'!IO36,'statement of marks'!IP36)</f>
        <v/>
      </c>
      <c r="L1147" s="277" t="str">
        <f>IF('result subject-wise'!AE36="","",'result subject-wise'!AE36)</f>
        <v/>
      </c>
      <c r="M1147" s="277" t="str">
        <f>IF('result subject-wise'!AN36="","",'result subject-wise'!AN36)</f>
        <v/>
      </c>
      <c r="N1147" s="276" t="str">
        <f t="shared" si="175"/>
        <v/>
      </c>
      <c r="O1147" s="326"/>
      <c r="P1147" s="362"/>
      <c r="Q1147" s="334"/>
      <c r="R1147" s="325"/>
      <c r="S1147" s="335"/>
      <c r="T1147" s="336"/>
      <c r="U1147" s="337"/>
      <c r="V1147" s="334"/>
      <c r="W1147" s="334"/>
      <c r="X1147" s="337"/>
      <c r="Y1147" s="326"/>
      <c r="Z1147" s="326"/>
    </row>
    <row r="1148" spans="1:26" ht="21" customHeight="1">
      <c r="A1148" s="909" t="str">
        <f>'statement of marks'!$BU36</f>
        <v xml:space="preserve"> SOCIAL SCIENCE</v>
      </c>
      <c r="B1148" s="910"/>
      <c r="C1148" s="277">
        <f>IF('statement of marks'!CL36="","",'statement of marks'!CL36)</f>
        <v>10</v>
      </c>
      <c r="D1148" s="277">
        <f>IF('statement of marks'!CM36="","",'statement of marks'!CM36)</f>
        <v>10</v>
      </c>
      <c r="E1148" s="277">
        <f>IF('statement of marks'!CN36="","",'statement of marks'!CN36)</f>
        <v>9</v>
      </c>
      <c r="F1148" s="360">
        <f>IF('statement of marks'!CO36="","",'statement of marks'!CO36)</f>
        <v>0.5</v>
      </c>
      <c r="G1148" s="277">
        <f>IF('statement of marks'!CP36="","",'statement of marks'!CP36)</f>
        <v>70</v>
      </c>
      <c r="H1148" s="270">
        <f t="shared" si="173"/>
        <v>99.5</v>
      </c>
      <c r="I1148" s="202">
        <f>IF('statement of marks'!CR36="","",'statement of marks'!CR36)</f>
        <v>100</v>
      </c>
      <c r="J1148" s="203">
        <f t="shared" si="174"/>
        <v>199.5</v>
      </c>
      <c r="K1148" s="275" t="str">
        <f>CONCATENATE('statement of marks'!IQ36,'statement of marks'!IR36,'statement of marks'!IS36)</f>
        <v/>
      </c>
      <c r="L1148" s="277" t="str">
        <f>IF('result subject-wise'!AF36="","",'result subject-wise'!AF36)</f>
        <v/>
      </c>
      <c r="M1148" s="277" t="str">
        <f>IF('result subject-wise'!AO36="","",'result subject-wise'!AO36)</f>
        <v/>
      </c>
      <c r="N1148" s="276">
        <f t="shared" si="175"/>
        <v>199.5</v>
      </c>
      <c r="O1148" s="326"/>
      <c r="P1148" s="362"/>
      <c r="Q1148" s="334"/>
      <c r="R1148" s="325"/>
      <c r="S1148" s="335"/>
      <c r="T1148" s="336"/>
      <c r="U1148" s="337"/>
      <c r="V1148" s="334"/>
      <c r="W1148" s="334"/>
      <c r="X1148" s="337"/>
      <c r="Y1148" s="326"/>
      <c r="Z1148" s="326"/>
    </row>
    <row r="1149" spans="1:26" ht="21" customHeight="1">
      <c r="A1149" s="891" t="str">
        <f>'statement of marks'!$CZ$3</f>
        <v xml:space="preserve"> MATHEMATICS</v>
      </c>
      <c r="B1149" s="892"/>
      <c r="C1149" s="277">
        <f>IF('statement of marks'!CZ36="","",'statement of marks'!CZ36)</f>
        <v>5</v>
      </c>
      <c r="D1149" s="277">
        <f>IF('statement of marks'!DA36="","",'statement of marks'!DA36)</f>
        <v>4</v>
      </c>
      <c r="E1149" s="277">
        <f>IF('statement of marks'!DB36="","",'statement of marks'!DB36)</f>
        <v>8</v>
      </c>
      <c r="F1149" s="360">
        <f>IF('statement of marks'!DD36="","",'statement of marks'!DD36)</f>
        <v>1</v>
      </c>
      <c r="G1149" s="277">
        <f>IF('statement of marks'!DE36="","",'statement of marks'!DE36)</f>
        <v>25</v>
      </c>
      <c r="H1149" s="270">
        <f t="shared" si="173"/>
        <v>43</v>
      </c>
      <c r="I1149" s="202">
        <f>IF('statement of marks'!DG36="","",'statement of marks'!DG36)</f>
        <v>90</v>
      </c>
      <c r="J1149" s="203">
        <f t="shared" si="174"/>
        <v>133</v>
      </c>
      <c r="K1149" s="275" t="str">
        <f>CONCATENATE('statement of marks'!IT36,'statement of marks'!IU36,'statement of marks'!IV36)</f>
        <v/>
      </c>
      <c r="L1149" s="277" t="str">
        <f>IF('result subject-wise'!AG36="","",'result subject-wise'!AG36)</f>
        <v/>
      </c>
      <c r="M1149" s="277" t="str">
        <f>IF('result subject-wise'!AP36="","",'result subject-wise'!AP36)</f>
        <v/>
      </c>
      <c r="N1149" s="276">
        <f t="shared" si="175"/>
        <v>133</v>
      </c>
      <c r="O1149" s="326"/>
      <c r="P1149" s="362"/>
      <c r="Q1149" s="334"/>
      <c r="R1149" s="325"/>
      <c r="S1149" s="335"/>
      <c r="T1149" s="336"/>
      <c r="U1149" s="337"/>
      <c r="V1149" s="334"/>
      <c r="W1149" s="334"/>
      <c r="X1149" s="337"/>
      <c r="Y1149" s="326"/>
      <c r="Z1149" s="326"/>
    </row>
    <row r="1150" spans="1:26" ht="21" customHeight="1">
      <c r="A1150" s="911" t="s">
        <v>214</v>
      </c>
      <c r="B1150" s="912"/>
      <c r="C1150" s="274">
        <f t="shared" ref="C1150:D1150" si="176">IF(C1149="","",SUM(C1144:C1149))</f>
        <v>15</v>
      </c>
      <c r="D1150" s="274">
        <f t="shared" si="176"/>
        <v>14</v>
      </c>
      <c r="E1150" s="274">
        <f>IF(E1149="","",SUM(E1144:E1149))</f>
        <v>17</v>
      </c>
      <c r="F1150" s="361">
        <f>IF(F1149="","",SUM(F1144:F1149))</f>
        <v>1.5</v>
      </c>
      <c r="G1150" s="274">
        <f t="shared" ref="G1150:J1150" si="177">IF(G1149="","",SUM(G1144:G1149))</f>
        <v>95</v>
      </c>
      <c r="H1150" s="274">
        <f t="shared" si="177"/>
        <v>142.5</v>
      </c>
      <c r="I1150" s="274">
        <f t="shared" si="177"/>
        <v>190</v>
      </c>
      <c r="J1150" s="274">
        <f t="shared" si="177"/>
        <v>332.5</v>
      </c>
      <c r="K1150" s="913"/>
      <c r="L1150" s="914"/>
      <c r="M1150" s="919">
        <f>COUNTIF(M1144:M1149,"F")</f>
        <v>0</v>
      </c>
      <c r="N1150" s="273">
        <f>SUM(N1144:N1149)</f>
        <v>332.5</v>
      </c>
      <c r="O1150" s="326"/>
      <c r="P1150" s="362"/>
      <c r="Q1150" s="334"/>
      <c r="R1150" s="325"/>
      <c r="S1150" s="335"/>
      <c r="T1150" s="336"/>
      <c r="U1150" s="337"/>
      <c r="V1150" s="334"/>
      <c r="W1150" s="334"/>
      <c r="X1150" s="337"/>
      <c r="Y1150" s="326"/>
      <c r="Z1150" s="326"/>
    </row>
    <row r="1151" spans="1:26" ht="21" customHeight="1">
      <c r="A1151" s="911" t="s">
        <v>199</v>
      </c>
      <c r="B1151" s="912"/>
      <c r="C1151" s="270">
        <f>60-(COUNTIF(C1144:C1149,"NA")*C1143+COUNTIF(C1144:C1149,"ML")*C1143)</f>
        <v>60</v>
      </c>
      <c r="D1151" s="270">
        <f>60-(COUNTIF(D1144:D1149,"NA")*D1143+COUNTIF(D1144:D1149,"ML")*D1143)</f>
        <v>60</v>
      </c>
      <c r="E1151" s="270">
        <f>53-(COUNTIF(E1144:E1149,"NA")*9+COUNTIF(E1144:E1149,"ML")*9)</f>
        <v>53</v>
      </c>
      <c r="F1151" s="270">
        <f>7-(COUNTIF(F1144:F1149,"ML")*1)</f>
        <v>7</v>
      </c>
      <c r="G1151" s="270">
        <f>420-(COUNTIF(G1144:G1149,"NA")*G1143+COUNTIF(G1144:G1149,"ML")*G1143)</f>
        <v>420</v>
      </c>
      <c r="H1151" s="270">
        <f>SUM(C1151:G1151)</f>
        <v>600</v>
      </c>
      <c r="I1151" s="270">
        <f>600-(COUNTIF(I1144:I1149,"ML")*100)</f>
        <v>600</v>
      </c>
      <c r="J1151" s="270">
        <f>SUM(H1151:I1151)</f>
        <v>1200</v>
      </c>
      <c r="K1151" s="915"/>
      <c r="L1151" s="916"/>
      <c r="M1151" s="920"/>
      <c r="N1151" s="201">
        <f>6*N1143</f>
        <v>1200</v>
      </c>
      <c r="O1151" s="339"/>
      <c r="P1151" s="362"/>
      <c r="Q1151" s="332"/>
      <c r="R1151" s="332"/>
      <c r="S1151" s="332"/>
      <c r="T1151" s="332"/>
      <c r="U1151" s="340"/>
      <c r="V1151" s="340"/>
      <c r="W1151" s="334"/>
      <c r="X1151" s="332"/>
      <c r="Y1151" s="339"/>
      <c r="Z1151" s="339"/>
    </row>
    <row r="1152" spans="1:26" ht="21" customHeight="1">
      <c r="A1152" s="922" t="s">
        <v>130</v>
      </c>
      <c r="B1152" s="923"/>
      <c r="C1152" s="204">
        <f t="shared" ref="C1152:J1152" si="178">C1150/C1151*100</f>
        <v>25</v>
      </c>
      <c r="D1152" s="204">
        <f t="shared" si="178"/>
        <v>23.333333333333332</v>
      </c>
      <c r="E1152" s="204">
        <f t="shared" si="178"/>
        <v>32.075471698113205</v>
      </c>
      <c r="F1152" s="204">
        <f t="shared" si="178"/>
        <v>21.428571428571427</v>
      </c>
      <c r="G1152" s="204">
        <f t="shared" si="178"/>
        <v>22.61904761904762</v>
      </c>
      <c r="H1152" s="204">
        <f t="shared" si="178"/>
        <v>23.75</v>
      </c>
      <c r="I1152" s="204">
        <f t="shared" si="178"/>
        <v>31.666666666666664</v>
      </c>
      <c r="J1152" s="204">
        <f t="shared" si="178"/>
        <v>27.708333333333336</v>
      </c>
      <c r="K1152" s="917"/>
      <c r="L1152" s="918"/>
      <c r="M1152" s="921"/>
      <c r="N1152" s="354">
        <f>N1150/N1151*100</f>
        <v>27.708333333333336</v>
      </c>
      <c r="O1152" s="339"/>
      <c r="P1152" s="363"/>
      <c r="Q1152" s="325"/>
      <c r="R1152" s="325"/>
      <c r="S1152" s="325"/>
      <c r="T1152" s="325"/>
      <c r="U1152" s="340"/>
      <c r="V1152" s="334"/>
      <c r="W1152" s="340"/>
      <c r="X1152" s="325"/>
      <c r="Y1152" s="339"/>
      <c r="Z1152" s="339"/>
    </row>
    <row r="1153" spans="1:26" ht="21" customHeight="1">
      <c r="A1153" s="891" t="str">
        <f>'statement of marks'!$DS$3</f>
        <v>RAJASTHAN KA SWARNIM ITIHAS</v>
      </c>
      <c r="B1153" s="892"/>
      <c r="C1153" s="272">
        <f>IF('statement of marks'!DS36="","",'statement of marks'!DS36)</f>
        <v>10</v>
      </c>
      <c r="D1153" s="272">
        <f>IF('statement of marks'!DT36="","",'statement of marks'!DT36)</f>
        <v>10</v>
      </c>
      <c r="E1153" s="277">
        <f>IF('statement of marks'!DU36="","",'statement of marks'!DU36)</f>
        <v>10</v>
      </c>
      <c r="F1153" s="924"/>
      <c r="G1153" s="272">
        <f>IF('statement of marks'!DW36="","",'statement of marks'!DW36)</f>
        <v>70</v>
      </c>
      <c r="H1153" s="270">
        <f>IF(G1153="","",SUM(C1153:G1153))</f>
        <v>100</v>
      </c>
      <c r="I1153" s="272">
        <f>IF('statement of marks'!DY36="","",'statement of marks'!DY36)</f>
        <v>100</v>
      </c>
      <c r="J1153" s="270">
        <f>IF(I1153="","",SUM(H1153:I1153))</f>
        <v>200</v>
      </c>
      <c r="K1153" s="275" t="str">
        <f>IF('statement of marks'!IW36="","",'statement of marks'!IW36)</f>
        <v/>
      </c>
      <c r="L1153" s="280" t="str">
        <f>IF('result subject-wise'!AQ36="","",'result subject-wise'!AQ36)</f>
        <v/>
      </c>
      <c r="M1153" s="927" t="s">
        <v>441</v>
      </c>
      <c r="N1153" s="928"/>
      <c r="O1153" s="331"/>
      <c r="P1153" s="362"/>
      <c r="Q1153" s="341"/>
      <c r="R1153" s="341"/>
      <c r="S1153" s="341"/>
      <c r="T1153" s="341"/>
      <c r="U1153" s="340"/>
      <c r="V1153" s="334"/>
      <c r="W1153" s="340"/>
      <c r="X1153" s="341"/>
      <c r="Y1153" s="331"/>
      <c r="Z1153" s="331"/>
    </row>
    <row r="1154" spans="1:26" ht="21" customHeight="1">
      <c r="A1154" s="891" t="str">
        <f>'statement of marks'!$EG$3</f>
        <v xml:space="preserve"> PH. AND HEALTH EDU.</v>
      </c>
      <c r="B1154" s="892"/>
      <c r="C1154" s="272">
        <f>IF('statement of marks'!EI36="","",'statement of marks'!EI36)</f>
        <v>14</v>
      </c>
      <c r="D1154" s="272">
        <f>IF('statement of marks'!EL36="","",'statement of marks'!EL36)</f>
        <v>11</v>
      </c>
      <c r="E1154" s="277">
        <f>IF('statement of marks'!EO36="","",'statement of marks'!EO36)</f>
        <v>25</v>
      </c>
      <c r="F1154" s="925"/>
      <c r="G1154" s="272">
        <f>IF('statement of marks'!EU36="","",'statement of marks'!EU36)</f>
        <v>38</v>
      </c>
      <c r="H1154" s="270">
        <f>IF(G1154="","",SUM(C1154:G1154))</f>
        <v>88</v>
      </c>
      <c r="I1154" s="272">
        <f>IF('statement of marks'!EZ36="","",'statement of marks'!EZ36)</f>
        <v>100</v>
      </c>
      <c r="J1154" s="270">
        <f>IF(I1154="","",SUM(H1154:I1154))</f>
        <v>188</v>
      </c>
      <c r="K1154" s="275" t="str">
        <f>IF('statement of marks'!IX36="","",'statement of marks'!IX36)</f>
        <v>A</v>
      </c>
      <c r="L1154" s="274" t="str">
        <f>IF('result subject-wise'!AR36="","",'result subject-wise'!AR36)</f>
        <v/>
      </c>
      <c r="M1154" s="929"/>
      <c r="N1154" s="930"/>
      <c r="O1154" s="326"/>
      <c r="P1154" s="362"/>
      <c r="Q1154" s="327"/>
      <c r="R1154" s="325"/>
      <c r="S1154" s="327"/>
      <c r="T1154" s="325"/>
      <c r="U1154" s="337"/>
      <c r="V1154" s="342"/>
      <c r="W1154" s="343"/>
      <c r="X1154" s="332"/>
      <c r="Y1154" s="326"/>
      <c r="Z1154" s="326"/>
    </row>
    <row r="1155" spans="1:26" ht="21" customHeight="1">
      <c r="A1155" s="891" t="str">
        <f>'statement of marks'!$FJ$3</f>
        <v xml:space="preserve"> FOUNDATION OF IT</v>
      </c>
      <c r="B1155" s="892"/>
      <c r="C1155" s="272">
        <f>IF('statement of marks'!FJ36="","",'statement of marks'!FJ36)</f>
        <v>10</v>
      </c>
      <c r="D1155" s="272">
        <f>IF('statement of marks'!FK36="","",'statement of marks'!FK36)</f>
        <v>10</v>
      </c>
      <c r="E1155" s="277">
        <f>IF('statement of marks'!FL36="","",'statement of marks'!FL36)</f>
        <v>10</v>
      </c>
      <c r="F1155" s="926"/>
      <c r="G1155" s="272">
        <f>IF('statement of marks'!FP36="","",'statement of marks'!FP36)</f>
        <v>51</v>
      </c>
      <c r="H1155" s="270">
        <f>IF(G1155="","",SUM(C1155:G1155))</f>
        <v>81</v>
      </c>
      <c r="I1155" s="272">
        <f>IF('statement of marks'!FU36="","",'statement of marks'!FU36)</f>
        <v>90</v>
      </c>
      <c r="J1155" s="270">
        <f>IF(I1155="","",SUM(H1155:I1155))</f>
        <v>171</v>
      </c>
      <c r="K1155" s="275" t="str">
        <f>IF('statement of marks'!IY36="","",'statement of marks'!IY36)</f>
        <v>A</v>
      </c>
      <c r="L1155" s="274" t="str">
        <f>IF('result subject-wise'!AS36="","",'result subject-wise'!AS36)</f>
        <v/>
      </c>
      <c r="M1155" s="931" t="str">
        <f>IF('result subject-wise'!AV36="","",'result subject-wise'!AV36)</f>
        <v/>
      </c>
      <c r="N1155" s="932"/>
      <c r="O1155" s="326"/>
      <c r="P1155" s="362"/>
      <c r="Q1155" s="327"/>
      <c r="R1155" s="325"/>
      <c r="S1155" s="327"/>
      <c r="T1155" s="325"/>
      <c r="U1155" s="337"/>
      <c r="V1155" s="332"/>
      <c r="W1155" s="332"/>
      <c r="X1155" s="332"/>
      <c r="Y1155" s="326"/>
      <c r="Z1155" s="326"/>
    </row>
    <row r="1156" spans="1:26" ht="21" customHeight="1">
      <c r="A1156" s="891" t="str">
        <f>'statement of marks'!$GE$3</f>
        <v xml:space="preserve"> S.U.P.W.</v>
      </c>
      <c r="B1156" s="892"/>
      <c r="C1156" s="933" t="s">
        <v>244</v>
      </c>
      <c r="D1156" s="934"/>
      <c r="E1156" s="933" t="s">
        <v>74</v>
      </c>
      <c r="F1156" s="933"/>
      <c r="G1156" s="934"/>
      <c r="H1156" s="934" t="s">
        <v>75</v>
      </c>
      <c r="I1156" s="934"/>
      <c r="J1156" s="270" t="s">
        <v>35</v>
      </c>
      <c r="K1156" s="274" t="s">
        <v>52</v>
      </c>
      <c r="L1156" s="935"/>
      <c r="M1156" s="933" t="s">
        <v>130</v>
      </c>
      <c r="N1156" s="936"/>
      <c r="O1156" s="326"/>
      <c r="P1156" s="362"/>
      <c r="Q1156" s="327"/>
      <c r="R1156" s="325"/>
      <c r="S1156" s="327"/>
      <c r="T1156" s="325"/>
      <c r="U1156" s="337"/>
      <c r="V1156" s="332"/>
      <c r="W1156" s="332"/>
      <c r="X1156" s="332"/>
      <c r="Y1156" s="326"/>
      <c r="Z1156" s="326"/>
    </row>
    <row r="1157" spans="1:26" ht="21" customHeight="1">
      <c r="A1157" s="891"/>
      <c r="B1157" s="892"/>
      <c r="C1157" s="934">
        <f>'statement of marks'!$GE$6</f>
        <v>25</v>
      </c>
      <c r="D1157" s="934"/>
      <c r="E1157" s="934">
        <f>'statement of marks'!$GF$6</f>
        <v>45</v>
      </c>
      <c r="F1157" s="934"/>
      <c r="G1157" s="934"/>
      <c r="H1157" s="934">
        <f>'statement of marks'!$GG$6</f>
        <v>30</v>
      </c>
      <c r="I1157" s="934"/>
      <c r="J1157" s="270">
        <f>SUM(C1157,E1157,H1157)</f>
        <v>100</v>
      </c>
      <c r="K1157" s="274"/>
      <c r="L1157" s="935"/>
      <c r="M1157" s="937" t="str">
        <f>IF(M1155="PASS",N1152,"")</f>
        <v/>
      </c>
      <c r="N1157" s="938"/>
      <c r="O1157" s="326"/>
      <c r="P1157" s="362"/>
      <c r="Q1157" s="325"/>
      <c r="R1157" s="325"/>
      <c r="S1157" s="325"/>
      <c r="T1157" s="325"/>
      <c r="U1157" s="332"/>
      <c r="V1157" s="342"/>
      <c r="W1157" s="337"/>
      <c r="X1157" s="337"/>
      <c r="Y1157" s="326"/>
      <c r="Z1157" s="326"/>
    </row>
    <row r="1158" spans="1:26" ht="21" customHeight="1">
      <c r="A1158" s="891"/>
      <c r="B1158" s="892"/>
      <c r="C1158" s="939">
        <f>IF('statement of marks'!GE36="","",'statement of marks'!GE36)</f>
        <v>24</v>
      </c>
      <c r="D1158" s="939"/>
      <c r="E1158" s="939">
        <f>'statement of marks'!GF36</f>
        <v>44</v>
      </c>
      <c r="F1158" s="939"/>
      <c r="G1158" s="939"/>
      <c r="H1158" s="939">
        <f>'statement of marks'!GG36</f>
        <v>30</v>
      </c>
      <c r="I1158" s="939"/>
      <c r="J1158" s="272">
        <f>IF(H1158="","",SUM(C1158,E1158,H1158))</f>
        <v>98</v>
      </c>
      <c r="K1158" s="275" t="str">
        <f>IF('statement of marks'!IZ36="","",'statement of marks'!IZ36)</f>
        <v>A</v>
      </c>
      <c r="L1158" s="935"/>
      <c r="M1158" s="940" t="s">
        <v>50</v>
      </c>
      <c r="N1158" s="941"/>
      <c r="O1158" s="326"/>
      <c r="P1158" s="362"/>
      <c r="Q1158" s="325"/>
      <c r="R1158" s="325"/>
      <c r="S1158" s="325"/>
      <c r="T1158" s="325"/>
      <c r="U1158" s="332"/>
      <c r="V1158" s="342"/>
      <c r="W1158" s="337"/>
      <c r="X1158" s="337"/>
      <c r="Y1158" s="326"/>
      <c r="Z1158" s="326"/>
    </row>
    <row r="1159" spans="1:26" ht="21" customHeight="1">
      <c r="A1159" s="891" t="str">
        <f>'statement of marks'!$GN$3</f>
        <v xml:space="preserve"> ART EDU.</v>
      </c>
      <c r="B1159" s="892"/>
      <c r="C1159" s="934" t="s">
        <v>76</v>
      </c>
      <c r="D1159" s="934"/>
      <c r="E1159" s="934" t="s">
        <v>77</v>
      </c>
      <c r="F1159" s="934"/>
      <c r="G1159" s="934"/>
      <c r="H1159" s="934" t="s">
        <v>78</v>
      </c>
      <c r="I1159" s="934"/>
      <c r="J1159" s="270" t="s">
        <v>35</v>
      </c>
      <c r="K1159" s="274" t="s">
        <v>52</v>
      </c>
      <c r="L1159" s="935"/>
      <c r="M1159" s="942" t="str">
        <f>IF(M1157="","",IF(M1157&gt;=60,"FIRST",IF(M1157&gt;=48,"SECOND",IF(M1157&gt;=36,"THIRD"))))</f>
        <v/>
      </c>
      <c r="N1159" s="943"/>
      <c r="O1159" s="326"/>
      <c r="P1159" s="362"/>
      <c r="Q1159" s="327"/>
      <c r="R1159" s="327"/>
      <c r="S1159" s="327"/>
      <c r="T1159" s="327"/>
      <c r="U1159" s="337"/>
      <c r="V1159" s="342"/>
      <c r="W1159" s="34"/>
      <c r="X1159" s="337"/>
      <c r="Y1159" s="326"/>
      <c r="Z1159" s="326"/>
    </row>
    <row r="1160" spans="1:26" ht="21" customHeight="1">
      <c r="A1160" s="891"/>
      <c r="B1160" s="892"/>
      <c r="C1160" s="934">
        <f>'statement of marks'!$GN$6</f>
        <v>25</v>
      </c>
      <c r="D1160" s="934"/>
      <c r="E1160" s="274">
        <f>'statement of marks'!$GO$6</f>
        <v>30</v>
      </c>
      <c r="F1160" s="274"/>
      <c r="G1160" s="270">
        <f>'statement of marks'!$GP$6</f>
        <v>30</v>
      </c>
      <c r="H1160" s="934">
        <f>'statement of marks'!$GQ$6</f>
        <v>15</v>
      </c>
      <c r="I1160" s="934"/>
      <c r="J1160" s="270">
        <f>SUM(C1160,E1160,G1160,H1160)</f>
        <v>100</v>
      </c>
      <c r="K1160" s="274"/>
      <c r="L1160" s="935"/>
      <c r="M1160" s="942"/>
      <c r="N1160" s="943"/>
      <c r="O1160" s="326"/>
      <c r="P1160" s="362"/>
      <c r="Q1160" s="325"/>
      <c r="R1160" s="325"/>
      <c r="S1160" s="325"/>
      <c r="T1160" s="325"/>
      <c r="U1160" s="332"/>
      <c r="V1160" s="342"/>
      <c r="W1160" s="337"/>
      <c r="X1160" s="337"/>
      <c r="Y1160" s="326"/>
      <c r="Z1160" s="326"/>
    </row>
    <row r="1161" spans="1:26" ht="21" customHeight="1">
      <c r="A1161" s="891"/>
      <c r="B1161" s="892"/>
      <c r="C1161" s="939">
        <f>IF('statement of marks'!GN36="","",'statement of marks'!GN36)</f>
        <v>24</v>
      </c>
      <c r="D1161" s="939"/>
      <c r="E1161" s="277">
        <f>'statement of marks'!GO36</f>
        <v>28</v>
      </c>
      <c r="F1161" s="277"/>
      <c r="G1161" s="272">
        <f>'statement of marks'!GP36</f>
        <v>27</v>
      </c>
      <c r="H1161" s="939">
        <f>'statement of marks'!GQ36</f>
        <v>14</v>
      </c>
      <c r="I1161" s="939"/>
      <c r="J1161" s="270">
        <f>IF(H1161="","",SUM(C1161:H1161))</f>
        <v>93</v>
      </c>
      <c r="K1161" s="275" t="str">
        <f>IF('statement of marks'!JA36="","",'statement of marks'!JA36)</f>
        <v>A</v>
      </c>
      <c r="L1161" s="944" t="s">
        <v>442</v>
      </c>
      <c r="M1161" s="945"/>
      <c r="N1161" s="946"/>
      <c r="O1161" s="326"/>
      <c r="P1161" s="362"/>
      <c r="Q1161" s="325"/>
      <c r="R1161" s="325"/>
      <c r="S1161" s="325"/>
      <c r="T1161" s="325"/>
      <c r="U1161" s="332"/>
      <c r="V1161" s="342"/>
      <c r="W1161" s="337"/>
      <c r="X1161" s="337"/>
      <c r="Y1161" s="326"/>
      <c r="Z1161" s="326"/>
    </row>
    <row r="1162" spans="1:26" ht="21" customHeight="1">
      <c r="A1162" s="922" t="s">
        <v>439</v>
      </c>
      <c r="B1162" s="923"/>
      <c r="C1162" s="901" t="str">
        <f>'statement of marks'!HK36</f>
        <v/>
      </c>
      <c r="D1162" s="901"/>
      <c r="E1162" s="901"/>
      <c r="F1162" s="278"/>
      <c r="G1162" s="278" t="s">
        <v>211</v>
      </c>
      <c r="H1162" s="275" t="str">
        <f>IF('statement of marks'!DR36="","",'statement of marks'!DR36)</f>
        <v/>
      </c>
      <c r="I1162" s="942" t="s">
        <v>209</v>
      </c>
      <c r="J1162" s="942"/>
      <c r="K1162" s="272" t="str">
        <f>IF('statement of marks'!HM36="","",'statement of marks'!HM36)</f>
        <v/>
      </c>
      <c r="L1162" s="945"/>
      <c r="M1162" s="945"/>
      <c r="N1162" s="946"/>
      <c r="O1162" s="326"/>
      <c r="P1162" s="362"/>
      <c r="Q1162" s="327"/>
      <c r="R1162" s="327"/>
      <c r="S1162" s="327"/>
      <c r="T1162" s="325"/>
      <c r="U1162" s="337"/>
      <c r="V1162" s="344"/>
      <c r="W1162" s="345"/>
      <c r="X1162" s="345"/>
      <c r="Y1162" s="326"/>
      <c r="Z1162" s="326"/>
    </row>
    <row r="1163" spans="1:26" ht="21" customHeight="1">
      <c r="A1163" s="310" t="s">
        <v>363</v>
      </c>
      <c r="B1163" s="947" t="s">
        <v>202</v>
      </c>
      <c r="C1163" s="947"/>
      <c r="D1163" s="939" t="s">
        <v>203</v>
      </c>
      <c r="E1163" s="939"/>
      <c r="F1163" s="272"/>
      <c r="G1163" s="939" t="s">
        <v>204</v>
      </c>
      <c r="H1163" s="939"/>
      <c r="I1163" s="939" t="s">
        <v>205</v>
      </c>
      <c r="J1163" s="939"/>
      <c r="K1163" s="272" t="s">
        <v>324</v>
      </c>
      <c r="L1163" s="945"/>
      <c r="M1163" s="945"/>
      <c r="N1163" s="946"/>
      <c r="O1163" s="331"/>
      <c r="P1163" s="362"/>
      <c r="Q1163" s="324"/>
      <c r="R1163" s="337"/>
      <c r="S1163" s="337"/>
      <c r="T1163" s="337"/>
      <c r="U1163" s="327"/>
      <c r="V1163" s="345"/>
      <c r="W1163" s="345"/>
      <c r="X1163" s="345"/>
      <c r="Y1163" s="331"/>
      <c r="Z1163" s="331"/>
    </row>
    <row r="1164" spans="1:26" ht="21" customHeight="1">
      <c r="A1164" s="891" t="s">
        <v>200</v>
      </c>
      <c r="B1164" s="892"/>
      <c r="C1164" s="277" t="str">
        <f>IF('statement of marks'!HO36="","",'statement of marks'!HO36)</f>
        <v/>
      </c>
      <c r="D1164" s="893" t="str">
        <f>IF('statement of marks'!HQ36="","",'statement of marks'!HQ36)</f>
        <v/>
      </c>
      <c r="E1164" s="893"/>
      <c r="F1164" s="277"/>
      <c r="G1164" s="893" t="str">
        <f>IF('statement of marks'!HS36="","",'statement of marks'!HS36)</f>
        <v/>
      </c>
      <c r="H1164" s="893"/>
      <c r="I1164" s="893" t="str">
        <f>IF('statement of marks'!HU36="","",'statement of marks'!HU36)</f>
        <v/>
      </c>
      <c r="J1164" s="893"/>
      <c r="K1164" s="275" t="str">
        <f>'statement of marks'!HW36</f>
        <v/>
      </c>
      <c r="L1164" s="894" t="str">
        <f>IF(OR(M1155="PASS",M1155="FAIL"),'result subject-wise'!$AV$112,"")</f>
        <v/>
      </c>
      <c r="M1164" s="894"/>
      <c r="N1164" s="895"/>
      <c r="O1164" s="346"/>
      <c r="P1164" s="362"/>
      <c r="Q1164" s="327"/>
      <c r="R1164" s="327"/>
      <c r="S1164" s="327"/>
      <c r="T1164" s="327"/>
      <c r="U1164" s="327"/>
      <c r="V1164" s="345"/>
      <c r="W1164" s="345"/>
      <c r="X1164" s="345"/>
      <c r="Y1164" s="357"/>
      <c r="Z1164" s="346"/>
    </row>
    <row r="1165" spans="1:26" ht="21" customHeight="1">
      <c r="A1165" s="896" t="s">
        <v>201</v>
      </c>
      <c r="B1165" s="897"/>
      <c r="C1165" s="274" t="str">
        <f>IF('statement of marks'!HN36="","",'statement of marks'!HN36)</f>
        <v/>
      </c>
      <c r="D1165" s="898" t="str">
        <f>IF('statement of marks'!HP36="","",'statement of marks'!HP36)</f>
        <v/>
      </c>
      <c r="E1165" s="898"/>
      <c r="F1165" s="274"/>
      <c r="G1165" s="898" t="str">
        <f>IF('statement of marks'!HR36="","",'statement of marks'!HR36)</f>
        <v/>
      </c>
      <c r="H1165" s="898"/>
      <c r="I1165" s="898" t="str">
        <f>IF('statement of marks'!HT36="","",'statement of marks'!HT36)</f>
        <v/>
      </c>
      <c r="J1165" s="898"/>
      <c r="K1165" s="274" t="str">
        <f>'statement of marks'!HV36</f>
        <v/>
      </c>
      <c r="L1165" s="894"/>
      <c r="M1165" s="894"/>
      <c r="N1165" s="895"/>
      <c r="O1165" s="326"/>
      <c r="P1165" s="362"/>
      <c r="Q1165" s="334"/>
      <c r="R1165" s="334"/>
      <c r="S1165" s="334"/>
      <c r="T1165" s="334"/>
      <c r="U1165" s="337"/>
      <c r="V1165" s="347"/>
      <c r="W1165" s="347"/>
      <c r="X1165" s="347"/>
      <c r="Y1165" s="326"/>
      <c r="Z1165" s="326"/>
    </row>
    <row r="1166" spans="1:26" ht="21" customHeight="1">
      <c r="A1166" s="899" t="s">
        <v>323</v>
      </c>
      <c r="B1166" s="900"/>
      <c r="C1166" s="22"/>
      <c r="D1166" s="901"/>
      <c r="E1166" s="901"/>
      <c r="F1166" s="278"/>
      <c r="G1166" s="901"/>
      <c r="H1166" s="901"/>
      <c r="I1166" s="901"/>
      <c r="J1166" s="901"/>
      <c r="K1166" s="901"/>
      <c r="L1166" s="901"/>
      <c r="M1166" s="901"/>
      <c r="N1166" s="902"/>
      <c r="O1166" s="348"/>
      <c r="P1166" s="362"/>
      <c r="Q1166" s="332"/>
      <c r="R1166" s="332"/>
      <c r="S1166" s="332"/>
      <c r="T1166" s="332"/>
      <c r="U1166" s="332"/>
      <c r="V1166" s="347"/>
      <c r="W1166" s="347"/>
      <c r="X1166" s="347"/>
      <c r="Y1166" s="348"/>
      <c r="Z1166" s="348"/>
    </row>
    <row r="1167" spans="1:26" ht="21" customHeight="1">
      <c r="A1167" s="899" t="s">
        <v>206</v>
      </c>
      <c r="B1167" s="900"/>
      <c r="C1167" s="22"/>
      <c r="D1167" s="901"/>
      <c r="E1167" s="901"/>
      <c r="F1167" s="278"/>
      <c r="G1167" s="901"/>
      <c r="H1167" s="901"/>
      <c r="I1167" s="901"/>
      <c r="J1167" s="901"/>
      <c r="K1167" s="901"/>
      <c r="L1167" s="901"/>
      <c r="M1167" s="901"/>
      <c r="N1167" s="902"/>
      <c r="O1167" s="326"/>
      <c r="P1167" s="362"/>
      <c r="Q1167" s="324"/>
      <c r="R1167" s="324"/>
      <c r="S1167" s="324"/>
      <c r="T1167" s="324"/>
      <c r="U1167" s="324"/>
      <c r="V1167" s="324"/>
      <c r="W1167" s="324"/>
      <c r="X1167" s="324"/>
      <c r="Y1167" s="349"/>
      <c r="Z1167" s="326"/>
    </row>
    <row r="1168" spans="1:26" ht="21" customHeight="1">
      <c r="A1168" s="891" t="s">
        <v>322</v>
      </c>
      <c r="B1168" s="892"/>
      <c r="C1168" s="22"/>
      <c r="D1168" s="901"/>
      <c r="E1168" s="901"/>
      <c r="F1168" s="278"/>
      <c r="G1168" s="901"/>
      <c r="H1168" s="901"/>
      <c r="I1168" s="901"/>
      <c r="J1168" s="901"/>
      <c r="K1168" s="594" t="s">
        <v>322</v>
      </c>
      <c r="L1168" s="901"/>
      <c r="M1168" s="901"/>
      <c r="N1168" s="902"/>
      <c r="O1168" s="326"/>
      <c r="P1168" s="362"/>
      <c r="Q1168" s="324"/>
      <c r="R1168" s="324"/>
      <c r="S1168" s="324"/>
      <c r="T1168" s="324"/>
      <c r="U1168" s="324"/>
      <c r="V1168" s="324"/>
      <c r="W1168" s="324"/>
      <c r="X1168" s="324"/>
      <c r="Y1168" s="326"/>
      <c r="Z1168" s="326"/>
    </row>
    <row r="1169" spans="1:26" ht="21" customHeight="1">
      <c r="A1169" s="891" t="s">
        <v>207</v>
      </c>
      <c r="B1169" s="892"/>
      <c r="C1169" s="22"/>
      <c r="D1169" s="901"/>
      <c r="E1169" s="901"/>
      <c r="F1169" s="278"/>
      <c r="G1169" s="901"/>
      <c r="H1169" s="901"/>
      <c r="I1169" s="901"/>
      <c r="J1169" s="901"/>
      <c r="K1169" s="901"/>
      <c r="L1169" s="901"/>
      <c r="M1169" s="901"/>
      <c r="N1169" s="902"/>
      <c r="O1169" s="326"/>
      <c r="P1169" s="362"/>
      <c r="Q1169" s="324"/>
      <c r="R1169" s="324"/>
      <c r="S1169" s="324"/>
      <c r="T1169" s="324"/>
      <c r="U1169" s="34"/>
      <c r="V1169" s="324"/>
      <c r="W1169" s="324"/>
      <c r="X1169" s="324"/>
      <c r="Y1169" s="326"/>
      <c r="Z1169" s="326"/>
    </row>
    <row r="1170" spans="1:26" ht="21" customHeight="1" thickBot="1">
      <c r="A1170" s="905" t="s">
        <v>208</v>
      </c>
      <c r="B1170" s="906"/>
      <c r="C1170" s="906"/>
      <c r="D1170" s="906"/>
      <c r="E1170" s="906"/>
      <c r="F1170" s="314"/>
      <c r="G1170" s="907">
        <f>'statement of marks'!$HV$108</f>
        <v>45781</v>
      </c>
      <c r="H1170" s="907"/>
      <c r="I1170" s="908" t="s">
        <v>210</v>
      </c>
      <c r="J1170" s="908"/>
      <c r="K1170" s="903"/>
      <c r="L1170" s="903"/>
      <c r="M1170" s="903"/>
      <c r="N1170" s="904"/>
      <c r="O1170" s="326"/>
      <c r="P1170" s="362"/>
      <c r="Q1170" s="324"/>
      <c r="R1170" s="324"/>
      <c r="S1170" s="324"/>
      <c r="T1170" s="324"/>
      <c r="U1170" s="324"/>
      <c r="V1170" s="324"/>
      <c r="W1170" s="324"/>
      <c r="X1170" s="324"/>
      <c r="Y1170" s="326"/>
      <c r="Z1170" s="326"/>
    </row>
    <row r="1171" spans="1:26" ht="21" customHeight="1" thickTop="1">
      <c r="A1171" s="962" t="s">
        <v>195</v>
      </c>
      <c r="B1171" s="963"/>
      <c r="C1171" s="963"/>
      <c r="D1171" s="963"/>
      <c r="E1171" s="963"/>
      <c r="F1171" s="963"/>
      <c r="G1171" s="963"/>
      <c r="H1171" s="963"/>
      <c r="I1171" s="963"/>
      <c r="J1171" s="963"/>
      <c r="K1171" s="963"/>
      <c r="L1171" s="963"/>
      <c r="M1171" s="963"/>
      <c r="N1171" s="964"/>
      <c r="O1171" s="345"/>
      <c r="P1171" s="362"/>
      <c r="Q1171" s="345"/>
      <c r="R1171" s="347"/>
      <c r="S1171" s="350"/>
      <c r="T1171" s="350"/>
      <c r="U1171" s="324"/>
      <c r="V1171" s="324"/>
      <c r="W1171" s="324"/>
      <c r="X1171" s="324"/>
      <c r="Y1171" s="345"/>
      <c r="Z1171" s="345"/>
    </row>
    <row r="1172" spans="1:26" ht="21" customHeight="1">
      <c r="A1172" s="965" t="str">
        <f>IF('statement of marks'!$A$2="","",'statement of marks'!$A$2)</f>
        <v>Govt. Higher Secondary School, XYZ</v>
      </c>
      <c r="B1172" s="966"/>
      <c r="C1172" s="966"/>
      <c r="D1172" s="966"/>
      <c r="E1172" s="966"/>
      <c r="F1172" s="966"/>
      <c r="G1172" s="966"/>
      <c r="H1172" s="966"/>
      <c r="I1172" s="966"/>
      <c r="J1172" s="966"/>
      <c r="K1172" s="966"/>
      <c r="L1172" s="966"/>
      <c r="M1172" s="966"/>
      <c r="N1172" s="967"/>
      <c r="O1172" s="323"/>
      <c r="P1172" s="362"/>
      <c r="Q1172" s="323"/>
      <c r="R1172" s="323"/>
      <c r="S1172" s="323"/>
      <c r="T1172" s="323"/>
      <c r="U1172" s="323"/>
      <c r="V1172" s="323"/>
      <c r="W1172" s="323"/>
      <c r="X1172" s="323"/>
      <c r="Y1172" s="323"/>
      <c r="Z1172" s="323"/>
    </row>
    <row r="1173" spans="1:26" ht="21" customHeight="1">
      <c r="A1173" s="965"/>
      <c r="B1173" s="966"/>
      <c r="C1173" s="966"/>
      <c r="D1173" s="966"/>
      <c r="E1173" s="966"/>
      <c r="F1173" s="966"/>
      <c r="G1173" s="966"/>
      <c r="H1173" s="966"/>
      <c r="I1173" s="966"/>
      <c r="J1173" s="966"/>
      <c r="K1173" s="966"/>
      <c r="L1173" s="966"/>
      <c r="M1173" s="966"/>
      <c r="N1173" s="967"/>
      <c r="O1173" s="325"/>
      <c r="P1173" s="362"/>
      <c r="Q1173" s="325"/>
      <c r="R1173" s="325"/>
      <c r="S1173" s="325"/>
      <c r="T1173" s="325"/>
      <c r="U1173" s="325"/>
      <c r="V1173" s="325"/>
      <c r="W1173" s="325"/>
      <c r="X1173" s="325"/>
      <c r="Y1173" s="325"/>
      <c r="Z1173" s="325"/>
    </row>
    <row r="1174" spans="1:26" ht="21" customHeight="1">
      <c r="A1174" s="891" t="s">
        <v>196</v>
      </c>
      <c r="B1174" s="892"/>
      <c r="C1174" s="939" t="str">
        <f>IF(M1194="","MAIN EXAM.",IF(C1201="SUPPL.","SUPPL. EXAM.",IF(C1201="RE-EXAM.","RE-EXAM.",)))</f>
        <v>MAIN EXAM.</v>
      </c>
      <c r="D1174" s="939"/>
      <c r="E1174" s="939"/>
      <c r="F1174" s="939"/>
      <c r="G1174" s="939"/>
      <c r="H1174" s="948" t="s">
        <v>133</v>
      </c>
      <c r="I1174" s="949"/>
      <c r="J1174" s="352" t="str">
        <f>IF('statement of marks'!$F$3="","",'statement of marks'!$F$3)</f>
        <v>2024-25</v>
      </c>
      <c r="K1174" s="939" t="s">
        <v>62</v>
      </c>
      <c r="L1174" s="939"/>
      <c r="M1174" s="939" t="str">
        <f>IF('statement of marks'!D37="","",'statement of marks'!D37)</f>
        <v/>
      </c>
      <c r="N1174" s="950"/>
      <c r="O1174" s="325"/>
      <c r="P1174" s="362"/>
      <c r="Q1174" s="325"/>
      <c r="R1174" s="325"/>
      <c r="S1174" s="325"/>
      <c r="T1174" s="325"/>
      <c r="U1174" s="325"/>
      <c r="V1174" s="325"/>
      <c r="W1174" s="325"/>
      <c r="X1174" s="325"/>
      <c r="Y1174" s="325"/>
      <c r="Z1174" s="325"/>
    </row>
    <row r="1175" spans="1:26" ht="21" customHeight="1">
      <c r="A1175" s="891" t="s">
        <v>36</v>
      </c>
      <c r="B1175" s="892"/>
      <c r="C1175" s="892" t="str">
        <f>IF('statement of marks'!G37="","",'statement of marks'!G37)</f>
        <v/>
      </c>
      <c r="D1175" s="892"/>
      <c r="E1175" s="892"/>
      <c r="F1175" s="892"/>
      <c r="G1175" s="892"/>
      <c r="H1175" s="892"/>
      <c r="I1175" s="892"/>
      <c r="J1175" s="892"/>
      <c r="K1175" s="892"/>
      <c r="L1175" s="892"/>
      <c r="M1175" s="892"/>
      <c r="N1175" s="951"/>
      <c r="O1175" s="326"/>
      <c r="P1175" s="362"/>
      <c r="Q1175" s="327"/>
      <c r="R1175" s="327"/>
      <c r="S1175" s="327"/>
      <c r="T1175" s="327"/>
      <c r="U1175" s="327"/>
      <c r="V1175" s="327"/>
      <c r="W1175" s="327"/>
      <c r="X1175" s="327"/>
      <c r="Y1175" s="326"/>
      <c r="Z1175" s="326"/>
    </row>
    <row r="1176" spans="1:26" ht="21" customHeight="1">
      <c r="A1176" s="891" t="s">
        <v>37</v>
      </c>
      <c r="B1176" s="892"/>
      <c r="C1176" s="892" t="str">
        <f>IF('statement of marks'!H37="","",'statement of marks'!H37)</f>
        <v/>
      </c>
      <c r="D1176" s="892"/>
      <c r="E1176" s="892"/>
      <c r="F1176" s="892"/>
      <c r="G1176" s="892"/>
      <c r="H1176" s="892"/>
      <c r="I1176" s="892"/>
      <c r="J1176" s="892"/>
      <c r="K1176" s="892"/>
      <c r="L1176" s="892"/>
      <c r="M1176" s="892"/>
      <c r="N1176" s="951"/>
      <c r="O1176" s="326"/>
      <c r="P1176" s="362"/>
      <c r="Q1176" s="326"/>
      <c r="R1176" s="326"/>
      <c r="S1176" s="326"/>
      <c r="T1176" s="326"/>
      <c r="U1176" s="326"/>
      <c r="V1176" s="326"/>
      <c r="W1176" s="326"/>
      <c r="X1176" s="326"/>
      <c r="Y1176" s="326"/>
      <c r="Z1176" s="326"/>
    </row>
    <row r="1177" spans="1:26" ht="21" customHeight="1">
      <c r="A1177" s="891" t="s">
        <v>38</v>
      </c>
      <c r="B1177" s="892"/>
      <c r="C1177" s="892" t="str">
        <f>IF('statement of marks'!I37="","",'statement of marks'!I37)</f>
        <v/>
      </c>
      <c r="D1177" s="892"/>
      <c r="E1177" s="892"/>
      <c r="F1177" s="892"/>
      <c r="G1177" s="892"/>
      <c r="H1177" s="892"/>
      <c r="I1177" s="892"/>
      <c r="J1177" s="892"/>
      <c r="K1177" s="892"/>
      <c r="L1177" s="892"/>
      <c r="M1177" s="892"/>
      <c r="N1177" s="951"/>
      <c r="O1177" s="326"/>
      <c r="P1177" s="362"/>
      <c r="Q1177" s="326"/>
      <c r="R1177" s="326"/>
      <c r="S1177" s="326"/>
      <c r="T1177" s="326"/>
      <c r="U1177" s="326"/>
      <c r="V1177" s="326"/>
      <c r="W1177" s="326"/>
      <c r="X1177" s="326"/>
      <c r="Y1177" s="326"/>
      <c r="Z1177" s="326"/>
    </row>
    <row r="1178" spans="1:26" ht="21" customHeight="1">
      <c r="A1178" s="891" t="s">
        <v>243</v>
      </c>
      <c r="B1178" s="892"/>
      <c r="C1178" s="892" t="str">
        <f>IF('statement of marks'!$A$3="","",'statement of marks'!$A$3)</f>
        <v>9 'A'</v>
      </c>
      <c r="D1178" s="892"/>
      <c r="E1178" s="939" t="s">
        <v>63</v>
      </c>
      <c r="F1178" s="939"/>
      <c r="G1178" s="939"/>
      <c r="H1178" s="939" t="str">
        <f>IF('statement of marks'!E37="","",'statement of marks'!E37)</f>
        <v/>
      </c>
      <c r="I1178" s="939"/>
      <c r="J1178" s="952" t="s">
        <v>58</v>
      </c>
      <c r="K1178" s="952"/>
      <c r="L1178" s="953" t="str">
        <f>IF('statement of marks'!F37="","",'statement of marks'!F37)</f>
        <v/>
      </c>
      <c r="M1178" s="953"/>
      <c r="N1178" s="954"/>
      <c r="O1178" s="326"/>
      <c r="P1178" s="362"/>
      <c r="Q1178" s="326"/>
      <c r="R1178" s="326"/>
      <c r="S1178" s="326"/>
      <c r="T1178" s="326"/>
      <c r="U1178" s="326"/>
      <c r="V1178" s="326"/>
      <c r="W1178" s="326"/>
      <c r="X1178" s="326"/>
      <c r="Y1178" s="326"/>
      <c r="Z1178" s="326"/>
    </row>
    <row r="1179" spans="1:26" ht="21" customHeight="1">
      <c r="A1179" s="955" t="s">
        <v>197</v>
      </c>
      <c r="B1179" s="956" t="s">
        <v>198</v>
      </c>
      <c r="C1179" s="659" t="s">
        <v>67</v>
      </c>
      <c r="D1179" s="659" t="s">
        <v>68</v>
      </c>
      <c r="E1179" s="957" t="s">
        <v>434</v>
      </c>
      <c r="F1179" s="958" t="s">
        <v>431</v>
      </c>
      <c r="G1179" s="659" t="s">
        <v>370</v>
      </c>
      <c r="H1179" s="659" t="s">
        <v>212</v>
      </c>
      <c r="I1179" s="659" t="s">
        <v>432</v>
      </c>
      <c r="J1179" s="659" t="s">
        <v>168</v>
      </c>
      <c r="K1179" s="659" t="s">
        <v>438</v>
      </c>
      <c r="L1179" s="659" t="s">
        <v>365</v>
      </c>
      <c r="M1179" s="659" t="s">
        <v>366</v>
      </c>
      <c r="N1179" s="961" t="s">
        <v>213</v>
      </c>
      <c r="O1179" s="326"/>
      <c r="P1179" s="362"/>
      <c r="Q1179" s="326"/>
      <c r="R1179" s="327"/>
      <c r="S1179" s="327"/>
      <c r="T1179" s="327"/>
      <c r="U1179" s="327"/>
      <c r="V1179" s="328"/>
      <c r="W1179" s="328"/>
      <c r="X1179" s="328"/>
      <c r="Y1179" s="326"/>
      <c r="Z1179" s="326"/>
    </row>
    <row r="1180" spans="1:26" ht="21" customHeight="1">
      <c r="A1180" s="955"/>
      <c r="B1180" s="956"/>
      <c r="C1180" s="659"/>
      <c r="D1180" s="659"/>
      <c r="E1180" s="957"/>
      <c r="F1180" s="959"/>
      <c r="G1180" s="659"/>
      <c r="H1180" s="659"/>
      <c r="I1180" s="659"/>
      <c r="J1180" s="659"/>
      <c r="K1180" s="659"/>
      <c r="L1180" s="659"/>
      <c r="M1180" s="659"/>
      <c r="N1180" s="961"/>
      <c r="O1180" s="329"/>
      <c r="P1180" s="362"/>
      <c r="Q1180" s="330"/>
      <c r="R1180" s="330"/>
      <c r="S1180" s="330"/>
      <c r="T1180" s="330"/>
      <c r="U1180" s="330"/>
      <c r="V1180" s="330"/>
      <c r="W1180" s="330"/>
      <c r="X1180" s="330"/>
      <c r="Y1180" s="329"/>
      <c r="Z1180" s="329"/>
    </row>
    <row r="1181" spans="1:26" ht="21" customHeight="1">
      <c r="A1181" s="955"/>
      <c r="B1181" s="956"/>
      <c r="C1181" s="659"/>
      <c r="D1181" s="659"/>
      <c r="E1181" s="957"/>
      <c r="F1181" s="960"/>
      <c r="G1181" s="659"/>
      <c r="H1181" s="659"/>
      <c r="I1181" s="659"/>
      <c r="J1181" s="659"/>
      <c r="K1181" s="659"/>
      <c r="L1181" s="659"/>
      <c r="M1181" s="659"/>
      <c r="N1181" s="961"/>
      <c r="O1181" s="329"/>
      <c r="P1181" s="362"/>
      <c r="Q1181" s="330"/>
      <c r="R1181" s="330"/>
      <c r="S1181" s="330"/>
      <c r="T1181" s="330"/>
      <c r="U1181" s="330"/>
      <c r="V1181" s="330"/>
      <c r="W1181" s="330"/>
      <c r="X1181" s="330"/>
      <c r="Y1181" s="329"/>
      <c r="Z1181" s="329"/>
    </row>
    <row r="1182" spans="1:26" ht="21" customHeight="1">
      <c r="A1182" s="922" t="s">
        <v>149</v>
      </c>
      <c r="B1182" s="923"/>
      <c r="C1182" s="274">
        <v>10</v>
      </c>
      <c r="D1182" s="274">
        <v>10</v>
      </c>
      <c r="E1182" s="322" t="s">
        <v>436</v>
      </c>
      <c r="F1182" s="322" t="s">
        <v>437</v>
      </c>
      <c r="G1182" s="274">
        <v>70</v>
      </c>
      <c r="H1182" s="270">
        <v>100</v>
      </c>
      <c r="I1182" s="202">
        <v>100</v>
      </c>
      <c r="J1182" s="270">
        <v>200</v>
      </c>
      <c r="K1182" s="279"/>
      <c r="L1182" s="270">
        <v>100</v>
      </c>
      <c r="M1182" s="270"/>
      <c r="N1182" s="201">
        <v>200</v>
      </c>
      <c r="O1182" s="329"/>
      <c r="P1182" s="362"/>
      <c r="Q1182" s="330"/>
      <c r="R1182" s="330"/>
      <c r="S1182" s="330"/>
      <c r="T1182" s="330"/>
      <c r="U1182" s="330"/>
      <c r="V1182" s="330"/>
      <c r="W1182" s="330"/>
      <c r="X1182" s="330"/>
      <c r="Y1182" s="329"/>
      <c r="Z1182" s="329"/>
    </row>
    <row r="1183" spans="1:26" ht="21" customHeight="1">
      <c r="A1183" s="891" t="str">
        <f>'statement of marks'!$J$3</f>
        <v xml:space="preserve"> HINDI</v>
      </c>
      <c r="B1183" s="892"/>
      <c r="C1183" s="277" t="str">
        <f>IF('statement of marks'!J37="","",'statement of marks'!J37)</f>
        <v/>
      </c>
      <c r="D1183" s="277" t="str">
        <f>IF('statement of marks'!K37="","",'statement of marks'!K37)</f>
        <v/>
      </c>
      <c r="E1183" s="277" t="str">
        <f>IF('statement of marks'!L37="","",'statement of marks'!L37)</f>
        <v/>
      </c>
      <c r="F1183" s="360" t="str">
        <f>IF('statement of marks'!N37="","",'statement of marks'!N37)</f>
        <v/>
      </c>
      <c r="G1183" s="277" t="str">
        <f>IF('statement of marks'!O37="","",'statement of marks'!O37)</f>
        <v/>
      </c>
      <c r="H1183" s="270" t="str">
        <f t="shared" ref="H1183:H1188" si="179">IF(G1183="","",SUM(C1183:G1183))</f>
        <v/>
      </c>
      <c r="I1183" s="202" t="str">
        <f>IF('statement of marks'!Q37="","",'statement of marks'!Q37)</f>
        <v/>
      </c>
      <c r="J1183" s="203" t="str">
        <f t="shared" ref="J1183:J1188" si="180">IF(I1183="","",SUM(H1183:I1183))</f>
        <v/>
      </c>
      <c r="K1183" s="275" t="str">
        <f>CONCATENATE('statement of marks'!HZ37,'statement of marks'!IA37,'statement of marks'!IB37)</f>
        <v/>
      </c>
      <c r="L1183" s="277" t="str">
        <f>IF('result subject-wise'!AB37="","",'result subject-wise'!AB37)</f>
        <v/>
      </c>
      <c r="M1183" s="277" t="str">
        <f>IF('result subject-wise'!AK37="","",'result subject-wise'!AK37)</f>
        <v/>
      </c>
      <c r="N1183" s="276" t="str">
        <f>IF(AND(K1183="RE",M1183=""),"",IF(AND(K1183="S",M1183=""),"",IF(M1183="P",SUM(H1183,L1183),J1183)))</f>
        <v/>
      </c>
      <c r="O1183" s="331"/>
      <c r="P1183" s="362"/>
      <c r="Q1183" s="325"/>
      <c r="R1183" s="325"/>
      <c r="S1183" s="325"/>
      <c r="T1183" s="325"/>
      <c r="U1183" s="333"/>
      <c r="V1183" s="325"/>
      <c r="W1183" s="325"/>
      <c r="X1183" s="325"/>
      <c r="Y1183" s="331"/>
      <c r="Z1183" s="331"/>
    </row>
    <row r="1184" spans="1:26" ht="21" customHeight="1">
      <c r="A1184" s="891" t="str">
        <f>'statement of marks'!$Y$3</f>
        <v xml:space="preserve"> ENGLISH</v>
      </c>
      <c r="B1184" s="892"/>
      <c r="C1184" s="277" t="str">
        <f>IF('statement of marks'!Y37="","",'statement of marks'!Y37)</f>
        <v/>
      </c>
      <c r="D1184" s="277" t="str">
        <f>IF('statement of marks'!Z37="","",'statement of marks'!Z37)</f>
        <v/>
      </c>
      <c r="E1184" s="277" t="str">
        <f>IF('statement of marks'!AA37="","",'statement of marks'!AA37)</f>
        <v/>
      </c>
      <c r="F1184" s="360" t="str">
        <f>IF('statement of marks'!AC37="","",'statement of marks'!AC37)</f>
        <v/>
      </c>
      <c r="G1184" s="277" t="str">
        <f>IF('statement of marks'!AD37="","",'statement of marks'!AD37)</f>
        <v/>
      </c>
      <c r="H1184" s="270" t="str">
        <f t="shared" si="179"/>
        <v/>
      </c>
      <c r="I1184" s="202" t="str">
        <f>IF('statement of marks'!AF37="","",'statement of marks'!AF37)</f>
        <v/>
      </c>
      <c r="J1184" s="203" t="str">
        <f t="shared" si="180"/>
        <v/>
      </c>
      <c r="K1184" s="275" t="str">
        <f>CONCATENATE('statement of marks'!IC37,'statement of marks'!ID37,'statement of marks'!IE37,)</f>
        <v/>
      </c>
      <c r="L1184" s="277" t="str">
        <f>IF('result subject-wise'!AC37="","",'result subject-wise'!AC37)</f>
        <v/>
      </c>
      <c r="M1184" s="277" t="str">
        <f>IF('result subject-wise'!AL37="","",'result subject-wise'!AL37)</f>
        <v/>
      </c>
      <c r="N1184" s="276" t="str">
        <f t="shared" ref="N1184:N1188" si="181">IF(AND(K1184="RE",M1184=""),"",IF(AND(K1184="S",M1184=""),"",IF(M1184="P",SUM(H1184,L1184),J1184)))</f>
        <v/>
      </c>
      <c r="O1184" s="351"/>
      <c r="P1184" s="362"/>
      <c r="Q1184" s="334"/>
      <c r="R1184" s="325"/>
      <c r="S1184" s="335"/>
      <c r="T1184" s="336"/>
      <c r="U1184" s="337"/>
      <c r="V1184" s="334"/>
      <c r="W1184" s="334"/>
      <c r="X1184" s="337"/>
      <c r="Y1184" s="326"/>
      <c r="Z1184" s="326"/>
    </row>
    <row r="1185" spans="1:26" ht="21" customHeight="1">
      <c r="A1185" s="891" t="str">
        <f>'statement of marks'!AO37</f>
        <v/>
      </c>
      <c r="B1185" s="892"/>
      <c r="C1185" s="277" t="str">
        <f>IF('statement of marks'!AP37="","",'statement of marks'!AP37)</f>
        <v/>
      </c>
      <c r="D1185" s="277" t="str">
        <f>IF('statement of marks'!AQ37="","",'statement of marks'!AQ37)</f>
        <v/>
      </c>
      <c r="E1185" s="277" t="str">
        <f>IF('statement of marks'!AR37="","",'statement of marks'!AR37)</f>
        <v/>
      </c>
      <c r="F1185" s="360" t="str">
        <f>IF('statement of marks'!AT37="","",'statement of marks'!AT37)</f>
        <v/>
      </c>
      <c r="G1185" s="277" t="str">
        <f>IF('statement of marks'!AU37="","",'statement of marks'!AU37)</f>
        <v/>
      </c>
      <c r="H1185" s="270" t="str">
        <f t="shared" si="179"/>
        <v/>
      </c>
      <c r="I1185" s="202" t="str">
        <f>IF('statement of marks'!AW37="","",'statement of marks'!AW37)</f>
        <v/>
      </c>
      <c r="J1185" s="203" t="str">
        <f t="shared" si="180"/>
        <v/>
      </c>
      <c r="K1185" s="275" t="str">
        <f>CONCATENATE('statement of marks'!IF37,'statement of marks'!IL37,'statement of marks'!IM37)</f>
        <v/>
      </c>
      <c r="L1185" s="277" t="str">
        <f>IF('result subject-wise'!AD37="","",'result subject-wise'!AD37)</f>
        <v/>
      </c>
      <c r="M1185" s="277" t="str">
        <f>IF('result subject-wise'!AM37="","",'result subject-wise'!AM37)</f>
        <v/>
      </c>
      <c r="N1185" s="276" t="str">
        <f t="shared" si="181"/>
        <v/>
      </c>
      <c r="O1185" s="326"/>
      <c r="P1185" s="362"/>
      <c r="Q1185" s="334"/>
      <c r="R1185" s="325"/>
      <c r="S1185" s="335"/>
      <c r="T1185" s="336"/>
      <c r="U1185" s="337"/>
      <c r="V1185" s="334"/>
      <c r="W1185" s="334"/>
      <c r="X1185" s="337"/>
      <c r="Y1185" s="326"/>
      <c r="Z1185" s="326"/>
    </row>
    <row r="1186" spans="1:26" ht="21" customHeight="1">
      <c r="A1186" s="891" t="str">
        <f>'statement of marks'!$BE$3</f>
        <v xml:space="preserve"> SCIENCE</v>
      </c>
      <c r="B1186" s="892"/>
      <c r="C1186" s="277" t="str">
        <f>IF('statement of marks'!BE37="","",'statement of marks'!BE37)</f>
        <v/>
      </c>
      <c r="D1186" s="277" t="str">
        <f>IF('statement of marks'!BF37="","",'statement of marks'!BF37)</f>
        <v/>
      </c>
      <c r="E1186" s="277" t="str">
        <f>IF('statement of marks'!BG37="","",'statement of marks'!BG37)</f>
        <v/>
      </c>
      <c r="F1186" s="360" t="str">
        <f>IF('statement of marks'!BI37="","",'statement of marks'!BI37)</f>
        <v/>
      </c>
      <c r="G1186" s="277" t="str">
        <f>IF('statement of marks'!BJ37="","",'statement of marks'!BJ37)</f>
        <v/>
      </c>
      <c r="H1186" s="270" t="str">
        <f t="shared" si="179"/>
        <v/>
      </c>
      <c r="I1186" s="202" t="str">
        <f>IF('statement of marks'!BL37="","",'statement of marks'!BL37)</f>
        <v/>
      </c>
      <c r="J1186" s="203" t="str">
        <f t="shared" si="180"/>
        <v/>
      </c>
      <c r="K1186" s="275" t="str">
        <f>CONCATENATE('statement of marks'!IN37,'statement of marks'!IO37,'statement of marks'!IP37)</f>
        <v/>
      </c>
      <c r="L1186" s="277" t="str">
        <f>IF('result subject-wise'!AE37="","",'result subject-wise'!AE37)</f>
        <v/>
      </c>
      <c r="M1186" s="277" t="str">
        <f>IF('result subject-wise'!AN37="","",'result subject-wise'!AN37)</f>
        <v/>
      </c>
      <c r="N1186" s="276" t="str">
        <f t="shared" si="181"/>
        <v/>
      </c>
      <c r="O1186" s="326"/>
      <c r="P1186" s="362"/>
      <c r="Q1186" s="334"/>
      <c r="R1186" s="325"/>
      <c r="S1186" s="335"/>
      <c r="T1186" s="336"/>
      <c r="U1186" s="337"/>
      <c r="V1186" s="334"/>
      <c r="W1186" s="334"/>
      <c r="X1186" s="337"/>
      <c r="Y1186" s="326"/>
      <c r="Z1186" s="326"/>
    </row>
    <row r="1187" spans="1:26" ht="21" customHeight="1">
      <c r="A1187" s="909" t="str">
        <f>'statement of marks'!$BU37</f>
        <v xml:space="preserve"> SOCIAL SCIENCE</v>
      </c>
      <c r="B1187" s="910"/>
      <c r="C1187" s="277">
        <f>IF('statement of marks'!CL37="","",'statement of marks'!CL37)</f>
        <v>10</v>
      </c>
      <c r="D1187" s="277">
        <f>IF('statement of marks'!CM37="","",'statement of marks'!CM37)</f>
        <v>10</v>
      </c>
      <c r="E1187" s="277">
        <f>IF('statement of marks'!CN37="","",'statement of marks'!CN37)</f>
        <v>9</v>
      </c>
      <c r="F1187" s="360">
        <f>IF('statement of marks'!CO37="","",'statement of marks'!CO37)</f>
        <v>0.5</v>
      </c>
      <c r="G1187" s="277">
        <f>IF('statement of marks'!CP37="","",'statement of marks'!CP37)</f>
        <v>70</v>
      </c>
      <c r="H1187" s="270">
        <f t="shared" si="179"/>
        <v>99.5</v>
      </c>
      <c r="I1187" s="202">
        <f>IF('statement of marks'!CR37="","",'statement of marks'!CR37)</f>
        <v>100</v>
      </c>
      <c r="J1187" s="203">
        <f t="shared" si="180"/>
        <v>199.5</v>
      </c>
      <c r="K1187" s="275" t="str">
        <f>CONCATENATE('statement of marks'!IQ37,'statement of marks'!IR37,'statement of marks'!IS37)</f>
        <v/>
      </c>
      <c r="L1187" s="277" t="str">
        <f>IF('result subject-wise'!AF37="","",'result subject-wise'!AF37)</f>
        <v/>
      </c>
      <c r="M1187" s="277" t="str">
        <f>IF('result subject-wise'!AO37="","",'result subject-wise'!AO37)</f>
        <v/>
      </c>
      <c r="N1187" s="276">
        <f t="shared" si="181"/>
        <v>199.5</v>
      </c>
      <c r="O1187" s="326"/>
      <c r="P1187" s="362"/>
      <c r="Q1187" s="334"/>
      <c r="R1187" s="325"/>
      <c r="S1187" s="335"/>
      <c r="T1187" s="336"/>
      <c r="U1187" s="337"/>
      <c r="V1187" s="334"/>
      <c r="W1187" s="334"/>
      <c r="X1187" s="337"/>
      <c r="Y1187" s="326"/>
      <c r="Z1187" s="326"/>
    </row>
    <row r="1188" spans="1:26" ht="21" customHeight="1">
      <c r="A1188" s="891" t="str">
        <f>'statement of marks'!$CZ$3</f>
        <v xml:space="preserve"> MATHEMATICS</v>
      </c>
      <c r="B1188" s="892"/>
      <c r="C1188" s="277">
        <f>IF('statement of marks'!CZ37="","",'statement of marks'!CZ37)</f>
        <v>5</v>
      </c>
      <c r="D1188" s="277">
        <f>IF('statement of marks'!DA37="","",'statement of marks'!DA37)</f>
        <v>4</v>
      </c>
      <c r="E1188" s="277">
        <f>IF('statement of marks'!DB37="","",'statement of marks'!DB37)</f>
        <v>8</v>
      </c>
      <c r="F1188" s="360">
        <f>IF('statement of marks'!DD37="","",'statement of marks'!DD37)</f>
        <v>1</v>
      </c>
      <c r="G1188" s="277">
        <f>IF('statement of marks'!DE37="","",'statement of marks'!DE37)</f>
        <v>25</v>
      </c>
      <c r="H1188" s="270">
        <f t="shared" si="179"/>
        <v>43</v>
      </c>
      <c r="I1188" s="202">
        <f>IF('statement of marks'!DG37="","",'statement of marks'!DG37)</f>
        <v>90</v>
      </c>
      <c r="J1188" s="203">
        <f t="shared" si="180"/>
        <v>133</v>
      </c>
      <c r="K1188" s="275" t="str">
        <f>CONCATENATE('statement of marks'!IT37,'statement of marks'!IU37,'statement of marks'!IV37)</f>
        <v/>
      </c>
      <c r="L1188" s="277" t="str">
        <f>IF('result subject-wise'!AG37="","",'result subject-wise'!AG37)</f>
        <v/>
      </c>
      <c r="M1188" s="277" t="str">
        <f>IF('result subject-wise'!AP37="","",'result subject-wise'!AP37)</f>
        <v/>
      </c>
      <c r="N1188" s="276">
        <f t="shared" si="181"/>
        <v>133</v>
      </c>
      <c r="O1188" s="326"/>
      <c r="P1188" s="362"/>
      <c r="Q1188" s="334"/>
      <c r="R1188" s="325"/>
      <c r="S1188" s="335"/>
      <c r="T1188" s="336"/>
      <c r="U1188" s="337"/>
      <c r="V1188" s="334"/>
      <c r="W1188" s="334"/>
      <c r="X1188" s="337"/>
      <c r="Y1188" s="326"/>
      <c r="Z1188" s="326"/>
    </row>
    <row r="1189" spans="1:26" ht="21" customHeight="1">
      <c r="A1189" s="911" t="s">
        <v>214</v>
      </c>
      <c r="B1189" s="912"/>
      <c r="C1189" s="274">
        <f t="shared" ref="C1189:D1189" si="182">IF(C1188="","",SUM(C1183:C1188))</f>
        <v>15</v>
      </c>
      <c r="D1189" s="274">
        <f t="shared" si="182"/>
        <v>14</v>
      </c>
      <c r="E1189" s="274">
        <f>IF(E1188="","",SUM(E1183:E1188))</f>
        <v>17</v>
      </c>
      <c r="F1189" s="361">
        <f>IF(F1188="","",SUM(F1183:F1188))</f>
        <v>1.5</v>
      </c>
      <c r="G1189" s="274">
        <f t="shared" ref="G1189:J1189" si="183">IF(G1188="","",SUM(G1183:G1188))</f>
        <v>95</v>
      </c>
      <c r="H1189" s="274">
        <f t="shared" si="183"/>
        <v>142.5</v>
      </c>
      <c r="I1189" s="274">
        <f t="shared" si="183"/>
        <v>190</v>
      </c>
      <c r="J1189" s="274">
        <f t="shared" si="183"/>
        <v>332.5</v>
      </c>
      <c r="K1189" s="913"/>
      <c r="L1189" s="914"/>
      <c r="M1189" s="919">
        <f>COUNTIF(M1183:M1188,"F")</f>
        <v>0</v>
      </c>
      <c r="N1189" s="273">
        <f>SUM(N1183:N1188)</f>
        <v>332.5</v>
      </c>
      <c r="O1189" s="326"/>
      <c r="P1189" s="362"/>
      <c r="Q1189" s="334"/>
      <c r="R1189" s="325"/>
      <c r="S1189" s="335"/>
      <c r="T1189" s="336"/>
      <c r="U1189" s="337"/>
      <c r="V1189" s="334"/>
      <c r="W1189" s="334"/>
      <c r="X1189" s="337"/>
      <c r="Y1189" s="326"/>
      <c r="Z1189" s="326"/>
    </row>
    <row r="1190" spans="1:26" ht="21" customHeight="1">
      <c r="A1190" s="911" t="s">
        <v>199</v>
      </c>
      <c r="B1190" s="912"/>
      <c r="C1190" s="270">
        <f>60-(COUNTIF(C1183:C1188,"NA")*C1182+COUNTIF(C1183:C1188,"ML")*C1182)</f>
        <v>60</v>
      </c>
      <c r="D1190" s="270">
        <f>60-(COUNTIF(D1183:D1188,"NA")*D1182+COUNTIF(D1183:D1188,"ML")*D1182)</f>
        <v>60</v>
      </c>
      <c r="E1190" s="270">
        <f>53-(COUNTIF(E1183:E1188,"NA")*9+COUNTIF(E1183:E1188,"ML")*9)</f>
        <v>53</v>
      </c>
      <c r="F1190" s="270">
        <f>7-(COUNTIF(F1183:F1188,"ML")*1)</f>
        <v>7</v>
      </c>
      <c r="G1190" s="270">
        <f>420-(COUNTIF(G1183:G1188,"NA")*G1182+COUNTIF(G1183:G1188,"ML")*G1182)</f>
        <v>420</v>
      </c>
      <c r="H1190" s="270">
        <f>SUM(C1190:G1190)</f>
        <v>600</v>
      </c>
      <c r="I1190" s="270">
        <f>600-(COUNTIF(I1183:I1188,"ML")*100)</f>
        <v>600</v>
      </c>
      <c r="J1190" s="270">
        <f>SUM(H1190:I1190)</f>
        <v>1200</v>
      </c>
      <c r="K1190" s="915"/>
      <c r="L1190" s="916"/>
      <c r="M1190" s="920"/>
      <c r="N1190" s="201">
        <f>6*N1182</f>
        <v>1200</v>
      </c>
      <c r="O1190" s="339"/>
      <c r="P1190" s="362"/>
      <c r="Q1190" s="332"/>
      <c r="R1190" s="332"/>
      <c r="S1190" s="332"/>
      <c r="T1190" s="332"/>
      <c r="U1190" s="340"/>
      <c r="V1190" s="340"/>
      <c r="W1190" s="334"/>
      <c r="X1190" s="332"/>
      <c r="Y1190" s="339"/>
      <c r="Z1190" s="339"/>
    </row>
    <row r="1191" spans="1:26" ht="21" customHeight="1">
      <c r="A1191" s="922" t="s">
        <v>130</v>
      </c>
      <c r="B1191" s="923"/>
      <c r="C1191" s="204">
        <f t="shared" ref="C1191:J1191" si="184">C1189/C1190*100</f>
        <v>25</v>
      </c>
      <c r="D1191" s="204">
        <f t="shared" si="184"/>
        <v>23.333333333333332</v>
      </c>
      <c r="E1191" s="204">
        <f t="shared" si="184"/>
        <v>32.075471698113205</v>
      </c>
      <c r="F1191" s="204">
        <f t="shared" si="184"/>
        <v>21.428571428571427</v>
      </c>
      <c r="G1191" s="204">
        <f t="shared" si="184"/>
        <v>22.61904761904762</v>
      </c>
      <c r="H1191" s="204">
        <f t="shared" si="184"/>
        <v>23.75</v>
      </c>
      <c r="I1191" s="204">
        <f t="shared" si="184"/>
        <v>31.666666666666664</v>
      </c>
      <c r="J1191" s="204">
        <f t="shared" si="184"/>
        <v>27.708333333333336</v>
      </c>
      <c r="K1191" s="917"/>
      <c r="L1191" s="918"/>
      <c r="M1191" s="921"/>
      <c r="N1191" s="354">
        <f>N1189/N1190*100</f>
        <v>27.708333333333336</v>
      </c>
      <c r="O1191" s="339"/>
      <c r="P1191" s="363"/>
      <c r="Q1191" s="325"/>
      <c r="R1191" s="325"/>
      <c r="S1191" s="325"/>
      <c r="T1191" s="325"/>
      <c r="U1191" s="340"/>
      <c r="V1191" s="334"/>
      <c r="W1191" s="340"/>
      <c r="X1191" s="325"/>
      <c r="Y1191" s="339"/>
      <c r="Z1191" s="339"/>
    </row>
    <row r="1192" spans="1:26" ht="21" customHeight="1">
      <c r="A1192" s="891" t="str">
        <f>'statement of marks'!$DS$3</f>
        <v>RAJASTHAN KA SWARNIM ITIHAS</v>
      </c>
      <c r="B1192" s="892"/>
      <c r="C1192" s="272">
        <f>IF('statement of marks'!DS37="","",'statement of marks'!DS37)</f>
        <v>10</v>
      </c>
      <c r="D1192" s="272">
        <f>IF('statement of marks'!DT37="","",'statement of marks'!DT37)</f>
        <v>10</v>
      </c>
      <c r="E1192" s="277">
        <f>IF('statement of marks'!DU37="","",'statement of marks'!DU37)</f>
        <v>10</v>
      </c>
      <c r="F1192" s="924"/>
      <c r="G1192" s="272">
        <f>IF('statement of marks'!DW37="","",'statement of marks'!DW37)</f>
        <v>70</v>
      </c>
      <c r="H1192" s="270">
        <f>IF(G1192="","",SUM(C1192:G1192))</f>
        <v>100</v>
      </c>
      <c r="I1192" s="272">
        <f>IF('statement of marks'!DY37="","",'statement of marks'!DY37)</f>
        <v>100</v>
      </c>
      <c r="J1192" s="270">
        <f>IF(I1192="","",SUM(H1192:I1192))</f>
        <v>200</v>
      </c>
      <c r="K1192" s="275" t="str">
        <f>IF('statement of marks'!IW37="","",'statement of marks'!IW37)</f>
        <v/>
      </c>
      <c r="L1192" s="280" t="str">
        <f>IF('result subject-wise'!AQ37="","",'result subject-wise'!AQ37)</f>
        <v/>
      </c>
      <c r="M1192" s="927" t="s">
        <v>441</v>
      </c>
      <c r="N1192" s="928"/>
      <c r="O1192" s="331"/>
      <c r="P1192" s="362"/>
      <c r="Q1192" s="341"/>
      <c r="R1192" s="341"/>
      <c r="S1192" s="341"/>
      <c r="T1192" s="341"/>
      <c r="U1192" s="340"/>
      <c r="V1192" s="334"/>
      <c r="W1192" s="340"/>
      <c r="X1192" s="341"/>
      <c r="Y1192" s="331"/>
      <c r="Z1192" s="331"/>
    </row>
    <row r="1193" spans="1:26" ht="21" customHeight="1">
      <c r="A1193" s="891" t="str">
        <f>'statement of marks'!$EG$3</f>
        <v xml:space="preserve"> PH. AND HEALTH EDU.</v>
      </c>
      <c r="B1193" s="892"/>
      <c r="C1193" s="272">
        <f>IF('statement of marks'!EI37="","",'statement of marks'!EI37)</f>
        <v>14</v>
      </c>
      <c r="D1193" s="272">
        <f>IF('statement of marks'!EL37="","",'statement of marks'!EL37)</f>
        <v>11</v>
      </c>
      <c r="E1193" s="277">
        <f>IF('statement of marks'!EO37="","",'statement of marks'!EO37)</f>
        <v>25</v>
      </c>
      <c r="F1193" s="925"/>
      <c r="G1193" s="272">
        <f>IF('statement of marks'!EU37="","",'statement of marks'!EU37)</f>
        <v>38</v>
      </c>
      <c r="H1193" s="270">
        <f>IF(G1193="","",SUM(C1193:G1193))</f>
        <v>88</v>
      </c>
      <c r="I1193" s="272">
        <f>IF('statement of marks'!EZ37="","",'statement of marks'!EZ37)</f>
        <v>100</v>
      </c>
      <c r="J1193" s="270">
        <f>IF(I1193="","",SUM(H1193:I1193))</f>
        <v>188</v>
      </c>
      <c r="K1193" s="275" t="str">
        <f>IF('statement of marks'!IX37="","",'statement of marks'!IX37)</f>
        <v>A</v>
      </c>
      <c r="L1193" s="274" t="str">
        <f>IF('result subject-wise'!AR37="","",'result subject-wise'!AR37)</f>
        <v/>
      </c>
      <c r="M1193" s="929"/>
      <c r="N1193" s="930"/>
      <c r="O1193" s="326"/>
      <c r="P1193" s="362"/>
      <c r="Q1193" s="327"/>
      <c r="R1193" s="325"/>
      <c r="S1193" s="327"/>
      <c r="T1193" s="325"/>
      <c r="U1193" s="337"/>
      <c r="V1193" s="342"/>
      <c r="W1193" s="343"/>
      <c r="X1193" s="332"/>
      <c r="Y1193" s="326"/>
      <c r="Z1193" s="326"/>
    </row>
    <row r="1194" spans="1:26" ht="21" customHeight="1">
      <c r="A1194" s="891" t="str">
        <f>'statement of marks'!$FJ$3</f>
        <v xml:space="preserve"> FOUNDATION OF IT</v>
      </c>
      <c r="B1194" s="892"/>
      <c r="C1194" s="272">
        <f>IF('statement of marks'!FJ37="","",'statement of marks'!FJ37)</f>
        <v>10</v>
      </c>
      <c r="D1194" s="272">
        <f>IF('statement of marks'!FK37="","",'statement of marks'!FK37)</f>
        <v>10</v>
      </c>
      <c r="E1194" s="277">
        <f>IF('statement of marks'!FL37="","",'statement of marks'!FL37)</f>
        <v>10</v>
      </c>
      <c r="F1194" s="926"/>
      <c r="G1194" s="272">
        <f>IF('statement of marks'!FP37="","",'statement of marks'!FP37)</f>
        <v>51</v>
      </c>
      <c r="H1194" s="270">
        <f>IF(G1194="","",SUM(C1194:G1194))</f>
        <v>81</v>
      </c>
      <c r="I1194" s="272">
        <f>IF('statement of marks'!FU37="","",'statement of marks'!FU37)</f>
        <v>90</v>
      </c>
      <c r="J1194" s="270">
        <f>IF(I1194="","",SUM(H1194:I1194))</f>
        <v>171</v>
      </c>
      <c r="K1194" s="275" t="str">
        <f>IF('statement of marks'!IY37="","",'statement of marks'!IY37)</f>
        <v>A</v>
      </c>
      <c r="L1194" s="274" t="str">
        <f>IF('result subject-wise'!AS37="","",'result subject-wise'!AS37)</f>
        <v/>
      </c>
      <c r="M1194" s="931" t="str">
        <f>IF('result subject-wise'!AV37="","",'result subject-wise'!AV37)</f>
        <v/>
      </c>
      <c r="N1194" s="932"/>
      <c r="O1194" s="326"/>
      <c r="P1194" s="362"/>
      <c r="Q1194" s="327"/>
      <c r="R1194" s="325"/>
      <c r="S1194" s="327"/>
      <c r="T1194" s="325"/>
      <c r="U1194" s="337"/>
      <c r="V1194" s="332"/>
      <c r="W1194" s="332"/>
      <c r="X1194" s="332"/>
      <c r="Y1194" s="326"/>
      <c r="Z1194" s="326"/>
    </row>
    <row r="1195" spans="1:26" ht="21" customHeight="1">
      <c r="A1195" s="891" t="str">
        <f>'statement of marks'!$GE$3</f>
        <v xml:space="preserve"> S.U.P.W.</v>
      </c>
      <c r="B1195" s="892"/>
      <c r="C1195" s="933" t="s">
        <v>244</v>
      </c>
      <c r="D1195" s="934"/>
      <c r="E1195" s="933" t="s">
        <v>74</v>
      </c>
      <c r="F1195" s="933"/>
      <c r="G1195" s="934"/>
      <c r="H1195" s="934" t="s">
        <v>75</v>
      </c>
      <c r="I1195" s="934"/>
      <c r="J1195" s="270" t="s">
        <v>35</v>
      </c>
      <c r="K1195" s="274" t="s">
        <v>52</v>
      </c>
      <c r="L1195" s="935"/>
      <c r="M1195" s="933" t="s">
        <v>130</v>
      </c>
      <c r="N1195" s="936"/>
      <c r="O1195" s="326"/>
      <c r="P1195" s="362"/>
      <c r="Q1195" s="327"/>
      <c r="R1195" s="325"/>
      <c r="S1195" s="327"/>
      <c r="T1195" s="325"/>
      <c r="U1195" s="337"/>
      <c r="V1195" s="332"/>
      <c r="W1195" s="332"/>
      <c r="X1195" s="332"/>
      <c r="Y1195" s="326"/>
      <c r="Z1195" s="326"/>
    </row>
    <row r="1196" spans="1:26" ht="21" customHeight="1">
      <c r="A1196" s="891"/>
      <c r="B1196" s="892"/>
      <c r="C1196" s="934">
        <f>'statement of marks'!$GE$6</f>
        <v>25</v>
      </c>
      <c r="D1196" s="934"/>
      <c r="E1196" s="934">
        <f>'statement of marks'!$GF$6</f>
        <v>45</v>
      </c>
      <c r="F1196" s="934"/>
      <c r="G1196" s="934"/>
      <c r="H1196" s="934">
        <f>'statement of marks'!$GG$6</f>
        <v>30</v>
      </c>
      <c r="I1196" s="934"/>
      <c r="J1196" s="270">
        <f>SUM(C1196,E1196,H1196)</f>
        <v>100</v>
      </c>
      <c r="K1196" s="274"/>
      <c r="L1196" s="935"/>
      <c r="M1196" s="937" t="str">
        <f>IF(M1194="PASS",N1191,"")</f>
        <v/>
      </c>
      <c r="N1196" s="938"/>
      <c r="O1196" s="326"/>
      <c r="P1196" s="362"/>
      <c r="Q1196" s="325"/>
      <c r="R1196" s="325"/>
      <c r="S1196" s="325"/>
      <c r="T1196" s="325"/>
      <c r="U1196" s="332"/>
      <c r="V1196" s="342"/>
      <c r="W1196" s="337"/>
      <c r="X1196" s="337"/>
      <c r="Y1196" s="326"/>
      <c r="Z1196" s="326"/>
    </row>
    <row r="1197" spans="1:26" ht="21" customHeight="1">
      <c r="A1197" s="891"/>
      <c r="B1197" s="892"/>
      <c r="C1197" s="939">
        <f>IF('statement of marks'!GE37="","",'statement of marks'!GE37)</f>
        <v>24</v>
      </c>
      <c r="D1197" s="939"/>
      <c r="E1197" s="939">
        <f>'statement of marks'!GF37</f>
        <v>44</v>
      </c>
      <c r="F1197" s="939"/>
      <c r="G1197" s="939"/>
      <c r="H1197" s="939">
        <f>'statement of marks'!GG37</f>
        <v>30</v>
      </c>
      <c r="I1197" s="939"/>
      <c r="J1197" s="272">
        <f>IF(H1197="","",SUM(C1197,E1197,H1197))</f>
        <v>98</v>
      </c>
      <c r="K1197" s="275" t="str">
        <f>IF('statement of marks'!IZ37="","",'statement of marks'!IZ37)</f>
        <v>A</v>
      </c>
      <c r="L1197" s="935"/>
      <c r="M1197" s="940" t="s">
        <v>50</v>
      </c>
      <c r="N1197" s="941"/>
      <c r="O1197" s="326"/>
      <c r="P1197" s="362"/>
      <c r="Q1197" s="325"/>
      <c r="R1197" s="325"/>
      <c r="S1197" s="325"/>
      <c r="T1197" s="325"/>
      <c r="U1197" s="332"/>
      <c r="V1197" s="342"/>
      <c r="W1197" s="337"/>
      <c r="X1197" s="337"/>
      <c r="Y1197" s="326"/>
      <c r="Z1197" s="326"/>
    </row>
    <row r="1198" spans="1:26" ht="21" customHeight="1">
      <c r="A1198" s="891" t="str">
        <f>'statement of marks'!$GN$3</f>
        <v xml:space="preserve"> ART EDU.</v>
      </c>
      <c r="B1198" s="892"/>
      <c r="C1198" s="934" t="s">
        <v>76</v>
      </c>
      <c r="D1198" s="934"/>
      <c r="E1198" s="934" t="s">
        <v>77</v>
      </c>
      <c r="F1198" s="934"/>
      <c r="G1198" s="934"/>
      <c r="H1198" s="934" t="s">
        <v>78</v>
      </c>
      <c r="I1198" s="934"/>
      <c r="J1198" s="270" t="s">
        <v>35</v>
      </c>
      <c r="K1198" s="274" t="s">
        <v>52</v>
      </c>
      <c r="L1198" s="935"/>
      <c r="M1198" s="942" t="str">
        <f>IF(M1196="","",IF(M1196&gt;=60,"FIRST",IF(M1196&gt;=48,"SECOND",IF(M1196&gt;=36,"THIRD"))))</f>
        <v/>
      </c>
      <c r="N1198" s="943"/>
      <c r="O1198" s="326"/>
      <c r="P1198" s="362"/>
      <c r="Q1198" s="327"/>
      <c r="R1198" s="327"/>
      <c r="S1198" s="327"/>
      <c r="T1198" s="327"/>
      <c r="U1198" s="337"/>
      <c r="V1198" s="342"/>
      <c r="W1198" s="34"/>
      <c r="X1198" s="337"/>
      <c r="Y1198" s="326"/>
      <c r="Z1198" s="326"/>
    </row>
    <row r="1199" spans="1:26" ht="21" customHeight="1">
      <c r="A1199" s="891"/>
      <c r="B1199" s="892"/>
      <c r="C1199" s="934">
        <f>'statement of marks'!$GN$6</f>
        <v>25</v>
      </c>
      <c r="D1199" s="934"/>
      <c r="E1199" s="274">
        <f>'statement of marks'!$GO$6</f>
        <v>30</v>
      </c>
      <c r="F1199" s="274"/>
      <c r="G1199" s="270">
        <f>'statement of marks'!$GP$6</f>
        <v>30</v>
      </c>
      <c r="H1199" s="934">
        <f>'statement of marks'!$GQ$6</f>
        <v>15</v>
      </c>
      <c r="I1199" s="934"/>
      <c r="J1199" s="270">
        <f>SUM(C1199,E1199,G1199,H1199)</f>
        <v>100</v>
      </c>
      <c r="K1199" s="274"/>
      <c r="L1199" s="935"/>
      <c r="M1199" s="942"/>
      <c r="N1199" s="943"/>
      <c r="O1199" s="326"/>
      <c r="P1199" s="362"/>
      <c r="Q1199" s="325"/>
      <c r="R1199" s="325"/>
      <c r="S1199" s="325"/>
      <c r="T1199" s="325"/>
      <c r="U1199" s="332"/>
      <c r="V1199" s="342"/>
      <c r="W1199" s="337"/>
      <c r="X1199" s="337"/>
      <c r="Y1199" s="326"/>
      <c r="Z1199" s="326"/>
    </row>
    <row r="1200" spans="1:26" ht="21" customHeight="1">
      <c r="A1200" s="891"/>
      <c r="B1200" s="892"/>
      <c r="C1200" s="939">
        <f>IF('statement of marks'!GN37="","",'statement of marks'!GN37)</f>
        <v>24</v>
      </c>
      <c r="D1200" s="939"/>
      <c r="E1200" s="277">
        <f>'statement of marks'!GO37</f>
        <v>28</v>
      </c>
      <c r="F1200" s="277"/>
      <c r="G1200" s="272">
        <f>'statement of marks'!GP37</f>
        <v>27</v>
      </c>
      <c r="H1200" s="939">
        <f>'statement of marks'!GQ37</f>
        <v>14</v>
      </c>
      <c r="I1200" s="939"/>
      <c r="J1200" s="270">
        <f>IF(H1200="","",SUM(C1200:H1200))</f>
        <v>93</v>
      </c>
      <c r="K1200" s="275" t="str">
        <f>IF('statement of marks'!JA37="","",'statement of marks'!JA37)</f>
        <v>A</v>
      </c>
      <c r="L1200" s="944" t="s">
        <v>442</v>
      </c>
      <c r="M1200" s="945"/>
      <c r="N1200" s="946"/>
      <c r="O1200" s="326"/>
      <c r="P1200" s="362"/>
      <c r="Q1200" s="325"/>
      <c r="R1200" s="325"/>
      <c r="S1200" s="325"/>
      <c r="T1200" s="325"/>
      <c r="U1200" s="332"/>
      <c r="V1200" s="342"/>
      <c r="W1200" s="337"/>
      <c r="X1200" s="337"/>
      <c r="Y1200" s="326"/>
      <c r="Z1200" s="326"/>
    </row>
    <row r="1201" spans="1:26" ht="21" customHeight="1">
      <c r="A1201" s="922" t="s">
        <v>439</v>
      </c>
      <c r="B1201" s="923"/>
      <c r="C1201" s="901" t="str">
        <f>'statement of marks'!HK37</f>
        <v/>
      </c>
      <c r="D1201" s="901"/>
      <c r="E1201" s="901"/>
      <c r="F1201" s="278"/>
      <c r="G1201" s="278" t="s">
        <v>211</v>
      </c>
      <c r="H1201" s="275" t="str">
        <f>IF('statement of marks'!DR37="","",'statement of marks'!DR37)</f>
        <v/>
      </c>
      <c r="I1201" s="942" t="s">
        <v>209</v>
      </c>
      <c r="J1201" s="942"/>
      <c r="K1201" s="272" t="str">
        <f>IF('statement of marks'!HM37="","",'statement of marks'!HM37)</f>
        <v/>
      </c>
      <c r="L1201" s="945"/>
      <c r="M1201" s="945"/>
      <c r="N1201" s="946"/>
      <c r="O1201" s="326"/>
      <c r="P1201" s="362"/>
      <c r="Q1201" s="327"/>
      <c r="R1201" s="327"/>
      <c r="S1201" s="327"/>
      <c r="T1201" s="325"/>
      <c r="U1201" s="337"/>
      <c r="V1201" s="344"/>
      <c r="W1201" s="345"/>
      <c r="X1201" s="345"/>
      <c r="Y1201" s="326"/>
      <c r="Z1201" s="326"/>
    </row>
    <row r="1202" spans="1:26" ht="21" customHeight="1">
      <c r="A1202" s="310" t="s">
        <v>363</v>
      </c>
      <c r="B1202" s="947" t="s">
        <v>202</v>
      </c>
      <c r="C1202" s="947"/>
      <c r="D1202" s="939" t="s">
        <v>203</v>
      </c>
      <c r="E1202" s="939"/>
      <c r="F1202" s="272"/>
      <c r="G1202" s="939" t="s">
        <v>204</v>
      </c>
      <c r="H1202" s="939"/>
      <c r="I1202" s="939" t="s">
        <v>205</v>
      </c>
      <c r="J1202" s="939"/>
      <c r="K1202" s="272" t="s">
        <v>324</v>
      </c>
      <c r="L1202" s="945"/>
      <c r="M1202" s="945"/>
      <c r="N1202" s="946"/>
      <c r="O1202" s="331"/>
      <c r="P1202" s="362"/>
      <c r="Q1202" s="324"/>
      <c r="R1202" s="337"/>
      <c r="S1202" s="337"/>
      <c r="T1202" s="337"/>
      <c r="U1202" s="327"/>
      <c r="V1202" s="345"/>
      <c r="W1202" s="345"/>
      <c r="X1202" s="345"/>
      <c r="Y1202" s="331"/>
      <c r="Z1202" s="331"/>
    </row>
    <row r="1203" spans="1:26" ht="21" customHeight="1">
      <c r="A1203" s="891" t="s">
        <v>200</v>
      </c>
      <c r="B1203" s="892"/>
      <c r="C1203" s="277" t="str">
        <f>IF('statement of marks'!HO37="","",'statement of marks'!HO37)</f>
        <v/>
      </c>
      <c r="D1203" s="893" t="str">
        <f>IF('statement of marks'!HQ37="","",'statement of marks'!HQ37)</f>
        <v/>
      </c>
      <c r="E1203" s="893"/>
      <c r="F1203" s="277"/>
      <c r="G1203" s="893" t="str">
        <f>IF('statement of marks'!HS37="","",'statement of marks'!HS37)</f>
        <v/>
      </c>
      <c r="H1203" s="893"/>
      <c r="I1203" s="893" t="str">
        <f>IF('statement of marks'!HU37="","",'statement of marks'!HU37)</f>
        <v/>
      </c>
      <c r="J1203" s="893"/>
      <c r="K1203" s="275" t="str">
        <f>'statement of marks'!HW37</f>
        <v/>
      </c>
      <c r="L1203" s="894" t="str">
        <f>IF(OR(M1194="PASS",M1194="FAIL"),'result subject-wise'!$AV$112,"")</f>
        <v/>
      </c>
      <c r="M1203" s="894"/>
      <c r="N1203" s="895"/>
      <c r="O1203" s="346"/>
      <c r="P1203" s="362"/>
      <c r="Q1203" s="327"/>
      <c r="R1203" s="327"/>
      <c r="S1203" s="327"/>
      <c r="T1203" s="327"/>
      <c r="U1203" s="327"/>
      <c r="V1203" s="345"/>
      <c r="W1203" s="345"/>
      <c r="X1203" s="345"/>
      <c r="Y1203" s="357"/>
      <c r="Z1203" s="346"/>
    </row>
    <row r="1204" spans="1:26" ht="21" customHeight="1">
      <c r="A1204" s="896" t="s">
        <v>201</v>
      </c>
      <c r="B1204" s="897"/>
      <c r="C1204" s="274" t="str">
        <f>IF('statement of marks'!HN37="","",'statement of marks'!HN37)</f>
        <v/>
      </c>
      <c r="D1204" s="898" t="str">
        <f>IF('statement of marks'!HP37="","",'statement of marks'!HP37)</f>
        <v/>
      </c>
      <c r="E1204" s="898"/>
      <c r="F1204" s="274"/>
      <c r="G1204" s="898" t="str">
        <f>IF('statement of marks'!HR37="","",'statement of marks'!HR37)</f>
        <v/>
      </c>
      <c r="H1204" s="898"/>
      <c r="I1204" s="898" t="str">
        <f>IF('statement of marks'!HT37="","",'statement of marks'!HT37)</f>
        <v/>
      </c>
      <c r="J1204" s="898"/>
      <c r="K1204" s="274" t="str">
        <f>'statement of marks'!HV37</f>
        <v/>
      </c>
      <c r="L1204" s="894"/>
      <c r="M1204" s="894"/>
      <c r="N1204" s="895"/>
      <c r="O1204" s="326"/>
      <c r="P1204" s="362"/>
      <c r="Q1204" s="334"/>
      <c r="R1204" s="334"/>
      <c r="S1204" s="334"/>
      <c r="T1204" s="334"/>
      <c r="U1204" s="337"/>
      <c r="V1204" s="347"/>
      <c r="W1204" s="347"/>
      <c r="X1204" s="347"/>
      <c r="Y1204" s="326"/>
      <c r="Z1204" s="326"/>
    </row>
    <row r="1205" spans="1:26" ht="21" customHeight="1">
      <c r="A1205" s="899" t="s">
        <v>323</v>
      </c>
      <c r="B1205" s="900"/>
      <c r="C1205" s="22"/>
      <c r="D1205" s="901"/>
      <c r="E1205" s="901"/>
      <c r="F1205" s="278"/>
      <c r="G1205" s="901"/>
      <c r="H1205" s="901"/>
      <c r="I1205" s="901"/>
      <c r="J1205" s="901"/>
      <c r="K1205" s="901"/>
      <c r="L1205" s="901"/>
      <c r="M1205" s="901"/>
      <c r="N1205" s="902"/>
      <c r="O1205" s="348"/>
      <c r="P1205" s="362"/>
      <c r="Q1205" s="332"/>
      <c r="R1205" s="332"/>
      <c r="S1205" s="332"/>
      <c r="T1205" s="332"/>
      <c r="U1205" s="332"/>
      <c r="V1205" s="347"/>
      <c r="W1205" s="347"/>
      <c r="X1205" s="347"/>
      <c r="Y1205" s="348"/>
      <c r="Z1205" s="348"/>
    </row>
    <row r="1206" spans="1:26" ht="21" customHeight="1">
      <c r="A1206" s="899" t="s">
        <v>206</v>
      </c>
      <c r="B1206" s="900"/>
      <c r="C1206" s="22"/>
      <c r="D1206" s="901"/>
      <c r="E1206" s="901"/>
      <c r="F1206" s="278"/>
      <c r="G1206" s="901"/>
      <c r="H1206" s="901"/>
      <c r="I1206" s="901"/>
      <c r="J1206" s="901"/>
      <c r="K1206" s="901"/>
      <c r="L1206" s="901"/>
      <c r="M1206" s="901"/>
      <c r="N1206" s="902"/>
      <c r="O1206" s="326"/>
      <c r="P1206" s="362"/>
      <c r="Q1206" s="324"/>
      <c r="R1206" s="324"/>
      <c r="S1206" s="324"/>
      <c r="T1206" s="324"/>
      <c r="U1206" s="324"/>
      <c r="V1206" s="324"/>
      <c r="W1206" s="324"/>
      <c r="X1206" s="324"/>
      <c r="Y1206" s="349"/>
      <c r="Z1206" s="326"/>
    </row>
    <row r="1207" spans="1:26" ht="21" customHeight="1">
      <c r="A1207" s="891" t="s">
        <v>322</v>
      </c>
      <c r="B1207" s="892"/>
      <c r="C1207" s="22"/>
      <c r="D1207" s="901"/>
      <c r="E1207" s="901"/>
      <c r="F1207" s="278"/>
      <c r="G1207" s="901"/>
      <c r="H1207" s="901"/>
      <c r="I1207" s="901"/>
      <c r="J1207" s="901"/>
      <c r="K1207" s="594" t="s">
        <v>322</v>
      </c>
      <c r="L1207" s="901"/>
      <c r="M1207" s="901"/>
      <c r="N1207" s="902"/>
      <c r="O1207" s="326"/>
      <c r="P1207" s="362"/>
      <c r="Q1207" s="324"/>
      <c r="R1207" s="324"/>
      <c r="S1207" s="324"/>
      <c r="T1207" s="324"/>
      <c r="U1207" s="324"/>
      <c r="V1207" s="324"/>
      <c r="W1207" s="324"/>
      <c r="X1207" s="324"/>
      <c r="Y1207" s="326"/>
      <c r="Z1207" s="326"/>
    </row>
    <row r="1208" spans="1:26" ht="21" customHeight="1">
      <c r="A1208" s="891" t="s">
        <v>207</v>
      </c>
      <c r="B1208" s="892"/>
      <c r="C1208" s="22"/>
      <c r="D1208" s="901"/>
      <c r="E1208" s="901"/>
      <c r="F1208" s="278"/>
      <c r="G1208" s="901"/>
      <c r="H1208" s="901"/>
      <c r="I1208" s="901"/>
      <c r="J1208" s="901"/>
      <c r="K1208" s="901"/>
      <c r="L1208" s="901"/>
      <c r="M1208" s="901"/>
      <c r="N1208" s="902"/>
      <c r="O1208" s="326"/>
      <c r="P1208" s="362"/>
      <c r="Q1208" s="324"/>
      <c r="R1208" s="324"/>
      <c r="S1208" s="324"/>
      <c r="T1208" s="324"/>
      <c r="U1208" s="34"/>
      <c r="V1208" s="324"/>
      <c r="W1208" s="324"/>
      <c r="X1208" s="324"/>
      <c r="Y1208" s="326"/>
      <c r="Z1208" s="326"/>
    </row>
    <row r="1209" spans="1:26" ht="21" customHeight="1" thickBot="1">
      <c r="A1209" s="905" t="s">
        <v>208</v>
      </c>
      <c r="B1209" s="906"/>
      <c r="C1209" s="906"/>
      <c r="D1209" s="906"/>
      <c r="E1209" s="906"/>
      <c r="F1209" s="314"/>
      <c r="G1209" s="907">
        <f>'statement of marks'!$HV$108</f>
        <v>45781</v>
      </c>
      <c r="H1209" s="907"/>
      <c r="I1209" s="908" t="s">
        <v>210</v>
      </c>
      <c r="J1209" s="908"/>
      <c r="K1209" s="903"/>
      <c r="L1209" s="903"/>
      <c r="M1209" s="903"/>
      <c r="N1209" s="904"/>
      <c r="O1209" s="326"/>
      <c r="P1209" s="362"/>
      <c r="Q1209" s="324"/>
      <c r="R1209" s="324"/>
      <c r="S1209" s="324"/>
      <c r="T1209" s="324"/>
      <c r="U1209" s="324"/>
      <c r="V1209" s="324"/>
      <c r="W1209" s="324"/>
      <c r="X1209" s="324"/>
      <c r="Y1209" s="326"/>
      <c r="Z1209" s="326"/>
    </row>
    <row r="1210" spans="1:26" ht="21" customHeight="1" thickTop="1">
      <c r="A1210" s="962" t="s">
        <v>195</v>
      </c>
      <c r="B1210" s="963"/>
      <c r="C1210" s="963"/>
      <c r="D1210" s="963"/>
      <c r="E1210" s="963"/>
      <c r="F1210" s="963"/>
      <c r="G1210" s="963"/>
      <c r="H1210" s="963"/>
      <c r="I1210" s="963"/>
      <c r="J1210" s="963"/>
      <c r="K1210" s="963"/>
      <c r="L1210" s="963"/>
      <c r="M1210" s="963"/>
      <c r="N1210" s="964"/>
      <c r="O1210" s="345"/>
      <c r="P1210" s="362"/>
      <c r="Q1210" s="345"/>
      <c r="R1210" s="347"/>
      <c r="S1210" s="350"/>
      <c r="T1210" s="350"/>
      <c r="U1210" s="324"/>
      <c r="V1210" s="324"/>
      <c r="W1210" s="324"/>
      <c r="X1210" s="324"/>
      <c r="Y1210" s="345"/>
      <c r="Z1210" s="345"/>
    </row>
    <row r="1211" spans="1:26" ht="21" customHeight="1">
      <c r="A1211" s="965" t="str">
        <f>IF('statement of marks'!$A$2="","",'statement of marks'!$A$2)</f>
        <v>Govt. Higher Secondary School, XYZ</v>
      </c>
      <c r="B1211" s="966"/>
      <c r="C1211" s="966"/>
      <c r="D1211" s="966"/>
      <c r="E1211" s="966"/>
      <c r="F1211" s="966"/>
      <c r="G1211" s="966"/>
      <c r="H1211" s="966"/>
      <c r="I1211" s="966"/>
      <c r="J1211" s="966"/>
      <c r="K1211" s="966"/>
      <c r="L1211" s="966"/>
      <c r="M1211" s="966"/>
      <c r="N1211" s="967"/>
      <c r="O1211" s="323"/>
      <c r="P1211" s="362"/>
      <c r="Q1211" s="323"/>
      <c r="R1211" s="323"/>
      <c r="S1211" s="323"/>
      <c r="T1211" s="323"/>
      <c r="U1211" s="323"/>
      <c r="V1211" s="323"/>
      <c r="W1211" s="323"/>
      <c r="X1211" s="323"/>
      <c r="Y1211" s="323"/>
      <c r="Z1211" s="323"/>
    </row>
    <row r="1212" spans="1:26" ht="21" customHeight="1">
      <c r="A1212" s="965"/>
      <c r="B1212" s="966"/>
      <c r="C1212" s="966"/>
      <c r="D1212" s="966"/>
      <c r="E1212" s="966"/>
      <c r="F1212" s="966"/>
      <c r="G1212" s="966"/>
      <c r="H1212" s="966"/>
      <c r="I1212" s="966"/>
      <c r="J1212" s="966"/>
      <c r="K1212" s="966"/>
      <c r="L1212" s="966"/>
      <c r="M1212" s="966"/>
      <c r="N1212" s="967"/>
      <c r="O1212" s="325"/>
      <c r="P1212" s="362"/>
      <c r="Q1212" s="325"/>
      <c r="R1212" s="325"/>
      <c r="S1212" s="325"/>
      <c r="T1212" s="325"/>
      <c r="U1212" s="325"/>
      <c r="V1212" s="325"/>
      <c r="W1212" s="325"/>
      <c r="X1212" s="325"/>
      <c r="Y1212" s="325"/>
      <c r="Z1212" s="325"/>
    </row>
    <row r="1213" spans="1:26" ht="21" customHeight="1">
      <c r="A1213" s="891" t="s">
        <v>196</v>
      </c>
      <c r="B1213" s="892"/>
      <c r="C1213" s="939" t="str">
        <f>IF(M1233="","MAIN EXAM.",IF(C1240="SUPPL.","SUPPL. EXAM.",IF(C1240="RE-EXAM.","RE-EXAM.",)))</f>
        <v>MAIN EXAM.</v>
      </c>
      <c r="D1213" s="939"/>
      <c r="E1213" s="939"/>
      <c r="F1213" s="939"/>
      <c r="G1213" s="939"/>
      <c r="H1213" s="948" t="s">
        <v>133</v>
      </c>
      <c r="I1213" s="949"/>
      <c r="J1213" s="352" t="str">
        <f>IF('statement of marks'!$F$3="","",'statement of marks'!$F$3)</f>
        <v>2024-25</v>
      </c>
      <c r="K1213" s="939" t="s">
        <v>62</v>
      </c>
      <c r="L1213" s="939"/>
      <c r="M1213" s="939" t="str">
        <f>IF('statement of marks'!D38="","",'statement of marks'!D38)</f>
        <v/>
      </c>
      <c r="N1213" s="950"/>
      <c r="O1213" s="325"/>
      <c r="P1213" s="362"/>
      <c r="Q1213" s="325"/>
      <c r="R1213" s="325"/>
      <c r="S1213" s="325"/>
      <c r="T1213" s="325"/>
      <c r="U1213" s="325"/>
      <c r="V1213" s="325"/>
      <c r="W1213" s="325"/>
      <c r="X1213" s="325"/>
      <c r="Y1213" s="325"/>
      <c r="Z1213" s="325"/>
    </row>
    <row r="1214" spans="1:26" ht="21" customHeight="1">
      <c r="A1214" s="891" t="s">
        <v>36</v>
      </c>
      <c r="B1214" s="892"/>
      <c r="C1214" s="892" t="str">
        <f>IF('statement of marks'!G38="","",'statement of marks'!G38)</f>
        <v/>
      </c>
      <c r="D1214" s="892"/>
      <c r="E1214" s="892"/>
      <c r="F1214" s="892"/>
      <c r="G1214" s="892"/>
      <c r="H1214" s="892"/>
      <c r="I1214" s="892"/>
      <c r="J1214" s="892"/>
      <c r="K1214" s="892"/>
      <c r="L1214" s="892"/>
      <c r="M1214" s="892"/>
      <c r="N1214" s="951"/>
      <c r="O1214" s="326"/>
      <c r="P1214" s="362"/>
      <c r="Q1214" s="327"/>
      <c r="R1214" s="327"/>
      <c r="S1214" s="327"/>
      <c r="T1214" s="327"/>
      <c r="U1214" s="327"/>
      <c r="V1214" s="327"/>
      <c r="W1214" s="327"/>
      <c r="X1214" s="327"/>
      <c r="Y1214" s="326"/>
      <c r="Z1214" s="326"/>
    </row>
    <row r="1215" spans="1:26" ht="21" customHeight="1">
      <c r="A1215" s="891" t="s">
        <v>37</v>
      </c>
      <c r="B1215" s="892"/>
      <c r="C1215" s="892" t="str">
        <f>IF('statement of marks'!H38="","",'statement of marks'!H38)</f>
        <v/>
      </c>
      <c r="D1215" s="892"/>
      <c r="E1215" s="892"/>
      <c r="F1215" s="892"/>
      <c r="G1215" s="892"/>
      <c r="H1215" s="892"/>
      <c r="I1215" s="892"/>
      <c r="J1215" s="892"/>
      <c r="K1215" s="892"/>
      <c r="L1215" s="892"/>
      <c r="M1215" s="892"/>
      <c r="N1215" s="951"/>
      <c r="O1215" s="326"/>
      <c r="P1215" s="362"/>
      <c r="Q1215" s="326"/>
      <c r="R1215" s="326"/>
      <c r="S1215" s="326"/>
      <c r="T1215" s="326"/>
      <c r="U1215" s="326"/>
      <c r="V1215" s="326"/>
      <c r="W1215" s="326"/>
      <c r="X1215" s="326"/>
      <c r="Y1215" s="326"/>
      <c r="Z1215" s="326"/>
    </row>
    <row r="1216" spans="1:26" ht="21" customHeight="1">
      <c r="A1216" s="891" t="s">
        <v>38</v>
      </c>
      <c r="B1216" s="892"/>
      <c r="C1216" s="892" t="str">
        <f>IF('statement of marks'!I38="","",'statement of marks'!I38)</f>
        <v/>
      </c>
      <c r="D1216" s="892"/>
      <c r="E1216" s="892"/>
      <c r="F1216" s="892"/>
      <c r="G1216" s="892"/>
      <c r="H1216" s="892"/>
      <c r="I1216" s="892"/>
      <c r="J1216" s="892"/>
      <c r="K1216" s="892"/>
      <c r="L1216" s="892"/>
      <c r="M1216" s="892"/>
      <c r="N1216" s="951"/>
      <c r="O1216" s="326"/>
      <c r="P1216" s="362"/>
      <c r="Q1216" s="326"/>
      <c r="R1216" s="326"/>
      <c r="S1216" s="326"/>
      <c r="T1216" s="326"/>
      <c r="U1216" s="326"/>
      <c r="V1216" s="326"/>
      <c r="W1216" s="326"/>
      <c r="X1216" s="326"/>
      <c r="Y1216" s="326"/>
      <c r="Z1216" s="326"/>
    </row>
    <row r="1217" spans="1:26" ht="21" customHeight="1">
      <c r="A1217" s="891" t="s">
        <v>243</v>
      </c>
      <c r="B1217" s="892"/>
      <c r="C1217" s="892" t="str">
        <f>IF('statement of marks'!$A$3="","",'statement of marks'!$A$3)</f>
        <v>9 'A'</v>
      </c>
      <c r="D1217" s="892"/>
      <c r="E1217" s="939" t="s">
        <v>63</v>
      </c>
      <c r="F1217" s="939"/>
      <c r="G1217" s="939"/>
      <c r="H1217" s="939" t="str">
        <f>IF('statement of marks'!E38="","",'statement of marks'!E38)</f>
        <v/>
      </c>
      <c r="I1217" s="939"/>
      <c r="J1217" s="952" t="s">
        <v>58</v>
      </c>
      <c r="K1217" s="952"/>
      <c r="L1217" s="953" t="str">
        <f>IF('statement of marks'!F38="","",'statement of marks'!F38)</f>
        <v/>
      </c>
      <c r="M1217" s="953"/>
      <c r="N1217" s="954"/>
      <c r="O1217" s="326"/>
      <c r="P1217" s="362"/>
      <c r="Q1217" s="326"/>
      <c r="R1217" s="326"/>
      <c r="S1217" s="326"/>
      <c r="T1217" s="326"/>
      <c r="U1217" s="326"/>
      <c r="V1217" s="326"/>
      <c r="W1217" s="326"/>
      <c r="X1217" s="326"/>
      <c r="Y1217" s="326"/>
      <c r="Z1217" s="326"/>
    </row>
    <row r="1218" spans="1:26" ht="21" customHeight="1">
      <c r="A1218" s="955" t="s">
        <v>197</v>
      </c>
      <c r="B1218" s="956" t="s">
        <v>198</v>
      </c>
      <c r="C1218" s="659" t="s">
        <v>67</v>
      </c>
      <c r="D1218" s="659" t="s">
        <v>68</v>
      </c>
      <c r="E1218" s="957" t="s">
        <v>434</v>
      </c>
      <c r="F1218" s="958" t="s">
        <v>431</v>
      </c>
      <c r="G1218" s="659" t="s">
        <v>370</v>
      </c>
      <c r="H1218" s="659" t="s">
        <v>212</v>
      </c>
      <c r="I1218" s="659" t="s">
        <v>432</v>
      </c>
      <c r="J1218" s="659" t="s">
        <v>168</v>
      </c>
      <c r="K1218" s="659" t="s">
        <v>438</v>
      </c>
      <c r="L1218" s="659" t="s">
        <v>365</v>
      </c>
      <c r="M1218" s="659" t="s">
        <v>366</v>
      </c>
      <c r="N1218" s="961" t="s">
        <v>213</v>
      </c>
      <c r="O1218" s="326"/>
      <c r="P1218" s="362"/>
      <c r="Q1218" s="326"/>
      <c r="R1218" s="327"/>
      <c r="S1218" s="327"/>
      <c r="T1218" s="327"/>
      <c r="U1218" s="327"/>
      <c r="V1218" s="328"/>
      <c r="W1218" s="328"/>
      <c r="X1218" s="328"/>
      <c r="Y1218" s="326"/>
      <c r="Z1218" s="326"/>
    </row>
    <row r="1219" spans="1:26" ht="21" customHeight="1">
      <c r="A1219" s="955"/>
      <c r="B1219" s="956"/>
      <c r="C1219" s="659"/>
      <c r="D1219" s="659"/>
      <c r="E1219" s="957"/>
      <c r="F1219" s="959"/>
      <c r="G1219" s="659"/>
      <c r="H1219" s="659"/>
      <c r="I1219" s="659"/>
      <c r="J1219" s="659"/>
      <c r="K1219" s="659"/>
      <c r="L1219" s="659"/>
      <c r="M1219" s="659"/>
      <c r="N1219" s="961"/>
      <c r="O1219" s="329"/>
      <c r="P1219" s="362"/>
      <c r="Q1219" s="330"/>
      <c r="R1219" s="330"/>
      <c r="S1219" s="330"/>
      <c r="T1219" s="330"/>
      <c r="U1219" s="330"/>
      <c r="V1219" s="330"/>
      <c r="W1219" s="330"/>
      <c r="X1219" s="330"/>
      <c r="Y1219" s="329"/>
      <c r="Z1219" s="329"/>
    </row>
    <row r="1220" spans="1:26" ht="21" customHeight="1">
      <c r="A1220" s="955"/>
      <c r="B1220" s="956"/>
      <c r="C1220" s="659"/>
      <c r="D1220" s="659"/>
      <c r="E1220" s="957"/>
      <c r="F1220" s="960"/>
      <c r="G1220" s="659"/>
      <c r="H1220" s="659"/>
      <c r="I1220" s="659"/>
      <c r="J1220" s="659"/>
      <c r="K1220" s="659"/>
      <c r="L1220" s="659"/>
      <c r="M1220" s="659"/>
      <c r="N1220" s="961"/>
      <c r="O1220" s="329"/>
      <c r="P1220" s="362"/>
      <c r="Q1220" s="330"/>
      <c r="R1220" s="330"/>
      <c r="S1220" s="330"/>
      <c r="T1220" s="330"/>
      <c r="U1220" s="330"/>
      <c r="V1220" s="330"/>
      <c r="W1220" s="330"/>
      <c r="X1220" s="330"/>
      <c r="Y1220" s="329"/>
      <c r="Z1220" s="329"/>
    </row>
    <row r="1221" spans="1:26" ht="21" customHeight="1">
      <c r="A1221" s="922" t="s">
        <v>149</v>
      </c>
      <c r="B1221" s="923"/>
      <c r="C1221" s="274">
        <v>10</v>
      </c>
      <c r="D1221" s="274">
        <v>10</v>
      </c>
      <c r="E1221" s="322" t="s">
        <v>436</v>
      </c>
      <c r="F1221" s="322" t="s">
        <v>437</v>
      </c>
      <c r="G1221" s="274">
        <v>70</v>
      </c>
      <c r="H1221" s="270">
        <v>100</v>
      </c>
      <c r="I1221" s="202">
        <v>100</v>
      </c>
      <c r="J1221" s="270">
        <v>200</v>
      </c>
      <c r="K1221" s="279"/>
      <c r="L1221" s="270">
        <v>100</v>
      </c>
      <c r="M1221" s="270"/>
      <c r="N1221" s="201">
        <v>200</v>
      </c>
      <c r="O1221" s="329"/>
      <c r="P1221" s="362"/>
      <c r="Q1221" s="330"/>
      <c r="R1221" s="330"/>
      <c r="S1221" s="330"/>
      <c r="T1221" s="330"/>
      <c r="U1221" s="330"/>
      <c r="V1221" s="330"/>
      <c r="W1221" s="330"/>
      <c r="X1221" s="330"/>
      <c r="Y1221" s="329"/>
      <c r="Z1221" s="329"/>
    </row>
    <row r="1222" spans="1:26" ht="21" customHeight="1">
      <c r="A1222" s="891" t="str">
        <f>'statement of marks'!$J$3</f>
        <v xml:space="preserve"> HINDI</v>
      </c>
      <c r="B1222" s="892"/>
      <c r="C1222" s="277" t="str">
        <f>IF('statement of marks'!J38="","",'statement of marks'!J38)</f>
        <v/>
      </c>
      <c r="D1222" s="277" t="str">
        <f>IF('statement of marks'!K38="","",'statement of marks'!K38)</f>
        <v/>
      </c>
      <c r="E1222" s="277" t="str">
        <f>IF('statement of marks'!L38="","",'statement of marks'!L38)</f>
        <v/>
      </c>
      <c r="F1222" s="360" t="str">
        <f>IF('statement of marks'!N38="","",'statement of marks'!N38)</f>
        <v/>
      </c>
      <c r="G1222" s="277" t="str">
        <f>IF('statement of marks'!O38="","",'statement of marks'!O38)</f>
        <v/>
      </c>
      <c r="H1222" s="270" t="str">
        <f t="shared" ref="H1222:H1227" si="185">IF(G1222="","",SUM(C1222:G1222))</f>
        <v/>
      </c>
      <c r="I1222" s="202" t="str">
        <f>IF('statement of marks'!Q38="","",'statement of marks'!Q38)</f>
        <v/>
      </c>
      <c r="J1222" s="203" t="str">
        <f t="shared" ref="J1222:J1227" si="186">IF(I1222="","",SUM(H1222:I1222))</f>
        <v/>
      </c>
      <c r="K1222" s="275" t="str">
        <f>CONCATENATE('statement of marks'!HZ38,'statement of marks'!IA38,'statement of marks'!IB38)</f>
        <v/>
      </c>
      <c r="L1222" s="277" t="str">
        <f>IF('result subject-wise'!AB38="","",'result subject-wise'!AB38)</f>
        <v/>
      </c>
      <c r="M1222" s="277" t="str">
        <f>IF('result subject-wise'!AK38="","",'result subject-wise'!AK38)</f>
        <v/>
      </c>
      <c r="N1222" s="276" t="str">
        <f>IF(AND(K1222="RE",M1222=""),"",IF(AND(K1222="S",M1222=""),"",IF(M1222="P",SUM(H1222,L1222),J1222)))</f>
        <v/>
      </c>
      <c r="O1222" s="331"/>
      <c r="P1222" s="362"/>
      <c r="Q1222" s="325"/>
      <c r="R1222" s="325"/>
      <c r="S1222" s="325"/>
      <c r="T1222" s="325"/>
      <c r="U1222" s="333"/>
      <c r="V1222" s="325"/>
      <c r="W1222" s="325"/>
      <c r="X1222" s="325"/>
      <c r="Y1222" s="331"/>
      <c r="Z1222" s="331"/>
    </row>
    <row r="1223" spans="1:26" ht="21" customHeight="1">
      <c r="A1223" s="891" t="str">
        <f>'statement of marks'!$Y$3</f>
        <v xml:space="preserve"> ENGLISH</v>
      </c>
      <c r="B1223" s="892"/>
      <c r="C1223" s="277" t="str">
        <f>IF('statement of marks'!Y38="","",'statement of marks'!Y38)</f>
        <v/>
      </c>
      <c r="D1223" s="277" t="str">
        <f>IF('statement of marks'!Z38="","",'statement of marks'!Z38)</f>
        <v/>
      </c>
      <c r="E1223" s="277" t="str">
        <f>IF('statement of marks'!AA38="","",'statement of marks'!AA38)</f>
        <v/>
      </c>
      <c r="F1223" s="360" t="str">
        <f>IF('statement of marks'!AC38="","",'statement of marks'!AC38)</f>
        <v/>
      </c>
      <c r="G1223" s="277" t="str">
        <f>IF('statement of marks'!AD38="","",'statement of marks'!AD38)</f>
        <v/>
      </c>
      <c r="H1223" s="270" t="str">
        <f t="shared" si="185"/>
        <v/>
      </c>
      <c r="I1223" s="202" t="str">
        <f>IF('statement of marks'!AF38="","",'statement of marks'!AF38)</f>
        <v/>
      </c>
      <c r="J1223" s="203" t="str">
        <f t="shared" si="186"/>
        <v/>
      </c>
      <c r="K1223" s="275" t="str">
        <f>CONCATENATE('statement of marks'!IC38,'statement of marks'!ID38,'statement of marks'!IE38,)</f>
        <v/>
      </c>
      <c r="L1223" s="277" t="str">
        <f>IF('result subject-wise'!AC38="","",'result subject-wise'!AC38)</f>
        <v/>
      </c>
      <c r="M1223" s="277" t="str">
        <f>IF('result subject-wise'!AL38="","",'result subject-wise'!AL38)</f>
        <v/>
      </c>
      <c r="N1223" s="276" t="str">
        <f t="shared" ref="N1223:N1227" si="187">IF(AND(K1223="RE",M1223=""),"",IF(AND(K1223="S",M1223=""),"",IF(M1223="P",SUM(H1223,L1223),J1223)))</f>
        <v/>
      </c>
      <c r="O1223" s="351"/>
      <c r="P1223" s="362"/>
      <c r="Q1223" s="334"/>
      <c r="R1223" s="325"/>
      <c r="S1223" s="335"/>
      <c r="T1223" s="336"/>
      <c r="U1223" s="337"/>
      <c r="V1223" s="334"/>
      <c r="W1223" s="334"/>
      <c r="X1223" s="337"/>
      <c r="Y1223" s="326"/>
      <c r="Z1223" s="326"/>
    </row>
    <row r="1224" spans="1:26" ht="21" customHeight="1">
      <c r="A1224" s="891" t="str">
        <f>'statement of marks'!AO38</f>
        <v/>
      </c>
      <c r="B1224" s="892"/>
      <c r="C1224" s="277" t="str">
        <f>IF('statement of marks'!AP38="","",'statement of marks'!AP38)</f>
        <v/>
      </c>
      <c r="D1224" s="277" t="str">
        <f>IF('statement of marks'!AQ38="","",'statement of marks'!AQ38)</f>
        <v/>
      </c>
      <c r="E1224" s="277" t="str">
        <f>IF('statement of marks'!AR38="","",'statement of marks'!AR38)</f>
        <v/>
      </c>
      <c r="F1224" s="360" t="str">
        <f>IF('statement of marks'!AT38="","",'statement of marks'!AT38)</f>
        <v/>
      </c>
      <c r="G1224" s="277" t="str">
        <f>IF('statement of marks'!AU38="","",'statement of marks'!AU38)</f>
        <v/>
      </c>
      <c r="H1224" s="270" t="str">
        <f t="shared" si="185"/>
        <v/>
      </c>
      <c r="I1224" s="202" t="str">
        <f>IF('statement of marks'!AW38="","",'statement of marks'!AW38)</f>
        <v/>
      </c>
      <c r="J1224" s="203" t="str">
        <f t="shared" si="186"/>
        <v/>
      </c>
      <c r="K1224" s="275" t="str">
        <f>CONCATENATE('statement of marks'!IF38,'statement of marks'!IL38,'statement of marks'!IM38)</f>
        <v/>
      </c>
      <c r="L1224" s="277" t="str">
        <f>IF('result subject-wise'!AD38="","",'result subject-wise'!AD38)</f>
        <v/>
      </c>
      <c r="M1224" s="277" t="str">
        <f>IF('result subject-wise'!AM38="","",'result subject-wise'!AM38)</f>
        <v/>
      </c>
      <c r="N1224" s="276" t="str">
        <f t="shared" si="187"/>
        <v/>
      </c>
      <c r="O1224" s="326"/>
      <c r="P1224" s="362"/>
      <c r="Q1224" s="334"/>
      <c r="R1224" s="325"/>
      <c r="S1224" s="335"/>
      <c r="T1224" s="336"/>
      <c r="U1224" s="337"/>
      <c r="V1224" s="334"/>
      <c r="W1224" s="334"/>
      <c r="X1224" s="337"/>
      <c r="Y1224" s="326"/>
      <c r="Z1224" s="326"/>
    </row>
    <row r="1225" spans="1:26" ht="21" customHeight="1">
      <c r="A1225" s="891" t="str">
        <f>'statement of marks'!$BE$3</f>
        <v xml:space="preserve"> SCIENCE</v>
      </c>
      <c r="B1225" s="892"/>
      <c r="C1225" s="277" t="str">
        <f>IF('statement of marks'!BE38="","",'statement of marks'!BE38)</f>
        <v/>
      </c>
      <c r="D1225" s="277" t="str">
        <f>IF('statement of marks'!BF38="","",'statement of marks'!BF38)</f>
        <v/>
      </c>
      <c r="E1225" s="277" t="str">
        <f>IF('statement of marks'!BG38="","",'statement of marks'!BG38)</f>
        <v/>
      </c>
      <c r="F1225" s="360" t="str">
        <f>IF('statement of marks'!BI38="","",'statement of marks'!BI38)</f>
        <v/>
      </c>
      <c r="G1225" s="277" t="str">
        <f>IF('statement of marks'!BJ38="","",'statement of marks'!BJ38)</f>
        <v/>
      </c>
      <c r="H1225" s="270" t="str">
        <f t="shared" si="185"/>
        <v/>
      </c>
      <c r="I1225" s="202" t="str">
        <f>IF('statement of marks'!BL38="","",'statement of marks'!BL38)</f>
        <v/>
      </c>
      <c r="J1225" s="203" t="str">
        <f t="shared" si="186"/>
        <v/>
      </c>
      <c r="K1225" s="275" t="str">
        <f>CONCATENATE('statement of marks'!IN38,'statement of marks'!IO38,'statement of marks'!IP38)</f>
        <v/>
      </c>
      <c r="L1225" s="277" t="str">
        <f>IF('result subject-wise'!AE38="","",'result subject-wise'!AE38)</f>
        <v/>
      </c>
      <c r="M1225" s="277" t="str">
        <f>IF('result subject-wise'!AN38="","",'result subject-wise'!AN38)</f>
        <v/>
      </c>
      <c r="N1225" s="276" t="str">
        <f t="shared" si="187"/>
        <v/>
      </c>
      <c r="O1225" s="326"/>
      <c r="P1225" s="362"/>
      <c r="Q1225" s="334"/>
      <c r="R1225" s="325"/>
      <c r="S1225" s="335"/>
      <c r="T1225" s="336"/>
      <c r="U1225" s="337"/>
      <c r="V1225" s="334"/>
      <c r="W1225" s="334"/>
      <c r="X1225" s="337"/>
      <c r="Y1225" s="326"/>
      <c r="Z1225" s="326"/>
    </row>
    <row r="1226" spans="1:26" ht="21" customHeight="1">
      <c r="A1226" s="909" t="str">
        <f>'statement of marks'!$BU38</f>
        <v xml:space="preserve"> SOCIAL SCIENCE</v>
      </c>
      <c r="B1226" s="910"/>
      <c r="C1226" s="277">
        <f>IF('statement of marks'!CL38="","",'statement of marks'!CL38)</f>
        <v>10</v>
      </c>
      <c r="D1226" s="277">
        <f>IF('statement of marks'!CM38="","",'statement of marks'!CM38)</f>
        <v>10</v>
      </c>
      <c r="E1226" s="277">
        <f>IF('statement of marks'!CN38="","",'statement of marks'!CN38)</f>
        <v>9</v>
      </c>
      <c r="F1226" s="360">
        <f>IF('statement of marks'!CO38="","",'statement of marks'!CO38)</f>
        <v>0.5</v>
      </c>
      <c r="G1226" s="277">
        <f>IF('statement of marks'!CP38="","",'statement of marks'!CP38)</f>
        <v>70</v>
      </c>
      <c r="H1226" s="270">
        <f t="shared" si="185"/>
        <v>99.5</v>
      </c>
      <c r="I1226" s="202">
        <f>IF('statement of marks'!CR38="","",'statement of marks'!CR38)</f>
        <v>100</v>
      </c>
      <c r="J1226" s="203">
        <f t="shared" si="186"/>
        <v>199.5</v>
      </c>
      <c r="K1226" s="275" t="str">
        <f>CONCATENATE('statement of marks'!IQ38,'statement of marks'!IR38,'statement of marks'!IS38)</f>
        <v/>
      </c>
      <c r="L1226" s="277" t="str">
        <f>IF('result subject-wise'!AF38="","",'result subject-wise'!AF38)</f>
        <v/>
      </c>
      <c r="M1226" s="277" t="str">
        <f>IF('result subject-wise'!AO38="","",'result subject-wise'!AO38)</f>
        <v/>
      </c>
      <c r="N1226" s="276">
        <f t="shared" si="187"/>
        <v>199.5</v>
      </c>
      <c r="O1226" s="326"/>
      <c r="P1226" s="362"/>
      <c r="Q1226" s="334"/>
      <c r="R1226" s="325"/>
      <c r="S1226" s="335"/>
      <c r="T1226" s="336"/>
      <c r="U1226" s="337"/>
      <c r="V1226" s="334"/>
      <c r="W1226" s="334"/>
      <c r="X1226" s="337"/>
      <c r="Y1226" s="326"/>
      <c r="Z1226" s="326"/>
    </row>
    <row r="1227" spans="1:26" ht="21" customHeight="1">
      <c r="A1227" s="891" t="str">
        <f>'statement of marks'!$CZ$3</f>
        <v xml:space="preserve"> MATHEMATICS</v>
      </c>
      <c r="B1227" s="892"/>
      <c r="C1227" s="277">
        <f>IF('statement of marks'!CZ38="","",'statement of marks'!CZ38)</f>
        <v>5</v>
      </c>
      <c r="D1227" s="277">
        <f>IF('statement of marks'!DA38="","",'statement of marks'!DA38)</f>
        <v>4</v>
      </c>
      <c r="E1227" s="277">
        <f>IF('statement of marks'!DB38="","",'statement of marks'!DB38)</f>
        <v>8</v>
      </c>
      <c r="F1227" s="360">
        <f>IF('statement of marks'!DD38="","",'statement of marks'!DD38)</f>
        <v>1</v>
      </c>
      <c r="G1227" s="277">
        <f>IF('statement of marks'!DE38="","",'statement of marks'!DE38)</f>
        <v>25</v>
      </c>
      <c r="H1227" s="270">
        <f t="shared" si="185"/>
        <v>43</v>
      </c>
      <c r="I1227" s="202">
        <f>IF('statement of marks'!DG38="","",'statement of marks'!DG38)</f>
        <v>90</v>
      </c>
      <c r="J1227" s="203">
        <f t="shared" si="186"/>
        <v>133</v>
      </c>
      <c r="K1227" s="275" t="str">
        <f>CONCATENATE('statement of marks'!IT38,'statement of marks'!IU38,'statement of marks'!IV38)</f>
        <v/>
      </c>
      <c r="L1227" s="277" t="str">
        <f>IF('result subject-wise'!AG38="","",'result subject-wise'!AG38)</f>
        <v/>
      </c>
      <c r="M1227" s="277" t="str">
        <f>IF('result subject-wise'!AP38="","",'result subject-wise'!AP38)</f>
        <v/>
      </c>
      <c r="N1227" s="276">
        <f t="shared" si="187"/>
        <v>133</v>
      </c>
      <c r="O1227" s="326"/>
      <c r="P1227" s="362"/>
      <c r="Q1227" s="334"/>
      <c r="R1227" s="325"/>
      <c r="S1227" s="335"/>
      <c r="T1227" s="336"/>
      <c r="U1227" s="337"/>
      <c r="V1227" s="334"/>
      <c r="W1227" s="334"/>
      <c r="X1227" s="337"/>
      <c r="Y1227" s="326"/>
      <c r="Z1227" s="326"/>
    </row>
    <row r="1228" spans="1:26" ht="21" customHeight="1">
      <c r="A1228" s="911" t="s">
        <v>214</v>
      </c>
      <c r="B1228" s="912"/>
      <c r="C1228" s="274">
        <f t="shared" ref="C1228:D1228" si="188">IF(C1227="","",SUM(C1222:C1227))</f>
        <v>15</v>
      </c>
      <c r="D1228" s="274">
        <f t="shared" si="188"/>
        <v>14</v>
      </c>
      <c r="E1228" s="274">
        <f>IF(E1227="","",SUM(E1222:E1227))</f>
        <v>17</v>
      </c>
      <c r="F1228" s="361">
        <f>IF(F1227="","",SUM(F1222:F1227))</f>
        <v>1.5</v>
      </c>
      <c r="G1228" s="274">
        <f t="shared" ref="G1228:J1228" si="189">IF(G1227="","",SUM(G1222:G1227))</f>
        <v>95</v>
      </c>
      <c r="H1228" s="274">
        <f t="shared" si="189"/>
        <v>142.5</v>
      </c>
      <c r="I1228" s="274">
        <f t="shared" si="189"/>
        <v>190</v>
      </c>
      <c r="J1228" s="274">
        <f t="shared" si="189"/>
        <v>332.5</v>
      </c>
      <c r="K1228" s="913"/>
      <c r="L1228" s="914"/>
      <c r="M1228" s="919">
        <f>COUNTIF(M1222:M1227,"F")</f>
        <v>0</v>
      </c>
      <c r="N1228" s="273">
        <f>SUM(N1222:N1227)</f>
        <v>332.5</v>
      </c>
      <c r="O1228" s="326"/>
      <c r="P1228" s="362"/>
      <c r="Q1228" s="334"/>
      <c r="R1228" s="325"/>
      <c r="S1228" s="335"/>
      <c r="T1228" s="336"/>
      <c r="U1228" s="337"/>
      <c r="V1228" s="334"/>
      <c r="W1228" s="334"/>
      <c r="X1228" s="337"/>
      <c r="Y1228" s="326"/>
      <c r="Z1228" s="326"/>
    </row>
    <row r="1229" spans="1:26" ht="21" customHeight="1">
      <c r="A1229" s="911" t="s">
        <v>199</v>
      </c>
      <c r="B1229" s="912"/>
      <c r="C1229" s="270">
        <f>60-(COUNTIF(C1222:C1227,"NA")*C1221+COUNTIF(C1222:C1227,"ML")*C1221)</f>
        <v>60</v>
      </c>
      <c r="D1229" s="270">
        <f>60-(COUNTIF(D1222:D1227,"NA")*D1221+COUNTIF(D1222:D1227,"ML")*D1221)</f>
        <v>60</v>
      </c>
      <c r="E1229" s="270">
        <f>53-(COUNTIF(E1222:E1227,"NA")*9+COUNTIF(E1222:E1227,"ML")*9)</f>
        <v>53</v>
      </c>
      <c r="F1229" s="270">
        <f>7-(COUNTIF(F1222:F1227,"ML")*1)</f>
        <v>7</v>
      </c>
      <c r="G1229" s="270">
        <f>420-(COUNTIF(G1222:G1227,"NA")*G1221+COUNTIF(G1222:G1227,"ML")*G1221)</f>
        <v>420</v>
      </c>
      <c r="H1229" s="270">
        <f>SUM(C1229:G1229)</f>
        <v>600</v>
      </c>
      <c r="I1229" s="270">
        <f>600-(COUNTIF(I1222:I1227,"ML")*100)</f>
        <v>600</v>
      </c>
      <c r="J1229" s="270">
        <f>SUM(H1229:I1229)</f>
        <v>1200</v>
      </c>
      <c r="K1229" s="915"/>
      <c r="L1229" s="916"/>
      <c r="M1229" s="920"/>
      <c r="N1229" s="201">
        <f>6*N1221</f>
        <v>1200</v>
      </c>
      <c r="O1229" s="339"/>
      <c r="P1229" s="362"/>
      <c r="Q1229" s="332"/>
      <c r="R1229" s="332"/>
      <c r="S1229" s="332"/>
      <c r="T1229" s="332"/>
      <c r="U1229" s="340"/>
      <c r="V1229" s="340"/>
      <c r="W1229" s="334"/>
      <c r="X1229" s="332"/>
      <c r="Y1229" s="339"/>
      <c r="Z1229" s="339"/>
    </row>
    <row r="1230" spans="1:26" ht="21" customHeight="1">
      <c r="A1230" s="922" t="s">
        <v>130</v>
      </c>
      <c r="B1230" s="923"/>
      <c r="C1230" s="204">
        <f t="shared" ref="C1230:J1230" si="190">C1228/C1229*100</f>
        <v>25</v>
      </c>
      <c r="D1230" s="204">
        <f t="shared" si="190"/>
        <v>23.333333333333332</v>
      </c>
      <c r="E1230" s="204">
        <f t="shared" si="190"/>
        <v>32.075471698113205</v>
      </c>
      <c r="F1230" s="204">
        <f t="shared" si="190"/>
        <v>21.428571428571427</v>
      </c>
      <c r="G1230" s="204">
        <f t="shared" si="190"/>
        <v>22.61904761904762</v>
      </c>
      <c r="H1230" s="204">
        <f t="shared" si="190"/>
        <v>23.75</v>
      </c>
      <c r="I1230" s="204">
        <f t="shared" si="190"/>
        <v>31.666666666666664</v>
      </c>
      <c r="J1230" s="204">
        <f t="shared" si="190"/>
        <v>27.708333333333336</v>
      </c>
      <c r="K1230" s="917"/>
      <c r="L1230" s="918"/>
      <c r="M1230" s="921"/>
      <c r="N1230" s="354">
        <f>N1228/N1229*100</f>
        <v>27.708333333333336</v>
      </c>
      <c r="O1230" s="339"/>
      <c r="P1230" s="363"/>
      <c r="Q1230" s="325"/>
      <c r="R1230" s="325"/>
      <c r="S1230" s="325"/>
      <c r="T1230" s="325"/>
      <c r="U1230" s="340"/>
      <c r="V1230" s="334"/>
      <c r="W1230" s="340"/>
      <c r="X1230" s="325"/>
      <c r="Y1230" s="339"/>
      <c r="Z1230" s="339"/>
    </row>
    <row r="1231" spans="1:26" ht="21" customHeight="1">
      <c r="A1231" s="891" t="str">
        <f>'statement of marks'!$DS$3</f>
        <v>RAJASTHAN KA SWARNIM ITIHAS</v>
      </c>
      <c r="B1231" s="892"/>
      <c r="C1231" s="272">
        <f>IF('statement of marks'!DS38="","",'statement of marks'!DS38)</f>
        <v>10</v>
      </c>
      <c r="D1231" s="272">
        <f>IF('statement of marks'!DT38="","",'statement of marks'!DT38)</f>
        <v>10</v>
      </c>
      <c r="E1231" s="277">
        <f>IF('statement of marks'!DU38="","",'statement of marks'!DU38)</f>
        <v>10</v>
      </c>
      <c r="F1231" s="924"/>
      <c r="G1231" s="272">
        <f>IF('statement of marks'!DW38="","",'statement of marks'!DW38)</f>
        <v>70</v>
      </c>
      <c r="H1231" s="270">
        <f>IF(G1231="","",SUM(C1231:G1231))</f>
        <v>100</v>
      </c>
      <c r="I1231" s="272">
        <f>IF('statement of marks'!DY38="","",'statement of marks'!DY38)</f>
        <v>100</v>
      </c>
      <c r="J1231" s="270">
        <f>IF(I1231="","",SUM(H1231:I1231))</f>
        <v>200</v>
      </c>
      <c r="K1231" s="275" t="str">
        <f>IF('statement of marks'!IW38="","",'statement of marks'!IW38)</f>
        <v/>
      </c>
      <c r="L1231" s="280" t="str">
        <f>IF('result subject-wise'!AQ38="","",'result subject-wise'!AQ38)</f>
        <v/>
      </c>
      <c r="M1231" s="927" t="s">
        <v>441</v>
      </c>
      <c r="N1231" s="928"/>
      <c r="O1231" s="331"/>
      <c r="P1231" s="362"/>
      <c r="Q1231" s="341"/>
      <c r="R1231" s="341"/>
      <c r="S1231" s="341"/>
      <c r="T1231" s="341"/>
      <c r="U1231" s="340"/>
      <c r="V1231" s="334"/>
      <c r="W1231" s="340"/>
      <c r="X1231" s="341"/>
      <c r="Y1231" s="331"/>
      <c r="Z1231" s="331"/>
    </row>
    <row r="1232" spans="1:26" ht="21" customHeight="1">
      <c r="A1232" s="891" t="str">
        <f>'statement of marks'!$EG$3</f>
        <v xml:space="preserve"> PH. AND HEALTH EDU.</v>
      </c>
      <c r="B1232" s="892"/>
      <c r="C1232" s="272">
        <f>IF('statement of marks'!EI38="","",'statement of marks'!EI38)</f>
        <v>14</v>
      </c>
      <c r="D1232" s="272">
        <f>IF('statement of marks'!EL38="","",'statement of marks'!EL38)</f>
        <v>11</v>
      </c>
      <c r="E1232" s="277">
        <f>IF('statement of marks'!EO38="","",'statement of marks'!EO38)</f>
        <v>25</v>
      </c>
      <c r="F1232" s="925"/>
      <c r="G1232" s="272">
        <f>IF('statement of marks'!EU38="","",'statement of marks'!EU38)</f>
        <v>38</v>
      </c>
      <c r="H1232" s="270">
        <f>IF(G1232="","",SUM(C1232:G1232))</f>
        <v>88</v>
      </c>
      <c r="I1232" s="272">
        <f>IF('statement of marks'!EZ38="","",'statement of marks'!EZ38)</f>
        <v>100</v>
      </c>
      <c r="J1232" s="270">
        <f>IF(I1232="","",SUM(H1232:I1232))</f>
        <v>188</v>
      </c>
      <c r="K1232" s="275" t="str">
        <f>IF('statement of marks'!IX38="","",'statement of marks'!IX38)</f>
        <v>A</v>
      </c>
      <c r="L1232" s="274" t="str">
        <f>IF('result subject-wise'!AR38="","",'result subject-wise'!AR38)</f>
        <v/>
      </c>
      <c r="M1232" s="929"/>
      <c r="N1232" s="930"/>
      <c r="O1232" s="326"/>
      <c r="P1232" s="362"/>
      <c r="Q1232" s="327"/>
      <c r="R1232" s="325"/>
      <c r="S1232" s="327"/>
      <c r="T1232" s="325"/>
      <c r="U1232" s="337"/>
      <c r="V1232" s="342"/>
      <c r="W1232" s="343"/>
      <c r="X1232" s="332"/>
      <c r="Y1232" s="326"/>
      <c r="Z1232" s="326"/>
    </row>
    <row r="1233" spans="1:26" ht="21" customHeight="1">
      <c r="A1233" s="891" t="str">
        <f>'statement of marks'!$FJ$3</f>
        <v xml:space="preserve"> FOUNDATION OF IT</v>
      </c>
      <c r="B1233" s="892"/>
      <c r="C1233" s="272">
        <f>IF('statement of marks'!FJ38="","",'statement of marks'!FJ38)</f>
        <v>10</v>
      </c>
      <c r="D1233" s="272">
        <f>IF('statement of marks'!FK38="","",'statement of marks'!FK38)</f>
        <v>10</v>
      </c>
      <c r="E1233" s="277">
        <f>IF('statement of marks'!FL38="","",'statement of marks'!FL38)</f>
        <v>10</v>
      </c>
      <c r="F1233" s="926"/>
      <c r="G1233" s="272">
        <f>IF('statement of marks'!FP38="","",'statement of marks'!FP38)</f>
        <v>51</v>
      </c>
      <c r="H1233" s="270">
        <f>IF(G1233="","",SUM(C1233:G1233))</f>
        <v>81</v>
      </c>
      <c r="I1233" s="272">
        <f>IF('statement of marks'!FU38="","",'statement of marks'!FU38)</f>
        <v>90</v>
      </c>
      <c r="J1233" s="270">
        <f>IF(I1233="","",SUM(H1233:I1233))</f>
        <v>171</v>
      </c>
      <c r="K1233" s="275" t="str">
        <f>IF('statement of marks'!IY38="","",'statement of marks'!IY38)</f>
        <v>A</v>
      </c>
      <c r="L1233" s="274" t="str">
        <f>IF('result subject-wise'!AS38="","",'result subject-wise'!AS38)</f>
        <v/>
      </c>
      <c r="M1233" s="931" t="str">
        <f>IF('result subject-wise'!AV38="","",'result subject-wise'!AV38)</f>
        <v/>
      </c>
      <c r="N1233" s="932"/>
      <c r="O1233" s="326"/>
      <c r="P1233" s="362"/>
      <c r="Q1233" s="327"/>
      <c r="R1233" s="325"/>
      <c r="S1233" s="327"/>
      <c r="T1233" s="325"/>
      <c r="U1233" s="337"/>
      <c r="V1233" s="332"/>
      <c r="W1233" s="332"/>
      <c r="X1233" s="332"/>
      <c r="Y1233" s="326"/>
      <c r="Z1233" s="326"/>
    </row>
    <row r="1234" spans="1:26" ht="21" customHeight="1">
      <c r="A1234" s="891" t="str">
        <f>'statement of marks'!$GE$3</f>
        <v xml:space="preserve"> S.U.P.W.</v>
      </c>
      <c r="B1234" s="892"/>
      <c r="C1234" s="933" t="s">
        <v>244</v>
      </c>
      <c r="D1234" s="934"/>
      <c r="E1234" s="933" t="s">
        <v>74</v>
      </c>
      <c r="F1234" s="933"/>
      <c r="G1234" s="934"/>
      <c r="H1234" s="934" t="s">
        <v>75</v>
      </c>
      <c r="I1234" s="934"/>
      <c r="J1234" s="270" t="s">
        <v>35</v>
      </c>
      <c r="K1234" s="274" t="s">
        <v>52</v>
      </c>
      <c r="L1234" s="935"/>
      <c r="M1234" s="933" t="s">
        <v>130</v>
      </c>
      <c r="N1234" s="936"/>
      <c r="O1234" s="326"/>
      <c r="P1234" s="362"/>
      <c r="Q1234" s="327"/>
      <c r="R1234" s="325"/>
      <c r="S1234" s="327"/>
      <c r="T1234" s="325"/>
      <c r="U1234" s="337"/>
      <c r="V1234" s="332"/>
      <c r="W1234" s="332"/>
      <c r="X1234" s="332"/>
      <c r="Y1234" s="326"/>
      <c r="Z1234" s="326"/>
    </row>
    <row r="1235" spans="1:26" ht="21" customHeight="1">
      <c r="A1235" s="891"/>
      <c r="B1235" s="892"/>
      <c r="C1235" s="934">
        <f>'statement of marks'!$GE$6</f>
        <v>25</v>
      </c>
      <c r="D1235" s="934"/>
      <c r="E1235" s="934">
        <f>'statement of marks'!$GF$6</f>
        <v>45</v>
      </c>
      <c r="F1235" s="934"/>
      <c r="G1235" s="934"/>
      <c r="H1235" s="934">
        <f>'statement of marks'!$GG$6</f>
        <v>30</v>
      </c>
      <c r="I1235" s="934"/>
      <c r="J1235" s="270">
        <f>SUM(C1235,E1235,H1235)</f>
        <v>100</v>
      </c>
      <c r="K1235" s="274"/>
      <c r="L1235" s="935"/>
      <c r="M1235" s="937" t="str">
        <f>IF(M1233="PASS",N1230,"")</f>
        <v/>
      </c>
      <c r="N1235" s="938"/>
      <c r="O1235" s="326"/>
      <c r="P1235" s="362"/>
      <c r="Q1235" s="325"/>
      <c r="R1235" s="325"/>
      <c r="S1235" s="325"/>
      <c r="T1235" s="325"/>
      <c r="U1235" s="332"/>
      <c r="V1235" s="342"/>
      <c r="W1235" s="337"/>
      <c r="X1235" s="337"/>
      <c r="Y1235" s="326"/>
      <c r="Z1235" s="326"/>
    </row>
    <row r="1236" spans="1:26" ht="21" customHeight="1">
      <c r="A1236" s="891"/>
      <c r="B1236" s="892"/>
      <c r="C1236" s="939">
        <f>IF('statement of marks'!GE38="","",'statement of marks'!GE38)</f>
        <v>24</v>
      </c>
      <c r="D1236" s="939"/>
      <c r="E1236" s="939">
        <f>'statement of marks'!GF38</f>
        <v>44</v>
      </c>
      <c r="F1236" s="939"/>
      <c r="G1236" s="939"/>
      <c r="H1236" s="939">
        <f>'statement of marks'!GG38</f>
        <v>30</v>
      </c>
      <c r="I1236" s="939"/>
      <c r="J1236" s="272">
        <f>IF(H1236="","",SUM(C1236,E1236,H1236))</f>
        <v>98</v>
      </c>
      <c r="K1236" s="275" t="str">
        <f>IF('statement of marks'!IZ38="","",'statement of marks'!IZ38)</f>
        <v>A</v>
      </c>
      <c r="L1236" s="935"/>
      <c r="M1236" s="940" t="s">
        <v>50</v>
      </c>
      <c r="N1236" s="941"/>
      <c r="O1236" s="326"/>
      <c r="P1236" s="362"/>
      <c r="Q1236" s="325"/>
      <c r="R1236" s="325"/>
      <c r="S1236" s="325"/>
      <c r="T1236" s="325"/>
      <c r="U1236" s="332"/>
      <c r="V1236" s="342"/>
      <c r="W1236" s="337"/>
      <c r="X1236" s="337"/>
      <c r="Y1236" s="326"/>
      <c r="Z1236" s="326"/>
    </row>
    <row r="1237" spans="1:26" ht="21" customHeight="1">
      <c r="A1237" s="891" t="str">
        <f>'statement of marks'!$GN$3</f>
        <v xml:space="preserve"> ART EDU.</v>
      </c>
      <c r="B1237" s="892"/>
      <c r="C1237" s="934" t="s">
        <v>76</v>
      </c>
      <c r="D1237" s="934"/>
      <c r="E1237" s="934" t="s">
        <v>77</v>
      </c>
      <c r="F1237" s="934"/>
      <c r="G1237" s="934"/>
      <c r="H1237" s="934" t="s">
        <v>78</v>
      </c>
      <c r="I1237" s="934"/>
      <c r="J1237" s="270" t="s">
        <v>35</v>
      </c>
      <c r="K1237" s="274" t="s">
        <v>52</v>
      </c>
      <c r="L1237" s="935"/>
      <c r="M1237" s="942" t="str">
        <f>IF(M1235="","",IF(M1235&gt;=60,"FIRST",IF(M1235&gt;=48,"SECOND",IF(M1235&gt;=36,"THIRD"))))</f>
        <v/>
      </c>
      <c r="N1237" s="943"/>
      <c r="O1237" s="326"/>
      <c r="P1237" s="362"/>
      <c r="Q1237" s="327"/>
      <c r="R1237" s="327"/>
      <c r="S1237" s="327"/>
      <c r="T1237" s="327"/>
      <c r="U1237" s="337"/>
      <c r="V1237" s="342"/>
      <c r="W1237" s="34"/>
      <c r="X1237" s="337"/>
      <c r="Y1237" s="326"/>
      <c r="Z1237" s="326"/>
    </row>
    <row r="1238" spans="1:26" ht="21" customHeight="1">
      <c r="A1238" s="891"/>
      <c r="B1238" s="892"/>
      <c r="C1238" s="934">
        <f>'statement of marks'!$GN$6</f>
        <v>25</v>
      </c>
      <c r="D1238" s="934"/>
      <c r="E1238" s="274">
        <f>'statement of marks'!$GO$6</f>
        <v>30</v>
      </c>
      <c r="F1238" s="274"/>
      <c r="G1238" s="270">
        <f>'statement of marks'!$GP$6</f>
        <v>30</v>
      </c>
      <c r="H1238" s="934">
        <f>'statement of marks'!$GQ$6</f>
        <v>15</v>
      </c>
      <c r="I1238" s="934"/>
      <c r="J1238" s="270">
        <f>SUM(C1238,E1238,G1238,H1238)</f>
        <v>100</v>
      </c>
      <c r="K1238" s="274"/>
      <c r="L1238" s="935"/>
      <c r="M1238" s="942"/>
      <c r="N1238" s="943"/>
      <c r="O1238" s="326"/>
      <c r="P1238" s="362"/>
      <c r="Q1238" s="325"/>
      <c r="R1238" s="325"/>
      <c r="S1238" s="325"/>
      <c r="T1238" s="325"/>
      <c r="U1238" s="332"/>
      <c r="V1238" s="342"/>
      <c r="W1238" s="337"/>
      <c r="X1238" s="337"/>
      <c r="Y1238" s="326"/>
      <c r="Z1238" s="326"/>
    </row>
    <row r="1239" spans="1:26" ht="21" customHeight="1">
      <c r="A1239" s="891"/>
      <c r="B1239" s="892"/>
      <c r="C1239" s="939">
        <f>IF('statement of marks'!GN38="","",'statement of marks'!GN38)</f>
        <v>24</v>
      </c>
      <c r="D1239" s="939"/>
      <c r="E1239" s="277">
        <f>'statement of marks'!GO38</f>
        <v>28</v>
      </c>
      <c r="F1239" s="277"/>
      <c r="G1239" s="272">
        <f>'statement of marks'!GP38</f>
        <v>27</v>
      </c>
      <c r="H1239" s="939">
        <f>'statement of marks'!GQ38</f>
        <v>14</v>
      </c>
      <c r="I1239" s="939"/>
      <c r="J1239" s="270">
        <f>IF(H1239="","",SUM(C1239:H1239))</f>
        <v>93</v>
      </c>
      <c r="K1239" s="275" t="str">
        <f>IF('statement of marks'!JA38="","",'statement of marks'!JA38)</f>
        <v>A</v>
      </c>
      <c r="L1239" s="944" t="s">
        <v>442</v>
      </c>
      <c r="M1239" s="945"/>
      <c r="N1239" s="946"/>
      <c r="O1239" s="326"/>
      <c r="P1239" s="362"/>
      <c r="Q1239" s="325"/>
      <c r="R1239" s="325"/>
      <c r="S1239" s="325"/>
      <c r="T1239" s="325"/>
      <c r="U1239" s="332"/>
      <c r="V1239" s="342"/>
      <c r="W1239" s="337"/>
      <c r="X1239" s="337"/>
      <c r="Y1239" s="326"/>
      <c r="Z1239" s="326"/>
    </row>
    <row r="1240" spans="1:26" ht="21" customHeight="1">
      <c r="A1240" s="922" t="s">
        <v>439</v>
      </c>
      <c r="B1240" s="923"/>
      <c r="C1240" s="901" t="str">
        <f>'statement of marks'!HK38</f>
        <v/>
      </c>
      <c r="D1240" s="901"/>
      <c r="E1240" s="901"/>
      <c r="F1240" s="278"/>
      <c r="G1240" s="278" t="s">
        <v>211</v>
      </c>
      <c r="H1240" s="275" t="str">
        <f>IF('statement of marks'!DR38="","",'statement of marks'!DR38)</f>
        <v/>
      </c>
      <c r="I1240" s="942" t="s">
        <v>209</v>
      </c>
      <c r="J1240" s="942"/>
      <c r="K1240" s="272" t="str">
        <f>IF('statement of marks'!HM38="","",'statement of marks'!HM38)</f>
        <v/>
      </c>
      <c r="L1240" s="945"/>
      <c r="M1240" s="945"/>
      <c r="N1240" s="946"/>
      <c r="O1240" s="326"/>
      <c r="P1240" s="362"/>
      <c r="Q1240" s="327"/>
      <c r="R1240" s="327"/>
      <c r="S1240" s="327"/>
      <c r="T1240" s="325"/>
      <c r="U1240" s="337"/>
      <c r="V1240" s="344"/>
      <c r="W1240" s="345"/>
      <c r="X1240" s="345"/>
      <c r="Y1240" s="326"/>
      <c r="Z1240" s="326"/>
    </row>
    <row r="1241" spans="1:26" ht="21" customHeight="1">
      <c r="A1241" s="310" t="s">
        <v>363</v>
      </c>
      <c r="B1241" s="947" t="s">
        <v>202</v>
      </c>
      <c r="C1241" s="947"/>
      <c r="D1241" s="939" t="s">
        <v>203</v>
      </c>
      <c r="E1241" s="939"/>
      <c r="F1241" s="272"/>
      <c r="G1241" s="939" t="s">
        <v>204</v>
      </c>
      <c r="H1241" s="939"/>
      <c r="I1241" s="939" t="s">
        <v>205</v>
      </c>
      <c r="J1241" s="939"/>
      <c r="K1241" s="272" t="s">
        <v>324</v>
      </c>
      <c r="L1241" s="945"/>
      <c r="M1241" s="945"/>
      <c r="N1241" s="946"/>
      <c r="O1241" s="331"/>
      <c r="P1241" s="362"/>
      <c r="Q1241" s="324"/>
      <c r="R1241" s="337"/>
      <c r="S1241" s="337"/>
      <c r="T1241" s="337"/>
      <c r="U1241" s="327"/>
      <c r="V1241" s="345"/>
      <c r="W1241" s="345"/>
      <c r="X1241" s="345"/>
      <c r="Y1241" s="331"/>
      <c r="Z1241" s="331"/>
    </row>
    <row r="1242" spans="1:26" ht="21" customHeight="1">
      <c r="A1242" s="891" t="s">
        <v>200</v>
      </c>
      <c r="B1242" s="892"/>
      <c r="C1242" s="277" t="str">
        <f>IF('statement of marks'!HO38="","",'statement of marks'!HO38)</f>
        <v/>
      </c>
      <c r="D1242" s="893" t="str">
        <f>IF('statement of marks'!HQ38="","",'statement of marks'!HQ38)</f>
        <v/>
      </c>
      <c r="E1242" s="893"/>
      <c r="F1242" s="277"/>
      <c r="G1242" s="893" t="str">
        <f>IF('statement of marks'!HS38="","",'statement of marks'!HS38)</f>
        <v/>
      </c>
      <c r="H1242" s="893"/>
      <c r="I1242" s="893" t="str">
        <f>IF('statement of marks'!HU38="","",'statement of marks'!HU38)</f>
        <v/>
      </c>
      <c r="J1242" s="893"/>
      <c r="K1242" s="275" t="str">
        <f>'statement of marks'!HW38</f>
        <v/>
      </c>
      <c r="L1242" s="894" t="str">
        <f>IF(OR(M1233="PASS",M1233="FAIL"),'result subject-wise'!$AV$112,"")</f>
        <v/>
      </c>
      <c r="M1242" s="894"/>
      <c r="N1242" s="895"/>
      <c r="O1242" s="346"/>
      <c r="P1242" s="362"/>
      <c r="Q1242" s="327"/>
      <c r="R1242" s="327"/>
      <c r="S1242" s="327"/>
      <c r="T1242" s="327"/>
      <c r="U1242" s="327"/>
      <c r="V1242" s="345"/>
      <c r="W1242" s="345"/>
      <c r="X1242" s="345"/>
      <c r="Y1242" s="357"/>
      <c r="Z1242" s="346"/>
    </row>
    <row r="1243" spans="1:26" ht="21" customHeight="1">
      <c r="A1243" s="896" t="s">
        <v>201</v>
      </c>
      <c r="B1243" s="897"/>
      <c r="C1243" s="274" t="str">
        <f>IF('statement of marks'!HN38="","",'statement of marks'!HN38)</f>
        <v/>
      </c>
      <c r="D1243" s="898" t="str">
        <f>IF('statement of marks'!HP38="","",'statement of marks'!HP38)</f>
        <v/>
      </c>
      <c r="E1243" s="898"/>
      <c r="F1243" s="274"/>
      <c r="G1243" s="898" t="str">
        <f>IF('statement of marks'!HR38="","",'statement of marks'!HR38)</f>
        <v/>
      </c>
      <c r="H1243" s="898"/>
      <c r="I1243" s="898" t="str">
        <f>IF('statement of marks'!HT38="","",'statement of marks'!HT38)</f>
        <v/>
      </c>
      <c r="J1243" s="898"/>
      <c r="K1243" s="274" t="str">
        <f>'statement of marks'!HV38</f>
        <v/>
      </c>
      <c r="L1243" s="894"/>
      <c r="M1243" s="894"/>
      <c r="N1243" s="895"/>
      <c r="O1243" s="326"/>
      <c r="P1243" s="362"/>
      <c r="Q1243" s="334"/>
      <c r="R1243" s="334"/>
      <c r="S1243" s="334"/>
      <c r="T1243" s="334"/>
      <c r="U1243" s="337"/>
      <c r="V1243" s="347"/>
      <c r="W1243" s="347"/>
      <c r="X1243" s="347"/>
      <c r="Y1243" s="326"/>
      <c r="Z1243" s="326"/>
    </row>
    <row r="1244" spans="1:26" ht="21" customHeight="1">
      <c r="A1244" s="899" t="s">
        <v>323</v>
      </c>
      <c r="B1244" s="900"/>
      <c r="C1244" s="22"/>
      <c r="D1244" s="901"/>
      <c r="E1244" s="901"/>
      <c r="F1244" s="278"/>
      <c r="G1244" s="901"/>
      <c r="H1244" s="901"/>
      <c r="I1244" s="901"/>
      <c r="J1244" s="901"/>
      <c r="K1244" s="901"/>
      <c r="L1244" s="901"/>
      <c r="M1244" s="901"/>
      <c r="N1244" s="902"/>
      <c r="O1244" s="348"/>
      <c r="P1244" s="362"/>
      <c r="Q1244" s="332"/>
      <c r="R1244" s="332"/>
      <c r="S1244" s="332"/>
      <c r="T1244" s="332"/>
      <c r="U1244" s="332"/>
      <c r="V1244" s="347"/>
      <c r="W1244" s="347"/>
      <c r="X1244" s="347"/>
      <c r="Y1244" s="348"/>
      <c r="Z1244" s="348"/>
    </row>
    <row r="1245" spans="1:26" ht="21" customHeight="1">
      <c r="A1245" s="899" t="s">
        <v>206</v>
      </c>
      <c r="B1245" s="900"/>
      <c r="C1245" s="22"/>
      <c r="D1245" s="901"/>
      <c r="E1245" s="901"/>
      <c r="F1245" s="278"/>
      <c r="G1245" s="901"/>
      <c r="H1245" s="901"/>
      <c r="I1245" s="901"/>
      <c r="J1245" s="901"/>
      <c r="K1245" s="901"/>
      <c r="L1245" s="901"/>
      <c r="M1245" s="901"/>
      <c r="N1245" s="902"/>
      <c r="O1245" s="326"/>
      <c r="P1245" s="362"/>
      <c r="Q1245" s="324"/>
      <c r="R1245" s="324"/>
      <c r="S1245" s="324"/>
      <c r="T1245" s="324"/>
      <c r="U1245" s="324"/>
      <c r="V1245" s="324"/>
      <c r="W1245" s="324"/>
      <c r="X1245" s="324"/>
      <c r="Y1245" s="349"/>
      <c r="Z1245" s="326"/>
    </row>
    <row r="1246" spans="1:26" ht="21" customHeight="1">
      <c r="A1246" s="891" t="s">
        <v>322</v>
      </c>
      <c r="B1246" s="892"/>
      <c r="C1246" s="22"/>
      <c r="D1246" s="901"/>
      <c r="E1246" s="901"/>
      <c r="F1246" s="278"/>
      <c r="G1246" s="901"/>
      <c r="H1246" s="901"/>
      <c r="I1246" s="901"/>
      <c r="J1246" s="901"/>
      <c r="K1246" s="594" t="s">
        <v>322</v>
      </c>
      <c r="L1246" s="901"/>
      <c r="M1246" s="901"/>
      <c r="N1246" s="902"/>
      <c r="O1246" s="326"/>
      <c r="P1246" s="362"/>
      <c r="Q1246" s="324"/>
      <c r="R1246" s="324"/>
      <c r="S1246" s="324"/>
      <c r="T1246" s="324"/>
      <c r="U1246" s="324"/>
      <c r="V1246" s="324"/>
      <c r="W1246" s="324"/>
      <c r="X1246" s="324"/>
      <c r="Y1246" s="326"/>
      <c r="Z1246" s="326"/>
    </row>
    <row r="1247" spans="1:26" ht="21" customHeight="1">
      <c r="A1247" s="891" t="s">
        <v>207</v>
      </c>
      <c r="B1247" s="892"/>
      <c r="C1247" s="22"/>
      <c r="D1247" s="901"/>
      <c r="E1247" s="901"/>
      <c r="F1247" s="278"/>
      <c r="G1247" s="901"/>
      <c r="H1247" s="901"/>
      <c r="I1247" s="901"/>
      <c r="J1247" s="901"/>
      <c r="K1247" s="901"/>
      <c r="L1247" s="901"/>
      <c r="M1247" s="901"/>
      <c r="N1247" s="902"/>
      <c r="O1247" s="326"/>
      <c r="P1247" s="362"/>
      <c r="Q1247" s="324"/>
      <c r="R1247" s="324"/>
      <c r="S1247" s="324"/>
      <c r="T1247" s="324"/>
      <c r="U1247" s="34"/>
      <c r="V1247" s="324"/>
      <c r="W1247" s="324"/>
      <c r="X1247" s="324"/>
      <c r="Y1247" s="326"/>
      <c r="Z1247" s="326"/>
    </row>
    <row r="1248" spans="1:26" ht="21" customHeight="1" thickBot="1">
      <c r="A1248" s="905" t="s">
        <v>208</v>
      </c>
      <c r="B1248" s="906"/>
      <c r="C1248" s="906"/>
      <c r="D1248" s="906"/>
      <c r="E1248" s="906"/>
      <c r="F1248" s="314"/>
      <c r="G1248" s="907">
        <f>'statement of marks'!$HV$108</f>
        <v>45781</v>
      </c>
      <c r="H1248" s="907"/>
      <c r="I1248" s="908" t="s">
        <v>210</v>
      </c>
      <c r="J1248" s="908"/>
      <c r="K1248" s="903"/>
      <c r="L1248" s="903"/>
      <c r="M1248" s="903"/>
      <c r="N1248" s="904"/>
      <c r="O1248" s="326"/>
      <c r="P1248" s="362"/>
      <c r="Q1248" s="324"/>
      <c r="R1248" s="324"/>
      <c r="S1248" s="324"/>
      <c r="T1248" s="324"/>
      <c r="U1248" s="324"/>
      <c r="V1248" s="324"/>
      <c r="W1248" s="324"/>
      <c r="X1248" s="324"/>
      <c r="Y1248" s="326"/>
      <c r="Z1248" s="326"/>
    </row>
    <row r="1249" spans="1:26" ht="21" customHeight="1" thickTop="1">
      <c r="A1249" s="962" t="s">
        <v>195</v>
      </c>
      <c r="B1249" s="963"/>
      <c r="C1249" s="963"/>
      <c r="D1249" s="963"/>
      <c r="E1249" s="963"/>
      <c r="F1249" s="963"/>
      <c r="G1249" s="963"/>
      <c r="H1249" s="963"/>
      <c r="I1249" s="963"/>
      <c r="J1249" s="963"/>
      <c r="K1249" s="963"/>
      <c r="L1249" s="963"/>
      <c r="M1249" s="963"/>
      <c r="N1249" s="964"/>
      <c r="O1249" s="345"/>
      <c r="P1249" s="362"/>
      <c r="Q1249" s="345"/>
      <c r="R1249" s="347"/>
      <c r="S1249" s="350"/>
      <c r="T1249" s="350"/>
      <c r="U1249" s="324"/>
      <c r="V1249" s="324"/>
      <c r="W1249" s="324"/>
      <c r="X1249" s="324"/>
      <c r="Y1249" s="345"/>
      <c r="Z1249" s="345"/>
    </row>
    <row r="1250" spans="1:26" ht="21" customHeight="1">
      <c r="A1250" s="965" t="str">
        <f>IF('statement of marks'!$A$2="","",'statement of marks'!$A$2)</f>
        <v>Govt. Higher Secondary School, XYZ</v>
      </c>
      <c r="B1250" s="966"/>
      <c r="C1250" s="966"/>
      <c r="D1250" s="966"/>
      <c r="E1250" s="966"/>
      <c r="F1250" s="966"/>
      <c r="G1250" s="966"/>
      <c r="H1250" s="966"/>
      <c r="I1250" s="966"/>
      <c r="J1250" s="966"/>
      <c r="K1250" s="966"/>
      <c r="L1250" s="966"/>
      <c r="M1250" s="966"/>
      <c r="N1250" s="967"/>
      <c r="O1250" s="323"/>
      <c r="P1250" s="362"/>
      <c r="Q1250" s="323"/>
      <c r="R1250" s="323"/>
      <c r="S1250" s="323"/>
      <c r="T1250" s="323"/>
      <c r="U1250" s="323"/>
      <c r="V1250" s="323"/>
      <c r="W1250" s="323"/>
      <c r="X1250" s="323"/>
      <c r="Y1250" s="323"/>
      <c r="Z1250" s="323"/>
    </row>
    <row r="1251" spans="1:26" ht="21" customHeight="1">
      <c r="A1251" s="965"/>
      <c r="B1251" s="966"/>
      <c r="C1251" s="966"/>
      <c r="D1251" s="966"/>
      <c r="E1251" s="966"/>
      <c r="F1251" s="966"/>
      <c r="G1251" s="966"/>
      <c r="H1251" s="966"/>
      <c r="I1251" s="966"/>
      <c r="J1251" s="966"/>
      <c r="K1251" s="966"/>
      <c r="L1251" s="966"/>
      <c r="M1251" s="966"/>
      <c r="N1251" s="967"/>
      <c r="O1251" s="325"/>
      <c r="P1251" s="362"/>
      <c r="Q1251" s="325"/>
      <c r="R1251" s="325"/>
      <c r="S1251" s="325"/>
      <c r="T1251" s="325"/>
      <c r="U1251" s="325"/>
      <c r="V1251" s="325"/>
      <c r="W1251" s="325"/>
      <c r="X1251" s="325"/>
      <c r="Y1251" s="325"/>
      <c r="Z1251" s="325"/>
    </row>
    <row r="1252" spans="1:26" ht="21" customHeight="1">
      <c r="A1252" s="891" t="s">
        <v>196</v>
      </c>
      <c r="B1252" s="892"/>
      <c r="C1252" s="939" t="str">
        <f>IF(M1272="","MAIN EXAM.",IF(C1279="SUPPL.","SUPPL. EXAM.",IF(C1279="RE-EXAM.","RE-EXAM.",)))</f>
        <v>MAIN EXAM.</v>
      </c>
      <c r="D1252" s="939"/>
      <c r="E1252" s="939"/>
      <c r="F1252" s="939"/>
      <c r="G1252" s="939"/>
      <c r="H1252" s="948" t="s">
        <v>133</v>
      </c>
      <c r="I1252" s="949"/>
      <c r="J1252" s="352" t="str">
        <f>IF('statement of marks'!$F$3="","",'statement of marks'!$F$3)</f>
        <v>2024-25</v>
      </c>
      <c r="K1252" s="939" t="s">
        <v>62</v>
      </c>
      <c r="L1252" s="939"/>
      <c r="M1252" s="939" t="str">
        <f>IF('statement of marks'!D39="","",'statement of marks'!D39)</f>
        <v/>
      </c>
      <c r="N1252" s="950"/>
      <c r="O1252" s="325"/>
      <c r="P1252" s="362"/>
      <c r="Q1252" s="325"/>
      <c r="R1252" s="325"/>
      <c r="S1252" s="325"/>
      <c r="T1252" s="325"/>
      <c r="U1252" s="325"/>
      <c r="V1252" s="325"/>
      <c r="W1252" s="325"/>
      <c r="X1252" s="325"/>
      <c r="Y1252" s="325"/>
      <c r="Z1252" s="325"/>
    </row>
    <row r="1253" spans="1:26" ht="21" customHeight="1">
      <c r="A1253" s="891" t="s">
        <v>36</v>
      </c>
      <c r="B1253" s="892"/>
      <c r="C1253" s="892" t="str">
        <f>IF('statement of marks'!G39="","",'statement of marks'!G39)</f>
        <v/>
      </c>
      <c r="D1253" s="892"/>
      <c r="E1253" s="892"/>
      <c r="F1253" s="892"/>
      <c r="G1253" s="892"/>
      <c r="H1253" s="892"/>
      <c r="I1253" s="892"/>
      <c r="J1253" s="892"/>
      <c r="K1253" s="892"/>
      <c r="L1253" s="892"/>
      <c r="M1253" s="892"/>
      <c r="N1253" s="951"/>
      <c r="O1253" s="326"/>
      <c r="P1253" s="362"/>
      <c r="Q1253" s="327"/>
      <c r="R1253" s="327"/>
      <c r="S1253" s="327"/>
      <c r="T1253" s="327"/>
      <c r="U1253" s="327"/>
      <c r="V1253" s="327"/>
      <c r="W1253" s="327"/>
      <c r="X1253" s="327"/>
      <c r="Y1253" s="326"/>
      <c r="Z1253" s="326"/>
    </row>
    <row r="1254" spans="1:26" ht="21" customHeight="1">
      <c r="A1254" s="891" t="s">
        <v>37</v>
      </c>
      <c r="B1254" s="892"/>
      <c r="C1254" s="892" t="str">
        <f>IF('statement of marks'!H39="","",'statement of marks'!H39)</f>
        <v/>
      </c>
      <c r="D1254" s="892"/>
      <c r="E1254" s="892"/>
      <c r="F1254" s="892"/>
      <c r="G1254" s="892"/>
      <c r="H1254" s="892"/>
      <c r="I1254" s="892"/>
      <c r="J1254" s="892"/>
      <c r="K1254" s="892"/>
      <c r="L1254" s="892"/>
      <c r="M1254" s="892"/>
      <c r="N1254" s="951"/>
      <c r="O1254" s="326"/>
      <c r="P1254" s="362"/>
      <c r="Q1254" s="326"/>
      <c r="R1254" s="326"/>
      <c r="S1254" s="326"/>
      <c r="T1254" s="326"/>
      <c r="U1254" s="326"/>
      <c r="V1254" s="326"/>
      <c r="W1254" s="326"/>
      <c r="X1254" s="326"/>
      <c r="Y1254" s="326"/>
      <c r="Z1254" s="326"/>
    </row>
    <row r="1255" spans="1:26" ht="21" customHeight="1">
      <c r="A1255" s="891" t="s">
        <v>38</v>
      </c>
      <c r="B1255" s="892"/>
      <c r="C1255" s="892" t="str">
        <f>IF('statement of marks'!I39="","",'statement of marks'!I39)</f>
        <v/>
      </c>
      <c r="D1255" s="892"/>
      <c r="E1255" s="892"/>
      <c r="F1255" s="892"/>
      <c r="G1255" s="892"/>
      <c r="H1255" s="892"/>
      <c r="I1255" s="892"/>
      <c r="J1255" s="892"/>
      <c r="K1255" s="892"/>
      <c r="L1255" s="892"/>
      <c r="M1255" s="892"/>
      <c r="N1255" s="951"/>
      <c r="O1255" s="326"/>
      <c r="P1255" s="362"/>
      <c r="Q1255" s="326"/>
      <c r="R1255" s="326"/>
      <c r="S1255" s="326"/>
      <c r="T1255" s="326"/>
      <c r="U1255" s="326"/>
      <c r="V1255" s="326"/>
      <c r="W1255" s="326"/>
      <c r="X1255" s="326"/>
      <c r="Y1255" s="326"/>
      <c r="Z1255" s="326"/>
    </row>
    <row r="1256" spans="1:26" ht="21" customHeight="1">
      <c r="A1256" s="891" t="s">
        <v>243</v>
      </c>
      <c r="B1256" s="892"/>
      <c r="C1256" s="892" t="str">
        <f>IF('statement of marks'!$A$3="","",'statement of marks'!$A$3)</f>
        <v>9 'A'</v>
      </c>
      <c r="D1256" s="892"/>
      <c r="E1256" s="939" t="s">
        <v>63</v>
      </c>
      <c r="F1256" s="939"/>
      <c r="G1256" s="939"/>
      <c r="H1256" s="939" t="str">
        <f>IF('statement of marks'!E39="","",'statement of marks'!E39)</f>
        <v/>
      </c>
      <c r="I1256" s="939"/>
      <c r="J1256" s="952" t="s">
        <v>58</v>
      </c>
      <c r="K1256" s="952"/>
      <c r="L1256" s="953" t="str">
        <f>IF('statement of marks'!F39="","",'statement of marks'!F39)</f>
        <v/>
      </c>
      <c r="M1256" s="953"/>
      <c r="N1256" s="954"/>
      <c r="O1256" s="326"/>
      <c r="P1256" s="362"/>
      <c r="Q1256" s="326"/>
      <c r="R1256" s="326"/>
      <c r="S1256" s="326"/>
      <c r="T1256" s="326"/>
      <c r="U1256" s="326"/>
      <c r="V1256" s="326"/>
      <c r="W1256" s="326"/>
      <c r="X1256" s="326"/>
      <c r="Y1256" s="326"/>
      <c r="Z1256" s="326"/>
    </row>
    <row r="1257" spans="1:26" ht="21" customHeight="1">
      <c r="A1257" s="955" t="s">
        <v>197</v>
      </c>
      <c r="B1257" s="956" t="s">
        <v>198</v>
      </c>
      <c r="C1257" s="659" t="s">
        <v>67</v>
      </c>
      <c r="D1257" s="659" t="s">
        <v>68</v>
      </c>
      <c r="E1257" s="957" t="s">
        <v>434</v>
      </c>
      <c r="F1257" s="958" t="s">
        <v>431</v>
      </c>
      <c r="G1257" s="659" t="s">
        <v>370</v>
      </c>
      <c r="H1257" s="659" t="s">
        <v>212</v>
      </c>
      <c r="I1257" s="659" t="s">
        <v>432</v>
      </c>
      <c r="J1257" s="659" t="s">
        <v>168</v>
      </c>
      <c r="K1257" s="659" t="s">
        <v>438</v>
      </c>
      <c r="L1257" s="659" t="s">
        <v>365</v>
      </c>
      <c r="M1257" s="659" t="s">
        <v>366</v>
      </c>
      <c r="N1257" s="961" t="s">
        <v>213</v>
      </c>
      <c r="O1257" s="326"/>
      <c r="P1257" s="362"/>
      <c r="Q1257" s="326"/>
      <c r="R1257" s="327"/>
      <c r="S1257" s="327"/>
      <c r="T1257" s="327"/>
      <c r="U1257" s="327"/>
      <c r="V1257" s="328"/>
      <c r="W1257" s="328"/>
      <c r="X1257" s="328"/>
      <c r="Y1257" s="326"/>
      <c r="Z1257" s="326"/>
    </row>
    <row r="1258" spans="1:26" ht="21" customHeight="1">
      <c r="A1258" s="955"/>
      <c r="B1258" s="956"/>
      <c r="C1258" s="659"/>
      <c r="D1258" s="659"/>
      <c r="E1258" s="957"/>
      <c r="F1258" s="959"/>
      <c r="G1258" s="659"/>
      <c r="H1258" s="659"/>
      <c r="I1258" s="659"/>
      <c r="J1258" s="659"/>
      <c r="K1258" s="659"/>
      <c r="L1258" s="659"/>
      <c r="M1258" s="659"/>
      <c r="N1258" s="961"/>
      <c r="O1258" s="329"/>
      <c r="P1258" s="362"/>
      <c r="Q1258" s="330"/>
      <c r="R1258" s="330"/>
      <c r="S1258" s="330"/>
      <c r="T1258" s="330"/>
      <c r="U1258" s="330"/>
      <c r="V1258" s="330"/>
      <c r="W1258" s="330"/>
      <c r="X1258" s="330"/>
      <c r="Y1258" s="329"/>
      <c r="Z1258" s="329"/>
    </row>
    <row r="1259" spans="1:26" ht="21" customHeight="1">
      <c r="A1259" s="955"/>
      <c r="B1259" s="956"/>
      <c r="C1259" s="659"/>
      <c r="D1259" s="659"/>
      <c r="E1259" s="957"/>
      <c r="F1259" s="960"/>
      <c r="G1259" s="659"/>
      <c r="H1259" s="659"/>
      <c r="I1259" s="659"/>
      <c r="J1259" s="659"/>
      <c r="K1259" s="659"/>
      <c r="L1259" s="659"/>
      <c r="M1259" s="659"/>
      <c r="N1259" s="961"/>
      <c r="O1259" s="329"/>
      <c r="P1259" s="362"/>
      <c r="Q1259" s="330"/>
      <c r="R1259" s="330"/>
      <c r="S1259" s="330"/>
      <c r="T1259" s="330"/>
      <c r="U1259" s="330"/>
      <c r="V1259" s="330"/>
      <c r="W1259" s="330"/>
      <c r="X1259" s="330"/>
      <c r="Y1259" s="329"/>
      <c r="Z1259" s="329"/>
    </row>
    <row r="1260" spans="1:26" ht="21" customHeight="1">
      <c r="A1260" s="922" t="s">
        <v>149</v>
      </c>
      <c r="B1260" s="923"/>
      <c r="C1260" s="274">
        <v>10</v>
      </c>
      <c r="D1260" s="274">
        <v>10</v>
      </c>
      <c r="E1260" s="322" t="s">
        <v>436</v>
      </c>
      <c r="F1260" s="322" t="s">
        <v>437</v>
      </c>
      <c r="G1260" s="274">
        <v>70</v>
      </c>
      <c r="H1260" s="270">
        <v>100</v>
      </c>
      <c r="I1260" s="202">
        <v>100</v>
      </c>
      <c r="J1260" s="270">
        <v>200</v>
      </c>
      <c r="K1260" s="279"/>
      <c r="L1260" s="270">
        <v>100</v>
      </c>
      <c r="M1260" s="270"/>
      <c r="N1260" s="201">
        <v>200</v>
      </c>
      <c r="O1260" s="329"/>
      <c r="P1260" s="362"/>
      <c r="Q1260" s="330"/>
      <c r="R1260" s="330"/>
      <c r="S1260" s="330"/>
      <c r="T1260" s="330"/>
      <c r="U1260" s="330"/>
      <c r="V1260" s="330"/>
      <c r="W1260" s="330"/>
      <c r="X1260" s="330"/>
      <c r="Y1260" s="329"/>
      <c r="Z1260" s="329"/>
    </row>
    <row r="1261" spans="1:26" ht="21" customHeight="1">
      <c r="A1261" s="891" t="str">
        <f>'statement of marks'!$J$3</f>
        <v xml:space="preserve"> HINDI</v>
      </c>
      <c r="B1261" s="892"/>
      <c r="C1261" s="277" t="str">
        <f>IF('statement of marks'!J39="","",'statement of marks'!J39)</f>
        <v/>
      </c>
      <c r="D1261" s="277" t="str">
        <f>IF('statement of marks'!K39="","",'statement of marks'!K39)</f>
        <v/>
      </c>
      <c r="E1261" s="277" t="str">
        <f>IF('statement of marks'!L39="","",'statement of marks'!L39)</f>
        <v/>
      </c>
      <c r="F1261" s="360" t="str">
        <f>IF('statement of marks'!N39="","",'statement of marks'!N39)</f>
        <v/>
      </c>
      <c r="G1261" s="277" t="str">
        <f>IF('statement of marks'!O39="","",'statement of marks'!O39)</f>
        <v/>
      </c>
      <c r="H1261" s="270" t="str">
        <f t="shared" ref="H1261:H1266" si="191">IF(G1261="","",SUM(C1261:G1261))</f>
        <v/>
      </c>
      <c r="I1261" s="202" t="str">
        <f>IF('statement of marks'!Q39="","",'statement of marks'!Q39)</f>
        <v/>
      </c>
      <c r="J1261" s="203" t="str">
        <f t="shared" ref="J1261:J1266" si="192">IF(I1261="","",SUM(H1261:I1261))</f>
        <v/>
      </c>
      <c r="K1261" s="275" t="str">
        <f>CONCATENATE('statement of marks'!HZ39,'statement of marks'!IA39,'statement of marks'!IB39)</f>
        <v/>
      </c>
      <c r="L1261" s="277" t="str">
        <f>IF('result subject-wise'!AB39="","",'result subject-wise'!AB39)</f>
        <v/>
      </c>
      <c r="M1261" s="277" t="str">
        <f>IF('result subject-wise'!AK39="","",'result subject-wise'!AK39)</f>
        <v/>
      </c>
      <c r="N1261" s="276" t="str">
        <f>IF(AND(K1261="RE",M1261=""),"",IF(AND(K1261="S",M1261=""),"",IF(M1261="P",SUM(H1261,L1261),J1261)))</f>
        <v/>
      </c>
      <c r="O1261" s="331"/>
      <c r="P1261" s="362"/>
      <c r="Q1261" s="325"/>
      <c r="R1261" s="325"/>
      <c r="S1261" s="325"/>
      <c r="T1261" s="325"/>
      <c r="U1261" s="333"/>
      <c r="V1261" s="325"/>
      <c r="W1261" s="325"/>
      <c r="X1261" s="325"/>
      <c r="Y1261" s="331"/>
      <c r="Z1261" s="331"/>
    </row>
    <row r="1262" spans="1:26" ht="21" customHeight="1">
      <c r="A1262" s="891" t="str">
        <f>'statement of marks'!$Y$3</f>
        <v xml:space="preserve"> ENGLISH</v>
      </c>
      <c r="B1262" s="892"/>
      <c r="C1262" s="277" t="str">
        <f>IF('statement of marks'!Y39="","",'statement of marks'!Y39)</f>
        <v/>
      </c>
      <c r="D1262" s="277" t="str">
        <f>IF('statement of marks'!Z39="","",'statement of marks'!Z39)</f>
        <v/>
      </c>
      <c r="E1262" s="277" t="str">
        <f>IF('statement of marks'!AA39="","",'statement of marks'!AA39)</f>
        <v/>
      </c>
      <c r="F1262" s="360" t="str">
        <f>IF('statement of marks'!AC39="","",'statement of marks'!AC39)</f>
        <v/>
      </c>
      <c r="G1262" s="277" t="str">
        <f>IF('statement of marks'!AD39="","",'statement of marks'!AD39)</f>
        <v/>
      </c>
      <c r="H1262" s="270" t="str">
        <f t="shared" si="191"/>
        <v/>
      </c>
      <c r="I1262" s="202" t="str">
        <f>IF('statement of marks'!AF39="","",'statement of marks'!AF39)</f>
        <v/>
      </c>
      <c r="J1262" s="203" t="str">
        <f t="shared" si="192"/>
        <v/>
      </c>
      <c r="K1262" s="275" t="str">
        <f>CONCATENATE('statement of marks'!IC39,'statement of marks'!ID39,'statement of marks'!IE39,)</f>
        <v/>
      </c>
      <c r="L1262" s="277" t="str">
        <f>IF('result subject-wise'!AC39="","",'result subject-wise'!AC39)</f>
        <v/>
      </c>
      <c r="M1262" s="277" t="str">
        <f>IF('result subject-wise'!AL39="","",'result subject-wise'!AL39)</f>
        <v/>
      </c>
      <c r="N1262" s="276" t="str">
        <f t="shared" ref="N1262:N1266" si="193">IF(AND(K1262="RE",M1262=""),"",IF(AND(K1262="S",M1262=""),"",IF(M1262="P",SUM(H1262,L1262),J1262)))</f>
        <v/>
      </c>
      <c r="O1262" s="351"/>
      <c r="P1262" s="362"/>
      <c r="Q1262" s="334"/>
      <c r="R1262" s="325"/>
      <c r="S1262" s="335"/>
      <c r="T1262" s="336"/>
      <c r="U1262" s="337"/>
      <c r="V1262" s="334"/>
      <c r="W1262" s="334"/>
      <c r="X1262" s="337"/>
      <c r="Y1262" s="326"/>
      <c r="Z1262" s="326"/>
    </row>
    <row r="1263" spans="1:26" ht="21" customHeight="1">
      <c r="A1263" s="891" t="str">
        <f>'statement of marks'!AO39</f>
        <v/>
      </c>
      <c r="B1263" s="892"/>
      <c r="C1263" s="277" t="str">
        <f>IF('statement of marks'!AP39="","",'statement of marks'!AP39)</f>
        <v/>
      </c>
      <c r="D1263" s="277" t="str">
        <f>IF('statement of marks'!AQ39="","",'statement of marks'!AQ39)</f>
        <v/>
      </c>
      <c r="E1263" s="277" t="str">
        <f>IF('statement of marks'!AR39="","",'statement of marks'!AR39)</f>
        <v/>
      </c>
      <c r="F1263" s="360" t="str">
        <f>IF('statement of marks'!AT39="","",'statement of marks'!AT39)</f>
        <v/>
      </c>
      <c r="G1263" s="277" t="str">
        <f>IF('statement of marks'!AU39="","",'statement of marks'!AU39)</f>
        <v/>
      </c>
      <c r="H1263" s="270" t="str">
        <f t="shared" si="191"/>
        <v/>
      </c>
      <c r="I1263" s="202" t="str">
        <f>IF('statement of marks'!AW39="","",'statement of marks'!AW39)</f>
        <v/>
      </c>
      <c r="J1263" s="203" t="str">
        <f t="shared" si="192"/>
        <v/>
      </c>
      <c r="K1263" s="275" t="str">
        <f>CONCATENATE('statement of marks'!IF39,'statement of marks'!IL39,'statement of marks'!IM39)</f>
        <v/>
      </c>
      <c r="L1263" s="277" t="str">
        <f>IF('result subject-wise'!AD39="","",'result subject-wise'!AD39)</f>
        <v/>
      </c>
      <c r="M1263" s="277" t="str">
        <f>IF('result subject-wise'!AM39="","",'result subject-wise'!AM39)</f>
        <v/>
      </c>
      <c r="N1263" s="276" t="str">
        <f t="shared" si="193"/>
        <v/>
      </c>
      <c r="O1263" s="326"/>
      <c r="P1263" s="362"/>
      <c r="Q1263" s="334"/>
      <c r="R1263" s="325"/>
      <c r="S1263" s="335"/>
      <c r="T1263" s="336"/>
      <c r="U1263" s="337"/>
      <c r="V1263" s="334"/>
      <c r="W1263" s="334"/>
      <c r="X1263" s="337"/>
      <c r="Y1263" s="326"/>
      <c r="Z1263" s="326"/>
    </row>
    <row r="1264" spans="1:26" ht="21" customHeight="1">
      <c r="A1264" s="891" t="str">
        <f>'statement of marks'!$BE$3</f>
        <v xml:space="preserve"> SCIENCE</v>
      </c>
      <c r="B1264" s="892"/>
      <c r="C1264" s="277" t="str">
        <f>IF('statement of marks'!BE39="","",'statement of marks'!BE39)</f>
        <v/>
      </c>
      <c r="D1264" s="277" t="str">
        <f>IF('statement of marks'!BF39="","",'statement of marks'!BF39)</f>
        <v/>
      </c>
      <c r="E1264" s="277" t="str">
        <f>IF('statement of marks'!BG39="","",'statement of marks'!BG39)</f>
        <v/>
      </c>
      <c r="F1264" s="360" t="str">
        <f>IF('statement of marks'!BI39="","",'statement of marks'!BI39)</f>
        <v/>
      </c>
      <c r="G1264" s="277" t="str">
        <f>IF('statement of marks'!BJ39="","",'statement of marks'!BJ39)</f>
        <v/>
      </c>
      <c r="H1264" s="270" t="str">
        <f t="shared" si="191"/>
        <v/>
      </c>
      <c r="I1264" s="202" t="str">
        <f>IF('statement of marks'!BL39="","",'statement of marks'!BL39)</f>
        <v/>
      </c>
      <c r="J1264" s="203" t="str">
        <f t="shared" si="192"/>
        <v/>
      </c>
      <c r="K1264" s="275" t="str">
        <f>CONCATENATE('statement of marks'!IN39,'statement of marks'!IO39,'statement of marks'!IP39)</f>
        <v/>
      </c>
      <c r="L1264" s="277" t="str">
        <f>IF('result subject-wise'!AE39="","",'result subject-wise'!AE39)</f>
        <v/>
      </c>
      <c r="M1264" s="277" t="str">
        <f>IF('result subject-wise'!AN39="","",'result subject-wise'!AN39)</f>
        <v/>
      </c>
      <c r="N1264" s="276" t="str">
        <f t="shared" si="193"/>
        <v/>
      </c>
      <c r="O1264" s="326"/>
      <c r="P1264" s="362"/>
      <c r="Q1264" s="334"/>
      <c r="R1264" s="325"/>
      <c r="S1264" s="335"/>
      <c r="T1264" s="336"/>
      <c r="U1264" s="337"/>
      <c r="V1264" s="334"/>
      <c r="W1264" s="334"/>
      <c r="X1264" s="337"/>
      <c r="Y1264" s="326"/>
      <c r="Z1264" s="326"/>
    </row>
    <row r="1265" spans="1:26" ht="21" customHeight="1">
      <c r="A1265" s="909" t="str">
        <f>'statement of marks'!$BU39</f>
        <v xml:space="preserve"> SOCIAL SCIENCE</v>
      </c>
      <c r="B1265" s="910"/>
      <c r="C1265" s="277">
        <f>IF('statement of marks'!CL39="","",'statement of marks'!CL39)</f>
        <v>10</v>
      </c>
      <c r="D1265" s="277">
        <f>IF('statement of marks'!CM39="","",'statement of marks'!CM39)</f>
        <v>10</v>
      </c>
      <c r="E1265" s="277">
        <f>IF('statement of marks'!CN39="","",'statement of marks'!CN39)</f>
        <v>9</v>
      </c>
      <c r="F1265" s="360">
        <f>IF('statement of marks'!CO39="","",'statement of marks'!CO39)</f>
        <v>0.5</v>
      </c>
      <c r="G1265" s="277">
        <f>IF('statement of marks'!CP39="","",'statement of marks'!CP39)</f>
        <v>70</v>
      </c>
      <c r="H1265" s="270">
        <f t="shared" si="191"/>
        <v>99.5</v>
      </c>
      <c r="I1265" s="202">
        <f>IF('statement of marks'!CR39="","",'statement of marks'!CR39)</f>
        <v>100</v>
      </c>
      <c r="J1265" s="203">
        <f t="shared" si="192"/>
        <v>199.5</v>
      </c>
      <c r="K1265" s="275" t="str">
        <f>CONCATENATE('statement of marks'!IQ39,'statement of marks'!IR39,'statement of marks'!IS39)</f>
        <v/>
      </c>
      <c r="L1265" s="277" t="str">
        <f>IF('result subject-wise'!AF39="","",'result subject-wise'!AF39)</f>
        <v/>
      </c>
      <c r="M1265" s="277" t="str">
        <f>IF('result subject-wise'!AO39="","",'result subject-wise'!AO39)</f>
        <v/>
      </c>
      <c r="N1265" s="276">
        <f t="shared" si="193"/>
        <v>199.5</v>
      </c>
      <c r="O1265" s="326"/>
      <c r="P1265" s="362"/>
      <c r="Q1265" s="334"/>
      <c r="R1265" s="325"/>
      <c r="S1265" s="335"/>
      <c r="T1265" s="336"/>
      <c r="U1265" s="337"/>
      <c r="V1265" s="334"/>
      <c r="W1265" s="334"/>
      <c r="X1265" s="337"/>
      <c r="Y1265" s="326"/>
      <c r="Z1265" s="326"/>
    </row>
    <row r="1266" spans="1:26" ht="21" customHeight="1">
      <c r="A1266" s="891" t="str">
        <f>'statement of marks'!$CZ$3</f>
        <v xml:space="preserve"> MATHEMATICS</v>
      </c>
      <c r="B1266" s="892"/>
      <c r="C1266" s="277">
        <f>IF('statement of marks'!CZ39="","",'statement of marks'!CZ39)</f>
        <v>5</v>
      </c>
      <c r="D1266" s="277">
        <f>IF('statement of marks'!DA39="","",'statement of marks'!DA39)</f>
        <v>4</v>
      </c>
      <c r="E1266" s="277">
        <f>IF('statement of marks'!DB39="","",'statement of marks'!DB39)</f>
        <v>8</v>
      </c>
      <c r="F1266" s="360">
        <f>IF('statement of marks'!DD39="","",'statement of marks'!DD39)</f>
        <v>1</v>
      </c>
      <c r="G1266" s="277">
        <f>IF('statement of marks'!DE39="","",'statement of marks'!DE39)</f>
        <v>25</v>
      </c>
      <c r="H1266" s="270">
        <f t="shared" si="191"/>
        <v>43</v>
      </c>
      <c r="I1266" s="202">
        <f>IF('statement of marks'!DG39="","",'statement of marks'!DG39)</f>
        <v>90</v>
      </c>
      <c r="J1266" s="203">
        <f t="shared" si="192"/>
        <v>133</v>
      </c>
      <c r="K1266" s="275" t="str">
        <f>CONCATENATE('statement of marks'!IT39,'statement of marks'!IU39,'statement of marks'!IV39)</f>
        <v/>
      </c>
      <c r="L1266" s="277" t="str">
        <f>IF('result subject-wise'!AG39="","",'result subject-wise'!AG39)</f>
        <v/>
      </c>
      <c r="M1266" s="277" t="str">
        <f>IF('result subject-wise'!AP39="","",'result subject-wise'!AP39)</f>
        <v/>
      </c>
      <c r="N1266" s="276">
        <f t="shared" si="193"/>
        <v>133</v>
      </c>
      <c r="O1266" s="326"/>
      <c r="P1266" s="362"/>
      <c r="Q1266" s="334"/>
      <c r="R1266" s="325"/>
      <c r="S1266" s="335"/>
      <c r="T1266" s="336"/>
      <c r="U1266" s="337"/>
      <c r="V1266" s="334"/>
      <c r="W1266" s="334"/>
      <c r="X1266" s="337"/>
      <c r="Y1266" s="326"/>
      <c r="Z1266" s="326"/>
    </row>
    <row r="1267" spans="1:26" ht="21" customHeight="1">
      <c r="A1267" s="911" t="s">
        <v>214</v>
      </c>
      <c r="B1267" s="912"/>
      <c r="C1267" s="274">
        <f t="shared" ref="C1267:D1267" si="194">IF(C1266="","",SUM(C1261:C1266))</f>
        <v>15</v>
      </c>
      <c r="D1267" s="274">
        <f t="shared" si="194"/>
        <v>14</v>
      </c>
      <c r="E1267" s="274">
        <f>IF(E1266="","",SUM(E1261:E1266))</f>
        <v>17</v>
      </c>
      <c r="F1267" s="361">
        <f>IF(F1266="","",SUM(F1261:F1266))</f>
        <v>1.5</v>
      </c>
      <c r="G1267" s="274">
        <f t="shared" ref="G1267:J1267" si="195">IF(G1266="","",SUM(G1261:G1266))</f>
        <v>95</v>
      </c>
      <c r="H1267" s="274">
        <f t="shared" si="195"/>
        <v>142.5</v>
      </c>
      <c r="I1267" s="274">
        <f t="shared" si="195"/>
        <v>190</v>
      </c>
      <c r="J1267" s="274">
        <f t="shared" si="195"/>
        <v>332.5</v>
      </c>
      <c r="K1267" s="913"/>
      <c r="L1267" s="914"/>
      <c r="M1267" s="919">
        <f>COUNTIF(M1261:M1266,"F")</f>
        <v>0</v>
      </c>
      <c r="N1267" s="273">
        <f>SUM(N1261:N1266)</f>
        <v>332.5</v>
      </c>
      <c r="O1267" s="326"/>
      <c r="P1267" s="362"/>
      <c r="Q1267" s="334"/>
      <c r="R1267" s="325"/>
      <c r="S1267" s="335"/>
      <c r="T1267" s="336"/>
      <c r="U1267" s="337"/>
      <c r="V1267" s="334"/>
      <c r="W1267" s="334"/>
      <c r="X1267" s="337"/>
      <c r="Y1267" s="326"/>
      <c r="Z1267" s="326"/>
    </row>
    <row r="1268" spans="1:26" ht="21" customHeight="1">
      <c r="A1268" s="911" t="s">
        <v>199</v>
      </c>
      <c r="B1268" s="912"/>
      <c r="C1268" s="270">
        <f>60-(COUNTIF(C1261:C1266,"NA")*C1260+COUNTIF(C1261:C1266,"ML")*C1260)</f>
        <v>60</v>
      </c>
      <c r="D1268" s="270">
        <f>60-(COUNTIF(D1261:D1266,"NA")*D1260+COUNTIF(D1261:D1266,"ML")*D1260)</f>
        <v>60</v>
      </c>
      <c r="E1268" s="270">
        <f>53-(COUNTIF(E1261:E1266,"NA")*9+COUNTIF(E1261:E1266,"ML")*9)</f>
        <v>53</v>
      </c>
      <c r="F1268" s="270">
        <f>7-(COUNTIF(F1261:F1266,"ML")*1)</f>
        <v>7</v>
      </c>
      <c r="G1268" s="270">
        <f>420-(COUNTIF(G1261:G1266,"NA")*G1260+COUNTIF(G1261:G1266,"ML")*G1260)</f>
        <v>420</v>
      </c>
      <c r="H1268" s="270">
        <f>SUM(C1268:G1268)</f>
        <v>600</v>
      </c>
      <c r="I1268" s="270">
        <f>600-(COUNTIF(I1261:I1266,"ML")*100)</f>
        <v>600</v>
      </c>
      <c r="J1268" s="270">
        <f>SUM(H1268:I1268)</f>
        <v>1200</v>
      </c>
      <c r="K1268" s="915"/>
      <c r="L1268" s="916"/>
      <c r="M1268" s="920"/>
      <c r="N1268" s="201">
        <f>6*N1260</f>
        <v>1200</v>
      </c>
      <c r="O1268" s="339"/>
      <c r="P1268" s="362"/>
      <c r="Q1268" s="332"/>
      <c r="R1268" s="332"/>
      <c r="S1268" s="332"/>
      <c r="T1268" s="332"/>
      <c r="U1268" s="340"/>
      <c r="V1268" s="340"/>
      <c r="W1268" s="334"/>
      <c r="X1268" s="332"/>
      <c r="Y1268" s="339"/>
      <c r="Z1268" s="339"/>
    </row>
    <row r="1269" spans="1:26" ht="21" customHeight="1">
      <c r="A1269" s="922" t="s">
        <v>130</v>
      </c>
      <c r="B1269" s="923"/>
      <c r="C1269" s="204">
        <f t="shared" ref="C1269:J1269" si="196">C1267/C1268*100</f>
        <v>25</v>
      </c>
      <c r="D1269" s="204">
        <f t="shared" si="196"/>
        <v>23.333333333333332</v>
      </c>
      <c r="E1269" s="204">
        <f t="shared" si="196"/>
        <v>32.075471698113205</v>
      </c>
      <c r="F1269" s="204">
        <f t="shared" si="196"/>
        <v>21.428571428571427</v>
      </c>
      <c r="G1269" s="204">
        <f t="shared" si="196"/>
        <v>22.61904761904762</v>
      </c>
      <c r="H1269" s="204">
        <f t="shared" si="196"/>
        <v>23.75</v>
      </c>
      <c r="I1269" s="204">
        <f t="shared" si="196"/>
        <v>31.666666666666664</v>
      </c>
      <c r="J1269" s="204">
        <f t="shared" si="196"/>
        <v>27.708333333333336</v>
      </c>
      <c r="K1269" s="917"/>
      <c r="L1269" s="918"/>
      <c r="M1269" s="921"/>
      <c r="N1269" s="354">
        <f>N1267/N1268*100</f>
        <v>27.708333333333336</v>
      </c>
      <c r="O1269" s="339"/>
      <c r="P1269" s="363"/>
      <c r="Q1269" s="325"/>
      <c r="R1269" s="325"/>
      <c r="S1269" s="325"/>
      <c r="T1269" s="325"/>
      <c r="U1269" s="340"/>
      <c r="V1269" s="334"/>
      <c r="W1269" s="340"/>
      <c r="X1269" s="325"/>
      <c r="Y1269" s="339"/>
      <c r="Z1269" s="339"/>
    </row>
    <row r="1270" spans="1:26" ht="21" customHeight="1">
      <c r="A1270" s="891" t="str">
        <f>'statement of marks'!$DS$3</f>
        <v>RAJASTHAN KA SWARNIM ITIHAS</v>
      </c>
      <c r="B1270" s="892"/>
      <c r="C1270" s="272">
        <f>IF('statement of marks'!DS39="","",'statement of marks'!DS39)</f>
        <v>10</v>
      </c>
      <c r="D1270" s="272">
        <f>IF('statement of marks'!DT39="","",'statement of marks'!DT39)</f>
        <v>10</v>
      </c>
      <c r="E1270" s="277">
        <f>IF('statement of marks'!DU39="","",'statement of marks'!DU39)</f>
        <v>10</v>
      </c>
      <c r="F1270" s="924"/>
      <c r="G1270" s="272">
        <f>IF('statement of marks'!DW39="","",'statement of marks'!DW39)</f>
        <v>70</v>
      </c>
      <c r="H1270" s="270">
        <f>IF(G1270="","",SUM(C1270:G1270))</f>
        <v>100</v>
      </c>
      <c r="I1270" s="272">
        <f>IF('statement of marks'!DY39="","",'statement of marks'!DY39)</f>
        <v>100</v>
      </c>
      <c r="J1270" s="270">
        <f>IF(I1270="","",SUM(H1270:I1270))</f>
        <v>200</v>
      </c>
      <c r="K1270" s="275" t="str">
        <f>IF('statement of marks'!IW39="","",'statement of marks'!IW39)</f>
        <v/>
      </c>
      <c r="L1270" s="280" t="str">
        <f>IF('result subject-wise'!AQ39="","",'result subject-wise'!AQ39)</f>
        <v/>
      </c>
      <c r="M1270" s="927" t="s">
        <v>441</v>
      </c>
      <c r="N1270" s="928"/>
      <c r="O1270" s="331"/>
      <c r="P1270" s="362"/>
      <c r="Q1270" s="341"/>
      <c r="R1270" s="341"/>
      <c r="S1270" s="341"/>
      <c r="T1270" s="341"/>
      <c r="U1270" s="340"/>
      <c r="V1270" s="334"/>
      <c r="W1270" s="340"/>
      <c r="X1270" s="341"/>
      <c r="Y1270" s="331"/>
      <c r="Z1270" s="331"/>
    </row>
    <row r="1271" spans="1:26" ht="21" customHeight="1">
      <c r="A1271" s="891" t="str">
        <f>'statement of marks'!$EG$3</f>
        <v xml:space="preserve"> PH. AND HEALTH EDU.</v>
      </c>
      <c r="B1271" s="892"/>
      <c r="C1271" s="272">
        <f>IF('statement of marks'!EI39="","",'statement of marks'!EI39)</f>
        <v>14</v>
      </c>
      <c r="D1271" s="272">
        <f>IF('statement of marks'!EL39="","",'statement of marks'!EL39)</f>
        <v>11</v>
      </c>
      <c r="E1271" s="277">
        <f>IF('statement of marks'!EO39="","",'statement of marks'!EO39)</f>
        <v>25</v>
      </c>
      <c r="F1271" s="925"/>
      <c r="G1271" s="272">
        <f>IF('statement of marks'!EU39="","",'statement of marks'!EU39)</f>
        <v>38</v>
      </c>
      <c r="H1271" s="270">
        <f>IF(G1271="","",SUM(C1271:G1271))</f>
        <v>88</v>
      </c>
      <c r="I1271" s="272">
        <f>IF('statement of marks'!EZ39="","",'statement of marks'!EZ39)</f>
        <v>100</v>
      </c>
      <c r="J1271" s="270">
        <f>IF(I1271="","",SUM(H1271:I1271))</f>
        <v>188</v>
      </c>
      <c r="K1271" s="275" t="str">
        <f>IF('statement of marks'!IX39="","",'statement of marks'!IX39)</f>
        <v>A</v>
      </c>
      <c r="L1271" s="274" t="str">
        <f>IF('result subject-wise'!AR39="","",'result subject-wise'!AR39)</f>
        <v/>
      </c>
      <c r="M1271" s="929"/>
      <c r="N1271" s="930"/>
      <c r="O1271" s="326"/>
      <c r="P1271" s="362"/>
      <c r="Q1271" s="327"/>
      <c r="R1271" s="325"/>
      <c r="S1271" s="327"/>
      <c r="T1271" s="325"/>
      <c r="U1271" s="337"/>
      <c r="V1271" s="342"/>
      <c r="W1271" s="343"/>
      <c r="X1271" s="332"/>
      <c r="Y1271" s="326"/>
      <c r="Z1271" s="326"/>
    </row>
    <row r="1272" spans="1:26" ht="21" customHeight="1">
      <c r="A1272" s="891" t="str">
        <f>'statement of marks'!$FJ$3</f>
        <v xml:space="preserve"> FOUNDATION OF IT</v>
      </c>
      <c r="B1272" s="892"/>
      <c r="C1272" s="272">
        <f>IF('statement of marks'!FJ39="","",'statement of marks'!FJ39)</f>
        <v>10</v>
      </c>
      <c r="D1272" s="272">
        <f>IF('statement of marks'!FK39="","",'statement of marks'!FK39)</f>
        <v>10</v>
      </c>
      <c r="E1272" s="277">
        <f>IF('statement of marks'!FL39="","",'statement of marks'!FL39)</f>
        <v>10</v>
      </c>
      <c r="F1272" s="926"/>
      <c r="G1272" s="272">
        <f>IF('statement of marks'!FP39="","",'statement of marks'!FP39)</f>
        <v>51</v>
      </c>
      <c r="H1272" s="270">
        <f>IF(G1272="","",SUM(C1272:G1272))</f>
        <v>81</v>
      </c>
      <c r="I1272" s="272">
        <f>IF('statement of marks'!FU39="","",'statement of marks'!FU39)</f>
        <v>90</v>
      </c>
      <c r="J1272" s="270">
        <f>IF(I1272="","",SUM(H1272:I1272))</f>
        <v>171</v>
      </c>
      <c r="K1272" s="275" t="str">
        <f>IF('statement of marks'!IY39="","",'statement of marks'!IY39)</f>
        <v>A</v>
      </c>
      <c r="L1272" s="274" t="str">
        <f>IF('result subject-wise'!AS39="","",'result subject-wise'!AS39)</f>
        <v/>
      </c>
      <c r="M1272" s="931" t="str">
        <f>IF('result subject-wise'!AV39="","",'result subject-wise'!AV39)</f>
        <v/>
      </c>
      <c r="N1272" s="932"/>
      <c r="O1272" s="326"/>
      <c r="P1272" s="362"/>
      <c r="Q1272" s="327"/>
      <c r="R1272" s="325"/>
      <c r="S1272" s="327"/>
      <c r="T1272" s="325"/>
      <c r="U1272" s="337"/>
      <c r="V1272" s="332"/>
      <c r="W1272" s="332"/>
      <c r="X1272" s="332"/>
      <c r="Y1272" s="326"/>
      <c r="Z1272" s="326"/>
    </row>
    <row r="1273" spans="1:26" ht="21" customHeight="1">
      <c r="A1273" s="891" t="str">
        <f>'statement of marks'!$GE$3</f>
        <v xml:space="preserve"> S.U.P.W.</v>
      </c>
      <c r="B1273" s="892"/>
      <c r="C1273" s="933" t="s">
        <v>244</v>
      </c>
      <c r="D1273" s="934"/>
      <c r="E1273" s="933" t="s">
        <v>74</v>
      </c>
      <c r="F1273" s="933"/>
      <c r="G1273" s="934"/>
      <c r="H1273" s="934" t="s">
        <v>75</v>
      </c>
      <c r="I1273" s="934"/>
      <c r="J1273" s="270" t="s">
        <v>35</v>
      </c>
      <c r="K1273" s="274" t="s">
        <v>52</v>
      </c>
      <c r="L1273" s="935"/>
      <c r="M1273" s="933" t="s">
        <v>130</v>
      </c>
      <c r="N1273" s="936"/>
      <c r="O1273" s="326"/>
      <c r="P1273" s="362"/>
      <c r="Q1273" s="327"/>
      <c r="R1273" s="325"/>
      <c r="S1273" s="327"/>
      <c r="T1273" s="325"/>
      <c r="U1273" s="337"/>
      <c r="V1273" s="332"/>
      <c r="W1273" s="332"/>
      <c r="X1273" s="332"/>
      <c r="Y1273" s="326"/>
      <c r="Z1273" s="326"/>
    </row>
    <row r="1274" spans="1:26" ht="21" customHeight="1">
      <c r="A1274" s="891"/>
      <c r="B1274" s="892"/>
      <c r="C1274" s="934">
        <f>'statement of marks'!$GE$6</f>
        <v>25</v>
      </c>
      <c r="D1274" s="934"/>
      <c r="E1274" s="934">
        <f>'statement of marks'!$GF$6</f>
        <v>45</v>
      </c>
      <c r="F1274" s="934"/>
      <c r="G1274" s="934"/>
      <c r="H1274" s="934">
        <f>'statement of marks'!$GG$6</f>
        <v>30</v>
      </c>
      <c r="I1274" s="934"/>
      <c r="J1274" s="270">
        <f>SUM(C1274,E1274,H1274)</f>
        <v>100</v>
      </c>
      <c r="K1274" s="274"/>
      <c r="L1274" s="935"/>
      <c r="M1274" s="937" t="str">
        <f>IF(M1272="PASS",N1269,"")</f>
        <v/>
      </c>
      <c r="N1274" s="938"/>
      <c r="O1274" s="326"/>
      <c r="P1274" s="362"/>
      <c r="Q1274" s="325"/>
      <c r="R1274" s="325"/>
      <c r="S1274" s="325"/>
      <c r="T1274" s="325"/>
      <c r="U1274" s="332"/>
      <c r="V1274" s="342"/>
      <c r="W1274" s="337"/>
      <c r="X1274" s="337"/>
      <c r="Y1274" s="326"/>
      <c r="Z1274" s="326"/>
    </row>
    <row r="1275" spans="1:26" ht="21" customHeight="1">
      <c r="A1275" s="891"/>
      <c r="B1275" s="892"/>
      <c r="C1275" s="939">
        <f>IF('statement of marks'!GE39="","",'statement of marks'!GE39)</f>
        <v>24</v>
      </c>
      <c r="D1275" s="939"/>
      <c r="E1275" s="939">
        <f>'statement of marks'!GF39</f>
        <v>44</v>
      </c>
      <c r="F1275" s="939"/>
      <c r="G1275" s="939"/>
      <c r="H1275" s="939">
        <f>'statement of marks'!GG39</f>
        <v>30</v>
      </c>
      <c r="I1275" s="939"/>
      <c r="J1275" s="272">
        <f>IF(H1275="","",SUM(C1275,E1275,H1275))</f>
        <v>98</v>
      </c>
      <c r="K1275" s="275" t="str">
        <f>IF('statement of marks'!IZ39="","",'statement of marks'!IZ39)</f>
        <v>A</v>
      </c>
      <c r="L1275" s="935"/>
      <c r="M1275" s="940" t="s">
        <v>50</v>
      </c>
      <c r="N1275" s="941"/>
      <c r="O1275" s="326"/>
      <c r="P1275" s="362"/>
      <c r="Q1275" s="325"/>
      <c r="R1275" s="325"/>
      <c r="S1275" s="325"/>
      <c r="T1275" s="325"/>
      <c r="U1275" s="332"/>
      <c r="V1275" s="342"/>
      <c r="W1275" s="337"/>
      <c r="X1275" s="337"/>
      <c r="Y1275" s="326"/>
      <c r="Z1275" s="326"/>
    </row>
    <row r="1276" spans="1:26" ht="21" customHeight="1">
      <c r="A1276" s="891" t="str">
        <f>'statement of marks'!$GN$3</f>
        <v xml:space="preserve"> ART EDU.</v>
      </c>
      <c r="B1276" s="892"/>
      <c r="C1276" s="934" t="s">
        <v>76</v>
      </c>
      <c r="D1276" s="934"/>
      <c r="E1276" s="934" t="s">
        <v>77</v>
      </c>
      <c r="F1276" s="934"/>
      <c r="G1276" s="934"/>
      <c r="H1276" s="934" t="s">
        <v>78</v>
      </c>
      <c r="I1276" s="934"/>
      <c r="J1276" s="270" t="s">
        <v>35</v>
      </c>
      <c r="K1276" s="274" t="s">
        <v>52</v>
      </c>
      <c r="L1276" s="935"/>
      <c r="M1276" s="942" t="str">
        <f>IF(M1274="","",IF(M1274&gt;=60,"FIRST",IF(M1274&gt;=48,"SECOND",IF(M1274&gt;=36,"THIRD"))))</f>
        <v/>
      </c>
      <c r="N1276" s="943"/>
      <c r="O1276" s="326"/>
      <c r="P1276" s="362"/>
      <c r="Q1276" s="327"/>
      <c r="R1276" s="327"/>
      <c r="S1276" s="327"/>
      <c r="T1276" s="327"/>
      <c r="U1276" s="337"/>
      <c r="V1276" s="342"/>
      <c r="W1276" s="34"/>
      <c r="X1276" s="337"/>
      <c r="Y1276" s="326"/>
      <c r="Z1276" s="326"/>
    </row>
    <row r="1277" spans="1:26" ht="21" customHeight="1">
      <c r="A1277" s="891"/>
      <c r="B1277" s="892"/>
      <c r="C1277" s="934">
        <f>'statement of marks'!$GN$6</f>
        <v>25</v>
      </c>
      <c r="D1277" s="934"/>
      <c r="E1277" s="274">
        <f>'statement of marks'!$GO$6</f>
        <v>30</v>
      </c>
      <c r="F1277" s="274"/>
      <c r="G1277" s="270">
        <f>'statement of marks'!$GP$6</f>
        <v>30</v>
      </c>
      <c r="H1277" s="934">
        <f>'statement of marks'!$GQ$6</f>
        <v>15</v>
      </c>
      <c r="I1277" s="934"/>
      <c r="J1277" s="270">
        <f>SUM(C1277,E1277,G1277,H1277)</f>
        <v>100</v>
      </c>
      <c r="K1277" s="274"/>
      <c r="L1277" s="935"/>
      <c r="M1277" s="942"/>
      <c r="N1277" s="943"/>
      <c r="O1277" s="326"/>
      <c r="P1277" s="362"/>
      <c r="Q1277" s="325"/>
      <c r="R1277" s="325"/>
      <c r="S1277" s="325"/>
      <c r="T1277" s="325"/>
      <c r="U1277" s="332"/>
      <c r="V1277" s="342"/>
      <c r="W1277" s="337"/>
      <c r="X1277" s="337"/>
      <c r="Y1277" s="326"/>
      <c r="Z1277" s="326"/>
    </row>
    <row r="1278" spans="1:26" ht="21" customHeight="1">
      <c r="A1278" s="891"/>
      <c r="B1278" s="892"/>
      <c r="C1278" s="939">
        <f>IF('statement of marks'!GN39="","",'statement of marks'!GN39)</f>
        <v>24</v>
      </c>
      <c r="D1278" s="939"/>
      <c r="E1278" s="277">
        <f>'statement of marks'!GO39</f>
        <v>28</v>
      </c>
      <c r="F1278" s="277"/>
      <c r="G1278" s="272">
        <f>'statement of marks'!GP39</f>
        <v>27</v>
      </c>
      <c r="H1278" s="939">
        <f>'statement of marks'!GQ39</f>
        <v>14</v>
      </c>
      <c r="I1278" s="939"/>
      <c r="J1278" s="270">
        <f>IF(H1278="","",SUM(C1278:H1278))</f>
        <v>93</v>
      </c>
      <c r="K1278" s="275" t="str">
        <f>IF('statement of marks'!JA39="","",'statement of marks'!JA39)</f>
        <v>A</v>
      </c>
      <c r="L1278" s="944" t="s">
        <v>442</v>
      </c>
      <c r="M1278" s="945"/>
      <c r="N1278" s="946"/>
      <c r="O1278" s="326"/>
      <c r="P1278" s="362"/>
      <c r="Q1278" s="325"/>
      <c r="R1278" s="325"/>
      <c r="S1278" s="325"/>
      <c r="T1278" s="325"/>
      <c r="U1278" s="332"/>
      <c r="V1278" s="342"/>
      <c r="W1278" s="337"/>
      <c r="X1278" s="337"/>
      <c r="Y1278" s="326"/>
      <c r="Z1278" s="326"/>
    </row>
    <row r="1279" spans="1:26" ht="21" customHeight="1">
      <c r="A1279" s="922" t="s">
        <v>439</v>
      </c>
      <c r="B1279" s="923"/>
      <c r="C1279" s="901" t="str">
        <f>'statement of marks'!HK39</f>
        <v/>
      </c>
      <c r="D1279" s="901"/>
      <c r="E1279" s="901"/>
      <c r="F1279" s="278"/>
      <c r="G1279" s="278" t="s">
        <v>211</v>
      </c>
      <c r="H1279" s="275" t="str">
        <f>IF('statement of marks'!DR39="","",'statement of marks'!DR39)</f>
        <v/>
      </c>
      <c r="I1279" s="942" t="s">
        <v>209</v>
      </c>
      <c r="J1279" s="942"/>
      <c r="K1279" s="272" t="str">
        <f>IF('statement of marks'!HM39="","",'statement of marks'!HM39)</f>
        <v/>
      </c>
      <c r="L1279" s="945"/>
      <c r="M1279" s="945"/>
      <c r="N1279" s="946"/>
      <c r="O1279" s="326"/>
      <c r="P1279" s="362"/>
      <c r="Q1279" s="327"/>
      <c r="R1279" s="327"/>
      <c r="S1279" s="327"/>
      <c r="T1279" s="325"/>
      <c r="U1279" s="337"/>
      <c r="V1279" s="344"/>
      <c r="W1279" s="345"/>
      <c r="X1279" s="345"/>
      <c r="Y1279" s="326"/>
      <c r="Z1279" s="326"/>
    </row>
    <row r="1280" spans="1:26" ht="21" customHeight="1">
      <c r="A1280" s="310" t="s">
        <v>363</v>
      </c>
      <c r="B1280" s="947" t="s">
        <v>202</v>
      </c>
      <c r="C1280" s="947"/>
      <c r="D1280" s="939" t="s">
        <v>203</v>
      </c>
      <c r="E1280" s="939"/>
      <c r="F1280" s="272"/>
      <c r="G1280" s="939" t="s">
        <v>204</v>
      </c>
      <c r="H1280" s="939"/>
      <c r="I1280" s="939" t="s">
        <v>205</v>
      </c>
      <c r="J1280" s="939"/>
      <c r="K1280" s="272" t="s">
        <v>324</v>
      </c>
      <c r="L1280" s="945"/>
      <c r="M1280" s="945"/>
      <c r="N1280" s="946"/>
      <c r="O1280" s="331"/>
      <c r="P1280" s="362"/>
      <c r="Q1280" s="324"/>
      <c r="R1280" s="337"/>
      <c r="S1280" s="337"/>
      <c r="T1280" s="337"/>
      <c r="U1280" s="327"/>
      <c r="V1280" s="345"/>
      <c r="W1280" s="345"/>
      <c r="X1280" s="345"/>
      <c r="Y1280" s="331"/>
      <c r="Z1280" s="331"/>
    </row>
    <row r="1281" spans="1:26" ht="21" customHeight="1">
      <c r="A1281" s="891" t="s">
        <v>200</v>
      </c>
      <c r="B1281" s="892"/>
      <c r="C1281" s="277" t="str">
        <f>IF('statement of marks'!HO39="","",'statement of marks'!HO39)</f>
        <v/>
      </c>
      <c r="D1281" s="893" t="str">
        <f>IF('statement of marks'!HQ39="","",'statement of marks'!HQ39)</f>
        <v/>
      </c>
      <c r="E1281" s="893"/>
      <c r="F1281" s="277"/>
      <c r="G1281" s="893" t="str">
        <f>IF('statement of marks'!HS39="","",'statement of marks'!HS39)</f>
        <v/>
      </c>
      <c r="H1281" s="893"/>
      <c r="I1281" s="893" t="str">
        <f>IF('statement of marks'!HU39="","",'statement of marks'!HU39)</f>
        <v/>
      </c>
      <c r="J1281" s="893"/>
      <c r="K1281" s="275" t="str">
        <f>'statement of marks'!HW39</f>
        <v/>
      </c>
      <c r="L1281" s="894" t="str">
        <f>IF(OR(M1272="PASS",M1272="FAIL"),'result subject-wise'!$AV$112,"")</f>
        <v/>
      </c>
      <c r="M1281" s="894"/>
      <c r="N1281" s="895"/>
      <c r="O1281" s="346"/>
      <c r="P1281" s="362"/>
      <c r="Q1281" s="327"/>
      <c r="R1281" s="327"/>
      <c r="S1281" s="327"/>
      <c r="T1281" s="327"/>
      <c r="U1281" s="327"/>
      <c r="V1281" s="345"/>
      <c r="W1281" s="345"/>
      <c r="X1281" s="345"/>
      <c r="Y1281" s="357"/>
      <c r="Z1281" s="346"/>
    </row>
    <row r="1282" spans="1:26" ht="21" customHeight="1">
      <c r="A1282" s="896" t="s">
        <v>201</v>
      </c>
      <c r="B1282" s="897"/>
      <c r="C1282" s="274" t="str">
        <f>IF('statement of marks'!HN39="","",'statement of marks'!HN39)</f>
        <v/>
      </c>
      <c r="D1282" s="898" t="str">
        <f>IF('statement of marks'!HP39="","",'statement of marks'!HP39)</f>
        <v/>
      </c>
      <c r="E1282" s="898"/>
      <c r="F1282" s="274"/>
      <c r="G1282" s="898" t="str">
        <f>IF('statement of marks'!HR39="","",'statement of marks'!HR39)</f>
        <v/>
      </c>
      <c r="H1282" s="898"/>
      <c r="I1282" s="898" t="str">
        <f>IF('statement of marks'!HT39="","",'statement of marks'!HT39)</f>
        <v/>
      </c>
      <c r="J1282" s="898"/>
      <c r="K1282" s="274" t="str">
        <f>'statement of marks'!HV39</f>
        <v/>
      </c>
      <c r="L1282" s="894"/>
      <c r="M1282" s="894"/>
      <c r="N1282" s="895"/>
      <c r="O1282" s="326"/>
      <c r="P1282" s="362"/>
      <c r="Q1282" s="334"/>
      <c r="R1282" s="334"/>
      <c r="S1282" s="334"/>
      <c r="T1282" s="334"/>
      <c r="U1282" s="337"/>
      <c r="V1282" s="347"/>
      <c r="W1282" s="347"/>
      <c r="X1282" s="347"/>
      <c r="Y1282" s="326"/>
      <c r="Z1282" s="326"/>
    </row>
    <row r="1283" spans="1:26" ht="21" customHeight="1">
      <c r="A1283" s="899" t="s">
        <v>323</v>
      </c>
      <c r="B1283" s="900"/>
      <c r="C1283" s="22"/>
      <c r="D1283" s="901"/>
      <c r="E1283" s="901"/>
      <c r="F1283" s="278"/>
      <c r="G1283" s="901"/>
      <c r="H1283" s="901"/>
      <c r="I1283" s="901"/>
      <c r="J1283" s="901"/>
      <c r="K1283" s="901"/>
      <c r="L1283" s="901"/>
      <c r="M1283" s="901"/>
      <c r="N1283" s="902"/>
      <c r="O1283" s="348"/>
      <c r="P1283" s="362"/>
      <c r="Q1283" s="332"/>
      <c r="R1283" s="332"/>
      <c r="S1283" s="332"/>
      <c r="T1283" s="332"/>
      <c r="U1283" s="332"/>
      <c r="V1283" s="347"/>
      <c r="W1283" s="347"/>
      <c r="X1283" s="347"/>
      <c r="Y1283" s="348"/>
      <c r="Z1283" s="348"/>
    </row>
    <row r="1284" spans="1:26" ht="21" customHeight="1">
      <c r="A1284" s="899" t="s">
        <v>206</v>
      </c>
      <c r="B1284" s="900"/>
      <c r="C1284" s="22"/>
      <c r="D1284" s="901"/>
      <c r="E1284" s="901"/>
      <c r="F1284" s="278"/>
      <c r="G1284" s="901"/>
      <c r="H1284" s="901"/>
      <c r="I1284" s="901"/>
      <c r="J1284" s="901"/>
      <c r="K1284" s="901"/>
      <c r="L1284" s="901"/>
      <c r="M1284" s="901"/>
      <c r="N1284" s="902"/>
      <c r="O1284" s="326"/>
      <c r="P1284" s="362"/>
      <c r="Q1284" s="324"/>
      <c r="R1284" s="324"/>
      <c r="S1284" s="324"/>
      <c r="T1284" s="324"/>
      <c r="U1284" s="324"/>
      <c r="V1284" s="324"/>
      <c r="W1284" s="324"/>
      <c r="X1284" s="324"/>
      <c r="Y1284" s="349"/>
      <c r="Z1284" s="326"/>
    </row>
    <row r="1285" spans="1:26" ht="21" customHeight="1">
      <c r="A1285" s="891" t="s">
        <v>322</v>
      </c>
      <c r="B1285" s="892"/>
      <c r="C1285" s="22"/>
      <c r="D1285" s="901"/>
      <c r="E1285" s="901"/>
      <c r="F1285" s="278"/>
      <c r="G1285" s="901"/>
      <c r="H1285" s="901"/>
      <c r="I1285" s="901"/>
      <c r="J1285" s="901"/>
      <c r="K1285" s="594" t="s">
        <v>322</v>
      </c>
      <c r="L1285" s="901"/>
      <c r="M1285" s="901"/>
      <c r="N1285" s="902"/>
      <c r="O1285" s="326"/>
      <c r="P1285" s="362"/>
      <c r="Q1285" s="324"/>
      <c r="R1285" s="324"/>
      <c r="S1285" s="324"/>
      <c r="T1285" s="324"/>
      <c r="U1285" s="324"/>
      <c r="V1285" s="324"/>
      <c r="W1285" s="324"/>
      <c r="X1285" s="324"/>
      <c r="Y1285" s="326"/>
      <c r="Z1285" s="326"/>
    </row>
    <row r="1286" spans="1:26" ht="21" customHeight="1">
      <c r="A1286" s="891" t="s">
        <v>207</v>
      </c>
      <c r="B1286" s="892"/>
      <c r="C1286" s="22"/>
      <c r="D1286" s="901"/>
      <c r="E1286" s="901"/>
      <c r="F1286" s="278"/>
      <c r="G1286" s="901"/>
      <c r="H1286" s="901"/>
      <c r="I1286" s="901"/>
      <c r="J1286" s="901"/>
      <c r="K1286" s="901"/>
      <c r="L1286" s="901"/>
      <c r="M1286" s="901"/>
      <c r="N1286" s="902"/>
      <c r="O1286" s="326"/>
      <c r="P1286" s="362"/>
      <c r="Q1286" s="324"/>
      <c r="R1286" s="324"/>
      <c r="S1286" s="324"/>
      <c r="T1286" s="324"/>
      <c r="U1286" s="34"/>
      <c r="V1286" s="324"/>
      <c r="W1286" s="324"/>
      <c r="X1286" s="324"/>
      <c r="Y1286" s="326"/>
      <c r="Z1286" s="326"/>
    </row>
    <row r="1287" spans="1:26" ht="21" customHeight="1" thickBot="1">
      <c r="A1287" s="905" t="s">
        <v>208</v>
      </c>
      <c r="B1287" s="906"/>
      <c r="C1287" s="906"/>
      <c r="D1287" s="906"/>
      <c r="E1287" s="906"/>
      <c r="F1287" s="314"/>
      <c r="G1287" s="907">
        <f>'statement of marks'!$HV$108</f>
        <v>45781</v>
      </c>
      <c r="H1287" s="907"/>
      <c r="I1287" s="908" t="s">
        <v>210</v>
      </c>
      <c r="J1287" s="908"/>
      <c r="K1287" s="903"/>
      <c r="L1287" s="903"/>
      <c r="M1287" s="903"/>
      <c r="N1287" s="904"/>
      <c r="O1287" s="326"/>
      <c r="P1287" s="362"/>
      <c r="Q1287" s="324"/>
      <c r="R1287" s="324"/>
      <c r="S1287" s="324"/>
      <c r="T1287" s="324"/>
      <c r="U1287" s="324"/>
      <c r="V1287" s="324"/>
      <c r="W1287" s="324"/>
      <c r="X1287" s="324"/>
      <c r="Y1287" s="326"/>
      <c r="Z1287" s="326"/>
    </row>
    <row r="1288" spans="1:26" ht="21" customHeight="1" thickTop="1">
      <c r="A1288" s="962" t="s">
        <v>195</v>
      </c>
      <c r="B1288" s="963"/>
      <c r="C1288" s="963"/>
      <c r="D1288" s="963"/>
      <c r="E1288" s="963"/>
      <c r="F1288" s="963"/>
      <c r="G1288" s="963"/>
      <c r="H1288" s="963"/>
      <c r="I1288" s="963"/>
      <c r="J1288" s="963"/>
      <c r="K1288" s="963"/>
      <c r="L1288" s="963"/>
      <c r="M1288" s="963"/>
      <c r="N1288" s="964"/>
      <c r="O1288" s="345"/>
      <c r="P1288" s="362"/>
      <c r="Q1288" s="345"/>
      <c r="R1288" s="347"/>
      <c r="S1288" s="350"/>
      <c r="T1288" s="350"/>
      <c r="U1288" s="324"/>
      <c r="V1288" s="324"/>
      <c r="W1288" s="324"/>
      <c r="X1288" s="324"/>
      <c r="Y1288" s="345"/>
      <c r="Z1288" s="345"/>
    </row>
    <row r="1289" spans="1:26" ht="21" customHeight="1">
      <c r="A1289" s="965" t="str">
        <f>IF('statement of marks'!$A$2="","",'statement of marks'!$A$2)</f>
        <v>Govt. Higher Secondary School, XYZ</v>
      </c>
      <c r="B1289" s="966"/>
      <c r="C1289" s="966"/>
      <c r="D1289" s="966"/>
      <c r="E1289" s="966"/>
      <c r="F1289" s="966"/>
      <c r="G1289" s="966"/>
      <c r="H1289" s="966"/>
      <c r="I1289" s="966"/>
      <c r="J1289" s="966"/>
      <c r="K1289" s="966"/>
      <c r="L1289" s="966"/>
      <c r="M1289" s="966"/>
      <c r="N1289" s="967"/>
      <c r="O1289" s="323"/>
      <c r="P1289" s="362"/>
      <c r="Q1289" s="323"/>
      <c r="R1289" s="323"/>
      <c r="S1289" s="323"/>
      <c r="T1289" s="323"/>
      <c r="U1289" s="323"/>
      <c r="V1289" s="323"/>
      <c r="W1289" s="323"/>
      <c r="X1289" s="323"/>
      <c r="Y1289" s="323"/>
      <c r="Z1289" s="323"/>
    </row>
    <row r="1290" spans="1:26" ht="21" customHeight="1">
      <c r="A1290" s="965"/>
      <c r="B1290" s="966"/>
      <c r="C1290" s="966"/>
      <c r="D1290" s="966"/>
      <c r="E1290" s="966"/>
      <c r="F1290" s="966"/>
      <c r="G1290" s="966"/>
      <c r="H1290" s="966"/>
      <c r="I1290" s="966"/>
      <c r="J1290" s="966"/>
      <c r="K1290" s="966"/>
      <c r="L1290" s="966"/>
      <c r="M1290" s="966"/>
      <c r="N1290" s="967"/>
      <c r="O1290" s="325"/>
      <c r="P1290" s="362"/>
      <c r="Q1290" s="325"/>
      <c r="R1290" s="325"/>
      <c r="S1290" s="325"/>
      <c r="T1290" s="325"/>
      <c r="U1290" s="325"/>
      <c r="V1290" s="325"/>
      <c r="W1290" s="325"/>
      <c r="X1290" s="325"/>
      <c r="Y1290" s="325"/>
      <c r="Z1290" s="325"/>
    </row>
    <row r="1291" spans="1:26" ht="21" customHeight="1">
      <c r="A1291" s="891" t="s">
        <v>196</v>
      </c>
      <c r="B1291" s="892"/>
      <c r="C1291" s="939" t="str">
        <f>IF(M1311="","MAIN EXAM.",IF(C1318="SUPPL.","SUPPL. EXAM.",IF(C1318="RE-EXAM.","RE-EXAM.",)))</f>
        <v>MAIN EXAM.</v>
      </c>
      <c r="D1291" s="939"/>
      <c r="E1291" s="939"/>
      <c r="F1291" s="939"/>
      <c r="G1291" s="939"/>
      <c r="H1291" s="948" t="s">
        <v>133</v>
      </c>
      <c r="I1291" s="949"/>
      <c r="J1291" s="352" t="str">
        <f>IF('statement of marks'!$F$3="","",'statement of marks'!$F$3)</f>
        <v>2024-25</v>
      </c>
      <c r="K1291" s="939" t="s">
        <v>62</v>
      </c>
      <c r="L1291" s="939"/>
      <c r="M1291" s="939" t="str">
        <f>IF('statement of marks'!D40="","",'statement of marks'!D40)</f>
        <v/>
      </c>
      <c r="N1291" s="950"/>
      <c r="O1291" s="325"/>
      <c r="P1291" s="362"/>
      <c r="Q1291" s="325"/>
      <c r="R1291" s="325"/>
      <c r="S1291" s="325"/>
      <c r="T1291" s="325"/>
      <c r="U1291" s="325"/>
      <c r="V1291" s="325"/>
      <c r="W1291" s="325"/>
      <c r="X1291" s="325"/>
      <c r="Y1291" s="325"/>
      <c r="Z1291" s="325"/>
    </row>
    <row r="1292" spans="1:26" ht="21" customHeight="1">
      <c r="A1292" s="891" t="s">
        <v>36</v>
      </c>
      <c r="B1292" s="892"/>
      <c r="C1292" s="892" t="str">
        <f>IF('statement of marks'!G40="","",'statement of marks'!G40)</f>
        <v/>
      </c>
      <c r="D1292" s="892"/>
      <c r="E1292" s="892"/>
      <c r="F1292" s="892"/>
      <c r="G1292" s="892"/>
      <c r="H1292" s="892"/>
      <c r="I1292" s="892"/>
      <c r="J1292" s="892"/>
      <c r="K1292" s="892"/>
      <c r="L1292" s="892"/>
      <c r="M1292" s="892"/>
      <c r="N1292" s="951"/>
      <c r="O1292" s="326"/>
      <c r="P1292" s="362"/>
      <c r="Q1292" s="327"/>
      <c r="R1292" s="327"/>
      <c r="S1292" s="327"/>
      <c r="T1292" s="327"/>
      <c r="U1292" s="327"/>
      <c r="V1292" s="327"/>
      <c r="W1292" s="327"/>
      <c r="X1292" s="327"/>
      <c r="Y1292" s="326"/>
      <c r="Z1292" s="326"/>
    </row>
    <row r="1293" spans="1:26" ht="21" customHeight="1">
      <c r="A1293" s="891" t="s">
        <v>37</v>
      </c>
      <c r="B1293" s="892"/>
      <c r="C1293" s="892" t="str">
        <f>IF('statement of marks'!H40="","",'statement of marks'!H40)</f>
        <v/>
      </c>
      <c r="D1293" s="892"/>
      <c r="E1293" s="892"/>
      <c r="F1293" s="892"/>
      <c r="G1293" s="892"/>
      <c r="H1293" s="892"/>
      <c r="I1293" s="892"/>
      <c r="J1293" s="892"/>
      <c r="K1293" s="892"/>
      <c r="L1293" s="892"/>
      <c r="M1293" s="892"/>
      <c r="N1293" s="951"/>
      <c r="O1293" s="326"/>
      <c r="P1293" s="362"/>
      <c r="Q1293" s="326"/>
      <c r="R1293" s="326"/>
      <c r="S1293" s="326"/>
      <c r="T1293" s="326"/>
      <c r="U1293" s="326"/>
      <c r="V1293" s="326"/>
      <c r="W1293" s="326"/>
      <c r="X1293" s="326"/>
      <c r="Y1293" s="326"/>
      <c r="Z1293" s="326"/>
    </row>
    <row r="1294" spans="1:26" ht="21" customHeight="1">
      <c r="A1294" s="891" t="s">
        <v>38</v>
      </c>
      <c r="B1294" s="892"/>
      <c r="C1294" s="892" t="str">
        <f>IF('statement of marks'!I40="","",'statement of marks'!I40)</f>
        <v/>
      </c>
      <c r="D1294" s="892"/>
      <c r="E1294" s="892"/>
      <c r="F1294" s="892"/>
      <c r="G1294" s="892"/>
      <c r="H1294" s="892"/>
      <c r="I1294" s="892"/>
      <c r="J1294" s="892"/>
      <c r="K1294" s="892"/>
      <c r="L1294" s="892"/>
      <c r="M1294" s="892"/>
      <c r="N1294" s="951"/>
      <c r="O1294" s="326"/>
      <c r="P1294" s="362"/>
      <c r="Q1294" s="326"/>
      <c r="R1294" s="326"/>
      <c r="S1294" s="326"/>
      <c r="T1294" s="326"/>
      <c r="U1294" s="326"/>
      <c r="V1294" s="326"/>
      <c r="W1294" s="326"/>
      <c r="X1294" s="326"/>
      <c r="Y1294" s="326"/>
      <c r="Z1294" s="326"/>
    </row>
    <row r="1295" spans="1:26" ht="21" customHeight="1">
      <c r="A1295" s="891" t="s">
        <v>243</v>
      </c>
      <c r="B1295" s="892"/>
      <c r="C1295" s="892" t="str">
        <f>IF('statement of marks'!$A$3="","",'statement of marks'!$A$3)</f>
        <v>9 'A'</v>
      </c>
      <c r="D1295" s="892"/>
      <c r="E1295" s="939" t="s">
        <v>63</v>
      </c>
      <c r="F1295" s="939"/>
      <c r="G1295" s="939"/>
      <c r="H1295" s="939" t="str">
        <f>IF('statement of marks'!E40="","",'statement of marks'!E40)</f>
        <v/>
      </c>
      <c r="I1295" s="939"/>
      <c r="J1295" s="952" t="s">
        <v>58</v>
      </c>
      <c r="K1295" s="952"/>
      <c r="L1295" s="953" t="str">
        <f>IF('statement of marks'!F40="","",'statement of marks'!F40)</f>
        <v/>
      </c>
      <c r="M1295" s="953"/>
      <c r="N1295" s="954"/>
      <c r="O1295" s="326"/>
      <c r="P1295" s="362"/>
      <c r="Q1295" s="326"/>
      <c r="R1295" s="326"/>
      <c r="S1295" s="326"/>
      <c r="T1295" s="326"/>
      <c r="U1295" s="326"/>
      <c r="V1295" s="326"/>
      <c r="W1295" s="326"/>
      <c r="X1295" s="326"/>
      <c r="Y1295" s="326"/>
      <c r="Z1295" s="326"/>
    </row>
    <row r="1296" spans="1:26" ht="21" customHeight="1">
      <c r="A1296" s="955" t="s">
        <v>197</v>
      </c>
      <c r="B1296" s="956" t="s">
        <v>198</v>
      </c>
      <c r="C1296" s="659" t="s">
        <v>67</v>
      </c>
      <c r="D1296" s="659" t="s">
        <v>68</v>
      </c>
      <c r="E1296" s="957" t="s">
        <v>434</v>
      </c>
      <c r="F1296" s="958" t="s">
        <v>431</v>
      </c>
      <c r="G1296" s="659" t="s">
        <v>370</v>
      </c>
      <c r="H1296" s="659" t="s">
        <v>212</v>
      </c>
      <c r="I1296" s="659" t="s">
        <v>432</v>
      </c>
      <c r="J1296" s="659" t="s">
        <v>168</v>
      </c>
      <c r="K1296" s="659" t="s">
        <v>438</v>
      </c>
      <c r="L1296" s="659" t="s">
        <v>365</v>
      </c>
      <c r="M1296" s="659" t="s">
        <v>366</v>
      </c>
      <c r="N1296" s="961" t="s">
        <v>213</v>
      </c>
      <c r="O1296" s="326"/>
      <c r="P1296" s="362"/>
      <c r="Q1296" s="326"/>
      <c r="R1296" s="327"/>
      <c r="S1296" s="327"/>
      <c r="T1296" s="327"/>
      <c r="U1296" s="327"/>
      <c r="V1296" s="328"/>
      <c r="W1296" s="328"/>
      <c r="X1296" s="328"/>
      <c r="Y1296" s="326"/>
      <c r="Z1296" s="326"/>
    </row>
    <row r="1297" spans="1:26" ht="21" customHeight="1">
      <c r="A1297" s="955"/>
      <c r="B1297" s="956"/>
      <c r="C1297" s="659"/>
      <c r="D1297" s="659"/>
      <c r="E1297" s="957"/>
      <c r="F1297" s="959"/>
      <c r="G1297" s="659"/>
      <c r="H1297" s="659"/>
      <c r="I1297" s="659"/>
      <c r="J1297" s="659"/>
      <c r="K1297" s="659"/>
      <c r="L1297" s="659"/>
      <c r="M1297" s="659"/>
      <c r="N1297" s="961"/>
      <c r="O1297" s="329"/>
      <c r="P1297" s="362"/>
      <c r="Q1297" s="330"/>
      <c r="R1297" s="330"/>
      <c r="S1297" s="330"/>
      <c r="T1297" s="330"/>
      <c r="U1297" s="330"/>
      <c r="V1297" s="330"/>
      <c r="W1297" s="330"/>
      <c r="X1297" s="330"/>
      <c r="Y1297" s="329"/>
      <c r="Z1297" s="329"/>
    </row>
    <row r="1298" spans="1:26" ht="21" customHeight="1">
      <c r="A1298" s="955"/>
      <c r="B1298" s="956"/>
      <c r="C1298" s="659"/>
      <c r="D1298" s="659"/>
      <c r="E1298" s="957"/>
      <c r="F1298" s="960"/>
      <c r="G1298" s="659"/>
      <c r="H1298" s="659"/>
      <c r="I1298" s="659"/>
      <c r="J1298" s="659"/>
      <c r="K1298" s="659"/>
      <c r="L1298" s="659"/>
      <c r="M1298" s="659"/>
      <c r="N1298" s="961"/>
      <c r="O1298" s="329"/>
      <c r="P1298" s="362"/>
      <c r="Q1298" s="330"/>
      <c r="R1298" s="330"/>
      <c r="S1298" s="330"/>
      <c r="T1298" s="330"/>
      <c r="U1298" s="330"/>
      <c r="V1298" s="330"/>
      <c r="W1298" s="330"/>
      <c r="X1298" s="330"/>
      <c r="Y1298" s="329"/>
      <c r="Z1298" s="329"/>
    </row>
    <row r="1299" spans="1:26" ht="21" customHeight="1">
      <c r="A1299" s="922" t="s">
        <v>149</v>
      </c>
      <c r="B1299" s="923"/>
      <c r="C1299" s="274">
        <v>10</v>
      </c>
      <c r="D1299" s="274">
        <v>10</v>
      </c>
      <c r="E1299" s="322" t="s">
        <v>436</v>
      </c>
      <c r="F1299" s="322" t="s">
        <v>437</v>
      </c>
      <c r="G1299" s="274">
        <v>70</v>
      </c>
      <c r="H1299" s="270">
        <v>100</v>
      </c>
      <c r="I1299" s="202">
        <v>100</v>
      </c>
      <c r="J1299" s="270">
        <v>200</v>
      </c>
      <c r="K1299" s="279"/>
      <c r="L1299" s="270">
        <v>100</v>
      </c>
      <c r="M1299" s="270"/>
      <c r="N1299" s="201">
        <v>200</v>
      </c>
      <c r="O1299" s="329"/>
      <c r="P1299" s="362"/>
      <c r="Q1299" s="330"/>
      <c r="R1299" s="330"/>
      <c r="S1299" s="330"/>
      <c r="T1299" s="330"/>
      <c r="U1299" s="330"/>
      <c r="V1299" s="330"/>
      <c r="W1299" s="330"/>
      <c r="X1299" s="330"/>
      <c r="Y1299" s="329"/>
      <c r="Z1299" s="329"/>
    </row>
    <row r="1300" spans="1:26" ht="21" customHeight="1">
      <c r="A1300" s="891" t="str">
        <f>'statement of marks'!$J$3</f>
        <v xml:space="preserve"> HINDI</v>
      </c>
      <c r="B1300" s="892"/>
      <c r="C1300" s="277" t="str">
        <f>IF('statement of marks'!J40="","",'statement of marks'!J40)</f>
        <v/>
      </c>
      <c r="D1300" s="277" t="str">
        <f>IF('statement of marks'!K40="","",'statement of marks'!K40)</f>
        <v/>
      </c>
      <c r="E1300" s="277" t="str">
        <f>IF('statement of marks'!L40="","",'statement of marks'!L40)</f>
        <v/>
      </c>
      <c r="F1300" s="360" t="str">
        <f>IF('statement of marks'!N40="","",'statement of marks'!N40)</f>
        <v/>
      </c>
      <c r="G1300" s="277" t="str">
        <f>IF('statement of marks'!O40="","",'statement of marks'!O40)</f>
        <v/>
      </c>
      <c r="H1300" s="270" t="str">
        <f t="shared" ref="H1300:H1305" si="197">IF(G1300="","",SUM(C1300:G1300))</f>
        <v/>
      </c>
      <c r="I1300" s="202" t="str">
        <f>IF('statement of marks'!Q40="","",'statement of marks'!Q40)</f>
        <v/>
      </c>
      <c r="J1300" s="203" t="str">
        <f t="shared" ref="J1300:J1305" si="198">IF(I1300="","",SUM(H1300:I1300))</f>
        <v/>
      </c>
      <c r="K1300" s="275" t="str">
        <f>CONCATENATE('statement of marks'!HZ40,'statement of marks'!IA40,'statement of marks'!IB40)</f>
        <v/>
      </c>
      <c r="L1300" s="277" t="str">
        <f>IF('result subject-wise'!AB40="","",'result subject-wise'!AB40)</f>
        <v/>
      </c>
      <c r="M1300" s="277" t="str">
        <f>IF('result subject-wise'!AK40="","",'result subject-wise'!AK40)</f>
        <v/>
      </c>
      <c r="N1300" s="276" t="str">
        <f>IF(AND(K1300="RE",M1300=""),"",IF(AND(K1300="S",M1300=""),"",IF(M1300="P",SUM(H1300,L1300),J1300)))</f>
        <v/>
      </c>
      <c r="O1300" s="331"/>
      <c r="P1300" s="362"/>
      <c r="Q1300" s="325"/>
      <c r="R1300" s="325"/>
      <c r="S1300" s="325"/>
      <c r="T1300" s="325"/>
      <c r="U1300" s="333"/>
      <c r="V1300" s="325"/>
      <c r="W1300" s="325"/>
      <c r="X1300" s="325"/>
      <c r="Y1300" s="331"/>
      <c r="Z1300" s="331"/>
    </row>
    <row r="1301" spans="1:26" ht="21" customHeight="1">
      <c r="A1301" s="891" t="str">
        <f>'statement of marks'!$Y$3</f>
        <v xml:space="preserve"> ENGLISH</v>
      </c>
      <c r="B1301" s="892"/>
      <c r="C1301" s="277" t="str">
        <f>IF('statement of marks'!Y40="","",'statement of marks'!Y40)</f>
        <v/>
      </c>
      <c r="D1301" s="277" t="str">
        <f>IF('statement of marks'!Z40="","",'statement of marks'!Z40)</f>
        <v/>
      </c>
      <c r="E1301" s="277" t="str">
        <f>IF('statement of marks'!AA40="","",'statement of marks'!AA40)</f>
        <v/>
      </c>
      <c r="F1301" s="360" t="str">
        <f>IF('statement of marks'!AC40="","",'statement of marks'!AC40)</f>
        <v/>
      </c>
      <c r="G1301" s="277" t="str">
        <f>IF('statement of marks'!AD40="","",'statement of marks'!AD40)</f>
        <v/>
      </c>
      <c r="H1301" s="270" t="str">
        <f t="shared" si="197"/>
        <v/>
      </c>
      <c r="I1301" s="202" t="str">
        <f>IF('statement of marks'!AF40="","",'statement of marks'!AF40)</f>
        <v/>
      </c>
      <c r="J1301" s="203" t="str">
        <f t="shared" si="198"/>
        <v/>
      </c>
      <c r="K1301" s="275" t="str">
        <f>CONCATENATE('statement of marks'!IC40,'statement of marks'!ID40,'statement of marks'!IE40,)</f>
        <v/>
      </c>
      <c r="L1301" s="277" t="str">
        <f>IF('result subject-wise'!AC40="","",'result subject-wise'!AC40)</f>
        <v/>
      </c>
      <c r="M1301" s="277" t="str">
        <f>IF('result subject-wise'!AL40="","",'result subject-wise'!AL40)</f>
        <v/>
      </c>
      <c r="N1301" s="276" t="str">
        <f t="shared" ref="N1301:N1305" si="199">IF(AND(K1301="RE",M1301=""),"",IF(AND(K1301="S",M1301=""),"",IF(M1301="P",SUM(H1301,L1301),J1301)))</f>
        <v/>
      </c>
      <c r="O1301" s="351"/>
      <c r="P1301" s="362"/>
      <c r="Q1301" s="334"/>
      <c r="R1301" s="325"/>
      <c r="S1301" s="335"/>
      <c r="T1301" s="336"/>
      <c r="U1301" s="337"/>
      <c r="V1301" s="334"/>
      <c r="W1301" s="334"/>
      <c r="X1301" s="337"/>
      <c r="Y1301" s="326"/>
      <c r="Z1301" s="326"/>
    </row>
    <row r="1302" spans="1:26" ht="21" customHeight="1">
      <c r="A1302" s="891" t="str">
        <f>'statement of marks'!AO40</f>
        <v/>
      </c>
      <c r="B1302" s="892"/>
      <c r="C1302" s="277" t="str">
        <f>IF('statement of marks'!AP40="","",'statement of marks'!AP40)</f>
        <v/>
      </c>
      <c r="D1302" s="277" t="str">
        <f>IF('statement of marks'!AQ40="","",'statement of marks'!AQ40)</f>
        <v/>
      </c>
      <c r="E1302" s="277" t="str">
        <f>IF('statement of marks'!AR40="","",'statement of marks'!AR40)</f>
        <v/>
      </c>
      <c r="F1302" s="360" t="str">
        <f>IF('statement of marks'!AT40="","",'statement of marks'!AT40)</f>
        <v/>
      </c>
      <c r="G1302" s="277" t="str">
        <f>IF('statement of marks'!AU40="","",'statement of marks'!AU40)</f>
        <v/>
      </c>
      <c r="H1302" s="270" t="str">
        <f t="shared" si="197"/>
        <v/>
      </c>
      <c r="I1302" s="202" t="str">
        <f>IF('statement of marks'!AW40="","",'statement of marks'!AW40)</f>
        <v/>
      </c>
      <c r="J1302" s="203" t="str">
        <f t="shared" si="198"/>
        <v/>
      </c>
      <c r="K1302" s="275" t="str">
        <f>CONCATENATE('statement of marks'!IF40,'statement of marks'!IL40,'statement of marks'!IM40)</f>
        <v/>
      </c>
      <c r="L1302" s="277" t="str">
        <f>IF('result subject-wise'!AD40="","",'result subject-wise'!AD40)</f>
        <v/>
      </c>
      <c r="M1302" s="277" t="str">
        <f>IF('result subject-wise'!AM40="","",'result subject-wise'!AM40)</f>
        <v/>
      </c>
      <c r="N1302" s="276" t="str">
        <f t="shared" si="199"/>
        <v/>
      </c>
      <c r="O1302" s="326"/>
      <c r="P1302" s="362"/>
      <c r="Q1302" s="334"/>
      <c r="R1302" s="325"/>
      <c r="S1302" s="335"/>
      <c r="T1302" s="336"/>
      <c r="U1302" s="337"/>
      <c r="V1302" s="334"/>
      <c r="W1302" s="334"/>
      <c r="X1302" s="337"/>
      <c r="Y1302" s="326"/>
      <c r="Z1302" s="326"/>
    </row>
    <row r="1303" spans="1:26" ht="21" customHeight="1">
      <c r="A1303" s="891" t="str">
        <f>'statement of marks'!$BE$3</f>
        <v xml:space="preserve"> SCIENCE</v>
      </c>
      <c r="B1303" s="892"/>
      <c r="C1303" s="277" t="str">
        <f>IF('statement of marks'!BE40="","",'statement of marks'!BE40)</f>
        <v/>
      </c>
      <c r="D1303" s="277" t="str">
        <f>IF('statement of marks'!BF40="","",'statement of marks'!BF40)</f>
        <v/>
      </c>
      <c r="E1303" s="277" t="str">
        <f>IF('statement of marks'!BG40="","",'statement of marks'!BG40)</f>
        <v/>
      </c>
      <c r="F1303" s="360" t="str">
        <f>IF('statement of marks'!BI40="","",'statement of marks'!BI40)</f>
        <v/>
      </c>
      <c r="G1303" s="277" t="str">
        <f>IF('statement of marks'!BJ40="","",'statement of marks'!BJ40)</f>
        <v/>
      </c>
      <c r="H1303" s="270" t="str">
        <f t="shared" si="197"/>
        <v/>
      </c>
      <c r="I1303" s="202" t="str">
        <f>IF('statement of marks'!BL40="","",'statement of marks'!BL40)</f>
        <v/>
      </c>
      <c r="J1303" s="203" t="str">
        <f t="shared" si="198"/>
        <v/>
      </c>
      <c r="K1303" s="275" t="str">
        <f>CONCATENATE('statement of marks'!IN40,'statement of marks'!IO40,'statement of marks'!IP40)</f>
        <v/>
      </c>
      <c r="L1303" s="277" t="str">
        <f>IF('result subject-wise'!AE40="","",'result subject-wise'!AE40)</f>
        <v/>
      </c>
      <c r="M1303" s="277" t="str">
        <f>IF('result subject-wise'!AN40="","",'result subject-wise'!AN40)</f>
        <v/>
      </c>
      <c r="N1303" s="276" t="str">
        <f t="shared" si="199"/>
        <v/>
      </c>
      <c r="O1303" s="326"/>
      <c r="P1303" s="362"/>
      <c r="Q1303" s="334"/>
      <c r="R1303" s="325"/>
      <c r="S1303" s="335"/>
      <c r="T1303" s="336"/>
      <c r="U1303" s="337"/>
      <c r="V1303" s="334"/>
      <c r="W1303" s="334"/>
      <c r="X1303" s="337"/>
      <c r="Y1303" s="326"/>
      <c r="Z1303" s="326"/>
    </row>
    <row r="1304" spans="1:26" ht="21" customHeight="1">
      <c r="A1304" s="909" t="str">
        <f>'statement of marks'!$BU40</f>
        <v xml:space="preserve"> SOCIAL SCIENCE</v>
      </c>
      <c r="B1304" s="910"/>
      <c r="C1304" s="277">
        <f>IF('statement of marks'!CL40="","",'statement of marks'!CL40)</f>
        <v>10</v>
      </c>
      <c r="D1304" s="277">
        <f>IF('statement of marks'!CM40="","",'statement of marks'!CM40)</f>
        <v>10</v>
      </c>
      <c r="E1304" s="277">
        <f>IF('statement of marks'!CN40="","",'statement of marks'!CN40)</f>
        <v>9</v>
      </c>
      <c r="F1304" s="360">
        <f>IF('statement of marks'!CO40="","",'statement of marks'!CO40)</f>
        <v>0.5</v>
      </c>
      <c r="G1304" s="277">
        <f>IF('statement of marks'!CP40="","",'statement of marks'!CP40)</f>
        <v>70</v>
      </c>
      <c r="H1304" s="270">
        <f t="shared" si="197"/>
        <v>99.5</v>
      </c>
      <c r="I1304" s="202">
        <f>IF('statement of marks'!CR40="","",'statement of marks'!CR40)</f>
        <v>100</v>
      </c>
      <c r="J1304" s="203">
        <f t="shared" si="198"/>
        <v>199.5</v>
      </c>
      <c r="K1304" s="275" t="str">
        <f>CONCATENATE('statement of marks'!IQ40,'statement of marks'!IR40,'statement of marks'!IS40)</f>
        <v/>
      </c>
      <c r="L1304" s="277" t="str">
        <f>IF('result subject-wise'!AF40="","",'result subject-wise'!AF40)</f>
        <v/>
      </c>
      <c r="M1304" s="277" t="str">
        <f>IF('result subject-wise'!AO40="","",'result subject-wise'!AO40)</f>
        <v/>
      </c>
      <c r="N1304" s="276">
        <f t="shared" si="199"/>
        <v>199.5</v>
      </c>
      <c r="O1304" s="326"/>
      <c r="P1304" s="362"/>
      <c r="Q1304" s="334"/>
      <c r="R1304" s="325"/>
      <c r="S1304" s="335"/>
      <c r="T1304" s="336"/>
      <c r="U1304" s="337"/>
      <c r="V1304" s="334"/>
      <c r="W1304" s="334"/>
      <c r="X1304" s="337"/>
      <c r="Y1304" s="326"/>
      <c r="Z1304" s="326"/>
    </row>
    <row r="1305" spans="1:26" ht="21" customHeight="1">
      <c r="A1305" s="891" t="str">
        <f>'statement of marks'!$CZ$3</f>
        <v xml:space="preserve"> MATHEMATICS</v>
      </c>
      <c r="B1305" s="892"/>
      <c r="C1305" s="277">
        <f>IF('statement of marks'!CZ40="","",'statement of marks'!CZ40)</f>
        <v>5</v>
      </c>
      <c r="D1305" s="277">
        <f>IF('statement of marks'!DA40="","",'statement of marks'!DA40)</f>
        <v>4</v>
      </c>
      <c r="E1305" s="277">
        <f>IF('statement of marks'!DB40="","",'statement of marks'!DB40)</f>
        <v>8</v>
      </c>
      <c r="F1305" s="360">
        <f>IF('statement of marks'!DD40="","",'statement of marks'!DD40)</f>
        <v>1</v>
      </c>
      <c r="G1305" s="277">
        <f>IF('statement of marks'!DE40="","",'statement of marks'!DE40)</f>
        <v>25</v>
      </c>
      <c r="H1305" s="270">
        <f t="shared" si="197"/>
        <v>43</v>
      </c>
      <c r="I1305" s="202">
        <f>IF('statement of marks'!DG40="","",'statement of marks'!DG40)</f>
        <v>90</v>
      </c>
      <c r="J1305" s="203">
        <f t="shared" si="198"/>
        <v>133</v>
      </c>
      <c r="K1305" s="275" t="str">
        <f>CONCATENATE('statement of marks'!IT40,'statement of marks'!IU40,'statement of marks'!IV40)</f>
        <v/>
      </c>
      <c r="L1305" s="277" t="str">
        <f>IF('result subject-wise'!AG40="","",'result subject-wise'!AG40)</f>
        <v/>
      </c>
      <c r="M1305" s="277" t="str">
        <f>IF('result subject-wise'!AP40="","",'result subject-wise'!AP40)</f>
        <v/>
      </c>
      <c r="N1305" s="276">
        <f t="shared" si="199"/>
        <v>133</v>
      </c>
      <c r="O1305" s="326"/>
      <c r="P1305" s="362"/>
      <c r="Q1305" s="334"/>
      <c r="R1305" s="325"/>
      <c r="S1305" s="335"/>
      <c r="T1305" s="336"/>
      <c r="U1305" s="337"/>
      <c r="V1305" s="334"/>
      <c r="W1305" s="334"/>
      <c r="X1305" s="337"/>
      <c r="Y1305" s="326"/>
      <c r="Z1305" s="326"/>
    </row>
    <row r="1306" spans="1:26" ht="21" customHeight="1">
      <c r="A1306" s="911" t="s">
        <v>214</v>
      </c>
      <c r="B1306" s="912"/>
      <c r="C1306" s="274">
        <f t="shared" ref="C1306:D1306" si="200">IF(C1305="","",SUM(C1300:C1305))</f>
        <v>15</v>
      </c>
      <c r="D1306" s="274">
        <f t="shared" si="200"/>
        <v>14</v>
      </c>
      <c r="E1306" s="274">
        <f>IF(E1305="","",SUM(E1300:E1305))</f>
        <v>17</v>
      </c>
      <c r="F1306" s="361">
        <f>IF(F1305="","",SUM(F1300:F1305))</f>
        <v>1.5</v>
      </c>
      <c r="G1306" s="274">
        <f t="shared" ref="G1306:J1306" si="201">IF(G1305="","",SUM(G1300:G1305))</f>
        <v>95</v>
      </c>
      <c r="H1306" s="274">
        <f t="shared" si="201"/>
        <v>142.5</v>
      </c>
      <c r="I1306" s="274">
        <f t="shared" si="201"/>
        <v>190</v>
      </c>
      <c r="J1306" s="274">
        <f t="shared" si="201"/>
        <v>332.5</v>
      </c>
      <c r="K1306" s="913"/>
      <c r="L1306" s="914"/>
      <c r="M1306" s="919">
        <f>COUNTIF(M1300:M1305,"F")</f>
        <v>0</v>
      </c>
      <c r="N1306" s="273">
        <f>SUM(N1300:N1305)</f>
        <v>332.5</v>
      </c>
      <c r="O1306" s="326"/>
      <c r="P1306" s="362"/>
      <c r="Q1306" s="334"/>
      <c r="R1306" s="325"/>
      <c r="S1306" s="335"/>
      <c r="T1306" s="336"/>
      <c r="U1306" s="337"/>
      <c r="V1306" s="334"/>
      <c r="W1306" s="334"/>
      <c r="X1306" s="337"/>
      <c r="Y1306" s="326"/>
      <c r="Z1306" s="326"/>
    </row>
    <row r="1307" spans="1:26" ht="21" customHeight="1">
      <c r="A1307" s="911" t="s">
        <v>199</v>
      </c>
      <c r="B1307" s="912"/>
      <c r="C1307" s="270">
        <f>60-(COUNTIF(C1300:C1305,"NA")*C1299+COUNTIF(C1300:C1305,"ML")*C1299)</f>
        <v>60</v>
      </c>
      <c r="D1307" s="270">
        <f>60-(COUNTIF(D1300:D1305,"NA")*D1299+COUNTIF(D1300:D1305,"ML")*D1299)</f>
        <v>60</v>
      </c>
      <c r="E1307" s="270">
        <f>53-(COUNTIF(E1300:E1305,"NA")*9+COUNTIF(E1300:E1305,"ML")*9)</f>
        <v>53</v>
      </c>
      <c r="F1307" s="270">
        <f>7-(COUNTIF(F1300:F1305,"ML")*1)</f>
        <v>7</v>
      </c>
      <c r="G1307" s="270">
        <f>420-(COUNTIF(G1300:G1305,"NA")*G1299+COUNTIF(G1300:G1305,"ML")*G1299)</f>
        <v>420</v>
      </c>
      <c r="H1307" s="270">
        <f>SUM(C1307:G1307)</f>
        <v>600</v>
      </c>
      <c r="I1307" s="270">
        <f>600-(COUNTIF(I1300:I1305,"ML")*100)</f>
        <v>600</v>
      </c>
      <c r="J1307" s="270">
        <f>SUM(H1307:I1307)</f>
        <v>1200</v>
      </c>
      <c r="K1307" s="915"/>
      <c r="L1307" s="916"/>
      <c r="M1307" s="920"/>
      <c r="N1307" s="201">
        <f>6*N1299</f>
        <v>1200</v>
      </c>
      <c r="O1307" s="339"/>
      <c r="P1307" s="362"/>
      <c r="Q1307" s="332"/>
      <c r="R1307" s="332"/>
      <c r="S1307" s="332"/>
      <c r="T1307" s="332"/>
      <c r="U1307" s="340"/>
      <c r="V1307" s="340"/>
      <c r="W1307" s="334"/>
      <c r="X1307" s="332"/>
      <c r="Y1307" s="339"/>
      <c r="Z1307" s="339"/>
    </row>
    <row r="1308" spans="1:26" ht="21" customHeight="1">
      <c r="A1308" s="922" t="s">
        <v>130</v>
      </c>
      <c r="B1308" s="923"/>
      <c r="C1308" s="204">
        <f t="shared" ref="C1308:J1308" si="202">C1306/C1307*100</f>
        <v>25</v>
      </c>
      <c r="D1308" s="204">
        <f t="shared" si="202"/>
        <v>23.333333333333332</v>
      </c>
      <c r="E1308" s="204">
        <f t="shared" si="202"/>
        <v>32.075471698113205</v>
      </c>
      <c r="F1308" s="204">
        <f t="shared" si="202"/>
        <v>21.428571428571427</v>
      </c>
      <c r="G1308" s="204">
        <f t="shared" si="202"/>
        <v>22.61904761904762</v>
      </c>
      <c r="H1308" s="204">
        <f t="shared" si="202"/>
        <v>23.75</v>
      </c>
      <c r="I1308" s="204">
        <f t="shared" si="202"/>
        <v>31.666666666666664</v>
      </c>
      <c r="J1308" s="204">
        <f t="shared" si="202"/>
        <v>27.708333333333336</v>
      </c>
      <c r="K1308" s="917"/>
      <c r="L1308" s="918"/>
      <c r="M1308" s="921"/>
      <c r="N1308" s="354">
        <f>N1306/N1307*100</f>
        <v>27.708333333333336</v>
      </c>
      <c r="O1308" s="339"/>
      <c r="P1308" s="363"/>
      <c r="Q1308" s="325"/>
      <c r="R1308" s="325"/>
      <c r="S1308" s="325"/>
      <c r="T1308" s="325"/>
      <c r="U1308" s="340"/>
      <c r="V1308" s="334"/>
      <c r="W1308" s="340"/>
      <c r="X1308" s="325"/>
      <c r="Y1308" s="339"/>
      <c r="Z1308" s="339"/>
    </row>
    <row r="1309" spans="1:26" ht="21" customHeight="1">
      <c r="A1309" s="891" t="str">
        <f>'statement of marks'!$DS$3</f>
        <v>RAJASTHAN KA SWARNIM ITIHAS</v>
      </c>
      <c r="B1309" s="892"/>
      <c r="C1309" s="272">
        <f>IF('statement of marks'!DS40="","",'statement of marks'!DS40)</f>
        <v>10</v>
      </c>
      <c r="D1309" s="272">
        <f>IF('statement of marks'!DT40="","",'statement of marks'!DT40)</f>
        <v>10</v>
      </c>
      <c r="E1309" s="277">
        <f>IF('statement of marks'!DU40="","",'statement of marks'!DU40)</f>
        <v>10</v>
      </c>
      <c r="F1309" s="924"/>
      <c r="G1309" s="272">
        <f>IF('statement of marks'!DW40="","",'statement of marks'!DW40)</f>
        <v>70</v>
      </c>
      <c r="H1309" s="270">
        <f>IF(G1309="","",SUM(C1309:G1309))</f>
        <v>100</v>
      </c>
      <c r="I1309" s="272">
        <f>IF('statement of marks'!DY40="","",'statement of marks'!DY40)</f>
        <v>100</v>
      </c>
      <c r="J1309" s="270">
        <f>IF(I1309="","",SUM(H1309:I1309))</f>
        <v>200</v>
      </c>
      <c r="K1309" s="275" t="str">
        <f>IF('statement of marks'!IW40="","",'statement of marks'!IW40)</f>
        <v/>
      </c>
      <c r="L1309" s="280" t="str">
        <f>IF('result subject-wise'!AQ40="","",'result subject-wise'!AQ40)</f>
        <v/>
      </c>
      <c r="M1309" s="927" t="s">
        <v>441</v>
      </c>
      <c r="N1309" s="928"/>
      <c r="O1309" s="331"/>
      <c r="P1309" s="362"/>
      <c r="Q1309" s="341"/>
      <c r="R1309" s="341"/>
      <c r="S1309" s="341"/>
      <c r="T1309" s="341"/>
      <c r="U1309" s="340"/>
      <c r="V1309" s="334"/>
      <c r="W1309" s="340"/>
      <c r="X1309" s="341"/>
      <c r="Y1309" s="331"/>
      <c r="Z1309" s="331"/>
    </row>
    <row r="1310" spans="1:26" ht="21" customHeight="1">
      <c r="A1310" s="891" t="str">
        <f>'statement of marks'!$EG$3</f>
        <v xml:space="preserve"> PH. AND HEALTH EDU.</v>
      </c>
      <c r="B1310" s="892"/>
      <c r="C1310" s="272">
        <f>IF('statement of marks'!EI40="","",'statement of marks'!EI40)</f>
        <v>14</v>
      </c>
      <c r="D1310" s="272">
        <f>IF('statement of marks'!EL40="","",'statement of marks'!EL40)</f>
        <v>11</v>
      </c>
      <c r="E1310" s="277">
        <f>IF('statement of marks'!EO40="","",'statement of marks'!EO40)</f>
        <v>25</v>
      </c>
      <c r="F1310" s="925"/>
      <c r="G1310" s="272">
        <f>IF('statement of marks'!EU40="","",'statement of marks'!EU40)</f>
        <v>38</v>
      </c>
      <c r="H1310" s="270">
        <f>IF(G1310="","",SUM(C1310:G1310))</f>
        <v>88</v>
      </c>
      <c r="I1310" s="272">
        <f>IF('statement of marks'!EZ40="","",'statement of marks'!EZ40)</f>
        <v>100</v>
      </c>
      <c r="J1310" s="270">
        <f>IF(I1310="","",SUM(H1310:I1310))</f>
        <v>188</v>
      </c>
      <c r="K1310" s="275" t="str">
        <f>IF('statement of marks'!IX40="","",'statement of marks'!IX40)</f>
        <v>A</v>
      </c>
      <c r="L1310" s="274" t="str">
        <f>IF('result subject-wise'!AR40="","",'result subject-wise'!AR40)</f>
        <v/>
      </c>
      <c r="M1310" s="929"/>
      <c r="N1310" s="930"/>
      <c r="O1310" s="326"/>
      <c r="P1310" s="362"/>
      <c r="Q1310" s="327"/>
      <c r="R1310" s="325"/>
      <c r="S1310" s="327"/>
      <c r="T1310" s="325"/>
      <c r="U1310" s="337"/>
      <c r="V1310" s="342"/>
      <c r="W1310" s="343"/>
      <c r="X1310" s="332"/>
      <c r="Y1310" s="326"/>
      <c r="Z1310" s="326"/>
    </row>
    <row r="1311" spans="1:26" ht="21" customHeight="1">
      <c r="A1311" s="891" t="str">
        <f>'statement of marks'!$FJ$3</f>
        <v xml:space="preserve"> FOUNDATION OF IT</v>
      </c>
      <c r="B1311" s="892"/>
      <c r="C1311" s="272">
        <f>IF('statement of marks'!FJ40="","",'statement of marks'!FJ40)</f>
        <v>10</v>
      </c>
      <c r="D1311" s="272">
        <f>IF('statement of marks'!FK40="","",'statement of marks'!FK40)</f>
        <v>10</v>
      </c>
      <c r="E1311" s="277">
        <f>IF('statement of marks'!FL40="","",'statement of marks'!FL40)</f>
        <v>10</v>
      </c>
      <c r="F1311" s="926"/>
      <c r="G1311" s="272">
        <f>IF('statement of marks'!FP40="","",'statement of marks'!FP40)</f>
        <v>51</v>
      </c>
      <c r="H1311" s="270">
        <f>IF(G1311="","",SUM(C1311:G1311))</f>
        <v>81</v>
      </c>
      <c r="I1311" s="272">
        <f>IF('statement of marks'!FU40="","",'statement of marks'!FU40)</f>
        <v>90</v>
      </c>
      <c r="J1311" s="270">
        <f>IF(I1311="","",SUM(H1311:I1311))</f>
        <v>171</v>
      </c>
      <c r="K1311" s="275" t="str">
        <f>IF('statement of marks'!IY40="","",'statement of marks'!IY40)</f>
        <v>A</v>
      </c>
      <c r="L1311" s="274" t="str">
        <f>IF('result subject-wise'!AS40="","",'result subject-wise'!AS40)</f>
        <v/>
      </c>
      <c r="M1311" s="931" t="str">
        <f>IF('result subject-wise'!AV40="","",'result subject-wise'!AV40)</f>
        <v/>
      </c>
      <c r="N1311" s="932"/>
      <c r="O1311" s="326"/>
      <c r="P1311" s="362"/>
      <c r="Q1311" s="327"/>
      <c r="R1311" s="325"/>
      <c r="S1311" s="327"/>
      <c r="T1311" s="325"/>
      <c r="U1311" s="337"/>
      <c r="V1311" s="332"/>
      <c r="W1311" s="332"/>
      <c r="X1311" s="332"/>
      <c r="Y1311" s="326"/>
      <c r="Z1311" s="326"/>
    </row>
    <row r="1312" spans="1:26" ht="21" customHeight="1">
      <c r="A1312" s="891" t="str">
        <f>'statement of marks'!$GE$3</f>
        <v xml:space="preserve"> S.U.P.W.</v>
      </c>
      <c r="B1312" s="892"/>
      <c r="C1312" s="933" t="s">
        <v>244</v>
      </c>
      <c r="D1312" s="934"/>
      <c r="E1312" s="933" t="s">
        <v>74</v>
      </c>
      <c r="F1312" s="933"/>
      <c r="G1312" s="934"/>
      <c r="H1312" s="934" t="s">
        <v>75</v>
      </c>
      <c r="I1312" s="934"/>
      <c r="J1312" s="270" t="s">
        <v>35</v>
      </c>
      <c r="K1312" s="274" t="s">
        <v>52</v>
      </c>
      <c r="L1312" s="935"/>
      <c r="M1312" s="933" t="s">
        <v>130</v>
      </c>
      <c r="N1312" s="936"/>
      <c r="O1312" s="326"/>
      <c r="P1312" s="362"/>
      <c r="Q1312" s="327"/>
      <c r="R1312" s="325"/>
      <c r="S1312" s="327"/>
      <c r="T1312" s="325"/>
      <c r="U1312" s="337"/>
      <c r="V1312" s="332"/>
      <c r="W1312" s="332"/>
      <c r="X1312" s="332"/>
      <c r="Y1312" s="326"/>
      <c r="Z1312" s="326"/>
    </row>
    <row r="1313" spans="1:26" ht="21" customHeight="1">
      <c r="A1313" s="891"/>
      <c r="B1313" s="892"/>
      <c r="C1313" s="934">
        <f>'statement of marks'!$GE$6</f>
        <v>25</v>
      </c>
      <c r="D1313" s="934"/>
      <c r="E1313" s="934">
        <f>'statement of marks'!$GF$6</f>
        <v>45</v>
      </c>
      <c r="F1313" s="934"/>
      <c r="G1313" s="934"/>
      <c r="H1313" s="934">
        <f>'statement of marks'!$GG$6</f>
        <v>30</v>
      </c>
      <c r="I1313" s="934"/>
      <c r="J1313" s="270">
        <f>SUM(C1313,E1313,H1313)</f>
        <v>100</v>
      </c>
      <c r="K1313" s="274"/>
      <c r="L1313" s="935"/>
      <c r="M1313" s="937" t="str">
        <f>IF(M1311="PASS",N1308,"")</f>
        <v/>
      </c>
      <c r="N1313" s="938"/>
      <c r="O1313" s="326"/>
      <c r="P1313" s="362"/>
      <c r="Q1313" s="325"/>
      <c r="R1313" s="325"/>
      <c r="S1313" s="325"/>
      <c r="T1313" s="325"/>
      <c r="U1313" s="332"/>
      <c r="V1313" s="342"/>
      <c r="W1313" s="337"/>
      <c r="X1313" s="337"/>
      <c r="Y1313" s="326"/>
      <c r="Z1313" s="326"/>
    </row>
    <row r="1314" spans="1:26" ht="21" customHeight="1">
      <c r="A1314" s="891"/>
      <c r="B1314" s="892"/>
      <c r="C1314" s="939">
        <f>IF('statement of marks'!GE40="","",'statement of marks'!GE40)</f>
        <v>24</v>
      </c>
      <c r="D1314" s="939"/>
      <c r="E1314" s="939">
        <f>'statement of marks'!GF40</f>
        <v>44</v>
      </c>
      <c r="F1314" s="939"/>
      <c r="G1314" s="939"/>
      <c r="H1314" s="939">
        <f>'statement of marks'!GG40</f>
        <v>30</v>
      </c>
      <c r="I1314" s="939"/>
      <c r="J1314" s="272">
        <f>IF(H1314="","",SUM(C1314,E1314,H1314))</f>
        <v>98</v>
      </c>
      <c r="K1314" s="275" t="str">
        <f>IF('statement of marks'!IZ40="","",'statement of marks'!IZ40)</f>
        <v>A</v>
      </c>
      <c r="L1314" s="935"/>
      <c r="M1314" s="940" t="s">
        <v>50</v>
      </c>
      <c r="N1314" s="941"/>
      <c r="O1314" s="326"/>
      <c r="P1314" s="362"/>
      <c r="Q1314" s="325"/>
      <c r="R1314" s="325"/>
      <c r="S1314" s="325"/>
      <c r="T1314" s="325"/>
      <c r="U1314" s="332"/>
      <c r="V1314" s="342"/>
      <c r="W1314" s="337"/>
      <c r="X1314" s="337"/>
      <c r="Y1314" s="326"/>
      <c r="Z1314" s="326"/>
    </row>
    <row r="1315" spans="1:26" ht="21" customHeight="1">
      <c r="A1315" s="891" t="str">
        <f>'statement of marks'!$GN$3</f>
        <v xml:space="preserve"> ART EDU.</v>
      </c>
      <c r="B1315" s="892"/>
      <c r="C1315" s="934" t="s">
        <v>76</v>
      </c>
      <c r="D1315" s="934"/>
      <c r="E1315" s="934" t="s">
        <v>77</v>
      </c>
      <c r="F1315" s="934"/>
      <c r="G1315" s="934"/>
      <c r="H1315" s="934" t="s">
        <v>78</v>
      </c>
      <c r="I1315" s="934"/>
      <c r="J1315" s="270" t="s">
        <v>35</v>
      </c>
      <c r="K1315" s="274" t="s">
        <v>52</v>
      </c>
      <c r="L1315" s="935"/>
      <c r="M1315" s="942" t="str">
        <f>IF(M1313="","",IF(M1313&gt;=60,"FIRST",IF(M1313&gt;=48,"SECOND",IF(M1313&gt;=36,"THIRD"))))</f>
        <v/>
      </c>
      <c r="N1315" s="943"/>
      <c r="O1315" s="326"/>
      <c r="P1315" s="362"/>
      <c r="Q1315" s="327"/>
      <c r="R1315" s="327"/>
      <c r="S1315" s="327"/>
      <c r="T1315" s="327"/>
      <c r="U1315" s="337"/>
      <c r="V1315" s="342"/>
      <c r="W1315" s="34"/>
      <c r="X1315" s="337"/>
      <c r="Y1315" s="326"/>
      <c r="Z1315" s="326"/>
    </row>
    <row r="1316" spans="1:26" ht="21" customHeight="1">
      <c r="A1316" s="891"/>
      <c r="B1316" s="892"/>
      <c r="C1316" s="934">
        <f>'statement of marks'!$GN$6</f>
        <v>25</v>
      </c>
      <c r="D1316" s="934"/>
      <c r="E1316" s="274">
        <f>'statement of marks'!$GO$6</f>
        <v>30</v>
      </c>
      <c r="F1316" s="274"/>
      <c r="G1316" s="270">
        <f>'statement of marks'!$GP$6</f>
        <v>30</v>
      </c>
      <c r="H1316" s="934">
        <f>'statement of marks'!$GQ$6</f>
        <v>15</v>
      </c>
      <c r="I1316" s="934"/>
      <c r="J1316" s="270">
        <f>SUM(C1316,E1316,G1316,H1316)</f>
        <v>100</v>
      </c>
      <c r="K1316" s="274"/>
      <c r="L1316" s="935"/>
      <c r="M1316" s="942"/>
      <c r="N1316" s="943"/>
      <c r="O1316" s="326"/>
      <c r="P1316" s="362"/>
      <c r="Q1316" s="325"/>
      <c r="R1316" s="325"/>
      <c r="S1316" s="325"/>
      <c r="T1316" s="325"/>
      <c r="U1316" s="332"/>
      <c r="V1316" s="342"/>
      <c r="W1316" s="337"/>
      <c r="X1316" s="337"/>
      <c r="Y1316" s="326"/>
      <c r="Z1316" s="326"/>
    </row>
    <row r="1317" spans="1:26" ht="21" customHeight="1">
      <c r="A1317" s="891"/>
      <c r="B1317" s="892"/>
      <c r="C1317" s="939">
        <f>IF('statement of marks'!GN40="","",'statement of marks'!GN40)</f>
        <v>24</v>
      </c>
      <c r="D1317" s="939"/>
      <c r="E1317" s="277">
        <f>'statement of marks'!GO40</f>
        <v>28</v>
      </c>
      <c r="F1317" s="277"/>
      <c r="G1317" s="272">
        <f>'statement of marks'!GP40</f>
        <v>27</v>
      </c>
      <c r="H1317" s="939">
        <f>'statement of marks'!GQ40</f>
        <v>14</v>
      </c>
      <c r="I1317" s="939"/>
      <c r="J1317" s="270">
        <f>IF(H1317="","",SUM(C1317:H1317))</f>
        <v>93</v>
      </c>
      <c r="K1317" s="275" t="str">
        <f>IF('statement of marks'!JA40="","",'statement of marks'!JA40)</f>
        <v>A</v>
      </c>
      <c r="L1317" s="944" t="s">
        <v>442</v>
      </c>
      <c r="M1317" s="945"/>
      <c r="N1317" s="946"/>
      <c r="O1317" s="326"/>
      <c r="P1317" s="362"/>
      <c r="Q1317" s="325"/>
      <c r="R1317" s="325"/>
      <c r="S1317" s="325"/>
      <c r="T1317" s="325"/>
      <c r="U1317" s="332"/>
      <c r="V1317" s="342"/>
      <c r="W1317" s="337"/>
      <c r="X1317" s="337"/>
      <c r="Y1317" s="326"/>
      <c r="Z1317" s="326"/>
    </row>
    <row r="1318" spans="1:26" ht="21" customHeight="1">
      <c r="A1318" s="922" t="s">
        <v>439</v>
      </c>
      <c r="B1318" s="923"/>
      <c r="C1318" s="901" t="str">
        <f>'statement of marks'!HK40</f>
        <v/>
      </c>
      <c r="D1318" s="901"/>
      <c r="E1318" s="901"/>
      <c r="F1318" s="278"/>
      <c r="G1318" s="278" t="s">
        <v>211</v>
      </c>
      <c r="H1318" s="275" t="str">
        <f>IF('statement of marks'!DR40="","",'statement of marks'!DR40)</f>
        <v/>
      </c>
      <c r="I1318" s="942" t="s">
        <v>209</v>
      </c>
      <c r="J1318" s="942"/>
      <c r="K1318" s="272" t="str">
        <f>IF('statement of marks'!HM40="","",'statement of marks'!HM40)</f>
        <v/>
      </c>
      <c r="L1318" s="945"/>
      <c r="M1318" s="945"/>
      <c r="N1318" s="946"/>
      <c r="O1318" s="326"/>
      <c r="P1318" s="362"/>
      <c r="Q1318" s="327"/>
      <c r="R1318" s="327"/>
      <c r="S1318" s="327"/>
      <c r="T1318" s="325"/>
      <c r="U1318" s="337"/>
      <c r="V1318" s="344"/>
      <c r="W1318" s="345"/>
      <c r="X1318" s="345"/>
      <c r="Y1318" s="326"/>
      <c r="Z1318" s="326"/>
    </row>
    <row r="1319" spans="1:26" ht="21" customHeight="1">
      <c r="A1319" s="310" t="s">
        <v>363</v>
      </c>
      <c r="B1319" s="947" t="s">
        <v>202</v>
      </c>
      <c r="C1319" s="947"/>
      <c r="D1319" s="939" t="s">
        <v>203</v>
      </c>
      <c r="E1319" s="939"/>
      <c r="F1319" s="272"/>
      <c r="G1319" s="939" t="s">
        <v>204</v>
      </c>
      <c r="H1319" s="939"/>
      <c r="I1319" s="939" t="s">
        <v>205</v>
      </c>
      <c r="J1319" s="939"/>
      <c r="K1319" s="272" t="s">
        <v>324</v>
      </c>
      <c r="L1319" s="945"/>
      <c r="M1319" s="945"/>
      <c r="N1319" s="946"/>
      <c r="O1319" s="331"/>
      <c r="P1319" s="362"/>
      <c r="Q1319" s="324"/>
      <c r="R1319" s="337"/>
      <c r="S1319" s="337"/>
      <c r="T1319" s="337"/>
      <c r="U1319" s="327"/>
      <c r="V1319" s="345"/>
      <c r="W1319" s="345"/>
      <c r="X1319" s="345"/>
      <c r="Y1319" s="331"/>
      <c r="Z1319" s="331"/>
    </row>
    <row r="1320" spans="1:26" ht="21" customHeight="1">
      <c r="A1320" s="891" t="s">
        <v>200</v>
      </c>
      <c r="B1320" s="892"/>
      <c r="C1320" s="277" t="str">
        <f>IF('statement of marks'!HO40="","",'statement of marks'!HO40)</f>
        <v/>
      </c>
      <c r="D1320" s="893" t="str">
        <f>IF('statement of marks'!HQ40="","",'statement of marks'!HQ40)</f>
        <v/>
      </c>
      <c r="E1320" s="893"/>
      <c r="F1320" s="277"/>
      <c r="G1320" s="893" t="str">
        <f>IF('statement of marks'!HS40="","",'statement of marks'!HS40)</f>
        <v/>
      </c>
      <c r="H1320" s="893"/>
      <c r="I1320" s="893" t="str">
        <f>IF('statement of marks'!HU40="","",'statement of marks'!HU40)</f>
        <v/>
      </c>
      <c r="J1320" s="893"/>
      <c r="K1320" s="275" t="str">
        <f>'statement of marks'!HW40</f>
        <v/>
      </c>
      <c r="L1320" s="894" t="str">
        <f>IF(OR(M1311="PASS",M1311="FAIL"),'result subject-wise'!$AV$112,"")</f>
        <v/>
      </c>
      <c r="M1320" s="894"/>
      <c r="N1320" s="895"/>
      <c r="O1320" s="346"/>
      <c r="P1320" s="362"/>
      <c r="Q1320" s="327"/>
      <c r="R1320" s="327"/>
      <c r="S1320" s="327"/>
      <c r="T1320" s="327"/>
      <c r="U1320" s="327"/>
      <c r="V1320" s="345"/>
      <c r="W1320" s="345"/>
      <c r="X1320" s="345"/>
      <c r="Y1320" s="357"/>
      <c r="Z1320" s="346"/>
    </row>
    <row r="1321" spans="1:26" ht="21" customHeight="1">
      <c r="A1321" s="896" t="s">
        <v>201</v>
      </c>
      <c r="B1321" s="897"/>
      <c r="C1321" s="274" t="str">
        <f>IF('statement of marks'!HN40="","",'statement of marks'!HN40)</f>
        <v/>
      </c>
      <c r="D1321" s="898" t="str">
        <f>IF('statement of marks'!HP40="","",'statement of marks'!HP40)</f>
        <v/>
      </c>
      <c r="E1321" s="898"/>
      <c r="F1321" s="274"/>
      <c r="G1321" s="898" t="str">
        <f>IF('statement of marks'!HR40="","",'statement of marks'!HR40)</f>
        <v/>
      </c>
      <c r="H1321" s="898"/>
      <c r="I1321" s="898" t="str">
        <f>IF('statement of marks'!HT40="","",'statement of marks'!HT40)</f>
        <v/>
      </c>
      <c r="J1321" s="898"/>
      <c r="K1321" s="274" t="str">
        <f>'statement of marks'!HV40</f>
        <v/>
      </c>
      <c r="L1321" s="894"/>
      <c r="M1321" s="894"/>
      <c r="N1321" s="895"/>
      <c r="O1321" s="326"/>
      <c r="P1321" s="362"/>
      <c r="Q1321" s="334"/>
      <c r="R1321" s="334"/>
      <c r="S1321" s="334"/>
      <c r="T1321" s="334"/>
      <c r="U1321" s="337"/>
      <c r="V1321" s="347"/>
      <c r="W1321" s="347"/>
      <c r="X1321" s="347"/>
      <c r="Y1321" s="326"/>
      <c r="Z1321" s="326"/>
    </row>
    <row r="1322" spans="1:26" ht="21" customHeight="1">
      <c r="A1322" s="899" t="s">
        <v>323</v>
      </c>
      <c r="B1322" s="900"/>
      <c r="C1322" s="22"/>
      <c r="D1322" s="901"/>
      <c r="E1322" s="901"/>
      <c r="F1322" s="278"/>
      <c r="G1322" s="901"/>
      <c r="H1322" s="901"/>
      <c r="I1322" s="901"/>
      <c r="J1322" s="901"/>
      <c r="K1322" s="901"/>
      <c r="L1322" s="901"/>
      <c r="M1322" s="901"/>
      <c r="N1322" s="902"/>
      <c r="O1322" s="348"/>
      <c r="P1322" s="362"/>
      <c r="Q1322" s="332"/>
      <c r="R1322" s="332"/>
      <c r="S1322" s="332"/>
      <c r="T1322" s="332"/>
      <c r="U1322" s="332"/>
      <c r="V1322" s="347"/>
      <c r="W1322" s="347"/>
      <c r="X1322" s="347"/>
      <c r="Y1322" s="348"/>
      <c r="Z1322" s="348"/>
    </row>
    <row r="1323" spans="1:26" ht="21" customHeight="1">
      <c r="A1323" s="899" t="s">
        <v>206</v>
      </c>
      <c r="B1323" s="900"/>
      <c r="C1323" s="22"/>
      <c r="D1323" s="901"/>
      <c r="E1323" s="901"/>
      <c r="F1323" s="278"/>
      <c r="G1323" s="901"/>
      <c r="H1323" s="901"/>
      <c r="I1323" s="901"/>
      <c r="J1323" s="901"/>
      <c r="K1323" s="901"/>
      <c r="L1323" s="901"/>
      <c r="M1323" s="901"/>
      <c r="N1323" s="902"/>
      <c r="O1323" s="326"/>
      <c r="P1323" s="362"/>
      <c r="Q1323" s="324"/>
      <c r="R1323" s="324"/>
      <c r="S1323" s="324"/>
      <c r="T1323" s="324"/>
      <c r="U1323" s="324"/>
      <c r="V1323" s="324"/>
      <c r="W1323" s="324"/>
      <c r="X1323" s="324"/>
      <c r="Y1323" s="349"/>
      <c r="Z1323" s="326"/>
    </row>
    <row r="1324" spans="1:26" ht="21" customHeight="1">
      <c r="A1324" s="891" t="s">
        <v>322</v>
      </c>
      <c r="B1324" s="892"/>
      <c r="C1324" s="22"/>
      <c r="D1324" s="901"/>
      <c r="E1324" s="901"/>
      <c r="F1324" s="278"/>
      <c r="G1324" s="901"/>
      <c r="H1324" s="901"/>
      <c r="I1324" s="901"/>
      <c r="J1324" s="901"/>
      <c r="K1324" s="594" t="s">
        <v>322</v>
      </c>
      <c r="L1324" s="901"/>
      <c r="M1324" s="901"/>
      <c r="N1324" s="902"/>
      <c r="O1324" s="326"/>
      <c r="P1324" s="362"/>
      <c r="Q1324" s="324"/>
      <c r="R1324" s="324"/>
      <c r="S1324" s="324"/>
      <c r="T1324" s="324"/>
      <c r="U1324" s="324"/>
      <c r="V1324" s="324"/>
      <c r="W1324" s="324"/>
      <c r="X1324" s="324"/>
      <c r="Y1324" s="326"/>
      <c r="Z1324" s="326"/>
    </row>
    <row r="1325" spans="1:26" ht="21" customHeight="1">
      <c r="A1325" s="891" t="s">
        <v>207</v>
      </c>
      <c r="B1325" s="892"/>
      <c r="C1325" s="22"/>
      <c r="D1325" s="901"/>
      <c r="E1325" s="901"/>
      <c r="F1325" s="278"/>
      <c r="G1325" s="901"/>
      <c r="H1325" s="901"/>
      <c r="I1325" s="901"/>
      <c r="J1325" s="901"/>
      <c r="K1325" s="901"/>
      <c r="L1325" s="901"/>
      <c r="M1325" s="901"/>
      <c r="N1325" s="902"/>
      <c r="O1325" s="326"/>
      <c r="P1325" s="362"/>
      <c r="Q1325" s="324"/>
      <c r="R1325" s="324"/>
      <c r="S1325" s="324"/>
      <c r="T1325" s="324"/>
      <c r="U1325" s="34"/>
      <c r="V1325" s="324"/>
      <c r="W1325" s="324"/>
      <c r="X1325" s="324"/>
      <c r="Y1325" s="326"/>
      <c r="Z1325" s="326"/>
    </row>
    <row r="1326" spans="1:26" ht="21" customHeight="1" thickBot="1">
      <c r="A1326" s="905" t="s">
        <v>208</v>
      </c>
      <c r="B1326" s="906"/>
      <c r="C1326" s="906"/>
      <c r="D1326" s="906"/>
      <c r="E1326" s="906"/>
      <c r="F1326" s="314"/>
      <c r="G1326" s="907">
        <f>'statement of marks'!$HV$108</f>
        <v>45781</v>
      </c>
      <c r="H1326" s="907"/>
      <c r="I1326" s="908" t="s">
        <v>210</v>
      </c>
      <c r="J1326" s="908"/>
      <c r="K1326" s="903"/>
      <c r="L1326" s="903"/>
      <c r="M1326" s="903"/>
      <c r="N1326" s="904"/>
      <c r="O1326" s="326"/>
      <c r="P1326" s="362"/>
      <c r="Q1326" s="324"/>
      <c r="R1326" s="324"/>
      <c r="S1326" s="324"/>
      <c r="T1326" s="324"/>
      <c r="U1326" s="324"/>
      <c r="V1326" s="324"/>
      <c r="W1326" s="324"/>
      <c r="X1326" s="324"/>
      <c r="Y1326" s="326"/>
      <c r="Z1326" s="326"/>
    </row>
    <row r="1327" spans="1:26" ht="21" customHeight="1" thickTop="1">
      <c r="A1327" s="962" t="s">
        <v>195</v>
      </c>
      <c r="B1327" s="963"/>
      <c r="C1327" s="963"/>
      <c r="D1327" s="963"/>
      <c r="E1327" s="963"/>
      <c r="F1327" s="963"/>
      <c r="G1327" s="963"/>
      <c r="H1327" s="963"/>
      <c r="I1327" s="963"/>
      <c r="J1327" s="963"/>
      <c r="K1327" s="963"/>
      <c r="L1327" s="963"/>
      <c r="M1327" s="963"/>
      <c r="N1327" s="964"/>
      <c r="O1327" s="345"/>
      <c r="P1327" s="362"/>
      <c r="Q1327" s="345"/>
      <c r="R1327" s="347"/>
      <c r="S1327" s="350"/>
      <c r="T1327" s="350"/>
      <c r="U1327" s="324"/>
      <c r="V1327" s="324"/>
      <c r="W1327" s="324"/>
      <c r="X1327" s="324"/>
      <c r="Y1327" s="345"/>
      <c r="Z1327" s="345"/>
    </row>
    <row r="1328" spans="1:26" ht="21" customHeight="1">
      <c r="A1328" s="965" t="str">
        <f>IF('statement of marks'!$A$2="","",'statement of marks'!$A$2)</f>
        <v>Govt. Higher Secondary School, XYZ</v>
      </c>
      <c r="B1328" s="966"/>
      <c r="C1328" s="966"/>
      <c r="D1328" s="966"/>
      <c r="E1328" s="966"/>
      <c r="F1328" s="966"/>
      <c r="G1328" s="966"/>
      <c r="H1328" s="966"/>
      <c r="I1328" s="966"/>
      <c r="J1328" s="966"/>
      <c r="K1328" s="966"/>
      <c r="L1328" s="966"/>
      <c r="M1328" s="966"/>
      <c r="N1328" s="967"/>
      <c r="O1328" s="323"/>
      <c r="P1328" s="362"/>
      <c r="Q1328" s="323"/>
      <c r="R1328" s="323"/>
      <c r="S1328" s="323"/>
      <c r="T1328" s="323"/>
      <c r="U1328" s="323"/>
      <c r="V1328" s="323"/>
      <c r="W1328" s="323"/>
      <c r="X1328" s="323"/>
      <c r="Y1328" s="323"/>
      <c r="Z1328" s="323"/>
    </row>
    <row r="1329" spans="1:26" ht="21" customHeight="1">
      <c r="A1329" s="965"/>
      <c r="B1329" s="966"/>
      <c r="C1329" s="966"/>
      <c r="D1329" s="966"/>
      <c r="E1329" s="966"/>
      <c r="F1329" s="966"/>
      <c r="G1329" s="966"/>
      <c r="H1329" s="966"/>
      <c r="I1329" s="966"/>
      <c r="J1329" s="966"/>
      <c r="K1329" s="966"/>
      <c r="L1329" s="966"/>
      <c r="M1329" s="966"/>
      <c r="N1329" s="967"/>
      <c r="O1329" s="325"/>
      <c r="P1329" s="362"/>
      <c r="Q1329" s="325"/>
      <c r="R1329" s="325"/>
      <c r="S1329" s="325"/>
      <c r="T1329" s="325"/>
      <c r="U1329" s="325"/>
      <c r="V1329" s="325"/>
      <c r="W1329" s="325"/>
      <c r="X1329" s="325"/>
      <c r="Y1329" s="325"/>
      <c r="Z1329" s="325"/>
    </row>
    <row r="1330" spans="1:26" ht="21" customHeight="1">
      <c r="A1330" s="891" t="s">
        <v>196</v>
      </c>
      <c r="B1330" s="892"/>
      <c r="C1330" s="939" t="str">
        <f>IF(M1350="","MAIN EXAM.",IF(C1357="SUPPL.","SUPPL. EXAM.",IF(C1357="RE-EXAM.","RE-EXAM.",)))</f>
        <v>MAIN EXAM.</v>
      </c>
      <c r="D1330" s="939"/>
      <c r="E1330" s="939"/>
      <c r="F1330" s="939"/>
      <c r="G1330" s="939"/>
      <c r="H1330" s="948" t="s">
        <v>133</v>
      </c>
      <c r="I1330" s="949"/>
      <c r="J1330" s="352" t="str">
        <f>IF('statement of marks'!$F$3="","",'statement of marks'!$F$3)</f>
        <v>2024-25</v>
      </c>
      <c r="K1330" s="939" t="s">
        <v>62</v>
      </c>
      <c r="L1330" s="939"/>
      <c r="M1330" s="939" t="str">
        <f>IF('statement of marks'!D41="","",'statement of marks'!D41)</f>
        <v/>
      </c>
      <c r="N1330" s="950"/>
      <c r="O1330" s="325"/>
      <c r="P1330" s="362"/>
      <c r="Q1330" s="325"/>
      <c r="R1330" s="325"/>
      <c r="S1330" s="325"/>
      <c r="T1330" s="325"/>
      <c r="U1330" s="325"/>
      <c r="V1330" s="325"/>
      <c r="W1330" s="325"/>
      <c r="X1330" s="325"/>
      <c r="Y1330" s="325"/>
      <c r="Z1330" s="325"/>
    </row>
    <row r="1331" spans="1:26" ht="21" customHeight="1">
      <c r="A1331" s="891" t="s">
        <v>36</v>
      </c>
      <c r="B1331" s="892"/>
      <c r="C1331" s="892" t="str">
        <f>IF('statement of marks'!G41="","",'statement of marks'!G41)</f>
        <v/>
      </c>
      <c r="D1331" s="892"/>
      <c r="E1331" s="892"/>
      <c r="F1331" s="892"/>
      <c r="G1331" s="892"/>
      <c r="H1331" s="892"/>
      <c r="I1331" s="892"/>
      <c r="J1331" s="892"/>
      <c r="K1331" s="892"/>
      <c r="L1331" s="892"/>
      <c r="M1331" s="892"/>
      <c r="N1331" s="951"/>
      <c r="O1331" s="326"/>
      <c r="P1331" s="362"/>
      <c r="Q1331" s="327"/>
      <c r="R1331" s="327"/>
      <c r="S1331" s="327"/>
      <c r="T1331" s="327"/>
      <c r="U1331" s="327"/>
      <c r="V1331" s="327"/>
      <c r="W1331" s="327"/>
      <c r="X1331" s="327"/>
      <c r="Y1331" s="326"/>
      <c r="Z1331" s="326"/>
    </row>
    <row r="1332" spans="1:26" ht="21" customHeight="1">
      <c r="A1332" s="891" t="s">
        <v>37</v>
      </c>
      <c r="B1332" s="892"/>
      <c r="C1332" s="892" t="str">
        <f>IF('statement of marks'!H41="","",'statement of marks'!H41)</f>
        <v/>
      </c>
      <c r="D1332" s="892"/>
      <c r="E1332" s="892"/>
      <c r="F1332" s="892"/>
      <c r="G1332" s="892"/>
      <c r="H1332" s="892"/>
      <c r="I1332" s="892"/>
      <c r="J1332" s="892"/>
      <c r="K1332" s="892"/>
      <c r="L1332" s="892"/>
      <c r="M1332" s="892"/>
      <c r="N1332" s="951"/>
      <c r="O1332" s="326"/>
      <c r="P1332" s="362"/>
      <c r="Q1332" s="326"/>
      <c r="R1332" s="326"/>
      <c r="S1332" s="326"/>
      <c r="T1332" s="326"/>
      <c r="U1332" s="326"/>
      <c r="V1332" s="326"/>
      <c r="W1332" s="326"/>
      <c r="X1332" s="326"/>
      <c r="Y1332" s="326"/>
      <c r="Z1332" s="326"/>
    </row>
    <row r="1333" spans="1:26" ht="21" customHeight="1">
      <c r="A1333" s="891" t="s">
        <v>38</v>
      </c>
      <c r="B1333" s="892"/>
      <c r="C1333" s="892" t="str">
        <f>IF('statement of marks'!I41="","",'statement of marks'!I41)</f>
        <v/>
      </c>
      <c r="D1333" s="892"/>
      <c r="E1333" s="892"/>
      <c r="F1333" s="892"/>
      <c r="G1333" s="892"/>
      <c r="H1333" s="892"/>
      <c r="I1333" s="892"/>
      <c r="J1333" s="892"/>
      <c r="K1333" s="892"/>
      <c r="L1333" s="892"/>
      <c r="M1333" s="892"/>
      <c r="N1333" s="951"/>
      <c r="O1333" s="326"/>
      <c r="P1333" s="362"/>
      <c r="Q1333" s="326"/>
      <c r="R1333" s="326"/>
      <c r="S1333" s="326"/>
      <c r="T1333" s="326"/>
      <c r="U1333" s="326"/>
      <c r="V1333" s="326"/>
      <c r="W1333" s="326"/>
      <c r="X1333" s="326"/>
      <c r="Y1333" s="326"/>
      <c r="Z1333" s="326"/>
    </row>
    <row r="1334" spans="1:26" ht="21" customHeight="1">
      <c r="A1334" s="891" t="s">
        <v>243</v>
      </c>
      <c r="B1334" s="892"/>
      <c r="C1334" s="892" t="str">
        <f>IF('statement of marks'!$A$3="","",'statement of marks'!$A$3)</f>
        <v>9 'A'</v>
      </c>
      <c r="D1334" s="892"/>
      <c r="E1334" s="939" t="s">
        <v>63</v>
      </c>
      <c r="F1334" s="939"/>
      <c r="G1334" s="939"/>
      <c r="H1334" s="939" t="str">
        <f>IF('statement of marks'!E41="","",'statement of marks'!E41)</f>
        <v/>
      </c>
      <c r="I1334" s="939"/>
      <c r="J1334" s="952" t="s">
        <v>58</v>
      </c>
      <c r="K1334" s="952"/>
      <c r="L1334" s="953" t="str">
        <f>IF('statement of marks'!F41="","",'statement of marks'!F41)</f>
        <v/>
      </c>
      <c r="M1334" s="953"/>
      <c r="N1334" s="954"/>
      <c r="O1334" s="326"/>
      <c r="P1334" s="362"/>
      <c r="Q1334" s="326"/>
      <c r="R1334" s="326"/>
      <c r="S1334" s="326"/>
      <c r="T1334" s="326"/>
      <c r="U1334" s="326"/>
      <c r="V1334" s="326"/>
      <c r="W1334" s="326"/>
      <c r="X1334" s="326"/>
      <c r="Y1334" s="326"/>
      <c r="Z1334" s="326"/>
    </row>
    <row r="1335" spans="1:26" ht="21" customHeight="1">
      <c r="A1335" s="955" t="s">
        <v>197</v>
      </c>
      <c r="B1335" s="956" t="s">
        <v>198</v>
      </c>
      <c r="C1335" s="659" t="s">
        <v>67</v>
      </c>
      <c r="D1335" s="659" t="s">
        <v>68</v>
      </c>
      <c r="E1335" s="957" t="s">
        <v>434</v>
      </c>
      <c r="F1335" s="958" t="s">
        <v>431</v>
      </c>
      <c r="G1335" s="659" t="s">
        <v>370</v>
      </c>
      <c r="H1335" s="659" t="s">
        <v>212</v>
      </c>
      <c r="I1335" s="659" t="s">
        <v>432</v>
      </c>
      <c r="J1335" s="659" t="s">
        <v>168</v>
      </c>
      <c r="K1335" s="659" t="s">
        <v>438</v>
      </c>
      <c r="L1335" s="659" t="s">
        <v>365</v>
      </c>
      <c r="M1335" s="659" t="s">
        <v>366</v>
      </c>
      <c r="N1335" s="961" t="s">
        <v>213</v>
      </c>
      <c r="O1335" s="326"/>
      <c r="P1335" s="362"/>
      <c r="Q1335" s="326"/>
      <c r="R1335" s="327"/>
      <c r="S1335" s="327"/>
      <c r="T1335" s="327"/>
      <c r="U1335" s="327"/>
      <c r="V1335" s="328"/>
      <c r="W1335" s="328"/>
      <c r="X1335" s="328"/>
      <c r="Y1335" s="326"/>
      <c r="Z1335" s="326"/>
    </row>
    <row r="1336" spans="1:26" ht="21" customHeight="1">
      <c r="A1336" s="955"/>
      <c r="B1336" s="956"/>
      <c r="C1336" s="659"/>
      <c r="D1336" s="659"/>
      <c r="E1336" s="957"/>
      <c r="F1336" s="959"/>
      <c r="G1336" s="659"/>
      <c r="H1336" s="659"/>
      <c r="I1336" s="659"/>
      <c r="J1336" s="659"/>
      <c r="K1336" s="659"/>
      <c r="L1336" s="659"/>
      <c r="M1336" s="659"/>
      <c r="N1336" s="961"/>
      <c r="O1336" s="329"/>
      <c r="P1336" s="362"/>
      <c r="Q1336" s="330"/>
      <c r="R1336" s="330"/>
      <c r="S1336" s="330"/>
      <c r="T1336" s="330"/>
      <c r="U1336" s="330"/>
      <c r="V1336" s="330"/>
      <c r="W1336" s="330"/>
      <c r="X1336" s="330"/>
      <c r="Y1336" s="329"/>
      <c r="Z1336" s="329"/>
    </row>
    <row r="1337" spans="1:26" ht="21" customHeight="1">
      <c r="A1337" s="955"/>
      <c r="B1337" s="956"/>
      <c r="C1337" s="659"/>
      <c r="D1337" s="659"/>
      <c r="E1337" s="957"/>
      <c r="F1337" s="960"/>
      <c r="G1337" s="659"/>
      <c r="H1337" s="659"/>
      <c r="I1337" s="659"/>
      <c r="J1337" s="659"/>
      <c r="K1337" s="659"/>
      <c r="L1337" s="659"/>
      <c r="M1337" s="659"/>
      <c r="N1337" s="961"/>
      <c r="O1337" s="329"/>
      <c r="P1337" s="362"/>
      <c r="Q1337" s="330"/>
      <c r="R1337" s="330"/>
      <c r="S1337" s="330"/>
      <c r="T1337" s="330"/>
      <c r="U1337" s="330"/>
      <c r="V1337" s="330"/>
      <c r="W1337" s="330"/>
      <c r="X1337" s="330"/>
      <c r="Y1337" s="329"/>
      <c r="Z1337" s="329"/>
    </row>
    <row r="1338" spans="1:26" ht="21" customHeight="1">
      <c r="A1338" s="922" t="s">
        <v>149</v>
      </c>
      <c r="B1338" s="923"/>
      <c r="C1338" s="274">
        <v>10</v>
      </c>
      <c r="D1338" s="274">
        <v>10</v>
      </c>
      <c r="E1338" s="322" t="s">
        <v>436</v>
      </c>
      <c r="F1338" s="322" t="s">
        <v>437</v>
      </c>
      <c r="G1338" s="274">
        <v>70</v>
      </c>
      <c r="H1338" s="270">
        <v>100</v>
      </c>
      <c r="I1338" s="202">
        <v>100</v>
      </c>
      <c r="J1338" s="270">
        <v>200</v>
      </c>
      <c r="K1338" s="279"/>
      <c r="L1338" s="270">
        <v>100</v>
      </c>
      <c r="M1338" s="270"/>
      <c r="N1338" s="201">
        <v>200</v>
      </c>
      <c r="O1338" s="329"/>
      <c r="P1338" s="362"/>
      <c r="Q1338" s="330"/>
      <c r="R1338" s="330"/>
      <c r="S1338" s="330"/>
      <c r="T1338" s="330"/>
      <c r="U1338" s="330"/>
      <c r="V1338" s="330"/>
      <c r="W1338" s="330"/>
      <c r="X1338" s="330"/>
      <c r="Y1338" s="329"/>
      <c r="Z1338" s="329"/>
    </row>
    <row r="1339" spans="1:26" ht="21" customHeight="1">
      <c r="A1339" s="891" t="str">
        <f>'statement of marks'!$J$3</f>
        <v xml:space="preserve"> HINDI</v>
      </c>
      <c r="B1339" s="892"/>
      <c r="C1339" s="277" t="str">
        <f>IF('statement of marks'!J41="","",'statement of marks'!J41)</f>
        <v/>
      </c>
      <c r="D1339" s="277" t="str">
        <f>IF('statement of marks'!K41="","",'statement of marks'!K41)</f>
        <v/>
      </c>
      <c r="E1339" s="277" t="str">
        <f>IF('statement of marks'!L41="","",'statement of marks'!L41)</f>
        <v/>
      </c>
      <c r="F1339" s="360" t="str">
        <f>IF('statement of marks'!N41="","",'statement of marks'!N41)</f>
        <v/>
      </c>
      <c r="G1339" s="277" t="str">
        <f>IF('statement of marks'!O41="","",'statement of marks'!O41)</f>
        <v/>
      </c>
      <c r="H1339" s="270" t="str">
        <f t="shared" ref="H1339:H1344" si="203">IF(G1339="","",SUM(C1339:G1339))</f>
        <v/>
      </c>
      <c r="I1339" s="202" t="str">
        <f>IF('statement of marks'!Q41="","",'statement of marks'!Q41)</f>
        <v/>
      </c>
      <c r="J1339" s="203" t="str">
        <f t="shared" ref="J1339:J1344" si="204">IF(I1339="","",SUM(H1339:I1339))</f>
        <v/>
      </c>
      <c r="K1339" s="275" t="str">
        <f>CONCATENATE('statement of marks'!HZ41,'statement of marks'!IA41,'statement of marks'!IB41)</f>
        <v/>
      </c>
      <c r="L1339" s="277" t="str">
        <f>IF('result subject-wise'!AB41="","",'result subject-wise'!AB41)</f>
        <v/>
      </c>
      <c r="M1339" s="277" t="str">
        <f>IF('result subject-wise'!AK41="","",'result subject-wise'!AK41)</f>
        <v/>
      </c>
      <c r="N1339" s="276" t="str">
        <f>IF(AND(K1339="RE",M1339=""),"",IF(AND(K1339="S",M1339=""),"",IF(M1339="P",SUM(H1339,L1339),J1339)))</f>
        <v/>
      </c>
      <c r="O1339" s="331"/>
      <c r="P1339" s="362"/>
      <c r="Q1339" s="325"/>
      <c r="R1339" s="325"/>
      <c r="S1339" s="325"/>
      <c r="T1339" s="325"/>
      <c r="U1339" s="333"/>
      <c r="V1339" s="325"/>
      <c r="W1339" s="325"/>
      <c r="X1339" s="325"/>
      <c r="Y1339" s="331"/>
      <c r="Z1339" s="331"/>
    </row>
    <row r="1340" spans="1:26" ht="21" customHeight="1">
      <c r="A1340" s="891" t="str">
        <f>'statement of marks'!$Y$3</f>
        <v xml:space="preserve"> ENGLISH</v>
      </c>
      <c r="B1340" s="892"/>
      <c r="C1340" s="277" t="str">
        <f>IF('statement of marks'!Y41="","",'statement of marks'!Y41)</f>
        <v/>
      </c>
      <c r="D1340" s="277" t="str">
        <f>IF('statement of marks'!Z41="","",'statement of marks'!Z41)</f>
        <v/>
      </c>
      <c r="E1340" s="277" t="str">
        <f>IF('statement of marks'!AA41="","",'statement of marks'!AA41)</f>
        <v/>
      </c>
      <c r="F1340" s="360" t="str">
        <f>IF('statement of marks'!AC41="","",'statement of marks'!AC41)</f>
        <v/>
      </c>
      <c r="G1340" s="277" t="str">
        <f>IF('statement of marks'!AD41="","",'statement of marks'!AD41)</f>
        <v/>
      </c>
      <c r="H1340" s="270" t="str">
        <f t="shared" si="203"/>
        <v/>
      </c>
      <c r="I1340" s="202" t="str">
        <f>IF('statement of marks'!AF41="","",'statement of marks'!AF41)</f>
        <v/>
      </c>
      <c r="J1340" s="203" t="str">
        <f t="shared" si="204"/>
        <v/>
      </c>
      <c r="K1340" s="275" t="str">
        <f>CONCATENATE('statement of marks'!IC41,'statement of marks'!ID41,'statement of marks'!IE41,)</f>
        <v/>
      </c>
      <c r="L1340" s="277" t="str">
        <f>IF('result subject-wise'!AC41="","",'result subject-wise'!AC41)</f>
        <v/>
      </c>
      <c r="M1340" s="277" t="str">
        <f>IF('result subject-wise'!AL41="","",'result subject-wise'!AL41)</f>
        <v/>
      </c>
      <c r="N1340" s="276" t="str">
        <f t="shared" ref="N1340:N1344" si="205">IF(AND(K1340="RE",M1340=""),"",IF(AND(K1340="S",M1340=""),"",IF(M1340="P",SUM(H1340,L1340),J1340)))</f>
        <v/>
      </c>
      <c r="O1340" s="351"/>
      <c r="P1340" s="362"/>
      <c r="Q1340" s="334"/>
      <c r="R1340" s="325"/>
      <c r="S1340" s="335"/>
      <c r="T1340" s="336"/>
      <c r="U1340" s="337"/>
      <c r="V1340" s="334"/>
      <c r="W1340" s="334"/>
      <c r="X1340" s="337"/>
      <c r="Y1340" s="326"/>
      <c r="Z1340" s="326"/>
    </row>
    <row r="1341" spans="1:26" ht="21" customHeight="1">
      <c r="A1341" s="891" t="str">
        <f>'statement of marks'!AO41</f>
        <v/>
      </c>
      <c r="B1341" s="892"/>
      <c r="C1341" s="277" t="str">
        <f>IF('statement of marks'!AP41="","",'statement of marks'!AP41)</f>
        <v/>
      </c>
      <c r="D1341" s="277" t="str">
        <f>IF('statement of marks'!AQ41="","",'statement of marks'!AQ41)</f>
        <v/>
      </c>
      <c r="E1341" s="277" t="str">
        <f>IF('statement of marks'!AR41="","",'statement of marks'!AR41)</f>
        <v/>
      </c>
      <c r="F1341" s="360" t="str">
        <f>IF('statement of marks'!AT41="","",'statement of marks'!AT41)</f>
        <v/>
      </c>
      <c r="G1341" s="277" t="str">
        <f>IF('statement of marks'!AU41="","",'statement of marks'!AU41)</f>
        <v/>
      </c>
      <c r="H1341" s="270" t="str">
        <f t="shared" si="203"/>
        <v/>
      </c>
      <c r="I1341" s="202" t="str">
        <f>IF('statement of marks'!AW41="","",'statement of marks'!AW41)</f>
        <v/>
      </c>
      <c r="J1341" s="203" t="str">
        <f t="shared" si="204"/>
        <v/>
      </c>
      <c r="K1341" s="275" t="str">
        <f>CONCATENATE('statement of marks'!IF41,'statement of marks'!IL41,'statement of marks'!IM41)</f>
        <v/>
      </c>
      <c r="L1341" s="277" t="str">
        <f>IF('result subject-wise'!AD41="","",'result subject-wise'!AD41)</f>
        <v/>
      </c>
      <c r="M1341" s="277" t="str">
        <f>IF('result subject-wise'!AM41="","",'result subject-wise'!AM41)</f>
        <v/>
      </c>
      <c r="N1341" s="276" t="str">
        <f t="shared" si="205"/>
        <v/>
      </c>
      <c r="O1341" s="326"/>
      <c r="P1341" s="362"/>
      <c r="Q1341" s="334"/>
      <c r="R1341" s="325"/>
      <c r="S1341" s="335"/>
      <c r="T1341" s="336"/>
      <c r="U1341" s="337"/>
      <c r="V1341" s="334"/>
      <c r="W1341" s="334"/>
      <c r="X1341" s="337"/>
      <c r="Y1341" s="326"/>
      <c r="Z1341" s="326"/>
    </row>
    <row r="1342" spans="1:26" ht="21" customHeight="1">
      <c r="A1342" s="891" t="str">
        <f>'statement of marks'!$BE$3</f>
        <v xml:space="preserve"> SCIENCE</v>
      </c>
      <c r="B1342" s="892"/>
      <c r="C1342" s="277" t="str">
        <f>IF('statement of marks'!BE41="","",'statement of marks'!BE41)</f>
        <v/>
      </c>
      <c r="D1342" s="277" t="str">
        <f>IF('statement of marks'!BF41="","",'statement of marks'!BF41)</f>
        <v/>
      </c>
      <c r="E1342" s="277" t="str">
        <f>IF('statement of marks'!BG41="","",'statement of marks'!BG41)</f>
        <v/>
      </c>
      <c r="F1342" s="360" t="str">
        <f>IF('statement of marks'!BI41="","",'statement of marks'!BI41)</f>
        <v/>
      </c>
      <c r="G1342" s="277" t="str">
        <f>IF('statement of marks'!BJ41="","",'statement of marks'!BJ41)</f>
        <v/>
      </c>
      <c r="H1342" s="270" t="str">
        <f t="shared" si="203"/>
        <v/>
      </c>
      <c r="I1342" s="202" t="str">
        <f>IF('statement of marks'!BL41="","",'statement of marks'!BL41)</f>
        <v/>
      </c>
      <c r="J1342" s="203" t="str">
        <f t="shared" si="204"/>
        <v/>
      </c>
      <c r="K1342" s="275" t="str">
        <f>CONCATENATE('statement of marks'!IN41,'statement of marks'!IO41,'statement of marks'!IP41)</f>
        <v/>
      </c>
      <c r="L1342" s="277" t="str">
        <f>IF('result subject-wise'!AE41="","",'result subject-wise'!AE41)</f>
        <v/>
      </c>
      <c r="M1342" s="277" t="str">
        <f>IF('result subject-wise'!AN41="","",'result subject-wise'!AN41)</f>
        <v/>
      </c>
      <c r="N1342" s="276" t="str">
        <f t="shared" si="205"/>
        <v/>
      </c>
      <c r="O1342" s="326"/>
      <c r="P1342" s="362"/>
      <c r="Q1342" s="334"/>
      <c r="R1342" s="325"/>
      <c r="S1342" s="335"/>
      <c r="T1342" s="336"/>
      <c r="U1342" s="337"/>
      <c r="V1342" s="334"/>
      <c r="W1342" s="334"/>
      <c r="X1342" s="337"/>
      <c r="Y1342" s="326"/>
      <c r="Z1342" s="326"/>
    </row>
    <row r="1343" spans="1:26" ht="21" customHeight="1">
      <c r="A1343" s="909" t="str">
        <f>'statement of marks'!$BU41</f>
        <v xml:space="preserve"> SOCIAL SCIENCE</v>
      </c>
      <c r="B1343" s="910"/>
      <c r="C1343" s="277">
        <f>IF('statement of marks'!CL41="","",'statement of marks'!CL41)</f>
        <v>10</v>
      </c>
      <c r="D1343" s="277">
        <f>IF('statement of marks'!CM41="","",'statement of marks'!CM41)</f>
        <v>10</v>
      </c>
      <c r="E1343" s="277">
        <f>IF('statement of marks'!CN41="","",'statement of marks'!CN41)</f>
        <v>9</v>
      </c>
      <c r="F1343" s="360">
        <f>IF('statement of marks'!CO41="","",'statement of marks'!CO41)</f>
        <v>0.5</v>
      </c>
      <c r="G1343" s="277">
        <f>IF('statement of marks'!CP41="","",'statement of marks'!CP41)</f>
        <v>70</v>
      </c>
      <c r="H1343" s="270">
        <f t="shared" si="203"/>
        <v>99.5</v>
      </c>
      <c r="I1343" s="202">
        <f>IF('statement of marks'!CR41="","",'statement of marks'!CR41)</f>
        <v>100</v>
      </c>
      <c r="J1343" s="203">
        <f t="shared" si="204"/>
        <v>199.5</v>
      </c>
      <c r="K1343" s="275" t="str">
        <f>CONCATENATE('statement of marks'!IQ41,'statement of marks'!IR41,'statement of marks'!IS41)</f>
        <v/>
      </c>
      <c r="L1343" s="277" t="str">
        <f>IF('result subject-wise'!AF41="","",'result subject-wise'!AF41)</f>
        <v/>
      </c>
      <c r="M1343" s="277" t="str">
        <f>IF('result subject-wise'!AO41="","",'result subject-wise'!AO41)</f>
        <v/>
      </c>
      <c r="N1343" s="276">
        <f t="shared" si="205"/>
        <v>199.5</v>
      </c>
      <c r="O1343" s="326"/>
      <c r="P1343" s="362"/>
      <c r="Q1343" s="334"/>
      <c r="R1343" s="325"/>
      <c r="S1343" s="335"/>
      <c r="T1343" s="336"/>
      <c r="U1343" s="337"/>
      <c r="V1343" s="334"/>
      <c r="W1343" s="334"/>
      <c r="X1343" s="337"/>
      <c r="Y1343" s="326"/>
      <c r="Z1343" s="326"/>
    </row>
    <row r="1344" spans="1:26" ht="21" customHeight="1">
      <c r="A1344" s="891" t="str">
        <f>'statement of marks'!$CZ$3</f>
        <v xml:space="preserve"> MATHEMATICS</v>
      </c>
      <c r="B1344" s="892"/>
      <c r="C1344" s="277">
        <f>IF('statement of marks'!CZ41="","",'statement of marks'!CZ41)</f>
        <v>5</v>
      </c>
      <c r="D1344" s="277">
        <f>IF('statement of marks'!DA41="","",'statement of marks'!DA41)</f>
        <v>4</v>
      </c>
      <c r="E1344" s="277">
        <f>IF('statement of marks'!DB41="","",'statement of marks'!DB41)</f>
        <v>8</v>
      </c>
      <c r="F1344" s="360">
        <f>IF('statement of marks'!DD41="","",'statement of marks'!DD41)</f>
        <v>1</v>
      </c>
      <c r="G1344" s="277">
        <f>IF('statement of marks'!DE41="","",'statement of marks'!DE41)</f>
        <v>25</v>
      </c>
      <c r="H1344" s="270">
        <f t="shared" si="203"/>
        <v>43</v>
      </c>
      <c r="I1344" s="202">
        <f>IF('statement of marks'!DG41="","",'statement of marks'!DG41)</f>
        <v>90</v>
      </c>
      <c r="J1344" s="203">
        <f t="shared" si="204"/>
        <v>133</v>
      </c>
      <c r="K1344" s="275" t="str">
        <f>CONCATENATE('statement of marks'!IT41,'statement of marks'!IU41,'statement of marks'!IV41)</f>
        <v/>
      </c>
      <c r="L1344" s="277" t="str">
        <f>IF('result subject-wise'!AG41="","",'result subject-wise'!AG41)</f>
        <v/>
      </c>
      <c r="M1344" s="277" t="str">
        <f>IF('result subject-wise'!AP41="","",'result subject-wise'!AP41)</f>
        <v/>
      </c>
      <c r="N1344" s="276">
        <f t="shared" si="205"/>
        <v>133</v>
      </c>
      <c r="O1344" s="326"/>
      <c r="P1344" s="362"/>
      <c r="Q1344" s="334"/>
      <c r="R1344" s="325"/>
      <c r="S1344" s="335"/>
      <c r="T1344" s="336"/>
      <c r="U1344" s="337"/>
      <c r="V1344" s="334"/>
      <c r="W1344" s="334"/>
      <c r="X1344" s="337"/>
      <c r="Y1344" s="326"/>
      <c r="Z1344" s="326"/>
    </row>
    <row r="1345" spans="1:26" ht="21" customHeight="1">
      <c r="A1345" s="911" t="s">
        <v>214</v>
      </c>
      <c r="B1345" s="912"/>
      <c r="C1345" s="274">
        <f t="shared" ref="C1345:D1345" si="206">IF(C1344="","",SUM(C1339:C1344))</f>
        <v>15</v>
      </c>
      <c r="D1345" s="274">
        <f t="shared" si="206"/>
        <v>14</v>
      </c>
      <c r="E1345" s="274">
        <f>IF(E1344="","",SUM(E1339:E1344))</f>
        <v>17</v>
      </c>
      <c r="F1345" s="361">
        <f>IF(F1344="","",SUM(F1339:F1344))</f>
        <v>1.5</v>
      </c>
      <c r="G1345" s="274">
        <f t="shared" ref="G1345:J1345" si="207">IF(G1344="","",SUM(G1339:G1344))</f>
        <v>95</v>
      </c>
      <c r="H1345" s="274">
        <f t="shared" si="207"/>
        <v>142.5</v>
      </c>
      <c r="I1345" s="274">
        <f t="shared" si="207"/>
        <v>190</v>
      </c>
      <c r="J1345" s="274">
        <f t="shared" si="207"/>
        <v>332.5</v>
      </c>
      <c r="K1345" s="913"/>
      <c r="L1345" s="914"/>
      <c r="M1345" s="919">
        <f>COUNTIF(M1339:M1344,"F")</f>
        <v>0</v>
      </c>
      <c r="N1345" s="273">
        <f>SUM(N1339:N1344)</f>
        <v>332.5</v>
      </c>
      <c r="O1345" s="326"/>
      <c r="P1345" s="362"/>
      <c r="Q1345" s="334"/>
      <c r="R1345" s="325"/>
      <c r="S1345" s="335"/>
      <c r="T1345" s="336"/>
      <c r="U1345" s="337"/>
      <c r="V1345" s="334"/>
      <c r="W1345" s="334"/>
      <c r="X1345" s="337"/>
      <c r="Y1345" s="326"/>
      <c r="Z1345" s="326"/>
    </row>
    <row r="1346" spans="1:26" ht="21" customHeight="1">
      <c r="A1346" s="911" t="s">
        <v>199</v>
      </c>
      <c r="B1346" s="912"/>
      <c r="C1346" s="270">
        <f>60-(COUNTIF(C1339:C1344,"NA")*C1338+COUNTIF(C1339:C1344,"ML")*C1338)</f>
        <v>60</v>
      </c>
      <c r="D1346" s="270">
        <f>60-(COUNTIF(D1339:D1344,"NA")*D1338+COUNTIF(D1339:D1344,"ML")*D1338)</f>
        <v>60</v>
      </c>
      <c r="E1346" s="270">
        <f>53-(COUNTIF(E1339:E1344,"NA")*9+COUNTIF(E1339:E1344,"ML")*9)</f>
        <v>53</v>
      </c>
      <c r="F1346" s="270">
        <f>7-(COUNTIF(F1339:F1344,"ML")*1)</f>
        <v>7</v>
      </c>
      <c r="G1346" s="270">
        <f>420-(COUNTIF(G1339:G1344,"NA")*G1338+COUNTIF(G1339:G1344,"ML")*G1338)</f>
        <v>420</v>
      </c>
      <c r="H1346" s="270">
        <f>SUM(C1346:G1346)</f>
        <v>600</v>
      </c>
      <c r="I1346" s="270">
        <f>600-(COUNTIF(I1339:I1344,"ML")*100)</f>
        <v>600</v>
      </c>
      <c r="J1346" s="270">
        <f>SUM(H1346:I1346)</f>
        <v>1200</v>
      </c>
      <c r="K1346" s="915"/>
      <c r="L1346" s="916"/>
      <c r="M1346" s="920"/>
      <c r="N1346" s="201">
        <f>6*N1338</f>
        <v>1200</v>
      </c>
      <c r="O1346" s="339"/>
      <c r="P1346" s="362"/>
      <c r="Q1346" s="332"/>
      <c r="R1346" s="332"/>
      <c r="S1346" s="332"/>
      <c r="T1346" s="332"/>
      <c r="U1346" s="340"/>
      <c r="V1346" s="340"/>
      <c r="W1346" s="334"/>
      <c r="X1346" s="332"/>
      <c r="Y1346" s="339"/>
      <c r="Z1346" s="339"/>
    </row>
    <row r="1347" spans="1:26" ht="21" customHeight="1">
      <c r="A1347" s="922" t="s">
        <v>130</v>
      </c>
      <c r="B1347" s="923"/>
      <c r="C1347" s="204">
        <f t="shared" ref="C1347:J1347" si="208">C1345/C1346*100</f>
        <v>25</v>
      </c>
      <c r="D1347" s="204">
        <f t="shared" si="208"/>
        <v>23.333333333333332</v>
      </c>
      <c r="E1347" s="204">
        <f t="shared" si="208"/>
        <v>32.075471698113205</v>
      </c>
      <c r="F1347" s="204">
        <f t="shared" si="208"/>
        <v>21.428571428571427</v>
      </c>
      <c r="G1347" s="204">
        <f t="shared" si="208"/>
        <v>22.61904761904762</v>
      </c>
      <c r="H1347" s="204">
        <f t="shared" si="208"/>
        <v>23.75</v>
      </c>
      <c r="I1347" s="204">
        <f t="shared" si="208"/>
        <v>31.666666666666664</v>
      </c>
      <c r="J1347" s="204">
        <f t="shared" si="208"/>
        <v>27.708333333333336</v>
      </c>
      <c r="K1347" s="917"/>
      <c r="L1347" s="918"/>
      <c r="M1347" s="921"/>
      <c r="N1347" s="354">
        <f>N1345/N1346*100</f>
        <v>27.708333333333336</v>
      </c>
      <c r="O1347" s="339"/>
      <c r="P1347" s="363"/>
      <c r="Q1347" s="325"/>
      <c r="R1347" s="325"/>
      <c r="S1347" s="325"/>
      <c r="T1347" s="325"/>
      <c r="U1347" s="340"/>
      <c r="V1347" s="334"/>
      <c r="W1347" s="340"/>
      <c r="X1347" s="325"/>
      <c r="Y1347" s="339"/>
      <c r="Z1347" s="339"/>
    </row>
    <row r="1348" spans="1:26" ht="21" customHeight="1">
      <c r="A1348" s="891" t="str">
        <f>'statement of marks'!$DS$3</f>
        <v>RAJASTHAN KA SWARNIM ITIHAS</v>
      </c>
      <c r="B1348" s="892"/>
      <c r="C1348" s="272">
        <f>IF('statement of marks'!DS41="","",'statement of marks'!DS41)</f>
        <v>10</v>
      </c>
      <c r="D1348" s="272">
        <f>IF('statement of marks'!DT41="","",'statement of marks'!DT41)</f>
        <v>10</v>
      </c>
      <c r="E1348" s="277">
        <f>IF('statement of marks'!DU41="","",'statement of marks'!DU41)</f>
        <v>10</v>
      </c>
      <c r="F1348" s="924"/>
      <c r="G1348" s="272">
        <f>IF('statement of marks'!DW41="","",'statement of marks'!DW41)</f>
        <v>70</v>
      </c>
      <c r="H1348" s="270">
        <f>IF(G1348="","",SUM(C1348:G1348))</f>
        <v>100</v>
      </c>
      <c r="I1348" s="272">
        <f>IF('statement of marks'!DY41="","",'statement of marks'!DY41)</f>
        <v>100</v>
      </c>
      <c r="J1348" s="270">
        <f>IF(I1348="","",SUM(H1348:I1348))</f>
        <v>200</v>
      </c>
      <c r="K1348" s="275" t="str">
        <f>IF('statement of marks'!IW41="","",'statement of marks'!IW41)</f>
        <v/>
      </c>
      <c r="L1348" s="280" t="str">
        <f>IF('result subject-wise'!AQ41="","",'result subject-wise'!AQ41)</f>
        <v/>
      </c>
      <c r="M1348" s="927" t="s">
        <v>441</v>
      </c>
      <c r="N1348" s="928"/>
      <c r="O1348" s="331"/>
      <c r="P1348" s="362"/>
      <c r="Q1348" s="341"/>
      <c r="R1348" s="341"/>
      <c r="S1348" s="341"/>
      <c r="T1348" s="341"/>
      <c r="U1348" s="340"/>
      <c r="V1348" s="334"/>
      <c r="W1348" s="340"/>
      <c r="X1348" s="341"/>
      <c r="Y1348" s="331"/>
      <c r="Z1348" s="331"/>
    </row>
    <row r="1349" spans="1:26" ht="21" customHeight="1">
      <c r="A1349" s="891" t="str">
        <f>'statement of marks'!$EG$3</f>
        <v xml:space="preserve"> PH. AND HEALTH EDU.</v>
      </c>
      <c r="B1349" s="892"/>
      <c r="C1349" s="272">
        <f>IF('statement of marks'!EI41="","",'statement of marks'!EI41)</f>
        <v>14</v>
      </c>
      <c r="D1349" s="272">
        <f>IF('statement of marks'!EL41="","",'statement of marks'!EL41)</f>
        <v>11</v>
      </c>
      <c r="E1349" s="277">
        <f>IF('statement of marks'!EO41="","",'statement of marks'!EO41)</f>
        <v>25</v>
      </c>
      <c r="F1349" s="925"/>
      <c r="G1349" s="272">
        <f>IF('statement of marks'!EU41="","",'statement of marks'!EU41)</f>
        <v>38</v>
      </c>
      <c r="H1349" s="270">
        <f>IF(G1349="","",SUM(C1349:G1349))</f>
        <v>88</v>
      </c>
      <c r="I1349" s="272">
        <f>IF('statement of marks'!EZ41="","",'statement of marks'!EZ41)</f>
        <v>100</v>
      </c>
      <c r="J1349" s="270">
        <f>IF(I1349="","",SUM(H1349:I1349))</f>
        <v>188</v>
      </c>
      <c r="K1349" s="275" t="str">
        <f>IF('statement of marks'!IX41="","",'statement of marks'!IX41)</f>
        <v>A</v>
      </c>
      <c r="L1349" s="274" t="str">
        <f>IF('result subject-wise'!AR41="","",'result subject-wise'!AR41)</f>
        <v/>
      </c>
      <c r="M1349" s="929"/>
      <c r="N1349" s="930"/>
      <c r="O1349" s="326"/>
      <c r="P1349" s="362"/>
      <c r="Q1349" s="327"/>
      <c r="R1349" s="325"/>
      <c r="S1349" s="327"/>
      <c r="T1349" s="325"/>
      <c r="U1349" s="337"/>
      <c r="V1349" s="342"/>
      <c r="W1349" s="343"/>
      <c r="X1349" s="332"/>
      <c r="Y1349" s="326"/>
      <c r="Z1349" s="326"/>
    </row>
    <row r="1350" spans="1:26" ht="21" customHeight="1">
      <c r="A1350" s="891" t="str">
        <f>'statement of marks'!$FJ$3</f>
        <v xml:space="preserve"> FOUNDATION OF IT</v>
      </c>
      <c r="B1350" s="892"/>
      <c r="C1350" s="272">
        <f>IF('statement of marks'!FJ41="","",'statement of marks'!FJ41)</f>
        <v>10</v>
      </c>
      <c r="D1350" s="272">
        <f>IF('statement of marks'!FK41="","",'statement of marks'!FK41)</f>
        <v>10</v>
      </c>
      <c r="E1350" s="277">
        <f>IF('statement of marks'!FL41="","",'statement of marks'!FL41)</f>
        <v>10</v>
      </c>
      <c r="F1350" s="926"/>
      <c r="G1350" s="272">
        <f>IF('statement of marks'!FP41="","",'statement of marks'!FP41)</f>
        <v>51</v>
      </c>
      <c r="H1350" s="270">
        <f>IF(G1350="","",SUM(C1350:G1350))</f>
        <v>81</v>
      </c>
      <c r="I1350" s="272">
        <f>IF('statement of marks'!FU41="","",'statement of marks'!FU41)</f>
        <v>90</v>
      </c>
      <c r="J1350" s="270">
        <f>IF(I1350="","",SUM(H1350:I1350))</f>
        <v>171</v>
      </c>
      <c r="K1350" s="275" t="str">
        <f>IF('statement of marks'!IY41="","",'statement of marks'!IY41)</f>
        <v>A</v>
      </c>
      <c r="L1350" s="274" t="str">
        <f>IF('result subject-wise'!AS41="","",'result subject-wise'!AS41)</f>
        <v/>
      </c>
      <c r="M1350" s="931" t="str">
        <f>IF('result subject-wise'!AV41="","",'result subject-wise'!AV41)</f>
        <v/>
      </c>
      <c r="N1350" s="932"/>
      <c r="O1350" s="326"/>
      <c r="P1350" s="362"/>
      <c r="Q1350" s="327"/>
      <c r="R1350" s="325"/>
      <c r="S1350" s="327"/>
      <c r="T1350" s="325"/>
      <c r="U1350" s="337"/>
      <c r="V1350" s="332"/>
      <c r="W1350" s="332"/>
      <c r="X1350" s="332"/>
      <c r="Y1350" s="326"/>
      <c r="Z1350" s="326"/>
    </row>
    <row r="1351" spans="1:26" ht="21" customHeight="1">
      <c r="A1351" s="891" t="str">
        <f>'statement of marks'!$GE$3</f>
        <v xml:space="preserve"> S.U.P.W.</v>
      </c>
      <c r="B1351" s="892"/>
      <c r="C1351" s="933" t="s">
        <v>244</v>
      </c>
      <c r="D1351" s="934"/>
      <c r="E1351" s="933" t="s">
        <v>74</v>
      </c>
      <c r="F1351" s="933"/>
      <c r="G1351" s="934"/>
      <c r="H1351" s="934" t="s">
        <v>75</v>
      </c>
      <c r="I1351" s="934"/>
      <c r="J1351" s="270" t="s">
        <v>35</v>
      </c>
      <c r="K1351" s="274" t="s">
        <v>52</v>
      </c>
      <c r="L1351" s="935"/>
      <c r="M1351" s="933" t="s">
        <v>130</v>
      </c>
      <c r="N1351" s="936"/>
      <c r="O1351" s="326"/>
      <c r="P1351" s="362"/>
      <c r="Q1351" s="327"/>
      <c r="R1351" s="325"/>
      <c r="S1351" s="327"/>
      <c r="T1351" s="325"/>
      <c r="U1351" s="337"/>
      <c r="V1351" s="332"/>
      <c r="W1351" s="332"/>
      <c r="X1351" s="332"/>
      <c r="Y1351" s="326"/>
      <c r="Z1351" s="326"/>
    </row>
    <row r="1352" spans="1:26" ht="21" customHeight="1">
      <c r="A1352" s="891"/>
      <c r="B1352" s="892"/>
      <c r="C1352" s="934">
        <f>'statement of marks'!$GE$6</f>
        <v>25</v>
      </c>
      <c r="D1352" s="934"/>
      <c r="E1352" s="934">
        <f>'statement of marks'!$GF$6</f>
        <v>45</v>
      </c>
      <c r="F1352" s="934"/>
      <c r="G1352" s="934"/>
      <c r="H1352" s="934">
        <f>'statement of marks'!$GG$6</f>
        <v>30</v>
      </c>
      <c r="I1352" s="934"/>
      <c r="J1352" s="270">
        <f>SUM(C1352,E1352,H1352)</f>
        <v>100</v>
      </c>
      <c r="K1352" s="274"/>
      <c r="L1352" s="935"/>
      <c r="M1352" s="937" t="str">
        <f>IF(M1350="PASS",N1347,"")</f>
        <v/>
      </c>
      <c r="N1352" s="938"/>
      <c r="O1352" s="326"/>
      <c r="P1352" s="362"/>
      <c r="Q1352" s="325"/>
      <c r="R1352" s="325"/>
      <c r="S1352" s="325"/>
      <c r="T1352" s="325"/>
      <c r="U1352" s="332"/>
      <c r="V1352" s="342"/>
      <c r="W1352" s="337"/>
      <c r="X1352" s="337"/>
      <c r="Y1352" s="326"/>
      <c r="Z1352" s="326"/>
    </row>
    <row r="1353" spans="1:26" ht="21" customHeight="1">
      <c r="A1353" s="891"/>
      <c r="B1353" s="892"/>
      <c r="C1353" s="939">
        <f>IF('statement of marks'!GE41="","",'statement of marks'!GE41)</f>
        <v>24</v>
      </c>
      <c r="D1353" s="939"/>
      <c r="E1353" s="939">
        <f>'statement of marks'!GF41</f>
        <v>44</v>
      </c>
      <c r="F1353" s="939"/>
      <c r="G1353" s="939"/>
      <c r="H1353" s="939">
        <f>'statement of marks'!GG41</f>
        <v>30</v>
      </c>
      <c r="I1353" s="939"/>
      <c r="J1353" s="272">
        <f>IF(H1353="","",SUM(C1353,E1353,H1353))</f>
        <v>98</v>
      </c>
      <c r="K1353" s="275" t="str">
        <f>IF('statement of marks'!IZ41="","",'statement of marks'!IZ41)</f>
        <v>A</v>
      </c>
      <c r="L1353" s="935"/>
      <c r="M1353" s="940" t="s">
        <v>50</v>
      </c>
      <c r="N1353" s="941"/>
      <c r="O1353" s="326"/>
      <c r="P1353" s="362"/>
      <c r="Q1353" s="325"/>
      <c r="R1353" s="325"/>
      <c r="S1353" s="325"/>
      <c r="T1353" s="325"/>
      <c r="U1353" s="332"/>
      <c r="V1353" s="342"/>
      <c r="W1353" s="337"/>
      <c r="X1353" s="337"/>
      <c r="Y1353" s="326"/>
      <c r="Z1353" s="326"/>
    </row>
    <row r="1354" spans="1:26" ht="21" customHeight="1">
      <c r="A1354" s="891" t="str">
        <f>'statement of marks'!$GN$3</f>
        <v xml:space="preserve"> ART EDU.</v>
      </c>
      <c r="B1354" s="892"/>
      <c r="C1354" s="934" t="s">
        <v>76</v>
      </c>
      <c r="D1354" s="934"/>
      <c r="E1354" s="934" t="s">
        <v>77</v>
      </c>
      <c r="F1354" s="934"/>
      <c r="G1354" s="934"/>
      <c r="H1354" s="934" t="s">
        <v>78</v>
      </c>
      <c r="I1354" s="934"/>
      <c r="J1354" s="270" t="s">
        <v>35</v>
      </c>
      <c r="K1354" s="274" t="s">
        <v>52</v>
      </c>
      <c r="L1354" s="935"/>
      <c r="M1354" s="942" t="str">
        <f>IF(M1352="","",IF(M1352&gt;=60,"FIRST",IF(M1352&gt;=48,"SECOND",IF(M1352&gt;=36,"THIRD"))))</f>
        <v/>
      </c>
      <c r="N1354" s="943"/>
      <c r="O1354" s="326"/>
      <c r="P1354" s="362"/>
      <c r="Q1354" s="327"/>
      <c r="R1354" s="327"/>
      <c r="S1354" s="327"/>
      <c r="T1354" s="327"/>
      <c r="U1354" s="337"/>
      <c r="V1354" s="342"/>
      <c r="W1354" s="34"/>
      <c r="X1354" s="337"/>
      <c r="Y1354" s="326"/>
      <c r="Z1354" s="326"/>
    </row>
    <row r="1355" spans="1:26" ht="21" customHeight="1">
      <c r="A1355" s="891"/>
      <c r="B1355" s="892"/>
      <c r="C1355" s="934">
        <f>'statement of marks'!$GN$6</f>
        <v>25</v>
      </c>
      <c r="D1355" s="934"/>
      <c r="E1355" s="274">
        <f>'statement of marks'!$GO$6</f>
        <v>30</v>
      </c>
      <c r="F1355" s="274"/>
      <c r="G1355" s="270">
        <f>'statement of marks'!$GP$6</f>
        <v>30</v>
      </c>
      <c r="H1355" s="934">
        <f>'statement of marks'!$GQ$6</f>
        <v>15</v>
      </c>
      <c r="I1355" s="934"/>
      <c r="J1355" s="270">
        <f>SUM(C1355,E1355,G1355,H1355)</f>
        <v>100</v>
      </c>
      <c r="K1355" s="274"/>
      <c r="L1355" s="935"/>
      <c r="M1355" s="942"/>
      <c r="N1355" s="943"/>
      <c r="O1355" s="326"/>
      <c r="P1355" s="362"/>
      <c r="Q1355" s="325"/>
      <c r="R1355" s="325"/>
      <c r="S1355" s="325"/>
      <c r="T1355" s="325"/>
      <c r="U1355" s="332"/>
      <c r="V1355" s="342"/>
      <c r="W1355" s="337"/>
      <c r="X1355" s="337"/>
      <c r="Y1355" s="326"/>
      <c r="Z1355" s="326"/>
    </row>
    <row r="1356" spans="1:26" ht="21" customHeight="1">
      <c r="A1356" s="891"/>
      <c r="B1356" s="892"/>
      <c r="C1356" s="939">
        <f>IF('statement of marks'!GN41="","",'statement of marks'!GN41)</f>
        <v>24</v>
      </c>
      <c r="D1356" s="939"/>
      <c r="E1356" s="277">
        <f>'statement of marks'!GO41</f>
        <v>28</v>
      </c>
      <c r="F1356" s="277"/>
      <c r="G1356" s="272">
        <f>'statement of marks'!GP41</f>
        <v>27</v>
      </c>
      <c r="H1356" s="939">
        <f>'statement of marks'!GQ41</f>
        <v>14</v>
      </c>
      <c r="I1356" s="939"/>
      <c r="J1356" s="270">
        <f>IF(H1356="","",SUM(C1356:H1356))</f>
        <v>93</v>
      </c>
      <c r="K1356" s="275" t="str">
        <f>IF('statement of marks'!JA41="","",'statement of marks'!JA41)</f>
        <v>A</v>
      </c>
      <c r="L1356" s="944" t="s">
        <v>442</v>
      </c>
      <c r="M1356" s="945"/>
      <c r="N1356" s="946"/>
      <c r="O1356" s="326"/>
      <c r="P1356" s="362"/>
      <c r="Q1356" s="325"/>
      <c r="R1356" s="325"/>
      <c r="S1356" s="325"/>
      <c r="T1356" s="325"/>
      <c r="U1356" s="332"/>
      <c r="V1356" s="342"/>
      <c r="W1356" s="337"/>
      <c r="X1356" s="337"/>
      <c r="Y1356" s="326"/>
      <c r="Z1356" s="326"/>
    </row>
    <row r="1357" spans="1:26" ht="21" customHeight="1">
      <c r="A1357" s="922" t="s">
        <v>439</v>
      </c>
      <c r="B1357" s="923"/>
      <c r="C1357" s="901" t="str">
        <f>'statement of marks'!HK41</f>
        <v/>
      </c>
      <c r="D1357" s="901"/>
      <c r="E1357" s="901"/>
      <c r="F1357" s="278"/>
      <c r="G1357" s="278" t="s">
        <v>211</v>
      </c>
      <c r="H1357" s="275" t="str">
        <f>IF('statement of marks'!DR41="","",'statement of marks'!DR41)</f>
        <v/>
      </c>
      <c r="I1357" s="942" t="s">
        <v>209</v>
      </c>
      <c r="J1357" s="942"/>
      <c r="K1357" s="272" t="str">
        <f>IF('statement of marks'!HM41="","",'statement of marks'!HM41)</f>
        <v/>
      </c>
      <c r="L1357" s="945"/>
      <c r="M1357" s="945"/>
      <c r="N1357" s="946"/>
      <c r="O1357" s="326"/>
      <c r="P1357" s="362"/>
      <c r="Q1357" s="327"/>
      <c r="R1357" s="327"/>
      <c r="S1357" s="327"/>
      <c r="T1357" s="325"/>
      <c r="U1357" s="337"/>
      <c r="V1357" s="344"/>
      <c r="W1357" s="345"/>
      <c r="X1357" s="345"/>
      <c r="Y1357" s="326"/>
      <c r="Z1357" s="326"/>
    </row>
    <row r="1358" spans="1:26" ht="21" customHeight="1">
      <c r="A1358" s="310" t="s">
        <v>363</v>
      </c>
      <c r="B1358" s="947" t="s">
        <v>202</v>
      </c>
      <c r="C1358" s="947"/>
      <c r="D1358" s="939" t="s">
        <v>203</v>
      </c>
      <c r="E1358" s="939"/>
      <c r="F1358" s="272"/>
      <c r="G1358" s="939" t="s">
        <v>204</v>
      </c>
      <c r="H1358" s="939"/>
      <c r="I1358" s="939" t="s">
        <v>205</v>
      </c>
      <c r="J1358" s="939"/>
      <c r="K1358" s="272" t="s">
        <v>324</v>
      </c>
      <c r="L1358" s="945"/>
      <c r="M1358" s="945"/>
      <c r="N1358" s="946"/>
      <c r="O1358" s="331"/>
      <c r="P1358" s="362"/>
      <c r="Q1358" s="324"/>
      <c r="R1358" s="337"/>
      <c r="S1358" s="337"/>
      <c r="T1358" s="337"/>
      <c r="U1358" s="327"/>
      <c r="V1358" s="345"/>
      <c r="W1358" s="345"/>
      <c r="X1358" s="345"/>
      <c r="Y1358" s="331"/>
      <c r="Z1358" s="331"/>
    </row>
    <row r="1359" spans="1:26" ht="21" customHeight="1">
      <c r="A1359" s="891" t="s">
        <v>200</v>
      </c>
      <c r="B1359" s="892"/>
      <c r="C1359" s="277" t="str">
        <f>IF('statement of marks'!HO41="","",'statement of marks'!HO41)</f>
        <v/>
      </c>
      <c r="D1359" s="893" t="str">
        <f>IF('statement of marks'!HQ41="","",'statement of marks'!HQ41)</f>
        <v/>
      </c>
      <c r="E1359" s="893"/>
      <c r="F1359" s="277"/>
      <c r="G1359" s="893" t="str">
        <f>IF('statement of marks'!HS41="","",'statement of marks'!HS41)</f>
        <v/>
      </c>
      <c r="H1359" s="893"/>
      <c r="I1359" s="893" t="str">
        <f>IF('statement of marks'!HU41="","",'statement of marks'!HU41)</f>
        <v/>
      </c>
      <c r="J1359" s="893"/>
      <c r="K1359" s="275" t="str">
        <f>'statement of marks'!HW41</f>
        <v/>
      </c>
      <c r="L1359" s="894" t="str">
        <f>IF(OR(M1350="PASS",M1350="FAIL"),'result subject-wise'!$AV$112,"")</f>
        <v/>
      </c>
      <c r="M1359" s="894"/>
      <c r="N1359" s="895"/>
      <c r="O1359" s="346"/>
      <c r="P1359" s="362"/>
      <c r="Q1359" s="327"/>
      <c r="R1359" s="327"/>
      <c r="S1359" s="327"/>
      <c r="T1359" s="327"/>
      <c r="U1359" s="327"/>
      <c r="V1359" s="345"/>
      <c r="W1359" s="345"/>
      <c r="X1359" s="345"/>
      <c r="Y1359" s="357"/>
      <c r="Z1359" s="346"/>
    </row>
    <row r="1360" spans="1:26" ht="21" customHeight="1">
      <c r="A1360" s="896" t="s">
        <v>201</v>
      </c>
      <c r="B1360" s="897"/>
      <c r="C1360" s="274" t="str">
        <f>IF('statement of marks'!HN41="","",'statement of marks'!HN41)</f>
        <v/>
      </c>
      <c r="D1360" s="898" t="str">
        <f>IF('statement of marks'!HP41="","",'statement of marks'!HP41)</f>
        <v/>
      </c>
      <c r="E1360" s="898"/>
      <c r="F1360" s="274"/>
      <c r="G1360" s="898" t="str">
        <f>IF('statement of marks'!HR41="","",'statement of marks'!HR41)</f>
        <v/>
      </c>
      <c r="H1360" s="898"/>
      <c r="I1360" s="898" t="str">
        <f>IF('statement of marks'!HT41="","",'statement of marks'!HT41)</f>
        <v/>
      </c>
      <c r="J1360" s="898"/>
      <c r="K1360" s="274" t="str">
        <f>'statement of marks'!HV41</f>
        <v/>
      </c>
      <c r="L1360" s="894"/>
      <c r="M1360" s="894"/>
      <c r="N1360" s="895"/>
      <c r="O1360" s="326"/>
      <c r="P1360" s="362"/>
      <c r="Q1360" s="334"/>
      <c r="R1360" s="334"/>
      <c r="S1360" s="334"/>
      <c r="T1360" s="334"/>
      <c r="U1360" s="337"/>
      <c r="V1360" s="347"/>
      <c r="W1360" s="347"/>
      <c r="X1360" s="347"/>
      <c r="Y1360" s="326"/>
      <c r="Z1360" s="326"/>
    </row>
    <row r="1361" spans="1:26" ht="21" customHeight="1">
      <c r="A1361" s="899" t="s">
        <v>323</v>
      </c>
      <c r="B1361" s="900"/>
      <c r="C1361" s="22"/>
      <c r="D1361" s="901"/>
      <c r="E1361" s="901"/>
      <c r="F1361" s="278"/>
      <c r="G1361" s="901"/>
      <c r="H1361" s="901"/>
      <c r="I1361" s="901"/>
      <c r="J1361" s="901"/>
      <c r="K1361" s="901"/>
      <c r="L1361" s="901"/>
      <c r="M1361" s="901"/>
      <c r="N1361" s="902"/>
      <c r="O1361" s="348"/>
      <c r="P1361" s="362"/>
      <c r="Q1361" s="332"/>
      <c r="R1361" s="332"/>
      <c r="S1361" s="332"/>
      <c r="T1361" s="332"/>
      <c r="U1361" s="332"/>
      <c r="V1361" s="347"/>
      <c r="W1361" s="347"/>
      <c r="X1361" s="347"/>
      <c r="Y1361" s="348"/>
      <c r="Z1361" s="348"/>
    </row>
    <row r="1362" spans="1:26" ht="21" customHeight="1">
      <c r="A1362" s="899" t="s">
        <v>206</v>
      </c>
      <c r="B1362" s="900"/>
      <c r="C1362" s="22"/>
      <c r="D1362" s="901"/>
      <c r="E1362" s="901"/>
      <c r="F1362" s="278"/>
      <c r="G1362" s="901"/>
      <c r="H1362" s="901"/>
      <c r="I1362" s="901"/>
      <c r="J1362" s="901"/>
      <c r="K1362" s="901"/>
      <c r="L1362" s="901"/>
      <c r="M1362" s="901"/>
      <c r="N1362" s="902"/>
      <c r="O1362" s="326"/>
      <c r="P1362" s="362"/>
      <c r="Q1362" s="324"/>
      <c r="R1362" s="324"/>
      <c r="S1362" s="324"/>
      <c r="T1362" s="324"/>
      <c r="U1362" s="324"/>
      <c r="V1362" s="324"/>
      <c r="W1362" s="324"/>
      <c r="X1362" s="324"/>
      <c r="Y1362" s="349"/>
      <c r="Z1362" s="326"/>
    </row>
    <row r="1363" spans="1:26" ht="21" customHeight="1">
      <c r="A1363" s="891" t="s">
        <v>322</v>
      </c>
      <c r="B1363" s="892"/>
      <c r="C1363" s="22"/>
      <c r="D1363" s="901"/>
      <c r="E1363" s="901"/>
      <c r="F1363" s="278"/>
      <c r="G1363" s="901"/>
      <c r="H1363" s="901"/>
      <c r="I1363" s="901"/>
      <c r="J1363" s="901"/>
      <c r="K1363" s="594" t="s">
        <v>322</v>
      </c>
      <c r="L1363" s="901"/>
      <c r="M1363" s="901"/>
      <c r="N1363" s="902"/>
      <c r="O1363" s="326"/>
      <c r="P1363" s="362"/>
      <c r="Q1363" s="324"/>
      <c r="R1363" s="324"/>
      <c r="S1363" s="324"/>
      <c r="T1363" s="324"/>
      <c r="U1363" s="324"/>
      <c r="V1363" s="324"/>
      <c r="W1363" s="324"/>
      <c r="X1363" s="324"/>
      <c r="Y1363" s="326"/>
      <c r="Z1363" s="326"/>
    </row>
    <row r="1364" spans="1:26" ht="21" customHeight="1">
      <c r="A1364" s="891" t="s">
        <v>207</v>
      </c>
      <c r="B1364" s="892"/>
      <c r="C1364" s="22"/>
      <c r="D1364" s="901"/>
      <c r="E1364" s="901"/>
      <c r="F1364" s="278"/>
      <c r="G1364" s="901"/>
      <c r="H1364" s="901"/>
      <c r="I1364" s="901"/>
      <c r="J1364" s="901"/>
      <c r="K1364" s="901"/>
      <c r="L1364" s="901"/>
      <c r="M1364" s="901"/>
      <c r="N1364" s="902"/>
      <c r="O1364" s="326"/>
      <c r="P1364" s="362"/>
      <c r="Q1364" s="324"/>
      <c r="R1364" s="324"/>
      <c r="S1364" s="324"/>
      <c r="T1364" s="324"/>
      <c r="U1364" s="34"/>
      <c r="V1364" s="324"/>
      <c r="W1364" s="324"/>
      <c r="X1364" s="324"/>
      <c r="Y1364" s="326"/>
      <c r="Z1364" s="326"/>
    </row>
    <row r="1365" spans="1:26" ht="21" customHeight="1" thickBot="1">
      <c r="A1365" s="905" t="s">
        <v>208</v>
      </c>
      <c r="B1365" s="906"/>
      <c r="C1365" s="906"/>
      <c r="D1365" s="906"/>
      <c r="E1365" s="906"/>
      <c r="F1365" s="314"/>
      <c r="G1365" s="907">
        <f>'statement of marks'!$HV$108</f>
        <v>45781</v>
      </c>
      <c r="H1365" s="907"/>
      <c r="I1365" s="908" t="s">
        <v>210</v>
      </c>
      <c r="J1365" s="908"/>
      <c r="K1365" s="903"/>
      <c r="L1365" s="903"/>
      <c r="M1365" s="903"/>
      <c r="N1365" s="904"/>
      <c r="O1365" s="326"/>
      <c r="P1365" s="362"/>
      <c r="Q1365" s="324"/>
      <c r="R1365" s="324"/>
      <c r="S1365" s="324"/>
      <c r="T1365" s="324"/>
      <c r="U1365" s="324"/>
      <c r="V1365" s="324"/>
      <c r="W1365" s="324"/>
      <c r="X1365" s="324"/>
      <c r="Y1365" s="326"/>
      <c r="Z1365" s="326"/>
    </row>
    <row r="1366" spans="1:26" ht="21" customHeight="1" thickTop="1">
      <c r="A1366" s="962" t="s">
        <v>195</v>
      </c>
      <c r="B1366" s="963"/>
      <c r="C1366" s="963"/>
      <c r="D1366" s="963"/>
      <c r="E1366" s="963"/>
      <c r="F1366" s="963"/>
      <c r="G1366" s="963"/>
      <c r="H1366" s="963"/>
      <c r="I1366" s="963"/>
      <c r="J1366" s="963"/>
      <c r="K1366" s="963"/>
      <c r="L1366" s="963"/>
      <c r="M1366" s="963"/>
      <c r="N1366" s="964"/>
      <c r="O1366" s="345"/>
      <c r="P1366" s="362"/>
      <c r="Q1366" s="345"/>
      <c r="R1366" s="347"/>
      <c r="S1366" s="350"/>
      <c r="T1366" s="350"/>
      <c r="U1366" s="324"/>
      <c r="V1366" s="324"/>
      <c r="W1366" s="324"/>
      <c r="X1366" s="324"/>
      <c r="Y1366" s="345"/>
      <c r="Z1366" s="345"/>
    </row>
    <row r="1367" spans="1:26" ht="21" customHeight="1">
      <c r="A1367" s="965" t="str">
        <f>IF('statement of marks'!$A$2="","",'statement of marks'!$A$2)</f>
        <v>Govt. Higher Secondary School, XYZ</v>
      </c>
      <c r="B1367" s="966"/>
      <c r="C1367" s="966"/>
      <c r="D1367" s="966"/>
      <c r="E1367" s="966"/>
      <c r="F1367" s="966"/>
      <c r="G1367" s="966"/>
      <c r="H1367" s="966"/>
      <c r="I1367" s="966"/>
      <c r="J1367" s="966"/>
      <c r="K1367" s="966"/>
      <c r="L1367" s="966"/>
      <c r="M1367" s="966"/>
      <c r="N1367" s="967"/>
      <c r="O1367" s="323"/>
      <c r="P1367" s="362"/>
      <c r="Q1367" s="323"/>
      <c r="R1367" s="323"/>
      <c r="S1367" s="323"/>
      <c r="T1367" s="323"/>
      <c r="U1367" s="323"/>
      <c r="V1367" s="323"/>
      <c r="W1367" s="323"/>
      <c r="X1367" s="323"/>
      <c r="Y1367" s="323"/>
      <c r="Z1367" s="323"/>
    </row>
    <row r="1368" spans="1:26" ht="21" customHeight="1">
      <c r="A1368" s="965"/>
      <c r="B1368" s="966"/>
      <c r="C1368" s="966"/>
      <c r="D1368" s="966"/>
      <c r="E1368" s="966"/>
      <c r="F1368" s="966"/>
      <c r="G1368" s="966"/>
      <c r="H1368" s="966"/>
      <c r="I1368" s="966"/>
      <c r="J1368" s="966"/>
      <c r="K1368" s="966"/>
      <c r="L1368" s="966"/>
      <c r="M1368" s="966"/>
      <c r="N1368" s="967"/>
      <c r="O1368" s="325"/>
      <c r="P1368" s="362"/>
      <c r="Q1368" s="325"/>
      <c r="R1368" s="325"/>
      <c r="S1368" s="325"/>
      <c r="T1368" s="325"/>
      <c r="U1368" s="325"/>
      <c r="V1368" s="325"/>
      <c r="W1368" s="325"/>
      <c r="X1368" s="325"/>
      <c r="Y1368" s="325"/>
      <c r="Z1368" s="325"/>
    </row>
    <row r="1369" spans="1:26" ht="21" customHeight="1">
      <c r="A1369" s="891" t="s">
        <v>196</v>
      </c>
      <c r="B1369" s="892"/>
      <c r="C1369" s="939" t="str">
        <f>IF(M1389="","MAIN EXAM.",IF(C1396="SUPPL.","SUPPL. EXAM.",IF(C1396="RE-EXAM.","RE-EXAM.",)))</f>
        <v>MAIN EXAM.</v>
      </c>
      <c r="D1369" s="939"/>
      <c r="E1369" s="939"/>
      <c r="F1369" s="939"/>
      <c r="G1369" s="939"/>
      <c r="H1369" s="948" t="s">
        <v>133</v>
      </c>
      <c r="I1369" s="949"/>
      <c r="J1369" s="352" t="str">
        <f>IF('statement of marks'!$F$3="","",'statement of marks'!$F$3)</f>
        <v>2024-25</v>
      </c>
      <c r="K1369" s="939" t="s">
        <v>62</v>
      </c>
      <c r="L1369" s="939"/>
      <c r="M1369" s="939" t="str">
        <f>IF('statement of marks'!D42="","",'statement of marks'!D42)</f>
        <v/>
      </c>
      <c r="N1369" s="950"/>
      <c r="O1369" s="325"/>
      <c r="P1369" s="362"/>
      <c r="Q1369" s="325"/>
      <c r="R1369" s="325"/>
      <c r="S1369" s="325"/>
      <c r="T1369" s="325"/>
      <c r="U1369" s="325"/>
      <c r="V1369" s="325"/>
      <c r="W1369" s="325"/>
      <c r="X1369" s="325"/>
      <c r="Y1369" s="325"/>
      <c r="Z1369" s="325"/>
    </row>
    <row r="1370" spans="1:26" ht="21" customHeight="1">
      <c r="A1370" s="891" t="s">
        <v>36</v>
      </c>
      <c r="B1370" s="892"/>
      <c r="C1370" s="892" t="str">
        <f>IF('statement of marks'!G42="","",'statement of marks'!G42)</f>
        <v/>
      </c>
      <c r="D1370" s="892"/>
      <c r="E1370" s="892"/>
      <c r="F1370" s="892"/>
      <c r="G1370" s="892"/>
      <c r="H1370" s="892"/>
      <c r="I1370" s="892"/>
      <c r="J1370" s="892"/>
      <c r="K1370" s="892"/>
      <c r="L1370" s="892"/>
      <c r="M1370" s="892"/>
      <c r="N1370" s="951"/>
      <c r="O1370" s="326"/>
      <c r="P1370" s="362"/>
      <c r="Q1370" s="327"/>
      <c r="R1370" s="327"/>
      <c r="S1370" s="327"/>
      <c r="T1370" s="327"/>
      <c r="U1370" s="327"/>
      <c r="V1370" s="327"/>
      <c r="W1370" s="327"/>
      <c r="X1370" s="327"/>
      <c r="Y1370" s="326"/>
      <c r="Z1370" s="326"/>
    </row>
    <row r="1371" spans="1:26" ht="21" customHeight="1">
      <c r="A1371" s="891" t="s">
        <v>37</v>
      </c>
      <c r="B1371" s="892"/>
      <c r="C1371" s="892" t="str">
        <f>IF('statement of marks'!H42="","",'statement of marks'!H42)</f>
        <v/>
      </c>
      <c r="D1371" s="892"/>
      <c r="E1371" s="892"/>
      <c r="F1371" s="892"/>
      <c r="G1371" s="892"/>
      <c r="H1371" s="892"/>
      <c r="I1371" s="892"/>
      <c r="J1371" s="892"/>
      <c r="K1371" s="892"/>
      <c r="L1371" s="892"/>
      <c r="M1371" s="892"/>
      <c r="N1371" s="951"/>
      <c r="O1371" s="326"/>
      <c r="P1371" s="362"/>
      <c r="Q1371" s="326"/>
      <c r="R1371" s="326"/>
      <c r="S1371" s="326"/>
      <c r="T1371" s="326"/>
      <c r="U1371" s="326"/>
      <c r="V1371" s="326"/>
      <c r="W1371" s="326"/>
      <c r="X1371" s="326"/>
      <c r="Y1371" s="326"/>
      <c r="Z1371" s="326"/>
    </row>
    <row r="1372" spans="1:26" ht="21" customHeight="1">
      <c r="A1372" s="891" t="s">
        <v>38</v>
      </c>
      <c r="B1372" s="892"/>
      <c r="C1372" s="892" t="str">
        <f>IF('statement of marks'!I42="","",'statement of marks'!I42)</f>
        <v/>
      </c>
      <c r="D1372" s="892"/>
      <c r="E1372" s="892"/>
      <c r="F1372" s="892"/>
      <c r="G1372" s="892"/>
      <c r="H1372" s="892"/>
      <c r="I1372" s="892"/>
      <c r="J1372" s="892"/>
      <c r="K1372" s="892"/>
      <c r="L1372" s="892"/>
      <c r="M1372" s="892"/>
      <c r="N1372" s="951"/>
      <c r="O1372" s="326"/>
      <c r="P1372" s="362"/>
      <c r="Q1372" s="326"/>
      <c r="R1372" s="326"/>
      <c r="S1372" s="326"/>
      <c r="T1372" s="326"/>
      <c r="U1372" s="326"/>
      <c r="V1372" s="326"/>
      <c r="W1372" s="326"/>
      <c r="X1372" s="326"/>
      <c r="Y1372" s="326"/>
      <c r="Z1372" s="326"/>
    </row>
    <row r="1373" spans="1:26" ht="21" customHeight="1">
      <c r="A1373" s="891" t="s">
        <v>243</v>
      </c>
      <c r="B1373" s="892"/>
      <c r="C1373" s="892" t="str">
        <f>IF('statement of marks'!$A$3="","",'statement of marks'!$A$3)</f>
        <v>9 'A'</v>
      </c>
      <c r="D1373" s="892"/>
      <c r="E1373" s="939" t="s">
        <v>63</v>
      </c>
      <c r="F1373" s="939"/>
      <c r="G1373" s="939"/>
      <c r="H1373" s="939" t="str">
        <f>IF('statement of marks'!E42="","",'statement of marks'!E42)</f>
        <v/>
      </c>
      <c r="I1373" s="939"/>
      <c r="J1373" s="952" t="s">
        <v>58</v>
      </c>
      <c r="K1373" s="952"/>
      <c r="L1373" s="953" t="str">
        <f>IF('statement of marks'!F42="","",'statement of marks'!F42)</f>
        <v/>
      </c>
      <c r="M1373" s="953"/>
      <c r="N1373" s="954"/>
      <c r="O1373" s="326"/>
      <c r="P1373" s="362"/>
      <c r="Q1373" s="326"/>
      <c r="R1373" s="326"/>
      <c r="S1373" s="326"/>
      <c r="T1373" s="326"/>
      <c r="U1373" s="326"/>
      <c r="V1373" s="326"/>
      <c r="W1373" s="326"/>
      <c r="X1373" s="326"/>
      <c r="Y1373" s="326"/>
      <c r="Z1373" s="326"/>
    </row>
    <row r="1374" spans="1:26" ht="21" customHeight="1">
      <c r="A1374" s="955" t="s">
        <v>197</v>
      </c>
      <c r="B1374" s="956" t="s">
        <v>198</v>
      </c>
      <c r="C1374" s="659" t="s">
        <v>67</v>
      </c>
      <c r="D1374" s="659" t="s">
        <v>68</v>
      </c>
      <c r="E1374" s="957" t="s">
        <v>434</v>
      </c>
      <c r="F1374" s="958" t="s">
        <v>431</v>
      </c>
      <c r="G1374" s="659" t="s">
        <v>370</v>
      </c>
      <c r="H1374" s="659" t="s">
        <v>212</v>
      </c>
      <c r="I1374" s="659" t="s">
        <v>432</v>
      </c>
      <c r="J1374" s="659" t="s">
        <v>168</v>
      </c>
      <c r="K1374" s="659" t="s">
        <v>438</v>
      </c>
      <c r="L1374" s="659" t="s">
        <v>365</v>
      </c>
      <c r="M1374" s="659" t="s">
        <v>366</v>
      </c>
      <c r="N1374" s="961" t="s">
        <v>213</v>
      </c>
      <c r="O1374" s="326"/>
      <c r="P1374" s="362"/>
      <c r="Q1374" s="326"/>
      <c r="R1374" s="327"/>
      <c r="S1374" s="327"/>
      <c r="T1374" s="327"/>
      <c r="U1374" s="327"/>
      <c r="V1374" s="328"/>
      <c r="W1374" s="328"/>
      <c r="X1374" s="328"/>
      <c r="Y1374" s="326"/>
      <c r="Z1374" s="326"/>
    </row>
    <row r="1375" spans="1:26" ht="21" customHeight="1">
      <c r="A1375" s="955"/>
      <c r="B1375" s="956"/>
      <c r="C1375" s="659"/>
      <c r="D1375" s="659"/>
      <c r="E1375" s="957"/>
      <c r="F1375" s="959"/>
      <c r="G1375" s="659"/>
      <c r="H1375" s="659"/>
      <c r="I1375" s="659"/>
      <c r="J1375" s="659"/>
      <c r="K1375" s="659"/>
      <c r="L1375" s="659"/>
      <c r="M1375" s="659"/>
      <c r="N1375" s="961"/>
      <c r="O1375" s="329"/>
      <c r="P1375" s="362"/>
      <c r="Q1375" s="330"/>
      <c r="R1375" s="330"/>
      <c r="S1375" s="330"/>
      <c r="T1375" s="330"/>
      <c r="U1375" s="330"/>
      <c r="V1375" s="330"/>
      <c r="W1375" s="330"/>
      <c r="X1375" s="330"/>
      <c r="Y1375" s="329"/>
      <c r="Z1375" s="329"/>
    </row>
    <row r="1376" spans="1:26" ht="21" customHeight="1">
      <c r="A1376" s="955"/>
      <c r="B1376" s="956"/>
      <c r="C1376" s="659"/>
      <c r="D1376" s="659"/>
      <c r="E1376" s="957"/>
      <c r="F1376" s="960"/>
      <c r="G1376" s="659"/>
      <c r="H1376" s="659"/>
      <c r="I1376" s="659"/>
      <c r="J1376" s="659"/>
      <c r="K1376" s="659"/>
      <c r="L1376" s="659"/>
      <c r="M1376" s="659"/>
      <c r="N1376" s="961"/>
      <c r="O1376" s="329"/>
      <c r="P1376" s="362"/>
      <c r="Q1376" s="330"/>
      <c r="R1376" s="330"/>
      <c r="S1376" s="330"/>
      <c r="T1376" s="330"/>
      <c r="U1376" s="330"/>
      <c r="V1376" s="330"/>
      <c r="W1376" s="330"/>
      <c r="X1376" s="330"/>
      <c r="Y1376" s="329"/>
      <c r="Z1376" s="329"/>
    </row>
    <row r="1377" spans="1:26" ht="21" customHeight="1">
      <c r="A1377" s="922" t="s">
        <v>149</v>
      </c>
      <c r="B1377" s="923"/>
      <c r="C1377" s="274">
        <v>10</v>
      </c>
      <c r="D1377" s="274">
        <v>10</v>
      </c>
      <c r="E1377" s="322" t="s">
        <v>436</v>
      </c>
      <c r="F1377" s="322" t="s">
        <v>437</v>
      </c>
      <c r="G1377" s="274">
        <v>70</v>
      </c>
      <c r="H1377" s="270">
        <v>100</v>
      </c>
      <c r="I1377" s="202">
        <v>100</v>
      </c>
      <c r="J1377" s="270">
        <v>200</v>
      </c>
      <c r="K1377" s="279"/>
      <c r="L1377" s="270">
        <v>100</v>
      </c>
      <c r="M1377" s="270"/>
      <c r="N1377" s="201">
        <v>200</v>
      </c>
      <c r="O1377" s="329"/>
      <c r="P1377" s="362"/>
      <c r="Q1377" s="330"/>
      <c r="R1377" s="330"/>
      <c r="S1377" s="330"/>
      <c r="T1377" s="330"/>
      <c r="U1377" s="330"/>
      <c r="V1377" s="330"/>
      <c r="W1377" s="330"/>
      <c r="X1377" s="330"/>
      <c r="Y1377" s="329"/>
      <c r="Z1377" s="329"/>
    </row>
    <row r="1378" spans="1:26" ht="21" customHeight="1">
      <c r="A1378" s="891" t="str">
        <f>'statement of marks'!$J$3</f>
        <v xml:space="preserve"> HINDI</v>
      </c>
      <c r="B1378" s="892"/>
      <c r="C1378" s="277" t="str">
        <f>IF('statement of marks'!J42="","",'statement of marks'!J42)</f>
        <v/>
      </c>
      <c r="D1378" s="277" t="str">
        <f>IF('statement of marks'!K42="","",'statement of marks'!K42)</f>
        <v/>
      </c>
      <c r="E1378" s="277" t="str">
        <f>IF('statement of marks'!L42="","",'statement of marks'!L42)</f>
        <v/>
      </c>
      <c r="F1378" s="360" t="str">
        <f>IF('statement of marks'!N42="","",'statement of marks'!N42)</f>
        <v/>
      </c>
      <c r="G1378" s="277" t="str">
        <f>IF('statement of marks'!O42="","",'statement of marks'!O42)</f>
        <v/>
      </c>
      <c r="H1378" s="270" t="str">
        <f t="shared" ref="H1378:H1383" si="209">IF(G1378="","",SUM(C1378:G1378))</f>
        <v/>
      </c>
      <c r="I1378" s="202" t="str">
        <f>IF('statement of marks'!Q42="","",'statement of marks'!Q42)</f>
        <v/>
      </c>
      <c r="J1378" s="203" t="str">
        <f t="shared" ref="J1378:J1383" si="210">IF(I1378="","",SUM(H1378:I1378))</f>
        <v/>
      </c>
      <c r="K1378" s="275" t="str">
        <f>CONCATENATE('statement of marks'!HZ42,'statement of marks'!IA42,'statement of marks'!IB42)</f>
        <v/>
      </c>
      <c r="L1378" s="277" t="str">
        <f>IF('result subject-wise'!AB42="","",'result subject-wise'!AB42)</f>
        <v/>
      </c>
      <c r="M1378" s="277" t="str">
        <f>IF('result subject-wise'!AK42="","",'result subject-wise'!AK42)</f>
        <v/>
      </c>
      <c r="N1378" s="276" t="str">
        <f>IF(AND(K1378="RE",M1378=""),"",IF(AND(K1378="S",M1378=""),"",IF(M1378="P",SUM(H1378,L1378),J1378)))</f>
        <v/>
      </c>
      <c r="O1378" s="331"/>
      <c r="P1378" s="362"/>
      <c r="Q1378" s="325"/>
      <c r="R1378" s="325"/>
      <c r="S1378" s="325"/>
      <c r="T1378" s="325"/>
      <c r="U1378" s="333"/>
      <c r="V1378" s="325"/>
      <c r="W1378" s="325"/>
      <c r="X1378" s="325"/>
      <c r="Y1378" s="331"/>
      <c r="Z1378" s="331"/>
    </row>
    <row r="1379" spans="1:26" ht="21" customHeight="1">
      <c r="A1379" s="891" t="str">
        <f>'statement of marks'!$Y$3</f>
        <v xml:space="preserve"> ENGLISH</v>
      </c>
      <c r="B1379" s="892"/>
      <c r="C1379" s="277" t="str">
        <f>IF('statement of marks'!Y42="","",'statement of marks'!Y42)</f>
        <v/>
      </c>
      <c r="D1379" s="277" t="str">
        <f>IF('statement of marks'!Z42="","",'statement of marks'!Z42)</f>
        <v/>
      </c>
      <c r="E1379" s="277" t="str">
        <f>IF('statement of marks'!AA42="","",'statement of marks'!AA42)</f>
        <v/>
      </c>
      <c r="F1379" s="360" t="str">
        <f>IF('statement of marks'!AC42="","",'statement of marks'!AC42)</f>
        <v/>
      </c>
      <c r="G1379" s="277" t="str">
        <f>IF('statement of marks'!AD42="","",'statement of marks'!AD42)</f>
        <v/>
      </c>
      <c r="H1379" s="270" t="str">
        <f t="shared" si="209"/>
        <v/>
      </c>
      <c r="I1379" s="202" t="str">
        <f>IF('statement of marks'!AF42="","",'statement of marks'!AF42)</f>
        <v/>
      </c>
      <c r="J1379" s="203" t="str">
        <f t="shared" si="210"/>
        <v/>
      </c>
      <c r="K1379" s="275" t="str">
        <f>CONCATENATE('statement of marks'!IC42,'statement of marks'!ID42,'statement of marks'!IE42,)</f>
        <v/>
      </c>
      <c r="L1379" s="277" t="str">
        <f>IF('result subject-wise'!AC42="","",'result subject-wise'!AC42)</f>
        <v/>
      </c>
      <c r="M1379" s="277" t="str">
        <f>IF('result subject-wise'!AL42="","",'result subject-wise'!AL42)</f>
        <v/>
      </c>
      <c r="N1379" s="276" t="str">
        <f t="shared" ref="N1379:N1383" si="211">IF(AND(K1379="RE",M1379=""),"",IF(AND(K1379="S",M1379=""),"",IF(M1379="P",SUM(H1379,L1379),J1379)))</f>
        <v/>
      </c>
      <c r="O1379" s="351"/>
      <c r="P1379" s="362"/>
      <c r="Q1379" s="334"/>
      <c r="R1379" s="325"/>
      <c r="S1379" s="335"/>
      <c r="T1379" s="336"/>
      <c r="U1379" s="337"/>
      <c r="V1379" s="334"/>
      <c r="W1379" s="334"/>
      <c r="X1379" s="337"/>
      <c r="Y1379" s="326"/>
      <c r="Z1379" s="326"/>
    </row>
    <row r="1380" spans="1:26" ht="21" customHeight="1">
      <c r="A1380" s="891" t="str">
        <f>'statement of marks'!AO42</f>
        <v/>
      </c>
      <c r="B1380" s="892"/>
      <c r="C1380" s="277" t="str">
        <f>IF('statement of marks'!AP42="","",'statement of marks'!AP42)</f>
        <v/>
      </c>
      <c r="D1380" s="277" t="str">
        <f>IF('statement of marks'!AQ42="","",'statement of marks'!AQ42)</f>
        <v/>
      </c>
      <c r="E1380" s="277" t="str">
        <f>IF('statement of marks'!AR42="","",'statement of marks'!AR42)</f>
        <v/>
      </c>
      <c r="F1380" s="360" t="str">
        <f>IF('statement of marks'!AT42="","",'statement of marks'!AT42)</f>
        <v/>
      </c>
      <c r="G1380" s="277" t="str">
        <f>IF('statement of marks'!AU42="","",'statement of marks'!AU42)</f>
        <v/>
      </c>
      <c r="H1380" s="270" t="str">
        <f t="shared" si="209"/>
        <v/>
      </c>
      <c r="I1380" s="202" t="str">
        <f>IF('statement of marks'!AW42="","",'statement of marks'!AW42)</f>
        <v/>
      </c>
      <c r="J1380" s="203" t="str">
        <f t="shared" si="210"/>
        <v/>
      </c>
      <c r="K1380" s="275" t="str">
        <f>CONCATENATE('statement of marks'!IF42,'statement of marks'!IL42,'statement of marks'!IM42)</f>
        <v/>
      </c>
      <c r="L1380" s="277" t="str">
        <f>IF('result subject-wise'!AD42="","",'result subject-wise'!AD42)</f>
        <v/>
      </c>
      <c r="M1380" s="277" t="str">
        <f>IF('result subject-wise'!AM42="","",'result subject-wise'!AM42)</f>
        <v/>
      </c>
      <c r="N1380" s="276" t="str">
        <f t="shared" si="211"/>
        <v/>
      </c>
      <c r="O1380" s="326"/>
      <c r="P1380" s="362"/>
      <c r="Q1380" s="334"/>
      <c r="R1380" s="325"/>
      <c r="S1380" s="335"/>
      <c r="T1380" s="336"/>
      <c r="U1380" s="337"/>
      <c r="V1380" s="334"/>
      <c r="W1380" s="334"/>
      <c r="X1380" s="337"/>
      <c r="Y1380" s="326"/>
      <c r="Z1380" s="326"/>
    </row>
    <row r="1381" spans="1:26" ht="21" customHeight="1">
      <c r="A1381" s="891" t="str">
        <f>'statement of marks'!$BE$3</f>
        <v xml:space="preserve"> SCIENCE</v>
      </c>
      <c r="B1381" s="892"/>
      <c r="C1381" s="277" t="str">
        <f>IF('statement of marks'!BE42="","",'statement of marks'!BE42)</f>
        <v/>
      </c>
      <c r="D1381" s="277" t="str">
        <f>IF('statement of marks'!BF42="","",'statement of marks'!BF42)</f>
        <v/>
      </c>
      <c r="E1381" s="277" t="str">
        <f>IF('statement of marks'!BG42="","",'statement of marks'!BG42)</f>
        <v/>
      </c>
      <c r="F1381" s="360" t="str">
        <f>IF('statement of marks'!BI42="","",'statement of marks'!BI42)</f>
        <v/>
      </c>
      <c r="G1381" s="277" t="str">
        <f>IF('statement of marks'!BJ42="","",'statement of marks'!BJ42)</f>
        <v/>
      </c>
      <c r="H1381" s="270" t="str">
        <f t="shared" si="209"/>
        <v/>
      </c>
      <c r="I1381" s="202" t="str">
        <f>IF('statement of marks'!BL42="","",'statement of marks'!BL42)</f>
        <v/>
      </c>
      <c r="J1381" s="203" t="str">
        <f t="shared" si="210"/>
        <v/>
      </c>
      <c r="K1381" s="275" t="str">
        <f>CONCATENATE('statement of marks'!IN42,'statement of marks'!IO42,'statement of marks'!IP42)</f>
        <v/>
      </c>
      <c r="L1381" s="277" t="str">
        <f>IF('result subject-wise'!AE42="","",'result subject-wise'!AE42)</f>
        <v/>
      </c>
      <c r="M1381" s="277" t="str">
        <f>IF('result subject-wise'!AN42="","",'result subject-wise'!AN42)</f>
        <v/>
      </c>
      <c r="N1381" s="276" t="str">
        <f t="shared" si="211"/>
        <v/>
      </c>
      <c r="O1381" s="326"/>
      <c r="P1381" s="362"/>
      <c r="Q1381" s="334"/>
      <c r="R1381" s="325"/>
      <c r="S1381" s="335"/>
      <c r="T1381" s="336"/>
      <c r="U1381" s="337"/>
      <c r="V1381" s="334"/>
      <c r="W1381" s="334"/>
      <c r="X1381" s="337"/>
      <c r="Y1381" s="326"/>
      <c r="Z1381" s="326"/>
    </row>
    <row r="1382" spans="1:26" ht="21" customHeight="1">
      <c r="A1382" s="909" t="str">
        <f>'statement of marks'!$BU42</f>
        <v xml:space="preserve"> SOCIAL SCIENCE</v>
      </c>
      <c r="B1382" s="910"/>
      <c r="C1382" s="277">
        <f>IF('statement of marks'!CL42="","",'statement of marks'!CL42)</f>
        <v>10</v>
      </c>
      <c r="D1382" s="277">
        <f>IF('statement of marks'!CM42="","",'statement of marks'!CM42)</f>
        <v>10</v>
      </c>
      <c r="E1382" s="277">
        <f>IF('statement of marks'!CN42="","",'statement of marks'!CN42)</f>
        <v>9</v>
      </c>
      <c r="F1382" s="360">
        <f>IF('statement of marks'!CO42="","",'statement of marks'!CO42)</f>
        <v>0.5</v>
      </c>
      <c r="G1382" s="277">
        <f>IF('statement of marks'!CP42="","",'statement of marks'!CP42)</f>
        <v>70</v>
      </c>
      <c r="H1382" s="270">
        <f t="shared" si="209"/>
        <v>99.5</v>
      </c>
      <c r="I1382" s="202">
        <f>IF('statement of marks'!CR42="","",'statement of marks'!CR42)</f>
        <v>100</v>
      </c>
      <c r="J1382" s="203">
        <f t="shared" si="210"/>
        <v>199.5</v>
      </c>
      <c r="K1382" s="275" t="str">
        <f>CONCATENATE('statement of marks'!IQ42,'statement of marks'!IR42,'statement of marks'!IS42)</f>
        <v/>
      </c>
      <c r="L1382" s="277" t="str">
        <f>IF('result subject-wise'!AF42="","",'result subject-wise'!AF42)</f>
        <v/>
      </c>
      <c r="M1382" s="277" t="str">
        <f>IF('result subject-wise'!AO42="","",'result subject-wise'!AO42)</f>
        <v/>
      </c>
      <c r="N1382" s="276">
        <f t="shared" si="211"/>
        <v>199.5</v>
      </c>
      <c r="O1382" s="326"/>
      <c r="P1382" s="362"/>
      <c r="Q1382" s="334"/>
      <c r="R1382" s="325"/>
      <c r="S1382" s="335"/>
      <c r="T1382" s="336"/>
      <c r="U1382" s="337"/>
      <c r="V1382" s="334"/>
      <c r="W1382" s="334"/>
      <c r="X1382" s="337"/>
      <c r="Y1382" s="326"/>
      <c r="Z1382" s="326"/>
    </row>
    <row r="1383" spans="1:26" ht="21" customHeight="1">
      <c r="A1383" s="891" t="str">
        <f>'statement of marks'!$CZ$3</f>
        <v xml:space="preserve"> MATHEMATICS</v>
      </c>
      <c r="B1383" s="892"/>
      <c r="C1383" s="277">
        <f>IF('statement of marks'!CZ42="","",'statement of marks'!CZ42)</f>
        <v>5</v>
      </c>
      <c r="D1383" s="277">
        <f>IF('statement of marks'!DA42="","",'statement of marks'!DA42)</f>
        <v>4</v>
      </c>
      <c r="E1383" s="277">
        <f>IF('statement of marks'!DB42="","",'statement of marks'!DB42)</f>
        <v>8</v>
      </c>
      <c r="F1383" s="360">
        <f>IF('statement of marks'!DD42="","",'statement of marks'!DD42)</f>
        <v>1</v>
      </c>
      <c r="G1383" s="277">
        <f>IF('statement of marks'!DE42="","",'statement of marks'!DE42)</f>
        <v>25</v>
      </c>
      <c r="H1383" s="270">
        <f t="shared" si="209"/>
        <v>43</v>
      </c>
      <c r="I1383" s="202">
        <f>IF('statement of marks'!DG42="","",'statement of marks'!DG42)</f>
        <v>90</v>
      </c>
      <c r="J1383" s="203">
        <f t="shared" si="210"/>
        <v>133</v>
      </c>
      <c r="K1383" s="275" t="str">
        <f>CONCATENATE('statement of marks'!IT42,'statement of marks'!IU42,'statement of marks'!IV42)</f>
        <v/>
      </c>
      <c r="L1383" s="277" t="str">
        <f>IF('result subject-wise'!AG42="","",'result subject-wise'!AG42)</f>
        <v/>
      </c>
      <c r="M1383" s="277" t="str">
        <f>IF('result subject-wise'!AP42="","",'result subject-wise'!AP42)</f>
        <v/>
      </c>
      <c r="N1383" s="276">
        <f t="shared" si="211"/>
        <v>133</v>
      </c>
      <c r="O1383" s="326"/>
      <c r="P1383" s="362"/>
      <c r="Q1383" s="334"/>
      <c r="R1383" s="325"/>
      <c r="S1383" s="335"/>
      <c r="T1383" s="336"/>
      <c r="U1383" s="337"/>
      <c r="V1383" s="334"/>
      <c r="W1383" s="334"/>
      <c r="X1383" s="337"/>
      <c r="Y1383" s="326"/>
      <c r="Z1383" s="326"/>
    </row>
    <row r="1384" spans="1:26" ht="21" customHeight="1">
      <c r="A1384" s="911" t="s">
        <v>214</v>
      </c>
      <c r="B1384" s="912"/>
      <c r="C1384" s="274">
        <f t="shared" ref="C1384:D1384" si="212">IF(C1383="","",SUM(C1378:C1383))</f>
        <v>15</v>
      </c>
      <c r="D1384" s="274">
        <f t="shared" si="212"/>
        <v>14</v>
      </c>
      <c r="E1384" s="274">
        <f>IF(E1383="","",SUM(E1378:E1383))</f>
        <v>17</v>
      </c>
      <c r="F1384" s="361">
        <f>IF(F1383="","",SUM(F1378:F1383))</f>
        <v>1.5</v>
      </c>
      <c r="G1384" s="274">
        <f t="shared" ref="G1384:J1384" si="213">IF(G1383="","",SUM(G1378:G1383))</f>
        <v>95</v>
      </c>
      <c r="H1384" s="274">
        <f t="shared" si="213"/>
        <v>142.5</v>
      </c>
      <c r="I1384" s="274">
        <f t="shared" si="213"/>
        <v>190</v>
      </c>
      <c r="J1384" s="274">
        <f t="shared" si="213"/>
        <v>332.5</v>
      </c>
      <c r="K1384" s="913"/>
      <c r="L1384" s="914"/>
      <c r="M1384" s="919">
        <f>COUNTIF(M1378:M1383,"F")</f>
        <v>0</v>
      </c>
      <c r="N1384" s="273">
        <f>SUM(N1378:N1383)</f>
        <v>332.5</v>
      </c>
      <c r="O1384" s="326"/>
      <c r="P1384" s="362"/>
      <c r="Q1384" s="334"/>
      <c r="R1384" s="325"/>
      <c r="S1384" s="335"/>
      <c r="T1384" s="336"/>
      <c r="U1384" s="337"/>
      <c r="V1384" s="334"/>
      <c r="W1384" s="334"/>
      <c r="X1384" s="337"/>
      <c r="Y1384" s="326"/>
      <c r="Z1384" s="326"/>
    </row>
    <row r="1385" spans="1:26" ht="21" customHeight="1">
      <c r="A1385" s="911" t="s">
        <v>199</v>
      </c>
      <c r="B1385" s="912"/>
      <c r="C1385" s="270">
        <f>60-(COUNTIF(C1378:C1383,"NA")*C1377+COUNTIF(C1378:C1383,"ML")*C1377)</f>
        <v>60</v>
      </c>
      <c r="D1385" s="270">
        <f>60-(COUNTIF(D1378:D1383,"NA")*D1377+COUNTIF(D1378:D1383,"ML")*D1377)</f>
        <v>60</v>
      </c>
      <c r="E1385" s="270">
        <f>53-(COUNTIF(E1378:E1383,"NA")*9+COUNTIF(E1378:E1383,"ML")*9)</f>
        <v>53</v>
      </c>
      <c r="F1385" s="270">
        <f>7-(COUNTIF(F1378:F1383,"ML")*1)</f>
        <v>7</v>
      </c>
      <c r="G1385" s="270">
        <f>420-(COUNTIF(G1378:G1383,"NA")*G1377+COUNTIF(G1378:G1383,"ML")*G1377)</f>
        <v>420</v>
      </c>
      <c r="H1385" s="270">
        <f>SUM(C1385:G1385)</f>
        <v>600</v>
      </c>
      <c r="I1385" s="270">
        <f>600-(COUNTIF(I1378:I1383,"ML")*100)</f>
        <v>600</v>
      </c>
      <c r="J1385" s="270">
        <f>SUM(H1385:I1385)</f>
        <v>1200</v>
      </c>
      <c r="K1385" s="915"/>
      <c r="L1385" s="916"/>
      <c r="M1385" s="920"/>
      <c r="N1385" s="201">
        <f>6*N1377</f>
        <v>1200</v>
      </c>
      <c r="O1385" s="339"/>
      <c r="P1385" s="362"/>
      <c r="Q1385" s="332"/>
      <c r="R1385" s="332"/>
      <c r="S1385" s="332"/>
      <c r="T1385" s="332"/>
      <c r="U1385" s="340"/>
      <c r="V1385" s="340"/>
      <c r="W1385" s="334"/>
      <c r="X1385" s="332"/>
      <c r="Y1385" s="339"/>
      <c r="Z1385" s="339"/>
    </row>
    <row r="1386" spans="1:26" ht="21" customHeight="1">
      <c r="A1386" s="922" t="s">
        <v>130</v>
      </c>
      <c r="B1386" s="923"/>
      <c r="C1386" s="204">
        <f t="shared" ref="C1386:J1386" si="214">C1384/C1385*100</f>
        <v>25</v>
      </c>
      <c r="D1386" s="204">
        <f t="shared" si="214"/>
        <v>23.333333333333332</v>
      </c>
      <c r="E1386" s="204">
        <f t="shared" si="214"/>
        <v>32.075471698113205</v>
      </c>
      <c r="F1386" s="204">
        <f t="shared" si="214"/>
        <v>21.428571428571427</v>
      </c>
      <c r="G1386" s="204">
        <f t="shared" si="214"/>
        <v>22.61904761904762</v>
      </c>
      <c r="H1386" s="204">
        <f t="shared" si="214"/>
        <v>23.75</v>
      </c>
      <c r="I1386" s="204">
        <f t="shared" si="214"/>
        <v>31.666666666666664</v>
      </c>
      <c r="J1386" s="204">
        <f t="shared" si="214"/>
        <v>27.708333333333336</v>
      </c>
      <c r="K1386" s="917"/>
      <c r="L1386" s="918"/>
      <c r="M1386" s="921"/>
      <c r="N1386" s="354">
        <f>N1384/N1385*100</f>
        <v>27.708333333333336</v>
      </c>
      <c r="O1386" s="339"/>
      <c r="P1386" s="363"/>
      <c r="Q1386" s="325"/>
      <c r="R1386" s="325"/>
      <c r="S1386" s="325"/>
      <c r="T1386" s="325"/>
      <c r="U1386" s="340"/>
      <c r="V1386" s="334"/>
      <c r="W1386" s="340"/>
      <c r="X1386" s="325"/>
      <c r="Y1386" s="339"/>
      <c r="Z1386" s="339"/>
    </row>
    <row r="1387" spans="1:26" ht="21" customHeight="1">
      <c r="A1387" s="891" t="str">
        <f>'statement of marks'!$DS$3</f>
        <v>RAJASTHAN KA SWARNIM ITIHAS</v>
      </c>
      <c r="B1387" s="892"/>
      <c r="C1387" s="272">
        <f>IF('statement of marks'!DS42="","",'statement of marks'!DS42)</f>
        <v>10</v>
      </c>
      <c r="D1387" s="272">
        <f>IF('statement of marks'!DT42="","",'statement of marks'!DT42)</f>
        <v>10</v>
      </c>
      <c r="E1387" s="277">
        <f>IF('statement of marks'!DU42="","",'statement of marks'!DU42)</f>
        <v>10</v>
      </c>
      <c r="F1387" s="924"/>
      <c r="G1387" s="272">
        <f>IF('statement of marks'!DW42="","",'statement of marks'!DW42)</f>
        <v>70</v>
      </c>
      <c r="H1387" s="270">
        <f>IF(G1387="","",SUM(C1387:G1387))</f>
        <v>100</v>
      </c>
      <c r="I1387" s="272">
        <f>IF('statement of marks'!DY42="","",'statement of marks'!DY42)</f>
        <v>100</v>
      </c>
      <c r="J1387" s="270">
        <f>IF(I1387="","",SUM(H1387:I1387))</f>
        <v>200</v>
      </c>
      <c r="K1387" s="275" t="str">
        <f>IF('statement of marks'!IW42="","",'statement of marks'!IW42)</f>
        <v/>
      </c>
      <c r="L1387" s="280" t="str">
        <f>IF('result subject-wise'!AQ42="","",'result subject-wise'!AQ42)</f>
        <v/>
      </c>
      <c r="M1387" s="927" t="s">
        <v>441</v>
      </c>
      <c r="N1387" s="928"/>
      <c r="O1387" s="331"/>
      <c r="P1387" s="362"/>
      <c r="Q1387" s="341"/>
      <c r="R1387" s="341"/>
      <c r="S1387" s="341"/>
      <c r="T1387" s="341"/>
      <c r="U1387" s="340"/>
      <c r="V1387" s="334"/>
      <c r="W1387" s="340"/>
      <c r="X1387" s="341"/>
      <c r="Y1387" s="331"/>
      <c r="Z1387" s="331"/>
    </row>
    <row r="1388" spans="1:26" ht="21" customHeight="1">
      <c r="A1388" s="891" t="str">
        <f>'statement of marks'!$EG$3</f>
        <v xml:space="preserve"> PH. AND HEALTH EDU.</v>
      </c>
      <c r="B1388" s="892"/>
      <c r="C1388" s="272">
        <f>IF('statement of marks'!EI42="","",'statement of marks'!EI42)</f>
        <v>14</v>
      </c>
      <c r="D1388" s="272">
        <f>IF('statement of marks'!EL42="","",'statement of marks'!EL42)</f>
        <v>11</v>
      </c>
      <c r="E1388" s="277">
        <f>IF('statement of marks'!EO42="","",'statement of marks'!EO42)</f>
        <v>25</v>
      </c>
      <c r="F1388" s="925"/>
      <c r="G1388" s="272">
        <f>IF('statement of marks'!EU42="","",'statement of marks'!EU42)</f>
        <v>38</v>
      </c>
      <c r="H1388" s="270">
        <f>IF(G1388="","",SUM(C1388:G1388))</f>
        <v>88</v>
      </c>
      <c r="I1388" s="272">
        <f>IF('statement of marks'!EZ42="","",'statement of marks'!EZ42)</f>
        <v>100</v>
      </c>
      <c r="J1388" s="270">
        <f>IF(I1388="","",SUM(H1388:I1388))</f>
        <v>188</v>
      </c>
      <c r="K1388" s="275" t="str">
        <f>IF('statement of marks'!IX42="","",'statement of marks'!IX42)</f>
        <v>A</v>
      </c>
      <c r="L1388" s="274" t="str">
        <f>IF('result subject-wise'!AR42="","",'result subject-wise'!AR42)</f>
        <v/>
      </c>
      <c r="M1388" s="929"/>
      <c r="N1388" s="930"/>
      <c r="O1388" s="326"/>
      <c r="P1388" s="362"/>
      <c r="Q1388" s="327"/>
      <c r="R1388" s="325"/>
      <c r="S1388" s="327"/>
      <c r="T1388" s="325"/>
      <c r="U1388" s="337"/>
      <c r="V1388" s="342"/>
      <c r="W1388" s="343"/>
      <c r="X1388" s="332"/>
      <c r="Y1388" s="326"/>
      <c r="Z1388" s="326"/>
    </row>
    <row r="1389" spans="1:26" ht="21" customHeight="1">
      <c r="A1389" s="891" t="str">
        <f>'statement of marks'!$FJ$3</f>
        <v xml:space="preserve"> FOUNDATION OF IT</v>
      </c>
      <c r="B1389" s="892"/>
      <c r="C1389" s="272">
        <f>IF('statement of marks'!FJ42="","",'statement of marks'!FJ42)</f>
        <v>10</v>
      </c>
      <c r="D1389" s="272">
        <f>IF('statement of marks'!FK42="","",'statement of marks'!FK42)</f>
        <v>10</v>
      </c>
      <c r="E1389" s="277">
        <f>IF('statement of marks'!FL42="","",'statement of marks'!FL42)</f>
        <v>10</v>
      </c>
      <c r="F1389" s="926"/>
      <c r="G1389" s="272">
        <f>IF('statement of marks'!FP42="","",'statement of marks'!FP42)</f>
        <v>51</v>
      </c>
      <c r="H1389" s="270">
        <f>IF(G1389="","",SUM(C1389:G1389))</f>
        <v>81</v>
      </c>
      <c r="I1389" s="272">
        <f>IF('statement of marks'!FU42="","",'statement of marks'!FU42)</f>
        <v>90</v>
      </c>
      <c r="J1389" s="270">
        <f>IF(I1389="","",SUM(H1389:I1389))</f>
        <v>171</v>
      </c>
      <c r="K1389" s="275" t="str">
        <f>IF('statement of marks'!IY42="","",'statement of marks'!IY42)</f>
        <v>A</v>
      </c>
      <c r="L1389" s="274" t="str">
        <f>IF('result subject-wise'!AS42="","",'result subject-wise'!AS42)</f>
        <v/>
      </c>
      <c r="M1389" s="931" t="str">
        <f>IF('result subject-wise'!AV42="","",'result subject-wise'!AV42)</f>
        <v/>
      </c>
      <c r="N1389" s="932"/>
      <c r="O1389" s="326"/>
      <c r="P1389" s="362"/>
      <c r="Q1389" s="327"/>
      <c r="R1389" s="325"/>
      <c r="S1389" s="327"/>
      <c r="T1389" s="325"/>
      <c r="U1389" s="337"/>
      <c r="V1389" s="332"/>
      <c r="W1389" s="332"/>
      <c r="X1389" s="332"/>
      <c r="Y1389" s="326"/>
      <c r="Z1389" s="326"/>
    </row>
    <row r="1390" spans="1:26" ht="21" customHeight="1">
      <c r="A1390" s="891" t="str">
        <f>'statement of marks'!$GE$3</f>
        <v xml:space="preserve"> S.U.P.W.</v>
      </c>
      <c r="B1390" s="892"/>
      <c r="C1390" s="933" t="s">
        <v>244</v>
      </c>
      <c r="D1390" s="934"/>
      <c r="E1390" s="933" t="s">
        <v>74</v>
      </c>
      <c r="F1390" s="933"/>
      <c r="G1390" s="934"/>
      <c r="H1390" s="934" t="s">
        <v>75</v>
      </c>
      <c r="I1390" s="934"/>
      <c r="J1390" s="270" t="s">
        <v>35</v>
      </c>
      <c r="K1390" s="274" t="s">
        <v>52</v>
      </c>
      <c r="L1390" s="935"/>
      <c r="M1390" s="933" t="s">
        <v>130</v>
      </c>
      <c r="N1390" s="936"/>
      <c r="O1390" s="326"/>
      <c r="P1390" s="362"/>
      <c r="Q1390" s="327"/>
      <c r="R1390" s="325"/>
      <c r="S1390" s="327"/>
      <c r="T1390" s="325"/>
      <c r="U1390" s="337"/>
      <c r="V1390" s="332"/>
      <c r="W1390" s="332"/>
      <c r="X1390" s="332"/>
      <c r="Y1390" s="326"/>
      <c r="Z1390" s="326"/>
    </row>
    <row r="1391" spans="1:26" ht="21" customHeight="1">
      <c r="A1391" s="891"/>
      <c r="B1391" s="892"/>
      <c r="C1391" s="934">
        <f>'statement of marks'!$GE$6</f>
        <v>25</v>
      </c>
      <c r="D1391" s="934"/>
      <c r="E1391" s="934">
        <f>'statement of marks'!$GF$6</f>
        <v>45</v>
      </c>
      <c r="F1391" s="934"/>
      <c r="G1391" s="934"/>
      <c r="H1391" s="934">
        <f>'statement of marks'!$GG$6</f>
        <v>30</v>
      </c>
      <c r="I1391" s="934"/>
      <c r="J1391" s="270">
        <f>SUM(C1391,E1391,H1391)</f>
        <v>100</v>
      </c>
      <c r="K1391" s="274"/>
      <c r="L1391" s="935"/>
      <c r="M1391" s="937" t="str">
        <f>IF(M1389="PASS",N1386,"")</f>
        <v/>
      </c>
      <c r="N1391" s="938"/>
      <c r="O1391" s="326"/>
      <c r="P1391" s="362"/>
      <c r="Q1391" s="325"/>
      <c r="R1391" s="325"/>
      <c r="S1391" s="325"/>
      <c r="T1391" s="325"/>
      <c r="U1391" s="332"/>
      <c r="V1391" s="342"/>
      <c r="W1391" s="337"/>
      <c r="X1391" s="337"/>
      <c r="Y1391" s="326"/>
      <c r="Z1391" s="326"/>
    </row>
    <row r="1392" spans="1:26" ht="21" customHeight="1">
      <c r="A1392" s="891"/>
      <c r="B1392" s="892"/>
      <c r="C1392" s="939">
        <f>IF('statement of marks'!GE42="","",'statement of marks'!GE42)</f>
        <v>24</v>
      </c>
      <c r="D1392" s="939"/>
      <c r="E1392" s="939">
        <f>'statement of marks'!GF42</f>
        <v>44</v>
      </c>
      <c r="F1392" s="939"/>
      <c r="G1392" s="939"/>
      <c r="H1392" s="939">
        <f>'statement of marks'!GG42</f>
        <v>30</v>
      </c>
      <c r="I1392" s="939"/>
      <c r="J1392" s="272">
        <f>IF(H1392="","",SUM(C1392,E1392,H1392))</f>
        <v>98</v>
      </c>
      <c r="K1392" s="275" t="str">
        <f>IF('statement of marks'!IZ42="","",'statement of marks'!IZ42)</f>
        <v>A</v>
      </c>
      <c r="L1392" s="935"/>
      <c r="M1392" s="940" t="s">
        <v>50</v>
      </c>
      <c r="N1392" s="941"/>
      <c r="O1392" s="326"/>
      <c r="P1392" s="362"/>
      <c r="Q1392" s="325"/>
      <c r="R1392" s="325"/>
      <c r="S1392" s="325"/>
      <c r="T1392" s="325"/>
      <c r="U1392" s="332"/>
      <c r="V1392" s="342"/>
      <c r="W1392" s="337"/>
      <c r="X1392" s="337"/>
      <c r="Y1392" s="326"/>
      <c r="Z1392" s="326"/>
    </row>
    <row r="1393" spans="1:26" ht="21" customHeight="1">
      <c r="A1393" s="891" t="str">
        <f>'statement of marks'!$GN$3</f>
        <v xml:space="preserve"> ART EDU.</v>
      </c>
      <c r="B1393" s="892"/>
      <c r="C1393" s="934" t="s">
        <v>76</v>
      </c>
      <c r="D1393" s="934"/>
      <c r="E1393" s="934" t="s">
        <v>77</v>
      </c>
      <c r="F1393" s="934"/>
      <c r="G1393" s="934"/>
      <c r="H1393" s="934" t="s">
        <v>78</v>
      </c>
      <c r="I1393" s="934"/>
      <c r="J1393" s="270" t="s">
        <v>35</v>
      </c>
      <c r="K1393" s="274" t="s">
        <v>52</v>
      </c>
      <c r="L1393" s="935"/>
      <c r="M1393" s="942" t="str">
        <f>IF(M1391="","",IF(M1391&gt;=60,"FIRST",IF(M1391&gt;=48,"SECOND",IF(M1391&gt;=36,"THIRD"))))</f>
        <v/>
      </c>
      <c r="N1393" s="943"/>
      <c r="O1393" s="326"/>
      <c r="P1393" s="362"/>
      <c r="Q1393" s="327"/>
      <c r="R1393" s="327"/>
      <c r="S1393" s="327"/>
      <c r="T1393" s="327"/>
      <c r="U1393" s="337"/>
      <c r="V1393" s="342"/>
      <c r="W1393" s="34"/>
      <c r="X1393" s="337"/>
      <c r="Y1393" s="326"/>
      <c r="Z1393" s="326"/>
    </row>
    <row r="1394" spans="1:26" ht="21" customHeight="1">
      <c r="A1394" s="891"/>
      <c r="B1394" s="892"/>
      <c r="C1394" s="934">
        <f>'statement of marks'!$GN$6</f>
        <v>25</v>
      </c>
      <c r="D1394" s="934"/>
      <c r="E1394" s="274">
        <f>'statement of marks'!$GO$6</f>
        <v>30</v>
      </c>
      <c r="F1394" s="274"/>
      <c r="G1394" s="270">
        <f>'statement of marks'!$GP$6</f>
        <v>30</v>
      </c>
      <c r="H1394" s="934">
        <f>'statement of marks'!$GQ$6</f>
        <v>15</v>
      </c>
      <c r="I1394" s="934"/>
      <c r="J1394" s="270">
        <f>SUM(C1394,E1394,G1394,H1394)</f>
        <v>100</v>
      </c>
      <c r="K1394" s="274"/>
      <c r="L1394" s="935"/>
      <c r="M1394" s="942"/>
      <c r="N1394" s="943"/>
      <c r="O1394" s="326"/>
      <c r="P1394" s="362"/>
      <c r="Q1394" s="325"/>
      <c r="R1394" s="325"/>
      <c r="S1394" s="325"/>
      <c r="T1394" s="325"/>
      <c r="U1394" s="332"/>
      <c r="V1394" s="342"/>
      <c r="W1394" s="337"/>
      <c r="X1394" s="337"/>
      <c r="Y1394" s="326"/>
      <c r="Z1394" s="326"/>
    </row>
    <row r="1395" spans="1:26" ht="21" customHeight="1">
      <c r="A1395" s="891"/>
      <c r="B1395" s="892"/>
      <c r="C1395" s="939">
        <f>IF('statement of marks'!GN42="","",'statement of marks'!GN42)</f>
        <v>24</v>
      </c>
      <c r="D1395" s="939"/>
      <c r="E1395" s="277">
        <f>'statement of marks'!GO42</f>
        <v>28</v>
      </c>
      <c r="F1395" s="277"/>
      <c r="G1395" s="272">
        <f>'statement of marks'!GP42</f>
        <v>27</v>
      </c>
      <c r="H1395" s="939">
        <f>'statement of marks'!GQ42</f>
        <v>14</v>
      </c>
      <c r="I1395" s="939"/>
      <c r="J1395" s="270">
        <f>IF(H1395="","",SUM(C1395:H1395))</f>
        <v>93</v>
      </c>
      <c r="K1395" s="275" t="str">
        <f>IF('statement of marks'!JA42="","",'statement of marks'!JA42)</f>
        <v>A</v>
      </c>
      <c r="L1395" s="944" t="s">
        <v>442</v>
      </c>
      <c r="M1395" s="945"/>
      <c r="N1395" s="946"/>
      <c r="O1395" s="326"/>
      <c r="P1395" s="362"/>
      <c r="Q1395" s="325"/>
      <c r="R1395" s="325"/>
      <c r="S1395" s="325"/>
      <c r="T1395" s="325"/>
      <c r="U1395" s="332"/>
      <c r="V1395" s="342"/>
      <c r="W1395" s="337"/>
      <c r="X1395" s="337"/>
      <c r="Y1395" s="326"/>
      <c r="Z1395" s="326"/>
    </row>
    <row r="1396" spans="1:26" ht="21" customHeight="1">
      <c r="A1396" s="922" t="s">
        <v>439</v>
      </c>
      <c r="B1396" s="923"/>
      <c r="C1396" s="901" t="str">
        <f>'statement of marks'!HK42</f>
        <v/>
      </c>
      <c r="D1396" s="901"/>
      <c r="E1396" s="901"/>
      <c r="F1396" s="278"/>
      <c r="G1396" s="278" t="s">
        <v>211</v>
      </c>
      <c r="H1396" s="275" t="str">
        <f>IF('statement of marks'!DR42="","",'statement of marks'!DR42)</f>
        <v/>
      </c>
      <c r="I1396" s="942" t="s">
        <v>209</v>
      </c>
      <c r="J1396" s="942"/>
      <c r="K1396" s="272" t="str">
        <f>IF('statement of marks'!HM42="","",'statement of marks'!HM42)</f>
        <v/>
      </c>
      <c r="L1396" s="945"/>
      <c r="M1396" s="945"/>
      <c r="N1396" s="946"/>
      <c r="O1396" s="326"/>
      <c r="P1396" s="362"/>
      <c r="Q1396" s="327"/>
      <c r="R1396" s="327"/>
      <c r="S1396" s="327"/>
      <c r="T1396" s="325"/>
      <c r="U1396" s="337"/>
      <c r="V1396" s="344"/>
      <c r="W1396" s="345"/>
      <c r="X1396" s="345"/>
      <c r="Y1396" s="326"/>
      <c r="Z1396" s="326"/>
    </row>
    <row r="1397" spans="1:26" ht="21" customHeight="1">
      <c r="A1397" s="310" t="s">
        <v>363</v>
      </c>
      <c r="B1397" s="947" t="s">
        <v>202</v>
      </c>
      <c r="C1397" s="947"/>
      <c r="D1397" s="939" t="s">
        <v>203</v>
      </c>
      <c r="E1397" s="939"/>
      <c r="F1397" s="272"/>
      <c r="G1397" s="939" t="s">
        <v>204</v>
      </c>
      <c r="H1397" s="939"/>
      <c r="I1397" s="939" t="s">
        <v>205</v>
      </c>
      <c r="J1397" s="939"/>
      <c r="K1397" s="272" t="s">
        <v>324</v>
      </c>
      <c r="L1397" s="945"/>
      <c r="M1397" s="945"/>
      <c r="N1397" s="946"/>
      <c r="O1397" s="331"/>
      <c r="P1397" s="362"/>
      <c r="Q1397" s="324"/>
      <c r="R1397" s="337"/>
      <c r="S1397" s="337"/>
      <c r="T1397" s="337"/>
      <c r="U1397" s="327"/>
      <c r="V1397" s="345"/>
      <c r="W1397" s="345"/>
      <c r="X1397" s="345"/>
      <c r="Y1397" s="331"/>
      <c r="Z1397" s="331"/>
    </row>
    <row r="1398" spans="1:26" ht="21" customHeight="1">
      <c r="A1398" s="891" t="s">
        <v>200</v>
      </c>
      <c r="B1398" s="892"/>
      <c r="C1398" s="277" t="str">
        <f>IF('statement of marks'!HO42="","",'statement of marks'!HO42)</f>
        <v/>
      </c>
      <c r="D1398" s="893" t="str">
        <f>IF('statement of marks'!HQ42="","",'statement of marks'!HQ42)</f>
        <v/>
      </c>
      <c r="E1398" s="893"/>
      <c r="F1398" s="277"/>
      <c r="G1398" s="893" t="str">
        <f>IF('statement of marks'!HS42="","",'statement of marks'!HS42)</f>
        <v/>
      </c>
      <c r="H1398" s="893"/>
      <c r="I1398" s="893" t="str">
        <f>IF('statement of marks'!HU42="","",'statement of marks'!HU42)</f>
        <v/>
      </c>
      <c r="J1398" s="893"/>
      <c r="K1398" s="275" t="str">
        <f>'statement of marks'!HW42</f>
        <v/>
      </c>
      <c r="L1398" s="894" t="str">
        <f>IF(OR(M1389="PASS",M1389="FAIL"),'result subject-wise'!$AV$112,"")</f>
        <v/>
      </c>
      <c r="M1398" s="894"/>
      <c r="N1398" s="895"/>
      <c r="O1398" s="346"/>
      <c r="P1398" s="362"/>
      <c r="Q1398" s="327"/>
      <c r="R1398" s="327"/>
      <c r="S1398" s="327"/>
      <c r="T1398" s="327"/>
      <c r="U1398" s="327"/>
      <c r="V1398" s="345"/>
      <c r="W1398" s="345"/>
      <c r="X1398" s="345"/>
      <c r="Y1398" s="357"/>
      <c r="Z1398" s="346"/>
    </row>
    <row r="1399" spans="1:26" ht="21" customHeight="1">
      <c r="A1399" s="896" t="s">
        <v>201</v>
      </c>
      <c r="B1399" s="897"/>
      <c r="C1399" s="274" t="str">
        <f>IF('statement of marks'!HN42="","",'statement of marks'!HN42)</f>
        <v/>
      </c>
      <c r="D1399" s="898" t="str">
        <f>IF('statement of marks'!HP42="","",'statement of marks'!HP42)</f>
        <v/>
      </c>
      <c r="E1399" s="898"/>
      <c r="F1399" s="274"/>
      <c r="G1399" s="898" t="str">
        <f>IF('statement of marks'!HR42="","",'statement of marks'!HR42)</f>
        <v/>
      </c>
      <c r="H1399" s="898"/>
      <c r="I1399" s="898" t="str">
        <f>IF('statement of marks'!HT42="","",'statement of marks'!HT42)</f>
        <v/>
      </c>
      <c r="J1399" s="898"/>
      <c r="K1399" s="274" t="str">
        <f>'statement of marks'!HV42</f>
        <v/>
      </c>
      <c r="L1399" s="894"/>
      <c r="M1399" s="894"/>
      <c r="N1399" s="895"/>
      <c r="O1399" s="326"/>
      <c r="P1399" s="362"/>
      <c r="Q1399" s="334"/>
      <c r="R1399" s="334"/>
      <c r="S1399" s="334"/>
      <c r="T1399" s="334"/>
      <c r="U1399" s="337"/>
      <c r="V1399" s="347"/>
      <c r="W1399" s="347"/>
      <c r="X1399" s="347"/>
      <c r="Y1399" s="326"/>
      <c r="Z1399" s="326"/>
    </row>
    <row r="1400" spans="1:26" ht="21" customHeight="1">
      <c r="A1400" s="899" t="s">
        <v>323</v>
      </c>
      <c r="B1400" s="900"/>
      <c r="C1400" s="22"/>
      <c r="D1400" s="901"/>
      <c r="E1400" s="901"/>
      <c r="F1400" s="278"/>
      <c r="G1400" s="901"/>
      <c r="H1400" s="901"/>
      <c r="I1400" s="901"/>
      <c r="J1400" s="901"/>
      <c r="K1400" s="901"/>
      <c r="L1400" s="901"/>
      <c r="M1400" s="901"/>
      <c r="N1400" s="902"/>
      <c r="O1400" s="348"/>
      <c r="P1400" s="362"/>
      <c r="Q1400" s="332"/>
      <c r="R1400" s="332"/>
      <c r="S1400" s="332"/>
      <c r="T1400" s="332"/>
      <c r="U1400" s="332"/>
      <c r="V1400" s="347"/>
      <c r="W1400" s="347"/>
      <c r="X1400" s="347"/>
      <c r="Y1400" s="348"/>
      <c r="Z1400" s="348"/>
    </row>
    <row r="1401" spans="1:26" ht="21" customHeight="1">
      <c r="A1401" s="899" t="s">
        <v>206</v>
      </c>
      <c r="B1401" s="900"/>
      <c r="C1401" s="22"/>
      <c r="D1401" s="901"/>
      <c r="E1401" s="901"/>
      <c r="F1401" s="278"/>
      <c r="G1401" s="901"/>
      <c r="H1401" s="901"/>
      <c r="I1401" s="901"/>
      <c r="J1401" s="901"/>
      <c r="K1401" s="901"/>
      <c r="L1401" s="901"/>
      <c r="M1401" s="901"/>
      <c r="N1401" s="902"/>
      <c r="O1401" s="326"/>
      <c r="P1401" s="362"/>
      <c r="Q1401" s="324"/>
      <c r="R1401" s="324"/>
      <c r="S1401" s="324"/>
      <c r="T1401" s="324"/>
      <c r="U1401" s="324"/>
      <c r="V1401" s="324"/>
      <c r="W1401" s="324"/>
      <c r="X1401" s="324"/>
      <c r="Y1401" s="349"/>
      <c r="Z1401" s="326"/>
    </row>
    <row r="1402" spans="1:26" ht="21" customHeight="1">
      <c r="A1402" s="891" t="s">
        <v>322</v>
      </c>
      <c r="B1402" s="892"/>
      <c r="C1402" s="22"/>
      <c r="D1402" s="901"/>
      <c r="E1402" s="901"/>
      <c r="F1402" s="278"/>
      <c r="G1402" s="901"/>
      <c r="H1402" s="901"/>
      <c r="I1402" s="901"/>
      <c r="J1402" s="901"/>
      <c r="K1402" s="594" t="s">
        <v>322</v>
      </c>
      <c r="L1402" s="901"/>
      <c r="M1402" s="901"/>
      <c r="N1402" s="902"/>
      <c r="O1402" s="326"/>
      <c r="P1402" s="362"/>
      <c r="Q1402" s="324"/>
      <c r="R1402" s="324"/>
      <c r="S1402" s="324"/>
      <c r="T1402" s="324"/>
      <c r="U1402" s="324"/>
      <c r="V1402" s="324"/>
      <c r="W1402" s="324"/>
      <c r="X1402" s="324"/>
      <c r="Y1402" s="326"/>
      <c r="Z1402" s="326"/>
    </row>
    <row r="1403" spans="1:26" ht="21" customHeight="1">
      <c r="A1403" s="891" t="s">
        <v>207</v>
      </c>
      <c r="B1403" s="892"/>
      <c r="C1403" s="22"/>
      <c r="D1403" s="901"/>
      <c r="E1403" s="901"/>
      <c r="F1403" s="278"/>
      <c r="G1403" s="901"/>
      <c r="H1403" s="901"/>
      <c r="I1403" s="901"/>
      <c r="J1403" s="901"/>
      <c r="K1403" s="901"/>
      <c r="L1403" s="901"/>
      <c r="M1403" s="901"/>
      <c r="N1403" s="902"/>
      <c r="O1403" s="326"/>
      <c r="P1403" s="362"/>
      <c r="Q1403" s="324"/>
      <c r="R1403" s="324"/>
      <c r="S1403" s="324"/>
      <c r="T1403" s="324"/>
      <c r="U1403" s="34"/>
      <c r="V1403" s="324"/>
      <c r="W1403" s="324"/>
      <c r="X1403" s="324"/>
      <c r="Y1403" s="326"/>
      <c r="Z1403" s="326"/>
    </row>
    <row r="1404" spans="1:26" ht="21" customHeight="1" thickBot="1">
      <c r="A1404" s="905" t="s">
        <v>208</v>
      </c>
      <c r="B1404" s="906"/>
      <c r="C1404" s="906"/>
      <c r="D1404" s="906"/>
      <c r="E1404" s="906"/>
      <c r="F1404" s="314"/>
      <c r="G1404" s="907">
        <f>'statement of marks'!$HV$108</f>
        <v>45781</v>
      </c>
      <c r="H1404" s="907"/>
      <c r="I1404" s="908" t="s">
        <v>210</v>
      </c>
      <c r="J1404" s="908"/>
      <c r="K1404" s="903"/>
      <c r="L1404" s="903"/>
      <c r="M1404" s="903"/>
      <c r="N1404" s="904"/>
      <c r="O1404" s="326"/>
      <c r="P1404" s="362"/>
      <c r="Q1404" s="324"/>
      <c r="R1404" s="324"/>
      <c r="S1404" s="324"/>
      <c r="T1404" s="324"/>
      <c r="U1404" s="324"/>
      <c r="V1404" s="324"/>
      <c r="W1404" s="324"/>
      <c r="X1404" s="324"/>
      <c r="Y1404" s="326"/>
      <c r="Z1404" s="326"/>
    </row>
    <row r="1405" spans="1:26" ht="21" customHeight="1" thickTop="1">
      <c r="A1405" s="962" t="s">
        <v>195</v>
      </c>
      <c r="B1405" s="963"/>
      <c r="C1405" s="963"/>
      <c r="D1405" s="963"/>
      <c r="E1405" s="963"/>
      <c r="F1405" s="963"/>
      <c r="G1405" s="963"/>
      <c r="H1405" s="963"/>
      <c r="I1405" s="963"/>
      <c r="J1405" s="963"/>
      <c r="K1405" s="963"/>
      <c r="L1405" s="963"/>
      <c r="M1405" s="963"/>
      <c r="N1405" s="964"/>
      <c r="O1405" s="345"/>
      <c r="P1405" s="362"/>
      <c r="Q1405" s="345"/>
      <c r="R1405" s="347"/>
      <c r="S1405" s="350"/>
      <c r="T1405" s="350"/>
      <c r="U1405" s="324"/>
      <c r="V1405" s="324"/>
      <c r="W1405" s="324"/>
      <c r="X1405" s="324"/>
      <c r="Y1405" s="345"/>
      <c r="Z1405" s="345"/>
    </row>
    <row r="1406" spans="1:26" ht="21" customHeight="1">
      <c r="A1406" s="965" t="str">
        <f>IF('statement of marks'!$A$2="","",'statement of marks'!$A$2)</f>
        <v>Govt. Higher Secondary School, XYZ</v>
      </c>
      <c r="B1406" s="966"/>
      <c r="C1406" s="966"/>
      <c r="D1406" s="966"/>
      <c r="E1406" s="966"/>
      <c r="F1406" s="966"/>
      <c r="G1406" s="966"/>
      <c r="H1406" s="966"/>
      <c r="I1406" s="966"/>
      <c r="J1406" s="966"/>
      <c r="K1406" s="966"/>
      <c r="L1406" s="966"/>
      <c r="M1406" s="966"/>
      <c r="N1406" s="967"/>
      <c r="O1406" s="323"/>
      <c r="P1406" s="362"/>
      <c r="Q1406" s="323"/>
      <c r="R1406" s="323"/>
      <c r="S1406" s="323"/>
      <c r="T1406" s="323"/>
      <c r="U1406" s="323"/>
      <c r="V1406" s="323"/>
      <c r="W1406" s="323"/>
      <c r="X1406" s="323"/>
      <c r="Y1406" s="323"/>
      <c r="Z1406" s="323"/>
    </row>
    <row r="1407" spans="1:26" ht="21" customHeight="1">
      <c r="A1407" s="965"/>
      <c r="B1407" s="966"/>
      <c r="C1407" s="966"/>
      <c r="D1407" s="966"/>
      <c r="E1407" s="966"/>
      <c r="F1407" s="966"/>
      <c r="G1407" s="966"/>
      <c r="H1407" s="966"/>
      <c r="I1407" s="966"/>
      <c r="J1407" s="966"/>
      <c r="K1407" s="966"/>
      <c r="L1407" s="966"/>
      <c r="M1407" s="966"/>
      <c r="N1407" s="967"/>
      <c r="O1407" s="325"/>
      <c r="P1407" s="362"/>
      <c r="Q1407" s="325"/>
      <c r="R1407" s="325"/>
      <c r="S1407" s="325"/>
      <c r="T1407" s="325"/>
      <c r="U1407" s="325"/>
      <c r="V1407" s="325"/>
      <c r="W1407" s="325"/>
      <c r="X1407" s="325"/>
      <c r="Y1407" s="325"/>
      <c r="Z1407" s="325"/>
    </row>
    <row r="1408" spans="1:26" ht="21" customHeight="1">
      <c r="A1408" s="891" t="s">
        <v>196</v>
      </c>
      <c r="B1408" s="892"/>
      <c r="C1408" s="939" t="str">
        <f>IF(M1428="","MAIN EXAM.",IF(C1435="SUPPL.","SUPPL. EXAM.",IF(C1435="RE-EXAM.","RE-EXAM.",)))</f>
        <v>MAIN EXAM.</v>
      </c>
      <c r="D1408" s="939"/>
      <c r="E1408" s="939"/>
      <c r="F1408" s="939"/>
      <c r="G1408" s="939"/>
      <c r="H1408" s="948" t="s">
        <v>133</v>
      </c>
      <c r="I1408" s="949"/>
      <c r="J1408" s="352" t="str">
        <f>IF('statement of marks'!$F$3="","",'statement of marks'!$F$3)</f>
        <v>2024-25</v>
      </c>
      <c r="K1408" s="939" t="s">
        <v>62</v>
      </c>
      <c r="L1408" s="939"/>
      <c r="M1408" s="939" t="str">
        <f>IF('statement of marks'!D43="","",'statement of marks'!D43)</f>
        <v/>
      </c>
      <c r="N1408" s="950"/>
      <c r="O1408" s="325"/>
      <c r="P1408" s="362"/>
      <c r="Q1408" s="325"/>
      <c r="R1408" s="325"/>
      <c r="S1408" s="325"/>
      <c r="T1408" s="325"/>
      <c r="U1408" s="325"/>
      <c r="V1408" s="325"/>
      <c r="W1408" s="325"/>
      <c r="X1408" s="325"/>
      <c r="Y1408" s="325"/>
      <c r="Z1408" s="325"/>
    </row>
    <row r="1409" spans="1:26" ht="21" customHeight="1">
      <c r="A1409" s="891" t="s">
        <v>36</v>
      </c>
      <c r="B1409" s="892"/>
      <c r="C1409" s="892" t="str">
        <f>IF('statement of marks'!G43="","",'statement of marks'!G43)</f>
        <v/>
      </c>
      <c r="D1409" s="892"/>
      <c r="E1409" s="892"/>
      <c r="F1409" s="892"/>
      <c r="G1409" s="892"/>
      <c r="H1409" s="892"/>
      <c r="I1409" s="892"/>
      <c r="J1409" s="892"/>
      <c r="K1409" s="892"/>
      <c r="L1409" s="892"/>
      <c r="M1409" s="892"/>
      <c r="N1409" s="951"/>
      <c r="O1409" s="326"/>
      <c r="P1409" s="362"/>
      <c r="Q1409" s="327"/>
      <c r="R1409" s="327"/>
      <c r="S1409" s="327"/>
      <c r="T1409" s="327"/>
      <c r="U1409" s="327"/>
      <c r="V1409" s="327"/>
      <c r="W1409" s="327"/>
      <c r="X1409" s="327"/>
      <c r="Y1409" s="326"/>
      <c r="Z1409" s="326"/>
    </row>
    <row r="1410" spans="1:26" ht="21" customHeight="1">
      <c r="A1410" s="891" t="s">
        <v>37</v>
      </c>
      <c r="B1410" s="892"/>
      <c r="C1410" s="892" t="str">
        <f>IF('statement of marks'!H43="","",'statement of marks'!H43)</f>
        <v/>
      </c>
      <c r="D1410" s="892"/>
      <c r="E1410" s="892"/>
      <c r="F1410" s="892"/>
      <c r="G1410" s="892"/>
      <c r="H1410" s="892"/>
      <c r="I1410" s="892"/>
      <c r="J1410" s="892"/>
      <c r="K1410" s="892"/>
      <c r="L1410" s="892"/>
      <c r="M1410" s="892"/>
      <c r="N1410" s="951"/>
      <c r="O1410" s="326"/>
      <c r="P1410" s="362"/>
      <c r="Q1410" s="326"/>
      <c r="R1410" s="326"/>
      <c r="S1410" s="326"/>
      <c r="T1410" s="326"/>
      <c r="U1410" s="326"/>
      <c r="V1410" s="326"/>
      <c r="W1410" s="326"/>
      <c r="X1410" s="326"/>
      <c r="Y1410" s="326"/>
      <c r="Z1410" s="326"/>
    </row>
    <row r="1411" spans="1:26" ht="21" customHeight="1">
      <c r="A1411" s="891" t="s">
        <v>38</v>
      </c>
      <c r="B1411" s="892"/>
      <c r="C1411" s="892" t="str">
        <f>IF('statement of marks'!I43="","",'statement of marks'!I43)</f>
        <v/>
      </c>
      <c r="D1411" s="892"/>
      <c r="E1411" s="892"/>
      <c r="F1411" s="892"/>
      <c r="G1411" s="892"/>
      <c r="H1411" s="892"/>
      <c r="I1411" s="892"/>
      <c r="J1411" s="892"/>
      <c r="K1411" s="892"/>
      <c r="L1411" s="892"/>
      <c r="M1411" s="892"/>
      <c r="N1411" s="951"/>
      <c r="O1411" s="326"/>
      <c r="P1411" s="362"/>
      <c r="Q1411" s="326"/>
      <c r="R1411" s="326"/>
      <c r="S1411" s="326"/>
      <c r="T1411" s="326"/>
      <c r="U1411" s="326"/>
      <c r="V1411" s="326"/>
      <c r="W1411" s="326"/>
      <c r="X1411" s="326"/>
      <c r="Y1411" s="326"/>
      <c r="Z1411" s="326"/>
    </row>
    <row r="1412" spans="1:26" ht="21" customHeight="1">
      <c r="A1412" s="891" t="s">
        <v>243</v>
      </c>
      <c r="B1412" s="892"/>
      <c r="C1412" s="892" t="str">
        <f>IF('statement of marks'!$A$3="","",'statement of marks'!$A$3)</f>
        <v>9 'A'</v>
      </c>
      <c r="D1412" s="892"/>
      <c r="E1412" s="939" t="s">
        <v>63</v>
      </c>
      <c r="F1412" s="939"/>
      <c r="G1412" s="939"/>
      <c r="H1412" s="939" t="str">
        <f>IF('statement of marks'!E43="","",'statement of marks'!E43)</f>
        <v/>
      </c>
      <c r="I1412" s="939"/>
      <c r="J1412" s="952" t="s">
        <v>58</v>
      </c>
      <c r="K1412" s="952"/>
      <c r="L1412" s="953" t="str">
        <f>IF('statement of marks'!F43="","",'statement of marks'!F43)</f>
        <v/>
      </c>
      <c r="M1412" s="953"/>
      <c r="N1412" s="954"/>
      <c r="O1412" s="326"/>
      <c r="P1412" s="362"/>
      <c r="Q1412" s="326"/>
      <c r="R1412" s="326"/>
      <c r="S1412" s="326"/>
      <c r="T1412" s="326"/>
      <c r="U1412" s="326"/>
      <c r="V1412" s="326"/>
      <c r="W1412" s="326"/>
      <c r="X1412" s="326"/>
      <c r="Y1412" s="326"/>
      <c r="Z1412" s="326"/>
    </row>
    <row r="1413" spans="1:26" ht="21" customHeight="1">
      <c r="A1413" s="955" t="s">
        <v>197</v>
      </c>
      <c r="B1413" s="956" t="s">
        <v>198</v>
      </c>
      <c r="C1413" s="659" t="s">
        <v>67</v>
      </c>
      <c r="D1413" s="659" t="s">
        <v>68</v>
      </c>
      <c r="E1413" s="957" t="s">
        <v>434</v>
      </c>
      <c r="F1413" s="958" t="s">
        <v>431</v>
      </c>
      <c r="G1413" s="659" t="s">
        <v>370</v>
      </c>
      <c r="H1413" s="659" t="s">
        <v>212</v>
      </c>
      <c r="I1413" s="659" t="s">
        <v>432</v>
      </c>
      <c r="J1413" s="659" t="s">
        <v>168</v>
      </c>
      <c r="K1413" s="659" t="s">
        <v>438</v>
      </c>
      <c r="L1413" s="659" t="s">
        <v>365</v>
      </c>
      <c r="M1413" s="659" t="s">
        <v>366</v>
      </c>
      <c r="N1413" s="961" t="s">
        <v>213</v>
      </c>
      <c r="O1413" s="326"/>
      <c r="P1413" s="362"/>
      <c r="Q1413" s="326"/>
      <c r="R1413" s="327"/>
      <c r="S1413" s="327"/>
      <c r="T1413" s="327"/>
      <c r="U1413" s="327"/>
      <c r="V1413" s="328"/>
      <c r="W1413" s="328"/>
      <c r="X1413" s="328"/>
      <c r="Y1413" s="326"/>
      <c r="Z1413" s="326"/>
    </row>
    <row r="1414" spans="1:26" ht="21" customHeight="1">
      <c r="A1414" s="955"/>
      <c r="B1414" s="956"/>
      <c r="C1414" s="659"/>
      <c r="D1414" s="659"/>
      <c r="E1414" s="957"/>
      <c r="F1414" s="959"/>
      <c r="G1414" s="659"/>
      <c r="H1414" s="659"/>
      <c r="I1414" s="659"/>
      <c r="J1414" s="659"/>
      <c r="K1414" s="659"/>
      <c r="L1414" s="659"/>
      <c r="M1414" s="659"/>
      <c r="N1414" s="961"/>
      <c r="O1414" s="329"/>
      <c r="P1414" s="362"/>
      <c r="Q1414" s="330"/>
      <c r="R1414" s="330"/>
      <c r="S1414" s="330"/>
      <c r="T1414" s="330"/>
      <c r="U1414" s="330"/>
      <c r="V1414" s="330"/>
      <c r="W1414" s="330"/>
      <c r="X1414" s="330"/>
      <c r="Y1414" s="329"/>
      <c r="Z1414" s="329"/>
    </row>
    <row r="1415" spans="1:26" ht="21" customHeight="1">
      <c r="A1415" s="955"/>
      <c r="B1415" s="956"/>
      <c r="C1415" s="659"/>
      <c r="D1415" s="659"/>
      <c r="E1415" s="957"/>
      <c r="F1415" s="960"/>
      <c r="G1415" s="659"/>
      <c r="H1415" s="659"/>
      <c r="I1415" s="659"/>
      <c r="J1415" s="659"/>
      <c r="K1415" s="659"/>
      <c r="L1415" s="659"/>
      <c r="M1415" s="659"/>
      <c r="N1415" s="961"/>
      <c r="O1415" s="329"/>
      <c r="P1415" s="362"/>
      <c r="Q1415" s="330"/>
      <c r="R1415" s="330"/>
      <c r="S1415" s="330"/>
      <c r="T1415" s="330"/>
      <c r="U1415" s="330"/>
      <c r="V1415" s="330"/>
      <c r="W1415" s="330"/>
      <c r="X1415" s="330"/>
      <c r="Y1415" s="329"/>
      <c r="Z1415" s="329"/>
    </row>
    <row r="1416" spans="1:26" ht="21" customHeight="1">
      <c r="A1416" s="922" t="s">
        <v>149</v>
      </c>
      <c r="B1416" s="923"/>
      <c r="C1416" s="274">
        <v>10</v>
      </c>
      <c r="D1416" s="274">
        <v>10</v>
      </c>
      <c r="E1416" s="322" t="s">
        <v>436</v>
      </c>
      <c r="F1416" s="322" t="s">
        <v>437</v>
      </c>
      <c r="G1416" s="274">
        <v>70</v>
      </c>
      <c r="H1416" s="270">
        <v>100</v>
      </c>
      <c r="I1416" s="202">
        <v>100</v>
      </c>
      <c r="J1416" s="270">
        <v>200</v>
      </c>
      <c r="K1416" s="279"/>
      <c r="L1416" s="270">
        <v>100</v>
      </c>
      <c r="M1416" s="270"/>
      <c r="N1416" s="201">
        <v>200</v>
      </c>
      <c r="O1416" s="329"/>
      <c r="P1416" s="362"/>
      <c r="Q1416" s="330"/>
      <c r="R1416" s="330"/>
      <c r="S1416" s="330"/>
      <c r="T1416" s="330"/>
      <c r="U1416" s="330"/>
      <c r="V1416" s="330"/>
      <c r="W1416" s="330"/>
      <c r="X1416" s="330"/>
      <c r="Y1416" s="329"/>
      <c r="Z1416" s="329"/>
    </row>
    <row r="1417" spans="1:26" ht="21" customHeight="1">
      <c r="A1417" s="891" t="str">
        <f>'statement of marks'!$J$3</f>
        <v xml:space="preserve"> HINDI</v>
      </c>
      <c r="B1417" s="892"/>
      <c r="C1417" s="277" t="str">
        <f>IF('statement of marks'!J43="","",'statement of marks'!J43)</f>
        <v/>
      </c>
      <c r="D1417" s="277" t="str">
        <f>IF('statement of marks'!K43="","",'statement of marks'!K43)</f>
        <v/>
      </c>
      <c r="E1417" s="277" t="str">
        <f>IF('statement of marks'!L43="","",'statement of marks'!L43)</f>
        <v/>
      </c>
      <c r="F1417" s="360" t="str">
        <f>IF('statement of marks'!N43="","",'statement of marks'!N43)</f>
        <v/>
      </c>
      <c r="G1417" s="277" t="str">
        <f>IF('statement of marks'!O43="","",'statement of marks'!O43)</f>
        <v/>
      </c>
      <c r="H1417" s="270" t="str">
        <f t="shared" ref="H1417:H1422" si="215">IF(G1417="","",SUM(C1417:G1417))</f>
        <v/>
      </c>
      <c r="I1417" s="202" t="str">
        <f>IF('statement of marks'!Q43="","",'statement of marks'!Q43)</f>
        <v/>
      </c>
      <c r="J1417" s="203" t="str">
        <f t="shared" ref="J1417:J1422" si="216">IF(I1417="","",SUM(H1417:I1417))</f>
        <v/>
      </c>
      <c r="K1417" s="275" t="str">
        <f>CONCATENATE('statement of marks'!HZ43,'statement of marks'!IA43,'statement of marks'!IB43)</f>
        <v/>
      </c>
      <c r="L1417" s="277" t="str">
        <f>IF('result subject-wise'!AB43="","",'result subject-wise'!AB43)</f>
        <v/>
      </c>
      <c r="M1417" s="277" t="str">
        <f>IF('result subject-wise'!AK43="","",'result subject-wise'!AK43)</f>
        <v/>
      </c>
      <c r="N1417" s="276" t="str">
        <f>IF(AND(K1417="RE",M1417=""),"",IF(AND(K1417="S",M1417=""),"",IF(M1417="P",SUM(H1417,L1417),J1417)))</f>
        <v/>
      </c>
      <c r="O1417" s="331"/>
      <c r="P1417" s="362"/>
      <c r="Q1417" s="325"/>
      <c r="R1417" s="325"/>
      <c r="S1417" s="325"/>
      <c r="T1417" s="325"/>
      <c r="U1417" s="333"/>
      <c r="V1417" s="325"/>
      <c r="W1417" s="325"/>
      <c r="X1417" s="325"/>
      <c r="Y1417" s="331"/>
      <c r="Z1417" s="331"/>
    </row>
    <row r="1418" spans="1:26" ht="21" customHeight="1">
      <c r="A1418" s="891" t="str">
        <f>'statement of marks'!$Y$3</f>
        <v xml:space="preserve"> ENGLISH</v>
      </c>
      <c r="B1418" s="892"/>
      <c r="C1418" s="277" t="str">
        <f>IF('statement of marks'!Y43="","",'statement of marks'!Y43)</f>
        <v/>
      </c>
      <c r="D1418" s="277" t="str">
        <f>IF('statement of marks'!Z43="","",'statement of marks'!Z43)</f>
        <v/>
      </c>
      <c r="E1418" s="277" t="str">
        <f>IF('statement of marks'!AA43="","",'statement of marks'!AA43)</f>
        <v/>
      </c>
      <c r="F1418" s="360" t="str">
        <f>IF('statement of marks'!AC43="","",'statement of marks'!AC43)</f>
        <v/>
      </c>
      <c r="G1418" s="277" t="str">
        <f>IF('statement of marks'!AD43="","",'statement of marks'!AD43)</f>
        <v/>
      </c>
      <c r="H1418" s="270" t="str">
        <f t="shared" si="215"/>
        <v/>
      </c>
      <c r="I1418" s="202" t="str">
        <f>IF('statement of marks'!AF43="","",'statement of marks'!AF43)</f>
        <v/>
      </c>
      <c r="J1418" s="203" t="str">
        <f t="shared" si="216"/>
        <v/>
      </c>
      <c r="K1418" s="275" t="str">
        <f>CONCATENATE('statement of marks'!IC43,'statement of marks'!ID43,'statement of marks'!IE43,)</f>
        <v/>
      </c>
      <c r="L1418" s="277" t="str">
        <f>IF('result subject-wise'!AC43="","",'result subject-wise'!AC43)</f>
        <v/>
      </c>
      <c r="M1418" s="277" t="str">
        <f>IF('result subject-wise'!AL43="","",'result subject-wise'!AL43)</f>
        <v/>
      </c>
      <c r="N1418" s="276" t="str">
        <f t="shared" ref="N1418:N1422" si="217">IF(AND(K1418="RE",M1418=""),"",IF(AND(K1418="S",M1418=""),"",IF(M1418="P",SUM(H1418,L1418),J1418)))</f>
        <v/>
      </c>
      <c r="O1418" s="351"/>
      <c r="P1418" s="362"/>
      <c r="Q1418" s="334"/>
      <c r="R1418" s="325"/>
      <c r="S1418" s="335"/>
      <c r="T1418" s="336"/>
      <c r="U1418" s="337"/>
      <c r="V1418" s="334"/>
      <c r="W1418" s="334"/>
      <c r="X1418" s="337"/>
      <c r="Y1418" s="326"/>
      <c r="Z1418" s="326"/>
    </row>
    <row r="1419" spans="1:26" ht="21" customHeight="1">
      <c r="A1419" s="891" t="str">
        <f>'statement of marks'!AO43</f>
        <v/>
      </c>
      <c r="B1419" s="892"/>
      <c r="C1419" s="277" t="str">
        <f>IF('statement of marks'!AP43="","",'statement of marks'!AP43)</f>
        <v/>
      </c>
      <c r="D1419" s="277" t="str">
        <f>IF('statement of marks'!AQ43="","",'statement of marks'!AQ43)</f>
        <v/>
      </c>
      <c r="E1419" s="277" t="str">
        <f>IF('statement of marks'!AR43="","",'statement of marks'!AR43)</f>
        <v/>
      </c>
      <c r="F1419" s="360" t="str">
        <f>IF('statement of marks'!AT43="","",'statement of marks'!AT43)</f>
        <v/>
      </c>
      <c r="G1419" s="277" t="str">
        <f>IF('statement of marks'!AU43="","",'statement of marks'!AU43)</f>
        <v/>
      </c>
      <c r="H1419" s="270" t="str">
        <f t="shared" si="215"/>
        <v/>
      </c>
      <c r="I1419" s="202" t="str">
        <f>IF('statement of marks'!AW43="","",'statement of marks'!AW43)</f>
        <v/>
      </c>
      <c r="J1419" s="203" t="str">
        <f t="shared" si="216"/>
        <v/>
      </c>
      <c r="K1419" s="275" t="str">
        <f>CONCATENATE('statement of marks'!IF43,'statement of marks'!IL43,'statement of marks'!IM43)</f>
        <v/>
      </c>
      <c r="L1419" s="277" t="str">
        <f>IF('result subject-wise'!AD43="","",'result subject-wise'!AD43)</f>
        <v/>
      </c>
      <c r="M1419" s="277" t="str">
        <f>IF('result subject-wise'!AM43="","",'result subject-wise'!AM43)</f>
        <v/>
      </c>
      <c r="N1419" s="276" t="str">
        <f t="shared" si="217"/>
        <v/>
      </c>
      <c r="O1419" s="326"/>
      <c r="P1419" s="362"/>
      <c r="Q1419" s="334"/>
      <c r="R1419" s="325"/>
      <c r="S1419" s="335"/>
      <c r="T1419" s="336"/>
      <c r="U1419" s="337"/>
      <c r="V1419" s="334"/>
      <c r="W1419" s="334"/>
      <c r="X1419" s="337"/>
      <c r="Y1419" s="326"/>
      <c r="Z1419" s="326"/>
    </row>
    <row r="1420" spans="1:26" ht="21" customHeight="1">
      <c r="A1420" s="891" t="str">
        <f>'statement of marks'!$BE$3</f>
        <v xml:space="preserve"> SCIENCE</v>
      </c>
      <c r="B1420" s="892"/>
      <c r="C1420" s="277" t="str">
        <f>IF('statement of marks'!BE43="","",'statement of marks'!BE43)</f>
        <v/>
      </c>
      <c r="D1420" s="277" t="str">
        <f>IF('statement of marks'!BF43="","",'statement of marks'!BF43)</f>
        <v/>
      </c>
      <c r="E1420" s="277" t="str">
        <f>IF('statement of marks'!BG43="","",'statement of marks'!BG43)</f>
        <v/>
      </c>
      <c r="F1420" s="360" t="str">
        <f>IF('statement of marks'!BI43="","",'statement of marks'!BI43)</f>
        <v/>
      </c>
      <c r="G1420" s="277" t="str">
        <f>IF('statement of marks'!BJ43="","",'statement of marks'!BJ43)</f>
        <v/>
      </c>
      <c r="H1420" s="270" t="str">
        <f t="shared" si="215"/>
        <v/>
      </c>
      <c r="I1420" s="202" t="str">
        <f>IF('statement of marks'!BL43="","",'statement of marks'!BL43)</f>
        <v/>
      </c>
      <c r="J1420" s="203" t="str">
        <f t="shared" si="216"/>
        <v/>
      </c>
      <c r="K1420" s="275" t="str">
        <f>CONCATENATE('statement of marks'!IN43,'statement of marks'!IO43,'statement of marks'!IP43)</f>
        <v/>
      </c>
      <c r="L1420" s="277" t="str">
        <f>IF('result subject-wise'!AE43="","",'result subject-wise'!AE43)</f>
        <v/>
      </c>
      <c r="M1420" s="277" t="str">
        <f>IF('result subject-wise'!AN43="","",'result subject-wise'!AN43)</f>
        <v/>
      </c>
      <c r="N1420" s="276" t="str">
        <f t="shared" si="217"/>
        <v/>
      </c>
      <c r="O1420" s="326"/>
      <c r="P1420" s="362"/>
      <c r="Q1420" s="334"/>
      <c r="R1420" s="325"/>
      <c r="S1420" s="335"/>
      <c r="T1420" s="336"/>
      <c r="U1420" s="337"/>
      <c r="V1420" s="334"/>
      <c r="W1420" s="334"/>
      <c r="X1420" s="337"/>
      <c r="Y1420" s="326"/>
      <c r="Z1420" s="326"/>
    </row>
    <row r="1421" spans="1:26" ht="21" customHeight="1">
      <c r="A1421" s="909" t="str">
        <f>'statement of marks'!$BU43</f>
        <v xml:space="preserve"> SOCIAL SCIENCE</v>
      </c>
      <c r="B1421" s="910"/>
      <c r="C1421" s="277">
        <f>IF('statement of marks'!CL43="","",'statement of marks'!CL43)</f>
        <v>10</v>
      </c>
      <c r="D1421" s="277">
        <f>IF('statement of marks'!CM43="","",'statement of marks'!CM43)</f>
        <v>10</v>
      </c>
      <c r="E1421" s="277">
        <f>IF('statement of marks'!CN43="","",'statement of marks'!CN43)</f>
        <v>9</v>
      </c>
      <c r="F1421" s="360">
        <f>IF('statement of marks'!CO43="","",'statement of marks'!CO43)</f>
        <v>0.5</v>
      </c>
      <c r="G1421" s="277">
        <f>IF('statement of marks'!CP43="","",'statement of marks'!CP43)</f>
        <v>70</v>
      </c>
      <c r="H1421" s="270">
        <f t="shared" si="215"/>
        <v>99.5</v>
      </c>
      <c r="I1421" s="202">
        <f>IF('statement of marks'!CR43="","",'statement of marks'!CR43)</f>
        <v>100</v>
      </c>
      <c r="J1421" s="203">
        <f t="shared" si="216"/>
        <v>199.5</v>
      </c>
      <c r="K1421" s="275" t="str">
        <f>CONCATENATE('statement of marks'!IQ43,'statement of marks'!IR43,'statement of marks'!IS43)</f>
        <v/>
      </c>
      <c r="L1421" s="277" t="str">
        <f>IF('result subject-wise'!AF43="","",'result subject-wise'!AF43)</f>
        <v/>
      </c>
      <c r="M1421" s="277" t="str">
        <f>IF('result subject-wise'!AO43="","",'result subject-wise'!AO43)</f>
        <v/>
      </c>
      <c r="N1421" s="276">
        <f t="shared" si="217"/>
        <v>199.5</v>
      </c>
      <c r="O1421" s="326"/>
      <c r="P1421" s="362"/>
      <c r="Q1421" s="334"/>
      <c r="R1421" s="325"/>
      <c r="S1421" s="335"/>
      <c r="T1421" s="336"/>
      <c r="U1421" s="337"/>
      <c r="V1421" s="334"/>
      <c r="W1421" s="334"/>
      <c r="X1421" s="337"/>
      <c r="Y1421" s="326"/>
      <c r="Z1421" s="326"/>
    </row>
    <row r="1422" spans="1:26" ht="21" customHeight="1">
      <c r="A1422" s="891" t="str">
        <f>'statement of marks'!$CZ$3</f>
        <v xml:space="preserve"> MATHEMATICS</v>
      </c>
      <c r="B1422" s="892"/>
      <c r="C1422" s="277">
        <f>IF('statement of marks'!CZ43="","",'statement of marks'!CZ43)</f>
        <v>5</v>
      </c>
      <c r="D1422" s="277">
        <f>IF('statement of marks'!DA43="","",'statement of marks'!DA43)</f>
        <v>4</v>
      </c>
      <c r="E1422" s="277">
        <f>IF('statement of marks'!DB43="","",'statement of marks'!DB43)</f>
        <v>8</v>
      </c>
      <c r="F1422" s="360">
        <f>IF('statement of marks'!DD43="","",'statement of marks'!DD43)</f>
        <v>1</v>
      </c>
      <c r="G1422" s="277">
        <f>IF('statement of marks'!DE43="","",'statement of marks'!DE43)</f>
        <v>25</v>
      </c>
      <c r="H1422" s="270">
        <f t="shared" si="215"/>
        <v>43</v>
      </c>
      <c r="I1422" s="202">
        <f>IF('statement of marks'!DG43="","",'statement of marks'!DG43)</f>
        <v>90</v>
      </c>
      <c r="J1422" s="203">
        <f t="shared" si="216"/>
        <v>133</v>
      </c>
      <c r="K1422" s="275" t="str">
        <f>CONCATENATE('statement of marks'!IT43,'statement of marks'!IU43,'statement of marks'!IV43)</f>
        <v/>
      </c>
      <c r="L1422" s="277" t="str">
        <f>IF('result subject-wise'!AG43="","",'result subject-wise'!AG43)</f>
        <v/>
      </c>
      <c r="M1422" s="277" t="str">
        <f>IF('result subject-wise'!AP43="","",'result subject-wise'!AP43)</f>
        <v/>
      </c>
      <c r="N1422" s="276">
        <f t="shared" si="217"/>
        <v>133</v>
      </c>
      <c r="O1422" s="326"/>
      <c r="P1422" s="362"/>
      <c r="Q1422" s="334"/>
      <c r="R1422" s="325"/>
      <c r="S1422" s="335"/>
      <c r="T1422" s="336"/>
      <c r="U1422" s="337"/>
      <c r="V1422" s="334"/>
      <c r="W1422" s="334"/>
      <c r="X1422" s="337"/>
      <c r="Y1422" s="326"/>
      <c r="Z1422" s="326"/>
    </row>
    <row r="1423" spans="1:26" ht="21" customHeight="1">
      <c r="A1423" s="911" t="s">
        <v>214</v>
      </c>
      <c r="B1423" s="912"/>
      <c r="C1423" s="274">
        <f t="shared" ref="C1423:D1423" si="218">IF(C1422="","",SUM(C1417:C1422))</f>
        <v>15</v>
      </c>
      <c r="D1423" s="274">
        <f t="shared" si="218"/>
        <v>14</v>
      </c>
      <c r="E1423" s="274">
        <f>IF(E1422="","",SUM(E1417:E1422))</f>
        <v>17</v>
      </c>
      <c r="F1423" s="361">
        <f>IF(F1422="","",SUM(F1417:F1422))</f>
        <v>1.5</v>
      </c>
      <c r="G1423" s="274">
        <f t="shared" ref="G1423:J1423" si="219">IF(G1422="","",SUM(G1417:G1422))</f>
        <v>95</v>
      </c>
      <c r="H1423" s="274">
        <f t="shared" si="219"/>
        <v>142.5</v>
      </c>
      <c r="I1423" s="274">
        <f t="shared" si="219"/>
        <v>190</v>
      </c>
      <c r="J1423" s="274">
        <f t="shared" si="219"/>
        <v>332.5</v>
      </c>
      <c r="K1423" s="913"/>
      <c r="L1423" s="914"/>
      <c r="M1423" s="919">
        <f>COUNTIF(M1417:M1422,"F")</f>
        <v>0</v>
      </c>
      <c r="N1423" s="273">
        <f>SUM(N1417:N1422)</f>
        <v>332.5</v>
      </c>
      <c r="O1423" s="326"/>
      <c r="P1423" s="362"/>
      <c r="Q1423" s="334"/>
      <c r="R1423" s="325"/>
      <c r="S1423" s="335"/>
      <c r="T1423" s="336"/>
      <c r="U1423" s="337"/>
      <c r="V1423" s="334"/>
      <c r="W1423" s="334"/>
      <c r="X1423" s="337"/>
      <c r="Y1423" s="326"/>
      <c r="Z1423" s="326"/>
    </row>
    <row r="1424" spans="1:26" ht="21" customHeight="1">
      <c r="A1424" s="911" t="s">
        <v>199</v>
      </c>
      <c r="B1424" s="912"/>
      <c r="C1424" s="270">
        <f>60-(COUNTIF(C1417:C1422,"NA")*C1416+COUNTIF(C1417:C1422,"ML")*C1416)</f>
        <v>60</v>
      </c>
      <c r="D1424" s="270">
        <f>60-(COUNTIF(D1417:D1422,"NA")*D1416+COUNTIF(D1417:D1422,"ML")*D1416)</f>
        <v>60</v>
      </c>
      <c r="E1424" s="270">
        <f>53-(COUNTIF(E1417:E1422,"NA")*9+COUNTIF(E1417:E1422,"ML")*9)</f>
        <v>53</v>
      </c>
      <c r="F1424" s="270">
        <f>7-(COUNTIF(F1417:F1422,"ML")*1)</f>
        <v>7</v>
      </c>
      <c r="G1424" s="270">
        <f>420-(COUNTIF(G1417:G1422,"NA")*G1416+COUNTIF(G1417:G1422,"ML")*G1416)</f>
        <v>420</v>
      </c>
      <c r="H1424" s="270">
        <f>SUM(C1424:G1424)</f>
        <v>600</v>
      </c>
      <c r="I1424" s="270">
        <f>600-(COUNTIF(I1417:I1422,"ML")*100)</f>
        <v>600</v>
      </c>
      <c r="J1424" s="270">
        <f>SUM(H1424:I1424)</f>
        <v>1200</v>
      </c>
      <c r="K1424" s="915"/>
      <c r="L1424" s="916"/>
      <c r="M1424" s="920"/>
      <c r="N1424" s="201">
        <f>6*N1416</f>
        <v>1200</v>
      </c>
      <c r="O1424" s="339"/>
      <c r="P1424" s="362"/>
      <c r="Q1424" s="332"/>
      <c r="R1424" s="332"/>
      <c r="S1424" s="332"/>
      <c r="T1424" s="332"/>
      <c r="U1424" s="340"/>
      <c r="V1424" s="340"/>
      <c r="W1424" s="334"/>
      <c r="X1424" s="332"/>
      <c r="Y1424" s="339"/>
      <c r="Z1424" s="339"/>
    </row>
    <row r="1425" spans="1:26" ht="21" customHeight="1">
      <c r="A1425" s="922" t="s">
        <v>130</v>
      </c>
      <c r="B1425" s="923"/>
      <c r="C1425" s="204">
        <f t="shared" ref="C1425:J1425" si="220">C1423/C1424*100</f>
        <v>25</v>
      </c>
      <c r="D1425" s="204">
        <f t="shared" si="220"/>
        <v>23.333333333333332</v>
      </c>
      <c r="E1425" s="204">
        <f t="shared" si="220"/>
        <v>32.075471698113205</v>
      </c>
      <c r="F1425" s="204">
        <f t="shared" si="220"/>
        <v>21.428571428571427</v>
      </c>
      <c r="G1425" s="204">
        <f t="shared" si="220"/>
        <v>22.61904761904762</v>
      </c>
      <c r="H1425" s="204">
        <f t="shared" si="220"/>
        <v>23.75</v>
      </c>
      <c r="I1425" s="204">
        <f t="shared" si="220"/>
        <v>31.666666666666664</v>
      </c>
      <c r="J1425" s="204">
        <f t="shared" si="220"/>
        <v>27.708333333333336</v>
      </c>
      <c r="K1425" s="917"/>
      <c r="L1425" s="918"/>
      <c r="M1425" s="921"/>
      <c r="N1425" s="354">
        <f>N1423/N1424*100</f>
        <v>27.708333333333336</v>
      </c>
      <c r="O1425" s="339"/>
      <c r="P1425" s="363"/>
      <c r="Q1425" s="325"/>
      <c r="R1425" s="325"/>
      <c r="S1425" s="325"/>
      <c r="T1425" s="325"/>
      <c r="U1425" s="340"/>
      <c r="V1425" s="334"/>
      <c r="W1425" s="340"/>
      <c r="X1425" s="325"/>
      <c r="Y1425" s="339"/>
      <c r="Z1425" s="339"/>
    </row>
    <row r="1426" spans="1:26" ht="21" customHeight="1">
      <c r="A1426" s="891" t="str">
        <f>'statement of marks'!$DS$3</f>
        <v>RAJASTHAN KA SWARNIM ITIHAS</v>
      </c>
      <c r="B1426" s="892"/>
      <c r="C1426" s="272">
        <f>IF('statement of marks'!DS43="","",'statement of marks'!DS43)</f>
        <v>10</v>
      </c>
      <c r="D1426" s="272">
        <f>IF('statement of marks'!DT43="","",'statement of marks'!DT43)</f>
        <v>10</v>
      </c>
      <c r="E1426" s="277">
        <f>IF('statement of marks'!DU43="","",'statement of marks'!DU43)</f>
        <v>10</v>
      </c>
      <c r="F1426" s="924"/>
      <c r="G1426" s="272">
        <f>IF('statement of marks'!DW43="","",'statement of marks'!DW43)</f>
        <v>70</v>
      </c>
      <c r="H1426" s="270">
        <f>IF(G1426="","",SUM(C1426:G1426))</f>
        <v>100</v>
      </c>
      <c r="I1426" s="272">
        <f>IF('statement of marks'!DY43="","",'statement of marks'!DY43)</f>
        <v>100</v>
      </c>
      <c r="J1426" s="270">
        <f>IF(I1426="","",SUM(H1426:I1426))</f>
        <v>200</v>
      </c>
      <c r="K1426" s="275" t="str">
        <f>IF('statement of marks'!IW43="","",'statement of marks'!IW43)</f>
        <v/>
      </c>
      <c r="L1426" s="280" t="str">
        <f>IF('result subject-wise'!AQ43="","",'result subject-wise'!AQ43)</f>
        <v/>
      </c>
      <c r="M1426" s="927" t="s">
        <v>441</v>
      </c>
      <c r="N1426" s="928"/>
      <c r="O1426" s="331"/>
      <c r="P1426" s="362"/>
      <c r="Q1426" s="341"/>
      <c r="R1426" s="341"/>
      <c r="S1426" s="341"/>
      <c r="T1426" s="341"/>
      <c r="U1426" s="340"/>
      <c r="V1426" s="334"/>
      <c r="W1426" s="340"/>
      <c r="X1426" s="341"/>
      <c r="Y1426" s="331"/>
      <c r="Z1426" s="331"/>
    </row>
    <row r="1427" spans="1:26" ht="21" customHeight="1">
      <c r="A1427" s="891" t="str">
        <f>'statement of marks'!$EG$3</f>
        <v xml:space="preserve"> PH. AND HEALTH EDU.</v>
      </c>
      <c r="B1427" s="892"/>
      <c r="C1427" s="272">
        <f>IF('statement of marks'!EI43="","",'statement of marks'!EI43)</f>
        <v>14</v>
      </c>
      <c r="D1427" s="272">
        <f>IF('statement of marks'!EL43="","",'statement of marks'!EL43)</f>
        <v>11</v>
      </c>
      <c r="E1427" s="277">
        <f>IF('statement of marks'!EO43="","",'statement of marks'!EO43)</f>
        <v>25</v>
      </c>
      <c r="F1427" s="925"/>
      <c r="G1427" s="272">
        <f>IF('statement of marks'!EU43="","",'statement of marks'!EU43)</f>
        <v>38</v>
      </c>
      <c r="H1427" s="270">
        <f>IF(G1427="","",SUM(C1427:G1427))</f>
        <v>88</v>
      </c>
      <c r="I1427" s="272">
        <f>IF('statement of marks'!EZ43="","",'statement of marks'!EZ43)</f>
        <v>100</v>
      </c>
      <c r="J1427" s="270">
        <f>IF(I1427="","",SUM(H1427:I1427))</f>
        <v>188</v>
      </c>
      <c r="K1427" s="275" t="str">
        <f>IF('statement of marks'!IX43="","",'statement of marks'!IX43)</f>
        <v>A</v>
      </c>
      <c r="L1427" s="274" t="str">
        <f>IF('result subject-wise'!AR43="","",'result subject-wise'!AR43)</f>
        <v/>
      </c>
      <c r="M1427" s="929"/>
      <c r="N1427" s="930"/>
      <c r="O1427" s="326"/>
      <c r="P1427" s="362"/>
      <c r="Q1427" s="327"/>
      <c r="R1427" s="325"/>
      <c r="S1427" s="327"/>
      <c r="T1427" s="325"/>
      <c r="U1427" s="337"/>
      <c r="V1427" s="342"/>
      <c r="W1427" s="343"/>
      <c r="X1427" s="332"/>
      <c r="Y1427" s="326"/>
      <c r="Z1427" s="326"/>
    </row>
    <row r="1428" spans="1:26" ht="21" customHeight="1">
      <c r="A1428" s="891" t="str">
        <f>'statement of marks'!$FJ$3</f>
        <v xml:space="preserve"> FOUNDATION OF IT</v>
      </c>
      <c r="B1428" s="892"/>
      <c r="C1428" s="272">
        <f>IF('statement of marks'!FJ43="","",'statement of marks'!FJ43)</f>
        <v>10</v>
      </c>
      <c r="D1428" s="272">
        <f>IF('statement of marks'!FK43="","",'statement of marks'!FK43)</f>
        <v>10</v>
      </c>
      <c r="E1428" s="277">
        <f>IF('statement of marks'!FL43="","",'statement of marks'!FL43)</f>
        <v>10</v>
      </c>
      <c r="F1428" s="926"/>
      <c r="G1428" s="272">
        <f>IF('statement of marks'!FP43="","",'statement of marks'!FP43)</f>
        <v>51</v>
      </c>
      <c r="H1428" s="270">
        <f>IF(G1428="","",SUM(C1428:G1428))</f>
        <v>81</v>
      </c>
      <c r="I1428" s="272">
        <f>IF('statement of marks'!FU43="","",'statement of marks'!FU43)</f>
        <v>90</v>
      </c>
      <c r="J1428" s="270">
        <f>IF(I1428="","",SUM(H1428:I1428))</f>
        <v>171</v>
      </c>
      <c r="K1428" s="275" t="str">
        <f>IF('statement of marks'!IY43="","",'statement of marks'!IY43)</f>
        <v>A</v>
      </c>
      <c r="L1428" s="274" t="str">
        <f>IF('result subject-wise'!AS43="","",'result subject-wise'!AS43)</f>
        <v/>
      </c>
      <c r="M1428" s="931" t="str">
        <f>IF('result subject-wise'!AV43="","",'result subject-wise'!AV43)</f>
        <v/>
      </c>
      <c r="N1428" s="932"/>
      <c r="O1428" s="326"/>
      <c r="P1428" s="362"/>
      <c r="Q1428" s="327"/>
      <c r="R1428" s="325"/>
      <c r="S1428" s="327"/>
      <c r="T1428" s="325"/>
      <c r="U1428" s="337"/>
      <c r="V1428" s="332"/>
      <c r="W1428" s="332"/>
      <c r="X1428" s="332"/>
      <c r="Y1428" s="326"/>
      <c r="Z1428" s="326"/>
    </row>
    <row r="1429" spans="1:26" ht="21" customHeight="1">
      <c r="A1429" s="891" t="str">
        <f>'statement of marks'!$GE$3</f>
        <v xml:space="preserve"> S.U.P.W.</v>
      </c>
      <c r="B1429" s="892"/>
      <c r="C1429" s="933" t="s">
        <v>244</v>
      </c>
      <c r="D1429" s="934"/>
      <c r="E1429" s="933" t="s">
        <v>74</v>
      </c>
      <c r="F1429" s="933"/>
      <c r="G1429" s="934"/>
      <c r="H1429" s="934" t="s">
        <v>75</v>
      </c>
      <c r="I1429" s="934"/>
      <c r="J1429" s="270" t="s">
        <v>35</v>
      </c>
      <c r="K1429" s="274" t="s">
        <v>52</v>
      </c>
      <c r="L1429" s="935"/>
      <c r="M1429" s="933" t="s">
        <v>130</v>
      </c>
      <c r="N1429" s="936"/>
      <c r="O1429" s="326"/>
      <c r="P1429" s="362"/>
      <c r="Q1429" s="327"/>
      <c r="R1429" s="325"/>
      <c r="S1429" s="327"/>
      <c r="T1429" s="325"/>
      <c r="U1429" s="337"/>
      <c r="V1429" s="332"/>
      <c r="W1429" s="332"/>
      <c r="X1429" s="332"/>
      <c r="Y1429" s="326"/>
      <c r="Z1429" s="326"/>
    </row>
    <row r="1430" spans="1:26" ht="21" customHeight="1">
      <c r="A1430" s="891"/>
      <c r="B1430" s="892"/>
      <c r="C1430" s="934">
        <f>'statement of marks'!$GE$6</f>
        <v>25</v>
      </c>
      <c r="D1430" s="934"/>
      <c r="E1430" s="934">
        <f>'statement of marks'!$GF$6</f>
        <v>45</v>
      </c>
      <c r="F1430" s="934"/>
      <c r="G1430" s="934"/>
      <c r="H1430" s="934">
        <f>'statement of marks'!$GG$6</f>
        <v>30</v>
      </c>
      <c r="I1430" s="934"/>
      <c r="J1430" s="270">
        <f>SUM(C1430,E1430,H1430)</f>
        <v>100</v>
      </c>
      <c r="K1430" s="274"/>
      <c r="L1430" s="935"/>
      <c r="M1430" s="937" t="str">
        <f>IF(M1428="PASS",N1425,"")</f>
        <v/>
      </c>
      <c r="N1430" s="938"/>
      <c r="O1430" s="326"/>
      <c r="P1430" s="362"/>
      <c r="Q1430" s="325"/>
      <c r="R1430" s="325"/>
      <c r="S1430" s="325"/>
      <c r="T1430" s="325"/>
      <c r="U1430" s="332"/>
      <c r="V1430" s="342"/>
      <c r="W1430" s="337"/>
      <c r="X1430" s="337"/>
      <c r="Y1430" s="326"/>
      <c r="Z1430" s="326"/>
    </row>
    <row r="1431" spans="1:26" ht="21" customHeight="1">
      <c r="A1431" s="891"/>
      <c r="B1431" s="892"/>
      <c r="C1431" s="939">
        <f>IF('statement of marks'!GE43="","",'statement of marks'!GE43)</f>
        <v>24</v>
      </c>
      <c r="D1431" s="939"/>
      <c r="E1431" s="939">
        <f>'statement of marks'!GF43</f>
        <v>44</v>
      </c>
      <c r="F1431" s="939"/>
      <c r="G1431" s="939"/>
      <c r="H1431" s="939">
        <f>'statement of marks'!GG43</f>
        <v>30</v>
      </c>
      <c r="I1431" s="939"/>
      <c r="J1431" s="272">
        <f>IF(H1431="","",SUM(C1431,E1431,H1431))</f>
        <v>98</v>
      </c>
      <c r="K1431" s="275" t="str">
        <f>IF('statement of marks'!IZ43="","",'statement of marks'!IZ43)</f>
        <v>A</v>
      </c>
      <c r="L1431" s="935"/>
      <c r="M1431" s="940" t="s">
        <v>50</v>
      </c>
      <c r="N1431" s="941"/>
      <c r="O1431" s="326"/>
      <c r="P1431" s="362"/>
      <c r="Q1431" s="325"/>
      <c r="R1431" s="325"/>
      <c r="S1431" s="325"/>
      <c r="T1431" s="325"/>
      <c r="U1431" s="332"/>
      <c r="V1431" s="342"/>
      <c r="W1431" s="337"/>
      <c r="X1431" s="337"/>
      <c r="Y1431" s="326"/>
      <c r="Z1431" s="326"/>
    </row>
    <row r="1432" spans="1:26" ht="21" customHeight="1">
      <c r="A1432" s="891" t="str">
        <f>'statement of marks'!$GN$3</f>
        <v xml:space="preserve"> ART EDU.</v>
      </c>
      <c r="B1432" s="892"/>
      <c r="C1432" s="934" t="s">
        <v>76</v>
      </c>
      <c r="D1432" s="934"/>
      <c r="E1432" s="934" t="s">
        <v>77</v>
      </c>
      <c r="F1432" s="934"/>
      <c r="G1432" s="934"/>
      <c r="H1432" s="934" t="s">
        <v>78</v>
      </c>
      <c r="I1432" s="934"/>
      <c r="J1432" s="270" t="s">
        <v>35</v>
      </c>
      <c r="K1432" s="274" t="s">
        <v>52</v>
      </c>
      <c r="L1432" s="935"/>
      <c r="M1432" s="942" t="str">
        <f>IF(M1430="","",IF(M1430&gt;=60,"FIRST",IF(M1430&gt;=48,"SECOND",IF(M1430&gt;=36,"THIRD"))))</f>
        <v/>
      </c>
      <c r="N1432" s="943"/>
      <c r="O1432" s="326"/>
      <c r="P1432" s="362"/>
      <c r="Q1432" s="327"/>
      <c r="R1432" s="327"/>
      <c r="S1432" s="327"/>
      <c r="T1432" s="327"/>
      <c r="U1432" s="337"/>
      <c r="V1432" s="342"/>
      <c r="W1432" s="34"/>
      <c r="X1432" s="337"/>
      <c r="Y1432" s="326"/>
      <c r="Z1432" s="326"/>
    </row>
    <row r="1433" spans="1:26" ht="21" customHeight="1">
      <c r="A1433" s="891"/>
      <c r="B1433" s="892"/>
      <c r="C1433" s="934">
        <f>'statement of marks'!$GN$6</f>
        <v>25</v>
      </c>
      <c r="D1433" s="934"/>
      <c r="E1433" s="274">
        <f>'statement of marks'!$GO$6</f>
        <v>30</v>
      </c>
      <c r="F1433" s="274"/>
      <c r="G1433" s="270">
        <f>'statement of marks'!$GP$6</f>
        <v>30</v>
      </c>
      <c r="H1433" s="934">
        <f>'statement of marks'!$GQ$6</f>
        <v>15</v>
      </c>
      <c r="I1433" s="934"/>
      <c r="J1433" s="270">
        <f>SUM(C1433,E1433,G1433,H1433)</f>
        <v>100</v>
      </c>
      <c r="K1433" s="274"/>
      <c r="L1433" s="935"/>
      <c r="M1433" s="942"/>
      <c r="N1433" s="943"/>
      <c r="O1433" s="326"/>
      <c r="P1433" s="362"/>
      <c r="Q1433" s="325"/>
      <c r="R1433" s="325"/>
      <c r="S1433" s="325"/>
      <c r="T1433" s="325"/>
      <c r="U1433" s="332"/>
      <c r="V1433" s="342"/>
      <c r="W1433" s="337"/>
      <c r="X1433" s="337"/>
      <c r="Y1433" s="326"/>
      <c r="Z1433" s="326"/>
    </row>
    <row r="1434" spans="1:26" ht="21" customHeight="1">
      <c r="A1434" s="891"/>
      <c r="B1434" s="892"/>
      <c r="C1434" s="939">
        <f>IF('statement of marks'!GN43="","",'statement of marks'!GN43)</f>
        <v>24</v>
      </c>
      <c r="D1434" s="939"/>
      <c r="E1434" s="277">
        <f>'statement of marks'!GO43</f>
        <v>28</v>
      </c>
      <c r="F1434" s="277"/>
      <c r="G1434" s="272">
        <f>'statement of marks'!GP43</f>
        <v>27</v>
      </c>
      <c r="H1434" s="939">
        <f>'statement of marks'!GQ43</f>
        <v>14</v>
      </c>
      <c r="I1434" s="939"/>
      <c r="J1434" s="270">
        <f>IF(H1434="","",SUM(C1434:H1434))</f>
        <v>93</v>
      </c>
      <c r="K1434" s="275" t="str">
        <f>IF('statement of marks'!JA43="","",'statement of marks'!JA43)</f>
        <v>A</v>
      </c>
      <c r="L1434" s="944" t="s">
        <v>442</v>
      </c>
      <c r="M1434" s="945"/>
      <c r="N1434" s="946"/>
      <c r="O1434" s="326"/>
      <c r="P1434" s="362"/>
      <c r="Q1434" s="325"/>
      <c r="R1434" s="325"/>
      <c r="S1434" s="325"/>
      <c r="T1434" s="325"/>
      <c r="U1434" s="332"/>
      <c r="V1434" s="342"/>
      <c r="W1434" s="337"/>
      <c r="X1434" s="337"/>
      <c r="Y1434" s="326"/>
      <c r="Z1434" s="326"/>
    </row>
    <row r="1435" spans="1:26" ht="21" customHeight="1">
      <c r="A1435" s="922" t="s">
        <v>439</v>
      </c>
      <c r="B1435" s="923"/>
      <c r="C1435" s="901" t="str">
        <f>'statement of marks'!HK43</f>
        <v/>
      </c>
      <c r="D1435" s="901"/>
      <c r="E1435" s="901"/>
      <c r="F1435" s="278"/>
      <c r="G1435" s="278" t="s">
        <v>211</v>
      </c>
      <c r="H1435" s="275" t="str">
        <f>IF('statement of marks'!DR43="","",'statement of marks'!DR43)</f>
        <v/>
      </c>
      <c r="I1435" s="942" t="s">
        <v>209</v>
      </c>
      <c r="J1435" s="942"/>
      <c r="K1435" s="272" t="str">
        <f>IF('statement of marks'!HM43="","",'statement of marks'!HM43)</f>
        <v/>
      </c>
      <c r="L1435" s="945"/>
      <c r="M1435" s="945"/>
      <c r="N1435" s="946"/>
      <c r="O1435" s="326"/>
      <c r="P1435" s="362"/>
      <c r="Q1435" s="327"/>
      <c r="R1435" s="327"/>
      <c r="S1435" s="327"/>
      <c r="T1435" s="325"/>
      <c r="U1435" s="337"/>
      <c r="V1435" s="344"/>
      <c r="W1435" s="345"/>
      <c r="X1435" s="345"/>
      <c r="Y1435" s="326"/>
      <c r="Z1435" s="326"/>
    </row>
    <row r="1436" spans="1:26" ht="21" customHeight="1">
      <c r="A1436" s="310" t="s">
        <v>363</v>
      </c>
      <c r="B1436" s="947" t="s">
        <v>202</v>
      </c>
      <c r="C1436" s="947"/>
      <c r="D1436" s="939" t="s">
        <v>203</v>
      </c>
      <c r="E1436" s="939"/>
      <c r="F1436" s="272"/>
      <c r="G1436" s="939" t="s">
        <v>204</v>
      </c>
      <c r="H1436" s="939"/>
      <c r="I1436" s="939" t="s">
        <v>205</v>
      </c>
      <c r="J1436" s="939"/>
      <c r="K1436" s="272" t="s">
        <v>324</v>
      </c>
      <c r="L1436" s="945"/>
      <c r="M1436" s="945"/>
      <c r="N1436" s="946"/>
      <c r="O1436" s="331"/>
      <c r="P1436" s="362"/>
      <c r="Q1436" s="324"/>
      <c r="R1436" s="337"/>
      <c r="S1436" s="337"/>
      <c r="T1436" s="337"/>
      <c r="U1436" s="327"/>
      <c r="V1436" s="345"/>
      <c r="W1436" s="345"/>
      <c r="X1436" s="345"/>
      <c r="Y1436" s="331"/>
      <c r="Z1436" s="331"/>
    </row>
    <row r="1437" spans="1:26" ht="21" customHeight="1">
      <c r="A1437" s="891" t="s">
        <v>200</v>
      </c>
      <c r="B1437" s="892"/>
      <c r="C1437" s="277" t="str">
        <f>IF('statement of marks'!HO43="","",'statement of marks'!HO43)</f>
        <v/>
      </c>
      <c r="D1437" s="893" t="str">
        <f>IF('statement of marks'!HQ43="","",'statement of marks'!HQ43)</f>
        <v/>
      </c>
      <c r="E1437" s="893"/>
      <c r="F1437" s="277"/>
      <c r="G1437" s="893" t="str">
        <f>IF('statement of marks'!HS43="","",'statement of marks'!HS43)</f>
        <v/>
      </c>
      <c r="H1437" s="893"/>
      <c r="I1437" s="893" t="str">
        <f>IF('statement of marks'!HU43="","",'statement of marks'!HU43)</f>
        <v/>
      </c>
      <c r="J1437" s="893"/>
      <c r="K1437" s="275" t="str">
        <f>'statement of marks'!HW43</f>
        <v/>
      </c>
      <c r="L1437" s="894" t="str">
        <f>IF(OR(M1428="PASS",M1428="FAIL"),'result subject-wise'!$AV$112,"")</f>
        <v/>
      </c>
      <c r="M1437" s="894"/>
      <c r="N1437" s="895"/>
      <c r="O1437" s="346"/>
      <c r="P1437" s="362"/>
      <c r="Q1437" s="327"/>
      <c r="R1437" s="327"/>
      <c r="S1437" s="327"/>
      <c r="T1437" s="327"/>
      <c r="U1437" s="327"/>
      <c r="V1437" s="345"/>
      <c r="W1437" s="345"/>
      <c r="X1437" s="345"/>
      <c r="Y1437" s="357"/>
      <c r="Z1437" s="346"/>
    </row>
    <row r="1438" spans="1:26" ht="21" customHeight="1">
      <c r="A1438" s="896" t="s">
        <v>201</v>
      </c>
      <c r="B1438" s="897"/>
      <c r="C1438" s="274" t="str">
        <f>IF('statement of marks'!HN43="","",'statement of marks'!HN43)</f>
        <v/>
      </c>
      <c r="D1438" s="898" t="str">
        <f>IF('statement of marks'!HP43="","",'statement of marks'!HP43)</f>
        <v/>
      </c>
      <c r="E1438" s="898"/>
      <c r="F1438" s="274"/>
      <c r="G1438" s="898" t="str">
        <f>IF('statement of marks'!HR43="","",'statement of marks'!HR43)</f>
        <v/>
      </c>
      <c r="H1438" s="898"/>
      <c r="I1438" s="898" t="str">
        <f>IF('statement of marks'!HT43="","",'statement of marks'!HT43)</f>
        <v/>
      </c>
      <c r="J1438" s="898"/>
      <c r="K1438" s="274" t="str">
        <f>'statement of marks'!HV43</f>
        <v/>
      </c>
      <c r="L1438" s="894"/>
      <c r="M1438" s="894"/>
      <c r="N1438" s="895"/>
      <c r="O1438" s="326"/>
      <c r="P1438" s="362"/>
      <c r="Q1438" s="334"/>
      <c r="R1438" s="334"/>
      <c r="S1438" s="334"/>
      <c r="T1438" s="334"/>
      <c r="U1438" s="337"/>
      <c r="V1438" s="347"/>
      <c r="W1438" s="347"/>
      <c r="X1438" s="347"/>
      <c r="Y1438" s="326"/>
      <c r="Z1438" s="326"/>
    </row>
    <row r="1439" spans="1:26" ht="21" customHeight="1">
      <c r="A1439" s="899" t="s">
        <v>323</v>
      </c>
      <c r="B1439" s="900"/>
      <c r="C1439" s="22"/>
      <c r="D1439" s="901"/>
      <c r="E1439" s="901"/>
      <c r="F1439" s="278"/>
      <c r="G1439" s="901"/>
      <c r="H1439" s="901"/>
      <c r="I1439" s="901"/>
      <c r="J1439" s="901"/>
      <c r="K1439" s="901"/>
      <c r="L1439" s="901"/>
      <c r="M1439" s="901"/>
      <c r="N1439" s="902"/>
      <c r="O1439" s="348"/>
      <c r="P1439" s="362"/>
      <c r="Q1439" s="332"/>
      <c r="R1439" s="332"/>
      <c r="S1439" s="332"/>
      <c r="T1439" s="332"/>
      <c r="U1439" s="332"/>
      <c r="V1439" s="347"/>
      <c r="W1439" s="347"/>
      <c r="X1439" s="347"/>
      <c r="Y1439" s="348"/>
      <c r="Z1439" s="348"/>
    </row>
    <row r="1440" spans="1:26" ht="21" customHeight="1">
      <c r="A1440" s="899" t="s">
        <v>206</v>
      </c>
      <c r="B1440" s="900"/>
      <c r="C1440" s="22"/>
      <c r="D1440" s="901"/>
      <c r="E1440" s="901"/>
      <c r="F1440" s="278"/>
      <c r="G1440" s="901"/>
      <c r="H1440" s="901"/>
      <c r="I1440" s="901"/>
      <c r="J1440" s="901"/>
      <c r="K1440" s="901"/>
      <c r="L1440" s="901"/>
      <c r="M1440" s="901"/>
      <c r="N1440" s="902"/>
      <c r="O1440" s="326"/>
      <c r="P1440" s="362"/>
      <c r="Q1440" s="324"/>
      <c r="R1440" s="324"/>
      <c r="S1440" s="324"/>
      <c r="T1440" s="324"/>
      <c r="U1440" s="324"/>
      <c r="V1440" s="324"/>
      <c r="W1440" s="324"/>
      <c r="X1440" s="324"/>
      <c r="Y1440" s="349"/>
      <c r="Z1440" s="326"/>
    </row>
    <row r="1441" spans="1:26" ht="21" customHeight="1">
      <c r="A1441" s="891" t="s">
        <v>322</v>
      </c>
      <c r="B1441" s="892"/>
      <c r="C1441" s="22"/>
      <c r="D1441" s="901"/>
      <c r="E1441" s="901"/>
      <c r="F1441" s="278"/>
      <c r="G1441" s="901"/>
      <c r="H1441" s="901"/>
      <c r="I1441" s="901"/>
      <c r="J1441" s="901"/>
      <c r="K1441" s="594" t="s">
        <v>322</v>
      </c>
      <c r="L1441" s="901"/>
      <c r="M1441" s="901"/>
      <c r="N1441" s="902"/>
      <c r="O1441" s="326"/>
      <c r="P1441" s="362"/>
      <c r="Q1441" s="324"/>
      <c r="R1441" s="324"/>
      <c r="S1441" s="324"/>
      <c r="T1441" s="324"/>
      <c r="U1441" s="324"/>
      <c r="V1441" s="324"/>
      <c r="W1441" s="324"/>
      <c r="X1441" s="324"/>
      <c r="Y1441" s="326"/>
      <c r="Z1441" s="326"/>
    </row>
    <row r="1442" spans="1:26" ht="21" customHeight="1">
      <c r="A1442" s="891" t="s">
        <v>207</v>
      </c>
      <c r="B1442" s="892"/>
      <c r="C1442" s="22"/>
      <c r="D1442" s="901"/>
      <c r="E1442" s="901"/>
      <c r="F1442" s="278"/>
      <c r="G1442" s="901"/>
      <c r="H1442" s="901"/>
      <c r="I1442" s="901"/>
      <c r="J1442" s="901"/>
      <c r="K1442" s="901"/>
      <c r="L1442" s="901"/>
      <c r="M1442" s="901"/>
      <c r="N1442" s="902"/>
      <c r="O1442" s="326"/>
      <c r="P1442" s="362"/>
      <c r="Q1442" s="324"/>
      <c r="R1442" s="324"/>
      <c r="S1442" s="324"/>
      <c r="T1442" s="324"/>
      <c r="U1442" s="34"/>
      <c r="V1442" s="324"/>
      <c r="W1442" s="324"/>
      <c r="X1442" s="324"/>
      <c r="Y1442" s="326"/>
      <c r="Z1442" s="326"/>
    </row>
    <row r="1443" spans="1:26" ht="21" customHeight="1" thickBot="1">
      <c r="A1443" s="905" t="s">
        <v>208</v>
      </c>
      <c r="B1443" s="906"/>
      <c r="C1443" s="906"/>
      <c r="D1443" s="906"/>
      <c r="E1443" s="906"/>
      <c r="F1443" s="314"/>
      <c r="G1443" s="907">
        <f>'statement of marks'!$HV$108</f>
        <v>45781</v>
      </c>
      <c r="H1443" s="907"/>
      <c r="I1443" s="908" t="s">
        <v>210</v>
      </c>
      <c r="J1443" s="908"/>
      <c r="K1443" s="903"/>
      <c r="L1443" s="903"/>
      <c r="M1443" s="903"/>
      <c r="N1443" s="904"/>
      <c r="O1443" s="326"/>
      <c r="P1443" s="362"/>
      <c r="Q1443" s="324"/>
      <c r="R1443" s="324"/>
      <c r="S1443" s="324"/>
      <c r="T1443" s="324"/>
      <c r="U1443" s="324"/>
      <c r="V1443" s="324"/>
      <c r="W1443" s="324"/>
      <c r="X1443" s="324"/>
      <c r="Y1443" s="326"/>
      <c r="Z1443" s="326"/>
    </row>
    <row r="1444" spans="1:26" ht="21" customHeight="1" thickTop="1">
      <c r="A1444" s="962" t="s">
        <v>195</v>
      </c>
      <c r="B1444" s="963"/>
      <c r="C1444" s="963"/>
      <c r="D1444" s="963"/>
      <c r="E1444" s="963"/>
      <c r="F1444" s="963"/>
      <c r="G1444" s="963"/>
      <c r="H1444" s="963"/>
      <c r="I1444" s="963"/>
      <c r="J1444" s="963"/>
      <c r="K1444" s="963"/>
      <c r="L1444" s="963"/>
      <c r="M1444" s="963"/>
      <c r="N1444" s="964"/>
      <c r="O1444" s="345"/>
      <c r="P1444" s="362"/>
      <c r="Q1444" s="345"/>
      <c r="R1444" s="347"/>
      <c r="S1444" s="350"/>
      <c r="T1444" s="350"/>
      <c r="U1444" s="324"/>
      <c r="V1444" s="324"/>
      <c r="W1444" s="324"/>
      <c r="X1444" s="324"/>
      <c r="Y1444" s="345"/>
      <c r="Z1444" s="345"/>
    </row>
    <row r="1445" spans="1:26" ht="21" customHeight="1">
      <c r="A1445" s="965" t="str">
        <f>IF('statement of marks'!$A$2="","",'statement of marks'!$A$2)</f>
        <v>Govt. Higher Secondary School, XYZ</v>
      </c>
      <c r="B1445" s="966"/>
      <c r="C1445" s="966"/>
      <c r="D1445" s="966"/>
      <c r="E1445" s="966"/>
      <c r="F1445" s="966"/>
      <c r="G1445" s="966"/>
      <c r="H1445" s="966"/>
      <c r="I1445" s="966"/>
      <c r="J1445" s="966"/>
      <c r="K1445" s="966"/>
      <c r="L1445" s="966"/>
      <c r="M1445" s="966"/>
      <c r="N1445" s="967"/>
      <c r="O1445" s="323"/>
      <c r="P1445" s="362"/>
      <c r="Q1445" s="323"/>
      <c r="R1445" s="323"/>
      <c r="S1445" s="323"/>
      <c r="T1445" s="323"/>
      <c r="U1445" s="323"/>
      <c r="V1445" s="323"/>
      <c r="W1445" s="323"/>
      <c r="X1445" s="323"/>
      <c r="Y1445" s="323"/>
      <c r="Z1445" s="323"/>
    </row>
    <row r="1446" spans="1:26" ht="21" customHeight="1">
      <c r="A1446" s="965"/>
      <c r="B1446" s="966"/>
      <c r="C1446" s="966"/>
      <c r="D1446" s="966"/>
      <c r="E1446" s="966"/>
      <c r="F1446" s="966"/>
      <c r="G1446" s="966"/>
      <c r="H1446" s="966"/>
      <c r="I1446" s="966"/>
      <c r="J1446" s="966"/>
      <c r="K1446" s="966"/>
      <c r="L1446" s="966"/>
      <c r="M1446" s="966"/>
      <c r="N1446" s="967"/>
      <c r="O1446" s="325"/>
      <c r="P1446" s="362"/>
      <c r="Q1446" s="325"/>
      <c r="R1446" s="325"/>
      <c r="S1446" s="325"/>
      <c r="T1446" s="325"/>
      <c r="U1446" s="325"/>
      <c r="V1446" s="325"/>
      <c r="W1446" s="325"/>
      <c r="X1446" s="325"/>
      <c r="Y1446" s="325"/>
      <c r="Z1446" s="325"/>
    </row>
    <row r="1447" spans="1:26" ht="21" customHeight="1">
      <c r="A1447" s="891" t="s">
        <v>196</v>
      </c>
      <c r="B1447" s="892"/>
      <c r="C1447" s="939" t="str">
        <f>IF(M1467="","MAIN EXAM.",IF(C1474="SUPPL.","SUPPL. EXAM.",IF(C1474="RE-EXAM.","RE-EXAM.",)))</f>
        <v>MAIN EXAM.</v>
      </c>
      <c r="D1447" s="939"/>
      <c r="E1447" s="939"/>
      <c r="F1447" s="939"/>
      <c r="G1447" s="939"/>
      <c r="H1447" s="948" t="s">
        <v>133</v>
      </c>
      <c r="I1447" s="949"/>
      <c r="J1447" s="352" t="str">
        <f>IF('statement of marks'!$F$3="","",'statement of marks'!$F$3)</f>
        <v>2024-25</v>
      </c>
      <c r="K1447" s="939" t="s">
        <v>62</v>
      </c>
      <c r="L1447" s="939"/>
      <c r="M1447" s="939" t="str">
        <f>IF('statement of marks'!D44="","",'statement of marks'!D44)</f>
        <v/>
      </c>
      <c r="N1447" s="950"/>
      <c r="O1447" s="325"/>
      <c r="P1447" s="362"/>
      <c r="Q1447" s="325"/>
      <c r="R1447" s="325"/>
      <c r="S1447" s="325"/>
      <c r="T1447" s="325"/>
      <c r="U1447" s="325"/>
      <c r="V1447" s="325"/>
      <c r="W1447" s="325"/>
      <c r="X1447" s="325"/>
      <c r="Y1447" s="325"/>
      <c r="Z1447" s="325"/>
    </row>
    <row r="1448" spans="1:26" ht="21" customHeight="1">
      <c r="A1448" s="891" t="s">
        <v>36</v>
      </c>
      <c r="B1448" s="892"/>
      <c r="C1448" s="892" t="str">
        <f>IF('statement of marks'!G44="","",'statement of marks'!G44)</f>
        <v/>
      </c>
      <c r="D1448" s="892"/>
      <c r="E1448" s="892"/>
      <c r="F1448" s="892"/>
      <c r="G1448" s="892"/>
      <c r="H1448" s="892"/>
      <c r="I1448" s="892"/>
      <c r="J1448" s="892"/>
      <c r="K1448" s="892"/>
      <c r="L1448" s="892"/>
      <c r="M1448" s="892"/>
      <c r="N1448" s="951"/>
      <c r="O1448" s="326"/>
      <c r="P1448" s="362"/>
      <c r="Q1448" s="327"/>
      <c r="R1448" s="327"/>
      <c r="S1448" s="327"/>
      <c r="T1448" s="327"/>
      <c r="U1448" s="327"/>
      <c r="V1448" s="327"/>
      <c r="W1448" s="327"/>
      <c r="X1448" s="327"/>
      <c r="Y1448" s="326"/>
      <c r="Z1448" s="326"/>
    </row>
    <row r="1449" spans="1:26" ht="21" customHeight="1">
      <c r="A1449" s="891" t="s">
        <v>37</v>
      </c>
      <c r="B1449" s="892"/>
      <c r="C1449" s="892" t="str">
        <f>IF('statement of marks'!H44="","",'statement of marks'!H44)</f>
        <v/>
      </c>
      <c r="D1449" s="892"/>
      <c r="E1449" s="892"/>
      <c r="F1449" s="892"/>
      <c r="G1449" s="892"/>
      <c r="H1449" s="892"/>
      <c r="I1449" s="892"/>
      <c r="J1449" s="892"/>
      <c r="K1449" s="892"/>
      <c r="L1449" s="892"/>
      <c r="M1449" s="892"/>
      <c r="N1449" s="951"/>
      <c r="O1449" s="326"/>
      <c r="P1449" s="362"/>
      <c r="Q1449" s="326"/>
      <c r="R1449" s="326"/>
      <c r="S1449" s="326"/>
      <c r="T1449" s="326"/>
      <c r="U1449" s="326"/>
      <c r="V1449" s="326"/>
      <c r="W1449" s="326"/>
      <c r="X1449" s="326"/>
      <c r="Y1449" s="326"/>
      <c r="Z1449" s="326"/>
    </row>
    <row r="1450" spans="1:26" ht="21" customHeight="1">
      <c r="A1450" s="891" t="s">
        <v>38</v>
      </c>
      <c r="B1450" s="892"/>
      <c r="C1450" s="892" t="str">
        <f>IF('statement of marks'!I44="","",'statement of marks'!I44)</f>
        <v/>
      </c>
      <c r="D1450" s="892"/>
      <c r="E1450" s="892"/>
      <c r="F1450" s="892"/>
      <c r="G1450" s="892"/>
      <c r="H1450" s="892"/>
      <c r="I1450" s="892"/>
      <c r="J1450" s="892"/>
      <c r="K1450" s="892"/>
      <c r="L1450" s="892"/>
      <c r="M1450" s="892"/>
      <c r="N1450" s="951"/>
      <c r="O1450" s="326"/>
      <c r="P1450" s="362"/>
      <c r="Q1450" s="326"/>
      <c r="R1450" s="326"/>
      <c r="S1450" s="326"/>
      <c r="T1450" s="326"/>
      <c r="U1450" s="326"/>
      <c r="V1450" s="326"/>
      <c r="W1450" s="326"/>
      <c r="X1450" s="326"/>
      <c r="Y1450" s="326"/>
      <c r="Z1450" s="326"/>
    </row>
    <row r="1451" spans="1:26" ht="21" customHeight="1">
      <c r="A1451" s="891" t="s">
        <v>243</v>
      </c>
      <c r="B1451" s="892"/>
      <c r="C1451" s="892" t="str">
        <f>IF('statement of marks'!$A$3="","",'statement of marks'!$A$3)</f>
        <v>9 'A'</v>
      </c>
      <c r="D1451" s="892"/>
      <c r="E1451" s="939" t="s">
        <v>63</v>
      </c>
      <c r="F1451" s="939"/>
      <c r="G1451" s="939"/>
      <c r="H1451" s="939" t="str">
        <f>IF('statement of marks'!E44="","",'statement of marks'!E44)</f>
        <v/>
      </c>
      <c r="I1451" s="939"/>
      <c r="J1451" s="952" t="s">
        <v>58</v>
      </c>
      <c r="K1451" s="952"/>
      <c r="L1451" s="953" t="str">
        <f>IF('statement of marks'!F44="","",'statement of marks'!F44)</f>
        <v/>
      </c>
      <c r="M1451" s="953"/>
      <c r="N1451" s="954"/>
      <c r="O1451" s="326"/>
      <c r="P1451" s="362"/>
      <c r="Q1451" s="326"/>
      <c r="R1451" s="326"/>
      <c r="S1451" s="326"/>
      <c r="T1451" s="326"/>
      <c r="U1451" s="326"/>
      <c r="V1451" s="326"/>
      <c r="W1451" s="326"/>
      <c r="X1451" s="326"/>
      <c r="Y1451" s="326"/>
      <c r="Z1451" s="326"/>
    </row>
    <row r="1452" spans="1:26" ht="21" customHeight="1">
      <c r="A1452" s="955" t="s">
        <v>197</v>
      </c>
      <c r="B1452" s="956" t="s">
        <v>198</v>
      </c>
      <c r="C1452" s="659" t="s">
        <v>67</v>
      </c>
      <c r="D1452" s="659" t="s">
        <v>68</v>
      </c>
      <c r="E1452" s="957" t="s">
        <v>434</v>
      </c>
      <c r="F1452" s="958" t="s">
        <v>431</v>
      </c>
      <c r="G1452" s="659" t="s">
        <v>370</v>
      </c>
      <c r="H1452" s="659" t="s">
        <v>212</v>
      </c>
      <c r="I1452" s="659" t="s">
        <v>432</v>
      </c>
      <c r="J1452" s="659" t="s">
        <v>168</v>
      </c>
      <c r="K1452" s="659" t="s">
        <v>438</v>
      </c>
      <c r="L1452" s="659" t="s">
        <v>365</v>
      </c>
      <c r="M1452" s="659" t="s">
        <v>366</v>
      </c>
      <c r="N1452" s="961" t="s">
        <v>213</v>
      </c>
      <c r="O1452" s="326"/>
      <c r="P1452" s="362"/>
      <c r="Q1452" s="326"/>
      <c r="R1452" s="327"/>
      <c r="S1452" s="327"/>
      <c r="T1452" s="327"/>
      <c r="U1452" s="327"/>
      <c r="V1452" s="328"/>
      <c r="W1452" s="328"/>
      <c r="X1452" s="328"/>
      <c r="Y1452" s="326"/>
      <c r="Z1452" s="326"/>
    </row>
    <row r="1453" spans="1:26" ht="21" customHeight="1">
      <c r="A1453" s="955"/>
      <c r="B1453" s="956"/>
      <c r="C1453" s="659"/>
      <c r="D1453" s="659"/>
      <c r="E1453" s="957"/>
      <c r="F1453" s="959"/>
      <c r="G1453" s="659"/>
      <c r="H1453" s="659"/>
      <c r="I1453" s="659"/>
      <c r="J1453" s="659"/>
      <c r="K1453" s="659"/>
      <c r="L1453" s="659"/>
      <c r="M1453" s="659"/>
      <c r="N1453" s="961"/>
      <c r="O1453" s="329"/>
      <c r="P1453" s="362"/>
      <c r="Q1453" s="330"/>
      <c r="R1453" s="330"/>
      <c r="S1453" s="330"/>
      <c r="T1453" s="330"/>
      <c r="U1453" s="330"/>
      <c r="V1453" s="330"/>
      <c r="W1453" s="330"/>
      <c r="X1453" s="330"/>
      <c r="Y1453" s="329"/>
      <c r="Z1453" s="329"/>
    </row>
    <row r="1454" spans="1:26" ht="21" customHeight="1">
      <c r="A1454" s="955"/>
      <c r="B1454" s="956"/>
      <c r="C1454" s="659"/>
      <c r="D1454" s="659"/>
      <c r="E1454" s="957"/>
      <c r="F1454" s="960"/>
      <c r="G1454" s="659"/>
      <c r="H1454" s="659"/>
      <c r="I1454" s="659"/>
      <c r="J1454" s="659"/>
      <c r="K1454" s="659"/>
      <c r="L1454" s="659"/>
      <c r="M1454" s="659"/>
      <c r="N1454" s="961"/>
      <c r="O1454" s="329"/>
      <c r="P1454" s="362"/>
      <c r="Q1454" s="330"/>
      <c r="R1454" s="330"/>
      <c r="S1454" s="330"/>
      <c r="T1454" s="330"/>
      <c r="U1454" s="330"/>
      <c r="V1454" s="330"/>
      <c r="W1454" s="330"/>
      <c r="X1454" s="330"/>
      <c r="Y1454" s="329"/>
      <c r="Z1454" s="329"/>
    </row>
    <row r="1455" spans="1:26" ht="21" customHeight="1">
      <c r="A1455" s="922" t="s">
        <v>149</v>
      </c>
      <c r="B1455" s="923"/>
      <c r="C1455" s="274">
        <v>10</v>
      </c>
      <c r="D1455" s="274">
        <v>10</v>
      </c>
      <c r="E1455" s="322" t="s">
        <v>436</v>
      </c>
      <c r="F1455" s="322" t="s">
        <v>437</v>
      </c>
      <c r="G1455" s="274">
        <v>70</v>
      </c>
      <c r="H1455" s="270">
        <v>100</v>
      </c>
      <c r="I1455" s="202">
        <v>100</v>
      </c>
      <c r="J1455" s="270">
        <v>200</v>
      </c>
      <c r="K1455" s="279"/>
      <c r="L1455" s="270">
        <v>100</v>
      </c>
      <c r="M1455" s="270"/>
      <c r="N1455" s="201">
        <v>200</v>
      </c>
      <c r="O1455" s="329"/>
      <c r="P1455" s="362"/>
      <c r="Q1455" s="330"/>
      <c r="R1455" s="330"/>
      <c r="S1455" s="330"/>
      <c r="T1455" s="330"/>
      <c r="U1455" s="330"/>
      <c r="V1455" s="330"/>
      <c r="W1455" s="330"/>
      <c r="X1455" s="330"/>
      <c r="Y1455" s="329"/>
      <c r="Z1455" s="329"/>
    </row>
    <row r="1456" spans="1:26" ht="21" customHeight="1">
      <c r="A1456" s="891" t="str">
        <f>'statement of marks'!$J$3</f>
        <v xml:space="preserve"> HINDI</v>
      </c>
      <c r="B1456" s="892"/>
      <c r="C1456" s="277" t="str">
        <f>IF('statement of marks'!J44="","",'statement of marks'!J44)</f>
        <v/>
      </c>
      <c r="D1456" s="277" t="str">
        <f>IF('statement of marks'!K44="","",'statement of marks'!K44)</f>
        <v/>
      </c>
      <c r="E1456" s="277" t="str">
        <f>IF('statement of marks'!L44="","",'statement of marks'!L44)</f>
        <v/>
      </c>
      <c r="F1456" s="360" t="str">
        <f>IF('statement of marks'!N44="","",'statement of marks'!N44)</f>
        <v/>
      </c>
      <c r="G1456" s="277" t="str">
        <f>IF('statement of marks'!O44="","",'statement of marks'!O44)</f>
        <v/>
      </c>
      <c r="H1456" s="270" t="str">
        <f t="shared" ref="H1456:H1461" si="221">IF(G1456="","",SUM(C1456:G1456))</f>
        <v/>
      </c>
      <c r="I1456" s="202" t="str">
        <f>IF('statement of marks'!Q44="","",'statement of marks'!Q44)</f>
        <v/>
      </c>
      <c r="J1456" s="203" t="str">
        <f t="shared" ref="J1456:J1461" si="222">IF(I1456="","",SUM(H1456:I1456))</f>
        <v/>
      </c>
      <c r="K1456" s="275" t="str">
        <f>CONCATENATE('statement of marks'!HZ44,'statement of marks'!IA44,'statement of marks'!IB44)</f>
        <v/>
      </c>
      <c r="L1456" s="277" t="str">
        <f>IF('result subject-wise'!AB44="","",'result subject-wise'!AB44)</f>
        <v/>
      </c>
      <c r="M1456" s="277" t="str">
        <f>IF('result subject-wise'!AK44="","",'result subject-wise'!AK44)</f>
        <v/>
      </c>
      <c r="N1456" s="276" t="str">
        <f>IF(AND(K1456="RE",M1456=""),"",IF(AND(K1456="S",M1456=""),"",IF(M1456="P",SUM(H1456,L1456),J1456)))</f>
        <v/>
      </c>
      <c r="O1456" s="331"/>
      <c r="P1456" s="362"/>
      <c r="Q1456" s="325"/>
      <c r="R1456" s="325"/>
      <c r="S1456" s="325"/>
      <c r="T1456" s="325"/>
      <c r="U1456" s="333"/>
      <c r="V1456" s="325"/>
      <c r="W1456" s="325"/>
      <c r="X1456" s="325"/>
      <c r="Y1456" s="331"/>
      <c r="Z1456" s="331"/>
    </row>
    <row r="1457" spans="1:26" ht="21" customHeight="1">
      <c r="A1457" s="891" t="str">
        <f>'statement of marks'!$Y$3</f>
        <v xml:space="preserve"> ENGLISH</v>
      </c>
      <c r="B1457" s="892"/>
      <c r="C1457" s="277" t="str">
        <f>IF('statement of marks'!Y44="","",'statement of marks'!Y44)</f>
        <v/>
      </c>
      <c r="D1457" s="277" t="str">
        <f>IF('statement of marks'!Z44="","",'statement of marks'!Z44)</f>
        <v/>
      </c>
      <c r="E1457" s="277" t="str">
        <f>IF('statement of marks'!AA44="","",'statement of marks'!AA44)</f>
        <v/>
      </c>
      <c r="F1457" s="360" t="str">
        <f>IF('statement of marks'!AC44="","",'statement of marks'!AC44)</f>
        <v/>
      </c>
      <c r="G1457" s="277" t="str">
        <f>IF('statement of marks'!AD44="","",'statement of marks'!AD44)</f>
        <v/>
      </c>
      <c r="H1457" s="270" t="str">
        <f t="shared" si="221"/>
        <v/>
      </c>
      <c r="I1457" s="202" t="str">
        <f>IF('statement of marks'!AF44="","",'statement of marks'!AF44)</f>
        <v/>
      </c>
      <c r="J1457" s="203" t="str">
        <f t="shared" si="222"/>
        <v/>
      </c>
      <c r="K1457" s="275" t="str">
        <f>CONCATENATE('statement of marks'!IC44,'statement of marks'!ID44,'statement of marks'!IE44,)</f>
        <v/>
      </c>
      <c r="L1457" s="277" t="str">
        <f>IF('result subject-wise'!AC44="","",'result subject-wise'!AC44)</f>
        <v/>
      </c>
      <c r="M1457" s="277" t="str">
        <f>IF('result subject-wise'!AL44="","",'result subject-wise'!AL44)</f>
        <v/>
      </c>
      <c r="N1457" s="276" t="str">
        <f t="shared" ref="N1457:N1461" si="223">IF(AND(K1457="RE",M1457=""),"",IF(AND(K1457="S",M1457=""),"",IF(M1457="P",SUM(H1457,L1457),J1457)))</f>
        <v/>
      </c>
      <c r="O1457" s="351"/>
      <c r="P1457" s="362"/>
      <c r="Q1457" s="334"/>
      <c r="R1457" s="325"/>
      <c r="S1457" s="335"/>
      <c r="T1457" s="336"/>
      <c r="U1457" s="337"/>
      <c r="V1457" s="334"/>
      <c r="W1457" s="334"/>
      <c r="X1457" s="337"/>
      <c r="Y1457" s="326"/>
      <c r="Z1457" s="326"/>
    </row>
    <row r="1458" spans="1:26" ht="21" customHeight="1">
      <c r="A1458" s="891" t="str">
        <f>'statement of marks'!AO44</f>
        <v/>
      </c>
      <c r="B1458" s="892"/>
      <c r="C1458" s="277" t="str">
        <f>IF('statement of marks'!AP44="","",'statement of marks'!AP44)</f>
        <v/>
      </c>
      <c r="D1458" s="277" t="str">
        <f>IF('statement of marks'!AQ44="","",'statement of marks'!AQ44)</f>
        <v/>
      </c>
      <c r="E1458" s="277" t="str">
        <f>IF('statement of marks'!AR44="","",'statement of marks'!AR44)</f>
        <v/>
      </c>
      <c r="F1458" s="360" t="str">
        <f>IF('statement of marks'!AT44="","",'statement of marks'!AT44)</f>
        <v/>
      </c>
      <c r="G1458" s="277" t="str">
        <f>IF('statement of marks'!AU44="","",'statement of marks'!AU44)</f>
        <v/>
      </c>
      <c r="H1458" s="270" t="str">
        <f t="shared" si="221"/>
        <v/>
      </c>
      <c r="I1458" s="202" t="str">
        <f>IF('statement of marks'!AW44="","",'statement of marks'!AW44)</f>
        <v/>
      </c>
      <c r="J1458" s="203" t="str">
        <f t="shared" si="222"/>
        <v/>
      </c>
      <c r="K1458" s="275" t="str">
        <f>CONCATENATE('statement of marks'!IF44,'statement of marks'!IL44,'statement of marks'!IM44)</f>
        <v/>
      </c>
      <c r="L1458" s="277" t="str">
        <f>IF('result subject-wise'!AD44="","",'result subject-wise'!AD44)</f>
        <v/>
      </c>
      <c r="M1458" s="277" t="str">
        <f>IF('result subject-wise'!AM44="","",'result subject-wise'!AM44)</f>
        <v/>
      </c>
      <c r="N1458" s="276" t="str">
        <f t="shared" si="223"/>
        <v/>
      </c>
      <c r="O1458" s="326"/>
      <c r="P1458" s="362"/>
      <c r="Q1458" s="334"/>
      <c r="R1458" s="325"/>
      <c r="S1458" s="335"/>
      <c r="T1458" s="336"/>
      <c r="U1458" s="337"/>
      <c r="V1458" s="334"/>
      <c r="W1458" s="334"/>
      <c r="X1458" s="337"/>
      <c r="Y1458" s="326"/>
      <c r="Z1458" s="326"/>
    </row>
    <row r="1459" spans="1:26" ht="21" customHeight="1">
      <c r="A1459" s="891" t="str">
        <f>'statement of marks'!$BE$3</f>
        <v xml:space="preserve"> SCIENCE</v>
      </c>
      <c r="B1459" s="892"/>
      <c r="C1459" s="277" t="str">
        <f>IF('statement of marks'!BE44="","",'statement of marks'!BE44)</f>
        <v/>
      </c>
      <c r="D1459" s="277" t="str">
        <f>IF('statement of marks'!BF44="","",'statement of marks'!BF44)</f>
        <v/>
      </c>
      <c r="E1459" s="277" t="str">
        <f>IF('statement of marks'!BG44="","",'statement of marks'!BG44)</f>
        <v/>
      </c>
      <c r="F1459" s="360" t="str">
        <f>IF('statement of marks'!BI44="","",'statement of marks'!BI44)</f>
        <v/>
      </c>
      <c r="G1459" s="277" t="str">
        <f>IF('statement of marks'!BJ44="","",'statement of marks'!BJ44)</f>
        <v/>
      </c>
      <c r="H1459" s="270" t="str">
        <f t="shared" si="221"/>
        <v/>
      </c>
      <c r="I1459" s="202" t="str">
        <f>IF('statement of marks'!BL44="","",'statement of marks'!BL44)</f>
        <v/>
      </c>
      <c r="J1459" s="203" t="str">
        <f t="shared" si="222"/>
        <v/>
      </c>
      <c r="K1459" s="275" t="str">
        <f>CONCATENATE('statement of marks'!IN44,'statement of marks'!IO44,'statement of marks'!IP44)</f>
        <v/>
      </c>
      <c r="L1459" s="277" t="str">
        <f>IF('result subject-wise'!AE44="","",'result subject-wise'!AE44)</f>
        <v/>
      </c>
      <c r="M1459" s="277" t="str">
        <f>IF('result subject-wise'!AN44="","",'result subject-wise'!AN44)</f>
        <v/>
      </c>
      <c r="N1459" s="276" t="str">
        <f t="shared" si="223"/>
        <v/>
      </c>
      <c r="O1459" s="326"/>
      <c r="P1459" s="362"/>
      <c r="Q1459" s="334"/>
      <c r="R1459" s="325"/>
      <c r="S1459" s="335"/>
      <c r="T1459" s="336"/>
      <c r="U1459" s="337"/>
      <c r="V1459" s="334"/>
      <c r="W1459" s="334"/>
      <c r="X1459" s="337"/>
      <c r="Y1459" s="326"/>
      <c r="Z1459" s="326"/>
    </row>
    <row r="1460" spans="1:26" ht="21" customHeight="1">
      <c r="A1460" s="909" t="str">
        <f>'statement of marks'!$BU44</f>
        <v xml:space="preserve"> SOCIAL SCIENCE</v>
      </c>
      <c r="B1460" s="910"/>
      <c r="C1460" s="277">
        <f>IF('statement of marks'!CL44="","",'statement of marks'!CL44)</f>
        <v>10</v>
      </c>
      <c r="D1460" s="277">
        <f>IF('statement of marks'!CM44="","",'statement of marks'!CM44)</f>
        <v>10</v>
      </c>
      <c r="E1460" s="277">
        <f>IF('statement of marks'!CN44="","",'statement of marks'!CN44)</f>
        <v>9</v>
      </c>
      <c r="F1460" s="360">
        <f>IF('statement of marks'!CO44="","",'statement of marks'!CO44)</f>
        <v>0.5</v>
      </c>
      <c r="G1460" s="277">
        <f>IF('statement of marks'!CP44="","",'statement of marks'!CP44)</f>
        <v>70</v>
      </c>
      <c r="H1460" s="270">
        <f t="shared" si="221"/>
        <v>99.5</v>
      </c>
      <c r="I1460" s="202">
        <f>IF('statement of marks'!CR44="","",'statement of marks'!CR44)</f>
        <v>100</v>
      </c>
      <c r="J1460" s="203">
        <f t="shared" si="222"/>
        <v>199.5</v>
      </c>
      <c r="K1460" s="275" t="str">
        <f>CONCATENATE('statement of marks'!IQ44,'statement of marks'!IR44,'statement of marks'!IS44)</f>
        <v/>
      </c>
      <c r="L1460" s="277" t="str">
        <f>IF('result subject-wise'!AF44="","",'result subject-wise'!AF44)</f>
        <v/>
      </c>
      <c r="M1460" s="277" t="str">
        <f>IF('result subject-wise'!AO44="","",'result subject-wise'!AO44)</f>
        <v/>
      </c>
      <c r="N1460" s="276">
        <f t="shared" si="223"/>
        <v>199.5</v>
      </c>
      <c r="O1460" s="326"/>
      <c r="P1460" s="362"/>
      <c r="Q1460" s="334"/>
      <c r="R1460" s="325"/>
      <c r="S1460" s="335"/>
      <c r="T1460" s="336"/>
      <c r="U1460" s="337"/>
      <c r="V1460" s="334"/>
      <c r="W1460" s="334"/>
      <c r="X1460" s="337"/>
      <c r="Y1460" s="326"/>
      <c r="Z1460" s="326"/>
    </row>
    <row r="1461" spans="1:26" ht="21" customHeight="1">
      <c r="A1461" s="891" t="str">
        <f>'statement of marks'!$CZ$3</f>
        <v xml:space="preserve"> MATHEMATICS</v>
      </c>
      <c r="B1461" s="892"/>
      <c r="C1461" s="277">
        <f>IF('statement of marks'!CZ44="","",'statement of marks'!CZ44)</f>
        <v>5</v>
      </c>
      <c r="D1461" s="277">
        <f>IF('statement of marks'!DA44="","",'statement of marks'!DA44)</f>
        <v>4</v>
      </c>
      <c r="E1461" s="277">
        <f>IF('statement of marks'!DB44="","",'statement of marks'!DB44)</f>
        <v>8</v>
      </c>
      <c r="F1461" s="360">
        <f>IF('statement of marks'!DD44="","",'statement of marks'!DD44)</f>
        <v>1</v>
      </c>
      <c r="G1461" s="277">
        <f>IF('statement of marks'!DE44="","",'statement of marks'!DE44)</f>
        <v>25</v>
      </c>
      <c r="H1461" s="270">
        <f t="shared" si="221"/>
        <v>43</v>
      </c>
      <c r="I1461" s="202">
        <f>IF('statement of marks'!DG44="","",'statement of marks'!DG44)</f>
        <v>90</v>
      </c>
      <c r="J1461" s="203">
        <f t="shared" si="222"/>
        <v>133</v>
      </c>
      <c r="K1461" s="275" t="str">
        <f>CONCATENATE('statement of marks'!IT44,'statement of marks'!IU44,'statement of marks'!IV44)</f>
        <v/>
      </c>
      <c r="L1461" s="277" t="str">
        <f>IF('result subject-wise'!AG44="","",'result subject-wise'!AG44)</f>
        <v/>
      </c>
      <c r="M1461" s="277" t="str">
        <f>IF('result subject-wise'!AP44="","",'result subject-wise'!AP44)</f>
        <v/>
      </c>
      <c r="N1461" s="276">
        <f t="shared" si="223"/>
        <v>133</v>
      </c>
      <c r="O1461" s="326"/>
      <c r="P1461" s="362"/>
      <c r="Q1461" s="334"/>
      <c r="R1461" s="325"/>
      <c r="S1461" s="335"/>
      <c r="T1461" s="336"/>
      <c r="U1461" s="337"/>
      <c r="V1461" s="334"/>
      <c r="W1461" s="334"/>
      <c r="X1461" s="337"/>
      <c r="Y1461" s="326"/>
      <c r="Z1461" s="326"/>
    </row>
    <row r="1462" spans="1:26" ht="21" customHeight="1">
      <c r="A1462" s="911" t="s">
        <v>214</v>
      </c>
      <c r="B1462" s="912"/>
      <c r="C1462" s="274">
        <f t="shared" ref="C1462:D1462" si="224">IF(C1461="","",SUM(C1456:C1461))</f>
        <v>15</v>
      </c>
      <c r="D1462" s="274">
        <f t="shared" si="224"/>
        <v>14</v>
      </c>
      <c r="E1462" s="274">
        <f>IF(E1461="","",SUM(E1456:E1461))</f>
        <v>17</v>
      </c>
      <c r="F1462" s="361">
        <f>IF(F1461="","",SUM(F1456:F1461))</f>
        <v>1.5</v>
      </c>
      <c r="G1462" s="274">
        <f t="shared" ref="G1462:J1462" si="225">IF(G1461="","",SUM(G1456:G1461))</f>
        <v>95</v>
      </c>
      <c r="H1462" s="274">
        <f t="shared" si="225"/>
        <v>142.5</v>
      </c>
      <c r="I1462" s="274">
        <f t="shared" si="225"/>
        <v>190</v>
      </c>
      <c r="J1462" s="274">
        <f t="shared" si="225"/>
        <v>332.5</v>
      </c>
      <c r="K1462" s="913"/>
      <c r="L1462" s="914"/>
      <c r="M1462" s="919">
        <f>COUNTIF(M1456:M1461,"F")</f>
        <v>0</v>
      </c>
      <c r="N1462" s="273">
        <f>SUM(N1456:N1461)</f>
        <v>332.5</v>
      </c>
      <c r="O1462" s="326"/>
      <c r="P1462" s="362"/>
      <c r="Q1462" s="334"/>
      <c r="R1462" s="325"/>
      <c r="S1462" s="335"/>
      <c r="T1462" s="336"/>
      <c r="U1462" s="337"/>
      <c r="V1462" s="334"/>
      <c r="W1462" s="334"/>
      <c r="X1462" s="337"/>
      <c r="Y1462" s="326"/>
      <c r="Z1462" s="326"/>
    </row>
    <row r="1463" spans="1:26" ht="21" customHeight="1">
      <c r="A1463" s="911" t="s">
        <v>199</v>
      </c>
      <c r="B1463" s="912"/>
      <c r="C1463" s="270">
        <f>60-(COUNTIF(C1456:C1461,"NA")*C1455+COUNTIF(C1456:C1461,"ML")*C1455)</f>
        <v>60</v>
      </c>
      <c r="D1463" s="270">
        <f>60-(COUNTIF(D1456:D1461,"NA")*D1455+COUNTIF(D1456:D1461,"ML")*D1455)</f>
        <v>60</v>
      </c>
      <c r="E1463" s="270">
        <f>53-(COUNTIF(E1456:E1461,"NA")*9+COUNTIF(E1456:E1461,"ML")*9)</f>
        <v>53</v>
      </c>
      <c r="F1463" s="270">
        <f>7-(COUNTIF(F1456:F1461,"ML")*1)</f>
        <v>7</v>
      </c>
      <c r="G1463" s="270">
        <f>420-(COUNTIF(G1456:G1461,"NA")*G1455+COUNTIF(G1456:G1461,"ML")*G1455)</f>
        <v>420</v>
      </c>
      <c r="H1463" s="270">
        <f>SUM(C1463:G1463)</f>
        <v>600</v>
      </c>
      <c r="I1463" s="270">
        <f>600-(COUNTIF(I1456:I1461,"ML")*100)</f>
        <v>600</v>
      </c>
      <c r="J1463" s="270">
        <f>SUM(H1463:I1463)</f>
        <v>1200</v>
      </c>
      <c r="K1463" s="915"/>
      <c r="L1463" s="916"/>
      <c r="M1463" s="920"/>
      <c r="N1463" s="201">
        <f>6*N1455</f>
        <v>1200</v>
      </c>
      <c r="O1463" s="339"/>
      <c r="P1463" s="362"/>
      <c r="Q1463" s="332"/>
      <c r="R1463" s="332"/>
      <c r="S1463" s="332"/>
      <c r="T1463" s="332"/>
      <c r="U1463" s="340"/>
      <c r="V1463" s="340"/>
      <c r="W1463" s="334"/>
      <c r="X1463" s="332"/>
      <c r="Y1463" s="339"/>
      <c r="Z1463" s="339"/>
    </row>
    <row r="1464" spans="1:26" ht="21" customHeight="1">
      <c r="A1464" s="922" t="s">
        <v>130</v>
      </c>
      <c r="B1464" s="923"/>
      <c r="C1464" s="204">
        <f t="shared" ref="C1464:J1464" si="226">C1462/C1463*100</f>
        <v>25</v>
      </c>
      <c r="D1464" s="204">
        <f t="shared" si="226"/>
        <v>23.333333333333332</v>
      </c>
      <c r="E1464" s="204">
        <f t="shared" si="226"/>
        <v>32.075471698113205</v>
      </c>
      <c r="F1464" s="204">
        <f t="shared" si="226"/>
        <v>21.428571428571427</v>
      </c>
      <c r="G1464" s="204">
        <f t="shared" si="226"/>
        <v>22.61904761904762</v>
      </c>
      <c r="H1464" s="204">
        <f t="shared" si="226"/>
        <v>23.75</v>
      </c>
      <c r="I1464" s="204">
        <f t="shared" si="226"/>
        <v>31.666666666666664</v>
      </c>
      <c r="J1464" s="204">
        <f t="shared" si="226"/>
        <v>27.708333333333336</v>
      </c>
      <c r="K1464" s="917"/>
      <c r="L1464" s="918"/>
      <c r="M1464" s="921"/>
      <c r="N1464" s="354">
        <f>N1462/N1463*100</f>
        <v>27.708333333333336</v>
      </c>
      <c r="O1464" s="339"/>
      <c r="P1464" s="363"/>
      <c r="Q1464" s="325"/>
      <c r="R1464" s="325"/>
      <c r="S1464" s="325"/>
      <c r="T1464" s="325"/>
      <c r="U1464" s="340"/>
      <c r="V1464" s="334"/>
      <c r="W1464" s="340"/>
      <c r="X1464" s="325"/>
      <c r="Y1464" s="339"/>
      <c r="Z1464" s="339"/>
    </row>
    <row r="1465" spans="1:26" ht="21" customHeight="1">
      <c r="A1465" s="891" t="str">
        <f>'statement of marks'!$DS$3</f>
        <v>RAJASTHAN KA SWARNIM ITIHAS</v>
      </c>
      <c r="B1465" s="892"/>
      <c r="C1465" s="272">
        <f>IF('statement of marks'!DS44="","",'statement of marks'!DS44)</f>
        <v>10</v>
      </c>
      <c r="D1465" s="272">
        <f>IF('statement of marks'!DT44="","",'statement of marks'!DT44)</f>
        <v>10</v>
      </c>
      <c r="E1465" s="277">
        <f>IF('statement of marks'!DU44="","",'statement of marks'!DU44)</f>
        <v>10</v>
      </c>
      <c r="F1465" s="924"/>
      <c r="G1465" s="272">
        <f>IF('statement of marks'!DW44="","",'statement of marks'!DW44)</f>
        <v>70</v>
      </c>
      <c r="H1465" s="270">
        <f>IF(G1465="","",SUM(C1465:G1465))</f>
        <v>100</v>
      </c>
      <c r="I1465" s="272">
        <f>IF('statement of marks'!DY44="","",'statement of marks'!DY44)</f>
        <v>100</v>
      </c>
      <c r="J1465" s="270">
        <f>IF(I1465="","",SUM(H1465:I1465))</f>
        <v>200</v>
      </c>
      <c r="K1465" s="275" t="str">
        <f>IF('statement of marks'!IW44="","",'statement of marks'!IW44)</f>
        <v/>
      </c>
      <c r="L1465" s="280" t="str">
        <f>IF('result subject-wise'!AQ44="","",'result subject-wise'!AQ44)</f>
        <v/>
      </c>
      <c r="M1465" s="927" t="s">
        <v>441</v>
      </c>
      <c r="N1465" s="928"/>
      <c r="O1465" s="331"/>
      <c r="P1465" s="362"/>
      <c r="Q1465" s="341"/>
      <c r="R1465" s="341"/>
      <c r="S1465" s="341"/>
      <c r="T1465" s="341"/>
      <c r="U1465" s="340"/>
      <c r="V1465" s="334"/>
      <c r="W1465" s="340"/>
      <c r="X1465" s="341"/>
      <c r="Y1465" s="331"/>
      <c r="Z1465" s="331"/>
    </row>
    <row r="1466" spans="1:26" ht="21" customHeight="1">
      <c r="A1466" s="891" t="str">
        <f>'statement of marks'!$EG$3</f>
        <v xml:space="preserve"> PH. AND HEALTH EDU.</v>
      </c>
      <c r="B1466" s="892"/>
      <c r="C1466" s="272">
        <f>IF('statement of marks'!EI44="","",'statement of marks'!EI44)</f>
        <v>14</v>
      </c>
      <c r="D1466" s="272">
        <f>IF('statement of marks'!EL44="","",'statement of marks'!EL44)</f>
        <v>11</v>
      </c>
      <c r="E1466" s="277">
        <f>IF('statement of marks'!EO44="","",'statement of marks'!EO44)</f>
        <v>25</v>
      </c>
      <c r="F1466" s="925"/>
      <c r="G1466" s="272">
        <f>IF('statement of marks'!EU44="","",'statement of marks'!EU44)</f>
        <v>38</v>
      </c>
      <c r="H1466" s="270">
        <f>IF(G1466="","",SUM(C1466:G1466))</f>
        <v>88</v>
      </c>
      <c r="I1466" s="272">
        <f>IF('statement of marks'!EZ44="","",'statement of marks'!EZ44)</f>
        <v>100</v>
      </c>
      <c r="J1466" s="270">
        <f>IF(I1466="","",SUM(H1466:I1466))</f>
        <v>188</v>
      </c>
      <c r="K1466" s="275" t="str">
        <f>IF('statement of marks'!IX44="","",'statement of marks'!IX44)</f>
        <v>A</v>
      </c>
      <c r="L1466" s="274" t="str">
        <f>IF('result subject-wise'!AR44="","",'result subject-wise'!AR44)</f>
        <v/>
      </c>
      <c r="M1466" s="929"/>
      <c r="N1466" s="930"/>
      <c r="O1466" s="326"/>
      <c r="P1466" s="362"/>
      <c r="Q1466" s="327"/>
      <c r="R1466" s="325"/>
      <c r="S1466" s="327"/>
      <c r="T1466" s="325"/>
      <c r="U1466" s="337"/>
      <c r="V1466" s="342"/>
      <c r="W1466" s="343"/>
      <c r="X1466" s="332"/>
      <c r="Y1466" s="326"/>
      <c r="Z1466" s="326"/>
    </row>
    <row r="1467" spans="1:26" ht="21" customHeight="1">
      <c r="A1467" s="891" t="str">
        <f>'statement of marks'!$FJ$3</f>
        <v xml:space="preserve"> FOUNDATION OF IT</v>
      </c>
      <c r="B1467" s="892"/>
      <c r="C1467" s="272">
        <f>IF('statement of marks'!FJ44="","",'statement of marks'!FJ44)</f>
        <v>10</v>
      </c>
      <c r="D1467" s="272">
        <f>IF('statement of marks'!FK44="","",'statement of marks'!FK44)</f>
        <v>10</v>
      </c>
      <c r="E1467" s="277">
        <f>IF('statement of marks'!FL44="","",'statement of marks'!FL44)</f>
        <v>10</v>
      </c>
      <c r="F1467" s="926"/>
      <c r="G1467" s="272">
        <f>IF('statement of marks'!FP44="","",'statement of marks'!FP44)</f>
        <v>51</v>
      </c>
      <c r="H1467" s="270">
        <f>IF(G1467="","",SUM(C1467:G1467))</f>
        <v>81</v>
      </c>
      <c r="I1467" s="272">
        <f>IF('statement of marks'!FU44="","",'statement of marks'!FU44)</f>
        <v>90</v>
      </c>
      <c r="J1467" s="270">
        <f>IF(I1467="","",SUM(H1467:I1467))</f>
        <v>171</v>
      </c>
      <c r="K1467" s="275" t="str">
        <f>IF('statement of marks'!IY44="","",'statement of marks'!IY44)</f>
        <v>A</v>
      </c>
      <c r="L1467" s="274" t="str">
        <f>IF('result subject-wise'!AS44="","",'result subject-wise'!AS44)</f>
        <v/>
      </c>
      <c r="M1467" s="931" t="str">
        <f>IF('result subject-wise'!AV44="","",'result subject-wise'!AV44)</f>
        <v/>
      </c>
      <c r="N1467" s="932"/>
      <c r="O1467" s="326"/>
      <c r="P1467" s="362"/>
      <c r="Q1467" s="327"/>
      <c r="R1467" s="325"/>
      <c r="S1467" s="327"/>
      <c r="T1467" s="325"/>
      <c r="U1467" s="337"/>
      <c r="V1467" s="332"/>
      <c r="W1467" s="332"/>
      <c r="X1467" s="332"/>
      <c r="Y1467" s="326"/>
      <c r="Z1467" s="326"/>
    </row>
    <row r="1468" spans="1:26" ht="21" customHeight="1">
      <c r="A1468" s="891" t="str">
        <f>'statement of marks'!$GE$3</f>
        <v xml:space="preserve"> S.U.P.W.</v>
      </c>
      <c r="B1468" s="892"/>
      <c r="C1468" s="933" t="s">
        <v>244</v>
      </c>
      <c r="D1468" s="934"/>
      <c r="E1468" s="933" t="s">
        <v>74</v>
      </c>
      <c r="F1468" s="933"/>
      <c r="G1468" s="934"/>
      <c r="H1468" s="934" t="s">
        <v>75</v>
      </c>
      <c r="I1468" s="934"/>
      <c r="J1468" s="270" t="s">
        <v>35</v>
      </c>
      <c r="K1468" s="274" t="s">
        <v>52</v>
      </c>
      <c r="L1468" s="935"/>
      <c r="M1468" s="933" t="s">
        <v>130</v>
      </c>
      <c r="N1468" s="936"/>
      <c r="O1468" s="326"/>
      <c r="P1468" s="362"/>
      <c r="Q1468" s="327"/>
      <c r="R1468" s="325"/>
      <c r="S1468" s="327"/>
      <c r="T1468" s="325"/>
      <c r="U1468" s="337"/>
      <c r="V1468" s="332"/>
      <c r="W1468" s="332"/>
      <c r="X1468" s="332"/>
      <c r="Y1468" s="326"/>
      <c r="Z1468" s="326"/>
    </row>
    <row r="1469" spans="1:26" ht="21" customHeight="1">
      <c r="A1469" s="891"/>
      <c r="B1469" s="892"/>
      <c r="C1469" s="934">
        <f>'statement of marks'!$GE$6</f>
        <v>25</v>
      </c>
      <c r="D1469" s="934"/>
      <c r="E1469" s="934">
        <f>'statement of marks'!$GF$6</f>
        <v>45</v>
      </c>
      <c r="F1469" s="934"/>
      <c r="G1469" s="934"/>
      <c r="H1469" s="934">
        <f>'statement of marks'!$GG$6</f>
        <v>30</v>
      </c>
      <c r="I1469" s="934"/>
      <c r="J1469" s="270">
        <f>SUM(C1469,E1469,H1469)</f>
        <v>100</v>
      </c>
      <c r="K1469" s="274"/>
      <c r="L1469" s="935"/>
      <c r="M1469" s="937" t="str">
        <f>IF(M1467="PASS",N1464,"")</f>
        <v/>
      </c>
      <c r="N1469" s="938"/>
      <c r="O1469" s="326"/>
      <c r="P1469" s="362"/>
      <c r="Q1469" s="325"/>
      <c r="R1469" s="325"/>
      <c r="S1469" s="325"/>
      <c r="T1469" s="325"/>
      <c r="U1469" s="332"/>
      <c r="V1469" s="342"/>
      <c r="W1469" s="337"/>
      <c r="X1469" s="337"/>
      <c r="Y1469" s="326"/>
      <c r="Z1469" s="326"/>
    </row>
    <row r="1470" spans="1:26" ht="21" customHeight="1">
      <c r="A1470" s="891"/>
      <c r="B1470" s="892"/>
      <c r="C1470" s="939">
        <f>IF('statement of marks'!GE44="","",'statement of marks'!GE44)</f>
        <v>24</v>
      </c>
      <c r="D1470" s="939"/>
      <c r="E1470" s="939">
        <f>'statement of marks'!GF44</f>
        <v>44</v>
      </c>
      <c r="F1470" s="939"/>
      <c r="G1470" s="939"/>
      <c r="H1470" s="939">
        <f>'statement of marks'!GG44</f>
        <v>30</v>
      </c>
      <c r="I1470" s="939"/>
      <c r="J1470" s="272">
        <f>IF(H1470="","",SUM(C1470,E1470,H1470))</f>
        <v>98</v>
      </c>
      <c r="K1470" s="275" t="str">
        <f>IF('statement of marks'!IZ44="","",'statement of marks'!IZ44)</f>
        <v>A</v>
      </c>
      <c r="L1470" s="935"/>
      <c r="M1470" s="940" t="s">
        <v>50</v>
      </c>
      <c r="N1470" s="941"/>
      <c r="O1470" s="326"/>
      <c r="P1470" s="362"/>
      <c r="Q1470" s="325"/>
      <c r="R1470" s="325"/>
      <c r="S1470" s="325"/>
      <c r="T1470" s="325"/>
      <c r="U1470" s="332"/>
      <c r="V1470" s="342"/>
      <c r="W1470" s="337"/>
      <c r="X1470" s="337"/>
      <c r="Y1470" s="326"/>
      <c r="Z1470" s="326"/>
    </row>
    <row r="1471" spans="1:26" ht="21" customHeight="1">
      <c r="A1471" s="891" t="str">
        <f>'statement of marks'!$GN$3</f>
        <v xml:space="preserve"> ART EDU.</v>
      </c>
      <c r="B1471" s="892"/>
      <c r="C1471" s="934" t="s">
        <v>76</v>
      </c>
      <c r="D1471" s="934"/>
      <c r="E1471" s="934" t="s">
        <v>77</v>
      </c>
      <c r="F1471" s="934"/>
      <c r="G1471" s="934"/>
      <c r="H1471" s="934" t="s">
        <v>78</v>
      </c>
      <c r="I1471" s="934"/>
      <c r="J1471" s="270" t="s">
        <v>35</v>
      </c>
      <c r="K1471" s="274" t="s">
        <v>52</v>
      </c>
      <c r="L1471" s="935"/>
      <c r="M1471" s="942" t="str">
        <f>IF(M1469="","",IF(M1469&gt;=60,"FIRST",IF(M1469&gt;=48,"SECOND",IF(M1469&gt;=36,"THIRD"))))</f>
        <v/>
      </c>
      <c r="N1471" s="943"/>
      <c r="O1471" s="326"/>
      <c r="P1471" s="362"/>
      <c r="Q1471" s="327"/>
      <c r="R1471" s="327"/>
      <c r="S1471" s="327"/>
      <c r="T1471" s="327"/>
      <c r="U1471" s="337"/>
      <c r="V1471" s="342"/>
      <c r="W1471" s="34"/>
      <c r="X1471" s="337"/>
      <c r="Y1471" s="326"/>
      <c r="Z1471" s="326"/>
    </row>
    <row r="1472" spans="1:26" ht="21" customHeight="1">
      <c r="A1472" s="891"/>
      <c r="B1472" s="892"/>
      <c r="C1472" s="934">
        <f>'statement of marks'!$GN$6</f>
        <v>25</v>
      </c>
      <c r="D1472" s="934"/>
      <c r="E1472" s="274">
        <f>'statement of marks'!$GO$6</f>
        <v>30</v>
      </c>
      <c r="F1472" s="274"/>
      <c r="G1472" s="270">
        <f>'statement of marks'!$GP$6</f>
        <v>30</v>
      </c>
      <c r="H1472" s="934">
        <f>'statement of marks'!$GQ$6</f>
        <v>15</v>
      </c>
      <c r="I1472" s="934"/>
      <c r="J1472" s="270">
        <f>SUM(C1472,E1472,G1472,H1472)</f>
        <v>100</v>
      </c>
      <c r="K1472" s="274"/>
      <c r="L1472" s="935"/>
      <c r="M1472" s="942"/>
      <c r="N1472" s="943"/>
      <c r="O1472" s="326"/>
      <c r="P1472" s="362"/>
      <c r="Q1472" s="325"/>
      <c r="R1472" s="325"/>
      <c r="S1472" s="325"/>
      <c r="T1472" s="325"/>
      <c r="U1472" s="332"/>
      <c r="V1472" s="342"/>
      <c r="W1472" s="337"/>
      <c r="X1472" s="337"/>
      <c r="Y1472" s="326"/>
      <c r="Z1472" s="326"/>
    </row>
    <row r="1473" spans="1:26" ht="21" customHeight="1">
      <c r="A1473" s="891"/>
      <c r="B1473" s="892"/>
      <c r="C1473" s="939">
        <f>IF('statement of marks'!GN44="","",'statement of marks'!GN44)</f>
        <v>24</v>
      </c>
      <c r="D1473" s="939"/>
      <c r="E1473" s="277">
        <f>'statement of marks'!GO44</f>
        <v>28</v>
      </c>
      <c r="F1473" s="277"/>
      <c r="G1473" s="272">
        <f>'statement of marks'!GP44</f>
        <v>27</v>
      </c>
      <c r="H1473" s="939">
        <f>'statement of marks'!GQ44</f>
        <v>14</v>
      </c>
      <c r="I1473" s="939"/>
      <c r="J1473" s="270">
        <f>IF(H1473="","",SUM(C1473:H1473))</f>
        <v>93</v>
      </c>
      <c r="K1473" s="275" t="str">
        <f>IF('statement of marks'!JA44="","",'statement of marks'!JA44)</f>
        <v>A</v>
      </c>
      <c r="L1473" s="944" t="s">
        <v>442</v>
      </c>
      <c r="M1473" s="945"/>
      <c r="N1473" s="946"/>
      <c r="O1473" s="326"/>
      <c r="P1473" s="362"/>
      <c r="Q1473" s="325"/>
      <c r="R1473" s="325"/>
      <c r="S1473" s="325"/>
      <c r="T1473" s="325"/>
      <c r="U1473" s="332"/>
      <c r="V1473" s="342"/>
      <c r="W1473" s="337"/>
      <c r="X1473" s="337"/>
      <c r="Y1473" s="326"/>
      <c r="Z1473" s="326"/>
    </row>
    <row r="1474" spans="1:26" ht="21" customHeight="1">
      <c r="A1474" s="922" t="s">
        <v>439</v>
      </c>
      <c r="B1474" s="923"/>
      <c r="C1474" s="901" t="str">
        <f>'statement of marks'!HK44</f>
        <v/>
      </c>
      <c r="D1474" s="901"/>
      <c r="E1474" s="901"/>
      <c r="F1474" s="278"/>
      <c r="G1474" s="278" t="s">
        <v>211</v>
      </c>
      <c r="H1474" s="275" t="str">
        <f>IF('statement of marks'!DR44="","",'statement of marks'!DR44)</f>
        <v/>
      </c>
      <c r="I1474" s="942" t="s">
        <v>209</v>
      </c>
      <c r="J1474" s="942"/>
      <c r="K1474" s="272" t="str">
        <f>IF('statement of marks'!HM44="","",'statement of marks'!HM44)</f>
        <v/>
      </c>
      <c r="L1474" s="945"/>
      <c r="M1474" s="945"/>
      <c r="N1474" s="946"/>
      <c r="O1474" s="326"/>
      <c r="P1474" s="362"/>
      <c r="Q1474" s="327"/>
      <c r="R1474" s="327"/>
      <c r="S1474" s="327"/>
      <c r="T1474" s="325"/>
      <c r="U1474" s="337"/>
      <c r="V1474" s="344"/>
      <c r="W1474" s="345"/>
      <c r="X1474" s="345"/>
      <c r="Y1474" s="326"/>
      <c r="Z1474" s="326"/>
    </row>
    <row r="1475" spans="1:26" ht="21" customHeight="1">
      <c r="A1475" s="310" t="s">
        <v>363</v>
      </c>
      <c r="B1475" s="947" t="s">
        <v>202</v>
      </c>
      <c r="C1475" s="947"/>
      <c r="D1475" s="939" t="s">
        <v>203</v>
      </c>
      <c r="E1475" s="939"/>
      <c r="F1475" s="272"/>
      <c r="G1475" s="939" t="s">
        <v>204</v>
      </c>
      <c r="H1475" s="939"/>
      <c r="I1475" s="939" t="s">
        <v>205</v>
      </c>
      <c r="J1475" s="939"/>
      <c r="K1475" s="272" t="s">
        <v>324</v>
      </c>
      <c r="L1475" s="945"/>
      <c r="M1475" s="945"/>
      <c r="N1475" s="946"/>
      <c r="O1475" s="331"/>
      <c r="P1475" s="362"/>
      <c r="Q1475" s="324"/>
      <c r="R1475" s="337"/>
      <c r="S1475" s="337"/>
      <c r="T1475" s="337"/>
      <c r="U1475" s="327"/>
      <c r="V1475" s="345"/>
      <c r="W1475" s="345"/>
      <c r="X1475" s="345"/>
      <c r="Y1475" s="331"/>
      <c r="Z1475" s="331"/>
    </row>
    <row r="1476" spans="1:26" ht="21" customHeight="1">
      <c r="A1476" s="891" t="s">
        <v>200</v>
      </c>
      <c r="B1476" s="892"/>
      <c r="C1476" s="277" t="str">
        <f>IF('statement of marks'!HO44="","",'statement of marks'!HO44)</f>
        <v/>
      </c>
      <c r="D1476" s="893" t="str">
        <f>IF('statement of marks'!HQ44="","",'statement of marks'!HQ44)</f>
        <v/>
      </c>
      <c r="E1476" s="893"/>
      <c r="F1476" s="277"/>
      <c r="G1476" s="893" t="str">
        <f>IF('statement of marks'!HS44="","",'statement of marks'!HS44)</f>
        <v/>
      </c>
      <c r="H1476" s="893"/>
      <c r="I1476" s="893" t="str">
        <f>IF('statement of marks'!HU44="","",'statement of marks'!HU44)</f>
        <v/>
      </c>
      <c r="J1476" s="893"/>
      <c r="K1476" s="275" t="str">
        <f>'statement of marks'!HW44</f>
        <v/>
      </c>
      <c r="L1476" s="894" t="str">
        <f>IF(OR(M1467="PASS",M1467="FAIL"),'result subject-wise'!$AV$112,"")</f>
        <v/>
      </c>
      <c r="M1476" s="894"/>
      <c r="N1476" s="895"/>
      <c r="O1476" s="346"/>
      <c r="P1476" s="362"/>
      <c r="Q1476" s="327"/>
      <c r="R1476" s="327"/>
      <c r="S1476" s="327"/>
      <c r="T1476" s="327"/>
      <c r="U1476" s="327"/>
      <c r="V1476" s="345"/>
      <c r="W1476" s="345"/>
      <c r="X1476" s="345"/>
      <c r="Y1476" s="357"/>
      <c r="Z1476" s="346"/>
    </row>
    <row r="1477" spans="1:26" ht="21" customHeight="1">
      <c r="A1477" s="896" t="s">
        <v>201</v>
      </c>
      <c r="B1477" s="897"/>
      <c r="C1477" s="274" t="str">
        <f>IF('statement of marks'!HN44="","",'statement of marks'!HN44)</f>
        <v/>
      </c>
      <c r="D1477" s="898" t="str">
        <f>IF('statement of marks'!HP44="","",'statement of marks'!HP44)</f>
        <v/>
      </c>
      <c r="E1477" s="898"/>
      <c r="F1477" s="274"/>
      <c r="G1477" s="898" t="str">
        <f>IF('statement of marks'!HR44="","",'statement of marks'!HR44)</f>
        <v/>
      </c>
      <c r="H1477" s="898"/>
      <c r="I1477" s="898" t="str">
        <f>IF('statement of marks'!HT44="","",'statement of marks'!HT44)</f>
        <v/>
      </c>
      <c r="J1477" s="898"/>
      <c r="K1477" s="274" t="str">
        <f>'statement of marks'!HV44</f>
        <v/>
      </c>
      <c r="L1477" s="894"/>
      <c r="M1477" s="894"/>
      <c r="N1477" s="895"/>
      <c r="O1477" s="326"/>
      <c r="P1477" s="362"/>
      <c r="Q1477" s="334"/>
      <c r="R1477" s="334"/>
      <c r="S1477" s="334"/>
      <c r="T1477" s="334"/>
      <c r="U1477" s="337"/>
      <c r="V1477" s="347"/>
      <c r="W1477" s="347"/>
      <c r="X1477" s="347"/>
      <c r="Y1477" s="326"/>
      <c r="Z1477" s="326"/>
    </row>
    <row r="1478" spans="1:26" ht="21" customHeight="1">
      <c r="A1478" s="899" t="s">
        <v>323</v>
      </c>
      <c r="B1478" s="900"/>
      <c r="C1478" s="22"/>
      <c r="D1478" s="901"/>
      <c r="E1478" s="901"/>
      <c r="F1478" s="278"/>
      <c r="G1478" s="901"/>
      <c r="H1478" s="901"/>
      <c r="I1478" s="901"/>
      <c r="J1478" s="901"/>
      <c r="K1478" s="901"/>
      <c r="L1478" s="901"/>
      <c r="M1478" s="901"/>
      <c r="N1478" s="902"/>
      <c r="O1478" s="348"/>
      <c r="P1478" s="362"/>
      <c r="Q1478" s="332"/>
      <c r="R1478" s="332"/>
      <c r="S1478" s="332"/>
      <c r="T1478" s="332"/>
      <c r="U1478" s="332"/>
      <c r="V1478" s="347"/>
      <c r="W1478" s="347"/>
      <c r="X1478" s="347"/>
      <c r="Y1478" s="348"/>
      <c r="Z1478" s="348"/>
    </row>
    <row r="1479" spans="1:26" ht="21" customHeight="1">
      <c r="A1479" s="899" t="s">
        <v>206</v>
      </c>
      <c r="B1479" s="900"/>
      <c r="C1479" s="22"/>
      <c r="D1479" s="901"/>
      <c r="E1479" s="901"/>
      <c r="F1479" s="278"/>
      <c r="G1479" s="901"/>
      <c r="H1479" s="901"/>
      <c r="I1479" s="901"/>
      <c r="J1479" s="901"/>
      <c r="K1479" s="901"/>
      <c r="L1479" s="901"/>
      <c r="M1479" s="901"/>
      <c r="N1479" s="902"/>
      <c r="O1479" s="326"/>
      <c r="P1479" s="362"/>
      <c r="Q1479" s="324"/>
      <c r="R1479" s="324"/>
      <c r="S1479" s="324"/>
      <c r="T1479" s="324"/>
      <c r="U1479" s="324"/>
      <c r="V1479" s="324"/>
      <c r="W1479" s="324"/>
      <c r="X1479" s="324"/>
      <c r="Y1479" s="349"/>
      <c r="Z1479" s="326"/>
    </row>
    <row r="1480" spans="1:26" ht="21" customHeight="1">
      <c r="A1480" s="891" t="s">
        <v>322</v>
      </c>
      <c r="B1480" s="892"/>
      <c r="C1480" s="22"/>
      <c r="D1480" s="901"/>
      <c r="E1480" s="901"/>
      <c r="F1480" s="278"/>
      <c r="G1480" s="901"/>
      <c r="H1480" s="901"/>
      <c r="I1480" s="901"/>
      <c r="J1480" s="901"/>
      <c r="K1480" s="594" t="s">
        <v>322</v>
      </c>
      <c r="L1480" s="901"/>
      <c r="M1480" s="901"/>
      <c r="N1480" s="902"/>
      <c r="O1480" s="326"/>
      <c r="P1480" s="362"/>
      <c r="Q1480" s="324"/>
      <c r="R1480" s="324"/>
      <c r="S1480" s="324"/>
      <c r="T1480" s="324"/>
      <c r="U1480" s="324"/>
      <c r="V1480" s="324"/>
      <c r="W1480" s="324"/>
      <c r="X1480" s="324"/>
      <c r="Y1480" s="326"/>
      <c r="Z1480" s="326"/>
    </row>
    <row r="1481" spans="1:26" ht="21" customHeight="1">
      <c r="A1481" s="891" t="s">
        <v>207</v>
      </c>
      <c r="B1481" s="892"/>
      <c r="C1481" s="22"/>
      <c r="D1481" s="901"/>
      <c r="E1481" s="901"/>
      <c r="F1481" s="278"/>
      <c r="G1481" s="901"/>
      <c r="H1481" s="901"/>
      <c r="I1481" s="901"/>
      <c r="J1481" s="901"/>
      <c r="K1481" s="901"/>
      <c r="L1481" s="901"/>
      <c r="M1481" s="901"/>
      <c r="N1481" s="902"/>
      <c r="O1481" s="326"/>
      <c r="P1481" s="362"/>
      <c r="Q1481" s="324"/>
      <c r="R1481" s="324"/>
      <c r="S1481" s="324"/>
      <c r="T1481" s="324"/>
      <c r="U1481" s="34"/>
      <c r="V1481" s="324"/>
      <c r="W1481" s="324"/>
      <c r="X1481" s="324"/>
      <c r="Y1481" s="326"/>
      <c r="Z1481" s="326"/>
    </row>
    <row r="1482" spans="1:26" ht="21" customHeight="1" thickBot="1">
      <c r="A1482" s="905" t="s">
        <v>208</v>
      </c>
      <c r="B1482" s="906"/>
      <c r="C1482" s="906"/>
      <c r="D1482" s="906"/>
      <c r="E1482" s="906"/>
      <c r="F1482" s="314"/>
      <c r="G1482" s="907">
        <f>'statement of marks'!$HV$108</f>
        <v>45781</v>
      </c>
      <c r="H1482" s="907"/>
      <c r="I1482" s="908" t="s">
        <v>210</v>
      </c>
      <c r="J1482" s="908"/>
      <c r="K1482" s="903"/>
      <c r="L1482" s="903"/>
      <c r="M1482" s="903"/>
      <c r="N1482" s="904"/>
      <c r="O1482" s="326"/>
      <c r="P1482" s="362"/>
      <c r="Q1482" s="324"/>
      <c r="R1482" s="324"/>
      <c r="S1482" s="324"/>
      <c r="T1482" s="324"/>
      <c r="U1482" s="324"/>
      <c r="V1482" s="324"/>
      <c r="W1482" s="324"/>
      <c r="X1482" s="324"/>
      <c r="Y1482" s="326"/>
      <c r="Z1482" s="326"/>
    </row>
    <row r="1483" spans="1:26" ht="21" customHeight="1" thickTop="1">
      <c r="A1483" s="962" t="s">
        <v>195</v>
      </c>
      <c r="B1483" s="963"/>
      <c r="C1483" s="963"/>
      <c r="D1483" s="963"/>
      <c r="E1483" s="963"/>
      <c r="F1483" s="963"/>
      <c r="G1483" s="963"/>
      <c r="H1483" s="963"/>
      <c r="I1483" s="963"/>
      <c r="J1483" s="963"/>
      <c r="K1483" s="963"/>
      <c r="L1483" s="963"/>
      <c r="M1483" s="963"/>
      <c r="N1483" s="964"/>
      <c r="O1483" s="345"/>
      <c r="P1483" s="362"/>
      <c r="Q1483" s="345"/>
      <c r="R1483" s="347"/>
      <c r="S1483" s="350"/>
      <c r="T1483" s="350"/>
      <c r="U1483" s="324"/>
      <c r="V1483" s="324"/>
      <c r="W1483" s="324"/>
      <c r="X1483" s="324"/>
      <c r="Y1483" s="345"/>
      <c r="Z1483" s="345"/>
    </row>
    <row r="1484" spans="1:26" ht="21" customHeight="1">
      <c r="A1484" s="965" t="str">
        <f>IF('statement of marks'!$A$2="","",'statement of marks'!$A$2)</f>
        <v>Govt. Higher Secondary School, XYZ</v>
      </c>
      <c r="B1484" s="966"/>
      <c r="C1484" s="966"/>
      <c r="D1484" s="966"/>
      <c r="E1484" s="966"/>
      <c r="F1484" s="966"/>
      <c r="G1484" s="966"/>
      <c r="H1484" s="966"/>
      <c r="I1484" s="966"/>
      <c r="J1484" s="966"/>
      <c r="K1484" s="966"/>
      <c r="L1484" s="966"/>
      <c r="M1484" s="966"/>
      <c r="N1484" s="967"/>
      <c r="O1484" s="323"/>
      <c r="P1484" s="362"/>
      <c r="Q1484" s="323"/>
      <c r="R1484" s="323"/>
      <c r="S1484" s="323"/>
      <c r="T1484" s="323"/>
      <c r="U1484" s="323"/>
      <c r="V1484" s="323"/>
      <c r="W1484" s="323"/>
      <c r="X1484" s="323"/>
      <c r="Y1484" s="323"/>
      <c r="Z1484" s="323"/>
    </row>
    <row r="1485" spans="1:26" ht="21" customHeight="1">
      <c r="A1485" s="965"/>
      <c r="B1485" s="966"/>
      <c r="C1485" s="966"/>
      <c r="D1485" s="966"/>
      <c r="E1485" s="966"/>
      <c r="F1485" s="966"/>
      <c r="G1485" s="966"/>
      <c r="H1485" s="966"/>
      <c r="I1485" s="966"/>
      <c r="J1485" s="966"/>
      <c r="K1485" s="966"/>
      <c r="L1485" s="966"/>
      <c r="M1485" s="966"/>
      <c r="N1485" s="967"/>
      <c r="O1485" s="325"/>
      <c r="P1485" s="362"/>
      <c r="Q1485" s="325"/>
      <c r="R1485" s="325"/>
      <c r="S1485" s="325"/>
      <c r="T1485" s="325"/>
      <c r="U1485" s="325"/>
      <c r="V1485" s="325"/>
      <c r="W1485" s="325"/>
      <c r="X1485" s="325"/>
      <c r="Y1485" s="325"/>
      <c r="Z1485" s="325"/>
    </row>
    <row r="1486" spans="1:26" ht="21" customHeight="1">
      <c r="A1486" s="891" t="s">
        <v>196</v>
      </c>
      <c r="B1486" s="892"/>
      <c r="C1486" s="939" t="str">
        <f>IF(M1506="","MAIN EXAM.",IF(C1513="SUPPL.","SUPPL. EXAM.",IF(C1513="RE-EXAM.","RE-EXAM.",)))</f>
        <v>MAIN EXAM.</v>
      </c>
      <c r="D1486" s="939"/>
      <c r="E1486" s="939"/>
      <c r="F1486" s="939"/>
      <c r="G1486" s="939"/>
      <c r="H1486" s="948" t="s">
        <v>133</v>
      </c>
      <c r="I1486" s="949"/>
      <c r="J1486" s="352" t="str">
        <f>IF('statement of marks'!$F$3="","",'statement of marks'!$F$3)</f>
        <v>2024-25</v>
      </c>
      <c r="K1486" s="939" t="s">
        <v>62</v>
      </c>
      <c r="L1486" s="939"/>
      <c r="M1486" s="939" t="str">
        <f>IF('statement of marks'!D45="","",'statement of marks'!D45)</f>
        <v/>
      </c>
      <c r="N1486" s="950"/>
      <c r="O1486" s="325"/>
      <c r="P1486" s="362"/>
      <c r="Q1486" s="325"/>
      <c r="R1486" s="325"/>
      <c r="S1486" s="325"/>
      <c r="T1486" s="325"/>
      <c r="U1486" s="325"/>
      <c r="V1486" s="325"/>
      <c r="W1486" s="325"/>
      <c r="X1486" s="325"/>
      <c r="Y1486" s="325"/>
      <c r="Z1486" s="325"/>
    </row>
    <row r="1487" spans="1:26" ht="21" customHeight="1">
      <c r="A1487" s="891" t="s">
        <v>36</v>
      </c>
      <c r="B1487" s="892"/>
      <c r="C1487" s="892" t="str">
        <f>IF('statement of marks'!G45="","",'statement of marks'!G45)</f>
        <v/>
      </c>
      <c r="D1487" s="892"/>
      <c r="E1487" s="892"/>
      <c r="F1487" s="892"/>
      <c r="G1487" s="892"/>
      <c r="H1487" s="892"/>
      <c r="I1487" s="892"/>
      <c r="J1487" s="892"/>
      <c r="K1487" s="892"/>
      <c r="L1487" s="892"/>
      <c r="M1487" s="892"/>
      <c r="N1487" s="951"/>
      <c r="O1487" s="326"/>
      <c r="P1487" s="362"/>
      <c r="Q1487" s="327"/>
      <c r="R1487" s="327"/>
      <c r="S1487" s="327"/>
      <c r="T1487" s="327"/>
      <c r="U1487" s="327"/>
      <c r="V1487" s="327"/>
      <c r="W1487" s="327"/>
      <c r="X1487" s="327"/>
      <c r="Y1487" s="326"/>
      <c r="Z1487" s="326"/>
    </row>
    <row r="1488" spans="1:26" ht="21" customHeight="1">
      <c r="A1488" s="891" t="s">
        <v>37</v>
      </c>
      <c r="B1488" s="892"/>
      <c r="C1488" s="892" t="str">
        <f>IF('statement of marks'!H45="","",'statement of marks'!H45)</f>
        <v/>
      </c>
      <c r="D1488" s="892"/>
      <c r="E1488" s="892"/>
      <c r="F1488" s="892"/>
      <c r="G1488" s="892"/>
      <c r="H1488" s="892"/>
      <c r="I1488" s="892"/>
      <c r="J1488" s="892"/>
      <c r="K1488" s="892"/>
      <c r="L1488" s="892"/>
      <c r="M1488" s="892"/>
      <c r="N1488" s="951"/>
      <c r="O1488" s="326"/>
      <c r="P1488" s="362"/>
      <c r="Q1488" s="326"/>
      <c r="R1488" s="326"/>
      <c r="S1488" s="326"/>
      <c r="T1488" s="326"/>
      <c r="U1488" s="326"/>
      <c r="V1488" s="326"/>
      <c r="W1488" s="326"/>
      <c r="X1488" s="326"/>
      <c r="Y1488" s="326"/>
      <c r="Z1488" s="326"/>
    </row>
    <row r="1489" spans="1:26" ht="21" customHeight="1">
      <c r="A1489" s="891" t="s">
        <v>38</v>
      </c>
      <c r="B1489" s="892"/>
      <c r="C1489" s="892" t="str">
        <f>IF('statement of marks'!I45="","",'statement of marks'!I45)</f>
        <v/>
      </c>
      <c r="D1489" s="892"/>
      <c r="E1489" s="892"/>
      <c r="F1489" s="892"/>
      <c r="G1489" s="892"/>
      <c r="H1489" s="892"/>
      <c r="I1489" s="892"/>
      <c r="J1489" s="892"/>
      <c r="K1489" s="892"/>
      <c r="L1489" s="892"/>
      <c r="M1489" s="892"/>
      <c r="N1489" s="951"/>
      <c r="O1489" s="326"/>
      <c r="P1489" s="362"/>
      <c r="Q1489" s="326"/>
      <c r="R1489" s="326"/>
      <c r="S1489" s="326"/>
      <c r="T1489" s="326"/>
      <c r="U1489" s="326"/>
      <c r="V1489" s="326"/>
      <c r="W1489" s="326"/>
      <c r="X1489" s="326"/>
      <c r="Y1489" s="326"/>
      <c r="Z1489" s="326"/>
    </row>
    <row r="1490" spans="1:26" ht="21" customHeight="1">
      <c r="A1490" s="891" t="s">
        <v>243</v>
      </c>
      <c r="B1490" s="892"/>
      <c r="C1490" s="892" t="str">
        <f>IF('statement of marks'!$A$3="","",'statement of marks'!$A$3)</f>
        <v>9 'A'</v>
      </c>
      <c r="D1490" s="892"/>
      <c r="E1490" s="939" t="s">
        <v>63</v>
      </c>
      <c r="F1490" s="939"/>
      <c r="G1490" s="939"/>
      <c r="H1490" s="939" t="str">
        <f>IF('statement of marks'!E45="","",'statement of marks'!E45)</f>
        <v/>
      </c>
      <c r="I1490" s="939"/>
      <c r="J1490" s="952" t="s">
        <v>58</v>
      </c>
      <c r="K1490" s="952"/>
      <c r="L1490" s="953" t="str">
        <f>IF('statement of marks'!F45="","",'statement of marks'!F45)</f>
        <v/>
      </c>
      <c r="M1490" s="953"/>
      <c r="N1490" s="954"/>
      <c r="O1490" s="326"/>
      <c r="P1490" s="362"/>
      <c r="Q1490" s="326"/>
      <c r="R1490" s="326"/>
      <c r="S1490" s="326"/>
      <c r="T1490" s="326"/>
      <c r="U1490" s="326"/>
      <c r="V1490" s="326"/>
      <c r="W1490" s="326"/>
      <c r="X1490" s="326"/>
      <c r="Y1490" s="326"/>
      <c r="Z1490" s="326"/>
    </row>
    <row r="1491" spans="1:26" ht="21" customHeight="1">
      <c r="A1491" s="955" t="s">
        <v>197</v>
      </c>
      <c r="B1491" s="956" t="s">
        <v>198</v>
      </c>
      <c r="C1491" s="659" t="s">
        <v>67</v>
      </c>
      <c r="D1491" s="659" t="s">
        <v>68</v>
      </c>
      <c r="E1491" s="957" t="s">
        <v>434</v>
      </c>
      <c r="F1491" s="958" t="s">
        <v>431</v>
      </c>
      <c r="G1491" s="659" t="s">
        <v>370</v>
      </c>
      <c r="H1491" s="659" t="s">
        <v>212</v>
      </c>
      <c r="I1491" s="659" t="s">
        <v>432</v>
      </c>
      <c r="J1491" s="659" t="s">
        <v>168</v>
      </c>
      <c r="K1491" s="659" t="s">
        <v>438</v>
      </c>
      <c r="L1491" s="659" t="s">
        <v>365</v>
      </c>
      <c r="M1491" s="659" t="s">
        <v>366</v>
      </c>
      <c r="N1491" s="961" t="s">
        <v>213</v>
      </c>
      <c r="O1491" s="326"/>
      <c r="P1491" s="362"/>
      <c r="Q1491" s="326"/>
      <c r="R1491" s="327"/>
      <c r="S1491" s="327"/>
      <c r="T1491" s="327"/>
      <c r="U1491" s="327"/>
      <c r="V1491" s="328"/>
      <c r="W1491" s="328"/>
      <c r="X1491" s="328"/>
      <c r="Y1491" s="326"/>
      <c r="Z1491" s="326"/>
    </row>
    <row r="1492" spans="1:26" ht="21" customHeight="1">
      <c r="A1492" s="955"/>
      <c r="B1492" s="956"/>
      <c r="C1492" s="659"/>
      <c r="D1492" s="659"/>
      <c r="E1492" s="957"/>
      <c r="F1492" s="959"/>
      <c r="G1492" s="659"/>
      <c r="H1492" s="659"/>
      <c r="I1492" s="659"/>
      <c r="J1492" s="659"/>
      <c r="K1492" s="659"/>
      <c r="L1492" s="659"/>
      <c r="M1492" s="659"/>
      <c r="N1492" s="961"/>
      <c r="O1492" s="329"/>
      <c r="P1492" s="362"/>
      <c r="Q1492" s="330"/>
      <c r="R1492" s="330"/>
      <c r="S1492" s="330"/>
      <c r="T1492" s="330"/>
      <c r="U1492" s="330"/>
      <c r="V1492" s="330"/>
      <c r="W1492" s="330"/>
      <c r="X1492" s="330"/>
      <c r="Y1492" s="329"/>
      <c r="Z1492" s="329"/>
    </row>
    <row r="1493" spans="1:26" ht="21" customHeight="1">
      <c r="A1493" s="955"/>
      <c r="B1493" s="956"/>
      <c r="C1493" s="659"/>
      <c r="D1493" s="659"/>
      <c r="E1493" s="957"/>
      <c r="F1493" s="960"/>
      <c r="G1493" s="659"/>
      <c r="H1493" s="659"/>
      <c r="I1493" s="659"/>
      <c r="J1493" s="659"/>
      <c r="K1493" s="659"/>
      <c r="L1493" s="659"/>
      <c r="M1493" s="659"/>
      <c r="N1493" s="961"/>
      <c r="O1493" s="329"/>
      <c r="P1493" s="362"/>
      <c r="Q1493" s="330"/>
      <c r="R1493" s="330"/>
      <c r="S1493" s="330"/>
      <c r="T1493" s="330"/>
      <c r="U1493" s="330"/>
      <c r="V1493" s="330"/>
      <c r="W1493" s="330"/>
      <c r="X1493" s="330"/>
      <c r="Y1493" s="329"/>
      <c r="Z1493" s="329"/>
    </row>
    <row r="1494" spans="1:26" ht="21" customHeight="1">
      <c r="A1494" s="922" t="s">
        <v>149</v>
      </c>
      <c r="B1494" s="923"/>
      <c r="C1494" s="274">
        <v>10</v>
      </c>
      <c r="D1494" s="274">
        <v>10</v>
      </c>
      <c r="E1494" s="322" t="s">
        <v>436</v>
      </c>
      <c r="F1494" s="322" t="s">
        <v>437</v>
      </c>
      <c r="G1494" s="274">
        <v>70</v>
      </c>
      <c r="H1494" s="270">
        <v>100</v>
      </c>
      <c r="I1494" s="202">
        <v>100</v>
      </c>
      <c r="J1494" s="270">
        <v>200</v>
      </c>
      <c r="K1494" s="279"/>
      <c r="L1494" s="270">
        <v>100</v>
      </c>
      <c r="M1494" s="270"/>
      <c r="N1494" s="201">
        <v>200</v>
      </c>
      <c r="O1494" s="329"/>
      <c r="P1494" s="362"/>
      <c r="Q1494" s="330"/>
      <c r="R1494" s="330"/>
      <c r="S1494" s="330"/>
      <c r="T1494" s="330"/>
      <c r="U1494" s="330"/>
      <c r="V1494" s="330"/>
      <c r="W1494" s="330"/>
      <c r="X1494" s="330"/>
      <c r="Y1494" s="329"/>
      <c r="Z1494" s="329"/>
    </row>
    <row r="1495" spans="1:26" ht="21" customHeight="1">
      <c r="A1495" s="891" t="str">
        <f>'statement of marks'!$J$3</f>
        <v xml:space="preserve"> HINDI</v>
      </c>
      <c r="B1495" s="892"/>
      <c r="C1495" s="277" t="str">
        <f>IF('statement of marks'!J45="","",'statement of marks'!J45)</f>
        <v/>
      </c>
      <c r="D1495" s="277" t="str">
        <f>IF('statement of marks'!K45="","",'statement of marks'!K45)</f>
        <v/>
      </c>
      <c r="E1495" s="277" t="str">
        <f>IF('statement of marks'!L45="","",'statement of marks'!L45)</f>
        <v/>
      </c>
      <c r="F1495" s="360" t="str">
        <f>IF('statement of marks'!N45="","",'statement of marks'!N45)</f>
        <v/>
      </c>
      <c r="G1495" s="277" t="str">
        <f>IF('statement of marks'!O45="","",'statement of marks'!O45)</f>
        <v/>
      </c>
      <c r="H1495" s="270" t="str">
        <f t="shared" ref="H1495:H1500" si="227">IF(G1495="","",SUM(C1495:G1495))</f>
        <v/>
      </c>
      <c r="I1495" s="202" t="str">
        <f>IF('statement of marks'!Q45="","",'statement of marks'!Q45)</f>
        <v/>
      </c>
      <c r="J1495" s="203" t="str">
        <f t="shared" ref="J1495:J1500" si="228">IF(I1495="","",SUM(H1495:I1495))</f>
        <v/>
      </c>
      <c r="K1495" s="275" t="str">
        <f>CONCATENATE('statement of marks'!HZ45,'statement of marks'!IA45,'statement of marks'!IB45)</f>
        <v/>
      </c>
      <c r="L1495" s="277" t="str">
        <f>IF('result subject-wise'!AB45="","",'result subject-wise'!AB45)</f>
        <v/>
      </c>
      <c r="M1495" s="277" t="str">
        <f>IF('result subject-wise'!AK45="","",'result subject-wise'!AK45)</f>
        <v/>
      </c>
      <c r="N1495" s="276" t="str">
        <f>IF(AND(K1495="RE",M1495=""),"",IF(AND(K1495="S",M1495=""),"",IF(M1495="P",SUM(H1495,L1495),J1495)))</f>
        <v/>
      </c>
      <c r="O1495" s="331"/>
      <c r="P1495" s="362"/>
      <c r="Q1495" s="325"/>
      <c r="R1495" s="325"/>
      <c r="S1495" s="325"/>
      <c r="T1495" s="325"/>
      <c r="U1495" s="333"/>
      <c r="V1495" s="325"/>
      <c r="W1495" s="325"/>
      <c r="X1495" s="325"/>
      <c r="Y1495" s="331"/>
      <c r="Z1495" s="331"/>
    </row>
    <row r="1496" spans="1:26" ht="21" customHeight="1">
      <c r="A1496" s="891" t="str">
        <f>'statement of marks'!$Y$3</f>
        <v xml:space="preserve"> ENGLISH</v>
      </c>
      <c r="B1496" s="892"/>
      <c r="C1496" s="277" t="str">
        <f>IF('statement of marks'!Y45="","",'statement of marks'!Y45)</f>
        <v/>
      </c>
      <c r="D1496" s="277" t="str">
        <f>IF('statement of marks'!Z45="","",'statement of marks'!Z45)</f>
        <v/>
      </c>
      <c r="E1496" s="277" t="str">
        <f>IF('statement of marks'!AA45="","",'statement of marks'!AA45)</f>
        <v/>
      </c>
      <c r="F1496" s="360" t="str">
        <f>IF('statement of marks'!AC45="","",'statement of marks'!AC45)</f>
        <v/>
      </c>
      <c r="G1496" s="277" t="str">
        <f>IF('statement of marks'!AD45="","",'statement of marks'!AD45)</f>
        <v/>
      </c>
      <c r="H1496" s="270" t="str">
        <f t="shared" si="227"/>
        <v/>
      </c>
      <c r="I1496" s="202" t="str">
        <f>IF('statement of marks'!AF45="","",'statement of marks'!AF45)</f>
        <v/>
      </c>
      <c r="J1496" s="203" t="str">
        <f t="shared" si="228"/>
        <v/>
      </c>
      <c r="K1496" s="275" t="str">
        <f>CONCATENATE('statement of marks'!IC45,'statement of marks'!ID45,'statement of marks'!IE45,)</f>
        <v/>
      </c>
      <c r="L1496" s="277" t="str">
        <f>IF('result subject-wise'!AC45="","",'result subject-wise'!AC45)</f>
        <v/>
      </c>
      <c r="M1496" s="277" t="str">
        <f>IF('result subject-wise'!AL45="","",'result subject-wise'!AL45)</f>
        <v/>
      </c>
      <c r="N1496" s="276" t="str">
        <f t="shared" ref="N1496:N1500" si="229">IF(AND(K1496="RE",M1496=""),"",IF(AND(K1496="S",M1496=""),"",IF(M1496="P",SUM(H1496,L1496),J1496)))</f>
        <v/>
      </c>
      <c r="O1496" s="351"/>
      <c r="P1496" s="362"/>
      <c r="Q1496" s="334"/>
      <c r="R1496" s="325"/>
      <c r="S1496" s="335"/>
      <c r="T1496" s="336"/>
      <c r="U1496" s="337"/>
      <c r="V1496" s="334"/>
      <c r="W1496" s="334"/>
      <c r="X1496" s="337"/>
      <c r="Y1496" s="326"/>
      <c r="Z1496" s="326"/>
    </row>
    <row r="1497" spans="1:26" ht="21" customHeight="1">
      <c r="A1497" s="891" t="str">
        <f>'statement of marks'!AO45</f>
        <v/>
      </c>
      <c r="B1497" s="892"/>
      <c r="C1497" s="277" t="str">
        <f>IF('statement of marks'!AP45="","",'statement of marks'!AP45)</f>
        <v/>
      </c>
      <c r="D1497" s="277" t="str">
        <f>IF('statement of marks'!AQ45="","",'statement of marks'!AQ45)</f>
        <v/>
      </c>
      <c r="E1497" s="277" t="str">
        <f>IF('statement of marks'!AR45="","",'statement of marks'!AR45)</f>
        <v/>
      </c>
      <c r="F1497" s="360" t="str">
        <f>IF('statement of marks'!AT45="","",'statement of marks'!AT45)</f>
        <v/>
      </c>
      <c r="G1497" s="277" t="str">
        <f>IF('statement of marks'!AU45="","",'statement of marks'!AU45)</f>
        <v/>
      </c>
      <c r="H1497" s="270" t="str">
        <f t="shared" si="227"/>
        <v/>
      </c>
      <c r="I1497" s="202" t="str">
        <f>IF('statement of marks'!AW45="","",'statement of marks'!AW45)</f>
        <v/>
      </c>
      <c r="J1497" s="203" t="str">
        <f t="shared" si="228"/>
        <v/>
      </c>
      <c r="K1497" s="275" t="str">
        <f>CONCATENATE('statement of marks'!IF45,'statement of marks'!IL45,'statement of marks'!IM45)</f>
        <v/>
      </c>
      <c r="L1497" s="277" t="str">
        <f>IF('result subject-wise'!AD45="","",'result subject-wise'!AD45)</f>
        <v/>
      </c>
      <c r="M1497" s="277" t="str">
        <f>IF('result subject-wise'!AM45="","",'result subject-wise'!AM45)</f>
        <v/>
      </c>
      <c r="N1497" s="276" t="str">
        <f t="shared" si="229"/>
        <v/>
      </c>
      <c r="O1497" s="326"/>
      <c r="P1497" s="362"/>
      <c r="Q1497" s="334"/>
      <c r="R1497" s="325"/>
      <c r="S1497" s="335"/>
      <c r="T1497" s="336"/>
      <c r="U1497" s="337"/>
      <c r="V1497" s="334"/>
      <c r="W1497" s="334"/>
      <c r="X1497" s="337"/>
      <c r="Y1497" s="326"/>
      <c r="Z1497" s="326"/>
    </row>
    <row r="1498" spans="1:26" ht="21" customHeight="1">
      <c r="A1498" s="891" t="str">
        <f>'statement of marks'!$BE$3</f>
        <v xml:space="preserve"> SCIENCE</v>
      </c>
      <c r="B1498" s="892"/>
      <c r="C1498" s="277" t="str">
        <f>IF('statement of marks'!BE45="","",'statement of marks'!BE45)</f>
        <v/>
      </c>
      <c r="D1498" s="277" t="str">
        <f>IF('statement of marks'!BF45="","",'statement of marks'!BF45)</f>
        <v/>
      </c>
      <c r="E1498" s="277" t="str">
        <f>IF('statement of marks'!BG45="","",'statement of marks'!BG45)</f>
        <v/>
      </c>
      <c r="F1498" s="360" t="str">
        <f>IF('statement of marks'!BI45="","",'statement of marks'!BI45)</f>
        <v/>
      </c>
      <c r="G1498" s="277" t="str">
        <f>IF('statement of marks'!BJ45="","",'statement of marks'!BJ45)</f>
        <v/>
      </c>
      <c r="H1498" s="270" t="str">
        <f t="shared" si="227"/>
        <v/>
      </c>
      <c r="I1498" s="202" t="str">
        <f>IF('statement of marks'!BL45="","",'statement of marks'!BL45)</f>
        <v/>
      </c>
      <c r="J1498" s="203" t="str">
        <f t="shared" si="228"/>
        <v/>
      </c>
      <c r="K1498" s="275" t="str">
        <f>CONCATENATE('statement of marks'!IN45,'statement of marks'!IO45,'statement of marks'!IP45)</f>
        <v/>
      </c>
      <c r="L1498" s="277" t="str">
        <f>IF('result subject-wise'!AE45="","",'result subject-wise'!AE45)</f>
        <v/>
      </c>
      <c r="M1498" s="277" t="str">
        <f>IF('result subject-wise'!AN45="","",'result subject-wise'!AN45)</f>
        <v/>
      </c>
      <c r="N1498" s="276" t="str">
        <f t="shared" si="229"/>
        <v/>
      </c>
      <c r="O1498" s="326"/>
      <c r="P1498" s="362"/>
      <c r="Q1498" s="334"/>
      <c r="R1498" s="325"/>
      <c r="S1498" s="335"/>
      <c r="T1498" s="336"/>
      <c r="U1498" s="337"/>
      <c r="V1498" s="334"/>
      <c r="W1498" s="334"/>
      <c r="X1498" s="337"/>
      <c r="Y1498" s="326"/>
      <c r="Z1498" s="326"/>
    </row>
    <row r="1499" spans="1:26" ht="21" customHeight="1">
      <c r="A1499" s="909" t="str">
        <f>'statement of marks'!$BU45</f>
        <v xml:space="preserve"> SOCIAL SCIENCE</v>
      </c>
      <c r="B1499" s="910"/>
      <c r="C1499" s="277">
        <f>IF('statement of marks'!CL45="","",'statement of marks'!CL45)</f>
        <v>10</v>
      </c>
      <c r="D1499" s="277">
        <f>IF('statement of marks'!CM45="","",'statement of marks'!CM45)</f>
        <v>10</v>
      </c>
      <c r="E1499" s="277">
        <f>IF('statement of marks'!CN45="","",'statement of marks'!CN45)</f>
        <v>9</v>
      </c>
      <c r="F1499" s="360">
        <f>IF('statement of marks'!CO45="","",'statement of marks'!CO45)</f>
        <v>0.5</v>
      </c>
      <c r="G1499" s="277">
        <f>IF('statement of marks'!CP45="","",'statement of marks'!CP45)</f>
        <v>70</v>
      </c>
      <c r="H1499" s="270">
        <f t="shared" si="227"/>
        <v>99.5</v>
      </c>
      <c r="I1499" s="202">
        <f>IF('statement of marks'!CR45="","",'statement of marks'!CR45)</f>
        <v>100</v>
      </c>
      <c r="J1499" s="203">
        <f t="shared" si="228"/>
        <v>199.5</v>
      </c>
      <c r="K1499" s="275" t="str">
        <f>CONCATENATE('statement of marks'!IQ45,'statement of marks'!IR45,'statement of marks'!IS45)</f>
        <v/>
      </c>
      <c r="L1499" s="277" t="str">
        <f>IF('result subject-wise'!AF45="","",'result subject-wise'!AF45)</f>
        <v/>
      </c>
      <c r="M1499" s="277" t="str">
        <f>IF('result subject-wise'!AO45="","",'result subject-wise'!AO45)</f>
        <v/>
      </c>
      <c r="N1499" s="276">
        <f t="shared" si="229"/>
        <v>199.5</v>
      </c>
      <c r="O1499" s="326"/>
      <c r="P1499" s="362"/>
      <c r="Q1499" s="334"/>
      <c r="R1499" s="325"/>
      <c r="S1499" s="335"/>
      <c r="T1499" s="336"/>
      <c r="U1499" s="337"/>
      <c r="V1499" s="334"/>
      <c r="W1499" s="334"/>
      <c r="X1499" s="337"/>
      <c r="Y1499" s="326"/>
      <c r="Z1499" s="326"/>
    </row>
    <row r="1500" spans="1:26" ht="21" customHeight="1">
      <c r="A1500" s="891" t="str">
        <f>'statement of marks'!$CZ$3</f>
        <v xml:space="preserve"> MATHEMATICS</v>
      </c>
      <c r="B1500" s="892"/>
      <c r="C1500" s="277">
        <f>IF('statement of marks'!CZ45="","",'statement of marks'!CZ45)</f>
        <v>5</v>
      </c>
      <c r="D1500" s="277">
        <f>IF('statement of marks'!DA45="","",'statement of marks'!DA45)</f>
        <v>4</v>
      </c>
      <c r="E1500" s="277">
        <f>IF('statement of marks'!DB45="","",'statement of marks'!DB45)</f>
        <v>8</v>
      </c>
      <c r="F1500" s="360">
        <f>IF('statement of marks'!DD45="","",'statement of marks'!DD45)</f>
        <v>1</v>
      </c>
      <c r="G1500" s="277">
        <f>IF('statement of marks'!DE45="","",'statement of marks'!DE45)</f>
        <v>25</v>
      </c>
      <c r="H1500" s="270">
        <f t="shared" si="227"/>
        <v>43</v>
      </c>
      <c r="I1500" s="202">
        <f>IF('statement of marks'!DG45="","",'statement of marks'!DG45)</f>
        <v>90</v>
      </c>
      <c r="J1500" s="203">
        <f t="shared" si="228"/>
        <v>133</v>
      </c>
      <c r="K1500" s="275" t="str">
        <f>CONCATENATE('statement of marks'!IT45,'statement of marks'!IU45,'statement of marks'!IV45)</f>
        <v/>
      </c>
      <c r="L1500" s="277" t="str">
        <f>IF('result subject-wise'!AG45="","",'result subject-wise'!AG45)</f>
        <v/>
      </c>
      <c r="M1500" s="277" t="str">
        <f>IF('result subject-wise'!AP45="","",'result subject-wise'!AP45)</f>
        <v/>
      </c>
      <c r="N1500" s="276">
        <f t="shared" si="229"/>
        <v>133</v>
      </c>
      <c r="O1500" s="326"/>
      <c r="P1500" s="362"/>
      <c r="Q1500" s="334"/>
      <c r="R1500" s="325"/>
      <c r="S1500" s="335"/>
      <c r="T1500" s="336"/>
      <c r="U1500" s="337"/>
      <c r="V1500" s="334"/>
      <c r="W1500" s="334"/>
      <c r="X1500" s="337"/>
      <c r="Y1500" s="326"/>
      <c r="Z1500" s="326"/>
    </row>
    <row r="1501" spans="1:26" ht="21" customHeight="1">
      <c r="A1501" s="911" t="s">
        <v>214</v>
      </c>
      <c r="B1501" s="912"/>
      <c r="C1501" s="274">
        <f t="shared" ref="C1501:D1501" si="230">IF(C1500="","",SUM(C1495:C1500))</f>
        <v>15</v>
      </c>
      <c r="D1501" s="274">
        <f t="shared" si="230"/>
        <v>14</v>
      </c>
      <c r="E1501" s="274">
        <f>IF(E1500="","",SUM(E1495:E1500))</f>
        <v>17</v>
      </c>
      <c r="F1501" s="361">
        <f>IF(F1500="","",SUM(F1495:F1500))</f>
        <v>1.5</v>
      </c>
      <c r="G1501" s="274">
        <f t="shared" ref="G1501:J1501" si="231">IF(G1500="","",SUM(G1495:G1500))</f>
        <v>95</v>
      </c>
      <c r="H1501" s="274">
        <f t="shared" si="231"/>
        <v>142.5</v>
      </c>
      <c r="I1501" s="274">
        <f t="shared" si="231"/>
        <v>190</v>
      </c>
      <c r="J1501" s="274">
        <f t="shared" si="231"/>
        <v>332.5</v>
      </c>
      <c r="K1501" s="913"/>
      <c r="L1501" s="914"/>
      <c r="M1501" s="919">
        <f>COUNTIF(M1495:M1500,"F")</f>
        <v>0</v>
      </c>
      <c r="N1501" s="273">
        <f>SUM(N1495:N1500)</f>
        <v>332.5</v>
      </c>
      <c r="O1501" s="326"/>
      <c r="P1501" s="362"/>
      <c r="Q1501" s="334"/>
      <c r="R1501" s="325"/>
      <c r="S1501" s="335"/>
      <c r="T1501" s="336"/>
      <c r="U1501" s="337"/>
      <c r="V1501" s="334"/>
      <c r="W1501" s="334"/>
      <c r="X1501" s="337"/>
      <c r="Y1501" s="326"/>
      <c r="Z1501" s="326"/>
    </row>
    <row r="1502" spans="1:26" ht="21" customHeight="1">
      <c r="A1502" s="911" t="s">
        <v>199</v>
      </c>
      <c r="B1502" s="912"/>
      <c r="C1502" s="270">
        <f>60-(COUNTIF(C1495:C1500,"NA")*C1494+COUNTIF(C1495:C1500,"ML")*C1494)</f>
        <v>60</v>
      </c>
      <c r="D1502" s="270">
        <f>60-(COUNTIF(D1495:D1500,"NA")*D1494+COUNTIF(D1495:D1500,"ML")*D1494)</f>
        <v>60</v>
      </c>
      <c r="E1502" s="270">
        <f>53-(COUNTIF(E1495:E1500,"NA")*9+COUNTIF(E1495:E1500,"ML")*9)</f>
        <v>53</v>
      </c>
      <c r="F1502" s="270">
        <f>7-(COUNTIF(F1495:F1500,"ML")*1)</f>
        <v>7</v>
      </c>
      <c r="G1502" s="270">
        <f>420-(COUNTIF(G1495:G1500,"NA")*G1494+COUNTIF(G1495:G1500,"ML")*G1494)</f>
        <v>420</v>
      </c>
      <c r="H1502" s="270">
        <f>SUM(C1502:G1502)</f>
        <v>600</v>
      </c>
      <c r="I1502" s="270">
        <f>600-(COUNTIF(I1495:I1500,"ML")*100)</f>
        <v>600</v>
      </c>
      <c r="J1502" s="270">
        <f>SUM(H1502:I1502)</f>
        <v>1200</v>
      </c>
      <c r="K1502" s="915"/>
      <c r="L1502" s="916"/>
      <c r="M1502" s="920"/>
      <c r="N1502" s="201">
        <f>6*N1494</f>
        <v>1200</v>
      </c>
      <c r="O1502" s="339"/>
      <c r="P1502" s="362"/>
      <c r="Q1502" s="332"/>
      <c r="R1502" s="332"/>
      <c r="S1502" s="332"/>
      <c r="T1502" s="332"/>
      <c r="U1502" s="340"/>
      <c r="V1502" s="340"/>
      <c r="W1502" s="334"/>
      <c r="X1502" s="332"/>
      <c r="Y1502" s="339"/>
      <c r="Z1502" s="339"/>
    </row>
    <row r="1503" spans="1:26" ht="21" customHeight="1">
      <c r="A1503" s="922" t="s">
        <v>130</v>
      </c>
      <c r="B1503" s="923"/>
      <c r="C1503" s="204">
        <f t="shared" ref="C1503:J1503" si="232">C1501/C1502*100</f>
        <v>25</v>
      </c>
      <c r="D1503" s="204">
        <f t="shared" si="232"/>
        <v>23.333333333333332</v>
      </c>
      <c r="E1503" s="204">
        <f t="shared" si="232"/>
        <v>32.075471698113205</v>
      </c>
      <c r="F1503" s="204">
        <f t="shared" si="232"/>
        <v>21.428571428571427</v>
      </c>
      <c r="G1503" s="204">
        <f t="shared" si="232"/>
        <v>22.61904761904762</v>
      </c>
      <c r="H1503" s="204">
        <f t="shared" si="232"/>
        <v>23.75</v>
      </c>
      <c r="I1503" s="204">
        <f t="shared" si="232"/>
        <v>31.666666666666664</v>
      </c>
      <c r="J1503" s="204">
        <f t="shared" si="232"/>
        <v>27.708333333333336</v>
      </c>
      <c r="K1503" s="917"/>
      <c r="L1503" s="918"/>
      <c r="M1503" s="921"/>
      <c r="N1503" s="354">
        <f>N1501/N1502*100</f>
        <v>27.708333333333336</v>
      </c>
      <c r="O1503" s="339"/>
      <c r="P1503" s="363"/>
      <c r="Q1503" s="325"/>
      <c r="R1503" s="325"/>
      <c r="S1503" s="325"/>
      <c r="T1503" s="325"/>
      <c r="U1503" s="340"/>
      <c r="V1503" s="334"/>
      <c r="W1503" s="340"/>
      <c r="X1503" s="325"/>
      <c r="Y1503" s="339"/>
      <c r="Z1503" s="339"/>
    </row>
    <row r="1504" spans="1:26" ht="21" customHeight="1">
      <c r="A1504" s="891" t="str">
        <f>'statement of marks'!$DS$3</f>
        <v>RAJASTHAN KA SWARNIM ITIHAS</v>
      </c>
      <c r="B1504" s="892"/>
      <c r="C1504" s="272">
        <f>IF('statement of marks'!DS45="","",'statement of marks'!DS45)</f>
        <v>10</v>
      </c>
      <c r="D1504" s="272">
        <f>IF('statement of marks'!DT45="","",'statement of marks'!DT45)</f>
        <v>10</v>
      </c>
      <c r="E1504" s="277">
        <f>IF('statement of marks'!DU45="","",'statement of marks'!DU45)</f>
        <v>10</v>
      </c>
      <c r="F1504" s="924"/>
      <c r="G1504" s="272">
        <f>IF('statement of marks'!DW45="","",'statement of marks'!DW45)</f>
        <v>70</v>
      </c>
      <c r="H1504" s="270">
        <f>IF(G1504="","",SUM(C1504:G1504))</f>
        <v>100</v>
      </c>
      <c r="I1504" s="272">
        <f>IF('statement of marks'!DY45="","",'statement of marks'!DY45)</f>
        <v>100</v>
      </c>
      <c r="J1504" s="270">
        <f>IF(I1504="","",SUM(H1504:I1504))</f>
        <v>200</v>
      </c>
      <c r="K1504" s="275" t="str">
        <f>IF('statement of marks'!IW45="","",'statement of marks'!IW45)</f>
        <v/>
      </c>
      <c r="L1504" s="280" t="str">
        <f>IF('result subject-wise'!AQ45="","",'result subject-wise'!AQ45)</f>
        <v/>
      </c>
      <c r="M1504" s="927" t="s">
        <v>441</v>
      </c>
      <c r="N1504" s="928"/>
      <c r="O1504" s="331"/>
      <c r="P1504" s="362"/>
      <c r="Q1504" s="341"/>
      <c r="R1504" s="341"/>
      <c r="S1504" s="341"/>
      <c r="T1504" s="341"/>
      <c r="U1504" s="340"/>
      <c r="V1504" s="334"/>
      <c r="W1504" s="340"/>
      <c r="X1504" s="341"/>
      <c r="Y1504" s="331"/>
      <c r="Z1504" s="331"/>
    </row>
    <row r="1505" spans="1:26" ht="21" customHeight="1">
      <c r="A1505" s="891" t="str">
        <f>'statement of marks'!$EG$3</f>
        <v xml:space="preserve"> PH. AND HEALTH EDU.</v>
      </c>
      <c r="B1505" s="892"/>
      <c r="C1505" s="272">
        <f>IF('statement of marks'!EI45="","",'statement of marks'!EI45)</f>
        <v>14</v>
      </c>
      <c r="D1505" s="272">
        <f>IF('statement of marks'!EL45="","",'statement of marks'!EL45)</f>
        <v>11</v>
      </c>
      <c r="E1505" s="277">
        <f>IF('statement of marks'!EO45="","",'statement of marks'!EO45)</f>
        <v>25</v>
      </c>
      <c r="F1505" s="925"/>
      <c r="G1505" s="272">
        <f>IF('statement of marks'!EU45="","",'statement of marks'!EU45)</f>
        <v>38</v>
      </c>
      <c r="H1505" s="270">
        <f>IF(G1505="","",SUM(C1505:G1505))</f>
        <v>88</v>
      </c>
      <c r="I1505" s="272">
        <f>IF('statement of marks'!EZ45="","",'statement of marks'!EZ45)</f>
        <v>100</v>
      </c>
      <c r="J1505" s="270">
        <f>IF(I1505="","",SUM(H1505:I1505))</f>
        <v>188</v>
      </c>
      <c r="K1505" s="275" t="str">
        <f>IF('statement of marks'!IX45="","",'statement of marks'!IX45)</f>
        <v>A</v>
      </c>
      <c r="L1505" s="274" t="str">
        <f>IF('result subject-wise'!AR45="","",'result subject-wise'!AR45)</f>
        <v/>
      </c>
      <c r="M1505" s="929"/>
      <c r="N1505" s="930"/>
      <c r="O1505" s="326"/>
      <c r="P1505" s="362"/>
      <c r="Q1505" s="327"/>
      <c r="R1505" s="325"/>
      <c r="S1505" s="327"/>
      <c r="T1505" s="325"/>
      <c r="U1505" s="337"/>
      <c r="V1505" s="342"/>
      <c r="W1505" s="343"/>
      <c r="X1505" s="332"/>
      <c r="Y1505" s="326"/>
      <c r="Z1505" s="326"/>
    </row>
    <row r="1506" spans="1:26" ht="21" customHeight="1">
      <c r="A1506" s="891" t="str">
        <f>'statement of marks'!$FJ$3</f>
        <v xml:space="preserve"> FOUNDATION OF IT</v>
      </c>
      <c r="B1506" s="892"/>
      <c r="C1506" s="272">
        <f>IF('statement of marks'!FJ45="","",'statement of marks'!FJ45)</f>
        <v>10</v>
      </c>
      <c r="D1506" s="272">
        <f>IF('statement of marks'!FK45="","",'statement of marks'!FK45)</f>
        <v>10</v>
      </c>
      <c r="E1506" s="277">
        <f>IF('statement of marks'!FL45="","",'statement of marks'!FL45)</f>
        <v>10</v>
      </c>
      <c r="F1506" s="926"/>
      <c r="G1506" s="272">
        <f>IF('statement of marks'!FP45="","",'statement of marks'!FP45)</f>
        <v>51</v>
      </c>
      <c r="H1506" s="270">
        <f>IF(G1506="","",SUM(C1506:G1506))</f>
        <v>81</v>
      </c>
      <c r="I1506" s="272">
        <f>IF('statement of marks'!FU45="","",'statement of marks'!FU45)</f>
        <v>90</v>
      </c>
      <c r="J1506" s="270">
        <f>IF(I1506="","",SUM(H1506:I1506))</f>
        <v>171</v>
      </c>
      <c r="K1506" s="275" t="str">
        <f>IF('statement of marks'!IY45="","",'statement of marks'!IY45)</f>
        <v>A</v>
      </c>
      <c r="L1506" s="274" t="str">
        <f>IF('result subject-wise'!AS45="","",'result subject-wise'!AS45)</f>
        <v/>
      </c>
      <c r="M1506" s="931" t="str">
        <f>IF('result subject-wise'!AV45="","",'result subject-wise'!AV45)</f>
        <v/>
      </c>
      <c r="N1506" s="932"/>
      <c r="O1506" s="326"/>
      <c r="P1506" s="362"/>
      <c r="Q1506" s="327"/>
      <c r="R1506" s="325"/>
      <c r="S1506" s="327"/>
      <c r="T1506" s="325"/>
      <c r="U1506" s="337"/>
      <c r="V1506" s="332"/>
      <c r="W1506" s="332"/>
      <c r="X1506" s="332"/>
      <c r="Y1506" s="326"/>
      <c r="Z1506" s="326"/>
    </row>
    <row r="1507" spans="1:26" ht="21" customHeight="1">
      <c r="A1507" s="891" t="str">
        <f>'statement of marks'!$GE$3</f>
        <v xml:space="preserve"> S.U.P.W.</v>
      </c>
      <c r="B1507" s="892"/>
      <c r="C1507" s="933" t="s">
        <v>244</v>
      </c>
      <c r="D1507" s="934"/>
      <c r="E1507" s="933" t="s">
        <v>74</v>
      </c>
      <c r="F1507" s="933"/>
      <c r="G1507" s="934"/>
      <c r="H1507" s="934" t="s">
        <v>75</v>
      </c>
      <c r="I1507" s="934"/>
      <c r="J1507" s="270" t="s">
        <v>35</v>
      </c>
      <c r="K1507" s="274" t="s">
        <v>52</v>
      </c>
      <c r="L1507" s="935"/>
      <c r="M1507" s="933" t="s">
        <v>130</v>
      </c>
      <c r="N1507" s="936"/>
      <c r="O1507" s="326"/>
      <c r="P1507" s="362"/>
      <c r="Q1507" s="327"/>
      <c r="R1507" s="325"/>
      <c r="S1507" s="327"/>
      <c r="T1507" s="325"/>
      <c r="U1507" s="337"/>
      <c r="V1507" s="332"/>
      <c r="W1507" s="332"/>
      <c r="X1507" s="332"/>
      <c r="Y1507" s="326"/>
      <c r="Z1507" s="326"/>
    </row>
    <row r="1508" spans="1:26" ht="21" customHeight="1">
      <c r="A1508" s="891"/>
      <c r="B1508" s="892"/>
      <c r="C1508" s="934">
        <f>'statement of marks'!$GE$6</f>
        <v>25</v>
      </c>
      <c r="D1508" s="934"/>
      <c r="E1508" s="934">
        <f>'statement of marks'!$GF$6</f>
        <v>45</v>
      </c>
      <c r="F1508" s="934"/>
      <c r="G1508" s="934"/>
      <c r="H1508" s="934">
        <f>'statement of marks'!$GG$6</f>
        <v>30</v>
      </c>
      <c r="I1508" s="934"/>
      <c r="J1508" s="270">
        <f>SUM(C1508,E1508,H1508)</f>
        <v>100</v>
      </c>
      <c r="K1508" s="274"/>
      <c r="L1508" s="935"/>
      <c r="M1508" s="937" t="str">
        <f>IF(M1506="PASS",N1503,"")</f>
        <v/>
      </c>
      <c r="N1508" s="938"/>
      <c r="O1508" s="326"/>
      <c r="P1508" s="362"/>
      <c r="Q1508" s="325"/>
      <c r="R1508" s="325"/>
      <c r="S1508" s="325"/>
      <c r="T1508" s="325"/>
      <c r="U1508" s="332"/>
      <c r="V1508" s="342"/>
      <c r="W1508" s="337"/>
      <c r="X1508" s="337"/>
      <c r="Y1508" s="326"/>
      <c r="Z1508" s="326"/>
    </row>
    <row r="1509" spans="1:26" ht="21" customHeight="1">
      <c r="A1509" s="891"/>
      <c r="B1509" s="892"/>
      <c r="C1509" s="939">
        <f>IF('statement of marks'!GE45="","",'statement of marks'!GE45)</f>
        <v>24</v>
      </c>
      <c r="D1509" s="939"/>
      <c r="E1509" s="939">
        <f>'statement of marks'!GF45</f>
        <v>44</v>
      </c>
      <c r="F1509" s="939"/>
      <c r="G1509" s="939"/>
      <c r="H1509" s="939">
        <f>'statement of marks'!GG45</f>
        <v>30</v>
      </c>
      <c r="I1509" s="939"/>
      <c r="J1509" s="272">
        <f>IF(H1509="","",SUM(C1509,E1509,H1509))</f>
        <v>98</v>
      </c>
      <c r="K1509" s="275" t="str">
        <f>IF('statement of marks'!IZ45="","",'statement of marks'!IZ45)</f>
        <v>A</v>
      </c>
      <c r="L1509" s="935"/>
      <c r="M1509" s="940" t="s">
        <v>50</v>
      </c>
      <c r="N1509" s="941"/>
      <c r="O1509" s="326"/>
      <c r="P1509" s="362"/>
      <c r="Q1509" s="325"/>
      <c r="R1509" s="325"/>
      <c r="S1509" s="325"/>
      <c r="T1509" s="325"/>
      <c r="U1509" s="332"/>
      <c r="V1509" s="342"/>
      <c r="W1509" s="337"/>
      <c r="X1509" s="337"/>
      <c r="Y1509" s="326"/>
      <c r="Z1509" s="326"/>
    </row>
    <row r="1510" spans="1:26" ht="21" customHeight="1">
      <c r="A1510" s="891" t="str">
        <f>'statement of marks'!$GN$3</f>
        <v xml:space="preserve"> ART EDU.</v>
      </c>
      <c r="B1510" s="892"/>
      <c r="C1510" s="934" t="s">
        <v>76</v>
      </c>
      <c r="D1510" s="934"/>
      <c r="E1510" s="934" t="s">
        <v>77</v>
      </c>
      <c r="F1510" s="934"/>
      <c r="G1510" s="934"/>
      <c r="H1510" s="934" t="s">
        <v>78</v>
      </c>
      <c r="I1510" s="934"/>
      <c r="J1510" s="270" t="s">
        <v>35</v>
      </c>
      <c r="K1510" s="274" t="s">
        <v>52</v>
      </c>
      <c r="L1510" s="935"/>
      <c r="M1510" s="942" t="str">
        <f>IF(M1508="","",IF(M1508&gt;=60,"FIRST",IF(M1508&gt;=48,"SECOND",IF(M1508&gt;=36,"THIRD"))))</f>
        <v/>
      </c>
      <c r="N1510" s="943"/>
      <c r="O1510" s="326"/>
      <c r="P1510" s="362"/>
      <c r="Q1510" s="327"/>
      <c r="R1510" s="327"/>
      <c r="S1510" s="327"/>
      <c r="T1510" s="327"/>
      <c r="U1510" s="337"/>
      <c r="V1510" s="342"/>
      <c r="W1510" s="34"/>
      <c r="X1510" s="337"/>
      <c r="Y1510" s="326"/>
      <c r="Z1510" s="326"/>
    </row>
    <row r="1511" spans="1:26" ht="21" customHeight="1">
      <c r="A1511" s="891"/>
      <c r="B1511" s="892"/>
      <c r="C1511" s="934">
        <f>'statement of marks'!$GN$6</f>
        <v>25</v>
      </c>
      <c r="D1511" s="934"/>
      <c r="E1511" s="274">
        <f>'statement of marks'!$GO$6</f>
        <v>30</v>
      </c>
      <c r="F1511" s="274"/>
      <c r="G1511" s="270">
        <f>'statement of marks'!$GP$6</f>
        <v>30</v>
      </c>
      <c r="H1511" s="934">
        <f>'statement of marks'!$GQ$6</f>
        <v>15</v>
      </c>
      <c r="I1511" s="934"/>
      <c r="J1511" s="270">
        <f>SUM(C1511,E1511,G1511,H1511)</f>
        <v>100</v>
      </c>
      <c r="K1511" s="274"/>
      <c r="L1511" s="935"/>
      <c r="M1511" s="942"/>
      <c r="N1511" s="943"/>
      <c r="O1511" s="326"/>
      <c r="P1511" s="362"/>
      <c r="Q1511" s="325"/>
      <c r="R1511" s="325"/>
      <c r="S1511" s="325"/>
      <c r="T1511" s="325"/>
      <c r="U1511" s="332"/>
      <c r="V1511" s="342"/>
      <c r="W1511" s="337"/>
      <c r="X1511" s="337"/>
      <c r="Y1511" s="326"/>
      <c r="Z1511" s="326"/>
    </row>
    <row r="1512" spans="1:26" ht="21" customHeight="1">
      <c r="A1512" s="891"/>
      <c r="B1512" s="892"/>
      <c r="C1512" s="939">
        <f>IF('statement of marks'!GN45="","",'statement of marks'!GN45)</f>
        <v>24</v>
      </c>
      <c r="D1512" s="939"/>
      <c r="E1512" s="277">
        <f>'statement of marks'!GO45</f>
        <v>28</v>
      </c>
      <c r="F1512" s="277"/>
      <c r="G1512" s="272">
        <f>'statement of marks'!GP45</f>
        <v>27</v>
      </c>
      <c r="H1512" s="939">
        <f>'statement of marks'!GQ45</f>
        <v>14</v>
      </c>
      <c r="I1512" s="939"/>
      <c r="J1512" s="270">
        <f>IF(H1512="","",SUM(C1512:H1512))</f>
        <v>93</v>
      </c>
      <c r="K1512" s="275" t="str">
        <f>IF('statement of marks'!JA45="","",'statement of marks'!JA45)</f>
        <v>A</v>
      </c>
      <c r="L1512" s="944" t="s">
        <v>442</v>
      </c>
      <c r="M1512" s="945"/>
      <c r="N1512" s="946"/>
      <c r="O1512" s="326"/>
      <c r="P1512" s="362"/>
      <c r="Q1512" s="325"/>
      <c r="R1512" s="325"/>
      <c r="S1512" s="325"/>
      <c r="T1512" s="325"/>
      <c r="U1512" s="332"/>
      <c r="V1512" s="342"/>
      <c r="W1512" s="337"/>
      <c r="X1512" s="337"/>
      <c r="Y1512" s="326"/>
      <c r="Z1512" s="326"/>
    </row>
    <row r="1513" spans="1:26" ht="21" customHeight="1">
      <c r="A1513" s="922" t="s">
        <v>439</v>
      </c>
      <c r="B1513" s="923"/>
      <c r="C1513" s="901" t="str">
        <f>'statement of marks'!HK45</f>
        <v/>
      </c>
      <c r="D1513" s="901"/>
      <c r="E1513" s="901"/>
      <c r="F1513" s="278"/>
      <c r="G1513" s="278" t="s">
        <v>211</v>
      </c>
      <c r="H1513" s="275" t="str">
        <f>IF('statement of marks'!DR45="","",'statement of marks'!DR45)</f>
        <v/>
      </c>
      <c r="I1513" s="942" t="s">
        <v>209</v>
      </c>
      <c r="J1513" s="942"/>
      <c r="K1513" s="272" t="str">
        <f>IF('statement of marks'!HM45="","",'statement of marks'!HM45)</f>
        <v/>
      </c>
      <c r="L1513" s="945"/>
      <c r="M1513" s="945"/>
      <c r="N1513" s="946"/>
      <c r="O1513" s="326"/>
      <c r="P1513" s="362"/>
      <c r="Q1513" s="327"/>
      <c r="R1513" s="327"/>
      <c r="S1513" s="327"/>
      <c r="T1513" s="325"/>
      <c r="U1513" s="337"/>
      <c r="V1513" s="344"/>
      <c r="W1513" s="345"/>
      <c r="X1513" s="345"/>
      <c r="Y1513" s="326"/>
      <c r="Z1513" s="326"/>
    </row>
    <row r="1514" spans="1:26" ht="21" customHeight="1">
      <c r="A1514" s="310" t="s">
        <v>363</v>
      </c>
      <c r="B1514" s="947" t="s">
        <v>202</v>
      </c>
      <c r="C1514" s="947"/>
      <c r="D1514" s="939" t="s">
        <v>203</v>
      </c>
      <c r="E1514" s="939"/>
      <c r="F1514" s="272"/>
      <c r="G1514" s="939" t="s">
        <v>204</v>
      </c>
      <c r="H1514" s="939"/>
      <c r="I1514" s="939" t="s">
        <v>205</v>
      </c>
      <c r="J1514" s="939"/>
      <c r="K1514" s="272" t="s">
        <v>324</v>
      </c>
      <c r="L1514" s="945"/>
      <c r="M1514" s="945"/>
      <c r="N1514" s="946"/>
      <c r="O1514" s="331"/>
      <c r="P1514" s="362"/>
      <c r="Q1514" s="324"/>
      <c r="R1514" s="337"/>
      <c r="S1514" s="337"/>
      <c r="T1514" s="337"/>
      <c r="U1514" s="327"/>
      <c r="V1514" s="345"/>
      <c r="W1514" s="345"/>
      <c r="X1514" s="345"/>
      <c r="Y1514" s="331"/>
      <c r="Z1514" s="331"/>
    </row>
    <row r="1515" spans="1:26" ht="21" customHeight="1">
      <c r="A1515" s="891" t="s">
        <v>200</v>
      </c>
      <c r="B1515" s="892"/>
      <c r="C1515" s="277" t="str">
        <f>IF('statement of marks'!HO45="","",'statement of marks'!HO45)</f>
        <v/>
      </c>
      <c r="D1515" s="893" t="str">
        <f>IF('statement of marks'!HQ45="","",'statement of marks'!HQ45)</f>
        <v/>
      </c>
      <c r="E1515" s="893"/>
      <c r="F1515" s="277"/>
      <c r="G1515" s="893" t="str">
        <f>IF('statement of marks'!HS45="","",'statement of marks'!HS45)</f>
        <v/>
      </c>
      <c r="H1515" s="893"/>
      <c r="I1515" s="893" t="str">
        <f>IF('statement of marks'!HU45="","",'statement of marks'!HU45)</f>
        <v/>
      </c>
      <c r="J1515" s="893"/>
      <c r="K1515" s="275" t="str">
        <f>'statement of marks'!HW45</f>
        <v/>
      </c>
      <c r="L1515" s="894" t="str">
        <f>IF(OR(M1506="PASS",M1506="FAIL"),'result subject-wise'!$AV$112,"")</f>
        <v/>
      </c>
      <c r="M1515" s="894"/>
      <c r="N1515" s="895"/>
      <c r="O1515" s="346"/>
      <c r="P1515" s="362"/>
      <c r="Q1515" s="327"/>
      <c r="R1515" s="327"/>
      <c r="S1515" s="327"/>
      <c r="T1515" s="327"/>
      <c r="U1515" s="327"/>
      <c r="V1515" s="345"/>
      <c r="W1515" s="345"/>
      <c r="X1515" s="345"/>
      <c r="Y1515" s="357"/>
      <c r="Z1515" s="346"/>
    </row>
    <row r="1516" spans="1:26" ht="21" customHeight="1">
      <c r="A1516" s="896" t="s">
        <v>201</v>
      </c>
      <c r="B1516" s="897"/>
      <c r="C1516" s="274" t="str">
        <f>IF('statement of marks'!HN45="","",'statement of marks'!HN45)</f>
        <v/>
      </c>
      <c r="D1516" s="898" t="str">
        <f>IF('statement of marks'!HP45="","",'statement of marks'!HP45)</f>
        <v/>
      </c>
      <c r="E1516" s="898"/>
      <c r="F1516" s="274"/>
      <c r="G1516" s="898" t="str">
        <f>IF('statement of marks'!HR45="","",'statement of marks'!HR45)</f>
        <v/>
      </c>
      <c r="H1516" s="898"/>
      <c r="I1516" s="898" t="str">
        <f>IF('statement of marks'!HT45="","",'statement of marks'!HT45)</f>
        <v/>
      </c>
      <c r="J1516" s="898"/>
      <c r="K1516" s="274" t="str">
        <f>'statement of marks'!HV45</f>
        <v/>
      </c>
      <c r="L1516" s="894"/>
      <c r="M1516" s="894"/>
      <c r="N1516" s="895"/>
      <c r="O1516" s="326"/>
      <c r="P1516" s="362"/>
      <c r="Q1516" s="334"/>
      <c r="R1516" s="334"/>
      <c r="S1516" s="334"/>
      <c r="T1516" s="334"/>
      <c r="U1516" s="337"/>
      <c r="V1516" s="347"/>
      <c r="W1516" s="347"/>
      <c r="X1516" s="347"/>
      <c r="Y1516" s="326"/>
      <c r="Z1516" s="326"/>
    </row>
    <row r="1517" spans="1:26" ht="21" customHeight="1">
      <c r="A1517" s="899" t="s">
        <v>323</v>
      </c>
      <c r="B1517" s="900"/>
      <c r="C1517" s="22"/>
      <c r="D1517" s="901"/>
      <c r="E1517" s="901"/>
      <c r="F1517" s="278"/>
      <c r="G1517" s="901"/>
      <c r="H1517" s="901"/>
      <c r="I1517" s="901"/>
      <c r="J1517" s="901"/>
      <c r="K1517" s="901"/>
      <c r="L1517" s="901"/>
      <c r="M1517" s="901"/>
      <c r="N1517" s="902"/>
      <c r="O1517" s="348"/>
      <c r="P1517" s="362"/>
      <c r="Q1517" s="332"/>
      <c r="R1517" s="332"/>
      <c r="S1517" s="332"/>
      <c r="T1517" s="332"/>
      <c r="U1517" s="332"/>
      <c r="V1517" s="347"/>
      <c r="W1517" s="347"/>
      <c r="X1517" s="347"/>
      <c r="Y1517" s="348"/>
      <c r="Z1517" s="348"/>
    </row>
    <row r="1518" spans="1:26" ht="21" customHeight="1">
      <c r="A1518" s="899" t="s">
        <v>206</v>
      </c>
      <c r="B1518" s="900"/>
      <c r="C1518" s="22"/>
      <c r="D1518" s="901"/>
      <c r="E1518" s="901"/>
      <c r="F1518" s="278"/>
      <c r="G1518" s="901"/>
      <c r="H1518" s="901"/>
      <c r="I1518" s="901"/>
      <c r="J1518" s="901"/>
      <c r="K1518" s="901"/>
      <c r="L1518" s="901"/>
      <c r="M1518" s="901"/>
      <c r="N1518" s="902"/>
      <c r="O1518" s="326"/>
      <c r="P1518" s="362"/>
      <c r="Q1518" s="324"/>
      <c r="R1518" s="324"/>
      <c r="S1518" s="324"/>
      <c r="T1518" s="324"/>
      <c r="U1518" s="324"/>
      <c r="V1518" s="324"/>
      <c r="W1518" s="324"/>
      <c r="X1518" s="324"/>
      <c r="Y1518" s="349"/>
      <c r="Z1518" s="326"/>
    </row>
    <row r="1519" spans="1:26" ht="21" customHeight="1">
      <c r="A1519" s="891" t="s">
        <v>322</v>
      </c>
      <c r="B1519" s="892"/>
      <c r="C1519" s="22"/>
      <c r="D1519" s="901"/>
      <c r="E1519" s="901"/>
      <c r="F1519" s="278"/>
      <c r="G1519" s="901"/>
      <c r="H1519" s="901"/>
      <c r="I1519" s="901"/>
      <c r="J1519" s="901"/>
      <c r="K1519" s="594" t="s">
        <v>322</v>
      </c>
      <c r="L1519" s="901"/>
      <c r="M1519" s="901"/>
      <c r="N1519" s="902"/>
      <c r="O1519" s="326"/>
      <c r="P1519" s="362"/>
      <c r="Q1519" s="324"/>
      <c r="R1519" s="324"/>
      <c r="S1519" s="324"/>
      <c r="T1519" s="324"/>
      <c r="U1519" s="324"/>
      <c r="V1519" s="324"/>
      <c r="W1519" s="324"/>
      <c r="X1519" s="324"/>
      <c r="Y1519" s="326"/>
      <c r="Z1519" s="326"/>
    </row>
    <row r="1520" spans="1:26" ht="21" customHeight="1">
      <c r="A1520" s="891" t="s">
        <v>207</v>
      </c>
      <c r="B1520" s="892"/>
      <c r="C1520" s="22"/>
      <c r="D1520" s="901"/>
      <c r="E1520" s="901"/>
      <c r="F1520" s="278"/>
      <c r="G1520" s="901"/>
      <c r="H1520" s="901"/>
      <c r="I1520" s="901"/>
      <c r="J1520" s="901"/>
      <c r="K1520" s="901"/>
      <c r="L1520" s="901"/>
      <c r="M1520" s="901"/>
      <c r="N1520" s="902"/>
      <c r="O1520" s="326"/>
      <c r="P1520" s="362"/>
      <c r="Q1520" s="324"/>
      <c r="R1520" s="324"/>
      <c r="S1520" s="324"/>
      <c r="T1520" s="324"/>
      <c r="U1520" s="34"/>
      <c r="V1520" s="324"/>
      <c r="W1520" s="324"/>
      <c r="X1520" s="324"/>
      <c r="Y1520" s="326"/>
      <c r="Z1520" s="326"/>
    </row>
    <row r="1521" spans="1:26" ht="21" customHeight="1" thickBot="1">
      <c r="A1521" s="905" t="s">
        <v>208</v>
      </c>
      <c r="B1521" s="906"/>
      <c r="C1521" s="906"/>
      <c r="D1521" s="906"/>
      <c r="E1521" s="906"/>
      <c r="F1521" s="314"/>
      <c r="G1521" s="907">
        <f>'statement of marks'!$HV$108</f>
        <v>45781</v>
      </c>
      <c r="H1521" s="907"/>
      <c r="I1521" s="908" t="s">
        <v>210</v>
      </c>
      <c r="J1521" s="908"/>
      <c r="K1521" s="903"/>
      <c r="L1521" s="903"/>
      <c r="M1521" s="903"/>
      <c r="N1521" s="904"/>
      <c r="O1521" s="326"/>
      <c r="P1521" s="362"/>
      <c r="Q1521" s="324"/>
      <c r="R1521" s="324"/>
      <c r="S1521" s="324"/>
      <c r="T1521" s="324"/>
      <c r="U1521" s="324"/>
      <c r="V1521" s="324"/>
      <c r="W1521" s="324"/>
      <c r="X1521" s="324"/>
      <c r="Y1521" s="326"/>
      <c r="Z1521" s="326"/>
    </row>
    <row r="1522" spans="1:26" ht="21" customHeight="1" thickTop="1">
      <c r="A1522" s="962" t="s">
        <v>195</v>
      </c>
      <c r="B1522" s="963"/>
      <c r="C1522" s="963"/>
      <c r="D1522" s="963"/>
      <c r="E1522" s="963"/>
      <c r="F1522" s="963"/>
      <c r="G1522" s="963"/>
      <c r="H1522" s="963"/>
      <c r="I1522" s="963"/>
      <c r="J1522" s="963"/>
      <c r="K1522" s="963"/>
      <c r="L1522" s="963"/>
      <c r="M1522" s="963"/>
      <c r="N1522" s="964"/>
      <c r="O1522" s="345"/>
      <c r="P1522" s="362"/>
      <c r="Q1522" s="345"/>
      <c r="R1522" s="347"/>
      <c r="S1522" s="350"/>
      <c r="T1522" s="350"/>
      <c r="U1522" s="324"/>
      <c r="V1522" s="324"/>
      <c r="W1522" s="324"/>
      <c r="X1522" s="324"/>
      <c r="Y1522" s="345"/>
      <c r="Z1522" s="345"/>
    </row>
    <row r="1523" spans="1:26" ht="21" customHeight="1">
      <c r="A1523" s="965" t="str">
        <f>IF('statement of marks'!$A$2="","",'statement of marks'!$A$2)</f>
        <v>Govt. Higher Secondary School, XYZ</v>
      </c>
      <c r="B1523" s="966"/>
      <c r="C1523" s="966"/>
      <c r="D1523" s="966"/>
      <c r="E1523" s="966"/>
      <c r="F1523" s="966"/>
      <c r="G1523" s="966"/>
      <c r="H1523" s="966"/>
      <c r="I1523" s="966"/>
      <c r="J1523" s="966"/>
      <c r="K1523" s="966"/>
      <c r="L1523" s="966"/>
      <c r="M1523" s="966"/>
      <c r="N1523" s="967"/>
      <c r="O1523" s="323"/>
      <c r="P1523" s="362"/>
      <c r="Q1523" s="323"/>
      <c r="R1523" s="323"/>
      <c r="S1523" s="323"/>
      <c r="T1523" s="323"/>
      <c r="U1523" s="323"/>
      <c r="V1523" s="323"/>
      <c r="W1523" s="323"/>
      <c r="X1523" s="323"/>
      <c r="Y1523" s="323"/>
      <c r="Z1523" s="323"/>
    </row>
    <row r="1524" spans="1:26" ht="21" customHeight="1">
      <c r="A1524" s="965"/>
      <c r="B1524" s="966"/>
      <c r="C1524" s="966"/>
      <c r="D1524" s="966"/>
      <c r="E1524" s="966"/>
      <c r="F1524" s="966"/>
      <c r="G1524" s="966"/>
      <c r="H1524" s="966"/>
      <c r="I1524" s="966"/>
      <c r="J1524" s="966"/>
      <c r="K1524" s="966"/>
      <c r="L1524" s="966"/>
      <c r="M1524" s="966"/>
      <c r="N1524" s="967"/>
      <c r="O1524" s="325"/>
      <c r="P1524" s="362"/>
      <c r="Q1524" s="325"/>
      <c r="R1524" s="325"/>
      <c r="S1524" s="325"/>
      <c r="T1524" s="325"/>
      <c r="U1524" s="325"/>
      <c r="V1524" s="325"/>
      <c r="W1524" s="325"/>
      <c r="X1524" s="325"/>
      <c r="Y1524" s="325"/>
      <c r="Z1524" s="325"/>
    </row>
    <row r="1525" spans="1:26" ht="21" customHeight="1">
      <c r="A1525" s="891" t="s">
        <v>196</v>
      </c>
      <c r="B1525" s="892"/>
      <c r="C1525" s="939" t="str">
        <f>IF(M1545="","MAIN EXAM.",IF(C1552="SUPPL.","SUPPL. EXAM.",IF(C1552="RE-EXAM.","RE-EXAM.",)))</f>
        <v>MAIN EXAM.</v>
      </c>
      <c r="D1525" s="939"/>
      <c r="E1525" s="939"/>
      <c r="F1525" s="939"/>
      <c r="G1525" s="939"/>
      <c r="H1525" s="948" t="s">
        <v>133</v>
      </c>
      <c r="I1525" s="949"/>
      <c r="J1525" s="352" t="str">
        <f>IF('statement of marks'!$F$3="","",'statement of marks'!$F$3)</f>
        <v>2024-25</v>
      </c>
      <c r="K1525" s="939" t="s">
        <v>62</v>
      </c>
      <c r="L1525" s="939"/>
      <c r="M1525" s="939" t="str">
        <f>IF('statement of marks'!D46="","",'statement of marks'!D46)</f>
        <v/>
      </c>
      <c r="N1525" s="950"/>
      <c r="O1525" s="325"/>
      <c r="P1525" s="362"/>
      <c r="Q1525" s="325"/>
      <c r="R1525" s="325"/>
      <c r="S1525" s="325"/>
      <c r="T1525" s="325"/>
      <c r="U1525" s="325"/>
      <c r="V1525" s="325"/>
      <c r="W1525" s="325"/>
      <c r="X1525" s="325"/>
      <c r="Y1525" s="325"/>
      <c r="Z1525" s="325"/>
    </row>
    <row r="1526" spans="1:26" ht="21" customHeight="1">
      <c r="A1526" s="891" t="s">
        <v>36</v>
      </c>
      <c r="B1526" s="892"/>
      <c r="C1526" s="892" t="str">
        <f>IF('statement of marks'!G46="","",'statement of marks'!G46)</f>
        <v/>
      </c>
      <c r="D1526" s="892"/>
      <c r="E1526" s="892"/>
      <c r="F1526" s="892"/>
      <c r="G1526" s="892"/>
      <c r="H1526" s="892"/>
      <c r="I1526" s="892"/>
      <c r="J1526" s="892"/>
      <c r="K1526" s="892"/>
      <c r="L1526" s="892"/>
      <c r="M1526" s="892"/>
      <c r="N1526" s="951"/>
      <c r="O1526" s="326"/>
      <c r="P1526" s="362"/>
      <c r="Q1526" s="327"/>
      <c r="R1526" s="327"/>
      <c r="S1526" s="327"/>
      <c r="T1526" s="327"/>
      <c r="U1526" s="327"/>
      <c r="V1526" s="327"/>
      <c r="W1526" s="327"/>
      <c r="X1526" s="327"/>
      <c r="Y1526" s="326"/>
      <c r="Z1526" s="326"/>
    </row>
    <row r="1527" spans="1:26" ht="21" customHeight="1">
      <c r="A1527" s="891" t="s">
        <v>37</v>
      </c>
      <c r="B1527" s="892"/>
      <c r="C1527" s="892" t="str">
        <f>IF('statement of marks'!H46="","",'statement of marks'!H46)</f>
        <v/>
      </c>
      <c r="D1527" s="892"/>
      <c r="E1527" s="892"/>
      <c r="F1527" s="892"/>
      <c r="G1527" s="892"/>
      <c r="H1527" s="892"/>
      <c r="I1527" s="892"/>
      <c r="J1527" s="892"/>
      <c r="K1527" s="892"/>
      <c r="L1527" s="892"/>
      <c r="M1527" s="892"/>
      <c r="N1527" s="951"/>
      <c r="O1527" s="326"/>
      <c r="P1527" s="362"/>
      <c r="Q1527" s="326"/>
      <c r="R1527" s="326"/>
      <c r="S1527" s="326"/>
      <c r="T1527" s="326"/>
      <c r="U1527" s="326"/>
      <c r="V1527" s="326"/>
      <c r="W1527" s="326"/>
      <c r="X1527" s="326"/>
      <c r="Y1527" s="326"/>
      <c r="Z1527" s="326"/>
    </row>
    <row r="1528" spans="1:26" ht="21" customHeight="1">
      <c r="A1528" s="891" t="s">
        <v>38</v>
      </c>
      <c r="B1528" s="892"/>
      <c r="C1528" s="892" t="str">
        <f>IF('statement of marks'!I46="","",'statement of marks'!I46)</f>
        <v/>
      </c>
      <c r="D1528" s="892"/>
      <c r="E1528" s="892"/>
      <c r="F1528" s="892"/>
      <c r="G1528" s="892"/>
      <c r="H1528" s="892"/>
      <c r="I1528" s="892"/>
      <c r="J1528" s="892"/>
      <c r="K1528" s="892"/>
      <c r="L1528" s="892"/>
      <c r="M1528" s="892"/>
      <c r="N1528" s="951"/>
      <c r="O1528" s="326"/>
      <c r="P1528" s="362"/>
      <c r="Q1528" s="326"/>
      <c r="R1528" s="326"/>
      <c r="S1528" s="326"/>
      <c r="T1528" s="326"/>
      <c r="U1528" s="326"/>
      <c r="V1528" s="326"/>
      <c r="W1528" s="326"/>
      <c r="X1528" s="326"/>
      <c r="Y1528" s="326"/>
      <c r="Z1528" s="326"/>
    </row>
    <row r="1529" spans="1:26" ht="21" customHeight="1">
      <c r="A1529" s="891" t="s">
        <v>243</v>
      </c>
      <c r="B1529" s="892"/>
      <c r="C1529" s="892" t="str">
        <f>IF('statement of marks'!$A$3="","",'statement of marks'!$A$3)</f>
        <v>9 'A'</v>
      </c>
      <c r="D1529" s="892"/>
      <c r="E1529" s="939" t="s">
        <v>63</v>
      </c>
      <c r="F1529" s="939"/>
      <c r="G1529" s="939"/>
      <c r="H1529" s="939" t="str">
        <f>IF('statement of marks'!E46="","",'statement of marks'!E46)</f>
        <v/>
      </c>
      <c r="I1529" s="939"/>
      <c r="J1529" s="952" t="s">
        <v>58</v>
      </c>
      <c r="K1529" s="952"/>
      <c r="L1529" s="953" t="str">
        <f>IF('statement of marks'!F46="","",'statement of marks'!F46)</f>
        <v/>
      </c>
      <c r="M1529" s="953"/>
      <c r="N1529" s="954"/>
      <c r="O1529" s="326"/>
      <c r="P1529" s="362"/>
      <c r="Q1529" s="326"/>
      <c r="R1529" s="326"/>
      <c r="S1529" s="326"/>
      <c r="T1529" s="326"/>
      <c r="U1529" s="326"/>
      <c r="V1529" s="326"/>
      <c r="W1529" s="326"/>
      <c r="X1529" s="326"/>
      <c r="Y1529" s="326"/>
      <c r="Z1529" s="326"/>
    </row>
    <row r="1530" spans="1:26" ht="21" customHeight="1">
      <c r="A1530" s="955" t="s">
        <v>197</v>
      </c>
      <c r="B1530" s="956" t="s">
        <v>198</v>
      </c>
      <c r="C1530" s="659" t="s">
        <v>67</v>
      </c>
      <c r="D1530" s="659" t="s">
        <v>68</v>
      </c>
      <c r="E1530" s="957" t="s">
        <v>434</v>
      </c>
      <c r="F1530" s="958" t="s">
        <v>431</v>
      </c>
      <c r="G1530" s="659" t="s">
        <v>370</v>
      </c>
      <c r="H1530" s="659" t="s">
        <v>212</v>
      </c>
      <c r="I1530" s="659" t="s">
        <v>432</v>
      </c>
      <c r="J1530" s="659" t="s">
        <v>168</v>
      </c>
      <c r="K1530" s="659" t="s">
        <v>438</v>
      </c>
      <c r="L1530" s="659" t="s">
        <v>365</v>
      </c>
      <c r="M1530" s="659" t="s">
        <v>366</v>
      </c>
      <c r="N1530" s="961" t="s">
        <v>213</v>
      </c>
      <c r="O1530" s="326"/>
      <c r="P1530" s="362"/>
      <c r="Q1530" s="326"/>
      <c r="R1530" s="327"/>
      <c r="S1530" s="327"/>
      <c r="T1530" s="327"/>
      <c r="U1530" s="327"/>
      <c r="V1530" s="328"/>
      <c r="W1530" s="328"/>
      <c r="X1530" s="328"/>
      <c r="Y1530" s="326"/>
      <c r="Z1530" s="326"/>
    </row>
    <row r="1531" spans="1:26" ht="21" customHeight="1">
      <c r="A1531" s="955"/>
      <c r="B1531" s="956"/>
      <c r="C1531" s="659"/>
      <c r="D1531" s="659"/>
      <c r="E1531" s="957"/>
      <c r="F1531" s="959"/>
      <c r="G1531" s="659"/>
      <c r="H1531" s="659"/>
      <c r="I1531" s="659"/>
      <c r="J1531" s="659"/>
      <c r="K1531" s="659"/>
      <c r="L1531" s="659"/>
      <c r="M1531" s="659"/>
      <c r="N1531" s="961"/>
      <c r="O1531" s="329"/>
      <c r="P1531" s="362"/>
      <c r="Q1531" s="330"/>
      <c r="R1531" s="330"/>
      <c r="S1531" s="330"/>
      <c r="T1531" s="330"/>
      <c r="U1531" s="330"/>
      <c r="V1531" s="330"/>
      <c r="W1531" s="330"/>
      <c r="X1531" s="330"/>
      <c r="Y1531" s="329"/>
      <c r="Z1531" s="329"/>
    </row>
    <row r="1532" spans="1:26" ht="21" customHeight="1">
      <c r="A1532" s="955"/>
      <c r="B1532" s="956"/>
      <c r="C1532" s="659"/>
      <c r="D1532" s="659"/>
      <c r="E1532" s="957"/>
      <c r="F1532" s="960"/>
      <c r="G1532" s="659"/>
      <c r="H1532" s="659"/>
      <c r="I1532" s="659"/>
      <c r="J1532" s="659"/>
      <c r="K1532" s="659"/>
      <c r="L1532" s="659"/>
      <c r="M1532" s="659"/>
      <c r="N1532" s="961"/>
      <c r="O1532" s="329"/>
      <c r="P1532" s="362"/>
      <c r="Q1532" s="330"/>
      <c r="R1532" s="330"/>
      <c r="S1532" s="330"/>
      <c r="T1532" s="330"/>
      <c r="U1532" s="330"/>
      <c r="V1532" s="330"/>
      <c r="W1532" s="330"/>
      <c r="X1532" s="330"/>
      <c r="Y1532" s="329"/>
      <c r="Z1532" s="329"/>
    </row>
    <row r="1533" spans="1:26" ht="21" customHeight="1">
      <c r="A1533" s="922" t="s">
        <v>149</v>
      </c>
      <c r="B1533" s="923"/>
      <c r="C1533" s="274">
        <v>10</v>
      </c>
      <c r="D1533" s="274">
        <v>10</v>
      </c>
      <c r="E1533" s="322" t="s">
        <v>436</v>
      </c>
      <c r="F1533" s="322" t="s">
        <v>437</v>
      </c>
      <c r="G1533" s="274">
        <v>70</v>
      </c>
      <c r="H1533" s="270">
        <v>100</v>
      </c>
      <c r="I1533" s="202">
        <v>100</v>
      </c>
      <c r="J1533" s="270">
        <v>200</v>
      </c>
      <c r="K1533" s="279"/>
      <c r="L1533" s="270">
        <v>100</v>
      </c>
      <c r="M1533" s="270"/>
      <c r="N1533" s="201">
        <v>200</v>
      </c>
      <c r="O1533" s="329"/>
      <c r="P1533" s="362"/>
      <c r="Q1533" s="330"/>
      <c r="R1533" s="330"/>
      <c r="S1533" s="330"/>
      <c r="T1533" s="330"/>
      <c r="U1533" s="330"/>
      <c r="V1533" s="330"/>
      <c r="W1533" s="330"/>
      <c r="X1533" s="330"/>
      <c r="Y1533" s="329"/>
      <c r="Z1533" s="329"/>
    </row>
    <row r="1534" spans="1:26" ht="21" customHeight="1">
      <c r="A1534" s="891" t="str">
        <f>'statement of marks'!$J$3</f>
        <v xml:space="preserve"> HINDI</v>
      </c>
      <c r="B1534" s="892"/>
      <c r="C1534" s="277" t="str">
        <f>IF('statement of marks'!J46="","",'statement of marks'!J46)</f>
        <v/>
      </c>
      <c r="D1534" s="277" t="str">
        <f>IF('statement of marks'!K46="","",'statement of marks'!K46)</f>
        <v/>
      </c>
      <c r="E1534" s="277" t="str">
        <f>IF('statement of marks'!L46="","",'statement of marks'!L46)</f>
        <v/>
      </c>
      <c r="F1534" s="360" t="str">
        <f>IF('statement of marks'!N46="","",'statement of marks'!N46)</f>
        <v/>
      </c>
      <c r="G1534" s="277" t="str">
        <f>IF('statement of marks'!O46="","",'statement of marks'!O46)</f>
        <v/>
      </c>
      <c r="H1534" s="270" t="str">
        <f t="shared" ref="H1534:H1539" si="233">IF(G1534="","",SUM(C1534:G1534))</f>
        <v/>
      </c>
      <c r="I1534" s="202" t="str">
        <f>IF('statement of marks'!Q46="","",'statement of marks'!Q46)</f>
        <v/>
      </c>
      <c r="J1534" s="203" t="str">
        <f t="shared" ref="J1534:J1539" si="234">IF(I1534="","",SUM(H1534:I1534))</f>
        <v/>
      </c>
      <c r="K1534" s="275" t="str">
        <f>CONCATENATE('statement of marks'!HZ46,'statement of marks'!IA46,'statement of marks'!IB46)</f>
        <v/>
      </c>
      <c r="L1534" s="277" t="str">
        <f>IF('result subject-wise'!AB46="","",'result subject-wise'!AB46)</f>
        <v/>
      </c>
      <c r="M1534" s="277" t="str">
        <f>IF('result subject-wise'!AK46="","",'result subject-wise'!AK46)</f>
        <v/>
      </c>
      <c r="N1534" s="276" t="str">
        <f>IF(AND(K1534="RE",M1534=""),"",IF(AND(K1534="S",M1534=""),"",IF(M1534="P",SUM(H1534,L1534),J1534)))</f>
        <v/>
      </c>
      <c r="O1534" s="331"/>
      <c r="P1534" s="362"/>
      <c r="Q1534" s="325"/>
      <c r="R1534" s="325"/>
      <c r="S1534" s="325"/>
      <c r="T1534" s="325"/>
      <c r="U1534" s="333"/>
      <c r="V1534" s="325"/>
      <c r="W1534" s="325"/>
      <c r="X1534" s="325"/>
      <c r="Y1534" s="331"/>
      <c r="Z1534" s="331"/>
    </row>
    <row r="1535" spans="1:26" ht="21" customHeight="1">
      <c r="A1535" s="891" t="str">
        <f>'statement of marks'!$Y$3</f>
        <v xml:space="preserve"> ENGLISH</v>
      </c>
      <c r="B1535" s="892"/>
      <c r="C1535" s="277" t="str">
        <f>IF('statement of marks'!Y46="","",'statement of marks'!Y46)</f>
        <v/>
      </c>
      <c r="D1535" s="277" t="str">
        <f>IF('statement of marks'!Z46="","",'statement of marks'!Z46)</f>
        <v/>
      </c>
      <c r="E1535" s="277" t="str">
        <f>IF('statement of marks'!AA46="","",'statement of marks'!AA46)</f>
        <v/>
      </c>
      <c r="F1535" s="360" t="str">
        <f>IF('statement of marks'!AC46="","",'statement of marks'!AC46)</f>
        <v/>
      </c>
      <c r="G1535" s="277" t="str">
        <f>IF('statement of marks'!AD46="","",'statement of marks'!AD46)</f>
        <v/>
      </c>
      <c r="H1535" s="270" t="str">
        <f t="shared" si="233"/>
        <v/>
      </c>
      <c r="I1535" s="202" t="str">
        <f>IF('statement of marks'!AF46="","",'statement of marks'!AF46)</f>
        <v/>
      </c>
      <c r="J1535" s="203" t="str">
        <f t="shared" si="234"/>
        <v/>
      </c>
      <c r="K1535" s="275" t="str">
        <f>CONCATENATE('statement of marks'!IC46,'statement of marks'!ID46,'statement of marks'!IE46,)</f>
        <v/>
      </c>
      <c r="L1535" s="277" t="str">
        <f>IF('result subject-wise'!AC46="","",'result subject-wise'!AC46)</f>
        <v/>
      </c>
      <c r="M1535" s="277" t="str">
        <f>IF('result subject-wise'!AL46="","",'result subject-wise'!AL46)</f>
        <v/>
      </c>
      <c r="N1535" s="276" t="str">
        <f t="shared" ref="N1535:N1539" si="235">IF(AND(K1535="RE",M1535=""),"",IF(AND(K1535="S",M1535=""),"",IF(M1535="P",SUM(H1535,L1535),J1535)))</f>
        <v/>
      </c>
      <c r="O1535" s="351"/>
      <c r="P1535" s="362"/>
      <c r="Q1535" s="334"/>
      <c r="R1535" s="325"/>
      <c r="S1535" s="335"/>
      <c r="T1535" s="336"/>
      <c r="U1535" s="337"/>
      <c r="V1535" s="334"/>
      <c r="W1535" s="334"/>
      <c r="X1535" s="337"/>
      <c r="Y1535" s="326"/>
      <c r="Z1535" s="326"/>
    </row>
    <row r="1536" spans="1:26" ht="21" customHeight="1">
      <c r="A1536" s="891" t="str">
        <f>'statement of marks'!AO46</f>
        <v/>
      </c>
      <c r="B1536" s="892"/>
      <c r="C1536" s="277" t="str">
        <f>IF('statement of marks'!AP46="","",'statement of marks'!AP46)</f>
        <v/>
      </c>
      <c r="D1536" s="277" t="str">
        <f>IF('statement of marks'!AQ46="","",'statement of marks'!AQ46)</f>
        <v/>
      </c>
      <c r="E1536" s="277" t="str">
        <f>IF('statement of marks'!AR46="","",'statement of marks'!AR46)</f>
        <v/>
      </c>
      <c r="F1536" s="360" t="str">
        <f>IF('statement of marks'!AT46="","",'statement of marks'!AT46)</f>
        <v/>
      </c>
      <c r="G1536" s="277" t="str">
        <f>IF('statement of marks'!AU46="","",'statement of marks'!AU46)</f>
        <v/>
      </c>
      <c r="H1536" s="270" t="str">
        <f t="shared" si="233"/>
        <v/>
      </c>
      <c r="I1536" s="202" t="str">
        <f>IF('statement of marks'!AW46="","",'statement of marks'!AW46)</f>
        <v/>
      </c>
      <c r="J1536" s="203" t="str">
        <f t="shared" si="234"/>
        <v/>
      </c>
      <c r="K1536" s="275" t="str">
        <f>CONCATENATE('statement of marks'!IF46,'statement of marks'!IL46,'statement of marks'!IM46)</f>
        <v/>
      </c>
      <c r="L1536" s="277" t="str">
        <f>IF('result subject-wise'!AD46="","",'result subject-wise'!AD46)</f>
        <v/>
      </c>
      <c r="M1536" s="277" t="str">
        <f>IF('result subject-wise'!AM46="","",'result subject-wise'!AM46)</f>
        <v/>
      </c>
      <c r="N1536" s="276" t="str">
        <f t="shared" si="235"/>
        <v/>
      </c>
      <c r="O1536" s="326"/>
      <c r="P1536" s="362"/>
      <c r="Q1536" s="334"/>
      <c r="R1536" s="325"/>
      <c r="S1536" s="335"/>
      <c r="T1536" s="336"/>
      <c r="U1536" s="337"/>
      <c r="V1536" s="334"/>
      <c r="W1536" s="334"/>
      <c r="X1536" s="337"/>
      <c r="Y1536" s="326"/>
      <c r="Z1536" s="326"/>
    </row>
    <row r="1537" spans="1:26" ht="21" customHeight="1">
      <c r="A1537" s="891" t="str">
        <f>'statement of marks'!$BE$3</f>
        <v xml:space="preserve"> SCIENCE</v>
      </c>
      <c r="B1537" s="892"/>
      <c r="C1537" s="277" t="str">
        <f>IF('statement of marks'!BE46="","",'statement of marks'!BE46)</f>
        <v/>
      </c>
      <c r="D1537" s="277" t="str">
        <f>IF('statement of marks'!BF46="","",'statement of marks'!BF46)</f>
        <v/>
      </c>
      <c r="E1537" s="277" t="str">
        <f>IF('statement of marks'!BG46="","",'statement of marks'!BG46)</f>
        <v/>
      </c>
      <c r="F1537" s="360" t="str">
        <f>IF('statement of marks'!BI46="","",'statement of marks'!BI46)</f>
        <v/>
      </c>
      <c r="G1537" s="277" t="str">
        <f>IF('statement of marks'!BJ46="","",'statement of marks'!BJ46)</f>
        <v/>
      </c>
      <c r="H1537" s="270" t="str">
        <f t="shared" si="233"/>
        <v/>
      </c>
      <c r="I1537" s="202" t="str">
        <f>IF('statement of marks'!BL46="","",'statement of marks'!BL46)</f>
        <v/>
      </c>
      <c r="J1537" s="203" t="str">
        <f t="shared" si="234"/>
        <v/>
      </c>
      <c r="K1537" s="275" t="str">
        <f>CONCATENATE('statement of marks'!IN46,'statement of marks'!IO46,'statement of marks'!IP46)</f>
        <v/>
      </c>
      <c r="L1537" s="277" t="str">
        <f>IF('result subject-wise'!AE46="","",'result subject-wise'!AE46)</f>
        <v/>
      </c>
      <c r="M1537" s="277" t="str">
        <f>IF('result subject-wise'!AN46="","",'result subject-wise'!AN46)</f>
        <v/>
      </c>
      <c r="N1537" s="276" t="str">
        <f t="shared" si="235"/>
        <v/>
      </c>
      <c r="O1537" s="326"/>
      <c r="P1537" s="362"/>
      <c r="Q1537" s="334"/>
      <c r="R1537" s="325"/>
      <c r="S1537" s="335"/>
      <c r="T1537" s="336"/>
      <c r="U1537" s="337"/>
      <c r="V1537" s="334"/>
      <c r="W1537" s="334"/>
      <c r="X1537" s="337"/>
      <c r="Y1537" s="326"/>
      <c r="Z1537" s="326"/>
    </row>
    <row r="1538" spans="1:26" ht="21" customHeight="1">
      <c r="A1538" s="909" t="str">
        <f>'statement of marks'!$BU46</f>
        <v xml:space="preserve"> SOCIAL SCIENCE</v>
      </c>
      <c r="B1538" s="910"/>
      <c r="C1538" s="277">
        <f>IF('statement of marks'!CL46="","",'statement of marks'!CL46)</f>
        <v>10</v>
      </c>
      <c r="D1538" s="277">
        <f>IF('statement of marks'!CM46="","",'statement of marks'!CM46)</f>
        <v>10</v>
      </c>
      <c r="E1538" s="277">
        <f>IF('statement of marks'!CN46="","",'statement of marks'!CN46)</f>
        <v>9</v>
      </c>
      <c r="F1538" s="360">
        <f>IF('statement of marks'!CO46="","",'statement of marks'!CO46)</f>
        <v>0.5</v>
      </c>
      <c r="G1538" s="277">
        <f>IF('statement of marks'!CP46="","",'statement of marks'!CP46)</f>
        <v>70</v>
      </c>
      <c r="H1538" s="270">
        <f t="shared" si="233"/>
        <v>99.5</v>
      </c>
      <c r="I1538" s="202">
        <f>IF('statement of marks'!CR46="","",'statement of marks'!CR46)</f>
        <v>100</v>
      </c>
      <c r="J1538" s="203">
        <f t="shared" si="234"/>
        <v>199.5</v>
      </c>
      <c r="K1538" s="275" t="str">
        <f>CONCATENATE('statement of marks'!IQ46,'statement of marks'!IR46,'statement of marks'!IS46)</f>
        <v/>
      </c>
      <c r="L1538" s="277" t="str">
        <f>IF('result subject-wise'!AF46="","",'result subject-wise'!AF46)</f>
        <v/>
      </c>
      <c r="M1538" s="277" t="str">
        <f>IF('result subject-wise'!AO46="","",'result subject-wise'!AO46)</f>
        <v/>
      </c>
      <c r="N1538" s="276">
        <f t="shared" si="235"/>
        <v>199.5</v>
      </c>
      <c r="O1538" s="326"/>
      <c r="P1538" s="362"/>
      <c r="Q1538" s="334"/>
      <c r="R1538" s="325"/>
      <c r="S1538" s="335"/>
      <c r="T1538" s="336"/>
      <c r="U1538" s="337"/>
      <c r="V1538" s="334"/>
      <c r="W1538" s="334"/>
      <c r="X1538" s="337"/>
      <c r="Y1538" s="326"/>
      <c r="Z1538" s="326"/>
    </row>
    <row r="1539" spans="1:26" ht="21" customHeight="1">
      <c r="A1539" s="891" t="str">
        <f>'statement of marks'!$CZ$3</f>
        <v xml:space="preserve"> MATHEMATICS</v>
      </c>
      <c r="B1539" s="892"/>
      <c r="C1539" s="277">
        <f>IF('statement of marks'!CZ46="","",'statement of marks'!CZ46)</f>
        <v>5</v>
      </c>
      <c r="D1539" s="277">
        <f>IF('statement of marks'!DA46="","",'statement of marks'!DA46)</f>
        <v>4</v>
      </c>
      <c r="E1539" s="277">
        <f>IF('statement of marks'!DB46="","",'statement of marks'!DB46)</f>
        <v>8</v>
      </c>
      <c r="F1539" s="360">
        <f>IF('statement of marks'!DD46="","",'statement of marks'!DD46)</f>
        <v>1</v>
      </c>
      <c r="G1539" s="277">
        <f>IF('statement of marks'!DE46="","",'statement of marks'!DE46)</f>
        <v>25</v>
      </c>
      <c r="H1539" s="270">
        <f t="shared" si="233"/>
        <v>43</v>
      </c>
      <c r="I1539" s="202">
        <f>IF('statement of marks'!DG46="","",'statement of marks'!DG46)</f>
        <v>90</v>
      </c>
      <c r="J1539" s="203">
        <f t="shared" si="234"/>
        <v>133</v>
      </c>
      <c r="K1539" s="275" t="str">
        <f>CONCATENATE('statement of marks'!IT46,'statement of marks'!IU46,'statement of marks'!IV46)</f>
        <v/>
      </c>
      <c r="L1539" s="277" t="str">
        <f>IF('result subject-wise'!AG46="","",'result subject-wise'!AG46)</f>
        <v/>
      </c>
      <c r="M1539" s="277" t="str">
        <f>IF('result subject-wise'!AP46="","",'result subject-wise'!AP46)</f>
        <v/>
      </c>
      <c r="N1539" s="276">
        <f t="shared" si="235"/>
        <v>133</v>
      </c>
      <c r="O1539" s="326"/>
      <c r="P1539" s="362"/>
      <c r="Q1539" s="334"/>
      <c r="R1539" s="325"/>
      <c r="S1539" s="335"/>
      <c r="T1539" s="336"/>
      <c r="U1539" s="337"/>
      <c r="V1539" s="334"/>
      <c r="W1539" s="334"/>
      <c r="X1539" s="337"/>
      <c r="Y1539" s="326"/>
      <c r="Z1539" s="326"/>
    </row>
    <row r="1540" spans="1:26" ht="21" customHeight="1">
      <c r="A1540" s="911" t="s">
        <v>214</v>
      </c>
      <c r="B1540" s="912"/>
      <c r="C1540" s="274">
        <f t="shared" ref="C1540:D1540" si="236">IF(C1539="","",SUM(C1534:C1539))</f>
        <v>15</v>
      </c>
      <c r="D1540" s="274">
        <f t="shared" si="236"/>
        <v>14</v>
      </c>
      <c r="E1540" s="274">
        <f>IF(E1539="","",SUM(E1534:E1539))</f>
        <v>17</v>
      </c>
      <c r="F1540" s="361">
        <f>IF(F1539="","",SUM(F1534:F1539))</f>
        <v>1.5</v>
      </c>
      <c r="G1540" s="274">
        <f t="shared" ref="G1540:J1540" si="237">IF(G1539="","",SUM(G1534:G1539))</f>
        <v>95</v>
      </c>
      <c r="H1540" s="274">
        <f t="shared" si="237"/>
        <v>142.5</v>
      </c>
      <c r="I1540" s="274">
        <f t="shared" si="237"/>
        <v>190</v>
      </c>
      <c r="J1540" s="274">
        <f t="shared" si="237"/>
        <v>332.5</v>
      </c>
      <c r="K1540" s="913"/>
      <c r="L1540" s="914"/>
      <c r="M1540" s="919">
        <f>COUNTIF(M1534:M1539,"F")</f>
        <v>0</v>
      </c>
      <c r="N1540" s="273">
        <f>SUM(N1534:N1539)</f>
        <v>332.5</v>
      </c>
      <c r="O1540" s="326"/>
      <c r="P1540" s="362"/>
      <c r="Q1540" s="334"/>
      <c r="R1540" s="325"/>
      <c r="S1540" s="335"/>
      <c r="T1540" s="336"/>
      <c r="U1540" s="337"/>
      <c r="V1540" s="334"/>
      <c r="W1540" s="334"/>
      <c r="X1540" s="337"/>
      <c r="Y1540" s="326"/>
      <c r="Z1540" s="326"/>
    </row>
    <row r="1541" spans="1:26" ht="21" customHeight="1">
      <c r="A1541" s="911" t="s">
        <v>199</v>
      </c>
      <c r="B1541" s="912"/>
      <c r="C1541" s="270">
        <f>60-(COUNTIF(C1534:C1539,"NA")*C1533+COUNTIF(C1534:C1539,"ML")*C1533)</f>
        <v>60</v>
      </c>
      <c r="D1541" s="270">
        <f>60-(COUNTIF(D1534:D1539,"NA")*D1533+COUNTIF(D1534:D1539,"ML")*D1533)</f>
        <v>60</v>
      </c>
      <c r="E1541" s="270">
        <f>53-(COUNTIF(E1534:E1539,"NA")*9+COUNTIF(E1534:E1539,"ML")*9)</f>
        <v>53</v>
      </c>
      <c r="F1541" s="270">
        <f>7-(COUNTIF(F1534:F1539,"ML")*1)</f>
        <v>7</v>
      </c>
      <c r="G1541" s="270">
        <f>420-(COUNTIF(G1534:G1539,"NA")*G1533+COUNTIF(G1534:G1539,"ML")*G1533)</f>
        <v>420</v>
      </c>
      <c r="H1541" s="270">
        <f>SUM(C1541:G1541)</f>
        <v>600</v>
      </c>
      <c r="I1541" s="270">
        <f>600-(COUNTIF(I1534:I1539,"ML")*100)</f>
        <v>600</v>
      </c>
      <c r="J1541" s="270">
        <f>SUM(H1541:I1541)</f>
        <v>1200</v>
      </c>
      <c r="K1541" s="915"/>
      <c r="L1541" s="916"/>
      <c r="M1541" s="920"/>
      <c r="N1541" s="201">
        <f>6*N1533</f>
        <v>1200</v>
      </c>
      <c r="O1541" s="339"/>
      <c r="P1541" s="362"/>
      <c r="Q1541" s="332"/>
      <c r="R1541" s="332"/>
      <c r="S1541" s="332"/>
      <c r="T1541" s="332"/>
      <c r="U1541" s="340"/>
      <c r="V1541" s="340"/>
      <c r="W1541" s="334"/>
      <c r="X1541" s="332"/>
      <c r="Y1541" s="339"/>
      <c r="Z1541" s="339"/>
    </row>
    <row r="1542" spans="1:26" ht="21" customHeight="1">
      <c r="A1542" s="922" t="s">
        <v>130</v>
      </c>
      <c r="B1542" s="923"/>
      <c r="C1542" s="204">
        <f t="shared" ref="C1542:J1542" si="238">C1540/C1541*100</f>
        <v>25</v>
      </c>
      <c r="D1542" s="204">
        <f t="shared" si="238"/>
        <v>23.333333333333332</v>
      </c>
      <c r="E1542" s="204">
        <f t="shared" si="238"/>
        <v>32.075471698113205</v>
      </c>
      <c r="F1542" s="204">
        <f t="shared" si="238"/>
        <v>21.428571428571427</v>
      </c>
      <c r="G1542" s="204">
        <f t="shared" si="238"/>
        <v>22.61904761904762</v>
      </c>
      <c r="H1542" s="204">
        <f t="shared" si="238"/>
        <v>23.75</v>
      </c>
      <c r="I1542" s="204">
        <f t="shared" si="238"/>
        <v>31.666666666666664</v>
      </c>
      <c r="J1542" s="204">
        <f t="shared" si="238"/>
        <v>27.708333333333336</v>
      </c>
      <c r="K1542" s="917"/>
      <c r="L1542" s="918"/>
      <c r="M1542" s="921"/>
      <c r="N1542" s="354">
        <f>N1540/N1541*100</f>
        <v>27.708333333333336</v>
      </c>
      <c r="O1542" s="339"/>
      <c r="P1542" s="363"/>
      <c r="Q1542" s="325"/>
      <c r="R1542" s="325"/>
      <c r="S1542" s="325"/>
      <c r="T1542" s="325"/>
      <c r="U1542" s="340"/>
      <c r="V1542" s="334"/>
      <c r="W1542" s="340"/>
      <c r="X1542" s="325"/>
      <c r="Y1542" s="339"/>
      <c r="Z1542" s="339"/>
    </row>
    <row r="1543" spans="1:26" ht="21" customHeight="1">
      <c r="A1543" s="891" t="str">
        <f>'statement of marks'!$DS$3</f>
        <v>RAJASTHAN KA SWARNIM ITIHAS</v>
      </c>
      <c r="B1543" s="892"/>
      <c r="C1543" s="272">
        <f>IF('statement of marks'!DS46="","",'statement of marks'!DS46)</f>
        <v>10</v>
      </c>
      <c r="D1543" s="272">
        <f>IF('statement of marks'!DT46="","",'statement of marks'!DT46)</f>
        <v>10</v>
      </c>
      <c r="E1543" s="277">
        <f>IF('statement of marks'!DU46="","",'statement of marks'!DU46)</f>
        <v>10</v>
      </c>
      <c r="F1543" s="924"/>
      <c r="G1543" s="272">
        <f>IF('statement of marks'!DW46="","",'statement of marks'!DW46)</f>
        <v>70</v>
      </c>
      <c r="H1543" s="270">
        <f>IF(G1543="","",SUM(C1543:G1543))</f>
        <v>100</v>
      </c>
      <c r="I1543" s="272">
        <f>IF('statement of marks'!DY46="","",'statement of marks'!DY46)</f>
        <v>100</v>
      </c>
      <c r="J1543" s="270">
        <f>IF(I1543="","",SUM(H1543:I1543))</f>
        <v>200</v>
      </c>
      <c r="K1543" s="275" t="str">
        <f>IF('statement of marks'!IW46="","",'statement of marks'!IW46)</f>
        <v/>
      </c>
      <c r="L1543" s="280" t="str">
        <f>IF('result subject-wise'!AQ46="","",'result subject-wise'!AQ46)</f>
        <v/>
      </c>
      <c r="M1543" s="927" t="s">
        <v>441</v>
      </c>
      <c r="N1543" s="928"/>
      <c r="O1543" s="331"/>
      <c r="P1543" s="362"/>
      <c r="Q1543" s="341"/>
      <c r="R1543" s="341"/>
      <c r="S1543" s="341"/>
      <c r="T1543" s="341"/>
      <c r="U1543" s="340"/>
      <c r="V1543" s="334"/>
      <c r="W1543" s="340"/>
      <c r="X1543" s="341"/>
      <c r="Y1543" s="331"/>
      <c r="Z1543" s="331"/>
    </row>
    <row r="1544" spans="1:26" ht="21" customHeight="1">
      <c r="A1544" s="891" t="str">
        <f>'statement of marks'!$EG$3</f>
        <v xml:space="preserve"> PH. AND HEALTH EDU.</v>
      </c>
      <c r="B1544" s="892"/>
      <c r="C1544" s="272">
        <f>IF('statement of marks'!EI46="","",'statement of marks'!EI46)</f>
        <v>14</v>
      </c>
      <c r="D1544" s="272">
        <f>IF('statement of marks'!EL46="","",'statement of marks'!EL46)</f>
        <v>11</v>
      </c>
      <c r="E1544" s="277">
        <f>IF('statement of marks'!EO46="","",'statement of marks'!EO46)</f>
        <v>25</v>
      </c>
      <c r="F1544" s="925"/>
      <c r="G1544" s="272">
        <f>IF('statement of marks'!EU46="","",'statement of marks'!EU46)</f>
        <v>38</v>
      </c>
      <c r="H1544" s="270">
        <f>IF(G1544="","",SUM(C1544:G1544))</f>
        <v>88</v>
      </c>
      <c r="I1544" s="272">
        <f>IF('statement of marks'!EZ46="","",'statement of marks'!EZ46)</f>
        <v>100</v>
      </c>
      <c r="J1544" s="270">
        <f>IF(I1544="","",SUM(H1544:I1544))</f>
        <v>188</v>
      </c>
      <c r="K1544" s="275" t="str">
        <f>IF('statement of marks'!IX46="","",'statement of marks'!IX46)</f>
        <v>A</v>
      </c>
      <c r="L1544" s="274" t="str">
        <f>IF('result subject-wise'!AR46="","",'result subject-wise'!AR46)</f>
        <v/>
      </c>
      <c r="M1544" s="929"/>
      <c r="N1544" s="930"/>
      <c r="O1544" s="326"/>
      <c r="P1544" s="362"/>
      <c r="Q1544" s="327"/>
      <c r="R1544" s="325"/>
      <c r="S1544" s="327"/>
      <c r="T1544" s="325"/>
      <c r="U1544" s="337"/>
      <c r="V1544" s="342"/>
      <c r="W1544" s="343"/>
      <c r="X1544" s="332"/>
      <c r="Y1544" s="326"/>
      <c r="Z1544" s="326"/>
    </row>
    <row r="1545" spans="1:26" ht="21" customHeight="1">
      <c r="A1545" s="891" t="str">
        <f>'statement of marks'!$FJ$3</f>
        <v xml:space="preserve"> FOUNDATION OF IT</v>
      </c>
      <c r="B1545" s="892"/>
      <c r="C1545" s="272">
        <f>IF('statement of marks'!FJ46="","",'statement of marks'!FJ46)</f>
        <v>10</v>
      </c>
      <c r="D1545" s="272">
        <f>IF('statement of marks'!FK46="","",'statement of marks'!FK46)</f>
        <v>10</v>
      </c>
      <c r="E1545" s="277">
        <f>IF('statement of marks'!FL46="","",'statement of marks'!FL46)</f>
        <v>10</v>
      </c>
      <c r="F1545" s="926"/>
      <c r="G1545" s="272">
        <f>IF('statement of marks'!FP46="","",'statement of marks'!FP46)</f>
        <v>51</v>
      </c>
      <c r="H1545" s="270">
        <f>IF(G1545="","",SUM(C1545:G1545))</f>
        <v>81</v>
      </c>
      <c r="I1545" s="272">
        <f>IF('statement of marks'!FU46="","",'statement of marks'!FU46)</f>
        <v>90</v>
      </c>
      <c r="J1545" s="270">
        <f>IF(I1545="","",SUM(H1545:I1545))</f>
        <v>171</v>
      </c>
      <c r="K1545" s="275" t="str">
        <f>IF('statement of marks'!IY46="","",'statement of marks'!IY46)</f>
        <v>A</v>
      </c>
      <c r="L1545" s="274" t="str">
        <f>IF('result subject-wise'!AS46="","",'result subject-wise'!AS46)</f>
        <v/>
      </c>
      <c r="M1545" s="931" t="str">
        <f>IF('result subject-wise'!AV46="","",'result subject-wise'!AV46)</f>
        <v/>
      </c>
      <c r="N1545" s="932"/>
      <c r="O1545" s="326"/>
      <c r="P1545" s="362"/>
      <c r="Q1545" s="327"/>
      <c r="R1545" s="325"/>
      <c r="S1545" s="327"/>
      <c r="T1545" s="325"/>
      <c r="U1545" s="337"/>
      <c r="V1545" s="332"/>
      <c r="W1545" s="332"/>
      <c r="X1545" s="332"/>
      <c r="Y1545" s="326"/>
      <c r="Z1545" s="326"/>
    </row>
    <row r="1546" spans="1:26" ht="21" customHeight="1">
      <c r="A1546" s="891" t="str">
        <f>'statement of marks'!$GE$3</f>
        <v xml:space="preserve"> S.U.P.W.</v>
      </c>
      <c r="B1546" s="892"/>
      <c r="C1546" s="933" t="s">
        <v>244</v>
      </c>
      <c r="D1546" s="934"/>
      <c r="E1546" s="933" t="s">
        <v>74</v>
      </c>
      <c r="F1546" s="933"/>
      <c r="G1546" s="934"/>
      <c r="H1546" s="934" t="s">
        <v>75</v>
      </c>
      <c r="I1546" s="934"/>
      <c r="J1546" s="270" t="s">
        <v>35</v>
      </c>
      <c r="K1546" s="274" t="s">
        <v>52</v>
      </c>
      <c r="L1546" s="935"/>
      <c r="M1546" s="933" t="s">
        <v>130</v>
      </c>
      <c r="N1546" s="936"/>
      <c r="O1546" s="326"/>
      <c r="P1546" s="362"/>
      <c r="Q1546" s="327"/>
      <c r="R1546" s="325"/>
      <c r="S1546" s="327"/>
      <c r="T1546" s="325"/>
      <c r="U1546" s="337"/>
      <c r="V1546" s="332"/>
      <c r="W1546" s="332"/>
      <c r="X1546" s="332"/>
      <c r="Y1546" s="326"/>
      <c r="Z1546" s="326"/>
    </row>
    <row r="1547" spans="1:26" ht="21" customHeight="1">
      <c r="A1547" s="891"/>
      <c r="B1547" s="892"/>
      <c r="C1547" s="934">
        <f>'statement of marks'!$GE$6</f>
        <v>25</v>
      </c>
      <c r="D1547" s="934"/>
      <c r="E1547" s="934">
        <f>'statement of marks'!$GF$6</f>
        <v>45</v>
      </c>
      <c r="F1547" s="934"/>
      <c r="G1547" s="934"/>
      <c r="H1547" s="934">
        <f>'statement of marks'!$GG$6</f>
        <v>30</v>
      </c>
      <c r="I1547" s="934"/>
      <c r="J1547" s="270">
        <f>SUM(C1547,E1547,H1547)</f>
        <v>100</v>
      </c>
      <c r="K1547" s="274"/>
      <c r="L1547" s="935"/>
      <c r="M1547" s="937" t="str">
        <f>IF(M1545="PASS",N1542,"")</f>
        <v/>
      </c>
      <c r="N1547" s="938"/>
      <c r="O1547" s="326"/>
      <c r="P1547" s="362"/>
      <c r="Q1547" s="325"/>
      <c r="R1547" s="325"/>
      <c r="S1547" s="325"/>
      <c r="T1547" s="325"/>
      <c r="U1547" s="332"/>
      <c r="V1547" s="342"/>
      <c r="W1547" s="337"/>
      <c r="X1547" s="337"/>
      <c r="Y1547" s="326"/>
      <c r="Z1547" s="326"/>
    </row>
    <row r="1548" spans="1:26" ht="21" customHeight="1">
      <c r="A1548" s="891"/>
      <c r="B1548" s="892"/>
      <c r="C1548" s="939">
        <f>IF('statement of marks'!GE46="","",'statement of marks'!GE46)</f>
        <v>24</v>
      </c>
      <c r="D1548" s="939"/>
      <c r="E1548" s="939">
        <f>'statement of marks'!GF46</f>
        <v>44</v>
      </c>
      <c r="F1548" s="939"/>
      <c r="G1548" s="939"/>
      <c r="H1548" s="939">
        <f>'statement of marks'!GG46</f>
        <v>30</v>
      </c>
      <c r="I1548" s="939"/>
      <c r="J1548" s="272">
        <f>IF(H1548="","",SUM(C1548,E1548,H1548))</f>
        <v>98</v>
      </c>
      <c r="K1548" s="275" t="str">
        <f>IF('statement of marks'!IZ46="","",'statement of marks'!IZ46)</f>
        <v>A</v>
      </c>
      <c r="L1548" s="935"/>
      <c r="M1548" s="940" t="s">
        <v>50</v>
      </c>
      <c r="N1548" s="941"/>
      <c r="O1548" s="326"/>
      <c r="P1548" s="362"/>
      <c r="Q1548" s="325"/>
      <c r="R1548" s="325"/>
      <c r="S1548" s="325"/>
      <c r="T1548" s="325"/>
      <c r="U1548" s="332"/>
      <c r="V1548" s="342"/>
      <c r="W1548" s="337"/>
      <c r="X1548" s="337"/>
      <c r="Y1548" s="326"/>
      <c r="Z1548" s="326"/>
    </row>
    <row r="1549" spans="1:26" ht="21" customHeight="1">
      <c r="A1549" s="891" t="str">
        <f>'statement of marks'!$GN$3</f>
        <v xml:space="preserve"> ART EDU.</v>
      </c>
      <c r="B1549" s="892"/>
      <c r="C1549" s="934" t="s">
        <v>76</v>
      </c>
      <c r="D1549" s="934"/>
      <c r="E1549" s="934" t="s">
        <v>77</v>
      </c>
      <c r="F1549" s="934"/>
      <c r="G1549" s="934"/>
      <c r="H1549" s="934" t="s">
        <v>78</v>
      </c>
      <c r="I1549" s="934"/>
      <c r="J1549" s="270" t="s">
        <v>35</v>
      </c>
      <c r="K1549" s="274" t="s">
        <v>52</v>
      </c>
      <c r="L1549" s="935"/>
      <c r="M1549" s="942" t="str">
        <f>IF(M1547="","",IF(M1547&gt;=60,"FIRST",IF(M1547&gt;=48,"SECOND",IF(M1547&gt;=36,"THIRD"))))</f>
        <v/>
      </c>
      <c r="N1549" s="943"/>
      <c r="O1549" s="326"/>
      <c r="P1549" s="362"/>
      <c r="Q1549" s="327"/>
      <c r="R1549" s="327"/>
      <c r="S1549" s="327"/>
      <c r="T1549" s="327"/>
      <c r="U1549" s="337"/>
      <c r="V1549" s="342"/>
      <c r="W1549" s="34"/>
      <c r="X1549" s="337"/>
      <c r="Y1549" s="326"/>
      <c r="Z1549" s="326"/>
    </row>
    <row r="1550" spans="1:26" ht="21" customHeight="1">
      <c r="A1550" s="891"/>
      <c r="B1550" s="892"/>
      <c r="C1550" s="934">
        <f>'statement of marks'!$GN$6</f>
        <v>25</v>
      </c>
      <c r="D1550" s="934"/>
      <c r="E1550" s="274">
        <f>'statement of marks'!$GO$6</f>
        <v>30</v>
      </c>
      <c r="F1550" s="274"/>
      <c r="G1550" s="270">
        <f>'statement of marks'!$GP$6</f>
        <v>30</v>
      </c>
      <c r="H1550" s="934">
        <f>'statement of marks'!$GQ$6</f>
        <v>15</v>
      </c>
      <c r="I1550" s="934"/>
      <c r="J1550" s="270">
        <f>SUM(C1550,E1550,G1550,H1550)</f>
        <v>100</v>
      </c>
      <c r="K1550" s="274"/>
      <c r="L1550" s="935"/>
      <c r="M1550" s="942"/>
      <c r="N1550" s="943"/>
      <c r="O1550" s="326"/>
      <c r="P1550" s="362"/>
      <c r="Q1550" s="325"/>
      <c r="R1550" s="325"/>
      <c r="S1550" s="325"/>
      <c r="T1550" s="325"/>
      <c r="U1550" s="332"/>
      <c r="V1550" s="342"/>
      <c r="W1550" s="337"/>
      <c r="X1550" s="337"/>
      <c r="Y1550" s="326"/>
      <c r="Z1550" s="326"/>
    </row>
    <row r="1551" spans="1:26" ht="21" customHeight="1">
      <c r="A1551" s="891"/>
      <c r="B1551" s="892"/>
      <c r="C1551" s="939">
        <f>IF('statement of marks'!GN46="","",'statement of marks'!GN46)</f>
        <v>24</v>
      </c>
      <c r="D1551" s="939"/>
      <c r="E1551" s="277">
        <f>'statement of marks'!GO46</f>
        <v>28</v>
      </c>
      <c r="F1551" s="277"/>
      <c r="G1551" s="272">
        <f>'statement of marks'!GP46</f>
        <v>27</v>
      </c>
      <c r="H1551" s="939">
        <f>'statement of marks'!GQ46</f>
        <v>14</v>
      </c>
      <c r="I1551" s="939"/>
      <c r="J1551" s="270">
        <f>IF(H1551="","",SUM(C1551:H1551))</f>
        <v>93</v>
      </c>
      <c r="K1551" s="275" t="str">
        <f>IF('statement of marks'!JA46="","",'statement of marks'!JA46)</f>
        <v>A</v>
      </c>
      <c r="L1551" s="944" t="s">
        <v>442</v>
      </c>
      <c r="M1551" s="945"/>
      <c r="N1551" s="946"/>
      <c r="O1551" s="326"/>
      <c r="P1551" s="362"/>
      <c r="Q1551" s="325"/>
      <c r="R1551" s="325"/>
      <c r="S1551" s="325"/>
      <c r="T1551" s="325"/>
      <c r="U1551" s="332"/>
      <c r="V1551" s="342"/>
      <c r="W1551" s="337"/>
      <c r="X1551" s="337"/>
      <c r="Y1551" s="326"/>
      <c r="Z1551" s="326"/>
    </row>
    <row r="1552" spans="1:26" ht="21" customHeight="1">
      <c r="A1552" s="922" t="s">
        <v>439</v>
      </c>
      <c r="B1552" s="923"/>
      <c r="C1552" s="901" t="str">
        <f>'statement of marks'!HK46</f>
        <v/>
      </c>
      <c r="D1552" s="901"/>
      <c r="E1552" s="901"/>
      <c r="F1552" s="278"/>
      <c r="G1552" s="278" t="s">
        <v>211</v>
      </c>
      <c r="H1552" s="275" t="str">
        <f>IF('statement of marks'!DR46="","",'statement of marks'!DR46)</f>
        <v/>
      </c>
      <c r="I1552" s="942" t="s">
        <v>209</v>
      </c>
      <c r="J1552" s="942"/>
      <c r="K1552" s="272" t="str">
        <f>IF('statement of marks'!HM46="","",'statement of marks'!HM46)</f>
        <v/>
      </c>
      <c r="L1552" s="945"/>
      <c r="M1552" s="945"/>
      <c r="N1552" s="946"/>
      <c r="O1552" s="326"/>
      <c r="P1552" s="362"/>
      <c r="Q1552" s="327"/>
      <c r="R1552" s="327"/>
      <c r="S1552" s="327"/>
      <c r="T1552" s="325"/>
      <c r="U1552" s="337"/>
      <c r="V1552" s="344"/>
      <c r="W1552" s="345"/>
      <c r="X1552" s="345"/>
      <c r="Y1552" s="326"/>
      <c r="Z1552" s="326"/>
    </row>
    <row r="1553" spans="1:26" ht="21" customHeight="1">
      <c r="A1553" s="310" t="s">
        <v>363</v>
      </c>
      <c r="B1553" s="947" t="s">
        <v>202</v>
      </c>
      <c r="C1553" s="947"/>
      <c r="D1553" s="939" t="s">
        <v>203</v>
      </c>
      <c r="E1553" s="939"/>
      <c r="F1553" s="272"/>
      <c r="G1553" s="939" t="s">
        <v>204</v>
      </c>
      <c r="H1553" s="939"/>
      <c r="I1553" s="939" t="s">
        <v>205</v>
      </c>
      <c r="J1553" s="939"/>
      <c r="K1553" s="272" t="s">
        <v>324</v>
      </c>
      <c r="L1553" s="945"/>
      <c r="M1553" s="945"/>
      <c r="N1553" s="946"/>
      <c r="O1553" s="331"/>
      <c r="P1553" s="362"/>
      <c r="Q1553" s="324"/>
      <c r="R1553" s="337"/>
      <c r="S1553" s="337"/>
      <c r="T1553" s="337"/>
      <c r="U1553" s="327"/>
      <c r="V1553" s="345"/>
      <c r="W1553" s="345"/>
      <c r="X1553" s="345"/>
      <c r="Y1553" s="331"/>
      <c r="Z1553" s="331"/>
    </row>
    <row r="1554" spans="1:26" ht="21" customHeight="1">
      <c r="A1554" s="891" t="s">
        <v>200</v>
      </c>
      <c r="B1554" s="892"/>
      <c r="C1554" s="277" t="str">
        <f>IF('statement of marks'!HO46="","",'statement of marks'!HO46)</f>
        <v/>
      </c>
      <c r="D1554" s="893" t="str">
        <f>IF('statement of marks'!HQ46="","",'statement of marks'!HQ46)</f>
        <v/>
      </c>
      <c r="E1554" s="893"/>
      <c r="F1554" s="277"/>
      <c r="G1554" s="893" t="str">
        <f>IF('statement of marks'!HS46="","",'statement of marks'!HS46)</f>
        <v/>
      </c>
      <c r="H1554" s="893"/>
      <c r="I1554" s="893" t="str">
        <f>IF('statement of marks'!HU46="","",'statement of marks'!HU46)</f>
        <v/>
      </c>
      <c r="J1554" s="893"/>
      <c r="K1554" s="275" t="str">
        <f>'statement of marks'!HW46</f>
        <v/>
      </c>
      <c r="L1554" s="894" t="str">
        <f>IF(OR(M1545="PASS",M1545="FAIL"),'result subject-wise'!$AV$112,"")</f>
        <v/>
      </c>
      <c r="M1554" s="894"/>
      <c r="N1554" s="895"/>
      <c r="O1554" s="346"/>
      <c r="P1554" s="362"/>
      <c r="Q1554" s="327"/>
      <c r="R1554" s="327"/>
      <c r="S1554" s="327"/>
      <c r="T1554" s="327"/>
      <c r="U1554" s="327"/>
      <c r="V1554" s="345"/>
      <c r="W1554" s="345"/>
      <c r="X1554" s="345"/>
      <c r="Y1554" s="357"/>
      <c r="Z1554" s="346"/>
    </row>
    <row r="1555" spans="1:26" ht="21" customHeight="1">
      <c r="A1555" s="896" t="s">
        <v>201</v>
      </c>
      <c r="B1555" s="897"/>
      <c r="C1555" s="274" t="str">
        <f>IF('statement of marks'!HN46="","",'statement of marks'!HN46)</f>
        <v/>
      </c>
      <c r="D1555" s="898" t="str">
        <f>IF('statement of marks'!HP46="","",'statement of marks'!HP46)</f>
        <v/>
      </c>
      <c r="E1555" s="898"/>
      <c r="F1555" s="274"/>
      <c r="G1555" s="898" t="str">
        <f>IF('statement of marks'!HR46="","",'statement of marks'!HR46)</f>
        <v/>
      </c>
      <c r="H1555" s="898"/>
      <c r="I1555" s="898" t="str">
        <f>IF('statement of marks'!HT46="","",'statement of marks'!HT46)</f>
        <v/>
      </c>
      <c r="J1555" s="898"/>
      <c r="K1555" s="274" t="str">
        <f>'statement of marks'!HV46</f>
        <v/>
      </c>
      <c r="L1555" s="894"/>
      <c r="M1555" s="894"/>
      <c r="N1555" s="895"/>
      <c r="O1555" s="326"/>
      <c r="P1555" s="362"/>
      <c r="Q1555" s="334"/>
      <c r="R1555" s="334"/>
      <c r="S1555" s="334"/>
      <c r="T1555" s="334"/>
      <c r="U1555" s="337"/>
      <c r="V1555" s="347"/>
      <c r="W1555" s="347"/>
      <c r="X1555" s="347"/>
      <c r="Y1555" s="326"/>
      <c r="Z1555" s="326"/>
    </row>
    <row r="1556" spans="1:26" ht="21" customHeight="1">
      <c r="A1556" s="899" t="s">
        <v>323</v>
      </c>
      <c r="B1556" s="900"/>
      <c r="C1556" s="22"/>
      <c r="D1556" s="901"/>
      <c r="E1556" s="901"/>
      <c r="F1556" s="278"/>
      <c r="G1556" s="901"/>
      <c r="H1556" s="901"/>
      <c r="I1556" s="901"/>
      <c r="J1556" s="901"/>
      <c r="K1556" s="901"/>
      <c r="L1556" s="901"/>
      <c r="M1556" s="901"/>
      <c r="N1556" s="902"/>
      <c r="O1556" s="348"/>
      <c r="P1556" s="362"/>
      <c r="Q1556" s="332"/>
      <c r="R1556" s="332"/>
      <c r="S1556" s="332"/>
      <c r="T1556" s="332"/>
      <c r="U1556" s="332"/>
      <c r="V1556" s="347"/>
      <c r="W1556" s="347"/>
      <c r="X1556" s="347"/>
      <c r="Y1556" s="348"/>
      <c r="Z1556" s="348"/>
    </row>
    <row r="1557" spans="1:26" ht="21" customHeight="1">
      <c r="A1557" s="899" t="s">
        <v>206</v>
      </c>
      <c r="B1557" s="900"/>
      <c r="C1557" s="22"/>
      <c r="D1557" s="901"/>
      <c r="E1557" s="901"/>
      <c r="F1557" s="278"/>
      <c r="G1557" s="901"/>
      <c r="H1557" s="901"/>
      <c r="I1557" s="901"/>
      <c r="J1557" s="901"/>
      <c r="K1557" s="901"/>
      <c r="L1557" s="901"/>
      <c r="M1557" s="901"/>
      <c r="N1557" s="902"/>
      <c r="O1557" s="326"/>
      <c r="P1557" s="362"/>
      <c r="Q1557" s="324"/>
      <c r="R1557" s="324"/>
      <c r="S1557" s="324"/>
      <c r="T1557" s="324"/>
      <c r="U1557" s="324"/>
      <c r="V1557" s="324"/>
      <c r="W1557" s="324"/>
      <c r="X1557" s="324"/>
      <c r="Y1557" s="349"/>
      <c r="Z1557" s="326"/>
    </row>
    <row r="1558" spans="1:26" ht="21" customHeight="1">
      <c r="A1558" s="891" t="s">
        <v>322</v>
      </c>
      <c r="B1558" s="892"/>
      <c r="C1558" s="22"/>
      <c r="D1558" s="901"/>
      <c r="E1558" s="901"/>
      <c r="F1558" s="278"/>
      <c r="G1558" s="901"/>
      <c r="H1558" s="901"/>
      <c r="I1558" s="901"/>
      <c r="J1558" s="901"/>
      <c r="K1558" s="594" t="s">
        <v>322</v>
      </c>
      <c r="L1558" s="901"/>
      <c r="M1558" s="901"/>
      <c r="N1558" s="902"/>
      <c r="O1558" s="326"/>
      <c r="P1558" s="362"/>
      <c r="Q1558" s="324"/>
      <c r="R1558" s="324"/>
      <c r="S1558" s="324"/>
      <c r="T1558" s="324"/>
      <c r="U1558" s="324"/>
      <c r="V1558" s="324"/>
      <c r="W1558" s="324"/>
      <c r="X1558" s="324"/>
      <c r="Y1558" s="326"/>
      <c r="Z1558" s="326"/>
    </row>
    <row r="1559" spans="1:26" ht="21" customHeight="1">
      <c r="A1559" s="891" t="s">
        <v>207</v>
      </c>
      <c r="B1559" s="892"/>
      <c r="C1559" s="22"/>
      <c r="D1559" s="901"/>
      <c r="E1559" s="901"/>
      <c r="F1559" s="278"/>
      <c r="G1559" s="901"/>
      <c r="H1559" s="901"/>
      <c r="I1559" s="901"/>
      <c r="J1559" s="901"/>
      <c r="K1559" s="901"/>
      <c r="L1559" s="901"/>
      <c r="M1559" s="901"/>
      <c r="N1559" s="902"/>
      <c r="O1559" s="326"/>
      <c r="P1559" s="362"/>
      <c r="Q1559" s="324"/>
      <c r="R1559" s="324"/>
      <c r="S1559" s="324"/>
      <c r="T1559" s="324"/>
      <c r="U1559" s="34"/>
      <c r="V1559" s="324"/>
      <c r="W1559" s="324"/>
      <c r="X1559" s="324"/>
      <c r="Y1559" s="326"/>
      <c r="Z1559" s="326"/>
    </row>
    <row r="1560" spans="1:26" ht="21" customHeight="1" thickBot="1">
      <c r="A1560" s="905" t="s">
        <v>208</v>
      </c>
      <c r="B1560" s="906"/>
      <c r="C1560" s="906"/>
      <c r="D1560" s="906"/>
      <c r="E1560" s="906"/>
      <c r="F1560" s="314"/>
      <c r="G1560" s="907">
        <f>'statement of marks'!$HV$108</f>
        <v>45781</v>
      </c>
      <c r="H1560" s="907"/>
      <c r="I1560" s="908" t="s">
        <v>210</v>
      </c>
      <c r="J1560" s="908"/>
      <c r="K1560" s="903"/>
      <c r="L1560" s="903"/>
      <c r="M1560" s="903"/>
      <c r="N1560" s="904"/>
      <c r="O1560" s="326"/>
      <c r="P1560" s="362"/>
      <c r="Q1560" s="324"/>
      <c r="R1560" s="324"/>
      <c r="S1560" s="324"/>
      <c r="T1560" s="324"/>
      <c r="U1560" s="324"/>
      <c r="V1560" s="324"/>
      <c r="W1560" s="324"/>
      <c r="X1560" s="324"/>
      <c r="Y1560" s="326"/>
      <c r="Z1560" s="326"/>
    </row>
    <row r="1561" spans="1:26" ht="21" customHeight="1" thickTop="1">
      <c r="A1561" s="962" t="s">
        <v>195</v>
      </c>
      <c r="B1561" s="963"/>
      <c r="C1561" s="963"/>
      <c r="D1561" s="963"/>
      <c r="E1561" s="963"/>
      <c r="F1561" s="963"/>
      <c r="G1561" s="963"/>
      <c r="H1561" s="963"/>
      <c r="I1561" s="963"/>
      <c r="J1561" s="963"/>
      <c r="K1561" s="963"/>
      <c r="L1561" s="963"/>
      <c r="M1561" s="963"/>
      <c r="N1561" s="964"/>
      <c r="O1561" s="345"/>
      <c r="P1561" s="362"/>
      <c r="Q1561" s="345"/>
      <c r="R1561" s="347"/>
      <c r="S1561" s="350"/>
      <c r="T1561" s="350"/>
      <c r="U1561" s="324"/>
      <c r="V1561" s="324"/>
      <c r="W1561" s="324"/>
      <c r="X1561" s="324"/>
      <c r="Y1561" s="345"/>
      <c r="Z1561" s="345"/>
    </row>
    <row r="1562" spans="1:26" ht="21" customHeight="1">
      <c r="A1562" s="965" t="str">
        <f>IF('statement of marks'!$A$2="","",'statement of marks'!$A$2)</f>
        <v>Govt. Higher Secondary School, XYZ</v>
      </c>
      <c r="B1562" s="966"/>
      <c r="C1562" s="966"/>
      <c r="D1562" s="966"/>
      <c r="E1562" s="966"/>
      <c r="F1562" s="966"/>
      <c r="G1562" s="966"/>
      <c r="H1562" s="966"/>
      <c r="I1562" s="966"/>
      <c r="J1562" s="966"/>
      <c r="K1562" s="966"/>
      <c r="L1562" s="966"/>
      <c r="M1562" s="966"/>
      <c r="N1562" s="967"/>
      <c r="O1562" s="323"/>
      <c r="P1562" s="362"/>
      <c r="Q1562" s="323"/>
      <c r="R1562" s="323"/>
      <c r="S1562" s="323"/>
      <c r="T1562" s="323"/>
      <c r="U1562" s="323"/>
      <c r="V1562" s="323"/>
      <c r="W1562" s="323"/>
      <c r="X1562" s="323"/>
      <c r="Y1562" s="323"/>
      <c r="Z1562" s="323"/>
    </row>
    <row r="1563" spans="1:26" ht="21" customHeight="1">
      <c r="A1563" s="965"/>
      <c r="B1563" s="966"/>
      <c r="C1563" s="966"/>
      <c r="D1563" s="966"/>
      <c r="E1563" s="966"/>
      <c r="F1563" s="966"/>
      <c r="G1563" s="966"/>
      <c r="H1563" s="966"/>
      <c r="I1563" s="966"/>
      <c r="J1563" s="966"/>
      <c r="K1563" s="966"/>
      <c r="L1563" s="966"/>
      <c r="M1563" s="966"/>
      <c r="N1563" s="967"/>
      <c r="O1563" s="325"/>
      <c r="P1563" s="362"/>
      <c r="Q1563" s="325"/>
      <c r="R1563" s="325"/>
      <c r="S1563" s="325"/>
      <c r="T1563" s="325"/>
      <c r="U1563" s="325"/>
      <c r="V1563" s="325"/>
      <c r="W1563" s="325"/>
      <c r="X1563" s="325"/>
      <c r="Y1563" s="325"/>
      <c r="Z1563" s="325"/>
    </row>
    <row r="1564" spans="1:26" ht="21" customHeight="1">
      <c r="A1564" s="891" t="s">
        <v>196</v>
      </c>
      <c r="B1564" s="892"/>
      <c r="C1564" s="939" t="str">
        <f>IF(M1584="","MAIN EXAM.",IF(C1591="SUPPL.","SUPPL. EXAM.",IF(C1591="RE-EXAM.","RE-EXAM.",)))</f>
        <v>MAIN EXAM.</v>
      </c>
      <c r="D1564" s="939"/>
      <c r="E1564" s="939"/>
      <c r="F1564" s="939"/>
      <c r="G1564" s="939"/>
      <c r="H1564" s="948" t="s">
        <v>133</v>
      </c>
      <c r="I1564" s="949"/>
      <c r="J1564" s="352" t="str">
        <f>IF('statement of marks'!$F$3="","",'statement of marks'!$F$3)</f>
        <v>2024-25</v>
      </c>
      <c r="K1564" s="939" t="s">
        <v>62</v>
      </c>
      <c r="L1564" s="939"/>
      <c r="M1564" s="939" t="str">
        <f>IF('statement of marks'!D47="","",'statement of marks'!D47)</f>
        <v/>
      </c>
      <c r="N1564" s="950"/>
      <c r="O1564" s="325"/>
      <c r="P1564" s="362"/>
      <c r="Q1564" s="325"/>
      <c r="R1564" s="325"/>
      <c r="S1564" s="325"/>
      <c r="T1564" s="325"/>
      <c r="U1564" s="325"/>
      <c r="V1564" s="325"/>
      <c r="W1564" s="325"/>
      <c r="X1564" s="325"/>
      <c r="Y1564" s="325"/>
      <c r="Z1564" s="325"/>
    </row>
    <row r="1565" spans="1:26" ht="21" customHeight="1">
      <c r="A1565" s="891" t="s">
        <v>36</v>
      </c>
      <c r="B1565" s="892"/>
      <c r="C1565" s="892" t="str">
        <f>IF('statement of marks'!G47="","",'statement of marks'!G47)</f>
        <v/>
      </c>
      <c r="D1565" s="892"/>
      <c r="E1565" s="892"/>
      <c r="F1565" s="892"/>
      <c r="G1565" s="892"/>
      <c r="H1565" s="892"/>
      <c r="I1565" s="892"/>
      <c r="J1565" s="892"/>
      <c r="K1565" s="892"/>
      <c r="L1565" s="892"/>
      <c r="M1565" s="892"/>
      <c r="N1565" s="951"/>
      <c r="O1565" s="326"/>
      <c r="P1565" s="362"/>
      <c r="Q1565" s="327"/>
      <c r="R1565" s="327"/>
      <c r="S1565" s="327"/>
      <c r="T1565" s="327"/>
      <c r="U1565" s="327"/>
      <c r="V1565" s="327"/>
      <c r="W1565" s="327"/>
      <c r="X1565" s="327"/>
      <c r="Y1565" s="326"/>
      <c r="Z1565" s="326"/>
    </row>
    <row r="1566" spans="1:26" ht="21" customHeight="1">
      <c r="A1566" s="891" t="s">
        <v>37</v>
      </c>
      <c r="B1566" s="892"/>
      <c r="C1566" s="892" t="str">
        <f>IF('statement of marks'!H47="","",'statement of marks'!H47)</f>
        <v/>
      </c>
      <c r="D1566" s="892"/>
      <c r="E1566" s="892"/>
      <c r="F1566" s="892"/>
      <c r="G1566" s="892"/>
      <c r="H1566" s="892"/>
      <c r="I1566" s="892"/>
      <c r="J1566" s="892"/>
      <c r="K1566" s="892"/>
      <c r="L1566" s="892"/>
      <c r="M1566" s="892"/>
      <c r="N1566" s="951"/>
      <c r="O1566" s="326"/>
      <c r="P1566" s="362"/>
      <c r="Q1566" s="326"/>
      <c r="R1566" s="326"/>
      <c r="S1566" s="326"/>
      <c r="T1566" s="326"/>
      <c r="U1566" s="326"/>
      <c r="V1566" s="326"/>
      <c r="W1566" s="326"/>
      <c r="X1566" s="326"/>
      <c r="Y1566" s="326"/>
      <c r="Z1566" s="326"/>
    </row>
    <row r="1567" spans="1:26" ht="21" customHeight="1">
      <c r="A1567" s="891" t="s">
        <v>38</v>
      </c>
      <c r="B1567" s="892"/>
      <c r="C1567" s="892" t="str">
        <f>IF('statement of marks'!I47="","",'statement of marks'!I47)</f>
        <v/>
      </c>
      <c r="D1567" s="892"/>
      <c r="E1567" s="892"/>
      <c r="F1567" s="892"/>
      <c r="G1567" s="892"/>
      <c r="H1567" s="892"/>
      <c r="I1567" s="892"/>
      <c r="J1567" s="892"/>
      <c r="K1567" s="892"/>
      <c r="L1567" s="892"/>
      <c r="M1567" s="892"/>
      <c r="N1567" s="951"/>
      <c r="O1567" s="326"/>
      <c r="P1567" s="362"/>
      <c r="Q1567" s="326"/>
      <c r="R1567" s="326"/>
      <c r="S1567" s="326"/>
      <c r="T1567" s="326"/>
      <c r="U1567" s="326"/>
      <c r="V1567" s="326"/>
      <c r="W1567" s="326"/>
      <c r="X1567" s="326"/>
      <c r="Y1567" s="326"/>
      <c r="Z1567" s="326"/>
    </row>
    <row r="1568" spans="1:26" ht="21" customHeight="1">
      <c r="A1568" s="891" t="s">
        <v>243</v>
      </c>
      <c r="B1568" s="892"/>
      <c r="C1568" s="892" t="str">
        <f>IF('statement of marks'!$A$3="","",'statement of marks'!$A$3)</f>
        <v>9 'A'</v>
      </c>
      <c r="D1568" s="892"/>
      <c r="E1568" s="939" t="s">
        <v>63</v>
      </c>
      <c r="F1568" s="939"/>
      <c r="G1568" s="939"/>
      <c r="H1568" s="939" t="str">
        <f>IF('statement of marks'!E47="","",'statement of marks'!E47)</f>
        <v/>
      </c>
      <c r="I1568" s="939"/>
      <c r="J1568" s="952" t="s">
        <v>58</v>
      </c>
      <c r="K1568" s="952"/>
      <c r="L1568" s="953" t="str">
        <f>IF('statement of marks'!F47="","",'statement of marks'!F47)</f>
        <v/>
      </c>
      <c r="M1568" s="953"/>
      <c r="N1568" s="954"/>
      <c r="O1568" s="326"/>
      <c r="P1568" s="362"/>
      <c r="Q1568" s="326"/>
      <c r="R1568" s="326"/>
      <c r="S1568" s="326"/>
      <c r="T1568" s="326"/>
      <c r="U1568" s="326"/>
      <c r="V1568" s="326"/>
      <c r="W1568" s="326"/>
      <c r="X1568" s="326"/>
      <c r="Y1568" s="326"/>
      <c r="Z1568" s="326"/>
    </row>
    <row r="1569" spans="1:26" ht="21" customHeight="1">
      <c r="A1569" s="955" t="s">
        <v>197</v>
      </c>
      <c r="B1569" s="956" t="s">
        <v>198</v>
      </c>
      <c r="C1569" s="659" t="s">
        <v>67</v>
      </c>
      <c r="D1569" s="659" t="s">
        <v>68</v>
      </c>
      <c r="E1569" s="957" t="s">
        <v>434</v>
      </c>
      <c r="F1569" s="958" t="s">
        <v>431</v>
      </c>
      <c r="G1569" s="659" t="s">
        <v>370</v>
      </c>
      <c r="H1569" s="659" t="s">
        <v>212</v>
      </c>
      <c r="I1569" s="659" t="s">
        <v>432</v>
      </c>
      <c r="J1569" s="659" t="s">
        <v>168</v>
      </c>
      <c r="K1569" s="659" t="s">
        <v>438</v>
      </c>
      <c r="L1569" s="659" t="s">
        <v>365</v>
      </c>
      <c r="M1569" s="659" t="s">
        <v>366</v>
      </c>
      <c r="N1569" s="961" t="s">
        <v>213</v>
      </c>
      <c r="O1569" s="326"/>
      <c r="P1569" s="362"/>
      <c r="Q1569" s="326"/>
      <c r="R1569" s="327"/>
      <c r="S1569" s="327"/>
      <c r="T1569" s="327"/>
      <c r="U1569" s="327"/>
      <c r="V1569" s="328"/>
      <c r="W1569" s="328"/>
      <c r="X1569" s="328"/>
      <c r="Y1569" s="326"/>
      <c r="Z1569" s="326"/>
    </row>
    <row r="1570" spans="1:26" ht="21" customHeight="1">
      <c r="A1570" s="955"/>
      <c r="B1570" s="956"/>
      <c r="C1570" s="659"/>
      <c r="D1570" s="659"/>
      <c r="E1570" s="957"/>
      <c r="F1570" s="959"/>
      <c r="G1570" s="659"/>
      <c r="H1570" s="659"/>
      <c r="I1570" s="659"/>
      <c r="J1570" s="659"/>
      <c r="K1570" s="659"/>
      <c r="L1570" s="659"/>
      <c r="M1570" s="659"/>
      <c r="N1570" s="961"/>
      <c r="O1570" s="329"/>
      <c r="P1570" s="362"/>
      <c r="Q1570" s="330"/>
      <c r="R1570" s="330"/>
      <c r="S1570" s="330"/>
      <c r="T1570" s="330"/>
      <c r="U1570" s="330"/>
      <c r="V1570" s="330"/>
      <c r="W1570" s="330"/>
      <c r="X1570" s="330"/>
      <c r="Y1570" s="329"/>
      <c r="Z1570" s="329"/>
    </row>
    <row r="1571" spans="1:26" ht="21" customHeight="1">
      <c r="A1571" s="955"/>
      <c r="B1571" s="956"/>
      <c r="C1571" s="659"/>
      <c r="D1571" s="659"/>
      <c r="E1571" s="957"/>
      <c r="F1571" s="960"/>
      <c r="G1571" s="659"/>
      <c r="H1571" s="659"/>
      <c r="I1571" s="659"/>
      <c r="J1571" s="659"/>
      <c r="K1571" s="659"/>
      <c r="L1571" s="659"/>
      <c r="M1571" s="659"/>
      <c r="N1571" s="961"/>
      <c r="O1571" s="329"/>
      <c r="P1571" s="362"/>
      <c r="Q1571" s="330"/>
      <c r="R1571" s="330"/>
      <c r="S1571" s="330"/>
      <c r="T1571" s="330"/>
      <c r="U1571" s="330"/>
      <c r="V1571" s="330"/>
      <c r="W1571" s="330"/>
      <c r="X1571" s="330"/>
      <c r="Y1571" s="329"/>
      <c r="Z1571" s="329"/>
    </row>
    <row r="1572" spans="1:26" ht="21" customHeight="1">
      <c r="A1572" s="922" t="s">
        <v>149</v>
      </c>
      <c r="B1572" s="923"/>
      <c r="C1572" s="274">
        <v>10</v>
      </c>
      <c r="D1572" s="274">
        <v>10</v>
      </c>
      <c r="E1572" s="322" t="s">
        <v>436</v>
      </c>
      <c r="F1572" s="322" t="s">
        <v>437</v>
      </c>
      <c r="G1572" s="274">
        <v>70</v>
      </c>
      <c r="H1572" s="270">
        <v>100</v>
      </c>
      <c r="I1572" s="202">
        <v>100</v>
      </c>
      <c r="J1572" s="270">
        <v>200</v>
      </c>
      <c r="K1572" s="279"/>
      <c r="L1572" s="270">
        <v>100</v>
      </c>
      <c r="M1572" s="270"/>
      <c r="N1572" s="201">
        <v>200</v>
      </c>
      <c r="O1572" s="329"/>
      <c r="P1572" s="362"/>
      <c r="Q1572" s="330"/>
      <c r="R1572" s="330"/>
      <c r="S1572" s="330"/>
      <c r="T1572" s="330"/>
      <c r="U1572" s="330"/>
      <c r="V1572" s="330"/>
      <c r="W1572" s="330"/>
      <c r="X1572" s="330"/>
      <c r="Y1572" s="329"/>
      <c r="Z1572" s="329"/>
    </row>
    <row r="1573" spans="1:26" ht="21" customHeight="1">
      <c r="A1573" s="891" t="str">
        <f>'statement of marks'!$J$3</f>
        <v xml:space="preserve"> HINDI</v>
      </c>
      <c r="B1573" s="892"/>
      <c r="C1573" s="277" t="str">
        <f>IF('statement of marks'!J47="","",'statement of marks'!J47)</f>
        <v/>
      </c>
      <c r="D1573" s="277" t="str">
        <f>IF('statement of marks'!K47="","",'statement of marks'!K47)</f>
        <v/>
      </c>
      <c r="E1573" s="277" t="str">
        <f>IF('statement of marks'!L47="","",'statement of marks'!L47)</f>
        <v/>
      </c>
      <c r="F1573" s="360" t="str">
        <f>IF('statement of marks'!N47="","",'statement of marks'!N47)</f>
        <v/>
      </c>
      <c r="G1573" s="277" t="str">
        <f>IF('statement of marks'!O47="","",'statement of marks'!O47)</f>
        <v/>
      </c>
      <c r="H1573" s="270" t="str">
        <f t="shared" ref="H1573:H1578" si="239">IF(G1573="","",SUM(C1573:G1573))</f>
        <v/>
      </c>
      <c r="I1573" s="202" t="str">
        <f>IF('statement of marks'!Q47="","",'statement of marks'!Q47)</f>
        <v/>
      </c>
      <c r="J1573" s="203" t="str">
        <f t="shared" ref="J1573:J1578" si="240">IF(I1573="","",SUM(H1573:I1573))</f>
        <v/>
      </c>
      <c r="K1573" s="275" t="str">
        <f>CONCATENATE('statement of marks'!HZ47,'statement of marks'!IA47,'statement of marks'!IB47)</f>
        <v/>
      </c>
      <c r="L1573" s="277" t="str">
        <f>IF('result subject-wise'!AB47="","",'result subject-wise'!AB47)</f>
        <v/>
      </c>
      <c r="M1573" s="277" t="str">
        <f>IF('result subject-wise'!AK47="","",'result subject-wise'!AK47)</f>
        <v/>
      </c>
      <c r="N1573" s="276" t="str">
        <f>IF(AND(K1573="RE",M1573=""),"",IF(AND(K1573="S",M1573=""),"",IF(M1573="P",SUM(H1573,L1573),J1573)))</f>
        <v/>
      </c>
      <c r="O1573" s="331"/>
      <c r="P1573" s="362"/>
      <c r="Q1573" s="325"/>
      <c r="R1573" s="325"/>
      <c r="S1573" s="325"/>
      <c r="T1573" s="325"/>
      <c r="U1573" s="333"/>
      <c r="V1573" s="325"/>
      <c r="W1573" s="325"/>
      <c r="X1573" s="325"/>
      <c r="Y1573" s="331"/>
      <c r="Z1573" s="331"/>
    </row>
    <row r="1574" spans="1:26" ht="21" customHeight="1">
      <c r="A1574" s="891" t="str">
        <f>'statement of marks'!$Y$3</f>
        <v xml:space="preserve"> ENGLISH</v>
      </c>
      <c r="B1574" s="892"/>
      <c r="C1574" s="277" t="str">
        <f>IF('statement of marks'!Y47="","",'statement of marks'!Y47)</f>
        <v/>
      </c>
      <c r="D1574" s="277" t="str">
        <f>IF('statement of marks'!Z47="","",'statement of marks'!Z47)</f>
        <v/>
      </c>
      <c r="E1574" s="277" t="str">
        <f>IF('statement of marks'!AA47="","",'statement of marks'!AA47)</f>
        <v/>
      </c>
      <c r="F1574" s="360" t="str">
        <f>IF('statement of marks'!AC47="","",'statement of marks'!AC47)</f>
        <v/>
      </c>
      <c r="G1574" s="277" t="str">
        <f>IF('statement of marks'!AD47="","",'statement of marks'!AD47)</f>
        <v/>
      </c>
      <c r="H1574" s="270" t="str">
        <f t="shared" si="239"/>
        <v/>
      </c>
      <c r="I1574" s="202" t="str">
        <f>IF('statement of marks'!AF47="","",'statement of marks'!AF47)</f>
        <v/>
      </c>
      <c r="J1574" s="203" t="str">
        <f t="shared" si="240"/>
        <v/>
      </c>
      <c r="K1574" s="275" t="str">
        <f>CONCATENATE('statement of marks'!IC47,'statement of marks'!ID47,'statement of marks'!IE47,)</f>
        <v/>
      </c>
      <c r="L1574" s="277" t="str">
        <f>IF('result subject-wise'!AC47="","",'result subject-wise'!AC47)</f>
        <v/>
      </c>
      <c r="M1574" s="277" t="str">
        <f>IF('result subject-wise'!AL47="","",'result subject-wise'!AL47)</f>
        <v/>
      </c>
      <c r="N1574" s="276" t="str">
        <f t="shared" ref="N1574:N1578" si="241">IF(AND(K1574="RE",M1574=""),"",IF(AND(K1574="S",M1574=""),"",IF(M1574="P",SUM(H1574,L1574),J1574)))</f>
        <v/>
      </c>
      <c r="O1574" s="351"/>
      <c r="P1574" s="362"/>
      <c r="Q1574" s="334"/>
      <c r="R1574" s="325"/>
      <c r="S1574" s="335"/>
      <c r="T1574" s="336"/>
      <c r="U1574" s="337"/>
      <c r="V1574" s="334"/>
      <c r="W1574" s="334"/>
      <c r="X1574" s="337"/>
      <c r="Y1574" s="326"/>
      <c r="Z1574" s="326"/>
    </row>
    <row r="1575" spans="1:26" ht="21" customHeight="1">
      <c r="A1575" s="891" t="str">
        <f>'statement of marks'!AO47</f>
        <v/>
      </c>
      <c r="B1575" s="892"/>
      <c r="C1575" s="277" t="str">
        <f>IF('statement of marks'!AP47="","",'statement of marks'!AP47)</f>
        <v/>
      </c>
      <c r="D1575" s="277" t="str">
        <f>IF('statement of marks'!AQ47="","",'statement of marks'!AQ47)</f>
        <v/>
      </c>
      <c r="E1575" s="277" t="str">
        <f>IF('statement of marks'!AR47="","",'statement of marks'!AR47)</f>
        <v/>
      </c>
      <c r="F1575" s="360" t="str">
        <f>IF('statement of marks'!AT47="","",'statement of marks'!AT47)</f>
        <v/>
      </c>
      <c r="G1575" s="277" t="str">
        <f>IF('statement of marks'!AU47="","",'statement of marks'!AU47)</f>
        <v/>
      </c>
      <c r="H1575" s="270" t="str">
        <f t="shared" si="239"/>
        <v/>
      </c>
      <c r="I1575" s="202" t="str">
        <f>IF('statement of marks'!AW47="","",'statement of marks'!AW47)</f>
        <v/>
      </c>
      <c r="J1575" s="203" t="str">
        <f t="shared" si="240"/>
        <v/>
      </c>
      <c r="K1575" s="275" t="str">
        <f>CONCATENATE('statement of marks'!IF47,'statement of marks'!IL47,'statement of marks'!IM47)</f>
        <v/>
      </c>
      <c r="L1575" s="277" t="str">
        <f>IF('result subject-wise'!AD47="","",'result subject-wise'!AD47)</f>
        <v/>
      </c>
      <c r="M1575" s="277" t="str">
        <f>IF('result subject-wise'!AM47="","",'result subject-wise'!AM47)</f>
        <v/>
      </c>
      <c r="N1575" s="276" t="str">
        <f t="shared" si="241"/>
        <v/>
      </c>
      <c r="O1575" s="326"/>
      <c r="P1575" s="362"/>
      <c r="Q1575" s="334"/>
      <c r="R1575" s="325"/>
      <c r="S1575" s="335"/>
      <c r="T1575" s="336"/>
      <c r="U1575" s="337"/>
      <c r="V1575" s="334"/>
      <c r="W1575" s="334"/>
      <c r="X1575" s="337"/>
      <c r="Y1575" s="326"/>
      <c r="Z1575" s="326"/>
    </row>
    <row r="1576" spans="1:26" ht="21" customHeight="1">
      <c r="A1576" s="891" t="str">
        <f>'statement of marks'!$BE$3</f>
        <v xml:space="preserve"> SCIENCE</v>
      </c>
      <c r="B1576" s="892"/>
      <c r="C1576" s="277" t="str">
        <f>IF('statement of marks'!BE47="","",'statement of marks'!BE47)</f>
        <v/>
      </c>
      <c r="D1576" s="277" t="str">
        <f>IF('statement of marks'!BF47="","",'statement of marks'!BF47)</f>
        <v/>
      </c>
      <c r="E1576" s="277" t="str">
        <f>IF('statement of marks'!BG47="","",'statement of marks'!BG47)</f>
        <v/>
      </c>
      <c r="F1576" s="360" t="str">
        <f>IF('statement of marks'!BI47="","",'statement of marks'!BI47)</f>
        <v/>
      </c>
      <c r="G1576" s="277" t="str">
        <f>IF('statement of marks'!BJ47="","",'statement of marks'!BJ47)</f>
        <v/>
      </c>
      <c r="H1576" s="270" t="str">
        <f t="shared" si="239"/>
        <v/>
      </c>
      <c r="I1576" s="202" t="str">
        <f>IF('statement of marks'!BL47="","",'statement of marks'!BL47)</f>
        <v/>
      </c>
      <c r="J1576" s="203" t="str">
        <f t="shared" si="240"/>
        <v/>
      </c>
      <c r="K1576" s="275" t="str">
        <f>CONCATENATE('statement of marks'!IN47,'statement of marks'!IO47,'statement of marks'!IP47)</f>
        <v/>
      </c>
      <c r="L1576" s="277" t="str">
        <f>IF('result subject-wise'!AE47="","",'result subject-wise'!AE47)</f>
        <v/>
      </c>
      <c r="M1576" s="277" t="str">
        <f>IF('result subject-wise'!AN47="","",'result subject-wise'!AN47)</f>
        <v/>
      </c>
      <c r="N1576" s="276" t="str">
        <f t="shared" si="241"/>
        <v/>
      </c>
      <c r="O1576" s="326"/>
      <c r="P1576" s="362"/>
      <c r="Q1576" s="334"/>
      <c r="R1576" s="325"/>
      <c r="S1576" s="335"/>
      <c r="T1576" s="336"/>
      <c r="U1576" s="337"/>
      <c r="V1576" s="334"/>
      <c r="W1576" s="334"/>
      <c r="X1576" s="337"/>
      <c r="Y1576" s="326"/>
      <c r="Z1576" s="326"/>
    </row>
    <row r="1577" spans="1:26" ht="21" customHeight="1">
      <c r="A1577" s="909" t="str">
        <f>'statement of marks'!$BU47</f>
        <v xml:space="preserve"> SOCIAL SCIENCE</v>
      </c>
      <c r="B1577" s="910"/>
      <c r="C1577" s="277">
        <f>IF('statement of marks'!CL47="","",'statement of marks'!CL47)</f>
        <v>10</v>
      </c>
      <c r="D1577" s="277">
        <f>IF('statement of marks'!CM47="","",'statement of marks'!CM47)</f>
        <v>10</v>
      </c>
      <c r="E1577" s="277">
        <f>IF('statement of marks'!CN47="","",'statement of marks'!CN47)</f>
        <v>9</v>
      </c>
      <c r="F1577" s="360">
        <f>IF('statement of marks'!CO47="","",'statement of marks'!CO47)</f>
        <v>0.5</v>
      </c>
      <c r="G1577" s="277">
        <f>IF('statement of marks'!CP47="","",'statement of marks'!CP47)</f>
        <v>70</v>
      </c>
      <c r="H1577" s="270">
        <f t="shared" si="239"/>
        <v>99.5</v>
      </c>
      <c r="I1577" s="202">
        <f>IF('statement of marks'!CR47="","",'statement of marks'!CR47)</f>
        <v>100</v>
      </c>
      <c r="J1577" s="203">
        <f t="shared" si="240"/>
        <v>199.5</v>
      </c>
      <c r="K1577" s="275" t="str">
        <f>CONCATENATE('statement of marks'!IQ47,'statement of marks'!IR47,'statement of marks'!IS47)</f>
        <v/>
      </c>
      <c r="L1577" s="277" t="str">
        <f>IF('result subject-wise'!AF47="","",'result subject-wise'!AF47)</f>
        <v/>
      </c>
      <c r="M1577" s="277" t="str">
        <f>IF('result subject-wise'!AO47="","",'result subject-wise'!AO47)</f>
        <v/>
      </c>
      <c r="N1577" s="276">
        <f t="shared" si="241"/>
        <v>199.5</v>
      </c>
      <c r="O1577" s="326"/>
      <c r="P1577" s="362"/>
      <c r="Q1577" s="334"/>
      <c r="R1577" s="325"/>
      <c r="S1577" s="335"/>
      <c r="T1577" s="336"/>
      <c r="U1577" s="337"/>
      <c r="V1577" s="334"/>
      <c r="W1577" s="334"/>
      <c r="X1577" s="337"/>
      <c r="Y1577" s="326"/>
      <c r="Z1577" s="326"/>
    </row>
    <row r="1578" spans="1:26" ht="21" customHeight="1">
      <c r="A1578" s="891" t="str">
        <f>'statement of marks'!$CZ$3</f>
        <v xml:space="preserve"> MATHEMATICS</v>
      </c>
      <c r="B1578" s="892"/>
      <c r="C1578" s="277">
        <f>IF('statement of marks'!CZ47="","",'statement of marks'!CZ47)</f>
        <v>5</v>
      </c>
      <c r="D1578" s="277">
        <f>IF('statement of marks'!DA47="","",'statement of marks'!DA47)</f>
        <v>4</v>
      </c>
      <c r="E1578" s="277">
        <f>IF('statement of marks'!DB47="","",'statement of marks'!DB47)</f>
        <v>8</v>
      </c>
      <c r="F1578" s="360">
        <f>IF('statement of marks'!DD47="","",'statement of marks'!DD47)</f>
        <v>1</v>
      </c>
      <c r="G1578" s="277">
        <f>IF('statement of marks'!DE47="","",'statement of marks'!DE47)</f>
        <v>25</v>
      </c>
      <c r="H1578" s="270">
        <f t="shared" si="239"/>
        <v>43</v>
      </c>
      <c r="I1578" s="202">
        <f>IF('statement of marks'!DG47="","",'statement of marks'!DG47)</f>
        <v>90</v>
      </c>
      <c r="J1578" s="203">
        <f t="shared" si="240"/>
        <v>133</v>
      </c>
      <c r="K1578" s="275" t="str">
        <f>CONCATENATE('statement of marks'!IT47,'statement of marks'!IU47,'statement of marks'!IV47)</f>
        <v/>
      </c>
      <c r="L1578" s="277" t="str">
        <f>IF('result subject-wise'!AG47="","",'result subject-wise'!AG47)</f>
        <v/>
      </c>
      <c r="M1578" s="277" t="str">
        <f>IF('result subject-wise'!AP47="","",'result subject-wise'!AP47)</f>
        <v/>
      </c>
      <c r="N1578" s="276">
        <f t="shared" si="241"/>
        <v>133</v>
      </c>
      <c r="O1578" s="326"/>
      <c r="P1578" s="362"/>
      <c r="Q1578" s="334"/>
      <c r="R1578" s="325"/>
      <c r="S1578" s="335"/>
      <c r="T1578" s="336"/>
      <c r="U1578" s="337"/>
      <c r="V1578" s="334"/>
      <c r="W1578" s="334"/>
      <c r="X1578" s="337"/>
      <c r="Y1578" s="326"/>
      <c r="Z1578" s="326"/>
    </row>
    <row r="1579" spans="1:26" ht="21" customHeight="1">
      <c r="A1579" s="911" t="s">
        <v>214</v>
      </c>
      <c r="B1579" s="912"/>
      <c r="C1579" s="274">
        <f t="shared" ref="C1579:D1579" si="242">IF(C1578="","",SUM(C1573:C1578))</f>
        <v>15</v>
      </c>
      <c r="D1579" s="274">
        <f t="shared" si="242"/>
        <v>14</v>
      </c>
      <c r="E1579" s="274">
        <f>IF(E1578="","",SUM(E1573:E1578))</f>
        <v>17</v>
      </c>
      <c r="F1579" s="361">
        <f>IF(F1578="","",SUM(F1573:F1578))</f>
        <v>1.5</v>
      </c>
      <c r="G1579" s="274">
        <f t="shared" ref="G1579:J1579" si="243">IF(G1578="","",SUM(G1573:G1578))</f>
        <v>95</v>
      </c>
      <c r="H1579" s="274">
        <f t="shared" si="243"/>
        <v>142.5</v>
      </c>
      <c r="I1579" s="274">
        <f t="shared" si="243"/>
        <v>190</v>
      </c>
      <c r="J1579" s="274">
        <f t="shared" si="243"/>
        <v>332.5</v>
      </c>
      <c r="K1579" s="913"/>
      <c r="L1579" s="914"/>
      <c r="M1579" s="919">
        <f>COUNTIF(M1573:M1578,"F")</f>
        <v>0</v>
      </c>
      <c r="N1579" s="273">
        <f>SUM(N1573:N1578)</f>
        <v>332.5</v>
      </c>
      <c r="O1579" s="326"/>
      <c r="P1579" s="362"/>
      <c r="Q1579" s="334"/>
      <c r="R1579" s="325"/>
      <c r="S1579" s="335"/>
      <c r="T1579" s="336"/>
      <c r="U1579" s="337"/>
      <c r="V1579" s="334"/>
      <c r="W1579" s="334"/>
      <c r="X1579" s="337"/>
      <c r="Y1579" s="326"/>
      <c r="Z1579" s="326"/>
    </row>
    <row r="1580" spans="1:26" ht="21" customHeight="1">
      <c r="A1580" s="911" t="s">
        <v>199</v>
      </c>
      <c r="B1580" s="912"/>
      <c r="C1580" s="270">
        <f>60-(COUNTIF(C1573:C1578,"NA")*C1572+COUNTIF(C1573:C1578,"ML")*C1572)</f>
        <v>60</v>
      </c>
      <c r="D1580" s="270">
        <f>60-(COUNTIF(D1573:D1578,"NA")*D1572+COUNTIF(D1573:D1578,"ML")*D1572)</f>
        <v>60</v>
      </c>
      <c r="E1580" s="270">
        <f>53-(COUNTIF(E1573:E1578,"NA")*9+COUNTIF(E1573:E1578,"ML")*9)</f>
        <v>53</v>
      </c>
      <c r="F1580" s="270">
        <f>7-(COUNTIF(F1573:F1578,"ML")*1)</f>
        <v>7</v>
      </c>
      <c r="G1580" s="270">
        <f>420-(COUNTIF(G1573:G1578,"NA")*G1572+COUNTIF(G1573:G1578,"ML")*G1572)</f>
        <v>420</v>
      </c>
      <c r="H1580" s="270">
        <f>SUM(C1580:G1580)</f>
        <v>600</v>
      </c>
      <c r="I1580" s="270">
        <f>600-(COUNTIF(I1573:I1578,"ML")*100)</f>
        <v>600</v>
      </c>
      <c r="J1580" s="270">
        <f>SUM(H1580:I1580)</f>
        <v>1200</v>
      </c>
      <c r="K1580" s="915"/>
      <c r="L1580" s="916"/>
      <c r="M1580" s="920"/>
      <c r="N1580" s="201">
        <f>6*N1572</f>
        <v>1200</v>
      </c>
      <c r="O1580" s="339"/>
      <c r="P1580" s="362"/>
      <c r="Q1580" s="332"/>
      <c r="R1580" s="332"/>
      <c r="S1580" s="332"/>
      <c r="T1580" s="332"/>
      <c r="U1580" s="340"/>
      <c r="V1580" s="340"/>
      <c r="W1580" s="334"/>
      <c r="X1580" s="332"/>
      <c r="Y1580" s="339"/>
      <c r="Z1580" s="339"/>
    </row>
    <row r="1581" spans="1:26" ht="21" customHeight="1">
      <c r="A1581" s="922" t="s">
        <v>130</v>
      </c>
      <c r="B1581" s="923"/>
      <c r="C1581" s="204">
        <f t="shared" ref="C1581:J1581" si="244">C1579/C1580*100</f>
        <v>25</v>
      </c>
      <c r="D1581" s="204">
        <f t="shared" si="244"/>
        <v>23.333333333333332</v>
      </c>
      <c r="E1581" s="204">
        <f t="shared" si="244"/>
        <v>32.075471698113205</v>
      </c>
      <c r="F1581" s="204">
        <f t="shared" si="244"/>
        <v>21.428571428571427</v>
      </c>
      <c r="G1581" s="204">
        <f t="shared" si="244"/>
        <v>22.61904761904762</v>
      </c>
      <c r="H1581" s="204">
        <f t="shared" si="244"/>
        <v>23.75</v>
      </c>
      <c r="I1581" s="204">
        <f t="shared" si="244"/>
        <v>31.666666666666664</v>
      </c>
      <c r="J1581" s="204">
        <f t="shared" si="244"/>
        <v>27.708333333333336</v>
      </c>
      <c r="K1581" s="917"/>
      <c r="L1581" s="918"/>
      <c r="M1581" s="921"/>
      <c r="N1581" s="354">
        <f>N1579/N1580*100</f>
        <v>27.708333333333336</v>
      </c>
      <c r="O1581" s="339"/>
      <c r="P1581" s="363"/>
      <c r="Q1581" s="325"/>
      <c r="R1581" s="325"/>
      <c r="S1581" s="325"/>
      <c r="T1581" s="325"/>
      <c r="U1581" s="340"/>
      <c r="V1581" s="334"/>
      <c r="W1581" s="340"/>
      <c r="X1581" s="325"/>
      <c r="Y1581" s="339"/>
      <c r="Z1581" s="339"/>
    </row>
    <row r="1582" spans="1:26" ht="21" customHeight="1">
      <c r="A1582" s="891" t="str">
        <f>'statement of marks'!$DS$3</f>
        <v>RAJASTHAN KA SWARNIM ITIHAS</v>
      </c>
      <c r="B1582" s="892"/>
      <c r="C1582" s="272">
        <f>IF('statement of marks'!DS47="","",'statement of marks'!DS47)</f>
        <v>10</v>
      </c>
      <c r="D1582" s="272">
        <f>IF('statement of marks'!DT47="","",'statement of marks'!DT47)</f>
        <v>10</v>
      </c>
      <c r="E1582" s="277">
        <f>IF('statement of marks'!DU47="","",'statement of marks'!DU47)</f>
        <v>10</v>
      </c>
      <c r="F1582" s="924"/>
      <c r="G1582" s="272">
        <f>IF('statement of marks'!DW47="","",'statement of marks'!DW47)</f>
        <v>70</v>
      </c>
      <c r="H1582" s="270">
        <f>IF(G1582="","",SUM(C1582:G1582))</f>
        <v>100</v>
      </c>
      <c r="I1582" s="272">
        <f>IF('statement of marks'!DY47="","",'statement of marks'!DY47)</f>
        <v>100</v>
      </c>
      <c r="J1582" s="270">
        <f>IF(I1582="","",SUM(H1582:I1582))</f>
        <v>200</v>
      </c>
      <c r="K1582" s="275" t="str">
        <f>IF('statement of marks'!IW47="","",'statement of marks'!IW47)</f>
        <v/>
      </c>
      <c r="L1582" s="280" t="str">
        <f>IF('result subject-wise'!AQ47="","",'result subject-wise'!AQ47)</f>
        <v/>
      </c>
      <c r="M1582" s="927" t="s">
        <v>441</v>
      </c>
      <c r="N1582" s="928"/>
      <c r="O1582" s="331"/>
      <c r="P1582" s="362"/>
      <c r="Q1582" s="341"/>
      <c r="R1582" s="341"/>
      <c r="S1582" s="341"/>
      <c r="T1582" s="341"/>
      <c r="U1582" s="340"/>
      <c r="V1582" s="334"/>
      <c r="W1582" s="340"/>
      <c r="X1582" s="341"/>
      <c r="Y1582" s="331"/>
      <c r="Z1582" s="331"/>
    </row>
    <row r="1583" spans="1:26" ht="21" customHeight="1">
      <c r="A1583" s="891" t="str">
        <f>'statement of marks'!$EG$3</f>
        <v xml:space="preserve"> PH. AND HEALTH EDU.</v>
      </c>
      <c r="B1583" s="892"/>
      <c r="C1583" s="272">
        <f>IF('statement of marks'!EI47="","",'statement of marks'!EI47)</f>
        <v>14</v>
      </c>
      <c r="D1583" s="272">
        <f>IF('statement of marks'!EL47="","",'statement of marks'!EL47)</f>
        <v>11</v>
      </c>
      <c r="E1583" s="277">
        <f>IF('statement of marks'!EO47="","",'statement of marks'!EO47)</f>
        <v>25</v>
      </c>
      <c r="F1583" s="925"/>
      <c r="G1583" s="272">
        <f>IF('statement of marks'!EU47="","",'statement of marks'!EU47)</f>
        <v>38</v>
      </c>
      <c r="H1583" s="270">
        <f>IF(G1583="","",SUM(C1583:G1583))</f>
        <v>88</v>
      </c>
      <c r="I1583" s="272">
        <f>IF('statement of marks'!EZ47="","",'statement of marks'!EZ47)</f>
        <v>100</v>
      </c>
      <c r="J1583" s="270">
        <f>IF(I1583="","",SUM(H1583:I1583))</f>
        <v>188</v>
      </c>
      <c r="K1583" s="275" t="str">
        <f>IF('statement of marks'!IX47="","",'statement of marks'!IX47)</f>
        <v>A</v>
      </c>
      <c r="L1583" s="274" t="str">
        <f>IF('result subject-wise'!AR47="","",'result subject-wise'!AR47)</f>
        <v/>
      </c>
      <c r="M1583" s="929"/>
      <c r="N1583" s="930"/>
      <c r="O1583" s="326"/>
      <c r="P1583" s="362"/>
      <c r="Q1583" s="327"/>
      <c r="R1583" s="325"/>
      <c r="S1583" s="327"/>
      <c r="T1583" s="325"/>
      <c r="U1583" s="337"/>
      <c r="V1583" s="342"/>
      <c r="W1583" s="343"/>
      <c r="X1583" s="332"/>
      <c r="Y1583" s="326"/>
      <c r="Z1583" s="326"/>
    </row>
    <row r="1584" spans="1:26" ht="21" customHeight="1">
      <c r="A1584" s="891" t="str">
        <f>'statement of marks'!$FJ$3</f>
        <v xml:space="preserve"> FOUNDATION OF IT</v>
      </c>
      <c r="B1584" s="892"/>
      <c r="C1584" s="272">
        <f>IF('statement of marks'!FJ47="","",'statement of marks'!FJ47)</f>
        <v>10</v>
      </c>
      <c r="D1584" s="272">
        <f>IF('statement of marks'!FK47="","",'statement of marks'!FK47)</f>
        <v>10</v>
      </c>
      <c r="E1584" s="277">
        <f>IF('statement of marks'!FL47="","",'statement of marks'!FL47)</f>
        <v>10</v>
      </c>
      <c r="F1584" s="926"/>
      <c r="G1584" s="272">
        <f>IF('statement of marks'!FP47="","",'statement of marks'!FP47)</f>
        <v>51</v>
      </c>
      <c r="H1584" s="270">
        <f>IF(G1584="","",SUM(C1584:G1584))</f>
        <v>81</v>
      </c>
      <c r="I1584" s="272">
        <f>IF('statement of marks'!FU47="","",'statement of marks'!FU47)</f>
        <v>90</v>
      </c>
      <c r="J1584" s="270">
        <f>IF(I1584="","",SUM(H1584:I1584))</f>
        <v>171</v>
      </c>
      <c r="K1584" s="275" t="str">
        <f>IF('statement of marks'!IY47="","",'statement of marks'!IY47)</f>
        <v>A</v>
      </c>
      <c r="L1584" s="274" t="str">
        <f>IF('result subject-wise'!AS47="","",'result subject-wise'!AS47)</f>
        <v/>
      </c>
      <c r="M1584" s="931" t="str">
        <f>IF('result subject-wise'!AV47="","",'result subject-wise'!AV47)</f>
        <v/>
      </c>
      <c r="N1584" s="932"/>
      <c r="O1584" s="326"/>
      <c r="P1584" s="362"/>
      <c r="Q1584" s="327"/>
      <c r="R1584" s="325"/>
      <c r="S1584" s="327"/>
      <c r="T1584" s="325"/>
      <c r="U1584" s="337"/>
      <c r="V1584" s="332"/>
      <c r="W1584" s="332"/>
      <c r="X1584" s="332"/>
      <c r="Y1584" s="326"/>
      <c r="Z1584" s="326"/>
    </row>
    <row r="1585" spans="1:26" ht="21" customHeight="1">
      <c r="A1585" s="891" t="str">
        <f>'statement of marks'!$GE$3</f>
        <v xml:space="preserve"> S.U.P.W.</v>
      </c>
      <c r="B1585" s="892"/>
      <c r="C1585" s="933" t="s">
        <v>244</v>
      </c>
      <c r="D1585" s="934"/>
      <c r="E1585" s="933" t="s">
        <v>74</v>
      </c>
      <c r="F1585" s="933"/>
      <c r="G1585" s="934"/>
      <c r="H1585" s="934" t="s">
        <v>75</v>
      </c>
      <c r="I1585" s="934"/>
      <c r="J1585" s="270" t="s">
        <v>35</v>
      </c>
      <c r="K1585" s="274" t="s">
        <v>52</v>
      </c>
      <c r="L1585" s="935"/>
      <c r="M1585" s="933" t="s">
        <v>130</v>
      </c>
      <c r="N1585" s="936"/>
      <c r="O1585" s="326"/>
      <c r="P1585" s="362"/>
      <c r="Q1585" s="327"/>
      <c r="R1585" s="325"/>
      <c r="S1585" s="327"/>
      <c r="T1585" s="325"/>
      <c r="U1585" s="337"/>
      <c r="V1585" s="332"/>
      <c r="W1585" s="332"/>
      <c r="X1585" s="332"/>
      <c r="Y1585" s="326"/>
      <c r="Z1585" s="326"/>
    </row>
    <row r="1586" spans="1:26" ht="21" customHeight="1">
      <c r="A1586" s="891"/>
      <c r="B1586" s="892"/>
      <c r="C1586" s="934">
        <f>'statement of marks'!$GE$6</f>
        <v>25</v>
      </c>
      <c r="D1586" s="934"/>
      <c r="E1586" s="934">
        <f>'statement of marks'!$GF$6</f>
        <v>45</v>
      </c>
      <c r="F1586" s="934"/>
      <c r="G1586" s="934"/>
      <c r="H1586" s="934">
        <f>'statement of marks'!$GG$6</f>
        <v>30</v>
      </c>
      <c r="I1586" s="934"/>
      <c r="J1586" s="270">
        <f>SUM(C1586,E1586,H1586)</f>
        <v>100</v>
      </c>
      <c r="K1586" s="274"/>
      <c r="L1586" s="935"/>
      <c r="M1586" s="937" t="str">
        <f>IF(M1584="PASS",N1581,"")</f>
        <v/>
      </c>
      <c r="N1586" s="938"/>
      <c r="O1586" s="326"/>
      <c r="P1586" s="362"/>
      <c r="Q1586" s="325"/>
      <c r="R1586" s="325"/>
      <c r="S1586" s="325"/>
      <c r="T1586" s="325"/>
      <c r="U1586" s="332"/>
      <c r="V1586" s="342"/>
      <c r="W1586" s="337"/>
      <c r="X1586" s="337"/>
      <c r="Y1586" s="326"/>
      <c r="Z1586" s="326"/>
    </row>
    <row r="1587" spans="1:26" ht="21" customHeight="1">
      <c r="A1587" s="891"/>
      <c r="B1587" s="892"/>
      <c r="C1587" s="939">
        <f>IF('statement of marks'!GE47="","",'statement of marks'!GE47)</f>
        <v>24</v>
      </c>
      <c r="D1587" s="939"/>
      <c r="E1587" s="939">
        <f>'statement of marks'!GF47</f>
        <v>44</v>
      </c>
      <c r="F1587" s="939"/>
      <c r="G1587" s="939"/>
      <c r="H1587" s="939">
        <f>'statement of marks'!GG47</f>
        <v>30</v>
      </c>
      <c r="I1587" s="939"/>
      <c r="J1587" s="272">
        <f>IF(H1587="","",SUM(C1587,E1587,H1587))</f>
        <v>98</v>
      </c>
      <c r="K1587" s="275" t="str">
        <f>IF('statement of marks'!IZ47="","",'statement of marks'!IZ47)</f>
        <v>A</v>
      </c>
      <c r="L1587" s="935"/>
      <c r="M1587" s="940" t="s">
        <v>50</v>
      </c>
      <c r="N1587" s="941"/>
      <c r="O1587" s="326"/>
      <c r="P1587" s="362"/>
      <c r="Q1587" s="325"/>
      <c r="R1587" s="325"/>
      <c r="S1587" s="325"/>
      <c r="T1587" s="325"/>
      <c r="U1587" s="332"/>
      <c r="V1587" s="342"/>
      <c r="W1587" s="337"/>
      <c r="X1587" s="337"/>
      <c r="Y1587" s="326"/>
      <c r="Z1587" s="326"/>
    </row>
    <row r="1588" spans="1:26" ht="21" customHeight="1">
      <c r="A1588" s="891" t="str">
        <f>'statement of marks'!$GN$3</f>
        <v xml:space="preserve"> ART EDU.</v>
      </c>
      <c r="B1588" s="892"/>
      <c r="C1588" s="934" t="s">
        <v>76</v>
      </c>
      <c r="D1588" s="934"/>
      <c r="E1588" s="934" t="s">
        <v>77</v>
      </c>
      <c r="F1588" s="934"/>
      <c r="G1588" s="934"/>
      <c r="H1588" s="934" t="s">
        <v>78</v>
      </c>
      <c r="I1588" s="934"/>
      <c r="J1588" s="270" t="s">
        <v>35</v>
      </c>
      <c r="K1588" s="274" t="s">
        <v>52</v>
      </c>
      <c r="L1588" s="935"/>
      <c r="M1588" s="942" t="str">
        <f>IF(M1586="","",IF(M1586&gt;=60,"FIRST",IF(M1586&gt;=48,"SECOND",IF(M1586&gt;=36,"THIRD"))))</f>
        <v/>
      </c>
      <c r="N1588" s="943"/>
      <c r="O1588" s="326"/>
      <c r="P1588" s="362"/>
      <c r="Q1588" s="327"/>
      <c r="R1588" s="327"/>
      <c r="S1588" s="327"/>
      <c r="T1588" s="327"/>
      <c r="U1588" s="337"/>
      <c r="V1588" s="342"/>
      <c r="W1588" s="34"/>
      <c r="X1588" s="337"/>
      <c r="Y1588" s="326"/>
      <c r="Z1588" s="326"/>
    </row>
    <row r="1589" spans="1:26" ht="21" customHeight="1">
      <c r="A1589" s="891"/>
      <c r="B1589" s="892"/>
      <c r="C1589" s="934">
        <f>'statement of marks'!$GN$6</f>
        <v>25</v>
      </c>
      <c r="D1589" s="934"/>
      <c r="E1589" s="274">
        <f>'statement of marks'!$GO$6</f>
        <v>30</v>
      </c>
      <c r="F1589" s="274"/>
      <c r="G1589" s="270">
        <f>'statement of marks'!$GP$6</f>
        <v>30</v>
      </c>
      <c r="H1589" s="934">
        <f>'statement of marks'!$GQ$6</f>
        <v>15</v>
      </c>
      <c r="I1589" s="934"/>
      <c r="J1589" s="270">
        <f>SUM(C1589,E1589,G1589,H1589)</f>
        <v>100</v>
      </c>
      <c r="K1589" s="274"/>
      <c r="L1589" s="935"/>
      <c r="M1589" s="942"/>
      <c r="N1589" s="943"/>
      <c r="O1589" s="326"/>
      <c r="P1589" s="362"/>
      <c r="Q1589" s="325"/>
      <c r="R1589" s="325"/>
      <c r="S1589" s="325"/>
      <c r="T1589" s="325"/>
      <c r="U1589" s="332"/>
      <c r="V1589" s="342"/>
      <c r="W1589" s="337"/>
      <c r="X1589" s="337"/>
      <c r="Y1589" s="326"/>
      <c r="Z1589" s="326"/>
    </row>
    <row r="1590" spans="1:26" ht="21" customHeight="1">
      <c r="A1590" s="891"/>
      <c r="B1590" s="892"/>
      <c r="C1590" s="939">
        <f>IF('statement of marks'!GN47="","",'statement of marks'!GN47)</f>
        <v>24</v>
      </c>
      <c r="D1590" s="939"/>
      <c r="E1590" s="277">
        <f>'statement of marks'!GO47</f>
        <v>28</v>
      </c>
      <c r="F1590" s="277"/>
      <c r="G1590" s="272">
        <f>'statement of marks'!GP47</f>
        <v>27</v>
      </c>
      <c r="H1590" s="939">
        <f>'statement of marks'!GQ47</f>
        <v>14</v>
      </c>
      <c r="I1590" s="939"/>
      <c r="J1590" s="270">
        <f>IF(H1590="","",SUM(C1590:H1590))</f>
        <v>93</v>
      </c>
      <c r="K1590" s="275" t="str">
        <f>IF('statement of marks'!JA47="","",'statement of marks'!JA47)</f>
        <v>A</v>
      </c>
      <c r="L1590" s="944" t="s">
        <v>442</v>
      </c>
      <c r="M1590" s="945"/>
      <c r="N1590" s="946"/>
      <c r="O1590" s="326"/>
      <c r="P1590" s="362"/>
      <c r="Q1590" s="325"/>
      <c r="R1590" s="325"/>
      <c r="S1590" s="325"/>
      <c r="T1590" s="325"/>
      <c r="U1590" s="332"/>
      <c r="V1590" s="342"/>
      <c r="W1590" s="337"/>
      <c r="X1590" s="337"/>
      <c r="Y1590" s="326"/>
      <c r="Z1590" s="326"/>
    </row>
    <row r="1591" spans="1:26" ht="21" customHeight="1">
      <c r="A1591" s="922" t="s">
        <v>439</v>
      </c>
      <c r="B1591" s="923"/>
      <c r="C1591" s="901" t="str">
        <f>'statement of marks'!HK47</f>
        <v/>
      </c>
      <c r="D1591" s="901"/>
      <c r="E1591" s="901"/>
      <c r="F1591" s="278"/>
      <c r="G1591" s="278" t="s">
        <v>211</v>
      </c>
      <c r="H1591" s="275" t="str">
        <f>IF('statement of marks'!DR47="","",'statement of marks'!DR47)</f>
        <v/>
      </c>
      <c r="I1591" s="942" t="s">
        <v>209</v>
      </c>
      <c r="J1591" s="942"/>
      <c r="K1591" s="272" t="str">
        <f>IF('statement of marks'!HM47="","",'statement of marks'!HM47)</f>
        <v/>
      </c>
      <c r="L1591" s="945"/>
      <c r="M1591" s="945"/>
      <c r="N1591" s="946"/>
      <c r="O1591" s="326"/>
      <c r="P1591" s="362"/>
      <c r="Q1591" s="327"/>
      <c r="R1591" s="327"/>
      <c r="S1591" s="327"/>
      <c r="T1591" s="325"/>
      <c r="U1591" s="337"/>
      <c r="V1591" s="344"/>
      <c r="W1591" s="345"/>
      <c r="X1591" s="345"/>
      <c r="Y1591" s="326"/>
      <c r="Z1591" s="326"/>
    </row>
    <row r="1592" spans="1:26" ht="21" customHeight="1">
      <c r="A1592" s="310" t="s">
        <v>363</v>
      </c>
      <c r="B1592" s="947" t="s">
        <v>202</v>
      </c>
      <c r="C1592" s="947"/>
      <c r="D1592" s="939" t="s">
        <v>203</v>
      </c>
      <c r="E1592" s="939"/>
      <c r="F1592" s="272"/>
      <c r="G1592" s="939" t="s">
        <v>204</v>
      </c>
      <c r="H1592" s="939"/>
      <c r="I1592" s="939" t="s">
        <v>205</v>
      </c>
      <c r="J1592" s="939"/>
      <c r="K1592" s="272" t="s">
        <v>324</v>
      </c>
      <c r="L1592" s="945"/>
      <c r="M1592" s="945"/>
      <c r="N1592" s="946"/>
      <c r="O1592" s="331"/>
      <c r="P1592" s="362"/>
      <c r="Q1592" s="324"/>
      <c r="R1592" s="337"/>
      <c r="S1592" s="337"/>
      <c r="T1592" s="337"/>
      <c r="U1592" s="327"/>
      <c r="V1592" s="345"/>
      <c r="W1592" s="345"/>
      <c r="X1592" s="345"/>
      <c r="Y1592" s="331"/>
      <c r="Z1592" s="331"/>
    </row>
    <row r="1593" spans="1:26" ht="21" customHeight="1">
      <c r="A1593" s="891" t="s">
        <v>200</v>
      </c>
      <c r="B1593" s="892"/>
      <c r="C1593" s="277" t="str">
        <f>IF('statement of marks'!HO47="","",'statement of marks'!HO47)</f>
        <v/>
      </c>
      <c r="D1593" s="893" t="str">
        <f>IF('statement of marks'!HQ47="","",'statement of marks'!HQ47)</f>
        <v/>
      </c>
      <c r="E1593" s="893"/>
      <c r="F1593" s="277"/>
      <c r="G1593" s="893" t="str">
        <f>IF('statement of marks'!HS47="","",'statement of marks'!HS47)</f>
        <v/>
      </c>
      <c r="H1593" s="893"/>
      <c r="I1593" s="893" t="str">
        <f>IF('statement of marks'!HU47="","",'statement of marks'!HU47)</f>
        <v/>
      </c>
      <c r="J1593" s="893"/>
      <c r="K1593" s="275" t="str">
        <f>'statement of marks'!HW47</f>
        <v/>
      </c>
      <c r="L1593" s="894" t="str">
        <f>IF(OR(M1584="PASS",M1584="FAIL"),'result subject-wise'!$AV$112,"")</f>
        <v/>
      </c>
      <c r="M1593" s="894"/>
      <c r="N1593" s="895"/>
      <c r="O1593" s="346"/>
      <c r="P1593" s="362"/>
      <c r="Q1593" s="327"/>
      <c r="R1593" s="327"/>
      <c r="S1593" s="327"/>
      <c r="T1593" s="327"/>
      <c r="U1593" s="327"/>
      <c r="V1593" s="345"/>
      <c r="W1593" s="345"/>
      <c r="X1593" s="345"/>
      <c r="Y1593" s="357"/>
      <c r="Z1593" s="346"/>
    </row>
    <row r="1594" spans="1:26" ht="21" customHeight="1">
      <c r="A1594" s="896" t="s">
        <v>201</v>
      </c>
      <c r="B1594" s="897"/>
      <c r="C1594" s="274" t="str">
        <f>IF('statement of marks'!HN47="","",'statement of marks'!HN47)</f>
        <v/>
      </c>
      <c r="D1594" s="898" t="str">
        <f>IF('statement of marks'!HP47="","",'statement of marks'!HP47)</f>
        <v/>
      </c>
      <c r="E1594" s="898"/>
      <c r="F1594" s="274"/>
      <c r="G1594" s="898" t="str">
        <f>IF('statement of marks'!HR47="","",'statement of marks'!HR47)</f>
        <v/>
      </c>
      <c r="H1594" s="898"/>
      <c r="I1594" s="898" t="str">
        <f>IF('statement of marks'!HT47="","",'statement of marks'!HT47)</f>
        <v/>
      </c>
      <c r="J1594" s="898"/>
      <c r="K1594" s="274" t="str">
        <f>'statement of marks'!HV47</f>
        <v/>
      </c>
      <c r="L1594" s="894"/>
      <c r="M1594" s="894"/>
      <c r="N1594" s="895"/>
      <c r="O1594" s="326"/>
      <c r="P1594" s="362"/>
      <c r="Q1594" s="334"/>
      <c r="R1594" s="334"/>
      <c r="S1594" s="334"/>
      <c r="T1594" s="334"/>
      <c r="U1594" s="337"/>
      <c r="V1594" s="347"/>
      <c r="W1594" s="347"/>
      <c r="X1594" s="347"/>
      <c r="Y1594" s="326"/>
      <c r="Z1594" s="326"/>
    </row>
    <row r="1595" spans="1:26" ht="21" customHeight="1">
      <c r="A1595" s="899" t="s">
        <v>323</v>
      </c>
      <c r="B1595" s="900"/>
      <c r="C1595" s="22"/>
      <c r="D1595" s="901"/>
      <c r="E1595" s="901"/>
      <c r="F1595" s="278"/>
      <c r="G1595" s="901"/>
      <c r="H1595" s="901"/>
      <c r="I1595" s="901"/>
      <c r="J1595" s="901"/>
      <c r="K1595" s="901"/>
      <c r="L1595" s="901"/>
      <c r="M1595" s="901"/>
      <c r="N1595" s="902"/>
      <c r="O1595" s="348"/>
      <c r="P1595" s="362"/>
      <c r="Q1595" s="332"/>
      <c r="R1595" s="332"/>
      <c r="S1595" s="332"/>
      <c r="T1595" s="332"/>
      <c r="U1595" s="332"/>
      <c r="V1595" s="347"/>
      <c r="W1595" s="347"/>
      <c r="X1595" s="347"/>
      <c r="Y1595" s="348"/>
      <c r="Z1595" s="348"/>
    </row>
    <row r="1596" spans="1:26" ht="21" customHeight="1">
      <c r="A1596" s="899" t="s">
        <v>206</v>
      </c>
      <c r="B1596" s="900"/>
      <c r="C1596" s="22"/>
      <c r="D1596" s="901"/>
      <c r="E1596" s="901"/>
      <c r="F1596" s="278"/>
      <c r="G1596" s="901"/>
      <c r="H1596" s="901"/>
      <c r="I1596" s="901"/>
      <c r="J1596" s="901"/>
      <c r="K1596" s="901"/>
      <c r="L1596" s="901"/>
      <c r="M1596" s="901"/>
      <c r="N1596" s="902"/>
      <c r="O1596" s="326"/>
      <c r="P1596" s="362"/>
      <c r="Q1596" s="324"/>
      <c r="R1596" s="324"/>
      <c r="S1596" s="324"/>
      <c r="T1596" s="324"/>
      <c r="U1596" s="324"/>
      <c r="V1596" s="324"/>
      <c r="W1596" s="324"/>
      <c r="X1596" s="324"/>
      <c r="Y1596" s="349"/>
      <c r="Z1596" s="326"/>
    </row>
    <row r="1597" spans="1:26" ht="21" customHeight="1">
      <c r="A1597" s="891" t="s">
        <v>322</v>
      </c>
      <c r="B1597" s="892"/>
      <c r="C1597" s="22"/>
      <c r="D1597" s="901"/>
      <c r="E1597" s="901"/>
      <c r="F1597" s="278"/>
      <c r="G1597" s="901"/>
      <c r="H1597" s="901"/>
      <c r="I1597" s="901"/>
      <c r="J1597" s="901"/>
      <c r="K1597" s="594" t="s">
        <v>322</v>
      </c>
      <c r="L1597" s="901"/>
      <c r="M1597" s="901"/>
      <c r="N1597" s="902"/>
      <c r="O1597" s="326"/>
      <c r="P1597" s="362"/>
      <c r="Q1597" s="324"/>
      <c r="R1597" s="324"/>
      <c r="S1597" s="324"/>
      <c r="T1597" s="324"/>
      <c r="U1597" s="324"/>
      <c r="V1597" s="324"/>
      <c r="W1597" s="324"/>
      <c r="X1597" s="324"/>
      <c r="Y1597" s="326"/>
      <c r="Z1597" s="326"/>
    </row>
    <row r="1598" spans="1:26" ht="21" customHeight="1">
      <c r="A1598" s="891" t="s">
        <v>207</v>
      </c>
      <c r="B1598" s="892"/>
      <c r="C1598" s="22"/>
      <c r="D1598" s="901"/>
      <c r="E1598" s="901"/>
      <c r="F1598" s="278"/>
      <c r="G1598" s="901"/>
      <c r="H1598" s="901"/>
      <c r="I1598" s="901"/>
      <c r="J1598" s="901"/>
      <c r="K1598" s="901"/>
      <c r="L1598" s="901"/>
      <c r="M1598" s="901"/>
      <c r="N1598" s="902"/>
      <c r="O1598" s="326"/>
      <c r="P1598" s="362"/>
      <c r="Q1598" s="324"/>
      <c r="R1598" s="324"/>
      <c r="S1598" s="324"/>
      <c r="T1598" s="324"/>
      <c r="U1598" s="34"/>
      <c r="V1598" s="324"/>
      <c r="W1598" s="324"/>
      <c r="X1598" s="324"/>
      <c r="Y1598" s="326"/>
      <c r="Z1598" s="326"/>
    </row>
    <row r="1599" spans="1:26" ht="21" customHeight="1" thickBot="1">
      <c r="A1599" s="905" t="s">
        <v>208</v>
      </c>
      <c r="B1599" s="906"/>
      <c r="C1599" s="906"/>
      <c r="D1599" s="906"/>
      <c r="E1599" s="906"/>
      <c r="F1599" s="314"/>
      <c r="G1599" s="907">
        <f>'statement of marks'!$HV$108</f>
        <v>45781</v>
      </c>
      <c r="H1599" s="907"/>
      <c r="I1599" s="908" t="s">
        <v>210</v>
      </c>
      <c r="J1599" s="908"/>
      <c r="K1599" s="903"/>
      <c r="L1599" s="903"/>
      <c r="M1599" s="903"/>
      <c r="N1599" s="904"/>
      <c r="O1599" s="326"/>
      <c r="P1599" s="362"/>
      <c r="Q1599" s="324"/>
      <c r="R1599" s="324"/>
      <c r="S1599" s="324"/>
      <c r="T1599" s="324"/>
      <c r="U1599" s="324"/>
      <c r="V1599" s="324"/>
      <c r="W1599" s="324"/>
      <c r="X1599" s="324"/>
      <c r="Y1599" s="326"/>
      <c r="Z1599" s="326"/>
    </row>
    <row r="1600" spans="1:26" ht="21" customHeight="1" thickTop="1">
      <c r="A1600" s="962" t="s">
        <v>195</v>
      </c>
      <c r="B1600" s="963"/>
      <c r="C1600" s="963"/>
      <c r="D1600" s="963"/>
      <c r="E1600" s="963"/>
      <c r="F1600" s="963"/>
      <c r="G1600" s="963"/>
      <c r="H1600" s="963"/>
      <c r="I1600" s="963"/>
      <c r="J1600" s="963"/>
      <c r="K1600" s="963"/>
      <c r="L1600" s="963"/>
      <c r="M1600" s="963"/>
      <c r="N1600" s="964"/>
      <c r="O1600" s="326"/>
      <c r="P1600" s="362"/>
      <c r="Q1600" s="324"/>
      <c r="R1600" s="324"/>
      <c r="S1600" s="324"/>
      <c r="T1600" s="324"/>
      <c r="U1600" s="324"/>
      <c r="V1600" s="324"/>
      <c r="W1600" s="324"/>
      <c r="X1600" s="324"/>
      <c r="Y1600" s="326"/>
      <c r="Z1600" s="326"/>
    </row>
    <row r="1601" spans="1:26" ht="21" customHeight="1">
      <c r="A1601" s="965" t="str">
        <f>IF('statement of marks'!$A$2="","",'statement of marks'!$A$2)</f>
        <v>Govt. Higher Secondary School, XYZ</v>
      </c>
      <c r="B1601" s="966"/>
      <c r="C1601" s="966"/>
      <c r="D1601" s="966"/>
      <c r="E1601" s="966"/>
      <c r="F1601" s="966"/>
      <c r="G1601" s="966"/>
      <c r="H1601" s="966"/>
      <c r="I1601" s="966"/>
      <c r="J1601" s="966"/>
      <c r="K1601" s="966"/>
      <c r="L1601" s="966"/>
      <c r="M1601" s="966"/>
      <c r="N1601" s="967"/>
      <c r="O1601" s="345"/>
      <c r="P1601" s="362"/>
      <c r="Q1601" s="345"/>
      <c r="R1601" s="347"/>
      <c r="S1601" s="350"/>
      <c r="T1601" s="350"/>
      <c r="U1601" s="324"/>
      <c r="V1601" s="324"/>
      <c r="W1601" s="324"/>
      <c r="X1601" s="324"/>
      <c r="Y1601" s="345"/>
      <c r="Z1601" s="345"/>
    </row>
    <row r="1602" spans="1:26" ht="21" customHeight="1">
      <c r="A1602" s="965"/>
      <c r="B1602" s="966"/>
      <c r="C1602" s="966"/>
      <c r="D1602" s="966"/>
      <c r="E1602" s="966"/>
      <c r="F1602" s="966"/>
      <c r="G1602" s="966"/>
      <c r="H1602" s="966"/>
      <c r="I1602" s="966"/>
      <c r="J1602" s="966"/>
      <c r="K1602" s="966"/>
      <c r="L1602" s="966"/>
      <c r="M1602" s="966"/>
      <c r="N1602" s="967"/>
      <c r="O1602" s="323"/>
      <c r="P1602" s="362"/>
      <c r="Q1602" s="323"/>
      <c r="R1602" s="323"/>
      <c r="S1602" s="323"/>
      <c r="T1602" s="323"/>
      <c r="U1602" s="323"/>
      <c r="V1602" s="323"/>
      <c r="W1602" s="323"/>
      <c r="X1602" s="323"/>
      <c r="Y1602" s="323"/>
      <c r="Z1602" s="323"/>
    </row>
    <row r="1603" spans="1:26" ht="21" customHeight="1">
      <c r="A1603" s="891" t="s">
        <v>196</v>
      </c>
      <c r="B1603" s="892"/>
      <c r="C1603" s="939" t="str">
        <f>IF(M1623="","MAIN EXAM.",IF(C1630="SUPPL.","SUPPL. EXAM.",IF(C1630="RE-EXAM.","RE-EXAM.",)))</f>
        <v>MAIN EXAM.</v>
      </c>
      <c r="D1603" s="939"/>
      <c r="E1603" s="939"/>
      <c r="F1603" s="939"/>
      <c r="G1603" s="939"/>
      <c r="H1603" s="948" t="s">
        <v>133</v>
      </c>
      <c r="I1603" s="949"/>
      <c r="J1603" s="352" t="str">
        <f>IF('statement of marks'!$F$3="","",'statement of marks'!$F$3)</f>
        <v>2024-25</v>
      </c>
      <c r="K1603" s="939" t="s">
        <v>62</v>
      </c>
      <c r="L1603" s="939"/>
      <c r="M1603" s="939" t="str">
        <f>IF('statement of marks'!D48="","",'statement of marks'!D48)</f>
        <v/>
      </c>
      <c r="N1603" s="950"/>
      <c r="O1603" s="325"/>
      <c r="P1603" s="362"/>
      <c r="Q1603" s="325"/>
      <c r="R1603" s="325"/>
      <c r="S1603" s="325"/>
      <c r="T1603" s="325"/>
      <c r="U1603" s="325"/>
      <c r="V1603" s="325"/>
      <c r="W1603" s="325"/>
      <c r="X1603" s="325"/>
      <c r="Y1603" s="325"/>
      <c r="Z1603" s="325"/>
    </row>
    <row r="1604" spans="1:26" ht="21" customHeight="1">
      <c r="A1604" s="891" t="s">
        <v>36</v>
      </c>
      <c r="B1604" s="892"/>
      <c r="C1604" s="892" t="str">
        <f>IF('statement of marks'!G48="","",'statement of marks'!G48)</f>
        <v/>
      </c>
      <c r="D1604" s="892"/>
      <c r="E1604" s="892"/>
      <c r="F1604" s="892"/>
      <c r="G1604" s="892"/>
      <c r="H1604" s="892"/>
      <c r="I1604" s="892"/>
      <c r="J1604" s="892"/>
      <c r="K1604" s="892"/>
      <c r="L1604" s="892"/>
      <c r="M1604" s="892"/>
      <c r="N1604" s="951"/>
      <c r="O1604" s="325"/>
      <c r="P1604" s="362"/>
      <c r="Q1604" s="325"/>
      <c r="R1604" s="325"/>
      <c r="S1604" s="325"/>
      <c r="T1604" s="325"/>
      <c r="U1604" s="325"/>
      <c r="V1604" s="325"/>
      <c r="W1604" s="325"/>
      <c r="X1604" s="325"/>
      <c r="Y1604" s="325"/>
      <c r="Z1604" s="325"/>
    </row>
    <row r="1605" spans="1:26" ht="21" customHeight="1">
      <c r="A1605" s="891" t="s">
        <v>37</v>
      </c>
      <c r="B1605" s="892"/>
      <c r="C1605" s="892" t="str">
        <f>IF('statement of marks'!H48="","",'statement of marks'!H48)</f>
        <v/>
      </c>
      <c r="D1605" s="892"/>
      <c r="E1605" s="892"/>
      <c r="F1605" s="892"/>
      <c r="G1605" s="892"/>
      <c r="H1605" s="892"/>
      <c r="I1605" s="892"/>
      <c r="J1605" s="892"/>
      <c r="K1605" s="892"/>
      <c r="L1605" s="892"/>
      <c r="M1605" s="892"/>
      <c r="N1605" s="951"/>
      <c r="O1605" s="326"/>
      <c r="P1605" s="362"/>
      <c r="Q1605" s="327"/>
      <c r="R1605" s="327"/>
      <c r="S1605" s="327"/>
      <c r="T1605" s="327"/>
      <c r="U1605" s="327"/>
      <c r="V1605" s="327"/>
      <c r="W1605" s="327"/>
      <c r="X1605" s="327"/>
      <c r="Y1605" s="326"/>
      <c r="Z1605" s="326"/>
    </row>
    <row r="1606" spans="1:26" ht="21" customHeight="1">
      <c r="A1606" s="891" t="s">
        <v>38</v>
      </c>
      <c r="B1606" s="892"/>
      <c r="C1606" s="892" t="str">
        <f>IF('statement of marks'!I48="","",'statement of marks'!I48)</f>
        <v/>
      </c>
      <c r="D1606" s="892"/>
      <c r="E1606" s="892"/>
      <c r="F1606" s="892"/>
      <c r="G1606" s="892"/>
      <c r="H1606" s="892"/>
      <c r="I1606" s="892"/>
      <c r="J1606" s="892"/>
      <c r="K1606" s="892"/>
      <c r="L1606" s="892"/>
      <c r="M1606" s="892"/>
      <c r="N1606" s="951"/>
      <c r="O1606" s="326"/>
      <c r="P1606" s="362"/>
      <c r="Q1606" s="326"/>
      <c r="R1606" s="326"/>
      <c r="S1606" s="326"/>
      <c r="T1606" s="326"/>
      <c r="U1606" s="326"/>
      <c r="V1606" s="326"/>
      <c r="W1606" s="326"/>
      <c r="X1606" s="326"/>
      <c r="Y1606" s="326"/>
      <c r="Z1606" s="326"/>
    </row>
    <row r="1607" spans="1:26" ht="21" customHeight="1">
      <c r="A1607" s="891" t="s">
        <v>243</v>
      </c>
      <c r="B1607" s="892"/>
      <c r="C1607" s="892" t="str">
        <f>IF('statement of marks'!$A$3="","",'statement of marks'!$A$3)</f>
        <v>9 'A'</v>
      </c>
      <c r="D1607" s="892"/>
      <c r="E1607" s="939" t="s">
        <v>63</v>
      </c>
      <c r="F1607" s="939"/>
      <c r="G1607" s="939"/>
      <c r="H1607" s="939" t="str">
        <f>IF('statement of marks'!E48="","",'statement of marks'!E48)</f>
        <v/>
      </c>
      <c r="I1607" s="939"/>
      <c r="J1607" s="952" t="s">
        <v>58</v>
      </c>
      <c r="K1607" s="952"/>
      <c r="L1607" s="953" t="str">
        <f>IF('statement of marks'!F48="","",'statement of marks'!F48)</f>
        <v/>
      </c>
      <c r="M1607" s="953"/>
      <c r="N1607" s="954"/>
      <c r="O1607" s="326"/>
      <c r="P1607" s="362"/>
      <c r="Q1607" s="326"/>
      <c r="R1607" s="326"/>
      <c r="S1607" s="326"/>
      <c r="T1607" s="326"/>
      <c r="U1607" s="326"/>
      <c r="V1607" s="326"/>
      <c r="W1607" s="326"/>
      <c r="X1607" s="326"/>
      <c r="Y1607" s="326"/>
      <c r="Z1607" s="326"/>
    </row>
    <row r="1608" spans="1:26" ht="21" customHeight="1">
      <c r="A1608" s="955" t="s">
        <v>197</v>
      </c>
      <c r="B1608" s="956" t="s">
        <v>198</v>
      </c>
      <c r="C1608" s="659" t="s">
        <v>67</v>
      </c>
      <c r="D1608" s="659" t="s">
        <v>68</v>
      </c>
      <c r="E1608" s="957" t="s">
        <v>434</v>
      </c>
      <c r="F1608" s="958" t="s">
        <v>431</v>
      </c>
      <c r="G1608" s="659" t="s">
        <v>370</v>
      </c>
      <c r="H1608" s="659" t="s">
        <v>212</v>
      </c>
      <c r="I1608" s="659" t="s">
        <v>432</v>
      </c>
      <c r="J1608" s="659" t="s">
        <v>168</v>
      </c>
      <c r="K1608" s="659" t="s">
        <v>438</v>
      </c>
      <c r="L1608" s="659" t="s">
        <v>365</v>
      </c>
      <c r="M1608" s="659" t="s">
        <v>366</v>
      </c>
      <c r="N1608" s="961" t="s">
        <v>213</v>
      </c>
      <c r="O1608" s="326"/>
      <c r="P1608" s="362"/>
      <c r="Q1608" s="326"/>
      <c r="R1608" s="326"/>
      <c r="S1608" s="326"/>
      <c r="T1608" s="326"/>
      <c r="U1608" s="326"/>
      <c r="V1608" s="326"/>
      <c r="W1608" s="326"/>
      <c r="X1608" s="326"/>
      <c r="Y1608" s="326"/>
      <c r="Z1608" s="326"/>
    </row>
    <row r="1609" spans="1:26" ht="21" customHeight="1">
      <c r="A1609" s="955"/>
      <c r="B1609" s="956"/>
      <c r="C1609" s="659"/>
      <c r="D1609" s="659"/>
      <c r="E1609" s="957"/>
      <c r="F1609" s="959"/>
      <c r="G1609" s="659"/>
      <c r="H1609" s="659"/>
      <c r="I1609" s="659"/>
      <c r="J1609" s="659"/>
      <c r="K1609" s="659"/>
      <c r="L1609" s="659"/>
      <c r="M1609" s="659"/>
      <c r="N1609" s="961"/>
      <c r="O1609" s="326"/>
      <c r="P1609" s="362"/>
      <c r="Q1609" s="326"/>
      <c r="R1609" s="327"/>
      <c r="S1609" s="327"/>
      <c r="T1609" s="327"/>
      <c r="U1609" s="327"/>
      <c r="V1609" s="328"/>
      <c r="W1609" s="328"/>
      <c r="X1609" s="328"/>
      <c r="Y1609" s="326"/>
      <c r="Z1609" s="326"/>
    </row>
    <row r="1610" spans="1:26" ht="21" customHeight="1">
      <c r="A1610" s="955"/>
      <c r="B1610" s="956"/>
      <c r="C1610" s="659"/>
      <c r="D1610" s="659"/>
      <c r="E1610" s="957"/>
      <c r="F1610" s="960"/>
      <c r="G1610" s="659"/>
      <c r="H1610" s="659"/>
      <c r="I1610" s="659"/>
      <c r="J1610" s="659"/>
      <c r="K1610" s="659"/>
      <c r="L1610" s="659"/>
      <c r="M1610" s="659"/>
      <c r="N1610" s="961"/>
      <c r="O1610" s="329"/>
      <c r="P1610" s="362"/>
      <c r="Q1610" s="330"/>
      <c r="R1610" s="330"/>
      <c r="S1610" s="330"/>
      <c r="T1610" s="330"/>
      <c r="U1610" s="330"/>
      <c r="V1610" s="330"/>
      <c r="W1610" s="330"/>
      <c r="X1610" s="330"/>
      <c r="Y1610" s="329"/>
      <c r="Z1610" s="329"/>
    </row>
    <row r="1611" spans="1:26" ht="21" customHeight="1">
      <c r="A1611" s="922" t="s">
        <v>149</v>
      </c>
      <c r="B1611" s="923"/>
      <c r="C1611" s="274">
        <v>10</v>
      </c>
      <c r="D1611" s="274">
        <v>10</v>
      </c>
      <c r="E1611" s="322" t="s">
        <v>436</v>
      </c>
      <c r="F1611" s="322" t="s">
        <v>437</v>
      </c>
      <c r="G1611" s="274">
        <v>70</v>
      </c>
      <c r="H1611" s="270">
        <v>100</v>
      </c>
      <c r="I1611" s="202">
        <v>100</v>
      </c>
      <c r="J1611" s="270">
        <v>200</v>
      </c>
      <c r="K1611" s="279"/>
      <c r="L1611" s="270">
        <v>100</v>
      </c>
      <c r="M1611" s="270"/>
      <c r="N1611" s="201">
        <v>200</v>
      </c>
      <c r="O1611" s="329"/>
      <c r="P1611" s="362"/>
      <c r="Q1611" s="330"/>
      <c r="R1611" s="330"/>
      <c r="S1611" s="330"/>
      <c r="T1611" s="330"/>
      <c r="U1611" s="330"/>
      <c r="V1611" s="330"/>
      <c r="W1611" s="330"/>
      <c r="X1611" s="330"/>
      <c r="Y1611" s="329"/>
      <c r="Z1611" s="329"/>
    </row>
    <row r="1612" spans="1:26" ht="21" customHeight="1">
      <c r="A1612" s="891" t="str">
        <f>'statement of marks'!$J$3</f>
        <v xml:space="preserve"> HINDI</v>
      </c>
      <c r="B1612" s="892"/>
      <c r="C1612" s="277" t="str">
        <f>IF('statement of marks'!J48="","",'statement of marks'!J48)</f>
        <v/>
      </c>
      <c r="D1612" s="277" t="str">
        <f>IF('statement of marks'!K48="","",'statement of marks'!K48)</f>
        <v/>
      </c>
      <c r="E1612" s="277" t="str">
        <f>IF('statement of marks'!L48="","",'statement of marks'!L48)</f>
        <v/>
      </c>
      <c r="F1612" s="360" t="str">
        <f>IF('statement of marks'!N48="","",'statement of marks'!N48)</f>
        <v/>
      </c>
      <c r="G1612" s="277" t="str">
        <f>IF('statement of marks'!O48="","",'statement of marks'!O48)</f>
        <v/>
      </c>
      <c r="H1612" s="270" t="str">
        <f t="shared" ref="H1612:H1617" si="245">IF(G1612="","",SUM(C1612:G1612))</f>
        <v/>
      </c>
      <c r="I1612" s="202" t="str">
        <f>IF('statement of marks'!Q48="","",'statement of marks'!Q48)</f>
        <v/>
      </c>
      <c r="J1612" s="203" t="str">
        <f t="shared" ref="J1612:J1617" si="246">IF(I1612="","",SUM(H1612:I1612))</f>
        <v/>
      </c>
      <c r="K1612" s="275" t="str">
        <f>CONCATENATE('statement of marks'!HZ48,'statement of marks'!IA48,'statement of marks'!IB48)</f>
        <v/>
      </c>
      <c r="L1612" s="277" t="str">
        <f>IF('result subject-wise'!AB48="","",'result subject-wise'!AB48)</f>
        <v/>
      </c>
      <c r="M1612" s="277" t="str">
        <f>IF('result subject-wise'!AK48="","",'result subject-wise'!AK48)</f>
        <v/>
      </c>
      <c r="N1612" s="276" t="str">
        <f>IF(AND(K1612="RE",M1612=""),"",IF(AND(K1612="S",M1612=""),"",IF(M1612="P",SUM(H1612,L1612),J1612)))</f>
        <v/>
      </c>
      <c r="O1612" s="329"/>
      <c r="P1612" s="362"/>
      <c r="Q1612" s="330"/>
      <c r="R1612" s="330"/>
      <c r="S1612" s="330"/>
      <c r="T1612" s="330"/>
      <c r="U1612" s="330"/>
      <c r="V1612" s="330"/>
      <c r="W1612" s="330"/>
      <c r="X1612" s="330"/>
      <c r="Y1612" s="329"/>
      <c r="Z1612" s="329"/>
    </row>
    <row r="1613" spans="1:26" ht="21" customHeight="1">
      <c r="A1613" s="891" t="str">
        <f>'statement of marks'!$Y$3</f>
        <v xml:space="preserve"> ENGLISH</v>
      </c>
      <c r="B1613" s="892"/>
      <c r="C1613" s="277" t="str">
        <f>IF('statement of marks'!Y48="","",'statement of marks'!Y48)</f>
        <v/>
      </c>
      <c r="D1613" s="277" t="str">
        <f>IF('statement of marks'!Z48="","",'statement of marks'!Z48)</f>
        <v/>
      </c>
      <c r="E1613" s="277" t="str">
        <f>IF('statement of marks'!AA48="","",'statement of marks'!AA48)</f>
        <v/>
      </c>
      <c r="F1613" s="360" t="str">
        <f>IF('statement of marks'!AC48="","",'statement of marks'!AC48)</f>
        <v/>
      </c>
      <c r="G1613" s="277" t="str">
        <f>IF('statement of marks'!AD48="","",'statement of marks'!AD48)</f>
        <v/>
      </c>
      <c r="H1613" s="270" t="str">
        <f t="shared" si="245"/>
        <v/>
      </c>
      <c r="I1613" s="202" t="str">
        <f>IF('statement of marks'!AF48="","",'statement of marks'!AF48)</f>
        <v/>
      </c>
      <c r="J1613" s="203" t="str">
        <f t="shared" si="246"/>
        <v/>
      </c>
      <c r="K1613" s="275" t="str">
        <f>CONCATENATE('statement of marks'!IC48,'statement of marks'!ID48,'statement of marks'!IE48,)</f>
        <v/>
      </c>
      <c r="L1613" s="277" t="str">
        <f>IF('result subject-wise'!AC48="","",'result subject-wise'!AC48)</f>
        <v/>
      </c>
      <c r="M1613" s="277" t="str">
        <f>IF('result subject-wise'!AL48="","",'result subject-wise'!AL48)</f>
        <v/>
      </c>
      <c r="N1613" s="276" t="str">
        <f t="shared" ref="N1613:N1617" si="247">IF(AND(K1613="RE",M1613=""),"",IF(AND(K1613="S",M1613=""),"",IF(M1613="P",SUM(H1613,L1613),J1613)))</f>
        <v/>
      </c>
      <c r="O1613" s="331"/>
      <c r="P1613" s="362"/>
      <c r="Q1613" s="325"/>
      <c r="R1613" s="325"/>
      <c r="S1613" s="325"/>
      <c r="T1613" s="325"/>
      <c r="U1613" s="333"/>
      <c r="V1613" s="325"/>
      <c r="W1613" s="325"/>
      <c r="X1613" s="325"/>
      <c r="Y1613" s="331"/>
      <c r="Z1613" s="331"/>
    </row>
    <row r="1614" spans="1:26" ht="21" customHeight="1">
      <c r="A1614" s="891" t="str">
        <f>'statement of marks'!AO48</f>
        <v/>
      </c>
      <c r="B1614" s="892"/>
      <c r="C1614" s="277" t="str">
        <f>IF('statement of marks'!AP48="","",'statement of marks'!AP48)</f>
        <v/>
      </c>
      <c r="D1614" s="277" t="str">
        <f>IF('statement of marks'!AQ48="","",'statement of marks'!AQ48)</f>
        <v/>
      </c>
      <c r="E1614" s="277" t="str">
        <f>IF('statement of marks'!AR48="","",'statement of marks'!AR48)</f>
        <v/>
      </c>
      <c r="F1614" s="360" t="str">
        <f>IF('statement of marks'!AT48="","",'statement of marks'!AT48)</f>
        <v/>
      </c>
      <c r="G1614" s="277" t="str">
        <f>IF('statement of marks'!AU48="","",'statement of marks'!AU48)</f>
        <v/>
      </c>
      <c r="H1614" s="270" t="str">
        <f t="shared" si="245"/>
        <v/>
      </c>
      <c r="I1614" s="202" t="str">
        <f>IF('statement of marks'!AW48="","",'statement of marks'!AW48)</f>
        <v/>
      </c>
      <c r="J1614" s="203" t="str">
        <f t="shared" si="246"/>
        <v/>
      </c>
      <c r="K1614" s="275" t="str">
        <f>CONCATENATE('statement of marks'!IF48,'statement of marks'!IL48,'statement of marks'!IM48)</f>
        <v/>
      </c>
      <c r="L1614" s="277" t="str">
        <f>IF('result subject-wise'!AD48="","",'result subject-wise'!AD48)</f>
        <v/>
      </c>
      <c r="M1614" s="277" t="str">
        <f>IF('result subject-wise'!AM48="","",'result subject-wise'!AM48)</f>
        <v/>
      </c>
      <c r="N1614" s="276" t="str">
        <f t="shared" si="247"/>
        <v/>
      </c>
      <c r="O1614" s="351"/>
      <c r="P1614" s="362"/>
      <c r="Q1614" s="334"/>
      <c r="R1614" s="325"/>
      <c r="S1614" s="335"/>
      <c r="T1614" s="336"/>
      <c r="U1614" s="337"/>
      <c r="V1614" s="334"/>
      <c r="W1614" s="334"/>
      <c r="X1614" s="337"/>
      <c r="Y1614" s="326"/>
      <c r="Z1614" s="326"/>
    </row>
    <row r="1615" spans="1:26" ht="21" customHeight="1">
      <c r="A1615" s="891" t="str">
        <f>'statement of marks'!$BE$3</f>
        <v xml:space="preserve"> SCIENCE</v>
      </c>
      <c r="B1615" s="892"/>
      <c r="C1615" s="277" t="str">
        <f>IF('statement of marks'!BE48="","",'statement of marks'!BE48)</f>
        <v/>
      </c>
      <c r="D1615" s="277" t="str">
        <f>IF('statement of marks'!BF48="","",'statement of marks'!BF48)</f>
        <v/>
      </c>
      <c r="E1615" s="277" t="str">
        <f>IF('statement of marks'!BG48="","",'statement of marks'!BG48)</f>
        <v/>
      </c>
      <c r="F1615" s="360" t="str">
        <f>IF('statement of marks'!BI48="","",'statement of marks'!BI48)</f>
        <v/>
      </c>
      <c r="G1615" s="277" t="str">
        <f>IF('statement of marks'!BJ48="","",'statement of marks'!BJ48)</f>
        <v/>
      </c>
      <c r="H1615" s="270" t="str">
        <f t="shared" si="245"/>
        <v/>
      </c>
      <c r="I1615" s="202" t="str">
        <f>IF('statement of marks'!BL48="","",'statement of marks'!BL48)</f>
        <v/>
      </c>
      <c r="J1615" s="203" t="str">
        <f t="shared" si="246"/>
        <v/>
      </c>
      <c r="K1615" s="275" t="str">
        <f>CONCATENATE('statement of marks'!IN48,'statement of marks'!IO48,'statement of marks'!IP48)</f>
        <v/>
      </c>
      <c r="L1615" s="277" t="str">
        <f>IF('result subject-wise'!AE48="","",'result subject-wise'!AE48)</f>
        <v/>
      </c>
      <c r="M1615" s="277" t="str">
        <f>IF('result subject-wise'!AN48="","",'result subject-wise'!AN48)</f>
        <v/>
      </c>
      <c r="N1615" s="276" t="str">
        <f t="shared" si="247"/>
        <v/>
      </c>
      <c r="O1615" s="326"/>
      <c r="P1615" s="362"/>
      <c r="Q1615" s="334"/>
      <c r="R1615" s="325"/>
      <c r="S1615" s="335"/>
      <c r="T1615" s="336"/>
      <c r="U1615" s="337"/>
      <c r="V1615" s="334"/>
      <c r="W1615" s="334"/>
      <c r="X1615" s="337"/>
      <c r="Y1615" s="326"/>
      <c r="Z1615" s="326"/>
    </row>
    <row r="1616" spans="1:26" ht="21" customHeight="1">
      <c r="A1616" s="909" t="str">
        <f>'statement of marks'!$BU48</f>
        <v xml:space="preserve"> SOCIAL SCIENCE</v>
      </c>
      <c r="B1616" s="910"/>
      <c r="C1616" s="277">
        <f>IF('statement of marks'!CL48="","",'statement of marks'!CL48)</f>
        <v>10</v>
      </c>
      <c r="D1616" s="277">
        <f>IF('statement of marks'!CM48="","",'statement of marks'!CM48)</f>
        <v>10</v>
      </c>
      <c r="E1616" s="277">
        <f>IF('statement of marks'!CN48="","",'statement of marks'!CN48)</f>
        <v>9</v>
      </c>
      <c r="F1616" s="360">
        <f>IF('statement of marks'!CO48="","",'statement of marks'!CO48)</f>
        <v>0.5</v>
      </c>
      <c r="G1616" s="277">
        <f>IF('statement of marks'!CP48="","",'statement of marks'!CP48)</f>
        <v>70</v>
      </c>
      <c r="H1616" s="270">
        <f t="shared" si="245"/>
        <v>99.5</v>
      </c>
      <c r="I1616" s="202">
        <f>IF('statement of marks'!CR48="","",'statement of marks'!CR48)</f>
        <v>100</v>
      </c>
      <c r="J1616" s="203">
        <f t="shared" si="246"/>
        <v>199.5</v>
      </c>
      <c r="K1616" s="275" t="str">
        <f>CONCATENATE('statement of marks'!IQ48,'statement of marks'!IR48,'statement of marks'!IS48)</f>
        <v/>
      </c>
      <c r="L1616" s="277" t="str">
        <f>IF('result subject-wise'!AF48="","",'result subject-wise'!AF48)</f>
        <v/>
      </c>
      <c r="M1616" s="277" t="str">
        <f>IF('result subject-wise'!AO48="","",'result subject-wise'!AO48)</f>
        <v/>
      </c>
      <c r="N1616" s="276">
        <f t="shared" si="247"/>
        <v>199.5</v>
      </c>
      <c r="O1616" s="326"/>
      <c r="P1616" s="362"/>
      <c r="Q1616" s="334"/>
      <c r="R1616" s="325"/>
      <c r="S1616" s="335"/>
      <c r="T1616" s="336"/>
      <c r="U1616" s="337"/>
      <c r="V1616" s="334"/>
      <c r="W1616" s="334"/>
      <c r="X1616" s="337"/>
      <c r="Y1616" s="326"/>
      <c r="Z1616" s="326"/>
    </row>
    <row r="1617" spans="1:26" ht="21" customHeight="1">
      <c r="A1617" s="891" t="str">
        <f>'statement of marks'!$CZ$3</f>
        <v xml:space="preserve"> MATHEMATICS</v>
      </c>
      <c r="B1617" s="892"/>
      <c r="C1617" s="277">
        <f>IF('statement of marks'!CZ48="","",'statement of marks'!CZ48)</f>
        <v>5</v>
      </c>
      <c r="D1617" s="277">
        <f>IF('statement of marks'!DA48="","",'statement of marks'!DA48)</f>
        <v>4</v>
      </c>
      <c r="E1617" s="277">
        <f>IF('statement of marks'!DB48="","",'statement of marks'!DB48)</f>
        <v>8</v>
      </c>
      <c r="F1617" s="360">
        <f>IF('statement of marks'!DD48="","",'statement of marks'!DD48)</f>
        <v>1</v>
      </c>
      <c r="G1617" s="277">
        <f>IF('statement of marks'!DE48="","",'statement of marks'!DE48)</f>
        <v>25</v>
      </c>
      <c r="H1617" s="270">
        <f t="shared" si="245"/>
        <v>43</v>
      </c>
      <c r="I1617" s="202">
        <f>IF('statement of marks'!DG48="","",'statement of marks'!DG48)</f>
        <v>90</v>
      </c>
      <c r="J1617" s="203">
        <f t="shared" si="246"/>
        <v>133</v>
      </c>
      <c r="K1617" s="275" t="str">
        <f>CONCATENATE('statement of marks'!IT48,'statement of marks'!IU48,'statement of marks'!IV48)</f>
        <v/>
      </c>
      <c r="L1617" s="277" t="str">
        <f>IF('result subject-wise'!AG48="","",'result subject-wise'!AG48)</f>
        <v/>
      </c>
      <c r="M1617" s="277" t="str">
        <f>IF('result subject-wise'!AP48="","",'result subject-wise'!AP48)</f>
        <v/>
      </c>
      <c r="N1617" s="276">
        <f t="shared" si="247"/>
        <v>133</v>
      </c>
      <c r="O1617" s="326"/>
      <c r="P1617" s="362"/>
      <c r="Q1617" s="334"/>
      <c r="R1617" s="325"/>
      <c r="S1617" s="335"/>
      <c r="T1617" s="336"/>
      <c r="U1617" s="337"/>
      <c r="V1617" s="334"/>
      <c r="W1617" s="334"/>
      <c r="X1617" s="337"/>
      <c r="Y1617" s="326"/>
      <c r="Z1617" s="326"/>
    </row>
    <row r="1618" spans="1:26" ht="21" customHeight="1">
      <c r="A1618" s="911" t="s">
        <v>214</v>
      </c>
      <c r="B1618" s="912"/>
      <c r="C1618" s="274">
        <f t="shared" ref="C1618:D1618" si="248">IF(C1617="","",SUM(C1612:C1617))</f>
        <v>15</v>
      </c>
      <c r="D1618" s="274">
        <f t="shared" si="248"/>
        <v>14</v>
      </c>
      <c r="E1618" s="274">
        <f>IF(E1617="","",SUM(E1612:E1617))</f>
        <v>17</v>
      </c>
      <c r="F1618" s="361">
        <f>IF(F1617="","",SUM(F1612:F1617))</f>
        <v>1.5</v>
      </c>
      <c r="G1618" s="274">
        <f t="shared" ref="G1618:J1618" si="249">IF(G1617="","",SUM(G1612:G1617))</f>
        <v>95</v>
      </c>
      <c r="H1618" s="274">
        <f t="shared" si="249"/>
        <v>142.5</v>
      </c>
      <c r="I1618" s="274">
        <f t="shared" si="249"/>
        <v>190</v>
      </c>
      <c r="J1618" s="274">
        <f t="shared" si="249"/>
        <v>332.5</v>
      </c>
      <c r="K1618" s="913"/>
      <c r="L1618" s="914"/>
      <c r="M1618" s="919">
        <f>COUNTIF(M1612:M1617,"F")</f>
        <v>0</v>
      </c>
      <c r="N1618" s="273">
        <f>SUM(N1612:N1617)</f>
        <v>332.5</v>
      </c>
      <c r="O1618" s="326"/>
      <c r="P1618" s="362"/>
      <c r="Q1618" s="334"/>
      <c r="R1618" s="325"/>
      <c r="S1618" s="335"/>
      <c r="T1618" s="336"/>
      <c r="U1618" s="337"/>
      <c r="V1618" s="334"/>
      <c r="W1618" s="334"/>
      <c r="X1618" s="337"/>
      <c r="Y1618" s="326"/>
      <c r="Z1618" s="326"/>
    </row>
    <row r="1619" spans="1:26" ht="21" customHeight="1">
      <c r="A1619" s="911" t="s">
        <v>199</v>
      </c>
      <c r="B1619" s="912"/>
      <c r="C1619" s="270">
        <f>60-(COUNTIF(C1612:C1617,"NA")*C1611+COUNTIF(C1612:C1617,"ML")*C1611)</f>
        <v>60</v>
      </c>
      <c r="D1619" s="270">
        <f>60-(COUNTIF(D1612:D1617,"NA")*D1611+COUNTIF(D1612:D1617,"ML")*D1611)</f>
        <v>60</v>
      </c>
      <c r="E1619" s="270">
        <f>53-(COUNTIF(E1612:E1617,"NA")*9+COUNTIF(E1612:E1617,"ML")*9)</f>
        <v>53</v>
      </c>
      <c r="F1619" s="270">
        <f>7-(COUNTIF(F1612:F1617,"ML")*1)</f>
        <v>7</v>
      </c>
      <c r="G1619" s="270">
        <f>420-(COUNTIF(G1612:G1617,"NA")*G1611+COUNTIF(G1612:G1617,"ML")*G1611)</f>
        <v>420</v>
      </c>
      <c r="H1619" s="270">
        <f>SUM(C1619:G1619)</f>
        <v>600</v>
      </c>
      <c r="I1619" s="270">
        <f>600-(COUNTIF(I1612:I1617,"ML")*100)</f>
        <v>600</v>
      </c>
      <c r="J1619" s="270">
        <f>SUM(H1619:I1619)</f>
        <v>1200</v>
      </c>
      <c r="K1619" s="915"/>
      <c r="L1619" s="916"/>
      <c r="M1619" s="920"/>
      <c r="N1619" s="201">
        <f>6*N1611</f>
        <v>1200</v>
      </c>
      <c r="O1619" s="326"/>
      <c r="P1619" s="362"/>
      <c r="Q1619" s="334"/>
      <c r="R1619" s="325"/>
      <c r="S1619" s="335"/>
      <c r="T1619" s="336"/>
      <c r="U1619" s="337"/>
      <c r="V1619" s="334"/>
      <c r="W1619" s="334"/>
      <c r="X1619" s="337"/>
      <c r="Y1619" s="326"/>
      <c r="Z1619" s="326"/>
    </row>
    <row r="1620" spans="1:26" ht="21" customHeight="1">
      <c r="A1620" s="922" t="s">
        <v>130</v>
      </c>
      <c r="B1620" s="923"/>
      <c r="C1620" s="204">
        <f t="shared" ref="C1620:J1620" si="250">C1618/C1619*100</f>
        <v>25</v>
      </c>
      <c r="D1620" s="204">
        <f t="shared" si="250"/>
        <v>23.333333333333332</v>
      </c>
      <c r="E1620" s="204">
        <f t="shared" si="250"/>
        <v>32.075471698113205</v>
      </c>
      <c r="F1620" s="204">
        <f t="shared" si="250"/>
        <v>21.428571428571427</v>
      </c>
      <c r="G1620" s="204">
        <f t="shared" si="250"/>
        <v>22.61904761904762</v>
      </c>
      <c r="H1620" s="204">
        <f t="shared" si="250"/>
        <v>23.75</v>
      </c>
      <c r="I1620" s="204">
        <f t="shared" si="250"/>
        <v>31.666666666666664</v>
      </c>
      <c r="J1620" s="204">
        <f t="shared" si="250"/>
        <v>27.708333333333336</v>
      </c>
      <c r="K1620" s="917"/>
      <c r="L1620" s="918"/>
      <c r="M1620" s="921"/>
      <c r="N1620" s="354">
        <f>N1618/N1619*100</f>
        <v>27.708333333333336</v>
      </c>
      <c r="O1620" s="339"/>
      <c r="P1620" s="363"/>
      <c r="Q1620" s="332"/>
      <c r="R1620" s="332"/>
      <c r="S1620" s="332"/>
      <c r="T1620" s="332"/>
      <c r="U1620" s="340"/>
      <c r="V1620" s="340"/>
      <c r="W1620" s="334"/>
      <c r="X1620" s="332"/>
      <c r="Y1620" s="339"/>
      <c r="Z1620" s="339"/>
    </row>
    <row r="1621" spans="1:26" ht="21" customHeight="1">
      <c r="A1621" s="891" t="str">
        <f>'statement of marks'!$DS$3</f>
        <v>RAJASTHAN KA SWARNIM ITIHAS</v>
      </c>
      <c r="B1621" s="892"/>
      <c r="C1621" s="272">
        <f>IF('statement of marks'!DS48="","",'statement of marks'!DS48)</f>
        <v>10</v>
      </c>
      <c r="D1621" s="272">
        <f>IF('statement of marks'!DT48="","",'statement of marks'!DT48)</f>
        <v>10</v>
      </c>
      <c r="E1621" s="277">
        <f>IF('statement of marks'!DU48="","",'statement of marks'!DU48)</f>
        <v>10</v>
      </c>
      <c r="F1621" s="924"/>
      <c r="G1621" s="272">
        <f>IF('statement of marks'!DW48="","",'statement of marks'!DW48)</f>
        <v>70</v>
      </c>
      <c r="H1621" s="270">
        <f>IF(G1621="","",SUM(C1621:G1621))</f>
        <v>100</v>
      </c>
      <c r="I1621" s="272">
        <f>IF('statement of marks'!DY48="","",'statement of marks'!DY48)</f>
        <v>100</v>
      </c>
      <c r="J1621" s="270">
        <f>IF(I1621="","",SUM(H1621:I1621))</f>
        <v>200</v>
      </c>
      <c r="K1621" s="275" t="str">
        <f>IF('statement of marks'!IW48="","",'statement of marks'!IW48)</f>
        <v/>
      </c>
      <c r="L1621" s="280" t="str">
        <f>IF('result subject-wise'!AQ48="","",'result subject-wise'!AQ48)</f>
        <v/>
      </c>
      <c r="M1621" s="927" t="s">
        <v>441</v>
      </c>
      <c r="N1621" s="928"/>
      <c r="O1621" s="339"/>
      <c r="P1621" s="362"/>
      <c r="Q1621" s="325"/>
      <c r="R1621" s="325"/>
      <c r="S1621" s="325"/>
      <c r="T1621" s="325"/>
      <c r="U1621" s="340"/>
      <c r="V1621" s="334"/>
      <c r="W1621" s="340"/>
      <c r="X1621" s="325"/>
      <c r="Y1621" s="339"/>
      <c r="Z1621" s="339"/>
    </row>
    <row r="1622" spans="1:26" ht="21" customHeight="1">
      <c r="A1622" s="891" t="str">
        <f>'statement of marks'!$EG$3</f>
        <v xml:space="preserve"> PH. AND HEALTH EDU.</v>
      </c>
      <c r="B1622" s="892"/>
      <c r="C1622" s="272">
        <f>IF('statement of marks'!EI48="","",'statement of marks'!EI48)</f>
        <v>14</v>
      </c>
      <c r="D1622" s="272">
        <f>IF('statement of marks'!EL48="","",'statement of marks'!EL48)</f>
        <v>11</v>
      </c>
      <c r="E1622" s="277">
        <f>IF('statement of marks'!EO48="","",'statement of marks'!EO48)</f>
        <v>25</v>
      </c>
      <c r="F1622" s="925"/>
      <c r="G1622" s="272">
        <f>IF('statement of marks'!EU48="","",'statement of marks'!EU48)</f>
        <v>38</v>
      </c>
      <c r="H1622" s="270">
        <f>IF(G1622="","",SUM(C1622:G1622))</f>
        <v>88</v>
      </c>
      <c r="I1622" s="272">
        <f>IF('statement of marks'!EZ48="","",'statement of marks'!EZ48)</f>
        <v>100</v>
      </c>
      <c r="J1622" s="270">
        <f>IF(I1622="","",SUM(H1622:I1622))</f>
        <v>188</v>
      </c>
      <c r="K1622" s="275" t="str">
        <f>IF('statement of marks'!IX48="","",'statement of marks'!IX48)</f>
        <v>A</v>
      </c>
      <c r="L1622" s="274" t="str">
        <f>IF('result subject-wise'!AR48="","",'result subject-wise'!AR48)</f>
        <v/>
      </c>
      <c r="M1622" s="929"/>
      <c r="N1622" s="930"/>
      <c r="O1622" s="331"/>
      <c r="P1622" s="362"/>
      <c r="Q1622" s="341"/>
      <c r="R1622" s="341"/>
      <c r="S1622" s="341"/>
      <c r="T1622" s="341"/>
      <c r="U1622" s="340"/>
      <c r="V1622" s="334"/>
      <c r="W1622" s="340"/>
      <c r="X1622" s="341"/>
      <c r="Y1622" s="331"/>
      <c r="Z1622" s="331"/>
    </row>
    <row r="1623" spans="1:26" ht="21" customHeight="1">
      <c r="A1623" s="891" t="str">
        <f>'statement of marks'!$FJ$3</f>
        <v xml:space="preserve"> FOUNDATION OF IT</v>
      </c>
      <c r="B1623" s="892"/>
      <c r="C1623" s="272">
        <f>IF('statement of marks'!FJ48="","",'statement of marks'!FJ48)</f>
        <v>10</v>
      </c>
      <c r="D1623" s="272">
        <f>IF('statement of marks'!FK48="","",'statement of marks'!FK48)</f>
        <v>10</v>
      </c>
      <c r="E1623" s="277">
        <f>IF('statement of marks'!FL48="","",'statement of marks'!FL48)</f>
        <v>10</v>
      </c>
      <c r="F1623" s="926"/>
      <c r="G1623" s="272">
        <f>IF('statement of marks'!FP48="","",'statement of marks'!FP48)</f>
        <v>51</v>
      </c>
      <c r="H1623" s="270">
        <f>IF(G1623="","",SUM(C1623:G1623))</f>
        <v>81</v>
      </c>
      <c r="I1623" s="272">
        <f>IF('statement of marks'!FU48="","",'statement of marks'!FU48)</f>
        <v>90</v>
      </c>
      <c r="J1623" s="270">
        <f>IF(I1623="","",SUM(H1623:I1623))</f>
        <v>171</v>
      </c>
      <c r="K1623" s="275" t="str">
        <f>IF('statement of marks'!IY48="","",'statement of marks'!IY48)</f>
        <v>A</v>
      </c>
      <c r="L1623" s="274" t="str">
        <f>IF('result subject-wise'!AS48="","",'result subject-wise'!AS48)</f>
        <v/>
      </c>
      <c r="M1623" s="931" t="str">
        <f>IF('result subject-wise'!AV48="","",'result subject-wise'!AV48)</f>
        <v/>
      </c>
      <c r="N1623" s="932"/>
      <c r="O1623" s="326"/>
      <c r="P1623" s="362"/>
      <c r="Q1623" s="327"/>
      <c r="R1623" s="325"/>
      <c r="S1623" s="327"/>
      <c r="T1623" s="325"/>
      <c r="U1623" s="337"/>
      <c r="V1623" s="342"/>
      <c r="W1623" s="343"/>
      <c r="X1623" s="332"/>
      <c r="Y1623" s="326"/>
      <c r="Z1623" s="326"/>
    </row>
    <row r="1624" spans="1:26" ht="21" customHeight="1">
      <c r="A1624" s="891" t="str">
        <f>'statement of marks'!$GE$3</f>
        <v xml:space="preserve"> S.U.P.W.</v>
      </c>
      <c r="B1624" s="892"/>
      <c r="C1624" s="933" t="s">
        <v>244</v>
      </c>
      <c r="D1624" s="934"/>
      <c r="E1624" s="933" t="s">
        <v>74</v>
      </c>
      <c r="F1624" s="933"/>
      <c r="G1624" s="934"/>
      <c r="H1624" s="934" t="s">
        <v>75</v>
      </c>
      <c r="I1624" s="934"/>
      <c r="J1624" s="270" t="s">
        <v>35</v>
      </c>
      <c r="K1624" s="274" t="s">
        <v>52</v>
      </c>
      <c r="L1624" s="935"/>
      <c r="M1624" s="933" t="s">
        <v>130</v>
      </c>
      <c r="N1624" s="936"/>
      <c r="O1624" s="326"/>
      <c r="P1624" s="362"/>
      <c r="Q1624" s="327"/>
      <c r="R1624" s="325"/>
      <c r="S1624" s="327"/>
      <c r="T1624" s="325"/>
      <c r="U1624" s="337"/>
      <c r="V1624" s="332"/>
      <c r="W1624" s="332"/>
      <c r="X1624" s="332"/>
      <c r="Y1624" s="326"/>
      <c r="Z1624" s="326"/>
    </row>
    <row r="1625" spans="1:26" ht="21" customHeight="1">
      <c r="A1625" s="891"/>
      <c r="B1625" s="892"/>
      <c r="C1625" s="934">
        <f>'statement of marks'!$GE$6</f>
        <v>25</v>
      </c>
      <c r="D1625" s="934"/>
      <c r="E1625" s="934">
        <f>'statement of marks'!$GF$6</f>
        <v>45</v>
      </c>
      <c r="F1625" s="934"/>
      <c r="G1625" s="934"/>
      <c r="H1625" s="934">
        <f>'statement of marks'!$GG$6</f>
        <v>30</v>
      </c>
      <c r="I1625" s="934"/>
      <c r="J1625" s="270">
        <f>SUM(C1625,E1625,H1625)</f>
        <v>100</v>
      </c>
      <c r="K1625" s="274"/>
      <c r="L1625" s="935"/>
      <c r="M1625" s="937" t="str">
        <f>IF(M1623="PASS",N1620,"")</f>
        <v/>
      </c>
      <c r="N1625" s="938"/>
      <c r="O1625" s="326"/>
      <c r="P1625" s="362"/>
      <c r="Q1625" s="327"/>
      <c r="R1625" s="325"/>
      <c r="S1625" s="327"/>
      <c r="T1625" s="325"/>
      <c r="U1625" s="337"/>
      <c r="V1625" s="332"/>
      <c r="W1625" s="332"/>
      <c r="X1625" s="332"/>
      <c r="Y1625" s="326"/>
      <c r="Z1625" s="326"/>
    </row>
    <row r="1626" spans="1:26" ht="21" customHeight="1">
      <c r="A1626" s="891"/>
      <c r="B1626" s="892"/>
      <c r="C1626" s="939">
        <f>IF('statement of marks'!GE48="","",'statement of marks'!GE48)</f>
        <v>24</v>
      </c>
      <c r="D1626" s="939"/>
      <c r="E1626" s="939">
        <f>'statement of marks'!GF48</f>
        <v>44</v>
      </c>
      <c r="F1626" s="939"/>
      <c r="G1626" s="939"/>
      <c r="H1626" s="939">
        <f>'statement of marks'!GG48</f>
        <v>30</v>
      </c>
      <c r="I1626" s="939"/>
      <c r="J1626" s="272">
        <f>IF(H1626="","",SUM(C1626,E1626,H1626))</f>
        <v>98</v>
      </c>
      <c r="K1626" s="275" t="str">
        <f>IF('statement of marks'!IZ48="","",'statement of marks'!IZ48)</f>
        <v>A</v>
      </c>
      <c r="L1626" s="935"/>
      <c r="M1626" s="940" t="s">
        <v>50</v>
      </c>
      <c r="N1626" s="941"/>
      <c r="O1626" s="326"/>
      <c r="P1626" s="362"/>
      <c r="Q1626" s="325"/>
      <c r="R1626" s="325"/>
      <c r="S1626" s="325"/>
      <c r="T1626" s="325"/>
      <c r="U1626" s="332"/>
      <c r="V1626" s="342"/>
      <c r="W1626" s="337"/>
      <c r="X1626" s="337"/>
      <c r="Y1626" s="326"/>
      <c r="Z1626" s="326"/>
    </row>
    <row r="1627" spans="1:26" ht="21" customHeight="1">
      <c r="A1627" s="891" t="str">
        <f>'statement of marks'!$GN$3</f>
        <v xml:space="preserve"> ART EDU.</v>
      </c>
      <c r="B1627" s="892"/>
      <c r="C1627" s="934" t="s">
        <v>76</v>
      </c>
      <c r="D1627" s="934"/>
      <c r="E1627" s="934" t="s">
        <v>77</v>
      </c>
      <c r="F1627" s="934"/>
      <c r="G1627" s="934"/>
      <c r="H1627" s="934" t="s">
        <v>78</v>
      </c>
      <c r="I1627" s="934"/>
      <c r="J1627" s="270" t="s">
        <v>35</v>
      </c>
      <c r="K1627" s="274" t="s">
        <v>52</v>
      </c>
      <c r="L1627" s="935"/>
      <c r="M1627" s="942" t="str">
        <f>IF(M1625="","",IF(M1625&gt;=60,"FIRST",IF(M1625&gt;=48,"SECOND",IF(M1625&gt;=36,"THIRD"))))</f>
        <v/>
      </c>
      <c r="N1627" s="943"/>
      <c r="O1627" s="326"/>
      <c r="P1627" s="362"/>
      <c r="Q1627" s="325"/>
      <c r="R1627" s="325"/>
      <c r="S1627" s="325"/>
      <c r="T1627" s="325"/>
      <c r="U1627" s="332"/>
      <c r="V1627" s="342"/>
      <c r="W1627" s="337"/>
      <c r="X1627" s="337"/>
      <c r="Y1627" s="326"/>
      <c r="Z1627" s="326"/>
    </row>
    <row r="1628" spans="1:26" ht="21" customHeight="1">
      <c r="A1628" s="891"/>
      <c r="B1628" s="892"/>
      <c r="C1628" s="934">
        <f>'statement of marks'!$GN$6</f>
        <v>25</v>
      </c>
      <c r="D1628" s="934"/>
      <c r="E1628" s="274">
        <f>'statement of marks'!$GO$6</f>
        <v>30</v>
      </c>
      <c r="F1628" s="274"/>
      <c r="G1628" s="270">
        <f>'statement of marks'!$GP$6</f>
        <v>30</v>
      </c>
      <c r="H1628" s="934">
        <f>'statement of marks'!$GQ$6</f>
        <v>15</v>
      </c>
      <c r="I1628" s="934"/>
      <c r="J1628" s="270">
        <f>SUM(C1628,E1628,G1628,H1628)</f>
        <v>100</v>
      </c>
      <c r="K1628" s="274"/>
      <c r="L1628" s="935"/>
      <c r="M1628" s="942"/>
      <c r="N1628" s="943"/>
      <c r="O1628" s="326"/>
      <c r="P1628" s="362"/>
      <c r="Q1628" s="327"/>
      <c r="R1628" s="327"/>
      <c r="S1628" s="327"/>
      <c r="T1628" s="327"/>
      <c r="U1628" s="337"/>
      <c r="V1628" s="342"/>
      <c r="W1628" s="34"/>
      <c r="X1628" s="337"/>
      <c r="Y1628" s="326"/>
      <c r="Z1628" s="326"/>
    </row>
    <row r="1629" spans="1:26" ht="21" customHeight="1">
      <c r="A1629" s="891"/>
      <c r="B1629" s="892"/>
      <c r="C1629" s="939">
        <f>IF('statement of marks'!GN48="","",'statement of marks'!GN48)</f>
        <v>24</v>
      </c>
      <c r="D1629" s="939"/>
      <c r="E1629" s="277">
        <f>'statement of marks'!GO48</f>
        <v>28</v>
      </c>
      <c r="F1629" s="277"/>
      <c r="G1629" s="272">
        <f>'statement of marks'!GP48</f>
        <v>27</v>
      </c>
      <c r="H1629" s="939">
        <f>'statement of marks'!GQ48</f>
        <v>14</v>
      </c>
      <c r="I1629" s="939"/>
      <c r="J1629" s="270">
        <f>IF(H1629="","",SUM(C1629:H1629))</f>
        <v>93</v>
      </c>
      <c r="K1629" s="275" t="str">
        <f>IF('statement of marks'!JA48="","",'statement of marks'!JA48)</f>
        <v>A</v>
      </c>
      <c r="L1629" s="944" t="s">
        <v>442</v>
      </c>
      <c r="M1629" s="945"/>
      <c r="N1629" s="946"/>
      <c r="O1629" s="326"/>
      <c r="P1629" s="362"/>
      <c r="Q1629" s="325"/>
      <c r="R1629" s="325"/>
      <c r="S1629" s="325"/>
      <c r="T1629" s="325"/>
      <c r="U1629" s="332"/>
      <c r="V1629" s="342"/>
      <c r="W1629" s="337"/>
      <c r="X1629" s="337"/>
      <c r="Y1629" s="326"/>
      <c r="Z1629" s="326"/>
    </row>
    <row r="1630" spans="1:26" ht="21" customHeight="1">
      <c r="A1630" s="922" t="s">
        <v>439</v>
      </c>
      <c r="B1630" s="923"/>
      <c r="C1630" s="901" t="str">
        <f>'statement of marks'!HK48</f>
        <v/>
      </c>
      <c r="D1630" s="901"/>
      <c r="E1630" s="901"/>
      <c r="F1630" s="278"/>
      <c r="G1630" s="278" t="s">
        <v>211</v>
      </c>
      <c r="H1630" s="275" t="str">
        <f>IF('statement of marks'!DR48="","",'statement of marks'!DR48)</f>
        <v/>
      </c>
      <c r="I1630" s="942" t="s">
        <v>209</v>
      </c>
      <c r="J1630" s="942"/>
      <c r="K1630" s="272" t="str">
        <f>IF('statement of marks'!HM48="","",'statement of marks'!HM48)</f>
        <v/>
      </c>
      <c r="L1630" s="945"/>
      <c r="M1630" s="945"/>
      <c r="N1630" s="946"/>
      <c r="O1630" s="326"/>
      <c r="P1630" s="362"/>
      <c r="Q1630" s="325"/>
      <c r="R1630" s="325"/>
      <c r="S1630" s="325"/>
      <c r="T1630" s="325"/>
      <c r="U1630" s="332"/>
      <c r="V1630" s="342"/>
      <c r="W1630" s="337"/>
      <c r="X1630" s="337"/>
      <c r="Y1630" s="326"/>
      <c r="Z1630" s="326"/>
    </row>
    <row r="1631" spans="1:26" ht="21" customHeight="1">
      <c r="A1631" s="310" t="s">
        <v>363</v>
      </c>
      <c r="B1631" s="947" t="s">
        <v>202</v>
      </c>
      <c r="C1631" s="947"/>
      <c r="D1631" s="939" t="s">
        <v>203</v>
      </c>
      <c r="E1631" s="939"/>
      <c r="F1631" s="272"/>
      <c r="G1631" s="939" t="s">
        <v>204</v>
      </c>
      <c r="H1631" s="939"/>
      <c r="I1631" s="939" t="s">
        <v>205</v>
      </c>
      <c r="J1631" s="939"/>
      <c r="K1631" s="272" t="s">
        <v>324</v>
      </c>
      <c r="L1631" s="945"/>
      <c r="M1631" s="945"/>
      <c r="N1631" s="946"/>
      <c r="O1631" s="326"/>
      <c r="P1631" s="362"/>
      <c r="Q1631" s="327"/>
      <c r="R1631" s="327"/>
      <c r="S1631" s="327"/>
      <c r="T1631" s="325"/>
      <c r="U1631" s="337"/>
      <c r="V1631" s="344"/>
      <c r="W1631" s="345"/>
      <c r="X1631" s="345"/>
      <c r="Y1631" s="326"/>
      <c r="Z1631" s="326"/>
    </row>
    <row r="1632" spans="1:26" ht="21" customHeight="1">
      <c r="A1632" s="891" t="s">
        <v>200</v>
      </c>
      <c r="B1632" s="892"/>
      <c r="C1632" s="277" t="str">
        <f>IF('statement of marks'!HO48="","",'statement of marks'!HO48)</f>
        <v/>
      </c>
      <c r="D1632" s="893" t="str">
        <f>IF('statement of marks'!HQ48="","",'statement of marks'!HQ48)</f>
        <v/>
      </c>
      <c r="E1632" s="893"/>
      <c r="F1632" s="277"/>
      <c r="G1632" s="893" t="str">
        <f>IF('statement of marks'!HS48="","",'statement of marks'!HS48)</f>
        <v/>
      </c>
      <c r="H1632" s="893"/>
      <c r="I1632" s="893" t="str">
        <f>IF('statement of marks'!HU48="","",'statement of marks'!HU48)</f>
        <v/>
      </c>
      <c r="J1632" s="893"/>
      <c r="K1632" s="275" t="str">
        <f>'statement of marks'!HW48</f>
        <v/>
      </c>
      <c r="L1632" s="894" t="str">
        <f>IF(OR(M1623="PASS",M1623="FAIL"),'result subject-wise'!$AV$112,"")</f>
        <v/>
      </c>
      <c r="M1632" s="894"/>
      <c r="N1632" s="895"/>
      <c r="O1632" s="331"/>
      <c r="P1632" s="362"/>
      <c r="Q1632" s="324"/>
      <c r="R1632" s="337"/>
      <c r="S1632" s="337"/>
      <c r="T1632" s="337"/>
      <c r="U1632" s="327"/>
      <c r="V1632" s="345"/>
      <c r="W1632" s="345"/>
      <c r="X1632" s="345"/>
      <c r="Y1632" s="331"/>
      <c r="Z1632" s="331"/>
    </row>
    <row r="1633" spans="1:26" ht="21" customHeight="1">
      <c r="A1633" s="896" t="s">
        <v>201</v>
      </c>
      <c r="B1633" s="897"/>
      <c r="C1633" s="274" t="str">
        <f>IF('statement of marks'!HN48="","",'statement of marks'!HN48)</f>
        <v/>
      </c>
      <c r="D1633" s="898" t="str">
        <f>IF('statement of marks'!HP48="","",'statement of marks'!HP48)</f>
        <v/>
      </c>
      <c r="E1633" s="898"/>
      <c r="F1633" s="274"/>
      <c r="G1633" s="898" t="str">
        <f>IF('statement of marks'!HR48="","",'statement of marks'!HR48)</f>
        <v/>
      </c>
      <c r="H1633" s="898"/>
      <c r="I1633" s="898" t="str">
        <f>IF('statement of marks'!HT48="","",'statement of marks'!HT48)</f>
        <v/>
      </c>
      <c r="J1633" s="898"/>
      <c r="K1633" s="274" t="str">
        <f>'statement of marks'!HV48</f>
        <v/>
      </c>
      <c r="L1633" s="894"/>
      <c r="M1633" s="894"/>
      <c r="N1633" s="895"/>
      <c r="O1633" s="346"/>
      <c r="P1633" s="362"/>
      <c r="Q1633" s="327"/>
      <c r="R1633" s="327"/>
      <c r="S1633" s="327"/>
      <c r="T1633" s="327"/>
      <c r="U1633" s="327"/>
      <c r="V1633" s="345"/>
      <c r="W1633" s="345"/>
      <c r="X1633" s="345"/>
      <c r="Y1633" s="357"/>
      <c r="Z1633" s="346"/>
    </row>
    <row r="1634" spans="1:26" ht="21" customHeight="1">
      <c r="A1634" s="899" t="s">
        <v>323</v>
      </c>
      <c r="B1634" s="900"/>
      <c r="C1634" s="22"/>
      <c r="D1634" s="901"/>
      <c r="E1634" s="901"/>
      <c r="F1634" s="278"/>
      <c r="G1634" s="901"/>
      <c r="H1634" s="901"/>
      <c r="I1634" s="901"/>
      <c r="J1634" s="901"/>
      <c r="K1634" s="901"/>
      <c r="L1634" s="901"/>
      <c r="M1634" s="901"/>
      <c r="N1634" s="902"/>
      <c r="O1634" s="326"/>
      <c r="P1634" s="362"/>
      <c r="Q1634" s="334"/>
      <c r="R1634" s="334"/>
      <c r="S1634" s="334"/>
      <c r="T1634" s="334"/>
      <c r="U1634" s="337"/>
      <c r="V1634" s="347"/>
      <c r="W1634" s="347"/>
      <c r="X1634" s="347"/>
      <c r="Y1634" s="326"/>
      <c r="Z1634" s="326"/>
    </row>
    <row r="1635" spans="1:26" ht="21" customHeight="1">
      <c r="A1635" s="899" t="s">
        <v>206</v>
      </c>
      <c r="B1635" s="900"/>
      <c r="C1635" s="22"/>
      <c r="D1635" s="901"/>
      <c r="E1635" s="901"/>
      <c r="F1635" s="278"/>
      <c r="G1635" s="901"/>
      <c r="H1635" s="901"/>
      <c r="I1635" s="901"/>
      <c r="J1635" s="901"/>
      <c r="K1635" s="901"/>
      <c r="L1635" s="901"/>
      <c r="M1635" s="901"/>
      <c r="N1635" s="902"/>
      <c r="O1635" s="348"/>
      <c r="P1635" s="362"/>
      <c r="Q1635" s="332"/>
      <c r="R1635" s="332"/>
      <c r="S1635" s="332"/>
      <c r="T1635" s="332"/>
      <c r="U1635" s="332"/>
      <c r="V1635" s="347"/>
      <c r="W1635" s="347"/>
      <c r="X1635" s="347"/>
      <c r="Y1635" s="348"/>
      <c r="Z1635" s="348"/>
    </row>
    <row r="1636" spans="1:26" ht="21" customHeight="1">
      <c r="A1636" s="891" t="s">
        <v>322</v>
      </c>
      <c r="B1636" s="892"/>
      <c r="C1636" s="22"/>
      <c r="D1636" s="901"/>
      <c r="E1636" s="901"/>
      <c r="F1636" s="278"/>
      <c r="G1636" s="901"/>
      <c r="H1636" s="901"/>
      <c r="I1636" s="901"/>
      <c r="J1636" s="901"/>
      <c r="K1636" s="594" t="s">
        <v>322</v>
      </c>
      <c r="L1636" s="901"/>
      <c r="M1636" s="901"/>
      <c r="N1636" s="902"/>
      <c r="O1636" s="326"/>
      <c r="P1636" s="362"/>
      <c r="Q1636" s="324"/>
      <c r="R1636" s="324"/>
      <c r="S1636" s="324"/>
      <c r="T1636" s="324"/>
      <c r="U1636" s="324"/>
      <c r="V1636" s="324"/>
      <c r="W1636" s="324"/>
      <c r="X1636" s="324"/>
      <c r="Y1636" s="349"/>
      <c r="Z1636" s="326"/>
    </row>
    <row r="1637" spans="1:26" ht="21" customHeight="1">
      <c r="A1637" s="891" t="s">
        <v>207</v>
      </c>
      <c r="B1637" s="892"/>
      <c r="C1637" s="22"/>
      <c r="D1637" s="901"/>
      <c r="E1637" s="901"/>
      <c r="F1637" s="278"/>
      <c r="G1637" s="901"/>
      <c r="H1637" s="901"/>
      <c r="I1637" s="901"/>
      <c r="J1637" s="901"/>
      <c r="K1637" s="901"/>
      <c r="L1637" s="901"/>
      <c r="M1637" s="901"/>
      <c r="N1637" s="902"/>
      <c r="O1637" s="326"/>
      <c r="P1637" s="362"/>
      <c r="Q1637" s="324"/>
      <c r="R1637" s="324"/>
      <c r="S1637" s="324"/>
      <c r="T1637" s="324"/>
      <c r="U1637" s="324"/>
      <c r="V1637" s="324"/>
      <c r="W1637" s="324"/>
      <c r="X1637" s="324"/>
      <c r="Y1637" s="326"/>
      <c r="Z1637" s="326"/>
    </row>
    <row r="1638" spans="1:26" ht="21" customHeight="1" thickBot="1">
      <c r="A1638" s="905" t="s">
        <v>208</v>
      </c>
      <c r="B1638" s="906"/>
      <c r="C1638" s="906"/>
      <c r="D1638" s="906"/>
      <c r="E1638" s="906"/>
      <c r="F1638" s="314"/>
      <c r="G1638" s="907">
        <f>'statement of marks'!$HV$108</f>
        <v>45781</v>
      </c>
      <c r="H1638" s="907"/>
      <c r="I1638" s="908" t="s">
        <v>210</v>
      </c>
      <c r="J1638" s="908"/>
      <c r="K1638" s="903"/>
      <c r="L1638" s="903"/>
      <c r="M1638" s="903"/>
      <c r="N1638" s="904"/>
      <c r="O1638" s="326"/>
      <c r="P1638" s="362"/>
      <c r="Q1638" s="324"/>
      <c r="R1638" s="324"/>
      <c r="S1638" s="324"/>
      <c r="T1638" s="324"/>
      <c r="U1638" s="34"/>
      <c r="V1638" s="324"/>
      <c r="W1638" s="324"/>
      <c r="X1638" s="324"/>
      <c r="Y1638" s="326"/>
      <c r="Z1638" s="326"/>
    </row>
    <row r="1639" spans="1:26" ht="21" customHeight="1" thickTop="1">
      <c r="A1639" s="962" t="s">
        <v>195</v>
      </c>
      <c r="B1639" s="963"/>
      <c r="C1639" s="963"/>
      <c r="D1639" s="963"/>
      <c r="E1639" s="963"/>
      <c r="F1639" s="963"/>
      <c r="G1639" s="963"/>
      <c r="H1639" s="963"/>
      <c r="I1639" s="963"/>
      <c r="J1639" s="963"/>
      <c r="K1639" s="963"/>
      <c r="L1639" s="963"/>
      <c r="M1639" s="963"/>
      <c r="N1639" s="964"/>
      <c r="O1639" s="326"/>
      <c r="P1639" s="362"/>
      <c r="Q1639" s="324"/>
      <c r="R1639" s="324"/>
      <c r="S1639" s="324"/>
      <c r="T1639" s="324"/>
      <c r="U1639" s="324"/>
      <c r="V1639" s="324"/>
      <c r="W1639" s="324"/>
      <c r="X1639" s="324"/>
      <c r="Y1639" s="326"/>
      <c r="Z1639" s="326"/>
    </row>
    <row r="1640" spans="1:26" ht="21" customHeight="1">
      <c r="A1640" s="965" t="str">
        <f>IF('statement of marks'!$A$2="","",'statement of marks'!$A$2)</f>
        <v>Govt. Higher Secondary School, XYZ</v>
      </c>
      <c r="B1640" s="966"/>
      <c r="C1640" s="966"/>
      <c r="D1640" s="966"/>
      <c r="E1640" s="966"/>
      <c r="F1640" s="966"/>
      <c r="G1640" s="966"/>
      <c r="H1640" s="966"/>
      <c r="I1640" s="966"/>
      <c r="J1640" s="966"/>
      <c r="K1640" s="966"/>
      <c r="L1640" s="966"/>
      <c r="M1640" s="966"/>
      <c r="N1640" s="967"/>
      <c r="O1640" s="345"/>
      <c r="P1640" s="362"/>
      <c r="Q1640" s="345"/>
      <c r="R1640" s="347"/>
      <c r="S1640" s="350"/>
      <c r="T1640" s="350"/>
      <c r="U1640" s="324"/>
      <c r="V1640" s="324"/>
      <c r="W1640" s="324"/>
      <c r="X1640" s="324"/>
      <c r="Y1640" s="345"/>
      <c r="Z1640" s="345"/>
    </row>
    <row r="1641" spans="1:26" ht="21" customHeight="1">
      <c r="A1641" s="965"/>
      <c r="B1641" s="966"/>
      <c r="C1641" s="966"/>
      <c r="D1641" s="966"/>
      <c r="E1641" s="966"/>
      <c r="F1641" s="966"/>
      <c r="G1641" s="966"/>
      <c r="H1641" s="966"/>
      <c r="I1641" s="966"/>
      <c r="J1641" s="966"/>
      <c r="K1641" s="966"/>
      <c r="L1641" s="966"/>
      <c r="M1641" s="966"/>
      <c r="N1641" s="967"/>
      <c r="O1641" s="323"/>
      <c r="P1641" s="362"/>
      <c r="Q1641" s="323"/>
      <c r="R1641" s="323"/>
      <c r="S1641" s="323"/>
      <c r="T1641" s="323"/>
      <c r="U1641" s="323"/>
      <c r="V1641" s="323"/>
      <c r="W1641" s="323"/>
      <c r="X1641" s="323"/>
      <c r="Y1641" s="323"/>
      <c r="Z1641" s="323"/>
    </row>
    <row r="1642" spans="1:26" ht="21" customHeight="1">
      <c r="A1642" s="891" t="s">
        <v>196</v>
      </c>
      <c r="B1642" s="892"/>
      <c r="C1642" s="939" t="str">
        <f>IF(M1662="","MAIN EXAM.",IF(C1669="SUPPL.","SUPPL. EXAM.",IF(C1669="RE-EXAM.","RE-EXAM.",)))</f>
        <v>MAIN EXAM.</v>
      </c>
      <c r="D1642" s="939"/>
      <c r="E1642" s="939"/>
      <c r="F1642" s="939"/>
      <c r="G1642" s="939"/>
      <c r="H1642" s="948" t="s">
        <v>133</v>
      </c>
      <c r="I1642" s="949"/>
      <c r="J1642" s="352" t="str">
        <f>IF('statement of marks'!$F$3="","",'statement of marks'!$F$3)</f>
        <v>2024-25</v>
      </c>
      <c r="K1642" s="939" t="s">
        <v>62</v>
      </c>
      <c r="L1642" s="939"/>
      <c r="M1642" s="939" t="str">
        <f>IF('statement of marks'!D49="","",'statement of marks'!D49)</f>
        <v/>
      </c>
      <c r="N1642" s="950"/>
      <c r="O1642" s="325"/>
      <c r="P1642" s="362"/>
      <c r="Q1642" s="325"/>
      <c r="R1642" s="325"/>
      <c r="S1642" s="325"/>
      <c r="T1642" s="325"/>
      <c r="U1642" s="325"/>
      <c r="V1642" s="325"/>
      <c r="W1642" s="325"/>
      <c r="X1642" s="325"/>
      <c r="Y1642" s="325"/>
      <c r="Z1642" s="325"/>
    </row>
    <row r="1643" spans="1:26" ht="21" customHeight="1">
      <c r="A1643" s="891" t="s">
        <v>36</v>
      </c>
      <c r="B1643" s="892"/>
      <c r="C1643" s="892" t="str">
        <f>IF('statement of marks'!G49="","",'statement of marks'!G49)</f>
        <v/>
      </c>
      <c r="D1643" s="892"/>
      <c r="E1643" s="892"/>
      <c r="F1643" s="892"/>
      <c r="G1643" s="892"/>
      <c r="H1643" s="892"/>
      <c r="I1643" s="892"/>
      <c r="J1643" s="892"/>
      <c r="K1643" s="892"/>
      <c r="L1643" s="892"/>
      <c r="M1643" s="892"/>
      <c r="N1643" s="951"/>
      <c r="O1643" s="325"/>
      <c r="P1643" s="362"/>
      <c r="Q1643" s="325"/>
      <c r="R1643" s="325"/>
      <c r="S1643" s="325"/>
      <c r="T1643" s="325"/>
      <c r="U1643" s="325"/>
      <c r="V1643" s="325"/>
      <c r="W1643" s="325"/>
      <c r="X1643" s="325"/>
      <c r="Y1643" s="325"/>
      <c r="Z1643" s="325"/>
    </row>
    <row r="1644" spans="1:26" ht="21" customHeight="1">
      <c r="A1644" s="891" t="s">
        <v>37</v>
      </c>
      <c r="B1644" s="892"/>
      <c r="C1644" s="892" t="str">
        <f>IF('statement of marks'!H49="","",'statement of marks'!H49)</f>
        <v/>
      </c>
      <c r="D1644" s="892"/>
      <c r="E1644" s="892"/>
      <c r="F1644" s="892"/>
      <c r="G1644" s="892"/>
      <c r="H1644" s="892"/>
      <c r="I1644" s="892"/>
      <c r="J1644" s="892"/>
      <c r="K1644" s="892"/>
      <c r="L1644" s="892"/>
      <c r="M1644" s="892"/>
      <c r="N1644" s="951"/>
      <c r="O1644" s="326"/>
      <c r="P1644" s="362"/>
      <c r="Q1644" s="327"/>
      <c r="R1644" s="327"/>
      <c r="S1644" s="327"/>
      <c r="T1644" s="327"/>
      <c r="U1644" s="327"/>
      <c r="V1644" s="327"/>
      <c r="W1644" s="327"/>
      <c r="X1644" s="327"/>
      <c r="Y1644" s="326"/>
      <c r="Z1644" s="326"/>
    </row>
    <row r="1645" spans="1:26" ht="21" customHeight="1">
      <c r="A1645" s="891" t="s">
        <v>38</v>
      </c>
      <c r="B1645" s="892"/>
      <c r="C1645" s="892" t="str">
        <f>IF('statement of marks'!I49="","",'statement of marks'!I49)</f>
        <v/>
      </c>
      <c r="D1645" s="892"/>
      <c r="E1645" s="892"/>
      <c r="F1645" s="892"/>
      <c r="G1645" s="892"/>
      <c r="H1645" s="892"/>
      <c r="I1645" s="892"/>
      <c r="J1645" s="892"/>
      <c r="K1645" s="892"/>
      <c r="L1645" s="892"/>
      <c r="M1645" s="892"/>
      <c r="N1645" s="951"/>
      <c r="O1645" s="326"/>
      <c r="P1645" s="362"/>
      <c r="Q1645" s="326"/>
      <c r="R1645" s="326"/>
      <c r="S1645" s="326"/>
      <c r="T1645" s="326"/>
      <c r="U1645" s="326"/>
      <c r="V1645" s="326"/>
      <c r="W1645" s="326"/>
      <c r="X1645" s="326"/>
      <c r="Y1645" s="326"/>
      <c r="Z1645" s="326"/>
    </row>
    <row r="1646" spans="1:26" ht="21" customHeight="1">
      <c r="A1646" s="891" t="s">
        <v>243</v>
      </c>
      <c r="B1646" s="892"/>
      <c r="C1646" s="892" t="str">
        <f>IF('statement of marks'!$A$3="","",'statement of marks'!$A$3)</f>
        <v>9 'A'</v>
      </c>
      <c r="D1646" s="892"/>
      <c r="E1646" s="939" t="s">
        <v>63</v>
      </c>
      <c r="F1646" s="939"/>
      <c r="G1646" s="939"/>
      <c r="H1646" s="939" t="str">
        <f>IF('statement of marks'!E49="","",'statement of marks'!E49)</f>
        <v/>
      </c>
      <c r="I1646" s="939"/>
      <c r="J1646" s="952" t="s">
        <v>58</v>
      </c>
      <c r="K1646" s="952"/>
      <c r="L1646" s="953" t="str">
        <f>IF('statement of marks'!F49="","",'statement of marks'!F49)</f>
        <v/>
      </c>
      <c r="M1646" s="953"/>
      <c r="N1646" s="954"/>
      <c r="O1646" s="326"/>
      <c r="P1646" s="362"/>
      <c r="Q1646" s="326"/>
      <c r="R1646" s="326"/>
      <c r="S1646" s="326"/>
      <c r="T1646" s="326"/>
      <c r="U1646" s="326"/>
      <c r="V1646" s="326"/>
      <c r="W1646" s="326"/>
      <c r="X1646" s="326"/>
      <c r="Y1646" s="326"/>
      <c r="Z1646" s="326"/>
    </row>
    <row r="1647" spans="1:26" ht="21" customHeight="1">
      <c r="A1647" s="955" t="s">
        <v>197</v>
      </c>
      <c r="B1647" s="956" t="s">
        <v>198</v>
      </c>
      <c r="C1647" s="659" t="s">
        <v>67</v>
      </c>
      <c r="D1647" s="659" t="s">
        <v>68</v>
      </c>
      <c r="E1647" s="957" t="s">
        <v>434</v>
      </c>
      <c r="F1647" s="958" t="s">
        <v>431</v>
      </c>
      <c r="G1647" s="659" t="s">
        <v>370</v>
      </c>
      <c r="H1647" s="659" t="s">
        <v>212</v>
      </c>
      <c r="I1647" s="659" t="s">
        <v>432</v>
      </c>
      <c r="J1647" s="659" t="s">
        <v>168</v>
      </c>
      <c r="K1647" s="659" t="s">
        <v>438</v>
      </c>
      <c r="L1647" s="659" t="s">
        <v>365</v>
      </c>
      <c r="M1647" s="659" t="s">
        <v>366</v>
      </c>
      <c r="N1647" s="961" t="s">
        <v>213</v>
      </c>
      <c r="O1647" s="326"/>
      <c r="P1647" s="362"/>
      <c r="Q1647" s="326"/>
      <c r="R1647" s="326"/>
      <c r="S1647" s="326"/>
      <c r="T1647" s="326"/>
      <c r="U1647" s="326"/>
      <c r="V1647" s="326"/>
      <c r="W1647" s="326"/>
      <c r="X1647" s="326"/>
      <c r="Y1647" s="326"/>
      <c r="Z1647" s="326"/>
    </row>
    <row r="1648" spans="1:26" ht="21" customHeight="1">
      <c r="A1648" s="955"/>
      <c r="B1648" s="956"/>
      <c r="C1648" s="659"/>
      <c r="D1648" s="659"/>
      <c r="E1648" s="957"/>
      <c r="F1648" s="959"/>
      <c r="G1648" s="659"/>
      <c r="H1648" s="659"/>
      <c r="I1648" s="659"/>
      <c r="J1648" s="659"/>
      <c r="K1648" s="659"/>
      <c r="L1648" s="659"/>
      <c r="M1648" s="659"/>
      <c r="N1648" s="961"/>
      <c r="O1648" s="326"/>
      <c r="P1648" s="362"/>
      <c r="Q1648" s="326"/>
      <c r="R1648" s="327"/>
      <c r="S1648" s="327"/>
      <c r="T1648" s="327"/>
      <c r="U1648" s="327"/>
      <c r="V1648" s="328"/>
      <c r="W1648" s="328"/>
      <c r="X1648" s="328"/>
      <c r="Y1648" s="326"/>
      <c r="Z1648" s="326"/>
    </row>
    <row r="1649" spans="1:26" ht="21" customHeight="1">
      <c r="A1649" s="955"/>
      <c r="B1649" s="956"/>
      <c r="C1649" s="659"/>
      <c r="D1649" s="659"/>
      <c r="E1649" s="957"/>
      <c r="F1649" s="960"/>
      <c r="G1649" s="659"/>
      <c r="H1649" s="659"/>
      <c r="I1649" s="659"/>
      <c r="J1649" s="659"/>
      <c r="K1649" s="659"/>
      <c r="L1649" s="659"/>
      <c r="M1649" s="659"/>
      <c r="N1649" s="961"/>
      <c r="O1649" s="329"/>
      <c r="P1649" s="362"/>
      <c r="Q1649" s="330"/>
      <c r="R1649" s="330"/>
      <c r="S1649" s="330"/>
      <c r="T1649" s="330"/>
      <c r="U1649" s="330"/>
      <c r="V1649" s="330"/>
      <c r="W1649" s="330"/>
      <c r="X1649" s="330"/>
      <c r="Y1649" s="329"/>
      <c r="Z1649" s="329"/>
    </row>
    <row r="1650" spans="1:26" ht="21" customHeight="1">
      <c r="A1650" s="922" t="s">
        <v>149</v>
      </c>
      <c r="B1650" s="923"/>
      <c r="C1650" s="274">
        <v>10</v>
      </c>
      <c r="D1650" s="274">
        <v>10</v>
      </c>
      <c r="E1650" s="322" t="s">
        <v>436</v>
      </c>
      <c r="F1650" s="322" t="s">
        <v>437</v>
      </c>
      <c r="G1650" s="274">
        <v>70</v>
      </c>
      <c r="H1650" s="270">
        <v>100</v>
      </c>
      <c r="I1650" s="202">
        <v>100</v>
      </c>
      <c r="J1650" s="270">
        <v>200</v>
      </c>
      <c r="K1650" s="279"/>
      <c r="L1650" s="270">
        <v>100</v>
      </c>
      <c r="M1650" s="270"/>
      <c r="N1650" s="201">
        <v>200</v>
      </c>
      <c r="O1650" s="329"/>
      <c r="P1650" s="362"/>
      <c r="Q1650" s="330"/>
      <c r="R1650" s="330"/>
      <c r="S1650" s="330"/>
      <c r="T1650" s="330"/>
      <c r="U1650" s="330"/>
      <c r="V1650" s="330"/>
      <c r="W1650" s="330"/>
      <c r="X1650" s="330"/>
      <c r="Y1650" s="329"/>
      <c r="Z1650" s="329"/>
    </row>
    <row r="1651" spans="1:26" ht="21" customHeight="1">
      <c r="A1651" s="891" t="str">
        <f>'statement of marks'!$J$3</f>
        <v xml:space="preserve"> HINDI</v>
      </c>
      <c r="B1651" s="892"/>
      <c r="C1651" s="277" t="str">
        <f>IF('statement of marks'!J49="","",'statement of marks'!J49)</f>
        <v/>
      </c>
      <c r="D1651" s="277" t="str">
        <f>IF('statement of marks'!K49="","",'statement of marks'!K49)</f>
        <v/>
      </c>
      <c r="E1651" s="277" t="str">
        <f>IF('statement of marks'!L49="","",'statement of marks'!L49)</f>
        <v/>
      </c>
      <c r="F1651" s="360" t="str">
        <f>IF('statement of marks'!N49="","",'statement of marks'!N49)</f>
        <v/>
      </c>
      <c r="G1651" s="277" t="str">
        <f>IF('statement of marks'!O49="","",'statement of marks'!O49)</f>
        <v/>
      </c>
      <c r="H1651" s="270" t="str">
        <f t="shared" ref="H1651:H1656" si="251">IF(G1651="","",SUM(C1651:G1651))</f>
        <v/>
      </c>
      <c r="I1651" s="202" t="str">
        <f>IF('statement of marks'!Q49="","",'statement of marks'!Q49)</f>
        <v/>
      </c>
      <c r="J1651" s="203" t="str">
        <f t="shared" ref="J1651:J1656" si="252">IF(I1651="","",SUM(H1651:I1651))</f>
        <v/>
      </c>
      <c r="K1651" s="275" t="str">
        <f>CONCATENATE('statement of marks'!HZ49,'statement of marks'!IA49,'statement of marks'!IB49)</f>
        <v/>
      </c>
      <c r="L1651" s="277" t="str">
        <f>IF('result subject-wise'!AB49="","",'result subject-wise'!AB49)</f>
        <v/>
      </c>
      <c r="M1651" s="277" t="str">
        <f>IF('result subject-wise'!AK49="","",'result subject-wise'!AK49)</f>
        <v/>
      </c>
      <c r="N1651" s="276" t="str">
        <f>IF(AND(K1651="RE",M1651=""),"",IF(AND(K1651="S",M1651=""),"",IF(M1651="P",SUM(H1651,L1651),J1651)))</f>
        <v/>
      </c>
      <c r="O1651" s="329"/>
      <c r="P1651" s="362"/>
      <c r="Q1651" s="330"/>
      <c r="R1651" s="330"/>
      <c r="S1651" s="330"/>
      <c r="T1651" s="330"/>
      <c r="U1651" s="330"/>
      <c r="V1651" s="330"/>
      <c r="W1651" s="330"/>
      <c r="X1651" s="330"/>
      <c r="Y1651" s="329"/>
      <c r="Z1651" s="329"/>
    </row>
    <row r="1652" spans="1:26" ht="21" customHeight="1">
      <c r="A1652" s="891" t="str">
        <f>'statement of marks'!$Y$3</f>
        <v xml:space="preserve"> ENGLISH</v>
      </c>
      <c r="B1652" s="892"/>
      <c r="C1652" s="277" t="str">
        <f>IF('statement of marks'!Y49="","",'statement of marks'!Y49)</f>
        <v/>
      </c>
      <c r="D1652" s="277" t="str">
        <f>IF('statement of marks'!Z49="","",'statement of marks'!Z49)</f>
        <v/>
      </c>
      <c r="E1652" s="277" t="str">
        <f>IF('statement of marks'!AA49="","",'statement of marks'!AA49)</f>
        <v/>
      </c>
      <c r="F1652" s="360" t="str">
        <f>IF('statement of marks'!AC49="","",'statement of marks'!AC49)</f>
        <v/>
      </c>
      <c r="G1652" s="277" t="str">
        <f>IF('statement of marks'!AD49="","",'statement of marks'!AD49)</f>
        <v/>
      </c>
      <c r="H1652" s="270" t="str">
        <f t="shared" si="251"/>
        <v/>
      </c>
      <c r="I1652" s="202" t="str">
        <f>IF('statement of marks'!AF49="","",'statement of marks'!AF49)</f>
        <v/>
      </c>
      <c r="J1652" s="203" t="str">
        <f t="shared" si="252"/>
        <v/>
      </c>
      <c r="K1652" s="275" t="str">
        <f>CONCATENATE('statement of marks'!IC49,'statement of marks'!ID49,'statement of marks'!IE49,)</f>
        <v/>
      </c>
      <c r="L1652" s="277" t="str">
        <f>IF('result subject-wise'!AC49="","",'result subject-wise'!AC49)</f>
        <v/>
      </c>
      <c r="M1652" s="277" t="str">
        <f>IF('result subject-wise'!AL49="","",'result subject-wise'!AL49)</f>
        <v/>
      </c>
      <c r="N1652" s="276" t="str">
        <f t="shared" ref="N1652:N1656" si="253">IF(AND(K1652="RE",M1652=""),"",IF(AND(K1652="S",M1652=""),"",IF(M1652="P",SUM(H1652,L1652),J1652)))</f>
        <v/>
      </c>
      <c r="O1652" s="331"/>
      <c r="P1652" s="362"/>
      <c r="Q1652" s="325"/>
      <c r="R1652" s="325"/>
      <c r="S1652" s="325"/>
      <c r="T1652" s="325"/>
      <c r="U1652" s="333"/>
      <c r="V1652" s="325"/>
      <c r="W1652" s="325"/>
      <c r="X1652" s="325"/>
      <c r="Y1652" s="331"/>
      <c r="Z1652" s="331"/>
    </row>
    <row r="1653" spans="1:26" ht="21" customHeight="1">
      <c r="A1653" s="891" t="str">
        <f>'statement of marks'!AO49</f>
        <v/>
      </c>
      <c r="B1653" s="892"/>
      <c r="C1653" s="277" t="str">
        <f>IF('statement of marks'!AP49="","",'statement of marks'!AP49)</f>
        <v/>
      </c>
      <c r="D1653" s="277" t="str">
        <f>IF('statement of marks'!AQ49="","",'statement of marks'!AQ49)</f>
        <v/>
      </c>
      <c r="E1653" s="277" t="str">
        <f>IF('statement of marks'!AR49="","",'statement of marks'!AR49)</f>
        <v/>
      </c>
      <c r="F1653" s="360" t="str">
        <f>IF('statement of marks'!AT49="","",'statement of marks'!AT49)</f>
        <v/>
      </c>
      <c r="G1653" s="277" t="str">
        <f>IF('statement of marks'!AU49="","",'statement of marks'!AU49)</f>
        <v/>
      </c>
      <c r="H1653" s="270" t="str">
        <f t="shared" si="251"/>
        <v/>
      </c>
      <c r="I1653" s="202" t="str">
        <f>IF('statement of marks'!AW49="","",'statement of marks'!AW49)</f>
        <v/>
      </c>
      <c r="J1653" s="203" t="str">
        <f t="shared" si="252"/>
        <v/>
      </c>
      <c r="K1653" s="275" t="str">
        <f>CONCATENATE('statement of marks'!IF49,'statement of marks'!IL49,'statement of marks'!IM49)</f>
        <v/>
      </c>
      <c r="L1653" s="277" t="str">
        <f>IF('result subject-wise'!AD49="","",'result subject-wise'!AD49)</f>
        <v/>
      </c>
      <c r="M1653" s="277" t="str">
        <f>IF('result subject-wise'!AM49="","",'result subject-wise'!AM49)</f>
        <v/>
      </c>
      <c r="N1653" s="276" t="str">
        <f t="shared" si="253"/>
        <v/>
      </c>
      <c r="O1653" s="351"/>
      <c r="P1653" s="362"/>
      <c r="Q1653" s="334"/>
      <c r="R1653" s="325"/>
      <c r="S1653" s="335"/>
      <c r="T1653" s="336"/>
      <c r="U1653" s="337"/>
      <c r="V1653" s="334"/>
      <c r="W1653" s="334"/>
      <c r="X1653" s="337"/>
      <c r="Y1653" s="326"/>
      <c r="Z1653" s="326"/>
    </row>
    <row r="1654" spans="1:26" ht="21" customHeight="1">
      <c r="A1654" s="891" t="str">
        <f>'statement of marks'!$BE$3</f>
        <v xml:space="preserve"> SCIENCE</v>
      </c>
      <c r="B1654" s="892"/>
      <c r="C1654" s="277" t="str">
        <f>IF('statement of marks'!BE49="","",'statement of marks'!BE49)</f>
        <v/>
      </c>
      <c r="D1654" s="277" t="str">
        <f>IF('statement of marks'!BF49="","",'statement of marks'!BF49)</f>
        <v/>
      </c>
      <c r="E1654" s="277" t="str">
        <f>IF('statement of marks'!BG49="","",'statement of marks'!BG49)</f>
        <v/>
      </c>
      <c r="F1654" s="360" t="str">
        <f>IF('statement of marks'!BI49="","",'statement of marks'!BI49)</f>
        <v/>
      </c>
      <c r="G1654" s="277" t="str">
        <f>IF('statement of marks'!BJ49="","",'statement of marks'!BJ49)</f>
        <v/>
      </c>
      <c r="H1654" s="270" t="str">
        <f t="shared" si="251"/>
        <v/>
      </c>
      <c r="I1654" s="202" t="str">
        <f>IF('statement of marks'!BL49="","",'statement of marks'!BL49)</f>
        <v/>
      </c>
      <c r="J1654" s="203" t="str">
        <f t="shared" si="252"/>
        <v/>
      </c>
      <c r="K1654" s="275" t="str">
        <f>CONCATENATE('statement of marks'!IN49,'statement of marks'!IO49,'statement of marks'!IP49)</f>
        <v/>
      </c>
      <c r="L1654" s="277" t="str">
        <f>IF('result subject-wise'!AE49="","",'result subject-wise'!AE49)</f>
        <v/>
      </c>
      <c r="M1654" s="277" t="str">
        <f>IF('result subject-wise'!AN49="","",'result subject-wise'!AN49)</f>
        <v/>
      </c>
      <c r="N1654" s="276" t="str">
        <f t="shared" si="253"/>
        <v/>
      </c>
      <c r="O1654" s="326"/>
      <c r="P1654" s="362"/>
      <c r="Q1654" s="334"/>
      <c r="R1654" s="325"/>
      <c r="S1654" s="335"/>
      <c r="T1654" s="336"/>
      <c r="U1654" s="337"/>
      <c r="V1654" s="334"/>
      <c r="W1654" s="334"/>
      <c r="X1654" s="337"/>
      <c r="Y1654" s="326"/>
      <c r="Z1654" s="326"/>
    </row>
    <row r="1655" spans="1:26" ht="21" customHeight="1">
      <c r="A1655" s="909" t="str">
        <f>'statement of marks'!$BU49</f>
        <v xml:space="preserve"> SOCIAL SCIENCE</v>
      </c>
      <c r="B1655" s="910"/>
      <c r="C1655" s="277">
        <f>IF('statement of marks'!CL49="","",'statement of marks'!CL49)</f>
        <v>10</v>
      </c>
      <c r="D1655" s="277">
        <f>IF('statement of marks'!CM49="","",'statement of marks'!CM49)</f>
        <v>10</v>
      </c>
      <c r="E1655" s="277">
        <f>IF('statement of marks'!CN49="","",'statement of marks'!CN49)</f>
        <v>9</v>
      </c>
      <c r="F1655" s="360">
        <f>IF('statement of marks'!CO49="","",'statement of marks'!CO49)</f>
        <v>0.5</v>
      </c>
      <c r="G1655" s="277">
        <f>IF('statement of marks'!CP49="","",'statement of marks'!CP49)</f>
        <v>70</v>
      </c>
      <c r="H1655" s="270">
        <f t="shared" si="251"/>
        <v>99.5</v>
      </c>
      <c r="I1655" s="202">
        <f>IF('statement of marks'!CR49="","",'statement of marks'!CR49)</f>
        <v>100</v>
      </c>
      <c r="J1655" s="203">
        <f t="shared" si="252"/>
        <v>199.5</v>
      </c>
      <c r="K1655" s="275" t="str">
        <f>CONCATENATE('statement of marks'!IQ49,'statement of marks'!IR49,'statement of marks'!IS49)</f>
        <v/>
      </c>
      <c r="L1655" s="277" t="str">
        <f>IF('result subject-wise'!AF49="","",'result subject-wise'!AF49)</f>
        <v/>
      </c>
      <c r="M1655" s="277" t="str">
        <f>IF('result subject-wise'!AO49="","",'result subject-wise'!AO49)</f>
        <v/>
      </c>
      <c r="N1655" s="276">
        <f t="shared" si="253"/>
        <v>199.5</v>
      </c>
      <c r="O1655" s="326"/>
      <c r="P1655" s="362"/>
      <c r="Q1655" s="334"/>
      <c r="R1655" s="325"/>
      <c r="S1655" s="335"/>
      <c r="T1655" s="336"/>
      <c r="U1655" s="337"/>
      <c r="V1655" s="334"/>
      <c r="W1655" s="334"/>
      <c r="X1655" s="337"/>
      <c r="Y1655" s="326"/>
      <c r="Z1655" s="326"/>
    </row>
    <row r="1656" spans="1:26" ht="21" customHeight="1">
      <c r="A1656" s="891" t="str">
        <f>'statement of marks'!$CZ$3</f>
        <v xml:space="preserve"> MATHEMATICS</v>
      </c>
      <c r="B1656" s="892"/>
      <c r="C1656" s="277">
        <f>IF('statement of marks'!CZ49="","",'statement of marks'!CZ49)</f>
        <v>5</v>
      </c>
      <c r="D1656" s="277">
        <f>IF('statement of marks'!DA49="","",'statement of marks'!DA49)</f>
        <v>4</v>
      </c>
      <c r="E1656" s="277">
        <f>IF('statement of marks'!DB49="","",'statement of marks'!DB49)</f>
        <v>8</v>
      </c>
      <c r="F1656" s="360">
        <f>IF('statement of marks'!DD49="","",'statement of marks'!DD49)</f>
        <v>1</v>
      </c>
      <c r="G1656" s="277">
        <f>IF('statement of marks'!DE49="","",'statement of marks'!DE49)</f>
        <v>25</v>
      </c>
      <c r="H1656" s="270">
        <f t="shared" si="251"/>
        <v>43</v>
      </c>
      <c r="I1656" s="202">
        <f>IF('statement of marks'!DG49="","",'statement of marks'!DG49)</f>
        <v>90</v>
      </c>
      <c r="J1656" s="203">
        <f t="shared" si="252"/>
        <v>133</v>
      </c>
      <c r="K1656" s="275" t="str">
        <f>CONCATENATE('statement of marks'!IT49,'statement of marks'!IU49,'statement of marks'!IV49)</f>
        <v/>
      </c>
      <c r="L1656" s="277" t="str">
        <f>IF('result subject-wise'!AG49="","",'result subject-wise'!AG49)</f>
        <v/>
      </c>
      <c r="M1656" s="277" t="str">
        <f>IF('result subject-wise'!AP49="","",'result subject-wise'!AP49)</f>
        <v/>
      </c>
      <c r="N1656" s="276">
        <f t="shared" si="253"/>
        <v>133</v>
      </c>
      <c r="O1656" s="326"/>
      <c r="P1656" s="362"/>
      <c r="Q1656" s="334"/>
      <c r="R1656" s="325"/>
      <c r="S1656" s="335"/>
      <c r="T1656" s="336"/>
      <c r="U1656" s="337"/>
      <c r="V1656" s="334"/>
      <c r="W1656" s="334"/>
      <c r="X1656" s="337"/>
      <c r="Y1656" s="326"/>
      <c r="Z1656" s="326"/>
    </row>
    <row r="1657" spans="1:26" ht="21" customHeight="1">
      <c r="A1657" s="911" t="s">
        <v>214</v>
      </c>
      <c r="B1657" s="912"/>
      <c r="C1657" s="274">
        <f t="shared" ref="C1657:D1657" si="254">IF(C1656="","",SUM(C1651:C1656))</f>
        <v>15</v>
      </c>
      <c r="D1657" s="274">
        <f t="shared" si="254"/>
        <v>14</v>
      </c>
      <c r="E1657" s="274">
        <f>IF(E1656="","",SUM(E1651:E1656))</f>
        <v>17</v>
      </c>
      <c r="F1657" s="361">
        <f>IF(F1656="","",SUM(F1651:F1656))</f>
        <v>1.5</v>
      </c>
      <c r="G1657" s="274">
        <f t="shared" ref="G1657:J1657" si="255">IF(G1656="","",SUM(G1651:G1656))</f>
        <v>95</v>
      </c>
      <c r="H1657" s="274">
        <f t="shared" si="255"/>
        <v>142.5</v>
      </c>
      <c r="I1657" s="274">
        <f t="shared" si="255"/>
        <v>190</v>
      </c>
      <c r="J1657" s="274">
        <f t="shared" si="255"/>
        <v>332.5</v>
      </c>
      <c r="K1657" s="913"/>
      <c r="L1657" s="914"/>
      <c r="M1657" s="919">
        <f>COUNTIF(M1651:M1656,"F")</f>
        <v>0</v>
      </c>
      <c r="N1657" s="273">
        <f>SUM(N1651:N1656)</f>
        <v>332.5</v>
      </c>
      <c r="O1657" s="326"/>
      <c r="P1657" s="362"/>
      <c r="Q1657" s="334"/>
      <c r="R1657" s="325"/>
      <c r="S1657" s="335"/>
      <c r="T1657" s="336"/>
      <c r="U1657" s="337"/>
      <c r="V1657" s="334"/>
      <c r="W1657" s="334"/>
      <c r="X1657" s="337"/>
      <c r="Y1657" s="326"/>
      <c r="Z1657" s="326"/>
    </row>
    <row r="1658" spans="1:26" ht="21" customHeight="1">
      <c r="A1658" s="911" t="s">
        <v>199</v>
      </c>
      <c r="B1658" s="912"/>
      <c r="C1658" s="270">
        <f>60-(COUNTIF(C1651:C1656,"NA")*C1650+COUNTIF(C1651:C1656,"ML")*C1650)</f>
        <v>60</v>
      </c>
      <c r="D1658" s="270">
        <f>60-(COUNTIF(D1651:D1656,"NA")*D1650+COUNTIF(D1651:D1656,"ML")*D1650)</f>
        <v>60</v>
      </c>
      <c r="E1658" s="270">
        <f>53-(COUNTIF(E1651:E1656,"NA")*9+COUNTIF(E1651:E1656,"ML")*9)</f>
        <v>53</v>
      </c>
      <c r="F1658" s="270">
        <f>7-(COUNTIF(F1651:F1656,"ML")*1)</f>
        <v>7</v>
      </c>
      <c r="G1658" s="270">
        <f>420-(COUNTIF(G1651:G1656,"NA")*G1650+COUNTIF(G1651:G1656,"ML")*G1650)</f>
        <v>420</v>
      </c>
      <c r="H1658" s="270">
        <f>SUM(C1658:G1658)</f>
        <v>600</v>
      </c>
      <c r="I1658" s="270">
        <f>600-(COUNTIF(I1651:I1656,"ML")*100)</f>
        <v>600</v>
      </c>
      <c r="J1658" s="270">
        <f>SUM(H1658:I1658)</f>
        <v>1200</v>
      </c>
      <c r="K1658" s="915"/>
      <c r="L1658" s="916"/>
      <c r="M1658" s="920"/>
      <c r="N1658" s="201">
        <f>6*N1650</f>
        <v>1200</v>
      </c>
      <c r="O1658" s="326"/>
      <c r="P1658" s="362"/>
      <c r="Q1658" s="334"/>
      <c r="R1658" s="325"/>
      <c r="S1658" s="335"/>
      <c r="T1658" s="336"/>
      <c r="U1658" s="337"/>
      <c r="V1658" s="334"/>
      <c r="W1658" s="334"/>
      <c r="X1658" s="337"/>
      <c r="Y1658" s="326"/>
      <c r="Z1658" s="326"/>
    </row>
    <row r="1659" spans="1:26" ht="21" customHeight="1">
      <c r="A1659" s="922" t="s">
        <v>130</v>
      </c>
      <c r="B1659" s="923"/>
      <c r="C1659" s="204">
        <f t="shared" ref="C1659:J1659" si="256">C1657/C1658*100</f>
        <v>25</v>
      </c>
      <c r="D1659" s="204">
        <f t="shared" si="256"/>
        <v>23.333333333333332</v>
      </c>
      <c r="E1659" s="204">
        <f t="shared" si="256"/>
        <v>32.075471698113205</v>
      </c>
      <c r="F1659" s="204">
        <f t="shared" si="256"/>
        <v>21.428571428571427</v>
      </c>
      <c r="G1659" s="204">
        <f t="shared" si="256"/>
        <v>22.61904761904762</v>
      </c>
      <c r="H1659" s="204">
        <f t="shared" si="256"/>
        <v>23.75</v>
      </c>
      <c r="I1659" s="204">
        <f t="shared" si="256"/>
        <v>31.666666666666664</v>
      </c>
      <c r="J1659" s="204">
        <f t="shared" si="256"/>
        <v>27.708333333333336</v>
      </c>
      <c r="K1659" s="917"/>
      <c r="L1659" s="918"/>
      <c r="M1659" s="921"/>
      <c r="N1659" s="354">
        <f>N1657/N1658*100</f>
        <v>27.708333333333336</v>
      </c>
      <c r="O1659" s="339"/>
      <c r="P1659" s="363"/>
      <c r="Q1659" s="332"/>
      <c r="R1659" s="332"/>
      <c r="S1659" s="332"/>
      <c r="T1659" s="332"/>
      <c r="U1659" s="340"/>
      <c r="V1659" s="340"/>
      <c r="W1659" s="334"/>
      <c r="X1659" s="332"/>
      <c r="Y1659" s="339"/>
      <c r="Z1659" s="339"/>
    </row>
    <row r="1660" spans="1:26" ht="21" customHeight="1">
      <c r="A1660" s="891" t="str">
        <f>'statement of marks'!$DS$3</f>
        <v>RAJASTHAN KA SWARNIM ITIHAS</v>
      </c>
      <c r="B1660" s="892"/>
      <c r="C1660" s="272">
        <f>IF('statement of marks'!DS49="","",'statement of marks'!DS49)</f>
        <v>10</v>
      </c>
      <c r="D1660" s="272">
        <f>IF('statement of marks'!DT49="","",'statement of marks'!DT49)</f>
        <v>10</v>
      </c>
      <c r="E1660" s="277">
        <f>IF('statement of marks'!DU49="","",'statement of marks'!DU49)</f>
        <v>10</v>
      </c>
      <c r="F1660" s="924"/>
      <c r="G1660" s="272">
        <f>IF('statement of marks'!DW49="","",'statement of marks'!DW49)</f>
        <v>70</v>
      </c>
      <c r="H1660" s="270">
        <f>IF(G1660="","",SUM(C1660:G1660))</f>
        <v>100</v>
      </c>
      <c r="I1660" s="272">
        <f>IF('statement of marks'!DY49="","",'statement of marks'!DY49)</f>
        <v>100</v>
      </c>
      <c r="J1660" s="270">
        <f>IF(I1660="","",SUM(H1660:I1660))</f>
        <v>200</v>
      </c>
      <c r="K1660" s="275" t="str">
        <f>IF('statement of marks'!IW49="","",'statement of marks'!IW49)</f>
        <v/>
      </c>
      <c r="L1660" s="280" t="str">
        <f>IF('result subject-wise'!AQ49="","",'result subject-wise'!AQ49)</f>
        <v/>
      </c>
      <c r="M1660" s="927" t="s">
        <v>441</v>
      </c>
      <c r="N1660" s="928"/>
      <c r="O1660" s="339"/>
      <c r="P1660" s="362"/>
      <c r="Q1660" s="325"/>
      <c r="R1660" s="325"/>
      <c r="S1660" s="325"/>
      <c r="T1660" s="325"/>
      <c r="U1660" s="340"/>
      <c r="V1660" s="334"/>
      <c r="W1660" s="340"/>
      <c r="X1660" s="325"/>
      <c r="Y1660" s="339"/>
      <c r="Z1660" s="339"/>
    </row>
    <row r="1661" spans="1:26" ht="21" customHeight="1">
      <c r="A1661" s="891" t="str">
        <f>'statement of marks'!$EG$3</f>
        <v xml:space="preserve"> PH. AND HEALTH EDU.</v>
      </c>
      <c r="B1661" s="892"/>
      <c r="C1661" s="272">
        <f>IF('statement of marks'!EI49="","",'statement of marks'!EI49)</f>
        <v>14</v>
      </c>
      <c r="D1661" s="272">
        <f>IF('statement of marks'!EL49="","",'statement of marks'!EL49)</f>
        <v>11</v>
      </c>
      <c r="E1661" s="277">
        <f>IF('statement of marks'!EO49="","",'statement of marks'!EO49)</f>
        <v>25</v>
      </c>
      <c r="F1661" s="925"/>
      <c r="G1661" s="272">
        <f>IF('statement of marks'!EU49="","",'statement of marks'!EU49)</f>
        <v>38</v>
      </c>
      <c r="H1661" s="270">
        <f>IF(G1661="","",SUM(C1661:G1661))</f>
        <v>88</v>
      </c>
      <c r="I1661" s="272">
        <f>IF('statement of marks'!EZ49="","",'statement of marks'!EZ49)</f>
        <v>100</v>
      </c>
      <c r="J1661" s="270">
        <f>IF(I1661="","",SUM(H1661:I1661))</f>
        <v>188</v>
      </c>
      <c r="K1661" s="275" t="str">
        <f>IF('statement of marks'!IX49="","",'statement of marks'!IX49)</f>
        <v>A</v>
      </c>
      <c r="L1661" s="274" t="str">
        <f>IF('result subject-wise'!AR49="","",'result subject-wise'!AR49)</f>
        <v/>
      </c>
      <c r="M1661" s="929"/>
      <c r="N1661" s="930"/>
      <c r="O1661" s="331"/>
      <c r="P1661" s="362"/>
      <c r="Q1661" s="341"/>
      <c r="R1661" s="341"/>
      <c r="S1661" s="341"/>
      <c r="T1661" s="341"/>
      <c r="U1661" s="340"/>
      <c r="V1661" s="334"/>
      <c r="W1661" s="340"/>
      <c r="X1661" s="341"/>
      <c r="Y1661" s="331"/>
      <c r="Z1661" s="331"/>
    </row>
    <row r="1662" spans="1:26" ht="21" customHeight="1">
      <c r="A1662" s="891" t="str">
        <f>'statement of marks'!$FJ$3</f>
        <v xml:space="preserve"> FOUNDATION OF IT</v>
      </c>
      <c r="B1662" s="892"/>
      <c r="C1662" s="272">
        <f>IF('statement of marks'!FJ49="","",'statement of marks'!FJ49)</f>
        <v>10</v>
      </c>
      <c r="D1662" s="272">
        <f>IF('statement of marks'!FK49="","",'statement of marks'!FK49)</f>
        <v>10</v>
      </c>
      <c r="E1662" s="277">
        <f>IF('statement of marks'!FL49="","",'statement of marks'!FL49)</f>
        <v>10</v>
      </c>
      <c r="F1662" s="926"/>
      <c r="G1662" s="272">
        <f>IF('statement of marks'!FP49="","",'statement of marks'!FP49)</f>
        <v>51</v>
      </c>
      <c r="H1662" s="270">
        <f>IF(G1662="","",SUM(C1662:G1662))</f>
        <v>81</v>
      </c>
      <c r="I1662" s="272">
        <f>IF('statement of marks'!FU49="","",'statement of marks'!FU49)</f>
        <v>90</v>
      </c>
      <c r="J1662" s="270">
        <f>IF(I1662="","",SUM(H1662:I1662))</f>
        <v>171</v>
      </c>
      <c r="K1662" s="275" t="str">
        <f>IF('statement of marks'!IY49="","",'statement of marks'!IY49)</f>
        <v>A</v>
      </c>
      <c r="L1662" s="274" t="str">
        <f>IF('result subject-wise'!AS49="","",'result subject-wise'!AS49)</f>
        <v/>
      </c>
      <c r="M1662" s="931" t="str">
        <f>IF('result subject-wise'!AV49="","",'result subject-wise'!AV49)</f>
        <v/>
      </c>
      <c r="N1662" s="932"/>
      <c r="O1662" s="326"/>
      <c r="P1662" s="362"/>
      <c r="Q1662" s="327"/>
      <c r="R1662" s="325"/>
      <c r="S1662" s="327"/>
      <c r="T1662" s="325"/>
      <c r="U1662" s="337"/>
      <c r="V1662" s="342"/>
      <c r="W1662" s="343"/>
      <c r="X1662" s="332"/>
      <c r="Y1662" s="326"/>
      <c r="Z1662" s="326"/>
    </row>
    <row r="1663" spans="1:26" ht="21" customHeight="1">
      <c r="A1663" s="891" t="str">
        <f>'statement of marks'!$GE$3</f>
        <v xml:space="preserve"> S.U.P.W.</v>
      </c>
      <c r="B1663" s="892"/>
      <c r="C1663" s="933" t="s">
        <v>244</v>
      </c>
      <c r="D1663" s="934"/>
      <c r="E1663" s="933" t="s">
        <v>74</v>
      </c>
      <c r="F1663" s="933"/>
      <c r="G1663" s="934"/>
      <c r="H1663" s="934" t="s">
        <v>75</v>
      </c>
      <c r="I1663" s="934"/>
      <c r="J1663" s="270" t="s">
        <v>35</v>
      </c>
      <c r="K1663" s="274" t="s">
        <v>52</v>
      </c>
      <c r="L1663" s="935"/>
      <c r="M1663" s="933" t="s">
        <v>130</v>
      </c>
      <c r="N1663" s="936"/>
      <c r="O1663" s="326"/>
      <c r="P1663" s="362"/>
      <c r="Q1663" s="327"/>
      <c r="R1663" s="325"/>
      <c r="S1663" s="327"/>
      <c r="T1663" s="325"/>
      <c r="U1663" s="337"/>
      <c r="V1663" s="332"/>
      <c r="W1663" s="332"/>
      <c r="X1663" s="332"/>
      <c r="Y1663" s="326"/>
      <c r="Z1663" s="326"/>
    </row>
    <row r="1664" spans="1:26" ht="21" customHeight="1">
      <c r="A1664" s="891"/>
      <c r="B1664" s="892"/>
      <c r="C1664" s="934">
        <f>'statement of marks'!$GE$6</f>
        <v>25</v>
      </c>
      <c r="D1664" s="934"/>
      <c r="E1664" s="934">
        <f>'statement of marks'!$GF$6</f>
        <v>45</v>
      </c>
      <c r="F1664" s="934"/>
      <c r="G1664" s="934"/>
      <c r="H1664" s="934">
        <f>'statement of marks'!$GG$6</f>
        <v>30</v>
      </c>
      <c r="I1664" s="934"/>
      <c r="J1664" s="270">
        <f>SUM(C1664,E1664,H1664)</f>
        <v>100</v>
      </c>
      <c r="K1664" s="274"/>
      <c r="L1664" s="935"/>
      <c r="M1664" s="937" t="str">
        <f>IF(M1662="PASS",N1659,"")</f>
        <v/>
      </c>
      <c r="N1664" s="938"/>
      <c r="O1664" s="326"/>
      <c r="P1664" s="362"/>
      <c r="Q1664" s="327"/>
      <c r="R1664" s="325"/>
      <c r="S1664" s="327"/>
      <c r="T1664" s="325"/>
      <c r="U1664" s="337"/>
      <c r="V1664" s="332"/>
      <c r="W1664" s="332"/>
      <c r="X1664" s="332"/>
      <c r="Y1664" s="326"/>
      <c r="Z1664" s="326"/>
    </row>
    <row r="1665" spans="1:26" ht="21" customHeight="1">
      <c r="A1665" s="891"/>
      <c r="B1665" s="892"/>
      <c r="C1665" s="939">
        <f>IF('statement of marks'!GE49="","",'statement of marks'!GE49)</f>
        <v>24</v>
      </c>
      <c r="D1665" s="939"/>
      <c r="E1665" s="939">
        <f>'statement of marks'!GF49</f>
        <v>44</v>
      </c>
      <c r="F1665" s="939"/>
      <c r="G1665" s="939"/>
      <c r="H1665" s="939">
        <f>'statement of marks'!GG49</f>
        <v>30</v>
      </c>
      <c r="I1665" s="939"/>
      <c r="J1665" s="272">
        <f>IF(H1665="","",SUM(C1665,E1665,H1665))</f>
        <v>98</v>
      </c>
      <c r="K1665" s="275" t="str">
        <f>IF('statement of marks'!IZ49="","",'statement of marks'!IZ49)</f>
        <v>A</v>
      </c>
      <c r="L1665" s="935"/>
      <c r="M1665" s="940" t="s">
        <v>50</v>
      </c>
      <c r="N1665" s="941"/>
      <c r="O1665" s="326"/>
      <c r="P1665" s="362"/>
      <c r="Q1665" s="325"/>
      <c r="R1665" s="325"/>
      <c r="S1665" s="325"/>
      <c r="T1665" s="325"/>
      <c r="U1665" s="332"/>
      <c r="V1665" s="342"/>
      <c r="W1665" s="337"/>
      <c r="X1665" s="337"/>
      <c r="Y1665" s="326"/>
      <c r="Z1665" s="326"/>
    </row>
    <row r="1666" spans="1:26" ht="21" customHeight="1">
      <c r="A1666" s="891" t="str">
        <f>'statement of marks'!$GN$3</f>
        <v xml:space="preserve"> ART EDU.</v>
      </c>
      <c r="B1666" s="892"/>
      <c r="C1666" s="934" t="s">
        <v>76</v>
      </c>
      <c r="D1666" s="934"/>
      <c r="E1666" s="934" t="s">
        <v>77</v>
      </c>
      <c r="F1666" s="934"/>
      <c r="G1666" s="934"/>
      <c r="H1666" s="934" t="s">
        <v>78</v>
      </c>
      <c r="I1666" s="934"/>
      <c r="J1666" s="270" t="s">
        <v>35</v>
      </c>
      <c r="K1666" s="274" t="s">
        <v>52</v>
      </c>
      <c r="L1666" s="935"/>
      <c r="M1666" s="942" t="str">
        <f>IF(M1664="","",IF(M1664&gt;=60,"FIRST",IF(M1664&gt;=48,"SECOND",IF(M1664&gt;=36,"THIRD"))))</f>
        <v/>
      </c>
      <c r="N1666" s="943"/>
      <c r="O1666" s="326"/>
      <c r="P1666" s="362"/>
      <c r="Q1666" s="325"/>
      <c r="R1666" s="325"/>
      <c r="S1666" s="325"/>
      <c r="T1666" s="325"/>
      <c r="U1666" s="332"/>
      <c r="V1666" s="342"/>
      <c r="W1666" s="337"/>
      <c r="X1666" s="337"/>
      <c r="Y1666" s="326"/>
      <c r="Z1666" s="326"/>
    </row>
    <row r="1667" spans="1:26" ht="21" customHeight="1">
      <c r="A1667" s="891"/>
      <c r="B1667" s="892"/>
      <c r="C1667" s="934">
        <f>'statement of marks'!$GN$6</f>
        <v>25</v>
      </c>
      <c r="D1667" s="934"/>
      <c r="E1667" s="274">
        <f>'statement of marks'!$GO$6</f>
        <v>30</v>
      </c>
      <c r="F1667" s="274"/>
      <c r="G1667" s="270">
        <f>'statement of marks'!$GP$6</f>
        <v>30</v>
      </c>
      <c r="H1667" s="934">
        <f>'statement of marks'!$GQ$6</f>
        <v>15</v>
      </c>
      <c r="I1667" s="934"/>
      <c r="J1667" s="270">
        <f>SUM(C1667,E1667,G1667,H1667)</f>
        <v>100</v>
      </c>
      <c r="K1667" s="274"/>
      <c r="L1667" s="935"/>
      <c r="M1667" s="942"/>
      <c r="N1667" s="943"/>
      <c r="O1667" s="326"/>
      <c r="P1667" s="362"/>
      <c r="Q1667" s="327"/>
      <c r="R1667" s="327"/>
      <c r="S1667" s="327"/>
      <c r="T1667" s="327"/>
      <c r="U1667" s="337"/>
      <c r="V1667" s="342"/>
      <c r="W1667" s="34"/>
      <c r="X1667" s="337"/>
      <c r="Y1667" s="326"/>
      <c r="Z1667" s="326"/>
    </row>
    <row r="1668" spans="1:26" ht="21" customHeight="1">
      <c r="A1668" s="891"/>
      <c r="B1668" s="892"/>
      <c r="C1668" s="939">
        <f>IF('statement of marks'!GN49="","",'statement of marks'!GN49)</f>
        <v>24</v>
      </c>
      <c r="D1668" s="939"/>
      <c r="E1668" s="277">
        <f>'statement of marks'!GO49</f>
        <v>28</v>
      </c>
      <c r="F1668" s="277"/>
      <c r="G1668" s="272">
        <f>'statement of marks'!GP49</f>
        <v>27</v>
      </c>
      <c r="H1668" s="939">
        <f>'statement of marks'!GQ49</f>
        <v>14</v>
      </c>
      <c r="I1668" s="939"/>
      <c r="J1668" s="270">
        <f>IF(H1668="","",SUM(C1668:H1668))</f>
        <v>93</v>
      </c>
      <c r="K1668" s="275" t="str">
        <f>IF('statement of marks'!JA49="","",'statement of marks'!JA49)</f>
        <v>A</v>
      </c>
      <c r="L1668" s="944" t="s">
        <v>442</v>
      </c>
      <c r="M1668" s="945"/>
      <c r="N1668" s="946"/>
      <c r="O1668" s="326"/>
      <c r="P1668" s="362"/>
      <c r="Q1668" s="325"/>
      <c r="R1668" s="325"/>
      <c r="S1668" s="325"/>
      <c r="T1668" s="325"/>
      <c r="U1668" s="332"/>
      <c r="V1668" s="342"/>
      <c r="W1668" s="337"/>
      <c r="X1668" s="337"/>
      <c r="Y1668" s="326"/>
      <c r="Z1668" s="326"/>
    </row>
    <row r="1669" spans="1:26" ht="21" customHeight="1">
      <c r="A1669" s="922" t="s">
        <v>439</v>
      </c>
      <c r="B1669" s="923"/>
      <c r="C1669" s="901" t="str">
        <f>'statement of marks'!HK49</f>
        <v/>
      </c>
      <c r="D1669" s="901"/>
      <c r="E1669" s="901"/>
      <c r="F1669" s="278"/>
      <c r="G1669" s="278" t="s">
        <v>211</v>
      </c>
      <c r="H1669" s="275" t="str">
        <f>IF('statement of marks'!DR49="","",'statement of marks'!DR49)</f>
        <v/>
      </c>
      <c r="I1669" s="942" t="s">
        <v>209</v>
      </c>
      <c r="J1669" s="942"/>
      <c r="K1669" s="272" t="str">
        <f>IF('statement of marks'!HM49="","",'statement of marks'!HM49)</f>
        <v/>
      </c>
      <c r="L1669" s="945"/>
      <c r="M1669" s="945"/>
      <c r="N1669" s="946"/>
      <c r="O1669" s="326"/>
      <c r="P1669" s="362"/>
      <c r="Q1669" s="325"/>
      <c r="R1669" s="325"/>
      <c r="S1669" s="325"/>
      <c r="T1669" s="325"/>
      <c r="U1669" s="332"/>
      <c r="V1669" s="342"/>
      <c r="W1669" s="337"/>
      <c r="X1669" s="337"/>
      <c r="Y1669" s="326"/>
      <c r="Z1669" s="326"/>
    </row>
    <row r="1670" spans="1:26" ht="21" customHeight="1">
      <c r="A1670" s="310" t="s">
        <v>363</v>
      </c>
      <c r="B1670" s="947" t="s">
        <v>202</v>
      </c>
      <c r="C1670" s="947"/>
      <c r="D1670" s="939" t="s">
        <v>203</v>
      </c>
      <c r="E1670" s="939"/>
      <c r="F1670" s="272"/>
      <c r="G1670" s="939" t="s">
        <v>204</v>
      </c>
      <c r="H1670" s="939"/>
      <c r="I1670" s="939" t="s">
        <v>205</v>
      </c>
      <c r="J1670" s="939"/>
      <c r="K1670" s="272" t="s">
        <v>324</v>
      </c>
      <c r="L1670" s="945"/>
      <c r="M1670" s="945"/>
      <c r="N1670" s="946"/>
      <c r="O1670" s="326"/>
      <c r="P1670" s="362"/>
      <c r="Q1670" s="327"/>
      <c r="R1670" s="327"/>
      <c r="S1670" s="327"/>
      <c r="T1670" s="325"/>
      <c r="U1670" s="337"/>
      <c r="V1670" s="344"/>
      <c r="W1670" s="345"/>
      <c r="X1670" s="345"/>
      <c r="Y1670" s="326"/>
      <c r="Z1670" s="326"/>
    </row>
    <row r="1671" spans="1:26" ht="21" customHeight="1">
      <c r="A1671" s="891" t="s">
        <v>200</v>
      </c>
      <c r="B1671" s="892"/>
      <c r="C1671" s="277" t="str">
        <f>IF('statement of marks'!HO49="","",'statement of marks'!HO49)</f>
        <v/>
      </c>
      <c r="D1671" s="893" t="str">
        <f>IF('statement of marks'!HQ49="","",'statement of marks'!HQ49)</f>
        <v/>
      </c>
      <c r="E1671" s="893"/>
      <c r="F1671" s="277"/>
      <c r="G1671" s="893" t="str">
        <f>IF('statement of marks'!HS49="","",'statement of marks'!HS49)</f>
        <v/>
      </c>
      <c r="H1671" s="893"/>
      <c r="I1671" s="893" t="str">
        <f>IF('statement of marks'!HU49="","",'statement of marks'!HU49)</f>
        <v/>
      </c>
      <c r="J1671" s="893"/>
      <c r="K1671" s="275" t="str">
        <f>'statement of marks'!HW49</f>
        <v/>
      </c>
      <c r="L1671" s="894" t="str">
        <f>IF(OR(M1662="PASS",M1662="FAIL"),'result subject-wise'!$AV$112,"")</f>
        <v/>
      </c>
      <c r="M1671" s="894"/>
      <c r="N1671" s="895"/>
      <c r="O1671" s="331"/>
      <c r="P1671" s="362"/>
      <c r="Q1671" s="324"/>
      <c r="R1671" s="337"/>
      <c r="S1671" s="337"/>
      <c r="T1671" s="337"/>
      <c r="U1671" s="327"/>
      <c r="V1671" s="345"/>
      <c r="W1671" s="345"/>
      <c r="X1671" s="345"/>
      <c r="Y1671" s="331"/>
      <c r="Z1671" s="331"/>
    </row>
    <row r="1672" spans="1:26" ht="21" customHeight="1">
      <c r="A1672" s="896" t="s">
        <v>201</v>
      </c>
      <c r="B1672" s="897"/>
      <c r="C1672" s="274" t="str">
        <f>IF('statement of marks'!HN49="","",'statement of marks'!HN49)</f>
        <v/>
      </c>
      <c r="D1672" s="898" t="str">
        <f>IF('statement of marks'!HP49="","",'statement of marks'!HP49)</f>
        <v/>
      </c>
      <c r="E1672" s="898"/>
      <c r="F1672" s="274"/>
      <c r="G1672" s="898" t="str">
        <f>IF('statement of marks'!HR49="","",'statement of marks'!HR49)</f>
        <v/>
      </c>
      <c r="H1672" s="898"/>
      <c r="I1672" s="898" t="str">
        <f>IF('statement of marks'!HT49="","",'statement of marks'!HT49)</f>
        <v/>
      </c>
      <c r="J1672" s="898"/>
      <c r="K1672" s="274" t="str">
        <f>'statement of marks'!HV49</f>
        <v/>
      </c>
      <c r="L1672" s="894"/>
      <c r="M1672" s="894"/>
      <c r="N1672" s="895"/>
      <c r="O1672" s="346"/>
      <c r="P1672" s="362"/>
      <c r="Q1672" s="327"/>
      <c r="R1672" s="327"/>
      <c r="S1672" s="327"/>
      <c r="T1672" s="327"/>
      <c r="U1672" s="327"/>
      <c r="V1672" s="345"/>
      <c r="W1672" s="345"/>
      <c r="X1672" s="345"/>
      <c r="Y1672" s="357"/>
      <c r="Z1672" s="346"/>
    </row>
    <row r="1673" spans="1:26" ht="21" customHeight="1">
      <c r="A1673" s="899" t="s">
        <v>323</v>
      </c>
      <c r="B1673" s="900"/>
      <c r="C1673" s="22"/>
      <c r="D1673" s="901"/>
      <c r="E1673" s="901"/>
      <c r="F1673" s="278"/>
      <c r="G1673" s="901"/>
      <c r="H1673" s="901"/>
      <c r="I1673" s="901"/>
      <c r="J1673" s="901"/>
      <c r="K1673" s="901"/>
      <c r="L1673" s="901"/>
      <c r="M1673" s="901"/>
      <c r="N1673" s="902"/>
      <c r="O1673" s="326"/>
      <c r="P1673" s="362"/>
      <c r="Q1673" s="334"/>
      <c r="R1673" s="334"/>
      <c r="S1673" s="334"/>
      <c r="T1673" s="334"/>
      <c r="U1673" s="337"/>
      <c r="V1673" s="347"/>
      <c r="W1673" s="347"/>
      <c r="X1673" s="347"/>
      <c r="Y1673" s="326"/>
      <c r="Z1673" s="326"/>
    </row>
    <row r="1674" spans="1:26" ht="21" customHeight="1">
      <c r="A1674" s="899" t="s">
        <v>206</v>
      </c>
      <c r="B1674" s="900"/>
      <c r="C1674" s="22"/>
      <c r="D1674" s="901"/>
      <c r="E1674" s="901"/>
      <c r="F1674" s="278"/>
      <c r="G1674" s="901"/>
      <c r="H1674" s="901"/>
      <c r="I1674" s="901"/>
      <c r="J1674" s="901"/>
      <c r="K1674" s="901"/>
      <c r="L1674" s="901"/>
      <c r="M1674" s="901"/>
      <c r="N1674" s="902"/>
      <c r="O1674" s="348"/>
      <c r="P1674" s="362"/>
      <c r="Q1674" s="332"/>
      <c r="R1674" s="332"/>
      <c r="S1674" s="332"/>
      <c r="T1674" s="332"/>
      <c r="U1674" s="332"/>
      <c r="V1674" s="347"/>
      <c r="W1674" s="347"/>
      <c r="X1674" s="347"/>
      <c r="Y1674" s="348"/>
      <c r="Z1674" s="348"/>
    </row>
    <row r="1675" spans="1:26" ht="21" customHeight="1">
      <c r="A1675" s="891" t="s">
        <v>322</v>
      </c>
      <c r="B1675" s="892"/>
      <c r="C1675" s="22"/>
      <c r="D1675" s="901"/>
      <c r="E1675" s="901"/>
      <c r="F1675" s="278"/>
      <c r="G1675" s="901"/>
      <c r="H1675" s="901"/>
      <c r="I1675" s="901"/>
      <c r="J1675" s="901"/>
      <c r="K1675" s="594" t="s">
        <v>322</v>
      </c>
      <c r="L1675" s="901"/>
      <c r="M1675" s="901"/>
      <c r="N1675" s="902"/>
      <c r="O1675" s="326"/>
      <c r="P1675" s="362"/>
      <c r="Q1675" s="324"/>
      <c r="R1675" s="324"/>
      <c r="S1675" s="324"/>
      <c r="T1675" s="324"/>
      <c r="U1675" s="324"/>
      <c r="V1675" s="324"/>
      <c r="W1675" s="324"/>
      <c r="X1675" s="324"/>
      <c r="Y1675" s="349"/>
      <c r="Z1675" s="326"/>
    </row>
    <row r="1676" spans="1:26" ht="21" customHeight="1">
      <c r="A1676" s="891" t="s">
        <v>207</v>
      </c>
      <c r="B1676" s="892"/>
      <c r="C1676" s="22"/>
      <c r="D1676" s="901"/>
      <c r="E1676" s="901"/>
      <c r="F1676" s="278"/>
      <c r="G1676" s="901"/>
      <c r="H1676" s="901"/>
      <c r="I1676" s="901"/>
      <c r="J1676" s="901"/>
      <c r="K1676" s="901"/>
      <c r="L1676" s="901"/>
      <c r="M1676" s="901"/>
      <c r="N1676" s="902"/>
      <c r="O1676" s="326"/>
      <c r="P1676" s="362"/>
      <c r="Q1676" s="324"/>
      <c r="R1676" s="324"/>
      <c r="S1676" s="324"/>
      <c r="T1676" s="324"/>
      <c r="U1676" s="324"/>
      <c r="V1676" s="324"/>
      <c r="W1676" s="324"/>
      <c r="X1676" s="324"/>
      <c r="Y1676" s="326"/>
      <c r="Z1676" s="326"/>
    </row>
    <row r="1677" spans="1:26" ht="21" customHeight="1" thickBot="1">
      <c r="A1677" s="905" t="s">
        <v>208</v>
      </c>
      <c r="B1677" s="906"/>
      <c r="C1677" s="906"/>
      <c r="D1677" s="906"/>
      <c r="E1677" s="906"/>
      <c r="F1677" s="314"/>
      <c r="G1677" s="907">
        <f>'statement of marks'!$HV$108</f>
        <v>45781</v>
      </c>
      <c r="H1677" s="907"/>
      <c r="I1677" s="908" t="s">
        <v>210</v>
      </c>
      <c r="J1677" s="908"/>
      <c r="K1677" s="903"/>
      <c r="L1677" s="903"/>
      <c r="M1677" s="903"/>
      <c r="N1677" s="904"/>
      <c r="O1677" s="326"/>
      <c r="P1677" s="362"/>
      <c r="Q1677" s="324"/>
      <c r="R1677" s="324"/>
      <c r="S1677" s="324"/>
      <c r="T1677" s="324"/>
      <c r="U1677" s="34"/>
      <c r="V1677" s="324"/>
      <c r="W1677" s="324"/>
      <c r="X1677" s="324"/>
      <c r="Y1677" s="326"/>
      <c r="Z1677" s="326"/>
    </row>
    <row r="1678" spans="1:26" ht="21" customHeight="1" thickTop="1">
      <c r="A1678" s="962" t="s">
        <v>195</v>
      </c>
      <c r="B1678" s="963"/>
      <c r="C1678" s="963"/>
      <c r="D1678" s="963"/>
      <c r="E1678" s="963"/>
      <c r="F1678" s="963"/>
      <c r="G1678" s="963"/>
      <c r="H1678" s="963"/>
      <c r="I1678" s="963"/>
      <c r="J1678" s="963"/>
      <c r="K1678" s="963"/>
      <c r="L1678" s="963"/>
      <c r="M1678" s="963"/>
      <c r="N1678" s="964"/>
      <c r="O1678" s="326"/>
      <c r="P1678" s="362"/>
      <c r="Q1678" s="324"/>
      <c r="R1678" s="324"/>
      <c r="S1678" s="324"/>
      <c r="T1678" s="324"/>
      <c r="U1678" s="324"/>
      <c r="V1678" s="324"/>
      <c r="W1678" s="324"/>
      <c r="X1678" s="324"/>
      <c r="Y1678" s="326"/>
      <c r="Z1678" s="326"/>
    </row>
    <row r="1679" spans="1:26" ht="21" customHeight="1">
      <c r="A1679" s="965" t="str">
        <f>IF('statement of marks'!$A$2="","",'statement of marks'!$A$2)</f>
        <v>Govt. Higher Secondary School, XYZ</v>
      </c>
      <c r="B1679" s="966"/>
      <c r="C1679" s="966"/>
      <c r="D1679" s="966"/>
      <c r="E1679" s="966"/>
      <c r="F1679" s="966"/>
      <c r="G1679" s="966"/>
      <c r="H1679" s="966"/>
      <c r="I1679" s="966"/>
      <c r="J1679" s="966"/>
      <c r="K1679" s="966"/>
      <c r="L1679" s="966"/>
      <c r="M1679" s="966"/>
      <c r="N1679" s="967"/>
      <c r="O1679" s="345"/>
      <c r="P1679" s="362"/>
      <c r="Q1679" s="345"/>
      <c r="R1679" s="347"/>
      <c r="S1679" s="350"/>
      <c r="T1679" s="350"/>
      <c r="U1679" s="324"/>
      <c r="V1679" s="324"/>
      <c r="W1679" s="324"/>
      <c r="X1679" s="324"/>
      <c r="Y1679" s="345"/>
      <c r="Z1679" s="345"/>
    </row>
    <row r="1680" spans="1:26" ht="21" customHeight="1">
      <c r="A1680" s="965"/>
      <c r="B1680" s="966"/>
      <c r="C1680" s="966"/>
      <c r="D1680" s="966"/>
      <c r="E1680" s="966"/>
      <c r="F1680" s="966"/>
      <c r="G1680" s="966"/>
      <c r="H1680" s="966"/>
      <c r="I1680" s="966"/>
      <c r="J1680" s="966"/>
      <c r="K1680" s="966"/>
      <c r="L1680" s="966"/>
      <c r="M1680" s="966"/>
      <c r="N1680" s="967"/>
      <c r="O1680" s="323"/>
      <c r="P1680" s="362"/>
      <c r="Q1680" s="323"/>
      <c r="R1680" s="323"/>
      <c r="S1680" s="323"/>
      <c r="T1680" s="323"/>
      <c r="U1680" s="323"/>
      <c r="V1680" s="323"/>
      <c r="W1680" s="323"/>
      <c r="X1680" s="323"/>
      <c r="Y1680" s="323"/>
      <c r="Z1680" s="323"/>
    </row>
    <row r="1681" spans="1:26" ht="21" customHeight="1">
      <c r="A1681" s="891" t="s">
        <v>196</v>
      </c>
      <c r="B1681" s="892"/>
      <c r="C1681" s="939" t="str">
        <f>IF(M1701="","MAIN EXAM.",IF(C1708="SUPPL.","SUPPL. EXAM.",IF(C1708="RE-EXAM.","RE-EXAM.",)))</f>
        <v>MAIN EXAM.</v>
      </c>
      <c r="D1681" s="939"/>
      <c r="E1681" s="939"/>
      <c r="F1681" s="939"/>
      <c r="G1681" s="939"/>
      <c r="H1681" s="948" t="s">
        <v>133</v>
      </c>
      <c r="I1681" s="949"/>
      <c r="J1681" s="352" t="str">
        <f>IF('statement of marks'!$F$3="","",'statement of marks'!$F$3)</f>
        <v>2024-25</v>
      </c>
      <c r="K1681" s="939" t="s">
        <v>62</v>
      </c>
      <c r="L1681" s="939"/>
      <c r="M1681" s="939" t="str">
        <f>IF('statement of marks'!D50="","",'statement of marks'!D50)</f>
        <v/>
      </c>
      <c r="N1681" s="950"/>
      <c r="O1681" s="325"/>
      <c r="P1681" s="362"/>
      <c r="Q1681" s="325"/>
      <c r="R1681" s="325"/>
      <c r="S1681" s="325"/>
      <c r="T1681" s="325"/>
      <c r="U1681" s="325"/>
      <c r="V1681" s="325"/>
      <c r="W1681" s="325"/>
      <c r="X1681" s="325"/>
      <c r="Y1681" s="325"/>
      <c r="Z1681" s="325"/>
    </row>
    <row r="1682" spans="1:26" ht="21" customHeight="1">
      <c r="A1682" s="891" t="s">
        <v>36</v>
      </c>
      <c r="B1682" s="892"/>
      <c r="C1682" s="892" t="str">
        <f>IF('statement of marks'!G50="","",'statement of marks'!G50)</f>
        <v/>
      </c>
      <c r="D1682" s="892"/>
      <c r="E1682" s="892"/>
      <c r="F1682" s="892"/>
      <c r="G1682" s="892"/>
      <c r="H1682" s="892"/>
      <c r="I1682" s="892"/>
      <c r="J1682" s="892"/>
      <c r="K1682" s="892"/>
      <c r="L1682" s="892"/>
      <c r="M1682" s="892"/>
      <c r="N1682" s="951"/>
      <c r="O1682" s="325"/>
      <c r="P1682" s="362"/>
      <c r="Q1682" s="325"/>
      <c r="R1682" s="325"/>
      <c r="S1682" s="325"/>
      <c r="T1682" s="325"/>
      <c r="U1682" s="325"/>
      <c r="V1682" s="325"/>
      <c r="W1682" s="325"/>
      <c r="X1682" s="325"/>
      <c r="Y1682" s="325"/>
      <c r="Z1682" s="325"/>
    </row>
    <row r="1683" spans="1:26" ht="21" customHeight="1">
      <c r="A1683" s="891" t="s">
        <v>37</v>
      </c>
      <c r="B1683" s="892"/>
      <c r="C1683" s="892" t="str">
        <f>IF('statement of marks'!H50="","",'statement of marks'!H50)</f>
        <v/>
      </c>
      <c r="D1683" s="892"/>
      <c r="E1683" s="892"/>
      <c r="F1683" s="892"/>
      <c r="G1683" s="892"/>
      <c r="H1683" s="892"/>
      <c r="I1683" s="892"/>
      <c r="J1683" s="892"/>
      <c r="K1683" s="892"/>
      <c r="L1683" s="892"/>
      <c r="M1683" s="892"/>
      <c r="N1683" s="951"/>
      <c r="O1683" s="326"/>
      <c r="P1683" s="362"/>
      <c r="Q1683" s="327"/>
      <c r="R1683" s="327"/>
      <c r="S1683" s="327"/>
      <c r="T1683" s="327"/>
      <c r="U1683" s="327"/>
      <c r="V1683" s="327"/>
      <c r="W1683" s="327"/>
      <c r="X1683" s="327"/>
      <c r="Y1683" s="326"/>
      <c r="Z1683" s="326"/>
    </row>
    <row r="1684" spans="1:26" ht="21" customHeight="1">
      <c r="A1684" s="891" t="s">
        <v>38</v>
      </c>
      <c r="B1684" s="892"/>
      <c r="C1684" s="892" t="str">
        <f>IF('statement of marks'!I50="","",'statement of marks'!I50)</f>
        <v/>
      </c>
      <c r="D1684" s="892"/>
      <c r="E1684" s="892"/>
      <c r="F1684" s="892"/>
      <c r="G1684" s="892"/>
      <c r="H1684" s="892"/>
      <c r="I1684" s="892"/>
      <c r="J1684" s="892"/>
      <c r="K1684" s="892"/>
      <c r="L1684" s="892"/>
      <c r="M1684" s="892"/>
      <c r="N1684" s="951"/>
      <c r="O1684" s="326"/>
      <c r="P1684" s="362"/>
      <c r="Q1684" s="326"/>
      <c r="R1684" s="326"/>
      <c r="S1684" s="326"/>
      <c r="T1684" s="326"/>
      <c r="U1684" s="326"/>
      <c r="V1684" s="326"/>
      <c r="W1684" s="326"/>
      <c r="X1684" s="326"/>
      <c r="Y1684" s="326"/>
      <c r="Z1684" s="326"/>
    </row>
    <row r="1685" spans="1:26" ht="21" customHeight="1">
      <c r="A1685" s="891" t="s">
        <v>243</v>
      </c>
      <c r="B1685" s="892"/>
      <c r="C1685" s="892" t="str">
        <f>IF('statement of marks'!$A$3="","",'statement of marks'!$A$3)</f>
        <v>9 'A'</v>
      </c>
      <c r="D1685" s="892"/>
      <c r="E1685" s="939" t="s">
        <v>63</v>
      </c>
      <c r="F1685" s="939"/>
      <c r="G1685" s="939"/>
      <c r="H1685" s="939" t="str">
        <f>IF('statement of marks'!E50="","",'statement of marks'!E50)</f>
        <v/>
      </c>
      <c r="I1685" s="939"/>
      <c r="J1685" s="952" t="s">
        <v>58</v>
      </c>
      <c r="K1685" s="952"/>
      <c r="L1685" s="953" t="str">
        <f>IF('statement of marks'!F50="","",'statement of marks'!F50)</f>
        <v/>
      </c>
      <c r="M1685" s="953"/>
      <c r="N1685" s="954"/>
      <c r="O1685" s="326"/>
      <c r="P1685" s="362"/>
      <c r="Q1685" s="326"/>
      <c r="R1685" s="326"/>
      <c r="S1685" s="326"/>
      <c r="T1685" s="326"/>
      <c r="U1685" s="326"/>
      <c r="V1685" s="326"/>
      <c r="W1685" s="326"/>
      <c r="X1685" s="326"/>
      <c r="Y1685" s="326"/>
      <c r="Z1685" s="326"/>
    </row>
    <row r="1686" spans="1:26" ht="21" customHeight="1">
      <c r="A1686" s="955" t="s">
        <v>197</v>
      </c>
      <c r="B1686" s="956" t="s">
        <v>198</v>
      </c>
      <c r="C1686" s="659" t="s">
        <v>67</v>
      </c>
      <c r="D1686" s="659" t="s">
        <v>68</v>
      </c>
      <c r="E1686" s="957" t="s">
        <v>434</v>
      </c>
      <c r="F1686" s="958" t="s">
        <v>431</v>
      </c>
      <c r="G1686" s="659" t="s">
        <v>370</v>
      </c>
      <c r="H1686" s="659" t="s">
        <v>212</v>
      </c>
      <c r="I1686" s="659" t="s">
        <v>432</v>
      </c>
      <c r="J1686" s="659" t="s">
        <v>168</v>
      </c>
      <c r="K1686" s="659" t="s">
        <v>438</v>
      </c>
      <c r="L1686" s="659" t="s">
        <v>365</v>
      </c>
      <c r="M1686" s="659" t="s">
        <v>366</v>
      </c>
      <c r="N1686" s="961" t="s">
        <v>213</v>
      </c>
      <c r="O1686" s="326"/>
      <c r="P1686" s="362"/>
      <c r="Q1686" s="326"/>
      <c r="R1686" s="326"/>
      <c r="S1686" s="326"/>
      <c r="T1686" s="326"/>
      <c r="U1686" s="326"/>
      <c r="V1686" s="326"/>
      <c r="W1686" s="326"/>
      <c r="X1686" s="326"/>
      <c r="Y1686" s="326"/>
      <c r="Z1686" s="326"/>
    </row>
    <row r="1687" spans="1:26" ht="21" customHeight="1">
      <c r="A1687" s="955"/>
      <c r="B1687" s="956"/>
      <c r="C1687" s="659"/>
      <c r="D1687" s="659"/>
      <c r="E1687" s="957"/>
      <c r="F1687" s="959"/>
      <c r="G1687" s="659"/>
      <c r="H1687" s="659"/>
      <c r="I1687" s="659"/>
      <c r="J1687" s="659"/>
      <c r="K1687" s="659"/>
      <c r="L1687" s="659"/>
      <c r="M1687" s="659"/>
      <c r="N1687" s="961"/>
      <c r="O1687" s="326"/>
      <c r="P1687" s="362"/>
      <c r="Q1687" s="326"/>
      <c r="R1687" s="327"/>
      <c r="S1687" s="327"/>
      <c r="T1687" s="327"/>
      <c r="U1687" s="327"/>
      <c r="V1687" s="328"/>
      <c r="W1687" s="328"/>
      <c r="X1687" s="328"/>
      <c r="Y1687" s="326"/>
      <c r="Z1687" s="326"/>
    </row>
    <row r="1688" spans="1:26" ht="21" customHeight="1">
      <c r="A1688" s="955"/>
      <c r="B1688" s="956"/>
      <c r="C1688" s="659"/>
      <c r="D1688" s="659"/>
      <c r="E1688" s="957"/>
      <c r="F1688" s="960"/>
      <c r="G1688" s="659"/>
      <c r="H1688" s="659"/>
      <c r="I1688" s="659"/>
      <c r="J1688" s="659"/>
      <c r="K1688" s="659"/>
      <c r="L1688" s="659"/>
      <c r="M1688" s="659"/>
      <c r="N1688" s="961"/>
      <c r="O1688" s="329"/>
      <c r="P1688" s="362"/>
      <c r="Q1688" s="330"/>
      <c r="R1688" s="330"/>
      <c r="S1688" s="330"/>
      <c r="T1688" s="330"/>
      <c r="U1688" s="330"/>
      <c r="V1688" s="330"/>
      <c r="W1688" s="330"/>
      <c r="X1688" s="330"/>
      <c r="Y1688" s="329"/>
      <c r="Z1688" s="329"/>
    </row>
    <row r="1689" spans="1:26" ht="21" customHeight="1">
      <c r="A1689" s="922" t="s">
        <v>149</v>
      </c>
      <c r="B1689" s="923"/>
      <c r="C1689" s="274">
        <v>10</v>
      </c>
      <c r="D1689" s="274">
        <v>10</v>
      </c>
      <c r="E1689" s="322" t="s">
        <v>436</v>
      </c>
      <c r="F1689" s="322" t="s">
        <v>437</v>
      </c>
      <c r="G1689" s="274">
        <v>70</v>
      </c>
      <c r="H1689" s="270">
        <v>100</v>
      </c>
      <c r="I1689" s="202">
        <v>100</v>
      </c>
      <c r="J1689" s="270">
        <v>200</v>
      </c>
      <c r="K1689" s="279"/>
      <c r="L1689" s="270">
        <v>100</v>
      </c>
      <c r="M1689" s="270"/>
      <c r="N1689" s="201">
        <v>200</v>
      </c>
      <c r="O1689" s="329"/>
      <c r="P1689" s="362"/>
      <c r="Q1689" s="330"/>
      <c r="R1689" s="330"/>
      <c r="S1689" s="330"/>
      <c r="T1689" s="330"/>
      <c r="U1689" s="330"/>
      <c r="V1689" s="330"/>
      <c r="W1689" s="330"/>
      <c r="X1689" s="330"/>
      <c r="Y1689" s="329"/>
      <c r="Z1689" s="329"/>
    </row>
    <row r="1690" spans="1:26" ht="21" customHeight="1">
      <c r="A1690" s="891" t="str">
        <f>'statement of marks'!$J$3</f>
        <v xml:space="preserve"> HINDI</v>
      </c>
      <c r="B1690" s="892"/>
      <c r="C1690" s="277" t="str">
        <f>IF('statement of marks'!J50="","",'statement of marks'!J50)</f>
        <v/>
      </c>
      <c r="D1690" s="277" t="str">
        <f>IF('statement of marks'!K50="","",'statement of marks'!K50)</f>
        <v/>
      </c>
      <c r="E1690" s="277" t="str">
        <f>IF('statement of marks'!L50="","",'statement of marks'!L50)</f>
        <v/>
      </c>
      <c r="F1690" s="360" t="str">
        <f>IF('statement of marks'!N50="","",'statement of marks'!N50)</f>
        <v/>
      </c>
      <c r="G1690" s="277" t="str">
        <f>IF('statement of marks'!O50="","",'statement of marks'!O50)</f>
        <v/>
      </c>
      <c r="H1690" s="270" t="str">
        <f t="shared" ref="H1690:H1695" si="257">IF(G1690="","",SUM(C1690:G1690))</f>
        <v/>
      </c>
      <c r="I1690" s="202" t="str">
        <f>IF('statement of marks'!Q50="","",'statement of marks'!Q50)</f>
        <v/>
      </c>
      <c r="J1690" s="203" t="str">
        <f t="shared" ref="J1690:J1695" si="258">IF(I1690="","",SUM(H1690:I1690))</f>
        <v/>
      </c>
      <c r="K1690" s="275" t="str">
        <f>CONCATENATE('statement of marks'!HZ50,'statement of marks'!IA50,'statement of marks'!IB50)</f>
        <v/>
      </c>
      <c r="L1690" s="277" t="str">
        <f>IF('result subject-wise'!AB50="","",'result subject-wise'!AB50)</f>
        <v/>
      </c>
      <c r="M1690" s="277" t="str">
        <f>IF('result subject-wise'!AK50="","",'result subject-wise'!AK50)</f>
        <v/>
      </c>
      <c r="N1690" s="276" t="str">
        <f>IF(AND(K1690="RE",M1690=""),"",IF(AND(K1690="S",M1690=""),"",IF(M1690="P",SUM(H1690,L1690),J1690)))</f>
        <v/>
      </c>
      <c r="O1690" s="329"/>
      <c r="P1690" s="362"/>
      <c r="Q1690" s="330"/>
      <c r="R1690" s="330"/>
      <c r="S1690" s="330"/>
      <c r="T1690" s="330"/>
      <c r="U1690" s="330"/>
      <c r="V1690" s="330"/>
      <c r="W1690" s="330"/>
      <c r="X1690" s="330"/>
      <c r="Y1690" s="329"/>
      <c r="Z1690" s="329"/>
    </row>
    <row r="1691" spans="1:26" ht="21" customHeight="1">
      <c r="A1691" s="891" t="str">
        <f>'statement of marks'!$Y$3</f>
        <v xml:space="preserve"> ENGLISH</v>
      </c>
      <c r="B1691" s="892"/>
      <c r="C1691" s="277" t="str">
        <f>IF('statement of marks'!Y50="","",'statement of marks'!Y50)</f>
        <v/>
      </c>
      <c r="D1691" s="277" t="str">
        <f>IF('statement of marks'!Z50="","",'statement of marks'!Z50)</f>
        <v/>
      </c>
      <c r="E1691" s="277" t="str">
        <f>IF('statement of marks'!AA50="","",'statement of marks'!AA50)</f>
        <v/>
      </c>
      <c r="F1691" s="360" t="str">
        <f>IF('statement of marks'!AC50="","",'statement of marks'!AC50)</f>
        <v/>
      </c>
      <c r="G1691" s="277" t="str">
        <f>IF('statement of marks'!AD50="","",'statement of marks'!AD50)</f>
        <v/>
      </c>
      <c r="H1691" s="270" t="str">
        <f t="shared" si="257"/>
        <v/>
      </c>
      <c r="I1691" s="202" t="str">
        <f>IF('statement of marks'!AF50="","",'statement of marks'!AF50)</f>
        <v/>
      </c>
      <c r="J1691" s="203" t="str">
        <f t="shared" si="258"/>
        <v/>
      </c>
      <c r="K1691" s="275" t="str">
        <f>CONCATENATE('statement of marks'!IC50,'statement of marks'!ID50,'statement of marks'!IE50,)</f>
        <v/>
      </c>
      <c r="L1691" s="277" t="str">
        <f>IF('result subject-wise'!AC50="","",'result subject-wise'!AC50)</f>
        <v/>
      </c>
      <c r="M1691" s="277" t="str">
        <f>IF('result subject-wise'!AL50="","",'result subject-wise'!AL50)</f>
        <v/>
      </c>
      <c r="N1691" s="276" t="str">
        <f t="shared" ref="N1691:N1695" si="259">IF(AND(K1691="RE",M1691=""),"",IF(AND(K1691="S",M1691=""),"",IF(M1691="P",SUM(H1691,L1691),J1691)))</f>
        <v/>
      </c>
      <c r="O1691" s="331"/>
      <c r="P1691" s="362"/>
      <c r="Q1691" s="325"/>
      <c r="R1691" s="325"/>
      <c r="S1691" s="325"/>
      <c r="T1691" s="325"/>
      <c r="U1691" s="333"/>
      <c r="V1691" s="325"/>
      <c r="W1691" s="325"/>
      <c r="X1691" s="325"/>
      <c r="Y1691" s="331"/>
      <c r="Z1691" s="331"/>
    </row>
    <row r="1692" spans="1:26" ht="21" customHeight="1">
      <c r="A1692" s="891" t="str">
        <f>'statement of marks'!AO50</f>
        <v/>
      </c>
      <c r="B1692" s="892"/>
      <c r="C1692" s="277" t="str">
        <f>IF('statement of marks'!AP50="","",'statement of marks'!AP50)</f>
        <v/>
      </c>
      <c r="D1692" s="277" t="str">
        <f>IF('statement of marks'!AQ50="","",'statement of marks'!AQ50)</f>
        <v/>
      </c>
      <c r="E1692" s="277" t="str">
        <f>IF('statement of marks'!AR50="","",'statement of marks'!AR50)</f>
        <v/>
      </c>
      <c r="F1692" s="360" t="str">
        <f>IF('statement of marks'!AT50="","",'statement of marks'!AT50)</f>
        <v/>
      </c>
      <c r="G1692" s="277" t="str">
        <f>IF('statement of marks'!AU50="","",'statement of marks'!AU50)</f>
        <v/>
      </c>
      <c r="H1692" s="270" t="str">
        <f t="shared" si="257"/>
        <v/>
      </c>
      <c r="I1692" s="202" t="str">
        <f>IF('statement of marks'!AW50="","",'statement of marks'!AW50)</f>
        <v/>
      </c>
      <c r="J1692" s="203" t="str">
        <f t="shared" si="258"/>
        <v/>
      </c>
      <c r="K1692" s="275" t="str">
        <f>CONCATENATE('statement of marks'!IF50,'statement of marks'!IL50,'statement of marks'!IM50)</f>
        <v/>
      </c>
      <c r="L1692" s="277" t="str">
        <f>IF('result subject-wise'!AD50="","",'result subject-wise'!AD50)</f>
        <v/>
      </c>
      <c r="M1692" s="277" t="str">
        <f>IF('result subject-wise'!AM50="","",'result subject-wise'!AM50)</f>
        <v/>
      </c>
      <c r="N1692" s="276" t="str">
        <f t="shared" si="259"/>
        <v/>
      </c>
      <c r="O1692" s="351"/>
      <c r="P1692" s="362"/>
      <c r="Q1692" s="334"/>
      <c r="R1692" s="325"/>
      <c r="S1692" s="335"/>
      <c r="T1692" s="336"/>
      <c r="U1692" s="337"/>
      <c r="V1692" s="334"/>
      <c r="W1692" s="334"/>
      <c r="X1692" s="337"/>
      <c r="Y1692" s="326"/>
      <c r="Z1692" s="326"/>
    </row>
    <row r="1693" spans="1:26" ht="21" customHeight="1">
      <c r="A1693" s="891" t="str">
        <f>'statement of marks'!$BE$3</f>
        <v xml:space="preserve"> SCIENCE</v>
      </c>
      <c r="B1693" s="892"/>
      <c r="C1693" s="277" t="str">
        <f>IF('statement of marks'!BE50="","",'statement of marks'!BE50)</f>
        <v/>
      </c>
      <c r="D1693" s="277" t="str">
        <f>IF('statement of marks'!BF50="","",'statement of marks'!BF50)</f>
        <v/>
      </c>
      <c r="E1693" s="277" t="str">
        <f>IF('statement of marks'!BG50="","",'statement of marks'!BG50)</f>
        <v/>
      </c>
      <c r="F1693" s="360" t="str">
        <f>IF('statement of marks'!BI50="","",'statement of marks'!BI50)</f>
        <v/>
      </c>
      <c r="G1693" s="277" t="str">
        <f>IF('statement of marks'!BJ50="","",'statement of marks'!BJ50)</f>
        <v/>
      </c>
      <c r="H1693" s="270" t="str">
        <f t="shared" si="257"/>
        <v/>
      </c>
      <c r="I1693" s="202" t="str">
        <f>IF('statement of marks'!BL50="","",'statement of marks'!BL50)</f>
        <v/>
      </c>
      <c r="J1693" s="203" t="str">
        <f t="shared" si="258"/>
        <v/>
      </c>
      <c r="K1693" s="275" t="str">
        <f>CONCATENATE('statement of marks'!IN50,'statement of marks'!IO50,'statement of marks'!IP50)</f>
        <v/>
      </c>
      <c r="L1693" s="277" t="str">
        <f>IF('result subject-wise'!AE50="","",'result subject-wise'!AE50)</f>
        <v/>
      </c>
      <c r="M1693" s="277" t="str">
        <f>IF('result subject-wise'!AN50="","",'result subject-wise'!AN50)</f>
        <v/>
      </c>
      <c r="N1693" s="276" t="str">
        <f t="shared" si="259"/>
        <v/>
      </c>
      <c r="O1693" s="326"/>
      <c r="P1693" s="362"/>
      <c r="Q1693" s="334"/>
      <c r="R1693" s="325"/>
      <c r="S1693" s="335"/>
      <c r="T1693" s="336"/>
      <c r="U1693" s="337"/>
      <c r="V1693" s="334"/>
      <c r="W1693" s="334"/>
      <c r="X1693" s="337"/>
      <c r="Y1693" s="326"/>
      <c r="Z1693" s="326"/>
    </row>
    <row r="1694" spans="1:26" ht="21" customHeight="1">
      <c r="A1694" s="909" t="str">
        <f>'statement of marks'!$BU50</f>
        <v xml:space="preserve"> SOCIAL SCIENCE</v>
      </c>
      <c r="B1694" s="910"/>
      <c r="C1694" s="277">
        <f>IF('statement of marks'!CL50="","",'statement of marks'!CL50)</f>
        <v>10</v>
      </c>
      <c r="D1694" s="277">
        <f>IF('statement of marks'!CM50="","",'statement of marks'!CM50)</f>
        <v>10</v>
      </c>
      <c r="E1694" s="277">
        <f>IF('statement of marks'!CN50="","",'statement of marks'!CN50)</f>
        <v>9</v>
      </c>
      <c r="F1694" s="360">
        <f>IF('statement of marks'!CO50="","",'statement of marks'!CO50)</f>
        <v>0.5</v>
      </c>
      <c r="G1694" s="277">
        <f>IF('statement of marks'!CP50="","",'statement of marks'!CP50)</f>
        <v>70</v>
      </c>
      <c r="H1694" s="270">
        <f t="shared" si="257"/>
        <v>99.5</v>
      </c>
      <c r="I1694" s="202">
        <f>IF('statement of marks'!CR50="","",'statement of marks'!CR50)</f>
        <v>100</v>
      </c>
      <c r="J1694" s="203">
        <f t="shared" si="258"/>
        <v>199.5</v>
      </c>
      <c r="K1694" s="275" t="str">
        <f>CONCATENATE('statement of marks'!IQ50,'statement of marks'!IR50,'statement of marks'!IS50)</f>
        <v/>
      </c>
      <c r="L1694" s="277" t="str">
        <f>IF('result subject-wise'!AF50="","",'result subject-wise'!AF50)</f>
        <v/>
      </c>
      <c r="M1694" s="277" t="str">
        <f>IF('result subject-wise'!AO50="","",'result subject-wise'!AO50)</f>
        <v/>
      </c>
      <c r="N1694" s="276">
        <f t="shared" si="259"/>
        <v>199.5</v>
      </c>
      <c r="O1694" s="326"/>
      <c r="P1694" s="362"/>
      <c r="Q1694" s="334"/>
      <c r="R1694" s="325"/>
      <c r="S1694" s="335"/>
      <c r="T1694" s="336"/>
      <c r="U1694" s="337"/>
      <c r="V1694" s="334"/>
      <c r="W1694" s="334"/>
      <c r="X1694" s="337"/>
      <c r="Y1694" s="326"/>
      <c r="Z1694" s="326"/>
    </row>
    <row r="1695" spans="1:26" ht="21" customHeight="1">
      <c r="A1695" s="891" t="str">
        <f>'statement of marks'!$CZ$3</f>
        <v xml:space="preserve"> MATHEMATICS</v>
      </c>
      <c r="B1695" s="892"/>
      <c r="C1695" s="277">
        <f>IF('statement of marks'!CZ50="","",'statement of marks'!CZ50)</f>
        <v>5</v>
      </c>
      <c r="D1695" s="277">
        <f>IF('statement of marks'!DA50="","",'statement of marks'!DA50)</f>
        <v>4</v>
      </c>
      <c r="E1695" s="277">
        <f>IF('statement of marks'!DB50="","",'statement of marks'!DB50)</f>
        <v>8</v>
      </c>
      <c r="F1695" s="360">
        <f>IF('statement of marks'!DD50="","",'statement of marks'!DD50)</f>
        <v>1</v>
      </c>
      <c r="G1695" s="277">
        <f>IF('statement of marks'!DE50="","",'statement of marks'!DE50)</f>
        <v>25</v>
      </c>
      <c r="H1695" s="270">
        <f t="shared" si="257"/>
        <v>43</v>
      </c>
      <c r="I1695" s="202">
        <f>IF('statement of marks'!DG50="","",'statement of marks'!DG50)</f>
        <v>90</v>
      </c>
      <c r="J1695" s="203">
        <f t="shared" si="258"/>
        <v>133</v>
      </c>
      <c r="K1695" s="275" t="str">
        <f>CONCATENATE('statement of marks'!IT50,'statement of marks'!IU50,'statement of marks'!IV50)</f>
        <v/>
      </c>
      <c r="L1695" s="277" t="str">
        <f>IF('result subject-wise'!AG50="","",'result subject-wise'!AG50)</f>
        <v/>
      </c>
      <c r="M1695" s="277" t="str">
        <f>IF('result subject-wise'!AP50="","",'result subject-wise'!AP50)</f>
        <v/>
      </c>
      <c r="N1695" s="276">
        <f t="shared" si="259"/>
        <v>133</v>
      </c>
      <c r="O1695" s="326"/>
      <c r="P1695" s="362"/>
      <c r="Q1695" s="334"/>
      <c r="R1695" s="325"/>
      <c r="S1695" s="335"/>
      <c r="T1695" s="336"/>
      <c r="U1695" s="337"/>
      <c r="V1695" s="334"/>
      <c r="W1695" s="334"/>
      <c r="X1695" s="337"/>
      <c r="Y1695" s="326"/>
      <c r="Z1695" s="326"/>
    </row>
    <row r="1696" spans="1:26" ht="21" customHeight="1">
      <c r="A1696" s="911" t="s">
        <v>214</v>
      </c>
      <c r="B1696" s="912"/>
      <c r="C1696" s="274">
        <f t="shared" ref="C1696:D1696" si="260">IF(C1695="","",SUM(C1690:C1695))</f>
        <v>15</v>
      </c>
      <c r="D1696" s="274">
        <f t="shared" si="260"/>
        <v>14</v>
      </c>
      <c r="E1696" s="274">
        <f>IF(E1695="","",SUM(E1690:E1695))</f>
        <v>17</v>
      </c>
      <c r="F1696" s="361">
        <f>IF(F1695="","",SUM(F1690:F1695))</f>
        <v>1.5</v>
      </c>
      <c r="G1696" s="274">
        <f t="shared" ref="G1696:J1696" si="261">IF(G1695="","",SUM(G1690:G1695))</f>
        <v>95</v>
      </c>
      <c r="H1696" s="274">
        <f t="shared" si="261"/>
        <v>142.5</v>
      </c>
      <c r="I1696" s="274">
        <f t="shared" si="261"/>
        <v>190</v>
      </c>
      <c r="J1696" s="274">
        <f t="shared" si="261"/>
        <v>332.5</v>
      </c>
      <c r="K1696" s="913"/>
      <c r="L1696" s="914"/>
      <c r="M1696" s="919">
        <f>COUNTIF(M1690:M1695,"F")</f>
        <v>0</v>
      </c>
      <c r="N1696" s="273">
        <f>SUM(N1690:N1695)</f>
        <v>332.5</v>
      </c>
      <c r="O1696" s="326"/>
      <c r="P1696" s="362"/>
      <c r="Q1696" s="334"/>
      <c r="R1696" s="325"/>
      <c r="S1696" s="335"/>
      <c r="T1696" s="336"/>
      <c r="U1696" s="337"/>
      <c r="V1696" s="334"/>
      <c r="W1696" s="334"/>
      <c r="X1696" s="337"/>
      <c r="Y1696" s="326"/>
      <c r="Z1696" s="326"/>
    </row>
    <row r="1697" spans="1:26" ht="21" customHeight="1">
      <c r="A1697" s="911" t="s">
        <v>199</v>
      </c>
      <c r="B1697" s="912"/>
      <c r="C1697" s="270">
        <f>60-(COUNTIF(C1690:C1695,"NA")*C1689+COUNTIF(C1690:C1695,"ML")*C1689)</f>
        <v>60</v>
      </c>
      <c r="D1697" s="270">
        <f>60-(COUNTIF(D1690:D1695,"NA")*D1689+COUNTIF(D1690:D1695,"ML")*D1689)</f>
        <v>60</v>
      </c>
      <c r="E1697" s="270">
        <f>53-(COUNTIF(E1690:E1695,"NA")*9+COUNTIF(E1690:E1695,"ML")*9)</f>
        <v>53</v>
      </c>
      <c r="F1697" s="270">
        <f>7-(COUNTIF(F1690:F1695,"ML")*1)</f>
        <v>7</v>
      </c>
      <c r="G1697" s="270">
        <f>420-(COUNTIF(G1690:G1695,"NA")*G1689+COUNTIF(G1690:G1695,"ML")*G1689)</f>
        <v>420</v>
      </c>
      <c r="H1697" s="270">
        <f>SUM(C1697:G1697)</f>
        <v>600</v>
      </c>
      <c r="I1697" s="270">
        <f>600-(COUNTIF(I1690:I1695,"ML")*100)</f>
        <v>600</v>
      </c>
      <c r="J1697" s="270">
        <f>SUM(H1697:I1697)</f>
        <v>1200</v>
      </c>
      <c r="K1697" s="915"/>
      <c r="L1697" s="916"/>
      <c r="M1697" s="920"/>
      <c r="N1697" s="201">
        <f>6*N1689</f>
        <v>1200</v>
      </c>
      <c r="O1697" s="326"/>
      <c r="P1697" s="362"/>
      <c r="Q1697" s="334"/>
      <c r="R1697" s="325"/>
      <c r="S1697" s="335"/>
      <c r="T1697" s="336"/>
      <c r="U1697" s="337"/>
      <c r="V1697" s="334"/>
      <c r="W1697" s="334"/>
      <c r="X1697" s="337"/>
      <c r="Y1697" s="326"/>
      <c r="Z1697" s="326"/>
    </row>
    <row r="1698" spans="1:26" ht="21" customHeight="1">
      <c r="A1698" s="922" t="s">
        <v>130</v>
      </c>
      <c r="B1698" s="923"/>
      <c r="C1698" s="204">
        <f t="shared" ref="C1698:J1698" si="262">C1696/C1697*100</f>
        <v>25</v>
      </c>
      <c r="D1698" s="204">
        <f t="shared" si="262"/>
        <v>23.333333333333332</v>
      </c>
      <c r="E1698" s="204">
        <f t="shared" si="262"/>
        <v>32.075471698113205</v>
      </c>
      <c r="F1698" s="204">
        <f t="shared" si="262"/>
        <v>21.428571428571427</v>
      </c>
      <c r="G1698" s="204">
        <f t="shared" si="262"/>
        <v>22.61904761904762</v>
      </c>
      <c r="H1698" s="204">
        <f t="shared" si="262"/>
        <v>23.75</v>
      </c>
      <c r="I1698" s="204">
        <f t="shared" si="262"/>
        <v>31.666666666666664</v>
      </c>
      <c r="J1698" s="204">
        <f t="shared" si="262"/>
        <v>27.708333333333336</v>
      </c>
      <c r="K1698" s="917"/>
      <c r="L1698" s="918"/>
      <c r="M1698" s="921"/>
      <c r="N1698" s="354">
        <f>N1696/N1697*100</f>
        <v>27.708333333333336</v>
      </c>
      <c r="O1698" s="339"/>
      <c r="P1698" s="363"/>
      <c r="Q1698" s="332"/>
      <c r="R1698" s="332"/>
      <c r="S1698" s="332"/>
      <c r="T1698" s="332"/>
      <c r="U1698" s="340"/>
      <c r="V1698" s="340"/>
      <c r="W1698" s="334"/>
      <c r="X1698" s="332"/>
      <c r="Y1698" s="339"/>
      <c r="Z1698" s="339"/>
    </row>
    <row r="1699" spans="1:26" ht="21" customHeight="1">
      <c r="A1699" s="891" t="str">
        <f>'statement of marks'!$DS$3</f>
        <v>RAJASTHAN KA SWARNIM ITIHAS</v>
      </c>
      <c r="B1699" s="892"/>
      <c r="C1699" s="272">
        <f>IF('statement of marks'!DS50="","",'statement of marks'!DS50)</f>
        <v>10</v>
      </c>
      <c r="D1699" s="272">
        <f>IF('statement of marks'!DT50="","",'statement of marks'!DT50)</f>
        <v>10</v>
      </c>
      <c r="E1699" s="277">
        <f>IF('statement of marks'!DU50="","",'statement of marks'!DU50)</f>
        <v>10</v>
      </c>
      <c r="F1699" s="924"/>
      <c r="G1699" s="272">
        <f>IF('statement of marks'!DW50="","",'statement of marks'!DW50)</f>
        <v>70</v>
      </c>
      <c r="H1699" s="270">
        <f>IF(G1699="","",SUM(C1699:G1699))</f>
        <v>100</v>
      </c>
      <c r="I1699" s="272">
        <f>IF('statement of marks'!DY50="","",'statement of marks'!DY50)</f>
        <v>100</v>
      </c>
      <c r="J1699" s="270">
        <f>IF(I1699="","",SUM(H1699:I1699))</f>
        <v>200</v>
      </c>
      <c r="K1699" s="275" t="str">
        <f>IF('statement of marks'!IW50="","",'statement of marks'!IW50)</f>
        <v/>
      </c>
      <c r="L1699" s="280" t="str">
        <f>IF('result subject-wise'!AQ50="","",'result subject-wise'!AQ50)</f>
        <v/>
      </c>
      <c r="M1699" s="927" t="s">
        <v>441</v>
      </c>
      <c r="N1699" s="928"/>
      <c r="O1699" s="339"/>
      <c r="P1699" s="362"/>
      <c r="Q1699" s="325"/>
      <c r="R1699" s="325"/>
      <c r="S1699" s="325"/>
      <c r="T1699" s="325"/>
      <c r="U1699" s="340"/>
      <c r="V1699" s="334"/>
      <c r="W1699" s="340"/>
      <c r="X1699" s="325"/>
      <c r="Y1699" s="339"/>
      <c r="Z1699" s="339"/>
    </row>
    <row r="1700" spans="1:26" ht="21" customHeight="1">
      <c r="A1700" s="891" t="str">
        <f>'statement of marks'!$EG$3</f>
        <v xml:space="preserve"> PH. AND HEALTH EDU.</v>
      </c>
      <c r="B1700" s="892"/>
      <c r="C1700" s="272">
        <f>IF('statement of marks'!EI50="","",'statement of marks'!EI50)</f>
        <v>14</v>
      </c>
      <c r="D1700" s="272">
        <f>IF('statement of marks'!EL50="","",'statement of marks'!EL50)</f>
        <v>11</v>
      </c>
      <c r="E1700" s="277">
        <f>IF('statement of marks'!EO50="","",'statement of marks'!EO50)</f>
        <v>25</v>
      </c>
      <c r="F1700" s="925"/>
      <c r="G1700" s="272">
        <f>IF('statement of marks'!EU50="","",'statement of marks'!EU50)</f>
        <v>38</v>
      </c>
      <c r="H1700" s="270">
        <f>IF(G1700="","",SUM(C1700:G1700))</f>
        <v>88</v>
      </c>
      <c r="I1700" s="272">
        <f>IF('statement of marks'!EZ50="","",'statement of marks'!EZ50)</f>
        <v>100</v>
      </c>
      <c r="J1700" s="270">
        <f>IF(I1700="","",SUM(H1700:I1700))</f>
        <v>188</v>
      </c>
      <c r="K1700" s="275" t="str">
        <f>IF('statement of marks'!IX50="","",'statement of marks'!IX50)</f>
        <v>A</v>
      </c>
      <c r="L1700" s="274" t="str">
        <f>IF('result subject-wise'!AR50="","",'result subject-wise'!AR50)</f>
        <v/>
      </c>
      <c r="M1700" s="929"/>
      <c r="N1700" s="930"/>
      <c r="O1700" s="331"/>
      <c r="P1700" s="362"/>
      <c r="Q1700" s="341"/>
      <c r="R1700" s="341"/>
      <c r="S1700" s="341"/>
      <c r="T1700" s="341"/>
      <c r="U1700" s="340"/>
      <c r="V1700" s="334"/>
      <c r="W1700" s="340"/>
      <c r="X1700" s="341"/>
      <c r="Y1700" s="331"/>
      <c r="Z1700" s="331"/>
    </row>
    <row r="1701" spans="1:26" ht="21" customHeight="1">
      <c r="A1701" s="891" t="str">
        <f>'statement of marks'!$FJ$3</f>
        <v xml:space="preserve"> FOUNDATION OF IT</v>
      </c>
      <c r="B1701" s="892"/>
      <c r="C1701" s="272">
        <f>IF('statement of marks'!FJ50="","",'statement of marks'!FJ50)</f>
        <v>10</v>
      </c>
      <c r="D1701" s="272">
        <f>IF('statement of marks'!FK50="","",'statement of marks'!FK50)</f>
        <v>10</v>
      </c>
      <c r="E1701" s="277">
        <f>IF('statement of marks'!FL50="","",'statement of marks'!FL50)</f>
        <v>10</v>
      </c>
      <c r="F1701" s="926"/>
      <c r="G1701" s="272">
        <f>IF('statement of marks'!FP50="","",'statement of marks'!FP50)</f>
        <v>51</v>
      </c>
      <c r="H1701" s="270">
        <f>IF(G1701="","",SUM(C1701:G1701))</f>
        <v>81</v>
      </c>
      <c r="I1701" s="272">
        <f>IF('statement of marks'!FU50="","",'statement of marks'!FU50)</f>
        <v>90</v>
      </c>
      <c r="J1701" s="270">
        <f>IF(I1701="","",SUM(H1701:I1701))</f>
        <v>171</v>
      </c>
      <c r="K1701" s="275" t="str">
        <f>IF('statement of marks'!IY50="","",'statement of marks'!IY50)</f>
        <v>A</v>
      </c>
      <c r="L1701" s="274" t="str">
        <f>IF('result subject-wise'!AS50="","",'result subject-wise'!AS50)</f>
        <v/>
      </c>
      <c r="M1701" s="931" t="str">
        <f>IF('result subject-wise'!AV50="","",'result subject-wise'!AV50)</f>
        <v/>
      </c>
      <c r="N1701" s="932"/>
      <c r="O1701" s="326"/>
      <c r="P1701" s="362"/>
      <c r="Q1701" s="327"/>
      <c r="R1701" s="325"/>
      <c r="S1701" s="327"/>
      <c r="T1701" s="325"/>
      <c r="U1701" s="337"/>
      <c r="V1701" s="342"/>
      <c r="W1701" s="343"/>
      <c r="X1701" s="332"/>
      <c r="Y1701" s="326"/>
      <c r="Z1701" s="326"/>
    </row>
    <row r="1702" spans="1:26" ht="21" customHeight="1">
      <c r="A1702" s="891" t="str">
        <f>'statement of marks'!$GE$3</f>
        <v xml:space="preserve"> S.U.P.W.</v>
      </c>
      <c r="B1702" s="892"/>
      <c r="C1702" s="933" t="s">
        <v>244</v>
      </c>
      <c r="D1702" s="934"/>
      <c r="E1702" s="933" t="s">
        <v>74</v>
      </c>
      <c r="F1702" s="933"/>
      <c r="G1702" s="934"/>
      <c r="H1702" s="934" t="s">
        <v>75</v>
      </c>
      <c r="I1702" s="934"/>
      <c r="J1702" s="270" t="s">
        <v>35</v>
      </c>
      <c r="K1702" s="274" t="s">
        <v>52</v>
      </c>
      <c r="L1702" s="935"/>
      <c r="M1702" s="933" t="s">
        <v>130</v>
      </c>
      <c r="N1702" s="936"/>
      <c r="O1702" s="326"/>
      <c r="P1702" s="362"/>
      <c r="Q1702" s="327"/>
      <c r="R1702" s="325"/>
      <c r="S1702" s="327"/>
      <c r="T1702" s="325"/>
      <c r="U1702" s="337"/>
      <c r="V1702" s="332"/>
      <c r="W1702" s="332"/>
      <c r="X1702" s="332"/>
      <c r="Y1702" s="326"/>
      <c r="Z1702" s="326"/>
    </row>
    <row r="1703" spans="1:26" ht="21" customHeight="1">
      <c r="A1703" s="891"/>
      <c r="B1703" s="892"/>
      <c r="C1703" s="934">
        <f>'statement of marks'!$GE$6</f>
        <v>25</v>
      </c>
      <c r="D1703" s="934"/>
      <c r="E1703" s="934">
        <f>'statement of marks'!$GF$6</f>
        <v>45</v>
      </c>
      <c r="F1703" s="934"/>
      <c r="G1703" s="934"/>
      <c r="H1703" s="934">
        <f>'statement of marks'!$GG$6</f>
        <v>30</v>
      </c>
      <c r="I1703" s="934"/>
      <c r="J1703" s="270">
        <f>SUM(C1703,E1703,H1703)</f>
        <v>100</v>
      </c>
      <c r="K1703" s="274"/>
      <c r="L1703" s="935"/>
      <c r="M1703" s="937" t="str">
        <f>IF(M1701="PASS",N1698,"")</f>
        <v/>
      </c>
      <c r="N1703" s="938"/>
      <c r="O1703" s="326"/>
      <c r="P1703" s="362"/>
      <c r="Q1703" s="327"/>
      <c r="R1703" s="325"/>
      <c r="S1703" s="327"/>
      <c r="T1703" s="325"/>
      <c r="U1703" s="337"/>
      <c r="V1703" s="332"/>
      <c r="W1703" s="332"/>
      <c r="X1703" s="332"/>
      <c r="Y1703" s="326"/>
      <c r="Z1703" s="326"/>
    </row>
    <row r="1704" spans="1:26" ht="21" customHeight="1">
      <c r="A1704" s="891"/>
      <c r="B1704" s="892"/>
      <c r="C1704" s="939">
        <f>IF('statement of marks'!GE50="","",'statement of marks'!GE50)</f>
        <v>24</v>
      </c>
      <c r="D1704" s="939"/>
      <c r="E1704" s="939">
        <f>'statement of marks'!GF50</f>
        <v>44</v>
      </c>
      <c r="F1704" s="939"/>
      <c r="G1704" s="939"/>
      <c r="H1704" s="939">
        <f>'statement of marks'!GG50</f>
        <v>30</v>
      </c>
      <c r="I1704" s="939"/>
      <c r="J1704" s="272">
        <f>IF(H1704="","",SUM(C1704,E1704,H1704))</f>
        <v>98</v>
      </c>
      <c r="K1704" s="275" t="str">
        <f>IF('statement of marks'!IZ50="","",'statement of marks'!IZ50)</f>
        <v>A</v>
      </c>
      <c r="L1704" s="935"/>
      <c r="M1704" s="940" t="s">
        <v>50</v>
      </c>
      <c r="N1704" s="941"/>
      <c r="O1704" s="326"/>
      <c r="P1704" s="362"/>
      <c r="Q1704" s="325"/>
      <c r="R1704" s="325"/>
      <c r="S1704" s="325"/>
      <c r="T1704" s="325"/>
      <c r="U1704" s="332"/>
      <c r="V1704" s="342"/>
      <c r="W1704" s="337"/>
      <c r="X1704" s="337"/>
      <c r="Y1704" s="326"/>
      <c r="Z1704" s="326"/>
    </row>
    <row r="1705" spans="1:26" ht="21" customHeight="1">
      <c r="A1705" s="891" t="str">
        <f>'statement of marks'!$GN$3</f>
        <v xml:space="preserve"> ART EDU.</v>
      </c>
      <c r="B1705" s="892"/>
      <c r="C1705" s="934" t="s">
        <v>76</v>
      </c>
      <c r="D1705" s="934"/>
      <c r="E1705" s="934" t="s">
        <v>77</v>
      </c>
      <c r="F1705" s="934"/>
      <c r="G1705" s="934"/>
      <c r="H1705" s="934" t="s">
        <v>78</v>
      </c>
      <c r="I1705" s="934"/>
      <c r="J1705" s="270" t="s">
        <v>35</v>
      </c>
      <c r="K1705" s="274" t="s">
        <v>52</v>
      </c>
      <c r="L1705" s="935"/>
      <c r="M1705" s="942" t="str">
        <f>IF(M1703="","",IF(M1703&gt;=60,"FIRST",IF(M1703&gt;=48,"SECOND",IF(M1703&gt;=36,"THIRD"))))</f>
        <v/>
      </c>
      <c r="N1705" s="943"/>
      <c r="O1705" s="326"/>
      <c r="P1705" s="362"/>
      <c r="Q1705" s="325"/>
      <c r="R1705" s="325"/>
      <c r="S1705" s="325"/>
      <c r="T1705" s="325"/>
      <c r="U1705" s="332"/>
      <c r="V1705" s="342"/>
      <c r="W1705" s="337"/>
      <c r="X1705" s="337"/>
      <c r="Y1705" s="326"/>
      <c r="Z1705" s="326"/>
    </row>
    <row r="1706" spans="1:26" ht="21" customHeight="1">
      <c r="A1706" s="891"/>
      <c r="B1706" s="892"/>
      <c r="C1706" s="934">
        <f>'statement of marks'!$GN$6</f>
        <v>25</v>
      </c>
      <c r="D1706" s="934"/>
      <c r="E1706" s="274">
        <f>'statement of marks'!$GO$6</f>
        <v>30</v>
      </c>
      <c r="F1706" s="274"/>
      <c r="G1706" s="270">
        <f>'statement of marks'!$GP$6</f>
        <v>30</v>
      </c>
      <c r="H1706" s="934">
        <f>'statement of marks'!$GQ$6</f>
        <v>15</v>
      </c>
      <c r="I1706" s="934"/>
      <c r="J1706" s="270">
        <f>SUM(C1706,E1706,G1706,H1706)</f>
        <v>100</v>
      </c>
      <c r="K1706" s="274"/>
      <c r="L1706" s="935"/>
      <c r="M1706" s="942"/>
      <c r="N1706" s="943"/>
      <c r="O1706" s="326"/>
      <c r="P1706" s="362"/>
      <c r="Q1706" s="327"/>
      <c r="R1706" s="327"/>
      <c r="S1706" s="327"/>
      <c r="T1706" s="327"/>
      <c r="U1706" s="337"/>
      <c r="V1706" s="342"/>
      <c r="W1706" s="34"/>
      <c r="X1706" s="337"/>
      <c r="Y1706" s="326"/>
      <c r="Z1706" s="326"/>
    </row>
    <row r="1707" spans="1:26" ht="21" customHeight="1">
      <c r="A1707" s="891"/>
      <c r="B1707" s="892"/>
      <c r="C1707" s="939">
        <f>IF('statement of marks'!GN50="","",'statement of marks'!GN50)</f>
        <v>24</v>
      </c>
      <c r="D1707" s="939"/>
      <c r="E1707" s="277">
        <f>'statement of marks'!GO50</f>
        <v>28</v>
      </c>
      <c r="F1707" s="277"/>
      <c r="G1707" s="272">
        <f>'statement of marks'!GP50</f>
        <v>27</v>
      </c>
      <c r="H1707" s="939">
        <f>'statement of marks'!GQ50</f>
        <v>14</v>
      </c>
      <c r="I1707" s="939"/>
      <c r="J1707" s="270">
        <f>IF(H1707="","",SUM(C1707:H1707))</f>
        <v>93</v>
      </c>
      <c r="K1707" s="275" t="str">
        <f>IF('statement of marks'!JA50="","",'statement of marks'!JA50)</f>
        <v>A</v>
      </c>
      <c r="L1707" s="944" t="s">
        <v>442</v>
      </c>
      <c r="M1707" s="945"/>
      <c r="N1707" s="946"/>
      <c r="O1707" s="326"/>
      <c r="P1707" s="362"/>
      <c r="Q1707" s="325"/>
      <c r="R1707" s="325"/>
      <c r="S1707" s="325"/>
      <c r="T1707" s="325"/>
      <c r="U1707" s="332"/>
      <c r="V1707" s="342"/>
      <c r="W1707" s="337"/>
      <c r="X1707" s="337"/>
      <c r="Y1707" s="326"/>
      <c r="Z1707" s="326"/>
    </row>
    <row r="1708" spans="1:26" ht="21" customHeight="1">
      <c r="A1708" s="922" t="s">
        <v>439</v>
      </c>
      <c r="B1708" s="923"/>
      <c r="C1708" s="901" t="str">
        <f>'statement of marks'!HK50</f>
        <v/>
      </c>
      <c r="D1708" s="901"/>
      <c r="E1708" s="901"/>
      <c r="F1708" s="278"/>
      <c r="G1708" s="278" t="s">
        <v>211</v>
      </c>
      <c r="H1708" s="275" t="str">
        <f>IF('statement of marks'!DR50="","",'statement of marks'!DR50)</f>
        <v/>
      </c>
      <c r="I1708" s="942" t="s">
        <v>209</v>
      </c>
      <c r="J1708" s="942"/>
      <c r="K1708" s="272" t="str">
        <f>IF('statement of marks'!HM50="","",'statement of marks'!HM50)</f>
        <v/>
      </c>
      <c r="L1708" s="945"/>
      <c r="M1708" s="945"/>
      <c r="N1708" s="946"/>
      <c r="O1708" s="326"/>
      <c r="P1708" s="362"/>
      <c r="Q1708" s="325"/>
      <c r="R1708" s="325"/>
      <c r="S1708" s="325"/>
      <c r="T1708" s="325"/>
      <c r="U1708" s="332"/>
      <c r="V1708" s="342"/>
      <c r="W1708" s="337"/>
      <c r="X1708" s="337"/>
      <c r="Y1708" s="326"/>
      <c r="Z1708" s="326"/>
    </row>
    <row r="1709" spans="1:26" ht="21" customHeight="1">
      <c r="A1709" s="310" t="s">
        <v>363</v>
      </c>
      <c r="B1709" s="947" t="s">
        <v>202</v>
      </c>
      <c r="C1709" s="947"/>
      <c r="D1709" s="939" t="s">
        <v>203</v>
      </c>
      <c r="E1709" s="939"/>
      <c r="F1709" s="272"/>
      <c r="G1709" s="939" t="s">
        <v>204</v>
      </c>
      <c r="H1709" s="939"/>
      <c r="I1709" s="939" t="s">
        <v>205</v>
      </c>
      <c r="J1709" s="939"/>
      <c r="K1709" s="272" t="s">
        <v>324</v>
      </c>
      <c r="L1709" s="945"/>
      <c r="M1709" s="945"/>
      <c r="N1709" s="946"/>
      <c r="O1709" s="326"/>
      <c r="P1709" s="362"/>
      <c r="Q1709" s="327"/>
      <c r="R1709" s="327"/>
      <c r="S1709" s="327"/>
      <c r="T1709" s="325"/>
      <c r="U1709" s="337"/>
      <c r="V1709" s="344"/>
      <c r="W1709" s="345"/>
      <c r="X1709" s="345"/>
      <c r="Y1709" s="326"/>
      <c r="Z1709" s="326"/>
    </row>
    <row r="1710" spans="1:26" ht="21" customHeight="1">
      <c r="A1710" s="891" t="s">
        <v>200</v>
      </c>
      <c r="B1710" s="892"/>
      <c r="C1710" s="277" t="str">
        <f>IF('statement of marks'!HO50="","",'statement of marks'!HO50)</f>
        <v/>
      </c>
      <c r="D1710" s="893" t="str">
        <f>IF('statement of marks'!HQ50="","",'statement of marks'!HQ50)</f>
        <v/>
      </c>
      <c r="E1710" s="893"/>
      <c r="F1710" s="277"/>
      <c r="G1710" s="893" t="str">
        <f>IF('statement of marks'!HS50="","",'statement of marks'!HS50)</f>
        <v/>
      </c>
      <c r="H1710" s="893"/>
      <c r="I1710" s="893" t="str">
        <f>IF('statement of marks'!HU50="","",'statement of marks'!HU50)</f>
        <v/>
      </c>
      <c r="J1710" s="893"/>
      <c r="K1710" s="275" t="str">
        <f>'statement of marks'!HW50</f>
        <v/>
      </c>
      <c r="L1710" s="894" t="str">
        <f>IF(OR(M1701="PASS",M1701="FAIL"),'result subject-wise'!$AV$112,"")</f>
        <v/>
      </c>
      <c r="M1710" s="894"/>
      <c r="N1710" s="895"/>
      <c r="O1710" s="331"/>
      <c r="P1710" s="362"/>
      <c r="Q1710" s="324"/>
      <c r="R1710" s="337"/>
      <c r="S1710" s="337"/>
      <c r="T1710" s="337"/>
      <c r="U1710" s="327"/>
      <c r="V1710" s="345"/>
      <c r="W1710" s="345"/>
      <c r="X1710" s="345"/>
      <c r="Y1710" s="331"/>
      <c r="Z1710" s="331"/>
    </row>
    <row r="1711" spans="1:26" ht="21" customHeight="1">
      <c r="A1711" s="896" t="s">
        <v>201</v>
      </c>
      <c r="B1711" s="897"/>
      <c r="C1711" s="274" t="str">
        <f>IF('statement of marks'!HN50="","",'statement of marks'!HN50)</f>
        <v/>
      </c>
      <c r="D1711" s="898" t="str">
        <f>IF('statement of marks'!HP50="","",'statement of marks'!HP50)</f>
        <v/>
      </c>
      <c r="E1711" s="898"/>
      <c r="F1711" s="274"/>
      <c r="G1711" s="898" t="str">
        <f>IF('statement of marks'!HR50="","",'statement of marks'!HR50)</f>
        <v/>
      </c>
      <c r="H1711" s="898"/>
      <c r="I1711" s="898" t="str">
        <f>IF('statement of marks'!HT50="","",'statement of marks'!HT50)</f>
        <v/>
      </c>
      <c r="J1711" s="898"/>
      <c r="K1711" s="274" t="str">
        <f>'statement of marks'!HV50</f>
        <v/>
      </c>
      <c r="L1711" s="894"/>
      <c r="M1711" s="894"/>
      <c r="N1711" s="895"/>
      <c r="O1711" s="346"/>
      <c r="P1711" s="362"/>
      <c r="Q1711" s="327"/>
      <c r="R1711" s="327"/>
      <c r="S1711" s="327"/>
      <c r="T1711" s="327"/>
      <c r="U1711" s="327"/>
      <c r="V1711" s="345"/>
      <c r="W1711" s="345"/>
      <c r="X1711" s="345"/>
      <c r="Y1711" s="357"/>
      <c r="Z1711" s="346"/>
    </row>
    <row r="1712" spans="1:26" ht="21" customHeight="1">
      <c r="A1712" s="899" t="s">
        <v>323</v>
      </c>
      <c r="B1712" s="900"/>
      <c r="C1712" s="22"/>
      <c r="D1712" s="901"/>
      <c r="E1712" s="901"/>
      <c r="F1712" s="278"/>
      <c r="G1712" s="901"/>
      <c r="H1712" s="901"/>
      <c r="I1712" s="901"/>
      <c r="J1712" s="901"/>
      <c r="K1712" s="901"/>
      <c r="L1712" s="901"/>
      <c r="M1712" s="901"/>
      <c r="N1712" s="902"/>
      <c r="O1712" s="326"/>
      <c r="P1712" s="362"/>
      <c r="Q1712" s="334"/>
      <c r="R1712" s="334"/>
      <c r="S1712" s="334"/>
      <c r="T1712" s="334"/>
      <c r="U1712" s="337"/>
      <c r="V1712" s="347"/>
      <c r="W1712" s="347"/>
      <c r="X1712" s="347"/>
      <c r="Y1712" s="326"/>
      <c r="Z1712" s="326"/>
    </row>
    <row r="1713" spans="1:26" ht="21" customHeight="1">
      <c r="A1713" s="899" t="s">
        <v>206</v>
      </c>
      <c r="B1713" s="900"/>
      <c r="C1713" s="22"/>
      <c r="D1713" s="901"/>
      <c r="E1713" s="901"/>
      <c r="F1713" s="278"/>
      <c r="G1713" s="901"/>
      <c r="H1713" s="901"/>
      <c r="I1713" s="901"/>
      <c r="J1713" s="901"/>
      <c r="K1713" s="901"/>
      <c r="L1713" s="901"/>
      <c r="M1713" s="901"/>
      <c r="N1713" s="902"/>
      <c r="O1713" s="348"/>
      <c r="P1713" s="362"/>
      <c r="Q1713" s="332"/>
      <c r="R1713" s="332"/>
      <c r="S1713" s="332"/>
      <c r="T1713" s="332"/>
      <c r="U1713" s="332"/>
      <c r="V1713" s="347"/>
      <c r="W1713" s="347"/>
      <c r="X1713" s="347"/>
      <c r="Y1713" s="348"/>
      <c r="Z1713" s="348"/>
    </row>
    <row r="1714" spans="1:26" ht="21" customHeight="1">
      <c r="A1714" s="891" t="s">
        <v>322</v>
      </c>
      <c r="B1714" s="892"/>
      <c r="C1714" s="22"/>
      <c r="D1714" s="901"/>
      <c r="E1714" s="901"/>
      <c r="F1714" s="278"/>
      <c r="G1714" s="901"/>
      <c r="H1714" s="901"/>
      <c r="I1714" s="901"/>
      <c r="J1714" s="901"/>
      <c r="K1714" s="594" t="s">
        <v>322</v>
      </c>
      <c r="L1714" s="901"/>
      <c r="M1714" s="901"/>
      <c r="N1714" s="902"/>
      <c r="O1714" s="326"/>
      <c r="P1714" s="362"/>
      <c r="Q1714" s="324"/>
      <c r="R1714" s="324"/>
      <c r="S1714" s="324"/>
      <c r="T1714" s="324"/>
      <c r="U1714" s="324"/>
      <c r="V1714" s="324"/>
      <c r="W1714" s="324"/>
      <c r="X1714" s="324"/>
      <c r="Y1714" s="349"/>
      <c r="Z1714" s="326"/>
    </row>
    <row r="1715" spans="1:26" ht="21" customHeight="1">
      <c r="A1715" s="891" t="s">
        <v>207</v>
      </c>
      <c r="B1715" s="892"/>
      <c r="C1715" s="22"/>
      <c r="D1715" s="901"/>
      <c r="E1715" s="901"/>
      <c r="F1715" s="278"/>
      <c r="G1715" s="901"/>
      <c r="H1715" s="901"/>
      <c r="I1715" s="901"/>
      <c r="J1715" s="901"/>
      <c r="K1715" s="901"/>
      <c r="L1715" s="901"/>
      <c r="M1715" s="901"/>
      <c r="N1715" s="902"/>
      <c r="O1715" s="326"/>
      <c r="P1715" s="362"/>
      <c r="Q1715" s="324"/>
      <c r="R1715" s="324"/>
      <c r="S1715" s="324"/>
      <c r="T1715" s="324"/>
      <c r="U1715" s="324"/>
      <c r="V1715" s="324"/>
      <c r="W1715" s="324"/>
      <c r="X1715" s="324"/>
      <c r="Y1715" s="326"/>
      <c r="Z1715" s="326"/>
    </row>
    <row r="1716" spans="1:26" ht="21" customHeight="1" thickBot="1">
      <c r="A1716" s="905" t="s">
        <v>208</v>
      </c>
      <c r="B1716" s="906"/>
      <c r="C1716" s="906"/>
      <c r="D1716" s="906"/>
      <c r="E1716" s="906"/>
      <c r="F1716" s="314"/>
      <c r="G1716" s="907">
        <f>'statement of marks'!$HV$108</f>
        <v>45781</v>
      </c>
      <c r="H1716" s="907"/>
      <c r="I1716" s="908" t="s">
        <v>210</v>
      </c>
      <c r="J1716" s="908"/>
      <c r="K1716" s="903"/>
      <c r="L1716" s="903"/>
      <c r="M1716" s="903"/>
      <c r="N1716" s="904"/>
      <c r="O1716" s="326"/>
      <c r="P1716" s="362"/>
      <c r="Q1716" s="324"/>
      <c r="R1716" s="324"/>
      <c r="S1716" s="324"/>
      <c r="T1716" s="324"/>
      <c r="U1716" s="34"/>
      <c r="V1716" s="324"/>
      <c r="W1716" s="324"/>
      <c r="X1716" s="324"/>
      <c r="Y1716" s="326"/>
      <c r="Z1716" s="326"/>
    </row>
    <row r="1717" spans="1:26" ht="21" customHeight="1" thickTop="1">
      <c r="A1717" s="962" t="s">
        <v>195</v>
      </c>
      <c r="B1717" s="963"/>
      <c r="C1717" s="963"/>
      <c r="D1717" s="963"/>
      <c r="E1717" s="963"/>
      <c r="F1717" s="963"/>
      <c r="G1717" s="963"/>
      <c r="H1717" s="963"/>
      <c r="I1717" s="963"/>
      <c r="J1717" s="963"/>
      <c r="K1717" s="963"/>
      <c r="L1717" s="963"/>
      <c r="M1717" s="963"/>
      <c r="N1717" s="964"/>
      <c r="O1717" s="326"/>
      <c r="P1717" s="362"/>
      <c r="Q1717" s="324"/>
      <c r="R1717" s="324"/>
      <c r="S1717" s="324"/>
      <c r="T1717" s="324"/>
      <c r="U1717" s="324"/>
      <c r="V1717" s="324"/>
      <c r="W1717" s="324"/>
      <c r="X1717" s="324"/>
      <c r="Y1717" s="326"/>
      <c r="Z1717" s="326"/>
    </row>
    <row r="1718" spans="1:26" ht="21" customHeight="1">
      <c r="A1718" s="965" t="str">
        <f>IF('statement of marks'!$A$2="","",'statement of marks'!$A$2)</f>
        <v>Govt. Higher Secondary School, XYZ</v>
      </c>
      <c r="B1718" s="966"/>
      <c r="C1718" s="966"/>
      <c r="D1718" s="966"/>
      <c r="E1718" s="966"/>
      <c r="F1718" s="966"/>
      <c r="G1718" s="966"/>
      <c r="H1718" s="966"/>
      <c r="I1718" s="966"/>
      <c r="J1718" s="966"/>
      <c r="K1718" s="966"/>
      <c r="L1718" s="966"/>
      <c r="M1718" s="966"/>
      <c r="N1718" s="967"/>
      <c r="O1718" s="345"/>
      <c r="P1718" s="362"/>
      <c r="Q1718" s="345"/>
      <c r="R1718" s="347"/>
      <c r="S1718" s="350"/>
      <c r="T1718" s="350"/>
      <c r="U1718" s="324"/>
      <c r="V1718" s="324"/>
      <c r="W1718" s="324"/>
      <c r="X1718" s="324"/>
      <c r="Y1718" s="345"/>
      <c r="Z1718" s="345"/>
    </row>
    <row r="1719" spans="1:26" ht="21" customHeight="1">
      <c r="A1719" s="965"/>
      <c r="B1719" s="966"/>
      <c r="C1719" s="966"/>
      <c r="D1719" s="966"/>
      <c r="E1719" s="966"/>
      <c r="F1719" s="966"/>
      <c r="G1719" s="966"/>
      <c r="H1719" s="966"/>
      <c r="I1719" s="966"/>
      <c r="J1719" s="966"/>
      <c r="K1719" s="966"/>
      <c r="L1719" s="966"/>
      <c r="M1719" s="966"/>
      <c r="N1719" s="967"/>
      <c r="O1719" s="323"/>
      <c r="P1719" s="362"/>
      <c r="Q1719" s="323"/>
      <c r="R1719" s="323"/>
      <c r="S1719" s="323"/>
      <c r="T1719" s="323"/>
      <c r="U1719" s="323"/>
      <c r="V1719" s="323"/>
      <c r="W1719" s="323"/>
      <c r="X1719" s="323"/>
      <c r="Y1719" s="323"/>
      <c r="Z1719" s="323"/>
    </row>
    <row r="1720" spans="1:26" ht="21" customHeight="1">
      <c r="A1720" s="891" t="s">
        <v>196</v>
      </c>
      <c r="B1720" s="892"/>
      <c r="C1720" s="939" t="str">
        <f>IF(M1740="","MAIN EXAM.",IF(C1747="SUPPL.","SUPPL. EXAM.",IF(C1747="RE-EXAM.","RE-EXAM.",)))</f>
        <v>MAIN EXAM.</v>
      </c>
      <c r="D1720" s="939"/>
      <c r="E1720" s="939"/>
      <c r="F1720" s="939"/>
      <c r="G1720" s="939"/>
      <c r="H1720" s="948" t="s">
        <v>133</v>
      </c>
      <c r="I1720" s="949"/>
      <c r="J1720" s="352" t="str">
        <f>IF('statement of marks'!$F$3="","",'statement of marks'!$F$3)</f>
        <v>2024-25</v>
      </c>
      <c r="K1720" s="939" t="s">
        <v>62</v>
      </c>
      <c r="L1720" s="939"/>
      <c r="M1720" s="939" t="str">
        <f>IF('statement of marks'!D51="","",'statement of marks'!D51)</f>
        <v/>
      </c>
      <c r="N1720" s="950"/>
      <c r="O1720" s="325"/>
      <c r="P1720" s="362"/>
      <c r="Q1720" s="325"/>
      <c r="R1720" s="325"/>
      <c r="S1720" s="325"/>
      <c r="T1720" s="325"/>
      <c r="U1720" s="325"/>
      <c r="V1720" s="325"/>
      <c r="W1720" s="325"/>
      <c r="X1720" s="325"/>
      <c r="Y1720" s="325"/>
      <c r="Z1720" s="325"/>
    </row>
    <row r="1721" spans="1:26" ht="21" customHeight="1">
      <c r="A1721" s="891" t="s">
        <v>36</v>
      </c>
      <c r="B1721" s="892"/>
      <c r="C1721" s="892" t="str">
        <f>IF('statement of marks'!G51="","",'statement of marks'!G51)</f>
        <v/>
      </c>
      <c r="D1721" s="892"/>
      <c r="E1721" s="892"/>
      <c r="F1721" s="892"/>
      <c r="G1721" s="892"/>
      <c r="H1721" s="892"/>
      <c r="I1721" s="892"/>
      <c r="J1721" s="892"/>
      <c r="K1721" s="892"/>
      <c r="L1721" s="892"/>
      <c r="M1721" s="892"/>
      <c r="N1721" s="951"/>
      <c r="O1721" s="325"/>
      <c r="P1721" s="362"/>
      <c r="Q1721" s="325"/>
      <c r="R1721" s="325"/>
      <c r="S1721" s="325"/>
      <c r="T1721" s="325"/>
      <c r="U1721" s="325"/>
      <c r="V1721" s="325"/>
      <c r="W1721" s="325"/>
      <c r="X1721" s="325"/>
      <c r="Y1721" s="325"/>
      <c r="Z1721" s="325"/>
    </row>
    <row r="1722" spans="1:26" ht="21" customHeight="1">
      <c r="A1722" s="891" t="s">
        <v>37</v>
      </c>
      <c r="B1722" s="892"/>
      <c r="C1722" s="892" t="str">
        <f>IF('statement of marks'!H51="","",'statement of marks'!H51)</f>
        <v/>
      </c>
      <c r="D1722" s="892"/>
      <c r="E1722" s="892"/>
      <c r="F1722" s="892"/>
      <c r="G1722" s="892"/>
      <c r="H1722" s="892"/>
      <c r="I1722" s="892"/>
      <c r="J1722" s="892"/>
      <c r="K1722" s="892"/>
      <c r="L1722" s="892"/>
      <c r="M1722" s="892"/>
      <c r="N1722" s="951"/>
      <c r="O1722" s="326"/>
      <c r="P1722" s="362"/>
      <c r="Q1722" s="327"/>
      <c r="R1722" s="327"/>
      <c r="S1722" s="327"/>
      <c r="T1722" s="327"/>
      <c r="U1722" s="327"/>
      <c r="V1722" s="327"/>
      <c r="W1722" s="327"/>
      <c r="X1722" s="327"/>
      <c r="Y1722" s="326"/>
      <c r="Z1722" s="326"/>
    </row>
    <row r="1723" spans="1:26" ht="21" customHeight="1">
      <c r="A1723" s="891" t="s">
        <v>38</v>
      </c>
      <c r="B1723" s="892"/>
      <c r="C1723" s="892" t="str">
        <f>IF('statement of marks'!I51="","",'statement of marks'!I51)</f>
        <v/>
      </c>
      <c r="D1723" s="892"/>
      <c r="E1723" s="892"/>
      <c r="F1723" s="892"/>
      <c r="G1723" s="892"/>
      <c r="H1723" s="892"/>
      <c r="I1723" s="892"/>
      <c r="J1723" s="892"/>
      <c r="K1723" s="892"/>
      <c r="L1723" s="892"/>
      <c r="M1723" s="892"/>
      <c r="N1723" s="951"/>
      <c r="O1723" s="326"/>
      <c r="P1723" s="362"/>
      <c r="Q1723" s="326"/>
      <c r="R1723" s="326"/>
      <c r="S1723" s="326"/>
      <c r="T1723" s="326"/>
      <c r="U1723" s="326"/>
      <c r="V1723" s="326"/>
      <c r="W1723" s="326"/>
      <c r="X1723" s="326"/>
      <c r="Y1723" s="326"/>
      <c r="Z1723" s="326"/>
    </row>
    <row r="1724" spans="1:26" ht="21" customHeight="1">
      <c r="A1724" s="891" t="s">
        <v>243</v>
      </c>
      <c r="B1724" s="892"/>
      <c r="C1724" s="892" t="str">
        <f>IF('statement of marks'!$A$3="","",'statement of marks'!$A$3)</f>
        <v>9 'A'</v>
      </c>
      <c r="D1724" s="892"/>
      <c r="E1724" s="939" t="s">
        <v>63</v>
      </c>
      <c r="F1724" s="939"/>
      <c r="G1724" s="939"/>
      <c r="H1724" s="939" t="str">
        <f>IF('statement of marks'!E51="","",'statement of marks'!E51)</f>
        <v/>
      </c>
      <c r="I1724" s="939"/>
      <c r="J1724" s="952" t="s">
        <v>58</v>
      </c>
      <c r="K1724" s="952"/>
      <c r="L1724" s="953" t="str">
        <f>IF('statement of marks'!F51="","",'statement of marks'!F51)</f>
        <v/>
      </c>
      <c r="M1724" s="953"/>
      <c r="N1724" s="954"/>
      <c r="O1724" s="326"/>
      <c r="P1724" s="362"/>
      <c r="Q1724" s="326"/>
      <c r="R1724" s="326"/>
      <c r="S1724" s="326"/>
      <c r="T1724" s="326"/>
      <c r="U1724" s="326"/>
      <c r="V1724" s="326"/>
      <c r="W1724" s="326"/>
      <c r="X1724" s="326"/>
      <c r="Y1724" s="326"/>
      <c r="Z1724" s="326"/>
    </row>
    <row r="1725" spans="1:26" ht="21" customHeight="1">
      <c r="A1725" s="955" t="s">
        <v>197</v>
      </c>
      <c r="B1725" s="956" t="s">
        <v>198</v>
      </c>
      <c r="C1725" s="659" t="s">
        <v>67</v>
      </c>
      <c r="D1725" s="659" t="s">
        <v>68</v>
      </c>
      <c r="E1725" s="957" t="s">
        <v>434</v>
      </c>
      <c r="F1725" s="958" t="s">
        <v>431</v>
      </c>
      <c r="G1725" s="659" t="s">
        <v>370</v>
      </c>
      <c r="H1725" s="659" t="s">
        <v>212</v>
      </c>
      <c r="I1725" s="659" t="s">
        <v>432</v>
      </c>
      <c r="J1725" s="659" t="s">
        <v>168</v>
      </c>
      <c r="K1725" s="659" t="s">
        <v>438</v>
      </c>
      <c r="L1725" s="659" t="s">
        <v>365</v>
      </c>
      <c r="M1725" s="659" t="s">
        <v>366</v>
      </c>
      <c r="N1725" s="961" t="s">
        <v>213</v>
      </c>
      <c r="O1725" s="326"/>
      <c r="P1725" s="362"/>
      <c r="Q1725" s="326"/>
      <c r="R1725" s="326"/>
      <c r="S1725" s="326"/>
      <c r="T1725" s="326"/>
      <c r="U1725" s="326"/>
      <c r="V1725" s="326"/>
      <c r="W1725" s="326"/>
      <c r="X1725" s="326"/>
      <c r="Y1725" s="326"/>
      <c r="Z1725" s="326"/>
    </row>
    <row r="1726" spans="1:26" ht="21" customHeight="1">
      <c r="A1726" s="955"/>
      <c r="B1726" s="956"/>
      <c r="C1726" s="659"/>
      <c r="D1726" s="659"/>
      <c r="E1726" s="957"/>
      <c r="F1726" s="959"/>
      <c r="G1726" s="659"/>
      <c r="H1726" s="659"/>
      <c r="I1726" s="659"/>
      <c r="J1726" s="659"/>
      <c r="K1726" s="659"/>
      <c r="L1726" s="659"/>
      <c r="M1726" s="659"/>
      <c r="N1726" s="961"/>
      <c r="O1726" s="326"/>
      <c r="P1726" s="362"/>
      <c r="Q1726" s="326"/>
      <c r="R1726" s="327"/>
      <c r="S1726" s="327"/>
      <c r="T1726" s="327"/>
      <c r="U1726" s="327"/>
      <c r="V1726" s="328"/>
      <c r="W1726" s="328"/>
      <c r="X1726" s="328"/>
      <c r="Y1726" s="326"/>
      <c r="Z1726" s="326"/>
    </row>
    <row r="1727" spans="1:26" ht="21" customHeight="1">
      <c r="A1727" s="955"/>
      <c r="B1727" s="956"/>
      <c r="C1727" s="659"/>
      <c r="D1727" s="659"/>
      <c r="E1727" s="957"/>
      <c r="F1727" s="960"/>
      <c r="G1727" s="659"/>
      <c r="H1727" s="659"/>
      <c r="I1727" s="659"/>
      <c r="J1727" s="659"/>
      <c r="K1727" s="659"/>
      <c r="L1727" s="659"/>
      <c r="M1727" s="659"/>
      <c r="N1727" s="961"/>
      <c r="O1727" s="329"/>
      <c r="P1727" s="362"/>
      <c r="Q1727" s="330"/>
      <c r="R1727" s="330"/>
      <c r="S1727" s="330"/>
      <c r="T1727" s="330"/>
      <c r="U1727" s="330"/>
      <c r="V1727" s="330"/>
      <c r="W1727" s="330"/>
      <c r="X1727" s="330"/>
      <c r="Y1727" s="329"/>
      <c r="Z1727" s="329"/>
    </row>
    <row r="1728" spans="1:26" ht="21" customHeight="1">
      <c r="A1728" s="922" t="s">
        <v>149</v>
      </c>
      <c r="B1728" s="923"/>
      <c r="C1728" s="274">
        <v>10</v>
      </c>
      <c r="D1728" s="274">
        <v>10</v>
      </c>
      <c r="E1728" s="322" t="s">
        <v>436</v>
      </c>
      <c r="F1728" s="322" t="s">
        <v>437</v>
      </c>
      <c r="G1728" s="274">
        <v>70</v>
      </c>
      <c r="H1728" s="270">
        <v>100</v>
      </c>
      <c r="I1728" s="202">
        <v>100</v>
      </c>
      <c r="J1728" s="270">
        <v>200</v>
      </c>
      <c r="K1728" s="279"/>
      <c r="L1728" s="270">
        <v>100</v>
      </c>
      <c r="M1728" s="270"/>
      <c r="N1728" s="201">
        <v>200</v>
      </c>
      <c r="O1728" s="329"/>
      <c r="P1728" s="362"/>
      <c r="Q1728" s="330"/>
      <c r="R1728" s="330"/>
      <c r="S1728" s="330"/>
      <c r="T1728" s="330"/>
      <c r="U1728" s="330"/>
      <c r="V1728" s="330"/>
      <c r="W1728" s="330"/>
      <c r="X1728" s="330"/>
      <c r="Y1728" s="329"/>
      <c r="Z1728" s="329"/>
    </row>
    <row r="1729" spans="1:26" ht="21" customHeight="1">
      <c r="A1729" s="891" t="str">
        <f>'statement of marks'!$J$3</f>
        <v xml:space="preserve"> HINDI</v>
      </c>
      <c r="B1729" s="892"/>
      <c r="C1729" s="277" t="str">
        <f>IF('statement of marks'!J51="","",'statement of marks'!J51)</f>
        <v/>
      </c>
      <c r="D1729" s="277" t="str">
        <f>IF('statement of marks'!K51="","",'statement of marks'!K51)</f>
        <v/>
      </c>
      <c r="E1729" s="277" t="str">
        <f>IF('statement of marks'!L51="","",'statement of marks'!L51)</f>
        <v/>
      </c>
      <c r="F1729" s="360" t="str">
        <f>IF('statement of marks'!N51="","",'statement of marks'!N51)</f>
        <v/>
      </c>
      <c r="G1729" s="277" t="str">
        <f>IF('statement of marks'!O51="","",'statement of marks'!O51)</f>
        <v/>
      </c>
      <c r="H1729" s="270" t="str">
        <f t="shared" ref="H1729:H1734" si="263">IF(G1729="","",SUM(C1729:G1729))</f>
        <v/>
      </c>
      <c r="I1729" s="202" t="str">
        <f>IF('statement of marks'!Q51="","",'statement of marks'!Q51)</f>
        <v/>
      </c>
      <c r="J1729" s="203" t="str">
        <f t="shared" ref="J1729:J1734" si="264">IF(I1729="","",SUM(H1729:I1729))</f>
        <v/>
      </c>
      <c r="K1729" s="275" t="str">
        <f>CONCATENATE('statement of marks'!HZ51,'statement of marks'!IA51,'statement of marks'!IB51)</f>
        <v/>
      </c>
      <c r="L1729" s="277" t="str">
        <f>IF('result subject-wise'!AB51="","",'result subject-wise'!AB51)</f>
        <v/>
      </c>
      <c r="M1729" s="277" t="str">
        <f>IF('result subject-wise'!AK51="","",'result subject-wise'!AK51)</f>
        <v/>
      </c>
      <c r="N1729" s="276" t="str">
        <f>IF(AND(K1729="RE",M1729=""),"",IF(AND(K1729="S",M1729=""),"",IF(M1729="P",SUM(H1729,L1729),J1729)))</f>
        <v/>
      </c>
      <c r="O1729" s="329"/>
      <c r="P1729" s="362"/>
      <c r="Q1729" s="330"/>
      <c r="R1729" s="330"/>
      <c r="S1729" s="330"/>
      <c r="T1729" s="330"/>
      <c r="U1729" s="330"/>
      <c r="V1729" s="330"/>
      <c r="W1729" s="330"/>
      <c r="X1729" s="330"/>
      <c r="Y1729" s="329"/>
      <c r="Z1729" s="329"/>
    </row>
    <row r="1730" spans="1:26" ht="21" customHeight="1">
      <c r="A1730" s="891" t="str">
        <f>'statement of marks'!$Y$3</f>
        <v xml:space="preserve"> ENGLISH</v>
      </c>
      <c r="B1730" s="892"/>
      <c r="C1730" s="277" t="str">
        <f>IF('statement of marks'!Y51="","",'statement of marks'!Y51)</f>
        <v/>
      </c>
      <c r="D1730" s="277" t="str">
        <f>IF('statement of marks'!Z51="","",'statement of marks'!Z51)</f>
        <v/>
      </c>
      <c r="E1730" s="277" t="str">
        <f>IF('statement of marks'!AA51="","",'statement of marks'!AA51)</f>
        <v/>
      </c>
      <c r="F1730" s="360" t="str">
        <f>IF('statement of marks'!AC51="","",'statement of marks'!AC51)</f>
        <v/>
      </c>
      <c r="G1730" s="277" t="str">
        <f>IF('statement of marks'!AD51="","",'statement of marks'!AD51)</f>
        <v/>
      </c>
      <c r="H1730" s="270" t="str">
        <f t="shared" si="263"/>
        <v/>
      </c>
      <c r="I1730" s="202" t="str">
        <f>IF('statement of marks'!AF51="","",'statement of marks'!AF51)</f>
        <v/>
      </c>
      <c r="J1730" s="203" t="str">
        <f t="shared" si="264"/>
        <v/>
      </c>
      <c r="K1730" s="275" t="str">
        <f>CONCATENATE('statement of marks'!IC51,'statement of marks'!ID51,'statement of marks'!IE51,)</f>
        <v/>
      </c>
      <c r="L1730" s="277" t="str">
        <f>IF('result subject-wise'!AC51="","",'result subject-wise'!AC51)</f>
        <v/>
      </c>
      <c r="M1730" s="277" t="str">
        <f>IF('result subject-wise'!AL51="","",'result subject-wise'!AL51)</f>
        <v/>
      </c>
      <c r="N1730" s="276" t="str">
        <f t="shared" ref="N1730:N1734" si="265">IF(AND(K1730="RE",M1730=""),"",IF(AND(K1730="S",M1730=""),"",IF(M1730="P",SUM(H1730,L1730),J1730)))</f>
        <v/>
      </c>
      <c r="O1730" s="331"/>
      <c r="P1730" s="362"/>
      <c r="Q1730" s="325"/>
      <c r="R1730" s="325"/>
      <c r="S1730" s="325"/>
      <c r="T1730" s="325"/>
      <c r="U1730" s="333"/>
      <c r="V1730" s="325"/>
      <c r="W1730" s="325"/>
      <c r="X1730" s="325"/>
      <c r="Y1730" s="331"/>
      <c r="Z1730" s="331"/>
    </row>
    <row r="1731" spans="1:26" ht="21" customHeight="1">
      <c r="A1731" s="891" t="str">
        <f>'statement of marks'!AO51</f>
        <v/>
      </c>
      <c r="B1731" s="892"/>
      <c r="C1731" s="277" t="str">
        <f>IF('statement of marks'!AP51="","",'statement of marks'!AP51)</f>
        <v/>
      </c>
      <c r="D1731" s="277" t="str">
        <f>IF('statement of marks'!AQ51="","",'statement of marks'!AQ51)</f>
        <v/>
      </c>
      <c r="E1731" s="277" t="str">
        <f>IF('statement of marks'!AR51="","",'statement of marks'!AR51)</f>
        <v/>
      </c>
      <c r="F1731" s="360" t="str">
        <f>IF('statement of marks'!AT51="","",'statement of marks'!AT51)</f>
        <v/>
      </c>
      <c r="G1731" s="277" t="str">
        <f>IF('statement of marks'!AU51="","",'statement of marks'!AU51)</f>
        <v/>
      </c>
      <c r="H1731" s="270" t="str">
        <f t="shared" si="263"/>
        <v/>
      </c>
      <c r="I1731" s="202" t="str">
        <f>IF('statement of marks'!AW51="","",'statement of marks'!AW51)</f>
        <v/>
      </c>
      <c r="J1731" s="203" t="str">
        <f t="shared" si="264"/>
        <v/>
      </c>
      <c r="K1731" s="275" t="str">
        <f>CONCATENATE('statement of marks'!IF51,'statement of marks'!IL51,'statement of marks'!IM51)</f>
        <v/>
      </c>
      <c r="L1731" s="277" t="str">
        <f>IF('result subject-wise'!AD51="","",'result subject-wise'!AD51)</f>
        <v/>
      </c>
      <c r="M1731" s="277" t="str">
        <f>IF('result subject-wise'!AM51="","",'result subject-wise'!AM51)</f>
        <v/>
      </c>
      <c r="N1731" s="276" t="str">
        <f t="shared" si="265"/>
        <v/>
      </c>
      <c r="O1731" s="351"/>
      <c r="P1731" s="362"/>
      <c r="Q1731" s="334"/>
      <c r="R1731" s="325"/>
      <c r="S1731" s="335"/>
      <c r="T1731" s="336"/>
      <c r="U1731" s="337"/>
      <c r="V1731" s="334"/>
      <c r="W1731" s="334"/>
      <c r="X1731" s="337"/>
      <c r="Y1731" s="326"/>
      <c r="Z1731" s="326"/>
    </row>
    <row r="1732" spans="1:26" ht="21" customHeight="1">
      <c r="A1732" s="891" t="str">
        <f>'statement of marks'!$BE$3</f>
        <v xml:space="preserve"> SCIENCE</v>
      </c>
      <c r="B1732" s="892"/>
      <c r="C1732" s="277" t="str">
        <f>IF('statement of marks'!BE51="","",'statement of marks'!BE51)</f>
        <v/>
      </c>
      <c r="D1732" s="277" t="str">
        <f>IF('statement of marks'!BF51="","",'statement of marks'!BF51)</f>
        <v/>
      </c>
      <c r="E1732" s="277" t="str">
        <f>IF('statement of marks'!BG51="","",'statement of marks'!BG51)</f>
        <v/>
      </c>
      <c r="F1732" s="360" t="str">
        <f>IF('statement of marks'!BI51="","",'statement of marks'!BI51)</f>
        <v/>
      </c>
      <c r="G1732" s="277" t="str">
        <f>IF('statement of marks'!BJ51="","",'statement of marks'!BJ51)</f>
        <v/>
      </c>
      <c r="H1732" s="270" t="str">
        <f t="shared" si="263"/>
        <v/>
      </c>
      <c r="I1732" s="202" t="str">
        <f>IF('statement of marks'!BL51="","",'statement of marks'!BL51)</f>
        <v/>
      </c>
      <c r="J1732" s="203" t="str">
        <f t="shared" si="264"/>
        <v/>
      </c>
      <c r="K1732" s="275" t="str">
        <f>CONCATENATE('statement of marks'!IN51,'statement of marks'!IO51,'statement of marks'!IP51)</f>
        <v/>
      </c>
      <c r="L1732" s="277" t="str">
        <f>IF('result subject-wise'!AE51="","",'result subject-wise'!AE51)</f>
        <v/>
      </c>
      <c r="M1732" s="277" t="str">
        <f>IF('result subject-wise'!AN51="","",'result subject-wise'!AN51)</f>
        <v/>
      </c>
      <c r="N1732" s="276" t="str">
        <f t="shared" si="265"/>
        <v/>
      </c>
      <c r="O1732" s="326"/>
      <c r="P1732" s="362"/>
      <c r="Q1732" s="334"/>
      <c r="R1732" s="325"/>
      <c r="S1732" s="335"/>
      <c r="T1732" s="336"/>
      <c r="U1732" s="337"/>
      <c r="V1732" s="334"/>
      <c r="W1732" s="334"/>
      <c r="X1732" s="337"/>
      <c r="Y1732" s="326"/>
      <c r="Z1732" s="326"/>
    </row>
    <row r="1733" spans="1:26" ht="21" customHeight="1">
      <c r="A1733" s="909" t="str">
        <f>'statement of marks'!$BU51</f>
        <v xml:space="preserve"> SOCIAL SCIENCE</v>
      </c>
      <c r="B1733" s="910"/>
      <c r="C1733" s="277">
        <f>IF('statement of marks'!CL51="","",'statement of marks'!CL51)</f>
        <v>10</v>
      </c>
      <c r="D1733" s="277">
        <f>IF('statement of marks'!CM51="","",'statement of marks'!CM51)</f>
        <v>10</v>
      </c>
      <c r="E1733" s="277">
        <f>IF('statement of marks'!CN51="","",'statement of marks'!CN51)</f>
        <v>9</v>
      </c>
      <c r="F1733" s="360">
        <f>IF('statement of marks'!CO51="","",'statement of marks'!CO51)</f>
        <v>0.5</v>
      </c>
      <c r="G1733" s="277">
        <f>IF('statement of marks'!CP51="","",'statement of marks'!CP51)</f>
        <v>70</v>
      </c>
      <c r="H1733" s="270">
        <f t="shared" si="263"/>
        <v>99.5</v>
      </c>
      <c r="I1733" s="202">
        <f>IF('statement of marks'!CR51="","",'statement of marks'!CR51)</f>
        <v>100</v>
      </c>
      <c r="J1733" s="203">
        <f t="shared" si="264"/>
        <v>199.5</v>
      </c>
      <c r="K1733" s="275" t="str">
        <f>CONCATENATE('statement of marks'!IQ51,'statement of marks'!IR51,'statement of marks'!IS51)</f>
        <v/>
      </c>
      <c r="L1733" s="277" t="str">
        <f>IF('result subject-wise'!AF51="","",'result subject-wise'!AF51)</f>
        <v/>
      </c>
      <c r="M1733" s="277" t="str">
        <f>IF('result subject-wise'!AO51="","",'result subject-wise'!AO51)</f>
        <v/>
      </c>
      <c r="N1733" s="276">
        <f t="shared" si="265"/>
        <v>199.5</v>
      </c>
      <c r="O1733" s="326"/>
      <c r="P1733" s="362"/>
      <c r="Q1733" s="334"/>
      <c r="R1733" s="325"/>
      <c r="S1733" s="335"/>
      <c r="T1733" s="336"/>
      <c r="U1733" s="337"/>
      <c r="V1733" s="334"/>
      <c r="W1733" s="334"/>
      <c r="X1733" s="337"/>
      <c r="Y1733" s="326"/>
      <c r="Z1733" s="326"/>
    </row>
    <row r="1734" spans="1:26" ht="21" customHeight="1">
      <c r="A1734" s="891" t="str">
        <f>'statement of marks'!$CZ$3</f>
        <v xml:space="preserve"> MATHEMATICS</v>
      </c>
      <c r="B1734" s="892"/>
      <c r="C1734" s="277">
        <f>IF('statement of marks'!CZ51="","",'statement of marks'!CZ51)</f>
        <v>5</v>
      </c>
      <c r="D1734" s="277">
        <f>IF('statement of marks'!DA51="","",'statement of marks'!DA51)</f>
        <v>4</v>
      </c>
      <c r="E1734" s="277">
        <f>IF('statement of marks'!DB51="","",'statement of marks'!DB51)</f>
        <v>8</v>
      </c>
      <c r="F1734" s="360">
        <f>IF('statement of marks'!DD51="","",'statement of marks'!DD51)</f>
        <v>1</v>
      </c>
      <c r="G1734" s="277">
        <f>IF('statement of marks'!DE51="","",'statement of marks'!DE51)</f>
        <v>25</v>
      </c>
      <c r="H1734" s="270">
        <f t="shared" si="263"/>
        <v>43</v>
      </c>
      <c r="I1734" s="202">
        <f>IF('statement of marks'!DG51="","",'statement of marks'!DG51)</f>
        <v>90</v>
      </c>
      <c r="J1734" s="203">
        <f t="shared" si="264"/>
        <v>133</v>
      </c>
      <c r="K1734" s="275" t="str">
        <f>CONCATENATE('statement of marks'!IT51,'statement of marks'!IU51,'statement of marks'!IV51)</f>
        <v/>
      </c>
      <c r="L1734" s="277" t="str">
        <f>IF('result subject-wise'!AG51="","",'result subject-wise'!AG51)</f>
        <v/>
      </c>
      <c r="M1734" s="277" t="str">
        <f>IF('result subject-wise'!AP51="","",'result subject-wise'!AP51)</f>
        <v/>
      </c>
      <c r="N1734" s="276">
        <f t="shared" si="265"/>
        <v>133</v>
      </c>
      <c r="O1734" s="326"/>
      <c r="P1734" s="362"/>
      <c r="Q1734" s="334"/>
      <c r="R1734" s="325"/>
      <c r="S1734" s="335"/>
      <c r="T1734" s="336"/>
      <c r="U1734" s="337"/>
      <c r="V1734" s="334"/>
      <c r="W1734" s="334"/>
      <c r="X1734" s="337"/>
      <c r="Y1734" s="326"/>
      <c r="Z1734" s="326"/>
    </row>
    <row r="1735" spans="1:26" ht="21" customHeight="1">
      <c r="A1735" s="911" t="s">
        <v>214</v>
      </c>
      <c r="B1735" s="912"/>
      <c r="C1735" s="274">
        <f t="shared" ref="C1735:D1735" si="266">IF(C1734="","",SUM(C1729:C1734))</f>
        <v>15</v>
      </c>
      <c r="D1735" s="274">
        <f t="shared" si="266"/>
        <v>14</v>
      </c>
      <c r="E1735" s="274">
        <f>IF(E1734="","",SUM(E1729:E1734))</f>
        <v>17</v>
      </c>
      <c r="F1735" s="361">
        <f>IF(F1734="","",SUM(F1729:F1734))</f>
        <v>1.5</v>
      </c>
      <c r="G1735" s="274">
        <f t="shared" ref="G1735:J1735" si="267">IF(G1734="","",SUM(G1729:G1734))</f>
        <v>95</v>
      </c>
      <c r="H1735" s="274">
        <f t="shared" si="267"/>
        <v>142.5</v>
      </c>
      <c r="I1735" s="274">
        <f t="shared" si="267"/>
        <v>190</v>
      </c>
      <c r="J1735" s="274">
        <f t="shared" si="267"/>
        <v>332.5</v>
      </c>
      <c r="K1735" s="913"/>
      <c r="L1735" s="914"/>
      <c r="M1735" s="919">
        <f>COUNTIF(M1729:M1734,"F")</f>
        <v>0</v>
      </c>
      <c r="N1735" s="273">
        <f>SUM(N1729:N1734)</f>
        <v>332.5</v>
      </c>
      <c r="O1735" s="326"/>
      <c r="P1735" s="362"/>
      <c r="Q1735" s="334"/>
      <c r="R1735" s="325"/>
      <c r="S1735" s="335"/>
      <c r="T1735" s="336"/>
      <c r="U1735" s="337"/>
      <c r="V1735" s="334"/>
      <c r="W1735" s="334"/>
      <c r="X1735" s="337"/>
      <c r="Y1735" s="326"/>
      <c r="Z1735" s="326"/>
    </row>
    <row r="1736" spans="1:26" ht="21" customHeight="1">
      <c r="A1736" s="911" t="s">
        <v>199</v>
      </c>
      <c r="B1736" s="912"/>
      <c r="C1736" s="270">
        <f>60-(COUNTIF(C1729:C1734,"NA")*C1728+COUNTIF(C1729:C1734,"ML")*C1728)</f>
        <v>60</v>
      </c>
      <c r="D1736" s="270">
        <f>60-(COUNTIF(D1729:D1734,"NA")*D1728+COUNTIF(D1729:D1734,"ML")*D1728)</f>
        <v>60</v>
      </c>
      <c r="E1736" s="270">
        <f>53-(COUNTIF(E1729:E1734,"NA")*9+COUNTIF(E1729:E1734,"ML")*9)</f>
        <v>53</v>
      </c>
      <c r="F1736" s="270">
        <f>7-(COUNTIF(F1729:F1734,"ML")*1)</f>
        <v>7</v>
      </c>
      <c r="G1736" s="270">
        <f>420-(COUNTIF(G1729:G1734,"NA")*G1728+COUNTIF(G1729:G1734,"ML")*G1728)</f>
        <v>420</v>
      </c>
      <c r="H1736" s="270">
        <f>SUM(C1736:G1736)</f>
        <v>600</v>
      </c>
      <c r="I1736" s="270">
        <f>600-(COUNTIF(I1729:I1734,"ML")*100)</f>
        <v>600</v>
      </c>
      <c r="J1736" s="270">
        <f>SUM(H1736:I1736)</f>
        <v>1200</v>
      </c>
      <c r="K1736" s="915"/>
      <c r="L1736" s="916"/>
      <c r="M1736" s="920"/>
      <c r="N1736" s="201">
        <f>6*N1728</f>
        <v>1200</v>
      </c>
      <c r="O1736" s="326"/>
      <c r="P1736" s="362"/>
      <c r="Q1736" s="334"/>
      <c r="R1736" s="325"/>
      <c r="S1736" s="335"/>
      <c r="T1736" s="336"/>
      <c r="U1736" s="337"/>
      <c r="V1736" s="334"/>
      <c r="W1736" s="334"/>
      <c r="X1736" s="337"/>
      <c r="Y1736" s="326"/>
      <c r="Z1736" s="326"/>
    </row>
    <row r="1737" spans="1:26" ht="21" customHeight="1">
      <c r="A1737" s="922" t="s">
        <v>130</v>
      </c>
      <c r="B1737" s="923"/>
      <c r="C1737" s="204">
        <f t="shared" ref="C1737:J1737" si="268">C1735/C1736*100</f>
        <v>25</v>
      </c>
      <c r="D1737" s="204">
        <f t="shared" si="268"/>
        <v>23.333333333333332</v>
      </c>
      <c r="E1737" s="204">
        <f t="shared" si="268"/>
        <v>32.075471698113205</v>
      </c>
      <c r="F1737" s="204">
        <f t="shared" si="268"/>
        <v>21.428571428571427</v>
      </c>
      <c r="G1737" s="204">
        <f t="shared" si="268"/>
        <v>22.61904761904762</v>
      </c>
      <c r="H1737" s="204">
        <f t="shared" si="268"/>
        <v>23.75</v>
      </c>
      <c r="I1737" s="204">
        <f t="shared" si="268"/>
        <v>31.666666666666664</v>
      </c>
      <c r="J1737" s="204">
        <f t="shared" si="268"/>
        <v>27.708333333333336</v>
      </c>
      <c r="K1737" s="917"/>
      <c r="L1737" s="918"/>
      <c r="M1737" s="921"/>
      <c r="N1737" s="354">
        <f>N1735/N1736*100</f>
        <v>27.708333333333336</v>
      </c>
      <c r="O1737" s="339"/>
      <c r="P1737" s="363"/>
      <c r="Q1737" s="332"/>
      <c r="R1737" s="332"/>
      <c r="S1737" s="332"/>
      <c r="T1737" s="332"/>
      <c r="U1737" s="340"/>
      <c r="V1737" s="340"/>
      <c r="W1737" s="334"/>
      <c r="X1737" s="332"/>
      <c r="Y1737" s="339"/>
      <c r="Z1737" s="339"/>
    </row>
    <row r="1738" spans="1:26" ht="21" customHeight="1">
      <c r="A1738" s="891" t="str">
        <f>'statement of marks'!$DS$3</f>
        <v>RAJASTHAN KA SWARNIM ITIHAS</v>
      </c>
      <c r="B1738" s="892"/>
      <c r="C1738" s="272">
        <f>IF('statement of marks'!DS51="","",'statement of marks'!DS51)</f>
        <v>10</v>
      </c>
      <c r="D1738" s="272">
        <f>IF('statement of marks'!DT51="","",'statement of marks'!DT51)</f>
        <v>10</v>
      </c>
      <c r="E1738" s="277">
        <f>IF('statement of marks'!DU51="","",'statement of marks'!DU51)</f>
        <v>10</v>
      </c>
      <c r="F1738" s="924"/>
      <c r="G1738" s="272">
        <f>IF('statement of marks'!DW51="","",'statement of marks'!DW51)</f>
        <v>70</v>
      </c>
      <c r="H1738" s="270">
        <f>IF(G1738="","",SUM(C1738:G1738))</f>
        <v>100</v>
      </c>
      <c r="I1738" s="272">
        <f>IF('statement of marks'!DY51="","",'statement of marks'!DY51)</f>
        <v>100</v>
      </c>
      <c r="J1738" s="270">
        <f>IF(I1738="","",SUM(H1738:I1738))</f>
        <v>200</v>
      </c>
      <c r="K1738" s="275" t="str">
        <f>IF('statement of marks'!IW51="","",'statement of marks'!IW51)</f>
        <v/>
      </c>
      <c r="L1738" s="280" t="str">
        <f>IF('result subject-wise'!AQ51="","",'result subject-wise'!AQ51)</f>
        <v/>
      </c>
      <c r="M1738" s="927" t="s">
        <v>441</v>
      </c>
      <c r="N1738" s="928"/>
      <c r="O1738" s="339"/>
      <c r="P1738" s="362"/>
      <c r="Q1738" s="325"/>
      <c r="R1738" s="325"/>
      <c r="S1738" s="325"/>
      <c r="T1738" s="325"/>
      <c r="U1738" s="340"/>
      <c r="V1738" s="334"/>
      <c r="W1738" s="340"/>
      <c r="X1738" s="325"/>
      <c r="Y1738" s="339"/>
      <c r="Z1738" s="339"/>
    </row>
    <row r="1739" spans="1:26" ht="21" customHeight="1">
      <c r="A1739" s="891" t="str">
        <f>'statement of marks'!$EG$3</f>
        <v xml:space="preserve"> PH. AND HEALTH EDU.</v>
      </c>
      <c r="B1739" s="892"/>
      <c r="C1739" s="272">
        <f>IF('statement of marks'!EI51="","",'statement of marks'!EI51)</f>
        <v>14</v>
      </c>
      <c r="D1739" s="272">
        <f>IF('statement of marks'!EL51="","",'statement of marks'!EL51)</f>
        <v>11</v>
      </c>
      <c r="E1739" s="277">
        <f>IF('statement of marks'!EO51="","",'statement of marks'!EO51)</f>
        <v>25</v>
      </c>
      <c r="F1739" s="925"/>
      <c r="G1739" s="272">
        <f>IF('statement of marks'!EU51="","",'statement of marks'!EU51)</f>
        <v>38</v>
      </c>
      <c r="H1739" s="270">
        <f>IF(G1739="","",SUM(C1739:G1739))</f>
        <v>88</v>
      </c>
      <c r="I1739" s="272">
        <f>IF('statement of marks'!EZ51="","",'statement of marks'!EZ51)</f>
        <v>100</v>
      </c>
      <c r="J1739" s="270">
        <f>IF(I1739="","",SUM(H1739:I1739))</f>
        <v>188</v>
      </c>
      <c r="K1739" s="275" t="str">
        <f>IF('statement of marks'!IX51="","",'statement of marks'!IX51)</f>
        <v>A</v>
      </c>
      <c r="L1739" s="274" t="str">
        <f>IF('result subject-wise'!AR51="","",'result subject-wise'!AR51)</f>
        <v/>
      </c>
      <c r="M1739" s="929"/>
      <c r="N1739" s="930"/>
      <c r="O1739" s="331"/>
      <c r="P1739" s="362"/>
      <c r="Q1739" s="341"/>
      <c r="R1739" s="341"/>
      <c r="S1739" s="341"/>
      <c r="T1739" s="341"/>
      <c r="U1739" s="340"/>
      <c r="V1739" s="334"/>
      <c r="W1739" s="340"/>
      <c r="X1739" s="341"/>
      <c r="Y1739" s="331"/>
      <c r="Z1739" s="331"/>
    </row>
    <row r="1740" spans="1:26" ht="21" customHeight="1">
      <c r="A1740" s="891" t="str">
        <f>'statement of marks'!$FJ$3</f>
        <v xml:space="preserve"> FOUNDATION OF IT</v>
      </c>
      <c r="B1740" s="892"/>
      <c r="C1740" s="272">
        <f>IF('statement of marks'!FJ51="","",'statement of marks'!FJ51)</f>
        <v>10</v>
      </c>
      <c r="D1740" s="272">
        <f>IF('statement of marks'!FK51="","",'statement of marks'!FK51)</f>
        <v>10</v>
      </c>
      <c r="E1740" s="277">
        <f>IF('statement of marks'!FL51="","",'statement of marks'!FL51)</f>
        <v>10</v>
      </c>
      <c r="F1740" s="926"/>
      <c r="G1740" s="272">
        <f>IF('statement of marks'!FP51="","",'statement of marks'!FP51)</f>
        <v>51</v>
      </c>
      <c r="H1740" s="270">
        <f>IF(G1740="","",SUM(C1740:G1740))</f>
        <v>81</v>
      </c>
      <c r="I1740" s="272">
        <f>IF('statement of marks'!FU51="","",'statement of marks'!FU51)</f>
        <v>90</v>
      </c>
      <c r="J1740" s="270">
        <f>IF(I1740="","",SUM(H1740:I1740))</f>
        <v>171</v>
      </c>
      <c r="K1740" s="275" t="str">
        <f>IF('statement of marks'!IY51="","",'statement of marks'!IY51)</f>
        <v>A</v>
      </c>
      <c r="L1740" s="274" t="str">
        <f>IF('result subject-wise'!AS51="","",'result subject-wise'!AS51)</f>
        <v/>
      </c>
      <c r="M1740" s="931" t="str">
        <f>IF('result subject-wise'!AV51="","",'result subject-wise'!AV51)</f>
        <v/>
      </c>
      <c r="N1740" s="932"/>
      <c r="O1740" s="326"/>
      <c r="P1740" s="362"/>
      <c r="Q1740" s="327"/>
      <c r="R1740" s="325"/>
      <c r="S1740" s="327"/>
      <c r="T1740" s="325"/>
      <c r="U1740" s="337"/>
      <c r="V1740" s="342"/>
      <c r="W1740" s="343"/>
      <c r="X1740" s="332"/>
      <c r="Y1740" s="326"/>
      <c r="Z1740" s="326"/>
    </row>
    <row r="1741" spans="1:26" ht="21" customHeight="1">
      <c r="A1741" s="891" t="str">
        <f>'statement of marks'!$GE$3</f>
        <v xml:space="preserve"> S.U.P.W.</v>
      </c>
      <c r="B1741" s="892"/>
      <c r="C1741" s="933" t="s">
        <v>244</v>
      </c>
      <c r="D1741" s="934"/>
      <c r="E1741" s="933" t="s">
        <v>74</v>
      </c>
      <c r="F1741" s="933"/>
      <c r="G1741" s="934"/>
      <c r="H1741" s="934" t="s">
        <v>75</v>
      </c>
      <c r="I1741" s="934"/>
      <c r="J1741" s="270" t="s">
        <v>35</v>
      </c>
      <c r="K1741" s="274" t="s">
        <v>52</v>
      </c>
      <c r="L1741" s="935"/>
      <c r="M1741" s="933" t="s">
        <v>130</v>
      </c>
      <c r="N1741" s="936"/>
      <c r="O1741" s="326"/>
      <c r="P1741" s="362"/>
      <c r="Q1741" s="327"/>
      <c r="R1741" s="325"/>
      <c r="S1741" s="327"/>
      <c r="T1741" s="325"/>
      <c r="U1741" s="337"/>
      <c r="V1741" s="332"/>
      <c r="W1741" s="332"/>
      <c r="X1741" s="332"/>
      <c r="Y1741" s="326"/>
      <c r="Z1741" s="326"/>
    </row>
    <row r="1742" spans="1:26" ht="21" customHeight="1">
      <c r="A1742" s="891"/>
      <c r="B1742" s="892"/>
      <c r="C1742" s="934">
        <f>'statement of marks'!$GE$6</f>
        <v>25</v>
      </c>
      <c r="D1742" s="934"/>
      <c r="E1742" s="934">
        <f>'statement of marks'!$GF$6</f>
        <v>45</v>
      </c>
      <c r="F1742" s="934"/>
      <c r="G1742" s="934"/>
      <c r="H1742" s="934">
        <f>'statement of marks'!$GG$6</f>
        <v>30</v>
      </c>
      <c r="I1742" s="934"/>
      <c r="J1742" s="270">
        <f>SUM(C1742,E1742,H1742)</f>
        <v>100</v>
      </c>
      <c r="K1742" s="274"/>
      <c r="L1742" s="935"/>
      <c r="M1742" s="937" t="str">
        <f>IF(M1740="PASS",N1737,"")</f>
        <v/>
      </c>
      <c r="N1742" s="938"/>
      <c r="O1742" s="326"/>
      <c r="P1742" s="362"/>
      <c r="Q1742" s="327"/>
      <c r="R1742" s="325"/>
      <c r="S1742" s="327"/>
      <c r="T1742" s="325"/>
      <c r="U1742" s="337"/>
      <c r="V1742" s="332"/>
      <c r="W1742" s="332"/>
      <c r="X1742" s="332"/>
      <c r="Y1742" s="326"/>
      <c r="Z1742" s="326"/>
    </row>
    <row r="1743" spans="1:26" ht="21" customHeight="1">
      <c r="A1743" s="891"/>
      <c r="B1743" s="892"/>
      <c r="C1743" s="939">
        <f>IF('statement of marks'!GE51="","",'statement of marks'!GE51)</f>
        <v>24</v>
      </c>
      <c r="D1743" s="939"/>
      <c r="E1743" s="939">
        <f>'statement of marks'!GF51</f>
        <v>44</v>
      </c>
      <c r="F1743" s="939"/>
      <c r="G1743" s="939"/>
      <c r="H1743" s="939">
        <f>'statement of marks'!GG51</f>
        <v>30</v>
      </c>
      <c r="I1743" s="939"/>
      <c r="J1743" s="272">
        <f>IF(H1743="","",SUM(C1743,E1743,H1743))</f>
        <v>98</v>
      </c>
      <c r="K1743" s="275" t="str">
        <f>IF('statement of marks'!IZ51="","",'statement of marks'!IZ51)</f>
        <v>A</v>
      </c>
      <c r="L1743" s="935"/>
      <c r="M1743" s="940" t="s">
        <v>50</v>
      </c>
      <c r="N1743" s="941"/>
      <c r="O1743" s="326"/>
      <c r="P1743" s="362"/>
      <c r="Q1743" s="325"/>
      <c r="R1743" s="325"/>
      <c r="S1743" s="325"/>
      <c r="T1743" s="325"/>
      <c r="U1743" s="332"/>
      <c r="V1743" s="342"/>
      <c r="W1743" s="337"/>
      <c r="X1743" s="337"/>
      <c r="Y1743" s="326"/>
      <c r="Z1743" s="326"/>
    </row>
    <row r="1744" spans="1:26" ht="21" customHeight="1">
      <c r="A1744" s="891" t="str">
        <f>'statement of marks'!$GN$3</f>
        <v xml:space="preserve"> ART EDU.</v>
      </c>
      <c r="B1744" s="892"/>
      <c r="C1744" s="934" t="s">
        <v>76</v>
      </c>
      <c r="D1744" s="934"/>
      <c r="E1744" s="934" t="s">
        <v>77</v>
      </c>
      <c r="F1744" s="934"/>
      <c r="G1744" s="934"/>
      <c r="H1744" s="934" t="s">
        <v>78</v>
      </c>
      <c r="I1744" s="934"/>
      <c r="J1744" s="270" t="s">
        <v>35</v>
      </c>
      <c r="K1744" s="274" t="s">
        <v>52</v>
      </c>
      <c r="L1744" s="935"/>
      <c r="M1744" s="942" t="str">
        <f>IF(M1742="","",IF(M1742&gt;=60,"FIRST",IF(M1742&gt;=48,"SECOND",IF(M1742&gt;=36,"THIRD"))))</f>
        <v/>
      </c>
      <c r="N1744" s="943"/>
      <c r="O1744" s="326"/>
      <c r="P1744" s="362"/>
      <c r="Q1744" s="325"/>
      <c r="R1744" s="325"/>
      <c r="S1744" s="325"/>
      <c r="T1744" s="325"/>
      <c r="U1744" s="332"/>
      <c r="V1744" s="342"/>
      <c r="W1744" s="337"/>
      <c r="X1744" s="337"/>
      <c r="Y1744" s="326"/>
      <c r="Z1744" s="326"/>
    </row>
    <row r="1745" spans="1:26" ht="21" customHeight="1">
      <c r="A1745" s="891"/>
      <c r="B1745" s="892"/>
      <c r="C1745" s="934">
        <f>'statement of marks'!$GN$6</f>
        <v>25</v>
      </c>
      <c r="D1745" s="934"/>
      <c r="E1745" s="274">
        <f>'statement of marks'!$GO$6</f>
        <v>30</v>
      </c>
      <c r="F1745" s="274"/>
      <c r="G1745" s="270">
        <f>'statement of marks'!$GP$6</f>
        <v>30</v>
      </c>
      <c r="H1745" s="934">
        <f>'statement of marks'!$GQ$6</f>
        <v>15</v>
      </c>
      <c r="I1745" s="934"/>
      <c r="J1745" s="270">
        <f>SUM(C1745,E1745,G1745,H1745)</f>
        <v>100</v>
      </c>
      <c r="K1745" s="274"/>
      <c r="L1745" s="935"/>
      <c r="M1745" s="942"/>
      <c r="N1745" s="943"/>
      <c r="O1745" s="326"/>
      <c r="P1745" s="362"/>
      <c r="Q1745" s="327"/>
      <c r="R1745" s="327"/>
      <c r="S1745" s="327"/>
      <c r="T1745" s="327"/>
      <c r="U1745" s="337"/>
      <c r="V1745" s="342"/>
      <c r="W1745" s="34"/>
      <c r="X1745" s="337"/>
      <c r="Y1745" s="326"/>
      <c r="Z1745" s="326"/>
    </row>
    <row r="1746" spans="1:26" ht="21" customHeight="1">
      <c r="A1746" s="891"/>
      <c r="B1746" s="892"/>
      <c r="C1746" s="939">
        <f>IF('statement of marks'!GN51="","",'statement of marks'!GN51)</f>
        <v>24</v>
      </c>
      <c r="D1746" s="939"/>
      <c r="E1746" s="277">
        <f>'statement of marks'!GO51</f>
        <v>28</v>
      </c>
      <c r="F1746" s="277"/>
      <c r="G1746" s="272">
        <f>'statement of marks'!GP51</f>
        <v>27</v>
      </c>
      <c r="H1746" s="939">
        <f>'statement of marks'!GQ51</f>
        <v>14</v>
      </c>
      <c r="I1746" s="939"/>
      <c r="J1746" s="270">
        <f>IF(H1746="","",SUM(C1746:H1746))</f>
        <v>93</v>
      </c>
      <c r="K1746" s="275" t="str">
        <f>IF('statement of marks'!JA51="","",'statement of marks'!JA51)</f>
        <v>A</v>
      </c>
      <c r="L1746" s="944" t="s">
        <v>442</v>
      </c>
      <c r="M1746" s="945"/>
      <c r="N1746" s="946"/>
      <c r="O1746" s="326"/>
      <c r="P1746" s="362"/>
      <c r="Q1746" s="325"/>
      <c r="R1746" s="325"/>
      <c r="S1746" s="325"/>
      <c r="T1746" s="325"/>
      <c r="U1746" s="332"/>
      <c r="V1746" s="342"/>
      <c r="W1746" s="337"/>
      <c r="X1746" s="337"/>
      <c r="Y1746" s="326"/>
      <c r="Z1746" s="326"/>
    </row>
    <row r="1747" spans="1:26" ht="21" customHeight="1">
      <c r="A1747" s="922" t="s">
        <v>439</v>
      </c>
      <c r="B1747" s="923"/>
      <c r="C1747" s="901" t="str">
        <f>'statement of marks'!HK51</f>
        <v/>
      </c>
      <c r="D1747" s="901"/>
      <c r="E1747" s="901"/>
      <c r="F1747" s="278"/>
      <c r="G1747" s="278" t="s">
        <v>211</v>
      </c>
      <c r="H1747" s="275" t="str">
        <f>IF('statement of marks'!DR51="","",'statement of marks'!DR51)</f>
        <v/>
      </c>
      <c r="I1747" s="942" t="s">
        <v>209</v>
      </c>
      <c r="J1747" s="942"/>
      <c r="K1747" s="272" t="str">
        <f>IF('statement of marks'!HM51="","",'statement of marks'!HM51)</f>
        <v/>
      </c>
      <c r="L1747" s="945"/>
      <c r="M1747" s="945"/>
      <c r="N1747" s="946"/>
      <c r="O1747" s="326"/>
      <c r="P1747" s="362"/>
      <c r="Q1747" s="325"/>
      <c r="R1747" s="325"/>
      <c r="S1747" s="325"/>
      <c r="T1747" s="325"/>
      <c r="U1747" s="332"/>
      <c r="V1747" s="342"/>
      <c r="W1747" s="337"/>
      <c r="X1747" s="337"/>
      <c r="Y1747" s="326"/>
      <c r="Z1747" s="326"/>
    </row>
    <row r="1748" spans="1:26" ht="21" customHeight="1">
      <c r="A1748" s="310" t="s">
        <v>363</v>
      </c>
      <c r="B1748" s="947" t="s">
        <v>202</v>
      </c>
      <c r="C1748" s="947"/>
      <c r="D1748" s="939" t="s">
        <v>203</v>
      </c>
      <c r="E1748" s="939"/>
      <c r="F1748" s="272"/>
      <c r="G1748" s="939" t="s">
        <v>204</v>
      </c>
      <c r="H1748" s="939"/>
      <c r="I1748" s="939" t="s">
        <v>205</v>
      </c>
      <c r="J1748" s="939"/>
      <c r="K1748" s="272" t="s">
        <v>324</v>
      </c>
      <c r="L1748" s="945"/>
      <c r="M1748" s="945"/>
      <c r="N1748" s="946"/>
      <c r="O1748" s="326"/>
      <c r="P1748" s="362"/>
      <c r="Q1748" s="327"/>
      <c r="R1748" s="327"/>
      <c r="S1748" s="327"/>
      <c r="T1748" s="325"/>
      <c r="U1748" s="337"/>
      <c r="V1748" s="344"/>
      <c r="W1748" s="345"/>
      <c r="X1748" s="345"/>
      <c r="Y1748" s="326"/>
      <c r="Z1748" s="326"/>
    </row>
    <row r="1749" spans="1:26" ht="21" customHeight="1">
      <c r="A1749" s="891" t="s">
        <v>200</v>
      </c>
      <c r="B1749" s="892"/>
      <c r="C1749" s="277" t="str">
        <f>IF('statement of marks'!HO51="","",'statement of marks'!HO51)</f>
        <v/>
      </c>
      <c r="D1749" s="893" t="str">
        <f>IF('statement of marks'!HQ51="","",'statement of marks'!HQ51)</f>
        <v/>
      </c>
      <c r="E1749" s="893"/>
      <c r="F1749" s="277"/>
      <c r="G1749" s="893" t="str">
        <f>IF('statement of marks'!HS51="","",'statement of marks'!HS51)</f>
        <v/>
      </c>
      <c r="H1749" s="893"/>
      <c r="I1749" s="893" t="str">
        <f>IF('statement of marks'!HU51="","",'statement of marks'!HU51)</f>
        <v/>
      </c>
      <c r="J1749" s="893"/>
      <c r="K1749" s="275" t="str">
        <f>'statement of marks'!HW51</f>
        <v/>
      </c>
      <c r="L1749" s="894" t="str">
        <f>IF(OR(M1740="PASS",M1740="FAIL"),'result subject-wise'!$AV$112,"")</f>
        <v/>
      </c>
      <c r="M1749" s="894"/>
      <c r="N1749" s="895"/>
      <c r="O1749" s="331"/>
      <c r="P1749" s="362"/>
      <c r="Q1749" s="324"/>
      <c r="R1749" s="337"/>
      <c r="S1749" s="337"/>
      <c r="T1749" s="337"/>
      <c r="U1749" s="327"/>
      <c r="V1749" s="345"/>
      <c r="W1749" s="345"/>
      <c r="X1749" s="345"/>
      <c r="Y1749" s="331"/>
      <c r="Z1749" s="331"/>
    </row>
    <row r="1750" spans="1:26" ht="21" customHeight="1">
      <c r="A1750" s="896" t="s">
        <v>201</v>
      </c>
      <c r="B1750" s="897"/>
      <c r="C1750" s="274" t="str">
        <f>IF('statement of marks'!HN51="","",'statement of marks'!HN51)</f>
        <v/>
      </c>
      <c r="D1750" s="898" t="str">
        <f>IF('statement of marks'!HP51="","",'statement of marks'!HP51)</f>
        <v/>
      </c>
      <c r="E1750" s="898"/>
      <c r="F1750" s="274"/>
      <c r="G1750" s="898" t="str">
        <f>IF('statement of marks'!HR51="","",'statement of marks'!HR51)</f>
        <v/>
      </c>
      <c r="H1750" s="898"/>
      <c r="I1750" s="898" t="str">
        <f>IF('statement of marks'!HT51="","",'statement of marks'!HT51)</f>
        <v/>
      </c>
      <c r="J1750" s="898"/>
      <c r="K1750" s="274" t="str">
        <f>'statement of marks'!HV51</f>
        <v/>
      </c>
      <c r="L1750" s="894"/>
      <c r="M1750" s="894"/>
      <c r="N1750" s="895"/>
      <c r="O1750" s="346"/>
      <c r="P1750" s="362"/>
      <c r="Q1750" s="327"/>
      <c r="R1750" s="327"/>
      <c r="S1750" s="327"/>
      <c r="T1750" s="327"/>
      <c r="U1750" s="327"/>
      <c r="V1750" s="345"/>
      <c r="W1750" s="345"/>
      <c r="X1750" s="345"/>
      <c r="Y1750" s="357"/>
      <c r="Z1750" s="346"/>
    </row>
    <row r="1751" spans="1:26" ht="21" customHeight="1">
      <c r="A1751" s="899" t="s">
        <v>323</v>
      </c>
      <c r="B1751" s="900"/>
      <c r="C1751" s="22"/>
      <c r="D1751" s="901"/>
      <c r="E1751" s="901"/>
      <c r="F1751" s="278"/>
      <c r="G1751" s="901"/>
      <c r="H1751" s="901"/>
      <c r="I1751" s="901"/>
      <c r="J1751" s="901"/>
      <c r="K1751" s="901"/>
      <c r="L1751" s="901"/>
      <c r="M1751" s="901"/>
      <c r="N1751" s="902"/>
      <c r="O1751" s="326"/>
      <c r="P1751" s="362"/>
      <c r="Q1751" s="334"/>
      <c r="R1751" s="334"/>
      <c r="S1751" s="334"/>
      <c r="T1751" s="334"/>
      <c r="U1751" s="337"/>
      <c r="V1751" s="347"/>
      <c r="W1751" s="347"/>
      <c r="X1751" s="347"/>
      <c r="Y1751" s="326"/>
      <c r="Z1751" s="326"/>
    </row>
    <row r="1752" spans="1:26" ht="21" customHeight="1">
      <c r="A1752" s="899" t="s">
        <v>206</v>
      </c>
      <c r="B1752" s="900"/>
      <c r="C1752" s="22"/>
      <c r="D1752" s="901"/>
      <c r="E1752" s="901"/>
      <c r="F1752" s="278"/>
      <c r="G1752" s="901"/>
      <c r="H1752" s="901"/>
      <c r="I1752" s="901"/>
      <c r="J1752" s="901"/>
      <c r="K1752" s="901"/>
      <c r="L1752" s="901"/>
      <c r="M1752" s="901"/>
      <c r="N1752" s="902"/>
      <c r="O1752" s="348"/>
      <c r="P1752" s="362"/>
      <c r="Q1752" s="332"/>
      <c r="R1752" s="332"/>
      <c r="S1752" s="332"/>
      <c r="T1752" s="332"/>
      <c r="U1752" s="332"/>
      <c r="V1752" s="347"/>
      <c r="W1752" s="347"/>
      <c r="X1752" s="347"/>
      <c r="Y1752" s="348"/>
      <c r="Z1752" s="348"/>
    </row>
    <row r="1753" spans="1:26" ht="21" customHeight="1">
      <c r="A1753" s="891" t="s">
        <v>322</v>
      </c>
      <c r="B1753" s="892"/>
      <c r="C1753" s="22"/>
      <c r="D1753" s="901"/>
      <c r="E1753" s="901"/>
      <c r="F1753" s="278"/>
      <c r="G1753" s="901"/>
      <c r="H1753" s="901"/>
      <c r="I1753" s="901"/>
      <c r="J1753" s="901"/>
      <c r="K1753" s="594" t="s">
        <v>322</v>
      </c>
      <c r="L1753" s="901"/>
      <c r="M1753" s="901"/>
      <c r="N1753" s="902"/>
      <c r="O1753" s="326"/>
      <c r="P1753" s="362"/>
      <c r="Q1753" s="324"/>
      <c r="R1753" s="324"/>
      <c r="S1753" s="324"/>
      <c r="T1753" s="324"/>
      <c r="U1753" s="324"/>
      <c r="V1753" s="324"/>
      <c r="W1753" s="324"/>
      <c r="X1753" s="324"/>
      <c r="Y1753" s="349"/>
      <c r="Z1753" s="326"/>
    </row>
    <row r="1754" spans="1:26" ht="21" customHeight="1">
      <c r="A1754" s="891" t="s">
        <v>207</v>
      </c>
      <c r="B1754" s="892"/>
      <c r="C1754" s="22"/>
      <c r="D1754" s="901"/>
      <c r="E1754" s="901"/>
      <c r="F1754" s="278"/>
      <c r="G1754" s="901"/>
      <c r="H1754" s="901"/>
      <c r="I1754" s="901"/>
      <c r="J1754" s="901"/>
      <c r="K1754" s="901"/>
      <c r="L1754" s="901"/>
      <c r="M1754" s="901"/>
      <c r="N1754" s="902"/>
      <c r="O1754" s="326"/>
      <c r="P1754" s="362"/>
      <c r="Q1754" s="324"/>
      <c r="R1754" s="324"/>
      <c r="S1754" s="324"/>
      <c r="T1754" s="324"/>
      <c r="U1754" s="324"/>
      <c r="V1754" s="324"/>
      <c r="W1754" s="324"/>
      <c r="X1754" s="324"/>
      <c r="Y1754" s="326"/>
      <c r="Z1754" s="326"/>
    </row>
    <row r="1755" spans="1:26" ht="21" customHeight="1" thickBot="1">
      <c r="A1755" s="905" t="s">
        <v>208</v>
      </c>
      <c r="B1755" s="906"/>
      <c r="C1755" s="906"/>
      <c r="D1755" s="906"/>
      <c r="E1755" s="906"/>
      <c r="F1755" s="314"/>
      <c r="G1755" s="907">
        <f>'statement of marks'!$HV$108</f>
        <v>45781</v>
      </c>
      <c r="H1755" s="907"/>
      <c r="I1755" s="908" t="s">
        <v>210</v>
      </c>
      <c r="J1755" s="908"/>
      <c r="K1755" s="903"/>
      <c r="L1755" s="903"/>
      <c r="M1755" s="903"/>
      <c r="N1755" s="904"/>
      <c r="O1755" s="326"/>
      <c r="P1755" s="362"/>
      <c r="Q1755" s="324"/>
      <c r="R1755" s="324"/>
      <c r="S1755" s="324"/>
      <c r="T1755" s="324"/>
      <c r="U1755" s="34"/>
      <c r="V1755" s="324"/>
      <c r="W1755" s="324"/>
      <c r="X1755" s="324"/>
      <c r="Y1755" s="326"/>
      <c r="Z1755" s="326"/>
    </row>
    <row r="1756" spans="1:26" ht="21" customHeight="1" thickTop="1">
      <c r="A1756" s="962" t="s">
        <v>195</v>
      </c>
      <c r="B1756" s="963"/>
      <c r="C1756" s="963"/>
      <c r="D1756" s="963"/>
      <c r="E1756" s="963"/>
      <c r="F1756" s="963"/>
      <c r="G1756" s="963"/>
      <c r="H1756" s="963"/>
      <c r="I1756" s="963"/>
      <c r="J1756" s="963"/>
      <c r="K1756" s="963"/>
      <c r="L1756" s="963"/>
      <c r="M1756" s="963"/>
      <c r="N1756" s="964"/>
      <c r="O1756" s="326"/>
      <c r="P1756" s="362"/>
      <c r="Q1756" s="324"/>
      <c r="R1756" s="324"/>
      <c r="S1756" s="324"/>
      <c r="T1756" s="324"/>
      <c r="U1756" s="324"/>
      <c r="V1756" s="324"/>
      <c r="W1756" s="324"/>
      <c r="X1756" s="324"/>
      <c r="Y1756" s="326"/>
      <c r="Z1756" s="326"/>
    </row>
    <row r="1757" spans="1:26" ht="21" customHeight="1">
      <c r="A1757" s="965" t="str">
        <f>IF('statement of marks'!$A$2="","",'statement of marks'!$A$2)</f>
        <v>Govt. Higher Secondary School, XYZ</v>
      </c>
      <c r="B1757" s="966"/>
      <c r="C1757" s="966"/>
      <c r="D1757" s="966"/>
      <c r="E1757" s="966"/>
      <c r="F1757" s="966"/>
      <c r="G1757" s="966"/>
      <c r="H1757" s="966"/>
      <c r="I1757" s="966"/>
      <c r="J1757" s="966"/>
      <c r="K1757" s="966"/>
      <c r="L1757" s="966"/>
      <c r="M1757" s="966"/>
      <c r="N1757" s="967"/>
      <c r="O1757" s="345"/>
      <c r="P1757" s="362"/>
      <c r="Q1757" s="345"/>
      <c r="R1757" s="347"/>
      <c r="S1757" s="350"/>
      <c r="T1757" s="350"/>
      <c r="U1757" s="324"/>
      <c r="V1757" s="324"/>
      <c r="W1757" s="324"/>
      <c r="X1757" s="324"/>
      <c r="Y1757" s="345"/>
      <c r="Z1757" s="345"/>
    </row>
    <row r="1758" spans="1:26" ht="21" customHeight="1">
      <c r="A1758" s="965"/>
      <c r="B1758" s="966"/>
      <c r="C1758" s="966"/>
      <c r="D1758" s="966"/>
      <c r="E1758" s="966"/>
      <c r="F1758" s="966"/>
      <c r="G1758" s="966"/>
      <c r="H1758" s="966"/>
      <c r="I1758" s="966"/>
      <c r="J1758" s="966"/>
      <c r="K1758" s="966"/>
      <c r="L1758" s="966"/>
      <c r="M1758" s="966"/>
      <c r="N1758" s="967"/>
      <c r="O1758" s="323"/>
      <c r="P1758" s="362"/>
      <c r="Q1758" s="323"/>
      <c r="R1758" s="323"/>
      <c r="S1758" s="323"/>
      <c r="T1758" s="323"/>
      <c r="U1758" s="323"/>
      <c r="V1758" s="323"/>
      <c r="W1758" s="323"/>
      <c r="X1758" s="323"/>
      <c r="Y1758" s="323"/>
      <c r="Z1758" s="323"/>
    </row>
    <row r="1759" spans="1:26" ht="21" customHeight="1">
      <c r="A1759" s="891" t="s">
        <v>196</v>
      </c>
      <c r="B1759" s="892"/>
      <c r="C1759" s="939" t="str">
        <f>IF(M1779="","MAIN EXAM.",IF(C1786="SUPPL.","SUPPL. EXAM.",IF(C1786="RE-EXAM.","RE-EXAM.",)))</f>
        <v>MAIN EXAM.</v>
      </c>
      <c r="D1759" s="939"/>
      <c r="E1759" s="939"/>
      <c r="F1759" s="939"/>
      <c r="G1759" s="939"/>
      <c r="H1759" s="948" t="s">
        <v>133</v>
      </c>
      <c r="I1759" s="949"/>
      <c r="J1759" s="352" t="str">
        <f>IF('statement of marks'!$F$3="","",'statement of marks'!$F$3)</f>
        <v>2024-25</v>
      </c>
      <c r="K1759" s="939" t="s">
        <v>62</v>
      </c>
      <c r="L1759" s="939"/>
      <c r="M1759" s="939" t="str">
        <f>IF('statement of marks'!D52="","",'statement of marks'!D52)</f>
        <v/>
      </c>
      <c r="N1759" s="950"/>
      <c r="O1759" s="325"/>
      <c r="P1759" s="362"/>
      <c r="Q1759" s="325"/>
      <c r="R1759" s="325"/>
      <c r="S1759" s="325"/>
      <c r="T1759" s="325"/>
      <c r="U1759" s="325"/>
      <c r="V1759" s="325"/>
      <c r="W1759" s="325"/>
      <c r="X1759" s="325"/>
      <c r="Y1759" s="325"/>
      <c r="Z1759" s="325"/>
    </row>
    <row r="1760" spans="1:26" ht="21" customHeight="1">
      <c r="A1760" s="891" t="s">
        <v>36</v>
      </c>
      <c r="B1760" s="892"/>
      <c r="C1760" s="892" t="str">
        <f>IF('statement of marks'!G52="","",'statement of marks'!G52)</f>
        <v/>
      </c>
      <c r="D1760" s="892"/>
      <c r="E1760" s="892"/>
      <c r="F1760" s="892"/>
      <c r="G1760" s="892"/>
      <c r="H1760" s="892"/>
      <c r="I1760" s="892"/>
      <c r="J1760" s="892"/>
      <c r="K1760" s="892"/>
      <c r="L1760" s="892"/>
      <c r="M1760" s="892"/>
      <c r="N1760" s="951"/>
      <c r="O1760" s="325"/>
      <c r="P1760" s="362"/>
      <c r="Q1760" s="325"/>
      <c r="R1760" s="325"/>
      <c r="S1760" s="325"/>
      <c r="T1760" s="325"/>
      <c r="U1760" s="325"/>
      <c r="V1760" s="325"/>
      <c r="W1760" s="325"/>
      <c r="X1760" s="325"/>
      <c r="Y1760" s="325"/>
      <c r="Z1760" s="325"/>
    </row>
    <row r="1761" spans="1:26" ht="21" customHeight="1">
      <c r="A1761" s="891" t="s">
        <v>37</v>
      </c>
      <c r="B1761" s="892"/>
      <c r="C1761" s="892" t="str">
        <f>IF('statement of marks'!H52="","",'statement of marks'!H52)</f>
        <v/>
      </c>
      <c r="D1761" s="892"/>
      <c r="E1761" s="892"/>
      <c r="F1761" s="892"/>
      <c r="G1761" s="892"/>
      <c r="H1761" s="892"/>
      <c r="I1761" s="892"/>
      <c r="J1761" s="892"/>
      <c r="K1761" s="892"/>
      <c r="L1761" s="892"/>
      <c r="M1761" s="892"/>
      <c r="N1761" s="951"/>
      <c r="O1761" s="326"/>
      <c r="P1761" s="362"/>
      <c r="Q1761" s="327"/>
      <c r="R1761" s="327"/>
      <c r="S1761" s="327"/>
      <c r="T1761" s="327"/>
      <c r="U1761" s="327"/>
      <c r="V1761" s="327"/>
      <c r="W1761" s="327"/>
      <c r="X1761" s="327"/>
      <c r="Y1761" s="326"/>
      <c r="Z1761" s="326"/>
    </row>
    <row r="1762" spans="1:26" ht="21" customHeight="1">
      <c r="A1762" s="891" t="s">
        <v>38</v>
      </c>
      <c r="B1762" s="892"/>
      <c r="C1762" s="892" t="str">
        <f>IF('statement of marks'!I52="","",'statement of marks'!I52)</f>
        <v/>
      </c>
      <c r="D1762" s="892"/>
      <c r="E1762" s="892"/>
      <c r="F1762" s="892"/>
      <c r="G1762" s="892"/>
      <c r="H1762" s="892"/>
      <c r="I1762" s="892"/>
      <c r="J1762" s="892"/>
      <c r="K1762" s="892"/>
      <c r="L1762" s="892"/>
      <c r="M1762" s="892"/>
      <c r="N1762" s="951"/>
      <c r="O1762" s="326"/>
      <c r="P1762" s="362"/>
      <c r="Q1762" s="326"/>
      <c r="R1762" s="326"/>
      <c r="S1762" s="326"/>
      <c r="T1762" s="326"/>
      <c r="U1762" s="326"/>
      <c r="V1762" s="326"/>
      <c r="W1762" s="326"/>
      <c r="X1762" s="326"/>
      <c r="Y1762" s="326"/>
      <c r="Z1762" s="326"/>
    </row>
    <row r="1763" spans="1:26" ht="21" customHeight="1">
      <c r="A1763" s="891" t="s">
        <v>243</v>
      </c>
      <c r="B1763" s="892"/>
      <c r="C1763" s="892" t="str">
        <f>IF('statement of marks'!$A$3="","",'statement of marks'!$A$3)</f>
        <v>9 'A'</v>
      </c>
      <c r="D1763" s="892"/>
      <c r="E1763" s="939" t="s">
        <v>63</v>
      </c>
      <c r="F1763" s="939"/>
      <c r="G1763" s="939"/>
      <c r="H1763" s="939" t="str">
        <f>IF('statement of marks'!E52="","",'statement of marks'!E52)</f>
        <v/>
      </c>
      <c r="I1763" s="939"/>
      <c r="J1763" s="952" t="s">
        <v>58</v>
      </c>
      <c r="K1763" s="952"/>
      <c r="L1763" s="953" t="str">
        <f>IF('statement of marks'!F52="","",'statement of marks'!F52)</f>
        <v/>
      </c>
      <c r="M1763" s="953"/>
      <c r="N1763" s="954"/>
      <c r="O1763" s="326"/>
      <c r="P1763" s="362"/>
      <c r="Q1763" s="326"/>
      <c r="R1763" s="326"/>
      <c r="S1763" s="326"/>
      <c r="T1763" s="326"/>
      <c r="U1763" s="326"/>
      <c r="V1763" s="326"/>
      <c r="W1763" s="326"/>
      <c r="X1763" s="326"/>
      <c r="Y1763" s="326"/>
      <c r="Z1763" s="326"/>
    </row>
    <row r="1764" spans="1:26" ht="21" customHeight="1">
      <c r="A1764" s="955" t="s">
        <v>197</v>
      </c>
      <c r="B1764" s="956" t="s">
        <v>198</v>
      </c>
      <c r="C1764" s="659" t="s">
        <v>67</v>
      </c>
      <c r="D1764" s="659" t="s">
        <v>68</v>
      </c>
      <c r="E1764" s="957" t="s">
        <v>434</v>
      </c>
      <c r="F1764" s="958" t="s">
        <v>431</v>
      </c>
      <c r="G1764" s="659" t="s">
        <v>370</v>
      </c>
      <c r="H1764" s="659" t="s">
        <v>212</v>
      </c>
      <c r="I1764" s="659" t="s">
        <v>432</v>
      </c>
      <c r="J1764" s="659" t="s">
        <v>168</v>
      </c>
      <c r="K1764" s="659" t="s">
        <v>438</v>
      </c>
      <c r="L1764" s="659" t="s">
        <v>365</v>
      </c>
      <c r="M1764" s="659" t="s">
        <v>366</v>
      </c>
      <c r="N1764" s="961" t="s">
        <v>213</v>
      </c>
      <c r="O1764" s="326"/>
      <c r="P1764" s="362"/>
      <c r="Q1764" s="326"/>
      <c r="R1764" s="326"/>
      <c r="S1764" s="326"/>
      <c r="T1764" s="326"/>
      <c r="U1764" s="326"/>
      <c r="V1764" s="326"/>
      <c r="W1764" s="326"/>
      <c r="X1764" s="326"/>
      <c r="Y1764" s="326"/>
      <c r="Z1764" s="326"/>
    </row>
    <row r="1765" spans="1:26" ht="21" customHeight="1">
      <c r="A1765" s="955"/>
      <c r="B1765" s="956"/>
      <c r="C1765" s="659"/>
      <c r="D1765" s="659"/>
      <c r="E1765" s="957"/>
      <c r="F1765" s="959"/>
      <c r="G1765" s="659"/>
      <c r="H1765" s="659"/>
      <c r="I1765" s="659"/>
      <c r="J1765" s="659"/>
      <c r="K1765" s="659"/>
      <c r="L1765" s="659"/>
      <c r="M1765" s="659"/>
      <c r="N1765" s="961"/>
      <c r="O1765" s="326"/>
      <c r="P1765" s="362"/>
      <c r="Q1765" s="326"/>
      <c r="R1765" s="327"/>
      <c r="S1765" s="327"/>
      <c r="T1765" s="327"/>
      <c r="U1765" s="327"/>
      <c r="V1765" s="328"/>
      <c r="W1765" s="328"/>
      <c r="X1765" s="328"/>
      <c r="Y1765" s="326"/>
      <c r="Z1765" s="326"/>
    </row>
    <row r="1766" spans="1:26" ht="21" customHeight="1">
      <c r="A1766" s="955"/>
      <c r="B1766" s="956"/>
      <c r="C1766" s="659"/>
      <c r="D1766" s="659"/>
      <c r="E1766" s="957"/>
      <c r="F1766" s="960"/>
      <c r="G1766" s="659"/>
      <c r="H1766" s="659"/>
      <c r="I1766" s="659"/>
      <c r="J1766" s="659"/>
      <c r="K1766" s="659"/>
      <c r="L1766" s="659"/>
      <c r="M1766" s="659"/>
      <c r="N1766" s="961"/>
      <c r="O1766" s="329"/>
      <c r="P1766" s="362"/>
      <c r="Q1766" s="330"/>
      <c r="R1766" s="330"/>
      <c r="S1766" s="330"/>
      <c r="T1766" s="330"/>
      <c r="U1766" s="330"/>
      <c r="V1766" s="330"/>
      <c r="W1766" s="330"/>
      <c r="X1766" s="330"/>
      <c r="Y1766" s="329"/>
      <c r="Z1766" s="329"/>
    </row>
    <row r="1767" spans="1:26" ht="21" customHeight="1">
      <c r="A1767" s="922" t="s">
        <v>149</v>
      </c>
      <c r="B1767" s="923"/>
      <c r="C1767" s="274">
        <v>10</v>
      </c>
      <c r="D1767" s="274">
        <v>10</v>
      </c>
      <c r="E1767" s="322" t="s">
        <v>436</v>
      </c>
      <c r="F1767" s="322" t="s">
        <v>437</v>
      </c>
      <c r="G1767" s="274">
        <v>70</v>
      </c>
      <c r="H1767" s="270">
        <v>100</v>
      </c>
      <c r="I1767" s="202">
        <v>100</v>
      </c>
      <c r="J1767" s="270">
        <v>200</v>
      </c>
      <c r="K1767" s="279"/>
      <c r="L1767" s="270">
        <v>100</v>
      </c>
      <c r="M1767" s="270"/>
      <c r="N1767" s="201">
        <v>200</v>
      </c>
      <c r="O1767" s="329"/>
      <c r="P1767" s="362"/>
      <c r="Q1767" s="330"/>
      <c r="R1767" s="330"/>
      <c r="S1767" s="330"/>
      <c r="T1767" s="330"/>
      <c r="U1767" s="330"/>
      <c r="V1767" s="330"/>
      <c r="W1767" s="330"/>
      <c r="X1767" s="330"/>
      <c r="Y1767" s="329"/>
      <c r="Z1767" s="329"/>
    </row>
    <row r="1768" spans="1:26" ht="21" customHeight="1">
      <c r="A1768" s="891" t="str">
        <f>'statement of marks'!$J$3</f>
        <v xml:space="preserve"> HINDI</v>
      </c>
      <c r="B1768" s="892"/>
      <c r="C1768" s="277" t="str">
        <f>IF('statement of marks'!J52="","",'statement of marks'!J52)</f>
        <v/>
      </c>
      <c r="D1768" s="277" t="str">
        <f>IF('statement of marks'!K52="","",'statement of marks'!K52)</f>
        <v/>
      </c>
      <c r="E1768" s="277" t="str">
        <f>IF('statement of marks'!L52="","",'statement of marks'!L52)</f>
        <v/>
      </c>
      <c r="F1768" s="360" t="str">
        <f>IF('statement of marks'!N52="","",'statement of marks'!N52)</f>
        <v/>
      </c>
      <c r="G1768" s="277" t="str">
        <f>IF('statement of marks'!O52="","",'statement of marks'!O52)</f>
        <v/>
      </c>
      <c r="H1768" s="270" t="str">
        <f t="shared" ref="H1768:H1773" si="269">IF(G1768="","",SUM(C1768:G1768))</f>
        <v/>
      </c>
      <c r="I1768" s="202" t="str">
        <f>IF('statement of marks'!Q52="","",'statement of marks'!Q52)</f>
        <v/>
      </c>
      <c r="J1768" s="203" t="str">
        <f t="shared" ref="J1768:J1773" si="270">IF(I1768="","",SUM(H1768:I1768))</f>
        <v/>
      </c>
      <c r="K1768" s="275" t="str">
        <f>CONCATENATE('statement of marks'!HZ52,'statement of marks'!IA52,'statement of marks'!IB52)</f>
        <v/>
      </c>
      <c r="L1768" s="277" t="str">
        <f>IF('result subject-wise'!AB52="","",'result subject-wise'!AB52)</f>
        <v/>
      </c>
      <c r="M1768" s="277" t="str">
        <f>IF('result subject-wise'!AK52="","",'result subject-wise'!AK52)</f>
        <v/>
      </c>
      <c r="N1768" s="276" t="str">
        <f>IF(AND(K1768="RE",M1768=""),"",IF(AND(K1768="S",M1768=""),"",IF(M1768="P",SUM(H1768,L1768),J1768)))</f>
        <v/>
      </c>
      <c r="O1768" s="329"/>
      <c r="P1768" s="362"/>
      <c r="Q1768" s="330"/>
      <c r="R1768" s="330"/>
      <c r="S1768" s="330"/>
      <c r="T1768" s="330"/>
      <c r="U1768" s="330"/>
      <c r="V1768" s="330"/>
      <c r="W1768" s="330"/>
      <c r="X1768" s="330"/>
      <c r="Y1768" s="329"/>
      <c r="Z1768" s="329"/>
    </row>
    <row r="1769" spans="1:26" ht="21" customHeight="1">
      <c r="A1769" s="891" t="str">
        <f>'statement of marks'!$Y$3</f>
        <v xml:space="preserve"> ENGLISH</v>
      </c>
      <c r="B1769" s="892"/>
      <c r="C1769" s="277" t="str">
        <f>IF('statement of marks'!Y52="","",'statement of marks'!Y52)</f>
        <v/>
      </c>
      <c r="D1769" s="277" t="str">
        <f>IF('statement of marks'!Z52="","",'statement of marks'!Z52)</f>
        <v/>
      </c>
      <c r="E1769" s="277" t="str">
        <f>IF('statement of marks'!AA52="","",'statement of marks'!AA52)</f>
        <v/>
      </c>
      <c r="F1769" s="360" t="str">
        <f>IF('statement of marks'!AC52="","",'statement of marks'!AC52)</f>
        <v/>
      </c>
      <c r="G1769" s="277" t="str">
        <f>IF('statement of marks'!AD52="","",'statement of marks'!AD52)</f>
        <v/>
      </c>
      <c r="H1769" s="270" t="str">
        <f t="shared" si="269"/>
        <v/>
      </c>
      <c r="I1769" s="202" t="str">
        <f>IF('statement of marks'!AF52="","",'statement of marks'!AF52)</f>
        <v/>
      </c>
      <c r="J1769" s="203" t="str">
        <f t="shared" si="270"/>
        <v/>
      </c>
      <c r="K1769" s="275" t="str">
        <f>CONCATENATE('statement of marks'!IC52,'statement of marks'!ID52,'statement of marks'!IE52,)</f>
        <v/>
      </c>
      <c r="L1769" s="277" t="str">
        <f>IF('result subject-wise'!AC52="","",'result subject-wise'!AC52)</f>
        <v/>
      </c>
      <c r="M1769" s="277" t="str">
        <f>IF('result subject-wise'!AL52="","",'result subject-wise'!AL52)</f>
        <v/>
      </c>
      <c r="N1769" s="276" t="str">
        <f t="shared" ref="N1769:N1773" si="271">IF(AND(K1769="RE",M1769=""),"",IF(AND(K1769="S",M1769=""),"",IF(M1769="P",SUM(H1769,L1769),J1769)))</f>
        <v/>
      </c>
      <c r="O1769" s="331"/>
      <c r="P1769" s="362"/>
      <c r="Q1769" s="325"/>
      <c r="R1769" s="325"/>
      <c r="S1769" s="325"/>
      <c r="T1769" s="325"/>
      <c r="U1769" s="333"/>
      <c r="V1769" s="325"/>
      <c r="W1769" s="325"/>
      <c r="X1769" s="325"/>
      <c r="Y1769" s="331"/>
      <c r="Z1769" s="331"/>
    </row>
    <row r="1770" spans="1:26" ht="21" customHeight="1">
      <c r="A1770" s="891" t="str">
        <f>'statement of marks'!AO52</f>
        <v/>
      </c>
      <c r="B1770" s="892"/>
      <c r="C1770" s="277" t="str">
        <f>IF('statement of marks'!AP52="","",'statement of marks'!AP52)</f>
        <v/>
      </c>
      <c r="D1770" s="277" t="str">
        <f>IF('statement of marks'!AQ52="","",'statement of marks'!AQ52)</f>
        <v/>
      </c>
      <c r="E1770" s="277" t="str">
        <f>IF('statement of marks'!AR52="","",'statement of marks'!AR52)</f>
        <v/>
      </c>
      <c r="F1770" s="360" t="str">
        <f>IF('statement of marks'!AT52="","",'statement of marks'!AT52)</f>
        <v/>
      </c>
      <c r="G1770" s="277" t="str">
        <f>IF('statement of marks'!AU52="","",'statement of marks'!AU52)</f>
        <v/>
      </c>
      <c r="H1770" s="270" t="str">
        <f t="shared" si="269"/>
        <v/>
      </c>
      <c r="I1770" s="202" t="str">
        <f>IF('statement of marks'!AW52="","",'statement of marks'!AW52)</f>
        <v/>
      </c>
      <c r="J1770" s="203" t="str">
        <f t="shared" si="270"/>
        <v/>
      </c>
      <c r="K1770" s="275" t="str">
        <f>CONCATENATE('statement of marks'!IF52,'statement of marks'!IL52,'statement of marks'!IM52)</f>
        <v/>
      </c>
      <c r="L1770" s="277" t="str">
        <f>IF('result subject-wise'!AD52="","",'result subject-wise'!AD52)</f>
        <v/>
      </c>
      <c r="M1770" s="277" t="str">
        <f>IF('result subject-wise'!AM52="","",'result subject-wise'!AM52)</f>
        <v/>
      </c>
      <c r="N1770" s="276" t="str">
        <f t="shared" si="271"/>
        <v/>
      </c>
      <c r="O1770" s="351"/>
      <c r="P1770" s="362"/>
      <c r="Q1770" s="334"/>
      <c r="R1770" s="325"/>
      <c r="S1770" s="335"/>
      <c r="T1770" s="336"/>
      <c r="U1770" s="337"/>
      <c r="V1770" s="334"/>
      <c r="W1770" s="334"/>
      <c r="X1770" s="337"/>
      <c r="Y1770" s="326"/>
      <c r="Z1770" s="326"/>
    </row>
    <row r="1771" spans="1:26" ht="21" customHeight="1">
      <c r="A1771" s="891" t="str">
        <f>'statement of marks'!$BE$3</f>
        <v xml:space="preserve"> SCIENCE</v>
      </c>
      <c r="B1771" s="892"/>
      <c r="C1771" s="277" t="str">
        <f>IF('statement of marks'!BE52="","",'statement of marks'!BE52)</f>
        <v/>
      </c>
      <c r="D1771" s="277" t="str">
        <f>IF('statement of marks'!BF52="","",'statement of marks'!BF52)</f>
        <v/>
      </c>
      <c r="E1771" s="277" t="str">
        <f>IF('statement of marks'!BG52="","",'statement of marks'!BG52)</f>
        <v/>
      </c>
      <c r="F1771" s="360" t="str">
        <f>IF('statement of marks'!BI52="","",'statement of marks'!BI52)</f>
        <v/>
      </c>
      <c r="G1771" s="277" t="str">
        <f>IF('statement of marks'!BJ52="","",'statement of marks'!BJ52)</f>
        <v/>
      </c>
      <c r="H1771" s="270" t="str">
        <f t="shared" si="269"/>
        <v/>
      </c>
      <c r="I1771" s="202" t="str">
        <f>IF('statement of marks'!BL52="","",'statement of marks'!BL52)</f>
        <v/>
      </c>
      <c r="J1771" s="203" t="str">
        <f t="shared" si="270"/>
        <v/>
      </c>
      <c r="K1771" s="275" t="str">
        <f>CONCATENATE('statement of marks'!IN52,'statement of marks'!IO52,'statement of marks'!IP52)</f>
        <v/>
      </c>
      <c r="L1771" s="277" t="str">
        <f>IF('result subject-wise'!AE52="","",'result subject-wise'!AE52)</f>
        <v/>
      </c>
      <c r="M1771" s="277" t="str">
        <f>IF('result subject-wise'!AN52="","",'result subject-wise'!AN52)</f>
        <v/>
      </c>
      <c r="N1771" s="276" t="str">
        <f t="shared" si="271"/>
        <v/>
      </c>
      <c r="O1771" s="326"/>
      <c r="P1771" s="362"/>
      <c r="Q1771" s="334"/>
      <c r="R1771" s="325"/>
      <c r="S1771" s="335"/>
      <c r="T1771" s="336"/>
      <c r="U1771" s="337"/>
      <c r="V1771" s="334"/>
      <c r="W1771" s="334"/>
      <c r="X1771" s="337"/>
      <c r="Y1771" s="326"/>
      <c r="Z1771" s="326"/>
    </row>
    <row r="1772" spans="1:26" ht="21" customHeight="1">
      <c r="A1772" s="909" t="str">
        <f>'statement of marks'!$BU52</f>
        <v xml:space="preserve"> SOCIAL SCIENCE</v>
      </c>
      <c r="B1772" s="910"/>
      <c r="C1772" s="277">
        <f>IF('statement of marks'!CL52="","",'statement of marks'!CL52)</f>
        <v>10</v>
      </c>
      <c r="D1772" s="277">
        <f>IF('statement of marks'!CM52="","",'statement of marks'!CM52)</f>
        <v>10</v>
      </c>
      <c r="E1772" s="277">
        <f>IF('statement of marks'!CN52="","",'statement of marks'!CN52)</f>
        <v>9</v>
      </c>
      <c r="F1772" s="360">
        <f>IF('statement of marks'!CO52="","",'statement of marks'!CO52)</f>
        <v>0.5</v>
      </c>
      <c r="G1772" s="277">
        <f>IF('statement of marks'!CP52="","",'statement of marks'!CP52)</f>
        <v>70</v>
      </c>
      <c r="H1772" s="270">
        <f t="shared" si="269"/>
        <v>99.5</v>
      </c>
      <c r="I1772" s="202">
        <f>IF('statement of marks'!CR52="","",'statement of marks'!CR52)</f>
        <v>100</v>
      </c>
      <c r="J1772" s="203">
        <f t="shared" si="270"/>
        <v>199.5</v>
      </c>
      <c r="K1772" s="275" t="str">
        <f>CONCATENATE('statement of marks'!IQ52,'statement of marks'!IR52,'statement of marks'!IS52)</f>
        <v/>
      </c>
      <c r="L1772" s="277" t="str">
        <f>IF('result subject-wise'!AF52="","",'result subject-wise'!AF52)</f>
        <v/>
      </c>
      <c r="M1772" s="277" t="str">
        <f>IF('result subject-wise'!AO52="","",'result subject-wise'!AO52)</f>
        <v/>
      </c>
      <c r="N1772" s="276">
        <f t="shared" si="271"/>
        <v>199.5</v>
      </c>
      <c r="O1772" s="326"/>
      <c r="P1772" s="362"/>
      <c r="Q1772" s="334"/>
      <c r="R1772" s="325"/>
      <c r="S1772" s="335"/>
      <c r="T1772" s="336"/>
      <c r="U1772" s="337"/>
      <c r="V1772" s="334"/>
      <c r="W1772" s="334"/>
      <c r="X1772" s="337"/>
      <c r="Y1772" s="326"/>
      <c r="Z1772" s="326"/>
    </row>
    <row r="1773" spans="1:26" ht="21" customHeight="1">
      <c r="A1773" s="891" t="str">
        <f>'statement of marks'!$CZ$3</f>
        <v xml:space="preserve"> MATHEMATICS</v>
      </c>
      <c r="B1773" s="892"/>
      <c r="C1773" s="277">
        <f>IF('statement of marks'!CZ52="","",'statement of marks'!CZ52)</f>
        <v>5</v>
      </c>
      <c r="D1773" s="277">
        <f>IF('statement of marks'!DA52="","",'statement of marks'!DA52)</f>
        <v>4</v>
      </c>
      <c r="E1773" s="277">
        <f>IF('statement of marks'!DB52="","",'statement of marks'!DB52)</f>
        <v>8</v>
      </c>
      <c r="F1773" s="360">
        <f>IF('statement of marks'!DD52="","",'statement of marks'!DD52)</f>
        <v>1</v>
      </c>
      <c r="G1773" s="277">
        <f>IF('statement of marks'!DE52="","",'statement of marks'!DE52)</f>
        <v>25</v>
      </c>
      <c r="H1773" s="270">
        <f t="shared" si="269"/>
        <v>43</v>
      </c>
      <c r="I1773" s="202">
        <f>IF('statement of marks'!DG52="","",'statement of marks'!DG52)</f>
        <v>90</v>
      </c>
      <c r="J1773" s="203">
        <f t="shared" si="270"/>
        <v>133</v>
      </c>
      <c r="K1773" s="275" t="str">
        <f>CONCATENATE('statement of marks'!IT52,'statement of marks'!IU52,'statement of marks'!IV52)</f>
        <v/>
      </c>
      <c r="L1773" s="277" t="str">
        <f>IF('result subject-wise'!AG52="","",'result subject-wise'!AG52)</f>
        <v/>
      </c>
      <c r="M1773" s="277" t="str">
        <f>IF('result subject-wise'!AP52="","",'result subject-wise'!AP52)</f>
        <v/>
      </c>
      <c r="N1773" s="276">
        <f t="shared" si="271"/>
        <v>133</v>
      </c>
      <c r="O1773" s="326"/>
      <c r="P1773" s="362"/>
      <c r="Q1773" s="334"/>
      <c r="R1773" s="325"/>
      <c r="S1773" s="335"/>
      <c r="T1773" s="336"/>
      <c r="U1773" s="337"/>
      <c r="V1773" s="334"/>
      <c r="W1773" s="334"/>
      <c r="X1773" s="337"/>
      <c r="Y1773" s="326"/>
      <c r="Z1773" s="326"/>
    </row>
    <row r="1774" spans="1:26" ht="21" customHeight="1">
      <c r="A1774" s="911" t="s">
        <v>214</v>
      </c>
      <c r="B1774" s="912"/>
      <c r="C1774" s="274">
        <f t="shared" ref="C1774:D1774" si="272">IF(C1773="","",SUM(C1768:C1773))</f>
        <v>15</v>
      </c>
      <c r="D1774" s="274">
        <f t="shared" si="272"/>
        <v>14</v>
      </c>
      <c r="E1774" s="274">
        <f>IF(E1773="","",SUM(E1768:E1773))</f>
        <v>17</v>
      </c>
      <c r="F1774" s="361">
        <f>IF(F1773="","",SUM(F1768:F1773))</f>
        <v>1.5</v>
      </c>
      <c r="G1774" s="274">
        <f t="shared" ref="G1774:J1774" si="273">IF(G1773="","",SUM(G1768:G1773))</f>
        <v>95</v>
      </c>
      <c r="H1774" s="274">
        <f t="shared" si="273"/>
        <v>142.5</v>
      </c>
      <c r="I1774" s="274">
        <f t="shared" si="273"/>
        <v>190</v>
      </c>
      <c r="J1774" s="274">
        <f t="shared" si="273"/>
        <v>332.5</v>
      </c>
      <c r="K1774" s="913"/>
      <c r="L1774" s="914"/>
      <c r="M1774" s="919">
        <f>COUNTIF(M1768:M1773,"F")</f>
        <v>0</v>
      </c>
      <c r="N1774" s="273">
        <f>SUM(N1768:N1773)</f>
        <v>332.5</v>
      </c>
      <c r="O1774" s="326"/>
      <c r="P1774" s="362"/>
      <c r="Q1774" s="334"/>
      <c r="R1774" s="325"/>
      <c r="S1774" s="335"/>
      <c r="T1774" s="336"/>
      <c r="U1774" s="337"/>
      <c r="V1774" s="334"/>
      <c r="W1774" s="334"/>
      <c r="X1774" s="337"/>
      <c r="Y1774" s="326"/>
      <c r="Z1774" s="326"/>
    </row>
    <row r="1775" spans="1:26" ht="21" customHeight="1">
      <c r="A1775" s="911" t="s">
        <v>199</v>
      </c>
      <c r="B1775" s="912"/>
      <c r="C1775" s="270">
        <f>60-(COUNTIF(C1768:C1773,"NA")*C1767+COUNTIF(C1768:C1773,"ML")*C1767)</f>
        <v>60</v>
      </c>
      <c r="D1775" s="270">
        <f>60-(COUNTIF(D1768:D1773,"NA")*D1767+COUNTIF(D1768:D1773,"ML")*D1767)</f>
        <v>60</v>
      </c>
      <c r="E1775" s="270">
        <f>53-(COUNTIF(E1768:E1773,"NA")*9+COUNTIF(E1768:E1773,"ML")*9)</f>
        <v>53</v>
      </c>
      <c r="F1775" s="270">
        <f>7-(COUNTIF(F1768:F1773,"ML")*1)</f>
        <v>7</v>
      </c>
      <c r="G1775" s="270">
        <f>420-(COUNTIF(G1768:G1773,"NA")*G1767+COUNTIF(G1768:G1773,"ML")*G1767)</f>
        <v>420</v>
      </c>
      <c r="H1775" s="270">
        <f>SUM(C1775:G1775)</f>
        <v>600</v>
      </c>
      <c r="I1775" s="270">
        <f>600-(COUNTIF(I1768:I1773,"ML")*100)</f>
        <v>600</v>
      </c>
      <c r="J1775" s="270">
        <f>SUM(H1775:I1775)</f>
        <v>1200</v>
      </c>
      <c r="K1775" s="915"/>
      <c r="L1775" s="916"/>
      <c r="M1775" s="920"/>
      <c r="N1775" s="201">
        <f>6*N1767</f>
        <v>1200</v>
      </c>
      <c r="O1775" s="326"/>
      <c r="P1775" s="362"/>
      <c r="Q1775" s="334"/>
      <c r="R1775" s="325"/>
      <c r="S1775" s="335"/>
      <c r="T1775" s="336"/>
      <c r="U1775" s="337"/>
      <c r="V1775" s="334"/>
      <c r="W1775" s="334"/>
      <c r="X1775" s="337"/>
      <c r="Y1775" s="326"/>
      <c r="Z1775" s="326"/>
    </row>
    <row r="1776" spans="1:26" ht="21" customHeight="1">
      <c r="A1776" s="922" t="s">
        <v>130</v>
      </c>
      <c r="B1776" s="923"/>
      <c r="C1776" s="204">
        <f t="shared" ref="C1776:J1776" si="274">C1774/C1775*100</f>
        <v>25</v>
      </c>
      <c r="D1776" s="204">
        <f t="shared" si="274"/>
        <v>23.333333333333332</v>
      </c>
      <c r="E1776" s="204">
        <f t="shared" si="274"/>
        <v>32.075471698113205</v>
      </c>
      <c r="F1776" s="204">
        <f t="shared" si="274"/>
        <v>21.428571428571427</v>
      </c>
      <c r="G1776" s="204">
        <f t="shared" si="274"/>
        <v>22.61904761904762</v>
      </c>
      <c r="H1776" s="204">
        <f t="shared" si="274"/>
        <v>23.75</v>
      </c>
      <c r="I1776" s="204">
        <f t="shared" si="274"/>
        <v>31.666666666666664</v>
      </c>
      <c r="J1776" s="204">
        <f t="shared" si="274"/>
        <v>27.708333333333336</v>
      </c>
      <c r="K1776" s="917"/>
      <c r="L1776" s="918"/>
      <c r="M1776" s="921"/>
      <c r="N1776" s="354">
        <f>N1774/N1775*100</f>
        <v>27.708333333333336</v>
      </c>
      <c r="O1776" s="339"/>
      <c r="P1776" s="363"/>
      <c r="Q1776" s="332"/>
      <c r="R1776" s="332"/>
      <c r="S1776" s="332"/>
      <c r="T1776" s="332"/>
      <c r="U1776" s="340"/>
      <c r="V1776" s="340"/>
      <c r="W1776" s="334"/>
      <c r="X1776" s="332"/>
      <c r="Y1776" s="339"/>
      <c r="Z1776" s="339"/>
    </row>
    <row r="1777" spans="1:26" ht="21" customHeight="1">
      <c r="A1777" s="891" t="str">
        <f>'statement of marks'!$DS$3</f>
        <v>RAJASTHAN KA SWARNIM ITIHAS</v>
      </c>
      <c r="B1777" s="892"/>
      <c r="C1777" s="272">
        <f>IF('statement of marks'!DS52="","",'statement of marks'!DS52)</f>
        <v>10</v>
      </c>
      <c r="D1777" s="272">
        <f>IF('statement of marks'!DT52="","",'statement of marks'!DT52)</f>
        <v>10</v>
      </c>
      <c r="E1777" s="277">
        <f>IF('statement of marks'!DU52="","",'statement of marks'!DU52)</f>
        <v>10</v>
      </c>
      <c r="F1777" s="924"/>
      <c r="G1777" s="272">
        <f>IF('statement of marks'!DW52="","",'statement of marks'!DW52)</f>
        <v>70</v>
      </c>
      <c r="H1777" s="270">
        <f>IF(G1777="","",SUM(C1777:G1777))</f>
        <v>100</v>
      </c>
      <c r="I1777" s="272">
        <f>IF('statement of marks'!DY52="","",'statement of marks'!DY52)</f>
        <v>100</v>
      </c>
      <c r="J1777" s="270">
        <f>IF(I1777="","",SUM(H1777:I1777))</f>
        <v>200</v>
      </c>
      <c r="K1777" s="275" t="str">
        <f>IF('statement of marks'!IW52="","",'statement of marks'!IW52)</f>
        <v/>
      </c>
      <c r="L1777" s="280" t="str">
        <f>IF('result subject-wise'!AQ52="","",'result subject-wise'!AQ52)</f>
        <v/>
      </c>
      <c r="M1777" s="927" t="s">
        <v>441</v>
      </c>
      <c r="N1777" s="928"/>
      <c r="O1777" s="339"/>
      <c r="P1777" s="362"/>
      <c r="Q1777" s="325"/>
      <c r="R1777" s="325"/>
      <c r="S1777" s="325"/>
      <c r="T1777" s="325"/>
      <c r="U1777" s="340"/>
      <c r="V1777" s="334"/>
      <c r="W1777" s="340"/>
      <c r="X1777" s="325"/>
      <c r="Y1777" s="339"/>
      <c r="Z1777" s="339"/>
    </row>
    <row r="1778" spans="1:26" ht="21" customHeight="1">
      <c r="A1778" s="891" t="str">
        <f>'statement of marks'!$EG$3</f>
        <v xml:space="preserve"> PH. AND HEALTH EDU.</v>
      </c>
      <c r="B1778" s="892"/>
      <c r="C1778" s="272">
        <f>IF('statement of marks'!EI52="","",'statement of marks'!EI52)</f>
        <v>14</v>
      </c>
      <c r="D1778" s="272">
        <f>IF('statement of marks'!EL52="","",'statement of marks'!EL52)</f>
        <v>11</v>
      </c>
      <c r="E1778" s="277">
        <f>IF('statement of marks'!EO52="","",'statement of marks'!EO52)</f>
        <v>25</v>
      </c>
      <c r="F1778" s="925"/>
      <c r="G1778" s="272">
        <f>IF('statement of marks'!EU52="","",'statement of marks'!EU52)</f>
        <v>38</v>
      </c>
      <c r="H1778" s="270">
        <f>IF(G1778="","",SUM(C1778:G1778))</f>
        <v>88</v>
      </c>
      <c r="I1778" s="272">
        <f>IF('statement of marks'!EZ52="","",'statement of marks'!EZ52)</f>
        <v>100</v>
      </c>
      <c r="J1778" s="270">
        <f>IF(I1778="","",SUM(H1778:I1778))</f>
        <v>188</v>
      </c>
      <c r="K1778" s="275" t="str">
        <f>IF('statement of marks'!IX52="","",'statement of marks'!IX52)</f>
        <v>A</v>
      </c>
      <c r="L1778" s="274" t="str">
        <f>IF('result subject-wise'!AR52="","",'result subject-wise'!AR52)</f>
        <v/>
      </c>
      <c r="M1778" s="929"/>
      <c r="N1778" s="930"/>
      <c r="O1778" s="331"/>
      <c r="P1778" s="362"/>
      <c r="Q1778" s="341"/>
      <c r="R1778" s="341"/>
      <c r="S1778" s="341"/>
      <c r="T1778" s="341"/>
      <c r="U1778" s="340"/>
      <c r="V1778" s="334"/>
      <c r="W1778" s="340"/>
      <c r="X1778" s="341"/>
      <c r="Y1778" s="331"/>
      <c r="Z1778" s="331"/>
    </row>
    <row r="1779" spans="1:26" ht="21" customHeight="1">
      <c r="A1779" s="891" t="str">
        <f>'statement of marks'!$FJ$3</f>
        <v xml:space="preserve"> FOUNDATION OF IT</v>
      </c>
      <c r="B1779" s="892"/>
      <c r="C1779" s="272">
        <f>IF('statement of marks'!FJ52="","",'statement of marks'!FJ52)</f>
        <v>10</v>
      </c>
      <c r="D1779" s="272">
        <f>IF('statement of marks'!FK52="","",'statement of marks'!FK52)</f>
        <v>10</v>
      </c>
      <c r="E1779" s="277">
        <f>IF('statement of marks'!FL52="","",'statement of marks'!FL52)</f>
        <v>10</v>
      </c>
      <c r="F1779" s="926"/>
      <c r="G1779" s="272">
        <f>IF('statement of marks'!FP52="","",'statement of marks'!FP52)</f>
        <v>51</v>
      </c>
      <c r="H1779" s="270">
        <f>IF(G1779="","",SUM(C1779:G1779))</f>
        <v>81</v>
      </c>
      <c r="I1779" s="272">
        <f>IF('statement of marks'!FU52="","",'statement of marks'!FU52)</f>
        <v>90</v>
      </c>
      <c r="J1779" s="270">
        <f>IF(I1779="","",SUM(H1779:I1779))</f>
        <v>171</v>
      </c>
      <c r="K1779" s="275" t="str">
        <f>IF('statement of marks'!IY52="","",'statement of marks'!IY52)</f>
        <v>A</v>
      </c>
      <c r="L1779" s="274" t="str">
        <f>IF('result subject-wise'!AS52="","",'result subject-wise'!AS52)</f>
        <v/>
      </c>
      <c r="M1779" s="931" t="str">
        <f>IF('result subject-wise'!AV52="","",'result subject-wise'!AV52)</f>
        <v/>
      </c>
      <c r="N1779" s="932"/>
      <c r="O1779" s="326"/>
      <c r="P1779" s="362"/>
      <c r="Q1779" s="327"/>
      <c r="R1779" s="325"/>
      <c r="S1779" s="327"/>
      <c r="T1779" s="325"/>
      <c r="U1779" s="337"/>
      <c r="V1779" s="342"/>
      <c r="W1779" s="343"/>
      <c r="X1779" s="332"/>
      <c r="Y1779" s="326"/>
      <c r="Z1779" s="326"/>
    </row>
    <row r="1780" spans="1:26" ht="21" customHeight="1">
      <c r="A1780" s="891" t="str">
        <f>'statement of marks'!$GE$3</f>
        <v xml:space="preserve"> S.U.P.W.</v>
      </c>
      <c r="B1780" s="892"/>
      <c r="C1780" s="933" t="s">
        <v>244</v>
      </c>
      <c r="D1780" s="934"/>
      <c r="E1780" s="933" t="s">
        <v>74</v>
      </c>
      <c r="F1780" s="933"/>
      <c r="G1780" s="934"/>
      <c r="H1780" s="934" t="s">
        <v>75</v>
      </c>
      <c r="I1780" s="934"/>
      <c r="J1780" s="270" t="s">
        <v>35</v>
      </c>
      <c r="K1780" s="274" t="s">
        <v>52</v>
      </c>
      <c r="L1780" s="935"/>
      <c r="M1780" s="933" t="s">
        <v>130</v>
      </c>
      <c r="N1780" s="936"/>
      <c r="O1780" s="326"/>
      <c r="P1780" s="362"/>
      <c r="Q1780" s="327"/>
      <c r="R1780" s="325"/>
      <c r="S1780" s="327"/>
      <c r="T1780" s="325"/>
      <c r="U1780" s="337"/>
      <c r="V1780" s="332"/>
      <c r="W1780" s="332"/>
      <c r="X1780" s="332"/>
      <c r="Y1780" s="326"/>
      <c r="Z1780" s="326"/>
    </row>
    <row r="1781" spans="1:26" ht="21" customHeight="1">
      <c r="A1781" s="891"/>
      <c r="B1781" s="892"/>
      <c r="C1781" s="934">
        <f>'statement of marks'!$GE$6</f>
        <v>25</v>
      </c>
      <c r="D1781" s="934"/>
      <c r="E1781" s="934">
        <f>'statement of marks'!$GF$6</f>
        <v>45</v>
      </c>
      <c r="F1781" s="934"/>
      <c r="G1781" s="934"/>
      <c r="H1781" s="934">
        <f>'statement of marks'!$GG$6</f>
        <v>30</v>
      </c>
      <c r="I1781" s="934"/>
      <c r="J1781" s="270">
        <f>SUM(C1781,E1781,H1781)</f>
        <v>100</v>
      </c>
      <c r="K1781" s="274"/>
      <c r="L1781" s="935"/>
      <c r="M1781" s="937" t="str">
        <f>IF(M1779="PASS",N1776,"")</f>
        <v/>
      </c>
      <c r="N1781" s="938"/>
      <c r="O1781" s="326"/>
      <c r="P1781" s="362"/>
      <c r="Q1781" s="327"/>
      <c r="R1781" s="325"/>
      <c r="S1781" s="327"/>
      <c r="T1781" s="325"/>
      <c r="U1781" s="337"/>
      <c r="V1781" s="332"/>
      <c r="W1781" s="332"/>
      <c r="X1781" s="332"/>
      <c r="Y1781" s="326"/>
      <c r="Z1781" s="326"/>
    </row>
    <row r="1782" spans="1:26" ht="21" customHeight="1">
      <c r="A1782" s="891"/>
      <c r="B1782" s="892"/>
      <c r="C1782" s="939">
        <f>IF('statement of marks'!GE52="","",'statement of marks'!GE52)</f>
        <v>24</v>
      </c>
      <c r="D1782" s="939"/>
      <c r="E1782" s="939">
        <f>'statement of marks'!GF52</f>
        <v>44</v>
      </c>
      <c r="F1782" s="939"/>
      <c r="G1782" s="939"/>
      <c r="H1782" s="939">
        <f>'statement of marks'!GG52</f>
        <v>30</v>
      </c>
      <c r="I1782" s="939"/>
      <c r="J1782" s="272">
        <f>IF(H1782="","",SUM(C1782,E1782,H1782))</f>
        <v>98</v>
      </c>
      <c r="K1782" s="275" t="str">
        <f>IF('statement of marks'!IZ52="","",'statement of marks'!IZ52)</f>
        <v>A</v>
      </c>
      <c r="L1782" s="935"/>
      <c r="M1782" s="940" t="s">
        <v>50</v>
      </c>
      <c r="N1782" s="941"/>
      <c r="O1782" s="326"/>
      <c r="P1782" s="362"/>
      <c r="Q1782" s="325"/>
      <c r="R1782" s="325"/>
      <c r="S1782" s="325"/>
      <c r="T1782" s="325"/>
      <c r="U1782" s="332"/>
      <c r="V1782" s="342"/>
      <c r="W1782" s="337"/>
      <c r="X1782" s="337"/>
      <c r="Y1782" s="326"/>
      <c r="Z1782" s="326"/>
    </row>
    <row r="1783" spans="1:26" ht="21" customHeight="1">
      <c r="A1783" s="891" t="str">
        <f>'statement of marks'!$GN$3</f>
        <v xml:space="preserve"> ART EDU.</v>
      </c>
      <c r="B1783" s="892"/>
      <c r="C1783" s="934" t="s">
        <v>76</v>
      </c>
      <c r="D1783" s="934"/>
      <c r="E1783" s="934" t="s">
        <v>77</v>
      </c>
      <c r="F1783" s="934"/>
      <c r="G1783" s="934"/>
      <c r="H1783" s="934" t="s">
        <v>78</v>
      </c>
      <c r="I1783" s="934"/>
      <c r="J1783" s="270" t="s">
        <v>35</v>
      </c>
      <c r="K1783" s="274" t="s">
        <v>52</v>
      </c>
      <c r="L1783" s="935"/>
      <c r="M1783" s="942" t="str">
        <f>IF(M1781="","",IF(M1781&gt;=60,"FIRST",IF(M1781&gt;=48,"SECOND",IF(M1781&gt;=36,"THIRD"))))</f>
        <v/>
      </c>
      <c r="N1783" s="943"/>
      <c r="O1783" s="326"/>
      <c r="P1783" s="362"/>
      <c r="Q1783" s="325"/>
      <c r="R1783" s="325"/>
      <c r="S1783" s="325"/>
      <c r="T1783" s="325"/>
      <c r="U1783" s="332"/>
      <c r="V1783" s="342"/>
      <c r="W1783" s="337"/>
      <c r="X1783" s="337"/>
      <c r="Y1783" s="326"/>
      <c r="Z1783" s="326"/>
    </row>
    <row r="1784" spans="1:26" ht="21" customHeight="1">
      <c r="A1784" s="891"/>
      <c r="B1784" s="892"/>
      <c r="C1784" s="934">
        <f>'statement of marks'!$GN$6</f>
        <v>25</v>
      </c>
      <c r="D1784" s="934"/>
      <c r="E1784" s="274">
        <f>'statement of marks'!$GO$6</f>
        <v>30</v>
      </c>
      <c r="F1784" s="274"/>
      <c r="G1784" s="270">
        <f>'statement of marks'!$GP$6</f>
        <v>30</v>
      </c>
      <c r="H1784" s="934">
        <f>'statement of marks'!$GQ$6</f>
        <v>15</v>
      </c>
      <c r="I1784" s="934"/>
      <c r="J1784" s="270">
        <f>SUM(C1784,E1784,G1784,H1784)</f>
        <v>100</v>
      </c>
      <c r="K1784" s="274"/>
      <c r="L1784" s="935"/>
      <c r="M1784" s="942"/>
      <c r="N1784" s="943"/>
      <c r="O1784" s="326"/>
      <c r="P1784" s="362"/>
      <c r="Q1784" s="327"/>
      <c r="R1784" s="327"/>
      <c r="S1784" s="327"/>
      <c r="T1784" s="327"/>
      <c r="U1784" s="337"/>
      <c r="V1784" s="342"/>
      <c r="W1784" s="34"/>
      <c r="X1784" s="337"/>
      <c r="Y1784" s="326"/>
      <c r="Z1784" s="326"/>
    </row>
    <row r="1785" spans="1:26" ht="21" customHeight="1">
      <c r="A1785" s="891"/>
      <c r="B1785" s="892"/>
      <c r="C1785" s="939">
        <f>IF('statement of marks'!GN52="","",'statement of marks'!GN52)</f>
        <v>24</v>
      </c>
      <c r="D1785" s="939"/>
      <c r="E1785" s="277">
        <f>'statement of marks'!GO52</f>
        <v>28</v>
      </c>
      <c r="F1785" s="277"/>
      <c r="G1785" s="272">
        <f>'statement of marks'!GP52</f>
        <v>27</v>
      </c>
      <c r="H1785" s="939">
        <f>'statement of marks'!GQ52</f>
        <v>14</v>
      </c>
      <c r="I1785" s="939"/>
      <c r="J1785" s="270">
        <f>IF(H1785="","",SUM(C1785:H1785))</f>
        <v>93</v>
      </c>
      <c r="K1785" s="275" t="str">
        <f>IF('statement of marks'!JA52="","",'statement of marks'!JA52)</f>
        <v>A</v>
      </c>
      <c r="L1785" s="944" t="s">
        <v>442</v>
      </c>
      <c r="M1785" s="945"/>
      <c r="N1785" s="946"/>
      <c r="O1785" s="326"/>
      <c r="P1785" s="362"/>
      <c r="Q1785" s="325"/>
      <c r="R1785" s="325"/>
      <c r="S1785" s="325"/>
      <c r="T1785" s="325"/>
      <c r="U1785" s="332"/>
      <c r="V1785" s="342"/>
      <c r="W1785" s="337"/>
      <c r="X1785" s="337"/>
      <c r="Y1785" s="326"/>
      <c r="Z1785" s="326"/>
    </row>
    <row r="1786" spans="1:26" ht="21" customHeight="1">
      <c r="A1786" s="922" t="s">
        <v>439</v>
      </c>
      <c r="B1786" s="923"/>
      <c r="C1786" s="901" t="str">
        <f>'statement of marks'!HK52</f>
        <v/>
      </c>
      <c r="D1786" s="901"/>
      <c r="E1786" s="901"/>
      <c r="F1786" s="278"/>
      <c r="G1786" s="278" t="s">
        <v>211</v>
      </c>
      <c r="H1786" s="275" t="str">
        <f>IF('statement of marks'!DR52="","",'statement of marks'!DR52)</f>
        <v/>
      </c>
      <c r="I1786" s="942" t="s">
        <v>209</v>
      </c>
      <c r="J1786" s="942"/>
      <c r="K1786" s="272" t="str">
        <f>IF('statement of marks'!HM52="","",'statement of marks'!HM52)</f>
        <v/>
      </c>
      <c r="L1786" s="945"/>
      <c r="M1786" s="945"/>
      <c r="N1786" s="946"/>
      <c r="O1786" s="326"/>
      <c r="P1786" s="362"/>
      <c r="Q1786" s="325"/>
      <c r="R1786" s="325"/>
      <c r="S1786" s="325"/>
      <c r="T1786" s="325"/>
      <c r="U1786" s="332"/>
      <c r="V1786" s="342"/>
      <c r="W1786" s="337"/>
      <c r="X1786" s="337"/>
      <c r="Y1786" s="326"/>
      <c r="Z1786" s="326"/>
    </row>
    <row r="1787" spans="1:26" ht="21" customHeight="1">
      <c r="A1787" s="310" t="s">
        <v>363</v>
      </c>
      <c r="B1787" s="947" t="s">
        <v>202</v>
      </c>
      <c r="C1787" s="947"/>
      <c r="D1787" s="939" t="s">
        <v>203</v>
      </c>
      <c r="E1787" s="939"/>
      <c r="F1787" s="272"/>
      <c r="G1787" s="939" t="s">
        <v>204</v>
      </c>
      <c r="H1787" s="939"/>
      <c r="I1787" s="939" t="s">
        <v>205</v>
      </c>
      <c r="J1787" s="939"/>
      <c r="K1787" s="272" t="s">
        <v>324</v>
      </c>
      <c r="L1787" s="945"/>
      <c r="M1787" s="945"/>
      <c r="N1787" s="946"/>
      <c r="O1787" s="326"/>
      <c r="P1787" s="362"/>
      <c r="Q1787" s="327"/>
      <c r="R1787" s="327"/>
      <c r="S1787" s="327"/>
      <c r="T1787" s="325"/>
      <c r="U1787" s="337"/>
      <c r="V1787" s="344"/>
      <c r="W1787" s="345"/>
      <c r="X1787" s="345"/>
      <c r="Y1787" s="326"/>
      <c r="Z1787" s="326"/>
    </row>
    <row r="1788" spans="1:26" ht="21" customHeight="1">
      <c r="A1788" s="891" t="s">
        <v>200</v>
      </c>
      <c r="B1788" s="892"/>
      <c r="C1788" s="277" t="str">
        <f>IF('statement of marks'!HO52="","",'statement of marks'!HO52)</f>
        <v/>
      </c>
      <c r="D1788" s="893" t="str">
        <f>IF('statement of marks'!HQ52="","",'statement of marks'!HQ52)</f>
        <v/>
      </c>
      <c r="E1788" s="893"/>
      <c r="F1788" s="277"/>
      <c r="G1788" s="893" t="str">
        <f>IF('statement of marks'!HS52="","",'statement of marks'!HS52)</f>
        <v/>
      </c>
      <c r="H1788" s="893"/>
      <c r="I1788" s="893" t="str">
        <f>IF('statement of marks'!HU52="","",'statement of marks'!HU52)</f>
        <v/>
      </c>
      <c r="J1788" s="893"/>
      <c r="K1788" s="275" t="str">
        <f>'statement of marks'!HW52</f>
        <v/>
      </c>
      <c r="L1788" s="894" t="str">
        <f>IF(OR(M1779="PASS",M1779="FAIL"),'result subject-wise'!$AV$112,"")</f>
        <v/>
      </c>
      <c r="M1788" s="894"/>
      <c r="N1788" s="895"/>
      <c r="O1788" s="331"/>
      <c r="P1788" s="362"/>
      <c r="Q1788" s="324"/>
      <c r="R1788" s="337"/>
      <c r="S1788" s="337"/>
      <c r="T1788" s="337"/>
      <c r="U1788" s="327"/>
      <c r="V1788" s="345"/>
      <c r="W1788" s="345"/>
      <c r="X1788" s="345"/>
      <c r="Y1788" s="331"/>
      <c r="Z1788" s="331"/>
    </row>
    <row r="1789" spans="1:26" ht="21" customHeight="1">
      <c r="A1789" s="896" t="s">
        <v>201</v>
      </c>
      <c r="B1789" s="897"/>
      <c r="C1789" s="274" t="str">
        <f>IF('statement of marks'!HN52="","",'statement of marks'!HN52)</f>
        <v/>
      </c>
      <c r="D1789" s="898" t="str">
        <f>IF('statement of marks'!HP52="","",'statement of marks'!HP52)</f>
        <v/>
      </c>
      <c r="E1789" s="898"/>
      <c r="F1789" s="274"/>
      <c r="G1789" s="898" t="str">
        <f>IF('statement of marks'!HR52="","",'statement of marks'!HR52)</f>
        <v/>
      </c>
      <c r="H1789" s="898"/>
      <c r="I1789" s="898" t="str">
        <f>IF('statement of marks'!HT52="","",'statement of marks'!HT52)</f>
        <v/>
      </c>
      <c r="J1789" s="898"/>
      <c r="K1789" s="274" t="str">
        <f>'statement of marks'!HV52</f>
        <v/>
      </c>
      <c r="L1789" s="894"/>
      <c r="M1789" s="894"/>
      <c r="N1789" s="895"/>
      <c r="O1789" s="346"/>
      <c r="P1789" s="362"/>
      <c r="Q1789" s="327"/>
      <c r="R1789" s="327"/>
      <c r="S1789" s="327"/>
      <c r="T1789" s="327"/>
      <c r="U1789" s="327"/>
      <c r="V1789" s="345"/>
      <c r="W1789" s="345"/>
      <c r="X1789" s="345"/>
      <c r="Y1789" s="357"/>
      <c r="Z1789" s="346"/>
    </row>
    <row r="1790" spans="1:26" ht="21" customHeight="1">
      <c r="A1790" s="899" t="s">
        <v>323</v>
      </c>
      <c r="B1790" s="900"/>
      <c r="C1790" s="22"/>
      <c r="D1790" s="901"/>
      <c r="E1790" s="901"/>
      <c r="F1790" s="278"/>
      <c r="G1790" s="901"/>
      <c r="H1790" s="901"/>
      <c r="I1790" s="901"/>
      <c r="J1790" s="901"/>
      <c r="K1790" s="901"/>
      <c r="L1790" s="901"/>
      <c r="M1790" s="901"/>
      <c r="N1790" s="902"/>
      <c r="O1790" s="326"/>
      <c r="P1790" s="362"/>
      <c r="Q1790" s="334"/>
      <c r="R1790" s="334"/>
      <c r="S1790" s="334"/>
      <c r="T1790" s="334"/>
      <c r="U1790" s="337"/>
      <c r="V1790" s="347"/>
      <c r="W1790" s="347"/>
      <c r="X1790" s="347"/>
      <c r="Y1790" s="326"/>
      <c r="Z1790" s="326"/>
    </row>
    <row r="1791" spans="1:26" ht="21" customHeight="1">
      <c r="A1791" s="899" t="s">
        <v>206</v>
      </c>
      <c r="B1791" s="900"/>
      <c r="C1791" s="22"/>
      <c r="D1791" s="901"/>
      <c r="E1791" s="901"/>
      <c r="F1791" s="278"/>
      <c r="G1791" s="901"/>
      <c r="H1791" s="901"/>
      <c r="I1791" s="901"/>
      <c r="J1791" s="901"/>
      <c r="K1791" s="901"/>
      <c r="L1791" s="901"/>
      <c r="M1791" s="901"/>
      <c r="N1791" s="902"/>
      <c r="O1791" s="348"/>
      <c r="P1791" s="362"/>
      <c r="Q1791" s="332"/>
      <c r="R1791" s="332"/>
      <c r="S1791" s="332"/>
      <c r="T1791" s="332"/>
      <c r="U1791" s="332"/>
      <c r="V1791" s="347"/>
      <c r="W1791" s="347"/>
      <c r="X1791" s="347"/>
      <c r="Y1791" s="348"/>
      <c r="Z1791" s="348"/>
    </row>
    <row r="1792" spans="1:26" ht="21" customHeight="1">
      <c r="A1792" s="891" t="s">
        <v>322</v>
      </c>
      <c r="B1792" s="892"/>
      <c r="C1792" s="22"/>
      <c r="D1792" s="901"/>
      <c r="E1792" s="901"/>
      <c r="F1792" s="278"/>
      <c r="G1792" s="901"/>
      <c r="H1792" s="901"/>
      <c r="I1792" s="901"/>
      <c r="J1792" s="901"/>
      <c r="K1792" s="594" t="s">
        <v>322</v>
      </c>
      <c r="L1792" s="901"/>
      <c r="M1792" s="901"/>
      <c r="N1792" s="902"/>
      <c r="O1792" s="326"/>
      <c r="P1792" s="362"/>
      <c r="Q1792" s="324"/>
      <c r="R1792" s="324"/>
      <c r="S1792" s="324"/>
      <c r="T1792" s="324"/>
      <c r="U1792" s="324"/>
      <c r="V1792" s="324"/>
      <c r="W1792" s="324"/>
      <c r="X1792" s="324"/>
      <c r="Y1792" s="349"/>
      <c r="Z1792" s="326"/>
    </row>
    <row r="1793" spans="1:26" ht="21" customHeight="1">
      <c r="A1793" s="891" t="s">
        <v>207</v>
      </c>
      <c r="B1793" s="892"/>
      <c r="C1793" s="22"/>
      <c r="D1793" s="901"/>
      <c r="E1793" s="901"/>
      <c r="F1793" s="278"/>
      <c r="G1793" s="901"/>
      <c r="H1793" s="901"/>
      <c r="I1793" s="901"/>
      <c r="J1793" s="901"/>
      <c r="K1793" s="901"/>
      <c r="L1793" s="901"/>
      <c r="M1793" s="901"/>
      <c r="N1793" s="902"/>
      <c r="O1793" s="326"/>
      <c r="P1793" s="362"/>
      <c r="Q1793" s="324"/>
      <c r="R1793" s="324"/>
      <c r="S1793" s="324"/>
      <c r="T1793" s="324"/>
      <c r="U1793" s="324"/>
      <c r="V1793" s="324"/>
      <c r="W1793" s="324"/>
      <c r="X1793" s="324"/>
      <c r="Y1793" s="326"/>
      <c r="Z1793" s="326"/>
    </row>
    <row r="1794" spans="1:26" ht="21" customHeight="1" thickBot="1">
      <c r="A1794" s="905" t="s">
        <v>208</v>
      </c>
      <c r="B1794" s="906"/>
      <c r="C1794" s="906"/>
      <c r="D1794" s="906"/>
      <c r="E1794" s="906"/>
      <c r="F1794" s="314"/>
      <c r="G1794" s="907">
        <f>'statement of marks'!$HV$108</f>
        <v>45781</v>
      </c>
      <c r="H1794" s="907"/>
      <c r="I1794" s="908" t="s">
        <v>210</v>
      </c>
      <c r="J1794" s="908"/>
      <c r="K1794" s="903"/>
      <c r="L1794" s="903"/>
      <c r="M1794" s="903"/>
      <c r="N1794" s="904"/>
      <c r="O1794" s="326"/>
      <c r="P1794" s="362"/>
      <c r="Q1794" s="324"/>
      <c r="R1794" s="324"/>
      <c r="S1794" s="324"/>
      <c r="T1794" s="324"/>
      <c r="U1794" s="34"/>
      <c r="V1794" s="324"/>
      <c r="W1794" s="324"/>
      <c r="X1794" s="324"/>
      <c r="Y1794" s="326"/>
      <c r="Z1794" s="326"/>
    </row>
    <row r="1795" spans="1:26" ht="21" customHeight="1" thickTop="1">
      <c r="A1795" s="962" t="s">
        <v>195</v>
      </c>
      <c r="B1795" s="963"/>
      <c r="C1795" s="963"/>
      <c r="D1795" s="963"/>
      <c r="E1795" s="963"/>
      <c r="F1795" s="963"/>
      <c r="G1795" s="963"/>
      <c r="H1795" s="963"/>
      <c r="I1795" s="963"/>
      <c r="J1795" s="963"/>
      <c r="K1795" s="963"/>
      <c r="L1795" s="963"/>
      <c r="M1795" s="963"/>
      <c r="N1795" s="964"/>
      <c r="O1795" s="326"/>
      <c r="P1795" s="362"/>
      <c r="Q1795" s="324"/>
      <c r="R1795" s="324"/>
      <c r="S1795" s="324"/>
      <c r="T1795" s="324"/>
      <c r="U1795" s="324"/>
      <c r="V1795" s="324"/>
      <c r="W1795" s="324"/>
      <c r="X1795" s="324"/>
      <c r="Y1795" s="326"/>
      <c r="Z1795" s="326"/>
    </row>
    <row r="1796" spans="1:26" ht="21" customHeight="1">
      <c r="A1796" s="965" t="str">
        <f>IF('statement of marks'!$A$2="","",'statement of marks'!$A$2)</f>
        <v>Govt. Higher Secondary School, XYZ</v>
      </c>
      <c r="B1796" s="966"/>
      <c r="C1796" s="966"/>
      <c r="D1796" s="966"/>
      <c r="E1796" s="966"/>
      <c r="F1796" s="966"/>
      <c r="G1796" s="966"/>
      <c r="H1796" s="966"/>
      <c r="I1796" s="966"/>
      <c r="J1796" s="966"/>
      <c r="K1796" s="966"/>
      <c r="L1796" s="966"/>
      <c r="M1796" s="966"/>
      <c r="N1796" s="967"/>
      <c r="O1796" s="345"/>
      <c r="P1796" s="362"/>
      <c r="Q1796" s="345"/>
      <c r="R1796" s="347"/>
      <c r="S1796" s="350"/>
      <c r="T1796" s="350"/>
      <c r="U1796" s="324"/>
      <c r="V1796" s="324"/>
      <c r="W1796" s="324"/>
      <c r="X1796" s="324"/>
      <c r="Y1796" s="345"/>
      <c r="Z1796" s="345"/>
    </row>
    <row r="1797" spans="1:26" ht="21" customHeight="1">
      <c r="A1797" s="965"/>
      <c r="B1797" s="966"/>
      <c r="C1797" s="966"/>
      <c r="D1797" s="966"/>
      <c r="E1797" s="966"/>
      <c r="F1797" s="966"/>
      <c r="G1797" s="966"/>
      <c r="H1797" s="966"/>
      <c r="I1797" s="966"/>
      <c r="J1797" s="966"/>
      <c r="K1797" s="966"/>
      <c r="L1797" s="966"/>
      <c r="M1797" s="966"/>
      <c r="N1797" s="967"/>
      <c r="P1797" s="362"/>
    </row>
    <row r="1798" spans="1:26" ht="21" customHeight="1">
      <c r="A1798" s="891" t="s">
        <v>196</v>
      </c>
      <c r="B1798" s="892"/>
      <c r="C1798" s="939" t="str">
        <f>IF(M1818="","MAIN EXAM.",IF(C1825="SUPPL.","SUPPL. EXAM.",IF(C1825="RE-EXAM.","RE-EXAM.",)))</f>
        <v>MAIN EXAM.</v>
      </c>
      <c r="D1798" s="939"/>
      <c r="E1798" s="939"/>
      <c r="F1798" s="939"/>
      <c r="G1798" s="939"/>
      <c r="H1798" s="948" t="s">
        <v>133</v>
      </c>
      <c r="I1798" s="949"/>
      <c r="J1798" s="352" t="str">
        <f>IF('statement of marks'!$F$3="","",'statement of marks'!$F$3)</f>
        <v>2024-25</v>
      </c>
      <c r="K1798" s="939" t="s">
        <v>62</v>
      </c>
      <c r="L1798" s="939"/>
      <c r="M1798" s="939" t="str">
        <f>IF('statement of marks'!D53="","",'statement of marks'!D53)</f>
        <v/>
      </c>
      <c r="N1798" s="950"/>
      <c r="P1798" s="362"/>
    </row>
    <row r="1799" spans="1:26" ht="21" customHeight="1">
      <c r="A1799" s="891" t="s">
        <v>36</v>
      </c>
      <c r="B1799" s="892"/>
      <c r="C1799" s="892" t="str">
        <f>IF('statement of marks'!G53="","",'statement of marks'!G53)</f>
        <v/>
      </c>
      <c r="D1799" s="892"/>
      <c r="E1799" s="892"/>
      <c r="F1799" s="892"/>
      <c r="G1799" s="892"/>
      <c r="H1799" s="892"/>
      <c r="I1799" s="892"/>
      <c r="J1799" s="892"/>
      <c r="K1799" s="892"/>
      <c r="L1799" s="892"/>
      <c r="M1799" s="892"/>
      <c r="N1799" s="951"/>
      <c r="P1799" s="362"/>
    </row>
    <row r="1800" spans="1:26" ht="21" customHeight="1">
      <c r="A1800" s="891" t="s">
        <v>37</v>
      </c>
      <c r="B1800" s="892"/>
      <c r="C1800" s="892" t="str">
        <f>IF('statement of marks'!H53="","",'statement of marks'!H53)</f>
        <v/>
      </c>
      <c r="D1800" s="892"/>
      <c r="E1800" s="892"/>
      <c r="F1800" s="892"/>
      <c r="G1800" s="892"/>
      <c r="H1800" s="892"/>
      <c r="I1800" s="892"/>
      <c r="J1800" s="892"/>
      <c r="K1800" s="892"/>
      <c r="L1800" s="892"/>
      <c r="M1800" s="892"/>
      <c r="N1800" s="951"/>
      <c r="P1800" s="362"/>
    </row>
    <row r="1801" spans="1:26" ht="21" customHeight="1">
      <c r="A1801" s="891" t="s">
        <v>38</v>
      </c>
      <c r="B1801" s="892"/>
      <c r="C1801" s="892" t="str">
        <f>IF('statement of marks'!I53="","",'statement of marks'!I53)</f>
        <v/>
      </c>
      <c r="D1801" s="892"/>
      <c r="E1801" s="892"/>
      <c r="F1801" s="892"/>
      <c r="G1801" s="892"/>
      <c r="H1801" s="892"/>
      <c r="I1801" s="892"/>
      <c r="J1801" s="892"/>
      <c r="K1801" s="892"/>
      <c r="L1801" s="892"/>
      <c r="M1801" s="892"/>
      <c r="N1801" s="951"/>
      <c r="P1801" s="362"/>
    </row>
    <row r="1802" spans="1:26" ht="21" customHeight="1">
      <c r="A1802" s="891" t="s">
        <v>243</v>
      </c>
      <c r="B1802" s="892"/>
      <c r="C1802" s="892" t="str">
        <f>IF('statement of marks'!$A$3="","",'statement of marks'!$A$3)</f>
        <v>9 'A'</v>
      </c>
      <c r="D1802" s="892"/>
      <c r="E1802" s="939" t="s">
        <v>63</v>
      </c>
      <c r="F1802" s="939"/>
      <c r="G1802" s="939"/>
      <c r="H1802" s="939" t="str">
        <f>IF('statement of marks'!E53="","",'statement of marks'!E53)</f>
        <v/>
      </c>
      <c r="I1802" s="939"/>
      <c r="J1802" s="952" t="s">
        <v>58</v>
      </c>
      <c r="K1802" s="952"/>
      <c r="L1802" s="953" t="str">
        <f>IF('statement of marks'!F53="","",'statement of marks'!F53)</f>
        <v/>
      </c>
      <c r="M1802" s="953"/>
      <c r="N1802" s="954"/>
      <c r="P1802" s="362"/>
    </row>
    <row r="1803" spans="1:26" ht="21" customHeight="1">
      <c r="A1803" s="955" t="s">
        <v>197</v>
      </c>
      <c r="B1803" s="956" t="s">
        <v>198</v>
      </c>
      <c r="C1803" s="659" t="s">
        <v>67</v>
      </c>
      <c r="D1803" s="659" t="s">
        <v>68</v>
      </c>
      <c r="E1803" s="957" t="s">
        <v>434</v>
      </c>
      <c r="F1803" s="958" t="s">
        <v>431</v>
      </c>
      <c r="G1803" s="659" t="s">
        <v>370</v>
      </c>
      <c r="H1803" s="659" t="s">
        <v>212</v>
      </c>
      <c r="I1803" s="659" t="s">
        <v>432</v>
      </c>
      <c r="J1803" s="659" t="s">
        <v>168</v>
      </c>
      <c r="K1803" s="659" t="s">
        <v>438</v>
      </c>
      <c r="L1803" s="659" t="s">
        <v>365</v>
      </c>
      <c r="M1803" s="659" t="s">
        <v>366</v>
      </c>
      <c r="N1803" s="961" t="s">
        <v>213</v>
      </c>
      <c r="P1803" s="362"/>
    </row>
    <row r="1804" spans="1:26" ht="21" customHeight="1">
      <c r="A1804" s="955"/>
      <c r="B1804" s="956"/>
      <c r="C1804" s="659"/>
      <c r="D1804" s="659"/>
      <c r="E1804" s="957"/>
      <c r="F1804" s="959"/>
      <c r="G1804" s="659"/>
      <c r="H1804" s="659"/>
      <c r="I1804" s="659"/>
      <c r="J1804" s="659"/>
      <c r="K1804" s="659"/>
      <c r="L1804" s="659"/>
      <c r="M1804" s="659"/>
      <c r="N1804" s="961"/>
      <c r="P1804" s="362"/>
    </row>
    <row r="1805" spans="1:26" ht="21" customHeight="1">
      <c r="A1805" s="955"/>
      <c r="B1805" s="956"/>
      <c r="C1805" s="659"/>
      <c r="D1805" s="659"/>
      <c r="E1805" s="957"/>
      <c r="F1805" s="960"/>
      <c r="G1805" s="659"/>
      <c r="H1805" s="659"/>
      <c r="I1805" s="659"/>
      <c r="J1805" s="659"/>
      <c r="K1805" s="659"/>
      <c r="L1805" s="659"/>
      <c r="M1805" s="659"/>
      <c r="N1805" s="961"/>
      <c r="P1805" s="362"/>
    </row>
    <row r="1806" spans="1:26" ht="21" customHeight="1">
      <c r="A1806" s="922" t="s">
        <v>149</v>
      </c>
      <c r="B1806" s="923"/>
      <c r="C1806" s="274">
        <v>10</v>
      </c>
      <c r="D1806" s="274">
        <v>10</v>
      </c>
      <c r="E1806" s="322" t="s">
        <v>436</v>
      </c>
      <c r="F1806" s="322" t="s">
        <v>437</v>
      </c>
      <c r="G1806" s="274">
        <v>70</v>
      </c>
      <c r="H1806" s="270">
        <v>100</v>
      </c>
      <c r="I1806" s="202">
        <v>100</v>
      </c>
      <c r="J1806" s="270">
        <v>200</v>
      </c>
      <c r="K1806" s="279"/>
      <c r="L1806" s="270">
        <v>100</v>
      </c>
      <c r="M1806" s="270"/>
      <c r="N1806" s="201">
        <v>200</v>
      </c>
      <c r="P1806" s="362"/>
    </row>
    <row r="1807" spans="1:26" ht="21" customHeight="1">
      <c r="A1807" s="891" t="str">
        <f>'statement of marks'!$J$3</f>
        <v xml:space="preserve"> HINDI</v>
      </c>
      <c r="B1807" s="892"/>
      <c r="C1807" s="277" t="str">
        <f>IF('statement of marks'!J53="","",'statement of marks'!J53)</f>
        <v/>
      </c>
      <c r="D1807" s="277" t="str">
        <f>IF('statement of marks'!K53="","",'statement of marks'!K53)</f>
        <v/>
      </c>
      <c r="E1807" s="277" t="str">
        <f>IF('statement of marks'!L53="","",'statement of marks'!L53)</f>
        <v/>
      </c>
      <c r="F1807" s="360" t="str">
        <f>IF('statement of marks'!N53="","",'statement of marks'!N53)</f>
        <v/>
      </c>
      <c r="G1807" s="277" t="str">
        <f>IF('statement of marks'!O53="","",'statement of marks'!O53)</f>
        <v/>
      </c>
      <c r="H1807" s="270" t="str">
        <f t="shared" ref="H1807:H1812" si="275">IF(G1807="","",SUM(C1807:G1807))</f>
        <v/>
      </c>
      <c r="I1807" s="202" t="str">
        <f>IF('statement of marks'!Q53="","",'statement of marks'!Q53)</f>
        <v/>
      </c>
      <c r="J1807" s="203" t="str">
        <f t="shared" ref="J1807:J1812" si="276">IF(I1807="","",SUM(H1807:I1807))</f>
        <v/>
      </c>
      <c r="K1807" s="275" t="str">
        <f>CONCATENATE('statement of marks'!HZ53,'statement of marks'!IA53,'statement of marks'!IB53)</f>
        <v/>
      </c>
      <c r="L1807" s="277" t="str">
        <f>IF('result subject-wise'!AB53="","",'result subject-wise'!AB53)</f>
        <v/>
      </c>
      <c r="M1807" s="277" t="str">
        <f>IF('result subject-wise'!AK53="","",'result subject-wise'!AK53)</f>
        <v/>
      </c>
      <c r="N1807" s="276" t="str">
        <f>IF(AND(K1807="RE",M1807=""),"",IF(AND(K1807="S",M1807=""),"",IF(M1807="P",SUM(H1807,L1807),J1807)))</f>
        <v/>
      </c>
      <c r="P1807" s="362"/>
    </row>
    <row r="1808" spans="1:26" ht="21" customHeight="1">
      <c r="A1808" s="891" t="str">
        <f>'statement of marks'!$Y$3</f>
        <v xml:space="preserve"> ENGLISH</v>
      </c>
      <c r="B1808" s="892"/>
      <c r="C1808" s="277" t="str">
        <f>IF('statement of marks'!Y53="","",'statement of marks'!Y53)</f>
        <v/>
      </c>
      <c r="D1808" s="277" t="str">
        <f>IF('statement of marks'!Z53="","",'statement of marks'!Z53)</f>
        <v/>
      </c>
      <c r="E1808" s="277" t="str">
        <f>IF('statement of marks'!AA53="","",'statement of marks'!AA53)</f>
        <v/>
      </c>
      <c r="F1808" s="360" t="str">
        <f>IF('statement of marks'!AC53="","",'statement of marks'!AC53)</f>
        <v/>
      </c>
      <c r="G1808" s="277" t="str">
        <f>IF('statement of marks'!AD53="","",'statement of marks'!AD53)</f>
        <v/>
      </c>
      <c r="H1808" s="270" t="str">
        <f t="shared" si="275"/>
        <v/>
      </c>
      <c r="I1808" s="202" t="str">
        <f>IF('statement of marks'!AF53="","",'statement of marks'!AF53)</f>
        <v/>
      </c>
      <c r="J1808" s="203" t="str">
        <f t="shared" si="276"/>
        <v/>
      </c>
      <c r="K1808" s="275" t="str">
        <f>CONCATENATE('statement of marks'!IC53,'statement of marks'!ID53,'statement of marks'!IE53,)</f>
        <v/>
      </c>
      <c r="L1808" s="277" t="str">
        <f>IF('result subject-wise'!AC53="","",'result subject-wise'!AC53)</f>
        <v/>
      </c>
      <c r="M1808" s="277" t="str">
        <f>IF('result subject-wise'!AL53="","",'result subject-wise'!AL53)</f>
        <v/>
      </c>
      <c r="N1808" s="276" t="str">
        <f t="shared" ref="N1808:N1812" si="277">IF(AND(K1808="RE",M1808=""),"",IF(AND(K1808="S",M1808=""),"",IF(M1808="P",SUM(H1808,L1808),J1808)))</f>
        <v/>
      </c>
      <c r="P1808" s="362"/>
    </row>
    <row r="1809" spans="1:16" ht="21" customHeight="1">
      <c r="A1809" s="891" t="str">
        <f>'statement of marks'!AO53</f>
        <v/>
      </c>
      <c r="B1809" s="892"/>
      <c r="C1809" s="277" t="str">
        <f>IF('statement of marks'!AP53="","",'statement of marks'!AP53)</f>
        <v/>
      </c>
      <c r="D1809" s="277" t="str">
        <f>IF('statement of marks'!AQ53="","",'statement of marks'!AQ53)</f>
        <v/>
      </c>
      <c r="E1809" s="277" t="str">
        <f>IF('statement of marks'!AR53="","",'statement of marks'!AR53)</f>
        <v/>
      </c>
      <c r="F1809" s="360" t="str">
        <f>IF('statement of marks'!AT53="","",'statement of marks'!AT53)</f>
        <v/>
      </c>
      <c r="G1809" s="277" t="str">
        <f>IF('statement of marks'!AU53="","",'statement of marks'!AU53)</f>
        <v/>
      </c>
      <c r="H1809" s="270" t="str">
        <f t="shared" si="275"/>
        <v/>
      </c>
      <c r="I1809" s="202" t="str">
        <f>IF('statement of marks'!AW53="","",'statement of marks'!AW53)</f>
        <v/>
      </c>
      <c r="J1809" s="203" t="str">
        <f t="shared" si="276"/>
        <v/>
      </c>
      <c r="K1809" s="275" t="str">
        <f>CONCATENATE('statement of marks'!IF53,'statement of marks'!IL53,'statement of marks'!IM53)</f>
        <v/>
      </c>
      <c r="L1809" s="277" t="str">
        <f>IF('result subject-wise'!AD53="","",'result subject-wise'!AD53)</f>
        <v/>
      </c>
      <c r="M1809" s="277" t="str">
        <f>IF('result subject-wise'!AM53="","",'result subject-wise'!AM53)</f>
        <v/>
      </c>
      <c r="N1809" s="276" t="str">
        <f t="shared" si="277"/>
        <v/>
      </c>
      <c r="P1809" s="362"/>
    </row>
    <row r="1810" spans="1:16" ht="21" customHeight="1">
      <c r="A1810" s="891" t="str">
        <f>'statement of marks'!$BE$3</f>
        <v xml:space="preserve"> SCIENCE</v>
      </c>
      <c r="B1810" s="892"/>
      <c r="C1810" s="277" t="str">
        <f>IF('statement of marks'!BE53="","",'statement of marks'!BE53)</f>
        <v/>
      </c>
      <c r="D1810" s="277" t="str">
        <f>IF('statement of marks'!BF53="","",'statement of marks'!BF53)</f>
        <v/>
      </c>
      <c r="E1810" s="277" t="str">
        <f>IF('statement of marks'!BG53="","",'statement of marks'!BG53)</f>
        <v/>
      </c>
      <c r="F1810" s="360" t="str">
        <f>IF('statement of marks'!BI53="","",'statement of marks'!BI53)</f>
        <v/>
      </c>
      <c r="G1810" s="277" t="str">
        <f>IF('statement of marks'!BJ53="","",'statement of marks'!BJ53)</f>
        <v/>
      </c>
      <c r="H1810" s="270" t="str">
        <f t="shared" si="275"/>
        <v/>
      </c>
      <c r="I1810" s="202" t="str">
        <f>IF('statement of marks'!BL53="","",'statement of marks'!BL53)</f>
        <v/>
      </c>
      <c r="J1810" s="203" t="str">
        <f t="shared" si="276"/>
        <v/>
      </c>
      <c r="K1810" s="275" t="str">
        <f>CONCATENATE('statement of marks'!IN53,'statement of marks'!IO53,'statement of marks'!IP53)</f>
        <v/>
      </c>
      <c r="L1810" s="277" t="str">
        <f>IF('result subject-wise'!AE53="","",'result subject-wise'!AE53)</f>
        <v/>
      </c>
      <c r="M1810" s="277" t="str">
        <f>IF('result subject-wise'!AN53="","",'result subject-wise'!AN53)</f>
        <v/>
      </c>
      <c r="N1810" s="276" t="str">
        <f t="shared" si="277"/>
        <v/>
      </c>
      <c r="P1810" s="362"/>
    </row>
    <row r="1811" spans="1:16" ht="21" customHeight="1">
      <c r="A1811" s="909" t="str">
        <f>'statement of marks'!$BU53</f>
        <v xml:space="preserve"> SOCIAL SCIENCE</v>
      </c>
      <c r="B1811" s="910"/>
      <c r="C1811" s="277">
        <f>IF('statement of marks'!CL53="","",'statement of marks'!CL53)</f>
        <v>10</v>
      </c>
      <c r="D1811" s="277">
        <f>IF('statement of marks'!CM53="","",'statement of marks'!CM53)</f>
        <v>10</v>
      </c>
      <c r="E1811" s="277">
        <f>IF('statement of marks'!CN53="","",'statement of marks'!CN53)</f>
        <v>9</v>
      </c>
      <c r="F1811" s="360">
        <f>IF('statement of marks'!CO53="","",'statement of marks'!CO53)</f>
        <v>0.5</v>
      </c>
      <c r="G1811" s="277">
        <f>IF('statement of marks'!CP53="","",'statement of marks'!CP53)</f>
        <v>70</v>
      </c>
      <c r="H1811" s="270">
        <f t="shared" si="275"/>
        <v>99.5</v>
      </c>
      <c r="I1811" s="202">
        <f>IF('statement of marks'!CR53="","",'statement of marks'!CR53)</f>
        <v>100</v>
      </c>
      <c r="J1811" s="203">
        <f t="shared" si="276"/>
        <v>199.5</v>
      </c>
      <c r="K1811" s="275" t="str">
        <f>CONCATENATE('statement of marks'!IQ53,'statement of marks'!IR53,'statement of marks'!IS53)</f>
        <v/>
      </c>
      <c r="L1811" s="277" t="str">
        <f>IF('result subject-wise'!AF53="","",'result subject-wise'!AF53)</f>
        <v/>
      </c>
      <c r="M1811" s="277" t="str">
        <f>IF('result subject-wise'!AO53="","",'result subject-wise'!AO53)</f>
        <v/>
      </c>
      <c r="N1811" s="276">
        <f t="shared" si="277"/>
        <v>199.5</v>
      </c>
      <c r="P1811" s="362"/>
    </row>
    <row r="1812" spans="1:16" ht="21" customHeight="1">
      <c r="A1812" s="891" t="str">
        <f>'statement of marks'!$CZ$3</f>
        <v xml:space="preserve"> MATHEMATICS</v>
      </c>
      <c r="B1812" s="892"/>
      <c r="C1812" s="277">
        <f>IF('statement of marks'!CZ53="","",'statement of marks'!CZ53)</f>
        <v>5</v>
      </c>
      <c r="D1812" s="277">
        <f>IF('statement of marks'!DA53="","",'statement of marks'!DA53)</f>
        <v>4</v>
      </c>
      <c r="E1812" s="277">
        <f>IF('statement of marks'!DB53="","",'statement of marks'!DB53)</f>
        <v>8</v>
      </c>
      <c r="F1812" s="360">
        <f>IF('statement of marks'!DD53="","",'statement of marks'!DD53)</f>
        <v>1</v>
      </c>
      <c r="G1812" s="277">
        <f>IF('statement of marks'!DE53="","",'statement of marks'!DE53)</f>
        <v>25</v>
      </c>
      <c r="H1812" s="270">
        <f t="shared" si="275"/>
        <v>43</v>
      </c>
      <c r="I1812" s="202">
        <f>IF('statement of marks'!DG53="","",'statement of marks'!DG53)</f>
        <v>90</v>
      </c>
      <c r="J1812" s="203">
        <f t="shared" si="276"/>
        <v>133</v>
      </c>
      <c r="K1812" s="275" t="str">
        <f>CONCATENATE('statement of marks'!IT53,'statement of marks'!IU53,'statement of marks'!IV53)</f>
        <v/>
      </c>
      <c r="L1812" s="277" t="str">
        <f>IF('result subject-wise'!AG53="","",'result subject-wise'!AG53)</f>
        <v/>
      </c>
      <c r="M1812" s="277" t="str">
        <f>IF('result subject-wise'!AP53="","",'result subject-wise'!AP53)</f>
        <v/>
      </c>
      <c r="N1812" s="276">
        <f t="shared" si="277"/>
        <v>133</v>
      </c>
      <c r="P1812" s="362"/>
    </row>
    <row r="1813" spans="1:16" ht="21" customHeight="1">
      <c r="A1813" s="911" t="s">
        <v>214</v>
      </c>
      <c r="B1813" s="912"/>
      <c r="C1813" s="274">
        <f t="shared" ref="C1813:D1813" si="278">IF(C1812="","",SUM(C1807:C1812))</f>
        <v>15</v>
      </c>
      <c r="D1813" s="274">
        <f t="shared" si="278"/>
        <v>14</v>
      </c>
      <c r="E1813" s="274">
        <f>IF(E1812="","",SUM(E1807:E1812))</f>
        <v>17</v>
      </c>
      <c r="F1813" s="361">
        <f>IF(F1812="","",SUM(F1807:F1812))</f>
        <v>1.5</v>
      </c>
      <c r="G1813" s="274">
        <f t="shared" ref="G1813:J1813" si="279">IF(G1812="","",SUM(G1807:G1812))</f>
        <v>95</v>
      </c>
      <c r="H1813" s="274">
        <f t="shared" si="279"/>
        <v>142.5</v>
      </c>
      <c r="I1813" s="274">
        <f t="shared" si="279"/>
        <v>190</v>
      </c>
      <c r="J1813" s="274">
        <f t="shared" si="279"/>
        <v>332.5</v>
      </c>
      <c r="K1813" s="913"/>
      <c r="L1813" s="914"/>
      <c r="M1813" s="919">
        <f>COUNTIF(M1807:M1812,"F")</f>
        <v>0</v>
      </c>
      <c r="N1813" s="273">
        <f>SUM(N1807:N1812)</f>
        <v>332.5</v>
      </c>
      <c r="P1813" s="362"/>
    </row>
    <row r="1814" spans="1:16" ht="21" customHeight="1">
      <c r="A1814" s="911" t="s">
        <v>199</v>
      </c>
      <c r="B1814" s="912"/>
      <c r="C1814" s="270">
        <f>60-(COUNTIF(C1807:C1812,"NA")*C1806+COUNTIF(C1807:C1812,"ML")*C1806)</f>
        <v>60</v>
      </c>
      <c r="D1814" s="270">
        <f>60-(COUNTIF(D1807:D1812,"NA")*D1806+COUNTIF(D1807:D1812,"ML")*D1806)</f>
        <v>60</v>
      </c>
      <c r="E1814" s="270">
        <f>53-(COUNTIF(E1807:E1812,"NA")*9+COUNTIF(E1807:E1812,"ML")*9)</f>
        <v>53</v>
      </c>
      <c r="F1814" s="270">
        <f>7-(COUNTIF(F1807:F1812,"ML")*1)</f>
        <v>7</v>
      </c>
      <c r="G1814" s="270">
        <f>420-(COUNTIF(G1807:G1812,"NA")*G1806+COUNTIF(G1807:G1812,"ML")*G1806)</f>
        <v>420</v>
      </c>
      <c r="H1814" s="270">
        <f>SUM(C1814:G1814)</f>
        <v>600</v>
      </c>
      <c r="I1814" s="270">
        <f>600-(COUNTIF(I1807:I1812,"ML")*100)</f>
        <v>600</v>
      </c>
      <c r="J1814" s="270">
        <f>SUM(H1814:I1814)</f>
        <v>1200</v>
      </c>
      <c r="K1814" s="915"/>
      <c r="L1814" s="916"/>
      <c r="M1814" s="920"/>
      <c r="N1814" s="201">
        <f>6*N1806</f>
        <v>1200</v>
      </c>
      <c r="P1814" s="362"/>
    </row>
    <row r="1815" spans="1:16" ht="21" customHeight="1">
      <c r="A1815" s="922" t="s">
        <v>130</v>
      </c>
      <c r="B1815" s="923"/>
      <c r="C1815" s="204">
        <f t="shared" ref="C1815:J1815" si="280">C1813/C1814*100</f>
        <v>25</v>
      </c>
      <c r="D1815" s="204">
        <f t="shared" si="280"/>
        <v>23.333333333333332</v>
      </c>
      <c r="E1815" s="204">
        <f t="shared" si="280"/>
        <v>32.075471698113205</v>
      </c>
      <c r="F1815" s="204">
        <f t="shared" si="280"/>
        <v>21.428571428571427</v>
      </c>
      <c r="G1815" s="204">
        <f t="shared" si="280"/>
        <v>22.61904761904762</v>
      </c>
      <c r="H1815" s="204">
        <f t="shared" si="280"/>
        <v>23.75</v>
      </c>
      <c r="I1815" s="204">
        <f t="shared" si="280"/>
        <v>31.666666666666664</v>
      </c>
      <c r="J1815" s="204">
        <f t="shared" si="280"/>
        <v>27.708333333333336</v>
      </c>
      <c r="K1815" s="917"/>
      <c r="L1815" s="918"/>
      <c r="M1815" s="921"/>
      <c r="N1815" s="354">
        <f>N1813/N1814*100</f>
        <v>27.708333333333336</v>
      </c>
      <c r="P1815" s="363"/>
    </row>
    <row r="1816" spans="1:16" ht="21" customHeight="1">
      <c r="A1816" s="891" t="str">
        <f>'statement of marks'!$DS$3</f>
        <v>RAJASTHAN KA SWARNIM ITIHAS</v>
      </c>
      <c r="B1816" s="892"/>
      <c r="C1816" s="272">
        <f>IF('statement of marks'!DS53="","",'statement of marks'!DS53)</f>
        <v>10</v>
      </c>
      <c r="D1816" s="272">
        <f>IF('statement of marks'!DT53="","",'statement of marks'!DT53)</f>
        <v>10</v>
      </c>
      <c r="E1816" s="277">
        <f>IF('statement of marks'!DU53="","",'statement of marks'!DU53)</f>
        <v>10</v>
      </c>
      <c r="F1816" s="924"/>
      <c r="G1816" s="272">
        <f>IF('statement of marks'!DW53="","",'statement of marks'!DW53)</f>
        <v>70</v>
      </c>
      <c r="H1816" s="270">
        <f>IF(G1816="","",SUM(C1816:G1816))</f>
        <v>100</v>
      </c>
      <c r="I1816" s="272">
        <f>IF('statement of marks'!DY53="","",'statement of marks'!DY53)</f>
        <v>100</v>
      </c>
      <c r="J1816" s="270">
        <f>IF(I1816="","",SUM(H1816:I1816))</f>
        <v>200</v>
      </c>
      <c r="K1816" s="275" t="str">
        <f>IF('statement of marks'!IW53="","",'statement of marks'!IW53)</f>
        <v/>
      </c>
      <c r="L1816" s="280" t="str">
        <f>IF('result subject-wise'!AQ53="","",'result subject-wise'!AQ53)</f>
        <v/>
      </c>
      <c r="M1816" s="927" t="s">
        <v>441</v>
      </c>
      <c r="N1816" s="928"/>
      <c r="P1816" s="362"/>
    </row>
    <row r="1817" spans="1:16" ht="21" customHeight="1">
      <c r="A1817" s="891" t="str">
        <f>'statement of marks'!$EG$3</f>
        <v xml:space="preserve"> PH. AND HEALTH EDU.</v>
      </c>
      <c r="B1817" s="892"/>
      <c r="C1817" s="272">
        <f>IF('statement of marks'!EI53="","",'statement of marks'!EI53)</f>
        <v>14</v>
      </c>
      <c r="D1817" s="272">
        <f>IF('statement of marks'!EL53="","",'statement of marks'!EL53)</f>
        <v>11</v>
      </c>
      <c r="E1817" s="277">
        <f>IF('statement of marks'!EO53="","",'statement of marks'!EO53)</f>
        <v>25</v>
      </c>
      <c r="F1817" s="925"/>
      <c r="G1817" s="272">
        <f>IF('statement of marks'!EU53="","",'statement of marks'!EU53)</f>
        <v>38</v>
      </c>
      <c r="H1817" s="270">
        <f>IF(G1817="","",SUM(C1817:G1817))</f>
        <v>88</v>
      </c>
      <c r="I1817" s="272">
        <f>IF('statement of marks'!EZ53="","",'statement of marks'!EZ53)</f>
        <v>100</v>
      </c>
      <c r="J1817" s="270">
        <f>IF(I1817="","",SUM(H1817:I1817))</f>
        <v>188</v>
      </c>
      <c r="K1817" s="275" t="str">
        <f>IF('statement of marks'!IX53="","",'statement of marks'!IX53)</f>
        <v>A</v>
      </c>
      <c r="L1817" s="274" t="str">
        <f>IF('result subject-wise'!AR53="","",'result subject-wise'!AR53)</f>
        <v/>
      </c>
      <c r="M1817" s="929"/>
      <c r="N1817" s="930"/>
      <c r="P1817" s="362"/>
    </row>
    <row r="1818" spans="1:16" ht="21" customHeight="1">
      <c r="A1818" s="891" t="str">
        <f>'statement of marks'!$FJ$3</f>
        <v xml:space="preserve"> FOUNDATION OF IT</v>
      </c>
      <c r="B1818" s="892"/>
      <c r="C1818" s="272">
        <f>IF('statement of marks'!FJ53="","",'statement of marks'!FJ53)</f>
        <v>10</v>
      </c>
      <c r="D1818" s="272">
        <f>IF('statement of marks'!FK53="","",'statement of marks'!FK53)</f>
        <v>10</v>
      </c>
      <c r="E1818" s="277">
        <f>IF('statement of marks'!FL53="","",'statement of marks'!FL53)</f>
        <v>10</v>
      </c>
      <c r="F1818" s="926"/>
      <c r="G1818" s="272">
        <f>IF('statement of marks'!FP53="","",'statement of marks'!FP53)</f>
        <v>51</v>
      </c>
      <c r="H1818" s="270">
        <f>IF(G1818="","",SUM(C1818:G1818))</f>
        <v>81</v>
      </c>
      <c r="I1818" s="272">
        <f>IF('statement of marks'!FU53="","",'statement of marks'!FU53)</f>
        <v>90</v>
      </c>
      <c r="J1818" s="270">
        <f>IF(I1818="","",SUM(H1818:I1818))</f>
        <v>171</v>
      </c>
      <c r="K1818" s="275" t="str">
        <f>IF('statement of marks'!IY53="","",'statement of marks'!IY53)</f>
        <v>A</v>
      </c>
      <c r="L1818" s="274" t="str">
        <f>IF('result subject-wise'!AS53="","",'result subject-wise'!AS53)</f>
        <v/>
      </c>
      <c r="M1818" s="931" t="str">
        <f>IF('result subject-wise'!AV53="","",'result subject-wise'!AV53)</f>
        <v/>
      </c>
      <c r="N1818" s="932"/>
      <c r="P1818" s="362"/>
    </row>
    <row r="1819" spans="1:16" ht="21" customHeight="1">
      <c r="A1819" s="891" t="str">
        <f>'statement of marks'!$GE$3</f>
        <v xml:space="preserve"> S.U.P.W.</v>
      </c>
      <c r="B1819" s="892"/>
      <c r="C1819" s="933" t="s">
        <v>244</v>
      </c>
      <c r="D1819" s="934"/>
      <c r="E1819" s="933" t="s">
        <v>74</v>
      </c>
      <c r="F1819" s="933"/>
      <c r="G1819" s="934"/>
      <c r="H1819" s="934" t="s">
        <v>75</v>
      </c>
      <c r="I1819" s="934"/>
      <c r="J1819" s="270" t="s">
        <v>35</v>
      </c>
      <c r="K1819" s="274" t="s">
        <v>52</v>
      </c>
      <c r="L1819" s="935"/>
      <c r="M1819" s="933" t="s">
        <v>130</v>
      </c>
      <c r="N1819" s="936"/>
      <c r="P1819" s="362"/>
    </row>
    <row r="1820" spans="1:16" ht="21" customHeight="1">
      <c r="A1820" s="891"/>
      <c r="B1820" s="892"/>
      <c r="C1820" s="934">
        <f>'statement of marks'!$GE$6</f>
        <v>25</v>
      </c>
      <c r="D1820" s="934"/>
      <c r="E1820" s="934">
        <f>'statement of marks'!$GF$6</f>
        <v>45</v>
      </c>
      <c r="F1820" s="934"/>
      <c r="G1820" s="934"/>
      <c r="H1820" s="934">
        <f>'statement of marks'!$GG$6</f>
        <v>30</v>
      </c>
      <c r="I1820" s="934"/>
      <c r="J1820" s="270">
        <f>SUM(C1820,E1820,H1820)</f>
        <v>100</v>
      </c>
      <c r="K1820" s="274"/>
      <c r="L1820" s="935"/>
      <c r="M1820" s="937" t="str">
        <f>IF(M1818="PASS",N1815,"")</f>
        <v/>
      </c>
      <c r="N1820" s="938"/>
      <c r="P1820" s="362"/>
    </row>
    <row r="1821" spans="1:16" ht="21" customHeight="1">
      <c r="A1821" s="891"/>
      <c r="B1821" s="892"/>
      <c r="C1821" s="939">
        <f>IF('statement of marks'!GE53="","",'statement of marks'!GE53)</f>
        <v>24</v>
      </c>
      <c r="D1821" s="939"/>
      <c r="E1821" s="939">
        <f>'statement of marks'!GF53</f>
        <v>44</v>
      </c>
      <c r="F1821" s="939"/>
      <c r="G1821" s="939"/>
      <c r="H1821" s="939">
        <f>'statement of marks'!GG53</f>
        <v>30</v>
      </c>
      <c r="I1821" s="939"/>
      <c r="J1821" s="272">
        <f>IF(H1821="","",SUM(C1821,E1821,H1821))</f>
        <v>98</v>
      </c>
      <c r="K1821" s="275" t="str">
        <f>IF('statement of marks'!IZ53="","",'statement of marks'!IZ53)</f>
        <v>A</v>
      </c>
      <c r="L1821" s="935"/>
      <c r="M1821" s="940" t="s">
        <v>50</v>
      </c>
      <c r="N1821" s="941"/>
      <c r="P1821" s="362"/>
    </row>
    <row r="1822" spans="1:16" ht="21" customHeight="1">
      <c r="A1822" s="891" t="str">
        <f>'statement of marks'!$GN$3</f>
        <v xml:space="preserve"> ART EDU.</v>
      </c>
      <c r="B1822" s="892"/>
      <c r="C1822" s="934" t="s">
        <v>76</v>
      </c>
      <c r="D1822" s="934"/>
      <c r="E1822" s="934" t="s">
        <v>77</v>
      </c>
      <c r="F1822" s="934"/>
      <c r="G1822" s="934"/>
      <c r="H1822" s="934" t="s">
        <v>78</v>
      </c>
      <c r="I1822" s="934"/>
      <c r="J1822" s="270" t="s">
        <v>35</v>
      </c>
      <c r="K1822" s="274" t="s">
        <v>52</v>
      </c>
      <c r="L1822" s="935"/>
      <c r="M1822" s="942" t="str">
        <f>IF(M1820="","",IF(M1820&gt;=60,"FIRST",IF(M1820&gt;=48,"SECOND",IF(M1820&gt;=36,"THIRD"))))</f>
        <v/>
      </c>
      <c r="N1822" s="943"/>
      <c r="P1822" s="362"/>
    </row>
    <row r="1823" spans="1:16" ht="21" customHeight="1">
      <c r="A1823" s="891"/>
      <c r="B1823" s="892"/>
      <c r="C1823" s="934">
        <f>'statement of marks'!$GN$6</f>
        <v>25</v>
      </c>
      <c r="D1823" s="934"/>
      <c r="E1823" s="274">
        <f>'statement of marks'!$GO$6</f>
        <v>30</v>
      </c>
      <c r="F1823" s="274"/>
      <c r="G1823" s="270">
        <f>'statement of marks'!$GP$6</f>
        <v>30</v>
      </c>
      <c r="H1823" s="934">
        <f>'statement of marks'!$GQ$6</f>
        <v>15</v>
      </c>
      <c r="I1823" s="934"/>
      <c r="J1823" s="270">
        <f>SUM(C1823,E1823,G1823,H1823)</f>
        <v>100</v>
      </c>
      <c r="K1823" s="274"/>
      <c r="L1823" s="935"/>
      <c r="M1823" s="942"/>
      <c r="N1823" s="943"/>
      <c r="P1823" s="362"/>
    </row>
    <row r="1824" spans="1:16" ht="21" customHeight="1">
      <c r="A1824" s="891"/>
      <c r="B1824" s="892"/>
      <c r="C1824" s="939">
        <f>IF('statement of marks'!GN53="","",'statement of marks'!GN53)</f>
        <v>24</v>
      </c>
      <c r="D1824" s="939"/>
      <c r="E1824" s="277">
        <f>'statement of marks'!GO53</f>
        <v>28</v>
      </c>
      <c r="F1824" s="277"/>
      <c r="G1824" s="272">
        <f>'statement of marks'!GP53</f>
        <v>27</v>
      </c>
      <c r="H1824" s="939">
        <f>'statement of marks'!GQ53</f>
        <v>14</v>
      </c>
      <c r="I1824" s="939"/>
      <c r="J1824" s="270">
        <f>IF(H1824="","",SUM(C1824:H1824))</f>
        <v>93</v>
      </c>
      <c r="K1824" s="275" t="str">
        <f>IF('statement of marks'!JA53="","",'statement of marks'!JA53)</f>
        <v>A</v>
      </c>
      <c r="L1824" s="944" t="s">
        <v>442</v>
      </c>
      <c r="M1824" s="945"/>
      <c r="N1824" s="946"/>
      <c r="P1824" s="362"/>
    </row>
    <row r="1825" spans="1:16" ht="21" customHeight="1">
      <c r="A1825" s="922" t="s">
        <v>439</v>
      </c>
      <c r="B1825" s="923"/>
      <c r="C1825" s="901" t="str">
        <f>'statement of marks'!HK53</f>
        <v/>
      </c>
      <c r="D1825" s="901"/>
      <c r="E1825" s="901"/>
      <c r="F1825" s="278"/>
      <c r="G1825" s="278" t="s">
        <v>211</v>
      </c>
      <c r="H1825" s="275" t="str">
        <f>IF('statement of marks'!DR53="","",'statement of marks'!DR53)</f>
        <v/>
      </c>
      <c r="I1825" s="942" t="s">
        <v>209</v>
      </c>
      <c r="J1825" s="942"/>
      <c r="K1825" s="272" t="str">
        <f>IF('statement of marks'!HM53="","",'statement of marks'!HM53)</f>
        <v/>
      </c>
      <c r="L1825" s="945"/>
      <c r="M1825" s="945"/>
      <c r="N1825" s="946"/>
      <c r="P1825" s="362"/>
    </row>
    <row r="1826" spans="1:16" ht="21" customHeight="1">
      <c r="A1826" s="310" t="s">
        <v>363</v>
      </c>
      <c r="B1826" s="947" t="s">
        <v>202</v>
      </c>
      <c r="C1826" s="947"/>
      <c r="D1826" s="939" t="s">
        <v>203</v>
      </c>
      <c r="E1826" s="939"/>
      <c r="F1826" s="272"/>
      <c r="G1826" s="939" t="s">
        <v>204</v>
      </c>
      <c r="H1826" s="939"/>
      <c r="I1826" s="939" t="s">
        <v>205</v>
      </c>
      <c r="J1826" s="939"/>
      <c r="K1826" s="272" t="s">
        <v>324</v>
      </c>
      <c r="L1826" s="945"/>
      <c r="M1826" s="945"/>
      <c r="N1826" s="946"/>
      <c r="P1826" s="362"/>
    </row>
    <row r="1827" spans="1:16" ht="21" customHeight="1">
      <c r="A1827" s="891" t="s">
        <v>200</v>
      </c>
      <c r="B1827" s="892"/>
      <c r="C1827" s="277" t="str">
        <f>IF('statement of marks'!HO53="","",'statement of marks'!HO53)</f>
        <v/>
      </c>
      <c r="D1827" s="893" t="str">
        <f>IF('statement of marks'!HQ53="","",'statement of marks'!HQ53)</f>
        <v/>
      </c>
      <c r="E1827" s="893"/>
      <c r="F1827" s="277"/>
      <c r="G1827" s="893" t="str">
        <f>IF('statement of marks'!HS53="","",'statement of marks'!HS53)</f>
        <v/>
      </c>
      <c r="H1827" s="893"/>
      <c r="I1827" s="893" t="str">
        <f>IF('statement of marks'!HU53="","",'statement of marks'!HU53)</f>
        <v/>
      </c>
      <c r="J1827" s="893"/>
      <c r="K1827" s="275" t="str">
        <f>'statement of marks'!HW53</f>
        <v/>
      </c>
      <c r="L1827" s="894" t="str">
        <f>IF(OR(M1818="PASS",M1818="FAIL"),'result subject-wise'!$AV$112,"")</f>
        <v/>
      </c>
      <c r="M1827" s="894"/>
      <c r="N1827" s="895"/>
      <c r="P1827" s="362"/>
    </row>
    <row r="1828" spans="1:16" ht="21" customHeight="1">
      <c r="A1828" s="896" t="s">
        <v>201</v>
      </c>
      <c r="B1828" s="897"/>
      <c r="C1828" s="274" t="str">
        <f>IF('statement of marks'!HN53="","",'statement of marks'!HN53)</f>
        <v/>
      </c>
      <c r="D1828" s="898" t="str">
        <f>IF('statement of marks'!HP53="","",'statement of marks'!HP53)</f>
        <v/>
      </c>
      <c r="E1828" s="898"/>
      <c r="F1828" s="274"/>
      <c r="G1828" s="898" t="str">
        <f>IF('statement of marks'!HR53="","",'statement of marks'!HR53)</f>
        <v/>
      </c>
      <c r="H1828" s="898"/>
      <c r="I1828" s="898" t="str">
        <f>IF('statement of marks'!HT53="","",'statement of marks'!HT53)</f>
        <v/>
      </c>
      <c r="J1828" s="898"/>
      <c r="K1828" s="274" t="str">
        <f>'statement of marks'!HV53</f>
        <v/>
      </c>
      <c r="L1828" s="894"/>
      <c r="M1828" s="894"/>
      <c r="N1828" s="895"/>
      <c r="P1828" s="362"/>
    </row>
    <row r="1829" spans="1:16" ht="21" customHeight="1">
      <c r="A1829" s="899" t="s">
        <v>323</v>
      </c>
      <c r="B1829" s="900"/>
      <c r="C1829" s="22"/>
      <c r="D1829" s="901"/>
      <c r="E1829" s="901"/>
      <c r="F1829" s="278"/>
      <c r="G1829" s="901"/>
      <c r="H1829" s="901"/>
      <c r="I1829" s="901"/>
      <c r="J1829" s="901"/>
      <c r="K1829" s="901"/>
      <c r="L1829" s="901"/>
      <c r="M1829" s="901"/>
      <c r="N1829" s="902"/>
      <c r="P1829" s="362"/>
    </row>
    <row r="1830" spans="1:16" ht="21" customHeight="1">
      <c r="A1830" s="899" t="s">
        <v>206</v>
      </c>
      <c r="B1830" s="900"/>
      <c r="C1830" s="22"/>
      <c r="D1830" s="901"/>
      <c r="E1830" s="901"/>
      <c r="F1830" s="278"/>
      <c r="G1830" s="901"/>
      <c r="H1830" s="901"/>
      <c r="I1830" s="901"/>
      <c r="J1830" s="901"/>
      <c r="K1830" s="901"/>
      <c r="L1830" s="901"/>
      <c r="M1830" s="901"/>
      <c r="N1830" s="902"/>
      <c r="P1830" s="362"/>
    </row>
    <row r="1831" spans="1:16" ht="21" customHeight="1">
      <c r="A1831" s="891" t="s">
        <v>322</v>
      </c>
      <c r="B1831" s="892"/>
      <c r="C1831" s="22"/>
      <c r="D1831" s="901"/>
      <c r="E1831" s="901"/>
      <c r="F1831" s="278"/>
      <c r="G1831" s="901"/>
      <c r="H1831" s="901"/>
      <c r="I1831" s="901"/>
      <c r="J1831" s="901"/>
      <c r="K1831" s="594" t="s">
        <v>322</v>
      </c>
      <c r="L1831" s="901"/>
      <c r="M1831" s="901"/>
      <c r="N1831" s="902"/>
      <c r="P1831" s="362"/>
    </row>
    <row r="1832" spans="1:16" ht="21" customHeight="1">
      <c r="A1832" s="891" t="s">
        <v>207</v>
      </c>
      <c r="B1832" s="892"/>
      <c r="C1832" s="22"/>
      <c r="D1832" s="901"/>
      <c r="E1832" s="901"/>
      <c r="F1832" s="278"/>
      <c r="G1832" s="901"/>
      <c r="H1832" s="901"/>
      <c r="I1832" s="901"/>
      <c r="J1832" s="901"/>
      <c r="K1832" s="901"/>
      <c r="L1832" s="901"/>
      <c r="M1832" s="901"/>
      <c r="N1832" s="902"/>
      <c r="P1832" s="362"/>
    </row>
    <row r="1833" spans="1:16" ht="21" customHeight="1" thickBot="1">
      <c r="A1833" s="905" t="s">
        <v>208</v>
      </c>
      <c r="B1833" s="906"/>
      <c r="C1833" s="906"/>
      <c r="D1833" s="906"/>
      <c r="E1833" s="906"/>
      <c r="F1833" s="314"/>
      <c r="G1833" s="907">
        <f>'statement of marks'!$HV$108</f>
        <v>45781</v>
      </c>
      <c r="H1833" s="907"/>
      <c r="I1833" s="908" t="s">
        <v>210</v>
      </c>
      <c r="J1833" s="908"/>
      <c r="K1833" s="903"/>
      <c r="L1833" s="903"/>
      <c r="M1833" s="903"/>
      <c r="N1833" s="904"/>
      <c r="P1833" s="362"/>
    </row>
    <row r="1834" spans="1:16" ht="21" customHeight="1" thickTop="1">
      <c r="A1834" s="962" t="s">
        <v>195</v>
      </c>
      <c r="B1834" s="963"/>
      <c r="C1834" s="963"/>
      <c r="D1834" s="963"/>
      <c r="E1834" s="963"/>
      <c r="F1834" s="963"/>
      <c r="G1834" s="963"/>
      <c r="H1834" s="963"/>
      <c r="I1834" s="963"/>
      <c r="J1834" s="963"/>
      <c r="K1834" s="963"/>
      <c r="L1834" s="963"/>
      <c r="M1834" s="963"/>
      <c r="N1834" s="964"/>
      <c r="P1834" s="362"/>
    </row>
    <row r="1835" spans="1:16" ht="21" customHeight="1">
      <c r="A1835" s="965" t="str">
        <f>IF('statement of marks'!$A$2="","",'statement of marks'!$A$2)</f>
        <v>Govt. Higher Secondary School, XYZ</v>
      </c>
      <c r="B1835" s="966"/>
      <c r="C1835" s="966"/>
      <c r="D1835" s="966"/>
      <c r="E1835" s="966"/>
      <c r="F1835" s="966"/>
      <c r="G1835" s="966"/>
      <c r="H1835" s="966"/>
      <c r="I1835" s="966"/>
      <c r="J1835" s="966"/>
      <c r="K1835" s="966"/>
      <c r="L1835" s="966"/>
      <c r="M1835" s="966"/>
      <c r="N1835" s="967"/>
      <c r="P1835" s="362"/>
    </row>
    <row r="1836" spans="1:16" ht="21" customHeight="1">
      <c r="A1836" s="965"/>
      <c r="B1836" s="966"/>
      <c r="C1836" s="966"/>
      <c r="D1836" s="966"/>
      <c r="E1836" s="966"/>
      <c r="F1836" s="966"/>
      <c r="G1836" s="966"/>
      <c r="H1836" s="966"/>
      <c r="I1836" s="966"/>
      <c r="J1836" s="966"/>
      <c r="K1836" s="966"/>
      <c r="L1836" s="966"/>
      <c r="M1836" s="966"/>
      <c r="N1836" s="967"/>
      <c r="P1836" s="362"/>
    </row>
    <row r="1837" spans="1:16" ht="21" customHeight="1">
      <c r="A1837" s="891" t="s">
        <v>196</v>
      </c>
      <c r="B1837" s="892"/>
      <c r="C1837" s="939" t="str">
        <f>IF(M1857="","MAIN EXAM.",IF(C1864="SUPPL.","SUPPL. EXAM.",IF(C1864="RE-EXAM.","RE-EXAM.",)))</f>
        <v>MAIN EXAM.</v>
      </c>
      <c r="D1837" s="939"/>
      <c r="E1837" s="939"/>
      <c r="F1837" s="939"/>
      <c r="G1837" s="939"/>
      <c r="H1837" s="948" t="s">
        <v>133</v>
      </c>
      <c r="I1837" s="949"/>
      <c r="J1837" s="352" t="str">
        <f>IF('statement of marks'!$F$3="","",'statement of marks'!$F$3)</f>
        <v>2024-25</v>
      </c>
      <c r="K1837" s="939" t="s">
        <v>62</v>
      </c>
      <c r="L1837" s="939"/>
      <c r="M1837" s="939" t="str">
        <f>IF('statement of marks'!D54="","",'statement of marks'!D54)</f>
        <v/>
      </c>
      <c r="N1837" s="950"/>
      <c r="P1837" s="362"/>
    </row>
    <row r="1838" spans="1:16" ht="21" customHeight="1">
      <c r="A1838" s="891" t="s">
        <v>36</v>
      </c>
      <c r="B1838" s="892"/>
      <c r="C1838" s="892" t="str">
        <f>IF('statement of marks'!G54="","",'statement of marks'!G54)</f>
        <v/>
      </c>
      <c r="D1838" s="892"/>
      <c r="E1838" s="892"/>
      <c r="F1838" s="892"/>
      <c r="G1838" s="892"/>
      <c r="H1838" s="892"/>
      <c r="I1838" s="892"/>
      <c r="J1838" s="892"/>
      <c r="K1838" s="892"/>
      <c r="L1838" s="892"/>
      <c r="M1838" s="892"/>
      <c r="N1838" s="951"/>
      <c r="P1838" s="362"/>
    </row>
    <row r="1839" spans="1:16" ht="21" customHeight="1">
      <c r="A1839" s="891" t="s">
        <v>37</v>
      </c>
      <c r="B1839" s="892"/>
      <c r="C1839" s="892" t="str">
        <f>IF('statement of marks'!H54="","",'statement of marks'!H54)</f>
        <v/>
      </c>
      <c r="D1839" s="892"/>
      <c r="E1839" s="892"/>
      <c r="F1839" s="892"/>
      <c r="G1839" s="892"/>
      <c r="H1839" s="892"/>
      <c r="I1839" s="892"/>
      <c r="J1839" s="892"/>
      <c r="K1839" s="892"/>
      <c r="L1839" s="892"/>
      <c r="M1839" s="892"/>
      <c r="N1839" s="951"/>
      <c r="P1839" s="362"/>
    </row>
    <row r="1840" spans="1:16" ht="21" customHeight="1">
      <c r="A1840" s="891" t="s">
        <v>38</v>
      </c>
      <c r="B1840" s="892"/>
      <c r="C1840" s="892" t="str">
        <f>IF('statement of marks'!I54="","",'statement of marks'!I54)</f>
        <v/>
      </c>
      <c r="D1840" s="892"/>
      <c r="E1840" s="892"/>
      <c r="F1840" s="892"/>
      <c r="G1840" s="892"/>
      <c r="H1840" s="892"/>
      <c r="I1840" s="892"/>
      <c r="J1840" s="892"/>
      <c r="K1840" s="892"/>
      <c r="L1840" s="892"/>
      <c r="M1840" s="892"/>
      <c r="N1840" s="951"/>
      <c r="P1840" s="362"/>
    </row>
    <row r="1841" spans="1:16" ht="21" customHeight="1">
      <c r="A1841" s="891" t="s">
        <v>243</v>
      </c>
      <c r="B1841" s="892"/>
      <c r="C1841" s="892" t="str">
        <f>IF('statement of marks'!$A$3="","",'statement of marks'!$A$3)</f>
        <v>9 'A'</v>
      </c>
      <c r="D1841" s="892"/>
      <c r="E1841" s="939" t="s">
        <v>63</v>
      </c>
      <c r="F1841" s="939"/>
      <c r="G1841" s="939"/>
      <c r="H1841" s="939" t="str">
        <f>IF('statement of marks'!E54="","",'statement of marks'!E54)</f>
        <v/>
      </c>
      <c r="I1841" s="939"/>
      <c r="J1841" s="952" t="s">
        <v>58</v>
      </c>
      <c r="K1841" s="952"/>
      <c r="L1841" s="953" t="str">
        <f>IF('statement of marks'!F54="","",'statement of marks'!F54)</f>
        <v/>
      </c>
      <c r="M1841" s="953"/>
      <c r="N1841" s="954"/>
      <c r="P1841" s="362"/>
    </row>
    <row r="1842" spans="1:16" ht="21" customHeight="1">
      <c r="A1842" s="955" t="s">
        <v>197</v>
      </c>
      <c r="B1842" s="956" t="s">
        <v>198</v>
      </c>
      <c r="C1842" s="659" t="s">
        <v>67</v>
      </c>
      <c r="D1842" s="659" t="s">
        <v>68</v>
      </c>
      <c r="E1842" s="957" t="s">
        <v>434</v>
      </c>
      <c r="F1842" s="958" t="s">
        <v>431</v>
      </c>
      <c r="G1842" s="659" t="s">
        <v>370</v>
      </c>
      <c r="H1842" s="659" t="s">
        <v>212</v>
      </c>
      <c r="I1842" s="659" t="s">
        <v>432</v>
      </c>
      <c r="J1842" s="659" t="s">
        <v>168</v>
      </c>
      <c r="K1842" s="659" t="s">
        <v>438</v>
      </c>
      <c r="L1842" s="659" t="s">
        <v>365</v>
      </c>
      <c r="M1842" s="659" t="s">
        <v>366</v>
      </c>
      <c r="N1842" s="961" t="s">
        <v>213</v>
      </c>
      <c r="P1842" s="362"/>
    </row>
    <row r="1843" spans="1:16" ht="21" customHeight="1">
      <c r="A1843" s="955"/>
      <c r="B1843" s="956"/>
      <c r="C1843" s="659"/>
      <c r="D1843" s="659"/>
      <c r="E1843" s="957"/>
      <c r="F1843" s="959"/>
      <c r="G1843" s="659"/>
      <c r="H1843" s="659"/>
      <c r="I1843" s="659"/>
      <c r="J1843" s="659"/>
      <c r="K1843" s="659"/>
      <c r="L1843" s="659"/>
      <c r="M1843" s="659"/>
      <c r="N1843" s="961"/>
      <c r="P1843" s="362"/>
    </row>
    <row r="1844" spans="1:16" ht="21" customHeight="1">
      <c r="A1844" s="955"/>
      <c r="B1844" s="956"/>
      <c r="C1844" s="659"/>
      <c r="D1844" s="659"/>
      <c r="E1844" s="957"/>
      <c r="F1844" s="960"/>
      <c r="G1844" s="659"/>
      <c r="H1844" s="659"/>
      <c r="I1844" s="659"/>
      <c r="J1844" s="659"/>
      <c r="K1844" s="659"/>
      <c r="L1844" s="659"/>
      <c r="M1844" s="659"/>
      <c r="N1844" s="961"/>
      <c r="P1844" s="362"/>
    </row>
    <row r="1845" spans="1:16" ht="21" customHeight="1">
      <c r="A1845" s="922" t="s">
        <v>149</v>
      </c>
      <c r="B1845" s="923"/>
      <c r="C1845" s="274">
        <v>10</v>
      </c>
      <c r="D1845" s="274">
        <v>10</v>
      </c>
      <c r="E1845" s="322" t="s">
        <v>436</v>
      </c>
      <c r="F1845" s="322" t="s">
        <v>437</v>
      </c>
      <c r="G1845" s="274">
        <v>70</v>
      </c>
      <c r="H1845" s="270">
        <v>100</v>
      </c>
      <c r="I1845" s="202">
        <v>100</v>
      </c>
      <c r="J1845" s="270">
        <v>200</v>
      </c>
      <c r="K1845" s="279"/>
      <c r="L1845" s="270">
        <v>100</v>
      </c>
      <c r="M1845" s="270"/>
      <c r="N1845" s="201">
        <v>200</v>
      </c>
      <c r="P1845" s="362"/>
    </row>
    <row r="1846" spans="1:16" ht="21" customHeight="1">
      <c r="A1846" s="891" t="str">
        <f>'statement of marks'!$J$3</f>
        <v xml:space="preserve"> HINDI</v>
      </c>
      <c r="B1846" s="892"/>
      <c r="C1846" s="277" t="str">
        <f>IF('statement of marks'!J54="","",'statement of marks'!J54)</f>
        <v/>
      </c>
      <c r="D1846" s="277" t="str">
        <f>IF('statement of marks'!K54="","",'statement of marks'!K54)</f>
        <v/>
      </c>
      <c r="E1846" s="277" t="str">
        <f>IF('statement of marks'!L54="","",'statement of marks'!L54)</f>
        <v/>
      </c>
      <c r="F1846" s="360" t="str">
        <f>IF('statement of marks'!N54="","",'statement of marks'!N54)</f>
        <v/>
      </c>
      <c r="G1846" s="277" t="str">
        <f>IF('statement of marks'!O54="","",'statement of marks'!O54)</f>
        <v/>
      </c>
      <c r="H1846" s="270" t="str">
        <f t="shared" ref="H1846:H1851" si="281">IF(G1846="","",SUM(C1846:G1846))</f>
        <v/>
      </c>
      <c r="I1846" s="202" t="str">
        <f>IF('statement of marks'!Q54="","",'statement of marks'!Q54)</f>
        <v/>
      </c>
      <c r="J1846" s="203" t="str">
        <f t="shared" ref="J1846:J1851" si="282">IF(I1846="","",SUM(H1846:I1846))</f>
        <v/>
      </c>
      <c r="K1846" s="275" t="str">
        <f>CONCATENATE('statement of marks'!HZ54,'statement of marks'!IA54,'statement of marks'!IB54)</f>
        <v/>
      </c>
      <c r="L1846" s="277" t="str">
        <f>IF('result subject-wise'!AB54="","",'result subject-wise'!AB54)</f>
        <v/>
      </c>
      <c r="M1846" s="277" t="str">
        <f>IF('result subject-wise'!AK54="","",'result subject-wise'!AK54)</f>
        <v/>
      </c>
      <c r="N1846" s="276" t="str">
        <f>IF(AND(K1846="RE",M1846=""),"",IF(AND(K1846="S",M1846=""),"",IF(M1846="P",SUM(H1846,L1846),J1846)))</f>
        <v/>
      </c>
      <c r="P1846" s="362"/>
    </row>
    <row r="1847" spans="1:16" ht="21" customHeight="1">
      <c r="A1847" s="891" t="str">
        <f>'statement of marks'!$Y$3</f>
        <v xml:space="preserve"> ENGLISH</v>
      </c>
      <c r="B1847" s="892"/>
      <c r="C1847" s="277" t="str">
        <f>IF('statement of marks'!Y54="","",'statement of marks'!Y54)</f>
        <v/>
      </c>
      <c r="D1847" s="277" t="str">
        <f>IF('statement of marks'!Z54="","",'statement of marks'!Z54)</f>
        <v/>
      </c>
      <c r="E1847" s="277" t="str">
        <f>IF('statement of marks'!AA54="","",'statement of marks'!AA54)</f>
        <v/>
      </c>
      <c r="F1847" s="360" t="str">
        <f>IF('statement of marks'!AC54="","",'statement of marks'!AC54)</f>
        <v/>
      </c>
      <c r="G1847" s="277" t="str">
        <f>IF('statement of marks'!AD54="","",'statement of marks'!AD54)</f>
        <v/>
      </c>
      <c r="H1847" s="270" t="str">
        <f t="shared" si="281"/>
        <v/>
      </c>
      <c r="I1847" s="202" t="str">
        <f>IF('statement of marks'!AF54="","",'statement of marks'!AF54)</f>
        <v/>
      </c>
      <c r="J1847" s="203" t="str">
        <f t="shared" si="282"/>
        <v/>
      </c>
      <c r="K1847" s="275" t="str">
        <f>CONCATENATE('statement of marks'!IC54,'statement of marks'!ID54,'statement of marks'!IE54,)</f>
        <v/>
      </c>
      <c r="L1847" s="277" t="str">
        <f>IF('result subject-wise'!AC54="","",'result subject-wise'!AC54)</f>
        <v/>
      </c>
      <c r="M1847" s="277" t="str">
        <f>IF('result subject-wise'!AL54="","",'result subject-wise'!AL54)</f>
        <v/>
      </c>
      <c r="N1847" s="276" t="str">
        <f t="shared" ref="N1847:N1851" si="283">IF(AND(K1847="RE",M1847=""),"",IF(AND(K1847="S",M1847=""),"",IF(M1847="P",SUM(H1847,L1847),J1847)))</f>
        <v/>
      </c>
      <c r="P1847" s="362"/>
    </row>
    <row r="1848" spans="1:16" ht="21" customHeight="1">
      <c r="A1848" s="891" t="str">
        <f>'statement of marks'!AO54</f>
        <v/>
      </c>
      <c r="B1848" s="892"/>
      <c r="C1848" s="277" t="str">
        <f>IF('statement of marks'!AP54="","",'statement of marks'!AP54)</f>
        <v/>
      </c>
      <c r="D1848" s="277" t="str">
        <f>IF('statement of marks'!AQ54="","",'statement of marks'!AQ54)</f>
        <v/>
      </c>
      <c r="E1848" s="277" t="str">
        <f>IF('statement of marks'!AR54="","",'statement of marks'!AR54)</f>
        <v/>
      </c>
      <c r="F1848" s="360" t="str">
        <f>IF('statement of marks'!AT54="","",'statement of marks'!AT54)</f>
        <v/>
      </c>
      <c r="G1848" s="277" t="str">
        <f>IF('statement of marks'!AU54="","",'statement of marks'!AU54)</f>
        <v/>
      </c>
      <c r="H1848" s="270" t="str">
        <f t="shared" si="281"/>
        <v/>
      </c>
      <c r="I1848" s="202" t="str">
        <f>IF('statement of marks'!AW54="","",'statement of marks'!AW54)</f>
        <v/>
      </c>
      <c r="J1848" s="203" t="str">
        <f t="shared" si="282"/>
        <v/>
      </c>
      <c r="K1848" s="275" t="str">
        <f>CONCATENATE('statement of marks'!IF54,'statement of marks'!IL54,'statement of marks'!IM54)</f>
        <v/>
      </c>
      <c r="L1848" s="277" t="str">
        <f>IF('result subject-wise'!AD54="","",'result subject-wise'!AD54)</f>
        <v/>
      </c>
      <c r="M1848" s="277" t="str">
        <f>IF('result subject-wise'!AM54="","",'result subject-wise'!AM54)</f>
        <v/>
      </c>
      <c r="N1848" s="276" t="str">
        <f t="shared" si="283"/>
        <v/>
      </c>
      <c r="P1848" s="362"/>
    </row>
    <row r="1849" spans="1:16" ht="21" customHeight="1">
      <c r="A1849" s="891" t="str">
        <f>'statement of marks'!$BE$3</f>
        <v xml:space="preserve"> SCIENCE</v>
      </c>
      <c r="B1849" s="892"/>
      <c r="C1849" s="277" t="str">
        <f>IF('statement of marks'!BE54="","",'statement of marks'!BE54)</f>
        <v/>
      </c>
      <c r="D1849" s="277" t="str">
        <f>IF('statement of marks'!BF54="","",'statement of marks'!BF54)</f>
        <v/>
      </c>
      <c r="E1849" s="277" t="str">
        <f>IF('statement of marks'!BG54="","",'statement of marks'!BG54)</f>
        <v/>
      </c>
      <c r="F1849" s="360" t="str">
        <f>IF('statement of marks'!BI54="","",'statement of marks'!BI54)</f>
        <v/>
      </c>
      <c r="G1849" s="277" t="str">
        <f>IF('statement of marks'!BJ54="","",'statement of marks'!BJ54)</f>
        <v/>
      </c>
      <c r="H1849" s="270" t="str">
        <f t="shared" si="281"/>
        <v/>
      </c>
      <c r="I1849" s="202" t="str">
        <f>IF('statement of marks'!BL54="","",'statement of marks'!BL54)</f>
        <v/>
      </c>
      <c r="J1849" s="203" t="str">
        <f t="shared" si="282"/>
        <v/>
      </c>
      <c r="K1849" s="275" t="str">
        <f>CONCATENATE('statement of marks'!IN54,'statement of marks'!IO54,'statement of marks'!IP54)</f>
        <v/>
      </c>
      <c r="L1849" s="277" t="str">
        <f>IF('result subject-wise'!AE54="","",'result subject-wise'!AE54)</f>
        <v/>
      </c>
      <c r="M1849" s="277" t="str">
        <f>IF('result subject-wise'!AN54="","",'result subject-wise'!AN54)</f>
        <v/>
      </c>
      <c r="N1849" s="276" t="str">
        <f t="shared" si="283"/>
        <v/>
      </c>
      <c r="P1849" s="362"/>
    </row>
    <row r="1850" spans="1:16" ht="21" customHeight="1">
      <c r="A1850" s="909" t="str">
        <f>'statement of marks'!$BU54</f>
        <v xml:space="preserve"> SOCIAL SCIENCE</v>
      </c>
      <c r="B1850" s="910"/>
      <c r="C1850" s="277">
        <f>IF('statement of marks'!CL54="","",'statement of marks'!CL54)</f>
        <v>10</v>
      </c>
      <c r="D1850" s="277">
        <f>IF('statement of marks'!CM54="","",'statement of marks'!CM54)</f>
        <v>10</v>
      </c>
      <c r="E1850" s="277">
        <f>IF('statement of marks'!CN54="","",'statement of marks'!CN54)</f>
        <v>9</v>
      </c>
      <c r="F1850" s="360">
        <f>IF('statement of marks'!CO54="","",'statement of marks'!CO54)</f>
        <v>0.5</v>
      </c>
      <c r="G1850" s="277">
        <f>IF('statement of marks'!CP54="","",'statement of marks'!CP54)</f>
        <v>70</v>
      </c>
      <c r="H1850" s="270">
        <f t="shared" si="281"/>
        <v>99.5</v>
      </c>
      <c r="I1850" s="202">
        <f>IF('statement of marks'!CR54="","",'statement of marks'!CR54)</f>
        <v>100</v>
      </c>
      <c r="J1850" s="203">
        <f t="shared" si="282"/>
        <v>199.5</v>
      </c>
      <c r="K1850" s="275" t="str">
        <f>CONCATENATE('statement of marks'!IQ54,'statement of marks'!IR54,'statement of marks'!IS54)</f>
        <v/>
      </c>
      <c r="L1850" s="277" t="str">
        <f>IF('result subject-wise'!AF54="","",'result subject-wise'!AF54)</f>
        <v/>
      </c>
      <c r="M1850" s="277" t="str">
        <f>IF('result subject-wise'!AO54="","",'result subject-wise'!AO54)</f>
        <v/>
      </c>
      <c r="N1850" s="276">
        <f t="shared" si="283"/>
        <v>199.5</v>
      </c>
      <c r="P1850" s="362"/>
    </row>
    <row r="1851" spans="1:16" ht="21" customHeight="1">
      <c r="A1851" s="891" t="str">
        <f>'statement of marks'!$CZ$3</f>
        <v xml:space="preserve"> MATHEMATICS</v>
      </c>
      <c r="B1851" s="892"/>
      <c r="C1851" s="277">
        <f>IF('statement of marks'!CZ54="","",'statement of marks'!CZ54)</f>
        <v>5</v>
      </c>
      <c r="D1851" s="277">
        <f>IF('statement of marks'!DA54="","",'statement of marks'!DA54)</f>
        <v>4</v>
      </c>
      <c r="E1851" s="277">
        <f>IF('statement of marks'!DB54="","",'statement of marks'!DB54)</f>
        <v>8</v>
      </c>
      <c r="F1851" s="360">
        <f>IF('statement of marks'!DD54="","",'statement of marks'!DD54)</f>
        <v>1</v>
      </c>
      <c r="G1851" s="277">
        <f>IF('statement of marks'!DE54="","",'statement of marks'!DE54)</f>
        <v>25</v>
      </c>
      <c r="H1851" s="270">
        <f t="shared" si="281"/>
        <v>43</v>
      </c>
      <c r="I1851" s="202">
        <f>IF('statement of marks'!DG54="","",'statement of marks'!DG54)</f>
        <v>90</v>
      </c>
      <c r="J1851" s="203">
        <f t="shared" si="282"/>
        <v>133</v>
      </c>
      <c r="K1851" s="275" t="str">
        <f>CONCATENATE('statement of marks'!IT54,'statement of marks'!IU54,'statement of marks'!IV54)</f>
        <v/>
      </c>
      <c r="L1851" s="277" t="str">
        <f>IF('result subject-wise'!AG54="","",'result subject-wise'!AG54)</f>
        <v/>
      </c>
      <c r="M1851" s="277" t="str">
        <f>IF('result subject-wise'!AP54="","",'result subject-wise'!AP54)</f>
        <v/>
      </c>
      <c r="N1851" s="276">
        <f t="shared" si="283"/>
        <v>133</v>
      </c>
      <c r="P1851" s="362"/>
    </row>
    <row r="1852" spans="1:16" ht="21" customHeight="1">
      <c r="A1852" s="911" t="s">
        <v>214</v>
      </c>
      <c r="B1852" s="912"/>
      <c r="C1852" s="274">
        <f t="shared" ref="C1852:D1852" si="284">IF(C1851="","",SUM(C1846:C1851))</f>
        <v>15</v>
      </c>
      <c r="D1852" s="274">
        <f t="shared" si="284"/>
        <v>14</v>
      </c>
      <c r="E1852" s="274">
        <f>IF(E1851="","",SUM(E1846:E1851))</f>
        <v>17</v>
      </c>
      <c r="F1852" s="361">
        <f>IF(F1851="","",SUM(F1846:F1851))</f>
        <v>1.5</v>
      </c>
      <c r="G1852" s="274">
        <f t="shared" ref="G1852:J1852" si="285">IF(G1851="","",SUM(G1846:G1851))</f>
        <v>95</v>
      </c>
      <c r="H1852" s="274">
        <f t="shared" si="285"/>
        <v>142.5</v>
      </c>
      <c r="I1852" s="274">
        <f t="shared" si="285"/>
        <v>190</v>
      </c>
      <c r="J1852" s="274">
        <f t="shared" si="285"/>
        <v>332.5</v>
      </c>
      <c r="K1852" s="913"/>
      <c r="L1852" s="914"/>
      <c r="M1852" s="919">
        <f>COUNTIF(M1846:M1851,"F")</f>
        <v>0</v>
      </c>
      <c r="N1852" s="273">
        <f>SUM(N1846:N1851)</f>
        <v>332.5</v>
      </c>
      <c r="P1852" s="362"/>
    </row>
    <row r="1853" spans="1:16" ht="21" customHeight="1">
      <c r="A1853" s="911" t="s">
        <v>199</v>
      </c>
      <c r="B1853" s="912"/>
      <c r="C1853" s="270">
        <f>60-(COUNTIF(C1846:C1851,"NA")*C1845+COUNTIF(C1846:C1851,"ML")*C1845)</f>
        <v>60</v>
      </c>
      <c r="D1853" s="270">
        <f>60-(COUNTIF(D1846:D1851,"NA")*D1845+COUNTIF(D1846:D1851,"ML")*D1845)</f>
        <v>60</v>
      </c>
      <c r="E1853" s="270">
        <f>53-(COUNTIF(E1846:E1851,"NA")*9+COUNTIF(E1846:E1851,"ML")*9)</f>
        <v>53</v>
      </c>
      <c r="F1853" s="270">
        <f>7-(COUNTIF(F1846:F1851,"ML")*1)</f>
        <v>7</v>
      </c>
      <c r="G1853" s="270">
        <f>420-(COUNTIF(G1846:G1851,"NA")*G1845+COUNTIF(G1846:G1851,"ML")*G1845)</f>
        <v>420</v>
      </c>
      <c r="H1853" s="270">
        <f>SUM(C1853:G1853)</f>
        <v>600</v>
      </c>
      <c r="I1853" s="270">
        <f>600-(COUNTIF(I1846:I1851,"ML")*100)</f>
        <v>600</v>
      </c>
      <c r="J1853" s="270">
        <f>SUM(H1853:I1853)</f>
        <v>1200</v>
      </c>
      <c r="K1853" s="915"/>
      <c r="L1853" s="916"/>
      <c r="M1853" s="920"/>
      <c r="N1853" s="201">
        <f>6*N1845</f>
        <v>1200</v>
      </c>
      <c r="P1853" s="362"/>
    </row>
    <row r="1854" spans="1:16" ht="21" customHeight="1">
      <c r="A1854" s="922" t="s">
        <v>130</v>
      </c>
      <c r="B1854" s="923"/>
      <c r="C1854" s="204">
        <f t="shared" ref="C1854:J1854" si="286">C1852/C1853*100</f>
        <v>25</v>
      </c>
      <c r="D1854" s="204">
        <f t="shared" si="286"/>
        <v>23.333333333333332</v>
      </c>
      <c r="E1854" s="204">
        <f t="shared" si="286"/>
        <v>32.075471698113205</v>
      </c>
      <c r="F1854" s="204">
        <f t="shared" si="286"/>
        <v>21.428571428571427</v>
      </c>
      <c r="G1854" s="204">
        <f t="shared" si="286"/>
        <v>22.61904761904762</v>
      </c>
      <c r="H1854" s="204">
        <f t="shared" si="286"/>
        <v>23.75</v>
      </c>
      <c r="I1854" s="204">
        <f t="shared" si="286"/>
        <v>31.666666666666664</v>
      </c>
      <c r="J1854" s="204">
        <f t="shared" si="286"/>
        <v>27.708333333333336</v>
      </c>
      <c r="K1854" s="917"/>
      <c r="L1854" s="918"/>
      <c r="M1854" s="921"/>
      <c r="N1854" s="354">
        <f>N1852/N1853*100</f>
        <v>27.708333333333336</v>
      </c>
      <c r="P1854" s="363"/>
    </row>
    <row r="1855" spans="1:16" ht="21" customHeight="1">
      <c r="A1855" s="891" t="str">
        <f>'statement of marks'!$DS$3</f>
        <v>RAJASTHAN KA SWARNIM ITIHAS</v>
      </c>
      <c r="B1855" s="892"/>
      <c r="C1855" s="272">
        <f>IF('statement of marks'!DS54="","",'statement of marks'!DS54)</f>
        <v>10</v>
      </c>
      <c r="D1855" s="272">
        <f>IF('statement of marks'!DT54="","",'statement of marks'!DT54)</f>
        <v>10</v>
      </c>
      <c r="E1855" s="277">
        <f>IF('statement of marks'!DU54="","",'statement of marks'!DU54)</f>
        <v>10</v>
      </c>
      <c r="F1855" s="924"/>
      <c r="G1855" s="272">
        <f>IF('statement of marks'!DW54="","",'statement of marks'!DW54)</f>
        <v>70</v>
      </c>
      <c r="H1855" s="270">
        <f>IF(G1855="","",SUM(C1855:G1855))</f>
        <v>100</v>
      </c>
      <c r="I1855" s="272">
        <f>IF('statement of marks'!DY54="","",'statement of marks'!DY54)</f>
        <v>100</v>
      </c>
      <c r="J1855" s="270">
        <f>IF(I1855="","",SUM(H1855:I1855))</f>
        <v>200</v>
      </c>
      <c r="K1855" s="275" t="str">
        <f>IF('statement of marks'!IW54="","",'statement of marks'!IW54)</f>
        <v/>
      </c>
      <c r="L1855" s="280" t="str">
        <f>IF('result subject-wise'!AQ54="","",'result subject-wise'!AQ54)</f>
        <v/>
      </c>
      <c r="M1855" s="927" t="s">
        <v>441</v>
      </c>
      <c r="N1855" s="928"/>
      <c r="P1855" s="362"/>
    </row>
    <row r="1856" spans="1:16" ht="21" customHeight="1">
      <c r="A1856" s="891" t="str">
        <f>'statement of marks'!$EG$3</f>
        <v xml:space="preserve"> PH. AND HEALTH EDU.</v>
      </c>
      <c r="B1856" s="892"/>
      <c r="C1856" s="272">
        <f>IF('statement of marks'!EI54="","",'statement of marks'!EI54)</f>
        <v>14</v>
      </c>
      <c r="D1856" s="272">
        <f>IF('statement of marks'!EL54="","",'statement of marks'!EL54)</f>
        <v>11</v>
      </c>
      <c r="E1856" s="277">
        <f>IF('statement of marks'!EO54="","",'statement of marks'!EO54)</f>
        <v>25</v>
      </c>
      <c r="F1856" s="925"/>
      <c r="G1856" s="272">
        <f>IF('statement of marks'!EU54="","",'statement of marks'!EU54)</f>
        <v>38</v>
      </c>
      <c r="H1856" s="270">
        <f>IF(G1856="","",SUM(C1856:G1856))</f>
        <v>88</v>
      </c>
      <c r="I1856" s="272">
        <f>IF('statement of marks'!EZ54="","",'statement of marks'!EZ54)</f>
        <v>100</v>
      </c>
      <c r="J1856" s="270">
        <f>IF(I1856="","",SUM(H1856:I1856))</f>
        <v>188</v>
      </c>
      <c r="K1856" s="275" t="str">
        <f>IF('statement of marks'!IX54="","",'statement of marks'!IX54)</f>
        <v>A</v>
      </c>
      <c r="L1856" s="274" t="str">
        <f>IF('result subject-wise'!AR54="","",'result subject-wise'!AR54)</f>
        <v/>
      </c>
      <c r="M1856" s="929"/>
      <c r="N1856" s="930"/>
      <c r="P1856" s="362"/>
    </row>
    <row r="1857" spans="1:16" ht="21" customHeight="1">
      <c r="A1857" s="891" t="str">
        <f>'statement of marks'!$FJ$3</f>
        <v xml:space="preserve"> FOUNDATION OF IT</v>
      </c>
      <c r="B1857" s="892"/>
      <c r="C1857" s="272">
        <f>IF('statement of marks'!FJ54="","",'statement of marks'!FJ54)</f>
        <v>10</v>
      </c>
      <c r="D1857" s="272">
        <f>IF('statement of marks'!FK54="","",'statement of marks'!FK54)</f>
        <v>10</v>
      </c>
      <c r="E1857" s="277">
        <f>IF('statement of marks'!FL54="","",'statement of marks'!FL54)</f>
        <v>10</v>
      </c>
      <c r="F1857" s="926"/>
      <c r="G1857" s="272">
        <f>IF('statement of marks'!FP54="","",'statement of marks'!FP54)</f>
        <v>51</v>
      </c>
      <c r="H1857" s="270">
        <f>IF(G1857="","",SUM(C1857:G1857))</f>
        <v>81</v>
      </c>
      <c r="I1857" s="272">
        <f>IF('statement of marks'!FU54="","",'statement of marks'!FU54)</f>
        <v>90</v>
      </c>
      <c r="J1857" s="270">
        <f>IF(I1857="","",SUM(H1857:I1857))</f>
        <v>171</v>
      </c>
      <c r="K1857" s="275" t="str">
        <f>IF('statement of marks'!IY54="","",'statement of marks'!IY54)</f>
        <v>A</v>
      </c>
      <c r="L1857" s="274" t="str">
        <f>IF('result subject-wise'!AS54="","",'result subject-wise'!AS54)</f>
        <v/>
      </c>
      <c r="M1857" s="931" t="str">
        <f>IF('result subject-wise'!AV54="","",'result subject-wise'!AV54)</f>
        <v/>
      </c>
      <c r="N1857" s="932"/>
      <c r="P1857" s="362"/>
    </row>
    <row r="1858" spans="1:16" ht="21" customHeight="1">
      <c r="A1858" s="891" t="str">
        <f>'statement of marks'!$GE$3</f>
        <v xml:space="preserve"> S.U.P.W.</v>
      </c>
      <c r="B1858" s="892"/>
      <c r="C1858" s="933" t="s">
        <v>244</v>
      </c>
      <c r="D1858" s="934"/>
      <c r="E1858" s="933" t="s">
        <v>74</v>
      </c>
      <c r="F1858" s="933"/>
      <c r="G1858" s="934"/>
      <c r="H1858" s="934" t="s">
        <v>75</v>
      </c>
      <c r="I1858" s="934"/>
      <c r="J1858" s="270" t="s">
        <v>35</v>
      </c>
      <c r="K1858" s="274" t="s">
        <v>52</v>
      </c>
      <c r="L1858" s="935"/>
      <c r="M1858" s="933" t="s">
        <v>130</v>
      </c>
      <c r="N1858" s="936"/>
      <c r="P1858" s="362"/>
    </row>
    <row r="1859" spans="1:16" ht="21" customHeight="1">
      <c r="A1859" s="891"/>
      <c r="B1859" s="892"/>
      <c r="C1859" s="934">
        <f>'statement of marks'!$GE$6</f>
        <v>25</v>
      </c>
      <c r="D1859" s="934"/>
      <c r="E1859" s="934">
        <f>'statement of marks'!$GF$6</f>
        <v>45</v>
      </c>
      <c r="F1859" s="934"/>
      <c r="G1859" s="934"/>
      <c r="H1859" s="934">
        <f>'statement of marks'!$GG$6</f>
        <v>30</v>
      </c>
      <c r="I1859" s="934"/>
      <c r="J1859" s="270">
        <f>SUM(C1859,E1859,H1859)</f>
        <v>100</v>
      </c>
      <c r="K1859" s="274"/>
      <c r="L1859" s="935"/>
      <c r="M1859" s="937" t="str">
        <f>IF(M1857="PASS",N1854,"")</f>
        <v/>
      </c>
      <c r="N1859" s="938"/>
      <c r="P1859" s="362"/>
    </row>
    <row r="1860" spans="1:16" ht="21" customHeight="1">
      <c r="A1860" s="891"/>
      <c r="B1860" s="892"/>
      <c r="C1860" s="939">
        <f>IF('statement of marks'!GE54="","",'statement of marks'!GE54)</f>
        <v>24</v>
      </c>
      <c r="D1860" s="939"/>
      <c r="E1860" s="939">
        <f>'statement of marks'!GF54</f>
        <v>44</v>
      </c>
      <c r="F1860" s="939"/>
      <c r="G1860" s="939"/>
      <c r="H1860" s="939">
        <f>'statement of marks'!GG54</f>
        <v>30</v>
      </c>
      <c r="I1860" s="939"/>
      <c r="J1860" s="272">
        <f>IF(H1860="","",SUM(C1860,E1860,H1860))</f>
        <v>98</v>
      </c>
      <c r="K1860" s="275" t="str">
        <f>IF('statement of marks'!IZ54="","",'statement of marks'!IZ54)</f>
        <v>A</v>
      </c>
      <c r="L1860" s="935"/>
      <c r="M1860" s="940" t="s">
        <v>50</v>
      </c>
      <c r="N1860" s="941"/>
      <c r="P1860" s="362"/>
    </row>
    <row r="1861" spans="1:16" ht="21" customHeight="1">
      <c r="A1861" s="891" t="str">
        <f>'statement of marks'!$GN$3</f>
        <v xml:space="preserve"> ART EDU.</v>
      </c>
      <c r="B1861" s="892"/>
      <c r="C1861" s="934" t="s">
        <v>76</v>
      </c>
      <c r="D1861" s="934"/>
      <c r="E1861" s="934" t="s">
        <v>77</v>
      </c>
      <c r="F1861" s="934"/>
      <c r="G1861" s="934"/>
      <c r="H1861" s="934" t="s">
        <v>78</v>
      </c>
      <c r="I1861" s="934"/>
      <c r="J1861" s="270" t="s">
        <v>35</v>
      </c>
      <c r="K1861" s="274" t="s">
        <v>52</v>
      </c>
      <c r="L1861" s="935"/>
      <c r="M1861" s="942" t="str">
        <f>IF(M1859="","",IF(M1859&gt;=60,"FIRST",IF(M1859&gt;=48,"SECOND",IF(M1859&gt;=36,"THIRD"))))</f>
        <v/>
      </c>
      <c r="N1861" s="943"/>
      <c r="P1861" s="362"/>
    </row>
    <row r="1862" spans="1:16" ht="21" customHeight="1">
      <c r="A1862" s="891"/>
      <c r="B1862" s="892"/>
      <c r="C1862" s="934">
        <f>'statement of marks'!$GN$6</f>
        <v>25</v>
      </c>
      <c r="D1862" s="934"/>
      <c r="E1862" s="274">
        <f>'statement of marks'!$GO$6</f>
        <v>30</v>
      </c>
      <c r="F1862" s="274"/>
      <c r="G1862" s="270">
        <f>'statement of marks'!$GP$6</f>
        <v>30</v>
      </c>
      <c r="H1862" s="934">
        <f>'statement of marks'!$GQ$6</f>
        <v>15</v>
      </c>
      <c r="I1862" s="934"/>
      <c r="J1862" s="270">
        <f>SUM(C1862,E1862,G1862,H1862)</f>
        <v>100</v>
      </c>
      <c r="K1862" s="274"/>
      <c r="L1862" s="935"/>
      <c r="M1862" s="942"/>
      <c r="N1862" s="943"/>
      <c r="P1862" s="362"/>
    </row>
    <row r="1863" spans="1:16" ht="21" customHeight="1">
      <c r="A1863" s="891"/>
      <c r="B1863" s="892"/>
      <c r="C1863" s="939">
        <f>IF('statement of marks'!GN54="","",'statement of marks'!GN54)</f>
        <v>24</v>
      </c>
      <c r="D1863" s="939"/>
      <c r="E1863" s="277">
        <f>'statement of marks'!GO54</f>
        <v>28</v>
      </c>
      <c r="F1863" s="277"/>
      <c r="G1863" s="272">
        <f>'statement of marks'!GP54</f>
        <v>27</v>
      </c>
      <c r="H1863" s="939">
        <f>'statement of marks'!GQ54</f>
        <v>14</v>
      </c>
      <c r="I1863" s="939"/>
      <c r="J1863" s="270">
        <f>IF(H1863="","",SUM(C1863:H1863))</f>
        <v>93</v>
      </c>
      <c r="K1863" s="275" t="str">
        <f>IF('statement of marks'!JA54="","",'statement of marks'!JA54)</f>
        <v>A</v>
      </c>
      <c r="L1863" s="944" t="s">
        <v>442</v>
      </c>
      <c r="M1863" s="945"/>
      <c r="N1863" s="946"/>
      <c r="P1863" s="362"/>
    </row>
    <row r="1864" spans="1:16" ht="21" customHeight="1">
      <c r="A1864" s="922" t="s">
        <v>439</v>
      </c>
      <c r="B1864" s="923"/>
      <c r="C1864" s="901" t="str">
        <f>'statement of marks'!HK54</f>
        <v/>
      </c>
      <c r="D1864" s="901"/>
      <c r="E1864" s="901"/>
      <c r="F1864" s="278"/>
      <c r="G1864" s="278" t="s">
        <v>211</v>
      </c>
      <c r="H1864" s="275" t="str">
        <f>IF('statement of marks'!DR54="","",'statement of marks'!DR54)</f>
        <v/>
      </c>
      <c r="I1864" s="942" t="s">
        <v>209</v>
      </c>
      <c r="J1864" s="942"/>
      <c r="K1864" s="272" t="str">
        <f>IF('statement of marks'!HM54="","",'statement of marks'!HM54)</f>
        <v/>
      </c>
      <c r="L1864" s="945"/>
      <c r="M1864" s="945"/>
      <c r="N1864" s="946"/>
      <c r="P1864" s="362"/>
    </row>
    <row r="1865" spans="1:16" ht="21" customHeight="1">
      <c r="A1865" s="310" t="s">
        <v>363</v>
      </c>
      <c r="B1865" s="947" t="s">
        <v>202</v>
      </c>
      <c r="C1865" s="947"/>
      <c r="D1865" s="939" t="s">
        <v>203</v>
      </c>
      <c r="E1865" s="939"/>
      <c r="F1865" s="272"/>
      <c r="G1865" s="939" t="s">
        <v>204</v>
      </c>
      <c r="H1865" s="939"/>
      <c r="I1865" s="939" t="s">
        <v>205</v>
      </c>
      <c r="J1865" s="939"/>
      <c r="K1865" s="272" t="s">
        <v>324</v>
      </c>
      <c r="L1865" s="945"/>
      <c r="M1865" s="945"/>
      <c r="N1865" s="946"/>
      <c r="P1865" s="362"/>
    </row>
    <row r="1866" spans="1:16" ht="21" customHeight="1">
      <c r="A1866" s="891" t="s">
        <v>200</v>
      </c>
      <c r="B1866" s="892"/>
      <c r="C1866" s="277" t="str">
        <f>IF('statement of marks'!HO54="","",'statement of marks'!HO54)</f>
        <v/>
      </c>
      <c r="D1866" s="893" t="str">
        <f>IF('statement of marks'!HQ54="","",'statement of marks'!HQ54)</f>
        <v/>
      </c>
      <c r="E1866" s="893"/>
      <c r="F1866" s="277"/>
      <c r="G1866" s="893" t="str">
        <f>IF('statement of marks'!HS54="","",'statement of marks'!HS54)</f>
        <v/>
      </c>
      <c r="H1866" s="893"/>
      <c r="I1866" s="893" t="str">
        <f>IF('statement of marks'!HU54="","",'statement of marks'!HU54)</f>
        <v/>
      </c>
      <c r="J1866" s="893"/>
      <c r="K1866" s="275" t="str">
        <f>'statement of marks'!HW54</f>
        <v/>
      </c>
      <c r="L1866" s="894" t="str">
        <f>IF(OR(M1857="PASS",M1857="FAIL"),'result subject-wise'!$AV$112,"")</f>
        <v/>
      </c>
      <c r="M1866" s="894"/>
      <c r="N1866" s="895"/>
      <c r="P1866" s="362"/>
    </row>
    <row r="1867" spans="1:16" ht="21" customHeight="1">
      <c r="A1867" s="896" t="s">
        <v>201</v>
      </c>
      <c r="B1867" s="897"/>
      <c r="C1867" s="274" t="str">
        <f>IF('statement of marks'!HN54="","",'statement of marks'!HN54)</f>
        <v/>
      </c>
      <c r="D1867" s="898" t="str">
        <f>IF('statement of marks'!HP54="","",'statement of marks'!HP54)</f>
        <v/>
      </c>
      <c r="E1867" s="898"/>
      <c r="F1867" s="274"/>
      <c r="G1867" s="898" t="str">
        <f>IF('statement of marks'!HR54="","",'statement of marks'!HR54)</f>
        <v/>
      </c>
      <c r="H1867" s="898"/>
      <c r="I1867" s="898" t="str">
        <f>IF('statement of marks'!HT54="","",'statement of marks'!HT54)</f>
        <v/>
      </c>
      <c r="J1867" s="898"/>
      <c r="K1867" s="274" t="str">
        <f>'statement of marks'!HV54</f>
        <v/>
      </c>
      <c r="L1867" s="894"/>
      <c r="M1867" s="894"/>
      <c r="N1867" s="895"/>
      <c r="P1867" s="362"/>
    </row>
    <row r="1868" spans="1:16" ht="21" customHeight="1">
      <c r="A1868" s="899" t="s">
        <v>323</v>
      </c>
      <c r="B1868" s="900"/>
      <c r="C1868" s="22"/>
      <c r="D1868" s="901"/>
      <c r="E1868" s="901"/>
      <c r="F1868" s="278"/>
      <c r="G1868" s="901"/>
      <c r="H1868" s="901"/>
      <c r="I1868" s="901"/>
      <c r="J1868" s="901"/>
      <c r="K1868" s="901"/>
      <c r="L1868" s="901"/>
      <c r="M1868" s="901"/>
      <c r="N1868" s="902"/>
      <c r="P1868" s="362"/>
    </row>
    <row r="1869" spans="1:16" ht="21" customHeight="1">
      <c r="A1869" s="899" t="s">
        <v>206</v>
      </c>
      <c r="B1869" s="900"/>
      <c r="C1869" s="22"/>
      <c r="D1869" s="901"/>
      <c r="E1869" s="901"/>
      <c r="F1869" s="278"/>
      <c r="G1869" s="901"/>
      <c r="H1869" s="901"/>
      <c r="I1869" s="901"/>
      <c r="J1869" s="901"/>
      <c r="K1869" s="901"/>
      <c r="L1869" s="901"/>
      <c r="M1869" s="901"/>
      <c r="N1869" s="902"/>
      <c r="P1869" s="362"/>
    </row>
    <row r="1870" spans="1:16" ht="21" customHeight="1">
      <c r="A1870" s="891" t="s">
        <v>322</v>
      </c>
      <c r="B1870" s="892"/>
      <c r="C1870" s="22"/>
      <c r="D1870" s="901"/>
      <c r="E1870" s="901"/>
      <c r="F1870" s="278"/>
      <c r="G1870" s="901"/>
      <c r="H1870" s="901"/>
      <c r="I1870" s="901"/>
      <c r="J1870" s="901"/>
      <c r="K1870" s="594" t="s">
        <v>322</v>
      </c>
      <c r="L1870" s="901"/>
      <c r="M1870" s="901"/>
      <c r="N1870" s="902"/>
      <c r="P1870" s="362"/>
    </row>
    <row r="1871" spans="1:16" ht="21" customHeight="1">
      <c r="A1871" s="891" t="s">
        <v>207</v>
      </c>
      <c r="B1871" s="892"/>
      <c r="C1871" s="22"/>
      <c r="D1871" s="901"/>
      <c r="E1871" s="901"/>
      <c r="F1871" s="278"/>
      <c r="G1871" s="901"/>
      <c r="H1871" s="901"/>
      <c r="I1871" s="901"/>
      <c r="J1871" s="901"/>
      <c r="K1871" s="901"/>
      <c r="L1871" s="901"/>
      <c r="M1871" s="901"/>
      <c r="N1871" s="902"/>
      <c r="P1871" s="362"/>
    </row>
    <row r="1872" spans="1:16" ht="21" customHeight="1" thickBot="1">
      <c r="A1872" s="905" t="s">
        <v>208</v>
      </c>
      <c r="B1872" s="906"/>
      <c r="C1872" s="906"/>
      <c r="D1872" s="906"/>
      <c r="E1872" s="906"/>
      <c r="F1872" s="314"/>
      <c r="G1872" s="907">
        <f>'statement of marks'!$HV$108</f>
        <v>45781</v>
      </c>
      <c r="H1872" s="907"/>
      <c r="I1872" s="908" t="s">
        <v>210</v>
      </c>
      <c r="J1872" s="908"/>
      <c r="K1872" s="903"/>
      <c r="L1872" s="903"/>
      <c r="M1872" s="903"/>
      <c r="N1872" s="904"/>
      <c r="P1872" s="362"/>
    </row>
    <row r="1873" spans="1:16" ht="21" customHeight="1" thickTop="1">
      <c r="A1873" s="962" t="s">
        <v>195</v>
      </c>
      <c r="B1873" s="963"/>
      <c r="C1873" s="963"/>
      <c r="D1873" s="963"/>
      <c r="E1873" s="963"/>
      <c r="F1873" s="963"/>
      <c r="G1873" s="963"/>
      <c r="H1873" s="963"/>
      <c r="I1873" s="963"/>
      <c r="J1873" s="963"/>
      <c r="K1873" s="963"/>
      <c r="L1873" s="963"/>
      <c r="M1873" s="963"/>
      <c r="N1873" s="964"/>
      <c r="P1873" s="362"/>
    </row>
    <row r="1874" spans="1:16" ht="21" customHeight="1">
      <c r="A1874" s="965" t="str">
        <f>IF('statement of marks'!$A$2="","",'statement of marks'!$A$2)</f>
        <v>Govt. Higher Secondary School, XYZ</v>
      </c>
      <c r="B1874" s="966"/>
      <c r="C1874" s="966"/>
      <c r="D1874" s="966"/>
      <c r="E1874" s="966"/>
      <c r="F1874" s="966"/>
      <c r="G1874" s="966"/>
      <c r="H1874" s="966"/>
      <c r="I1874" s="966"/>
      <c r="J1874" s="966"/>
      <c r="K1874" s="966"/>
      <c r="L1874" s="966"/>
      <c r="M1874" s="966"/>
      <c r="N1874" s="967"/>
      <c r="P1874" s="362"/>
    </row>
    <row r="1875" spans="1:16" ht="21" customHeight="1">
      <c r="A1875" s="965"/>
      <c r="B1875" s="966"/>
      <c r="C1875" s="966"/>
      <c r="D1875" s="966"/>
      <c r="E1875" s="966"/>
      <c r="F1875" s="966"/>
      <c r="G1875" s="966"/>
      <c r="H1875" s="966"/>
      <c r="I1875" s="966"/>
      <c r="J1875" s="966"/>
      <c r="K1875" s="966"/>
      <c r="L1875" s="966"/>
      <c r="M1875" s="966"/>
      <c r="N1875" s="967"/>
      <c r="P1875" s="362"/>
    </row>
    <row r="1876" spans="1:16" ht="21" customHeight="1">
      <c r="A1876" s="891" t="s">
        <v>196</v>
      </c>
      <c r="B1876" s="892"/>
      <c r="C1876" s="939" t="str">
        <f>IF(M1896="","MAIN EXAM.",IF(C1903="SUPPL.","SUPPL. EXAM.",IF(C1903="RE-EXAM.","RE-EXAM.",)))</f>
        <v>MAIN EXAM.</v>
      </c>
      <c r="D1876" s="939"/>
      <c r="E1876" s="939"/>
      <c r="F1876" s="939"/>
      <c r="G1876" s="939"/>
      <c r="H1876" s="948" t="s">
        <v>133</v>
      </c>
      <c r="I1876" s="949"/>
      <c r="J1876" s="352" t="str">
        <f>IF('statement of marks'!$F$3="","",'statement of marks'!$F$3)</f>
        <v>2024-25</v>
      </c>
      <c r="K1876" s="939" t="s">
        <v>62</v>
      </c>
      <c r="L1876" s="939"/>
      <c r="M1876" s="939" t="str">
        <f>IF('statement of marks'!D55="","",'statement of marks'!D55)</f>
        <v/>
      </c>
      <c r="N1876" s="950"/>
      <c r="P1876" s="362"/>
    </row>
    <row r="1877" spans="1:16" ht="21" customHeight="1">
      <c r="A1877" s="891" t="s">
        <v>36</v>
      </c>
      <c r="B1877" s="892"/>
      <c r="C1877" s="892" t="str">
        <f>IF('statement of marks'!G55="","",'statement of marks'!G55)</f>
        <v/>
      </c>
      <c r="D1877" s="892"/>
      <c r="E1877" s="892"/>
      <c r="F1877" s="892"/>
      <c r="G1877" s="892"/>
      <c r="H1877" s="892"/>
      <c r="I1877" s="892"/>
      <c r="J1877" s="892"/>
      <c r="K1877" s="892"/>
      <c r="L1877" s="892"/>
      <c r="M1877" s="892"/>
      <c r="N1877" s="951"/>
      <c r="P1877" s="362"/>
    </row>
    <row r="1878" spans="1:16" ht="21" customHeight="1">
      <c r="A1878" s="891" t="s">
        <v>37</v>
      </c>
      <c r="B1878" s="892"/>
      <c r="C1878" s="892" t="str">
        <f>IF('statement of marks'!H55="","",'statement of marks'!H55)</f>
        <v/>
      </c>
      <c r="D1878" s="892"/>
      <c r="E1878" s="892"/>
      <c r="F1878" s="892"/>
      <c r="G1878" s="892"/>
      <c r="H1878" s="892"/>
      <c r="I1878" s="892"/>
      <c r="J1878" s="892"/>
      <c r="K1878" s="892"/>
      <c r="L1878" s="892"/>
      <c r="M1878" s="892"/>
      <c r="N1878" s="951"/>
      <c r="P1878" s="362"/>
    </row>
    <row r="1879" spans="1:16" ht="21" customHeight="1">
      <c r="A1879" s="891" t="s">
        <v>38</v>
      </c>
      <c r="B1879" s="892"/>
      <c r="C1879" s="892" t="str">
        <f>IF('statement of marks'!I55="","",'statement of marks'!I55)</f>
        <v/>
      </c>
      <c r="D1879" s="892"/>
      <c r="E1879" s="892"/>
      <c r="F1879" s="892"/>
      <c r="G1879" s="892"/>
      <c r="H1879" s="892"/>
      <c r="I1879" s="892"/>
      <c r="J1879" s="892"/>
      <c r="K1879" s="892"/>
      <c r="L1879" s="892"/>
      <c r="M1879" s="892"/>
      <c r="N1879" s="951"/>
      <c r="P1879" s="362"/>
    </row>
    <row r="1880" spans="1:16" ht="21" customHeight="1">
      <c r="A1880" s="891" t="s">
        <v>243</v>
      </c>
      <c r="B1880" s="892"/>
      <c r="C1880" s="892" t="str">
        <f>IF('statement of marks'!$A$3="","",'statement of marks'!$A$3)</f>
        <v>9 'A'</v>
      </c>
      <c r="D1880" s="892"/>
      <c r="E1880" s="939" t="s">
        <v>63</v>
      </c>
      <c r="F1880" s="939"/>
      <c r="G1880" s="939"/>
      <c r="H1880" s="939" t="str">
        <f>IF('statement of marks'!E55="","",'statement of marks'!E55)</f>
        <v/>
      </c>
      <c r="I1880" s="939"/>
      <c r="J1880" s="952" t="s">
        <v>58</v>
      </c>
      <c r="K1880" s="952"/>
      <c r="L1880" s="953" t="str">
        <f>IF('statement of marks'!F55="","",'statement of marks'!F55)</f>
        <v/>
      </c>
      <c r="M1880" s="953"/>
      <c r="N1880" s="954"/>
      <c r="P1880" s="362"/>
    </row>
    <row r="1881" spans="1:16" ht="21" customHeight="1">
      <c r="A1881" s="955" t="s">
        <v>197</v>
      </c>
      <c r="B1881" s="956" t="s">
        <v>198</v>
      </c>
      <c r="C1881" s="659" t="s">
        <v>67</v>
      </c>
      <c r="D1881" s="659" t="s">
        <v>68</v>
      </c>
      <c r="E1881" s="957" t="s">
        <v>434</v>
      </c>
      <c r="F1881" s="958" t="s">
        <v>431</v>
      </c>
      <c r="G1881" s="659" t="s">
        <v>370</v>
      </c>
      <c r="H1881" s="659" t="s">
        <v>212</v>
      </c>
      <c r="I1881" s="659" t="s">
        <v>432</v>
      </c>
      <c r="J1881" s="659" t="s">
        <v>168</v>
      </c>
      <c r="K1881" s="659" t="s">
        <v>438</v>
      </c>
      <c r="L1881" s="659" t="s">
        <v>365</v>
      </c>
      <c r="M1881" s="659" t="s">
        <v>366</v>
      </c>
      <c r="N1881" s="961" t="s">
        <v>213</v>
      </c>
      <c r="P1881" s="362"/>
    </row>
    <row r="1882" spans="1:16" ht="21" customHeight="1">
      <c r="A1882" s="955"/>
      <c r="B1882" s="956"/>
      <c r="C1882" s="659"/>
      <c r="D1882" s="659"/>
      <c r="E1882" s="957"/>
      <c r="F1882" s="959"/>
      <c r="G1882" s="659"/>
      <c r="H1882" s="659"/>
      <c r="I1882" s="659"/>
      <c r="J1882" s="659"/>
      <c r="K1882" s="659"/>
      <c r="L1882" s="659"/>
      <c r="M1882" s="659"/>
      <c r="N1882" s="961"/>
      <c r="P1882" s="362"/>
    </row>
    <row r="1883" spans="1:16" ht="21" customHeight="1">
      <c r="A1883" s="955"/>
      <c r="B1883" s="956"/>
      <c r="C1883" s="659"/>
      <c r="D1883" s="659"/>
      <c r="E1883" s="957"/>
      <c r="F1883" s="960"/>
      <c r="G1883" s="659"/>
      <c r="H1883" s="659"/>
      <c r="I1883" s="659"/>
      <c r="J1883" s="659"/>
      <c r="K1883" s="659"/>
      <c r="L1883" s="659"/>
      <c r="M1883" s="659"/>
      <c r="N1883" s="961"/>
      <c r="P1883" s="362"/>
    </row>
    <row r="1884" spans="1:16" ht="21" customHeight="1">
      <c r="A1884" s="922" t="s">
        <v>149</v>
      </c>
      <c r="B1884" s="923"/>
      <c r="C1884" s="274">
        <v>10</v>
      </c>
      <c r="D1884" s="274">
        <v>10</v>
      </c>
      <c r="E1884" s="322" t="s">
        <v>436</v>
      </c>
      <c r="F1884" s="322" t="s">
        <v>437</v>
      </c>
      <c r="G1884" s="274">
        <v>70</v>
      </c>
      <c r="H1884" s="270">
        <v>100</v>
      </c>
      <c r="I1884" s="202">
        <v>100</v>
      </c>
      <c r="J1884" s="270">
        <v>200</v>
      </c>
      <c r="K1884" s="279"/>
      <c r="L1884" s="270">
        <v>100</v>
      </c>
      <c r="M1884" s="270"/>
      <c r="N1884" s="201">
        <v>200</v>
      </c>
      <c r="P1884" s="362"/>
    </row>
    <row r="1885" spans="1:16" ht="21" customHeight="1">
      <c r="A1885" s="891" t="str">
        <f>'statement of marks'!$J$3</f>
        <v xml:space="preserve"> HINDI</v>
      </c>
      <c r="B1885" s="892"/>
      <c r="C1885" s="277" t="str">
        <f>IF('statement of marks'!J55="","",'statement of marks'!J55)</f>
        <v/>
      </c>
      <c r="D1885" s="277" t="str">
        <f>IF('statement of marks'!K55="","",'statement of marks'!K55)</f>
        <v/>
      </c>
      <c r="E1885" s="277" t="str">
        <f>IF('statement of marks'!L55="","",'statement of marks'!L55)</f>
        <v/>
      </c>
      <c r="F1885" s="360" t="str">
        <f>IF('statement of marks'!N55="","",'statement of marks'!N55)</f>
        <v/>
      </c>
      <c r="G1885" s="277" t="str">
        <f>IF('statement of marks'!O55="","",'statement of marks'!O55)</f>
        <v/>
      </c>
      <c r="H1885" s="270" t="str">
        <f t="shared" ref="H1885:H1890" si="287">IF(G1885="","",SUM(C1885:G1885))</f>
        <v/>
      </c>
      <c r="I1885" s="202" t="str">
        <f>IF('statement of marks'!Q55="","",'statement of marks'!Q55)</f>
        <v/>
      </c>
      <c r="J1885" s="203" t="str">
        <f t="shared" ref="J1885:J1890" si="288">IF(I1885="","",SUM(H1885:I1885))</f>
        <v/>
      </c>
      <c r="K1885" s="275" t="str">
        <f>CONCATENATE('statement of marks'!HZ55,'statement of marks'!IA55,'statement of marks'!IB55)</f>
        <v/>
      </c>
      <c r="L1885" s="277" t="str">
        <f>IF('result subject-wise'!AB55="","",'result subject-wise'!AB55)</f>
        <v/>
      </c>
      <c r="M1885" s="277" t="str">
        <f>IF('result subject-wise'!AK55="","",'result subject-wise'!AK55)</f>
        <v/>
      </c>
      <c r="N1885" s="276" t="str">
        <f>IF(AND(K1885="RE",M1885=""),"",IF(AND(K1885="S",M1885=""),"",IF(M1885="P",SUM(H1885,L1885),J1885)))</f>
        <v/>
      </c>
      <c r="P1885" s="362"/>
    </row>
    <row r="1886" spans="1:16" ht="21" customHeight="1">
      <c r="A1886" s="891" t="str">
        <f>'statement of marks'!$Y$3</f>
        <v xml:space="preserve"> ENGLISH</v>
      </c>
      <c r="B1886" s="892"/>
      <c r="C1886" s="277" t="str">
        <f>IF('statement of marks'!Y55="","",'statement of marks'!Y55)</f>
        <v/>
      </c>
      <c r="D1886" s="277" t="str">
        <f>IF('statement of marks'!Z55="","",'statement of marks'!Z55)</f>
        <v/>
      </c>
      <c r="E1886" s="277" t="str">
        <f>IF('statement of marks'!AA55="","",'statement of marks'!AA55)</f>
        <v/>
      </c>
      <c r="F1886" s="360" t="str">
        <f>IF('statement of marks'!AC55="","",'statement of marks'!AC55)</f>
        <v/>
      </c>
      <c r="G1886" s="277" t="str">
        <f>IF('statement of marks'!AD55="","",'statement of marks'!AD55)</f>
        <v/>
      </c>
      <c r="H1886" s="270" t="str">
        <f t="shared" si="287"/>
        <v/>
      </c>
      <c r="I1886" s="202" t="str">
        <f>IF('statement of marks'!AF55="","",'statement of marks'!AF55)</f>
        <v/>
      </c>
      <c r="J1886" s="203" t="str">
        <f t="shared" si="288"/>
        <v/>
      </c>
      <c r="K1886" s="275" t="str">
        <f>CONCATENATE('statement of marks'!IC55,'statement of marks'!ID55,'statement of marks'!IE55,)</f>
        <v/>
      </c>
      <c r="L1886" s="277" t="str">
        <f>IF('result subject-wise'!AC55="","",'result subject-wise'!AC55)</f>
        <v/>
      </c>
      <c r="M1886" s="277" t="str">
        <f>IF('result subject-wise'!AL55="","",'result subject-wise'!AL55)</f>
        <v/>
      </c>
      <c r="N1886" s="276" t="str">
        <f t="shared" ref="N1886:N1890" si="289">IF(AND(K1886="RE",M1886=""),"",IF(AND(K1886="S",M1886=""),"",IF(M1886="P",SUM(H1886,L1886),J1886)))</f>
        <v/>
      </c>
      <c r="P1886" s="362"/>
    </row>
    <row r="1887" spans="1:16" ht="21" customHeight="1">
      <c r="A1887" s="891" t="str">
        <f>'statement of marks'!AO55</f>
        <v/>
      </c>
      <c r="B1887" s="892"/>
      <c r="C1887" s="277" t="str">
        <f>IF('statement of marks'!AP55="","",'statement of marks'!AP55)</f>
        <v/>
      </c>
      <c r="D1887" s="277" t="str">
        <f>IF('statement of marks'!AQ55="","",'statement of marks'!AQ55)</f>
        <v/>
      </c>
      <c r="E1887" s="277" t="str">
        <f>IF('statement of marks'!AR55="","",'statement of marks'!AR55)</f>
        <v/>
      </c>
      <c r="F1887" s="360" t="str">
        <f>IF('statement of marks'!AT55="","",'statement of marks'!AT55)</f>
        <v/>
      </c>
      <c r="G1887" s="277" t="str">
        <f>IF('statement of marks'!AU55="","",'statement of marks'!AU55)</f>
        <v/>
      </c>
      <c r="H1887" s="270" t="str">
        <f t="shared" si="287"/>
        <v/>
      </c>
      <c r="I1887" s="202" t="str">
        <f>IF('statement of marks'!AW55="","",'statement of marks'!AW55)</f>
        <v/>
      </c>
      <c r="J1887" s="203" t="str">
        <f t="shared" si="288"/>
        <v/>
      </c>
      <c r="K1887" s="275" t="str">
        <f>CONCATENATE('statement of marks'!IF55,'statement of marks'!IL55,'statement of marks'!IM55)</f>
        <v/>
      </c>
      <c r="L1887" s="277" t="str">
        <f>IF('result subject-wise'!AD55="","",'result subject-wise'!AD55)</f>
        <v/>
      </c>
      <c r="M1887" s="277" t="str">
        <f>IF('result subject-wise'!AM55="","",'result subject-wise'!AM55)</f>
        <v/>
      </c>
      <c r="N1887" s="276" t="str">
        <f t="shared" si="289"/>
        <v/>
      </c>
      <c r="P1887" s="362"/>
    </row>
    <row r="1888" spans="1:16" ht="21" customHeight="1">
      <c r="A1888" s="891" t="str">
        <f>'statement of marks'!$BE$3</f>
        <v xml:space="preserve"> SCIENCE</v>
      </c>
      <c r="B1888" s="892"/>
      <c r="C1888" s="277" t="str">
        <f>IF('statement of marks'!BE55="","",'statement of marks'!BE55)</f>
        <v/>
      </c>
      <c r="D1888" s="277" t="str">
        <f>IF('statement of marks'!BF55="","",'statement of marks'!BF55)</f>
        <v/>
      </c>
      <c r="E1888" s="277" t="str">
        <f>IF('statement of marks'!BG55="","",'statement of marks'!BG55)</f>
        <v/>
      </c>
      <c r="F1888" s="360" t="str">
        <f>IF('statement of marks'!BI55="","",'statement of marks'!BI55)</f>
        <v/>
      </c>
      <c r="G1888" s="277" t="str">
        <f>IF('statement of marks'!BJ55="","",'statement of marks'!BJ55)</f>
        <v/>
      </c>
      <c r="H1888" s="270" t="str">
        <f t="shared" si="287"/>
        <v/>
      </c>
      <c r="I1888" s="202" t="str">
        <f>IF('statement of marks'!BL55="","",'statement of marks'!BL55)</f>
        <v/>
      </c>
      <c r="J1888" s="203" t="str">
        <f t="shared" si="288"/>
        <v/>
      </c>
      <c r="K1888" s="275" t="str">
        <f>CONCATENATE('statement of marks'!IN55,'statement of marks'!IO55,'statement of marks'!IP55)</f>
        <v/>
      </c>
      <c r="L1888" s="277" t="str">
        <f>IF('result subject-wise'!AE55="","",'result subject-wise'!AE55)</f>
        <v/>
      </c>
      <c r="M1888" s="277" t="str">
        <f>IF('result subject-wise'!AN55="","",'result subject-wise'!AN55)</f>
        <v/>
      </c>
      <c r="N1888" s="276" t="str">
        <f t="shared" si="289"/>
        <v/>
      </c>
      <c r="P1888" s="362"/>
    </row>
    <row r="1889" spans="1:16" ht="21" customHeight="1">
      <c r="A1889" s="909" t="str">
        <f>'statement of marks'!$BU55</f>
        <v xml:space="preserve"> SOCIAL SCIENCE</v>
      </c>
      <c r="B1889" s="910"/>
      <c r="C1889" s="277">
        <f>IF('statement of marks'!CL55="","",'statement of marks'!CL55)</f>
        <v>10</v>
      </c>
      <c r="D1889" s="277">
        <f>IF('statement of marks'!CM55="","",'statement of marks'!CM55)</f>
        <v>10</v>
      </c>
      <c r="E1889" s="277">
        <f>IF('statement of marks'!CN55="","",'statement of marks'!CN55)</f>
        <v>9</v>
      </c>
      <c r="F1889" s="360">
        <f>IF('statement of marks'!CO55="","",'statement of marks'!CO55)</f>
        <v>0.5</v>
      </c>
      <c r="G1889" s="277">
        <f>IF('statement of marks'!CP55="","",'statement of marks'!CP55)</f>
        <v>70</v>
      </c>
      <c r="H1889" s="270">
        <f t="shared" si="287"/>
        <v>99.5</v>
      </c>
      <c r="I1889" s="202">
        <f>IF('statement of marks'!CR55="","",'statement of marks'!CR55)</f>
        <v>100</v>
      </c>
      <c r="J1889" s="203">
        <f t="shared" si="288"/>
        <v>199.5</v>
      </c>
      <c r="K1889" s="275" t="str">
        <f>CONCATENATE('statement of marks'!IQ55,'statement of marks'!IR55,'statement of marks'!IS55)</f>
        <v/>
      </c>
      <c r="L1889" s="277" t="str">
        <f>IF('result subject-wise'!AF55="","",'result subject-wise'!AF55)</f>
        <v/>
      </c>
      <c r="M1889" s="277" t="str">
        <f>IF('result subject-wise'!AO55="","",'result subject-wise'!AO55)</f>
        <v/>
      </c>
      <c r="N1889" s="276">
        <f t="shared" si="289"/>
        <v>199.5</v>
      </c>
      <c r="P1889" s="362"/>
    </row>
    <row r="1890" spans="1:16" ht="21" customHeight="1">
      <c r="A1890" s="891" t="str">
        <f>'statement of marks'!$CZ$3</f>
        <v xml:space="preserve"> MATHEMATICS</v>
      </c>
      <c r="B1890" s="892"/>
      <c r="C1890" s="277">
        <f>IF('statement of marks'!CZ55="","",'statement of marks'!CZ55)</f>
        <v>5</v>
      </c>
      <c r="D1890" s="277">
        <f>IF('statement of marks'!DA55="","",'statement of marks'!DA55)</f>
        <v>4</v>
      </c>
      <c r="E1890" s="277">
        <f>IF('statement of marks'!DB55="","",'statement of marks'!DB55)</f>
        <v>8</v>
      </c>
      <c r="F1890" s="360">
        <f>IF('statement of marks'!DD55="","",'statement of marks'!DD55)</f>
        <v>1</v>
      </c>
      <c r="G1890" s="277">
        <f>IF('statement of marks'!DE55="","",'statement of marks'!DE55)</f>
        <v>25</v>
      </c>
      <c r="H1890" s="270">
        <f t="shared" si="287"/>
        <v>43</v>
      </c>
      <c r="I1890" s="202">
        <f>IF('statement of marks'!DG55="","",'statement of marks'!DG55)</f>
        <v>90</v>
      </c>
      <c r="J1890" s="203">
        <f t="shared" si="288"/>
        <v>133</v>
      </c>
      <c r="K1890" s="275" t="str">
        <f>CONCATENATE('statement of marks'!IT55,'statement of marks'!IU55,'statement of marks'!IV55)</f>
        <v/>
      </c>
      <c r="L1890" s="277" t="str">
        <f>IF('result subject-wise'!AG55="","",'result subject-wise'!AG55)</f>
        <v/>
      </c>
      <c r="M1890" s="277" t="str">
        <f>IF('result subject-wise'!AP55="","",'result subject-wise'!AP55)</f>
        <v/>
      </c>
      <c r="N1890" s="276">
        <f t="shared" si="289"/>
        <v>133</v>
      </c>
      <c r="P1890" s="362"/>
    </row>
    <row r="1891" spans="1:16" ht="21" customHeight="1">
      <c r="A1891" s="911" t="s">
        <v>214</v>
      </c>
      <c r="B1891" s="912"/>
      <c r="C1891" s="274">
        <f t="shared" ref="C1891:D1891" si="290">IF(C1890="","",SUM(C1885:C1890))</f>
        <v>15</v>
      </c>
      <c r="D1891" s="274">
        <f t="shared" si="290"/>
        <v>14</v>
      </c>
      <c r="E1891" s="274">
        <f>IF(E1890="","",SUM(E1885:E1890))</f>
        <v>17</v>
      </c>
      <c r="F1891" s="361">
        <f>IF(F1890="","",SUM(F1885:F1890))</f>
        <v>1.5</v>
      </c>
      <c r="G1891" s="274">
        <f t="shared" ref="G1891:J1891" si="291">IF(G1890="","",SUM(G1885:G1890))</f>
        <v>95</v>
      </c>
      <c r="H1891" s="274">
        <f t="shared" si="291"/>
        <v>142.5</v>
      </c>
      <c r="I1891" s="274">
        <f t="shared" si="291"/>
        <v>190</v>
      </c>
      <c r="J1891" s="274">
        <f t="shared" si="291"/>
        <v>332.5</v>
      </c>
      <c r="K1891" s="913"/>
      <c r="L1891" s="914"/>
      <c r="M1891" s="919">
        <f>COUNTIF(M1885:M1890,"F")</f>
        <v>0</v>
      </c>
      <c r="N1891" s="273">
        <f>SUM(N1885:N1890)</f>
        <v>332.5</v>
      </c>
      <c r="P1891" s="362"/>
    </row>
    <row r="1892" spans="1:16" ht="21" customHeight="1">
      <c r="A1892" s="911" t="s">
        <v>199</v>
      </c>
      <c r="B1892" s="912"/>
      <c r="C1892" s="270">
        <f>60-(COUNTIF(C1885:C1890,"NA")*C1884+COUNTIF(C1885:C1890,"ML")*C1884)</f>
        <v>60</v>
      </c>
      <c r="D1892" s="270">
        <f>60-(COUNTIF(D1885:D1890,"NA")*D1884+COUNTIF(D1885:D1890,"ML")*D1884)</f>
        <v>60</v>
      </c>
      <c r="E1892" s="270">
        <f>53-(COUNTIF(E1885:E1890,"NA")*9+COUNTIF(E1885:E1890,"ML")*9)</f>
        <v>53</v>
      </c>
      <c r="F1892" s="270">
        <f>7-(COUNTIF(F1885:F1890,"ML")*1)</f>
        <v>7</v>
      </c>
      <c r="G1892" s="270">
        <f>420-(COUNTIF(G1885:G1890,"NA")*G1884+COUNTIF(G1885:G1890,"ML")*G1884)</f>
        <v>420</v>
      </c>
      <c r="H1892" s="270">
        <f>SUM(C1892:G1892)</f>
        <v>600</v>
      </c>
      <c r="I1892" s="270">
        <f>600-(COUNTIF(I1885:I1890,"ML")*100)</f>
        <v>600</v>
      </c>
      <c r="J1892" s="270">
        <f>SUM(H1892:I1892)</f>
        <v>1200</v>
      </c>
      <c r="K1892" s="915"/>
      <c r="L1892" s="916"/>
      <c r="M1892" s="920"/>
      <c r="N1892" s="201">
        <f>6*N1884</f>
        <v>1200</v>
      </c>
      <c r="P1892" s="362"/>
    </row>
    <row r="1893" spans="1:16" ht="21" customHeight="1">
      <c r="A1893" s="922" t="s">
        <v>130</v>
      </c>
      <c r="B1893" s="923"/>
      <c r="C1893" s="204">
        <f t="shared" ref="C1893:J1893" si="292">C1891/C1892*100</f>
        <v>25</v>
      </c>
      <c r="D1893" s="204">
        <f t="shared" si="292"/>
        <v>23.333333333333332</v>
      </c>
      <c r="E1893" s="204">
        <f t="shared" si="292"/>
        <v>32.075471698113205</v>
      </c>
      <c r="F1893" s="204">
        <f t="shared" si="292"/>
        <v>21.428571428571427</v>
      </c>
      <c r="G1893" s="204">
        <f t="shared" si="292"/>
        <v>22.61904761904762</v>
      </c>
      <c r="H1893" s="204">
        <f t="shared" si="292"/>
        <v>23.75</v>
      </c>
      <c r="I1893" s="204">
        <f t="shared" si="292"/>
        <v>31.666666666666664</v>
      </c>
      <c r="J1893" s="204">
        <f t="shared" si="292"/>
        <v>27.708333333333336</v>
      </c>
      <c r="K1893" s="917"/>
      <c r="L1893" s="918"/>
      <c r="M1893" s="921"/>
      <c r="N1893" s="354">
        <f>N1891/N1892*100</f>
        <v>27.708333333333336</v>
      </c>
      <c r="P1893" s="363"/>
    </row>
    <row r="1894" spans="1:16" ht="21" customHeight="1">
      <c r="A1894" s="891" t="str">
        <f>'statement of marks'!$DS$3</f>
        <v>RAJASTHAN KA SWARNIM ITIHAS</v>
      </c>
      <c r="B1894" s="892"/>
      <c r="C1894" s="272">
        <f>IF('statement of marks'!DS55="","",'statement of marks'!DS55)</f>
        <v>10</v>
      </c>
      <c r="D1894" s="272">
        <f>IF('statement of marks'!DT55="","",'statement of marks'!DT55)</f>
        <v>10</v>
      </c>
      <c r="E1894" s="277">
        <f>IF('statement of marks'!DU55="","",'statement of marks'!DU55)</f>
        <v>10</v>
      </c>
      <c r="F1894" s="924"/>
      <c r="G1894" s="272">
        <f>IF('statement of marks'!DW55="","",'statement of marks'!DW55)</f>
        <v>70</v>
      </c>
      <c r="H1894" s="270">
        <f>IF(G1894="","",SUM(C1894:G1894))</f>
        <v>100</v>
      </c>
      <c r="I1894" s="272">
        <f>IF('statement of marks'!DY55="","",'statement of marks'!DY55)</f>
        <v>100</v>
      </c>
      <c r="J1894" s="270">
        <f>IF(I1894="","",SUM(H1894:I1894))</f>
        <v>200</v>
      </c>
      <c r="K1894" s="275" t="str">
        <f>IF('statement of marks'!IW55="","",'statement of marks'!IW55)</f>
        <v/>
      </c>
      <c r="L1894" s="280" t="str">
        <f>IF('result subject-wise'!AQ55="","",'result subject-wise'!AQ55)</f>
        <v/>
      </c>
      <c r="M1894" s="927" t="s">
        <v>441</v>
      </c>
      <c r="N1894" s="928"/>
      <c r="P1894" s="362"/>
    </row>
    <row r="1895" spans="1:16" ht="21" customHeight="1">
      <c r="A1895" s="891" t="str">
        <f>'statement of marks'!$EG$3</f>
        <v xml:space="preserve"> PH. AND HEALTH EDU.</v>
      </c>
      <c r="B1895" s="892"/>
      <c r="C1895" s="272">
        <f>IF('statement of marks'!EI55="","",'statement of marks'!EI55)</f>
        <v>14</v>
      </c>
      <c r="D1895" s="272">
        <f>IF('statement of marks'!EL55="","",'statement of marks'!EL55)</f>
        <v>11</v>
      </c>
      <c r="E1895" s="277">
        <f>IF('statement of marks'!EO55="","",'statement of marks'!EO55)</f>
        <v>25</v>
      </c>
      <c r="F1895" s="925"/>
      <c r="G1895" s="272">
        <f>IF('statement of marks'!EU55="","",'statement of marks'!EU55)</f>
        <v>38</v>
      </c>
      <c r="H1895" s="270">
        <f>IF(G1895="","",SUM(C1895:G1895))</f>
        <v>88</v>
      </c>
      <c r="I1895" s="272">
        <f>IF('statement of marks'!EZ55="","",'statement of marks'!EZ55)</f>
        <v>100</v>
      </c>
      <c r="J1895" s="270">
        <f>IF(I1895="","",SUM(H1895:I1895))</f>
        <v>188</v>
      </c>
      <c r="K1895" s="275" t="str">
        <f>IF('statement of marks'!IX55="","",'statement of marks'!IX55)</f>
        <v>A</v>
      </c>
      <c r="L1895" s="274" t="str">
        <f>IF('result subject-wise'!AR55="","",'result subject-wise'!AR55)</f>
        <v/>
      </c>
      <c r="M1895" s="929"/>
      <c r="N1895" s="930"/>
      <c r="P1895" s="362"/>
    </row>
    <row r="1896" spans="1:16" ht="21" customHeight="1">
      <c r="A1896" s="891" t="str">
        <f>'statement of marks'!$FJ$3</f>
        <v xml:space="preserve"> FOUNDATION OF IT</v>
      </c>
      <c r="B1896" s="892"/>
      <c r="C1896" s="272">
        <f>IF('statement of marks'!FJ55="","",'statement of marks'!FJ55)</f>
        <v>10</v>
      </c>
      <c r="D1896" s="272">
        <f>IF('statement of marks'!FK55="","",'statement of marks'!FK55)</f>
        <v>10</v>
      </c>
      <c r="E1896" s="277">
        <f>IF('statement of marks'!FL55="","",'statement of marks'!FL55)</f>
        <v>10</v>
      </c>
      <c r="F1896" s="926"/>
      <c r="G1896" s="272">
        <f>IF('statement of marks'!FP55="","",'statement of marks'!FP55)</f>
        <v>51</v>
      </c>
      <c r="H1896" s="270">
        <f>IF(G1896="","",SUM(C1896:G1896))</f>
        <v>81</v>
      </c>
      <c r="I1896" s="272">
        <f>IF('statement of marks'!FU55="","",'statement of marks'!FU55)</f>
        <v>90</v>
      </c>
      <c r="J1896" s="270">
        <f>IF(I1896="","",SUM(H1896:I1896))</f>
        <v>171</v>
      </c>
      <c r="K1896" s="275" t="str">
        <f>IF('statement of marks'!IY55="","",'statement of marks'!IY55)</f>
        <v>A</v>
      </c>
      <c r="L1896" s="274" t="str">
        <f>IF('result subject-wise'!AS55="","",'result subject-wise'!AS55)</f>
        <v/>
      </c>
      <c r="M1896" s="931" t="str">
        <f>IF('result subject-wise'!AV55="","",'result subject-wise'!AV55)</f>
        <v/>
      </c>
      <c r="N1896" s="932"/>
      <c r="P1896" s="362"/>
    </row>
    <row r="1897" spans="1:16" ht="21" customHeight="1">
      <c r="A1897" s="891" t="str">
        <f>'statement of marks'!$GE$3</f>
        <v xml:space="preserve"> S.U.P.W.</v>
      </c>
      <c r="B1897" s="892"/>
      <c r="C1897" s="933" t="s">
        <v>244</v>
      </c>
      <c r="D1897" s="934"/>
      <c r="E1897" s="933" t="s">
        <v>74</v>
      </c>
      <c r="F1897" s="933"/>
      <c r="G1897" s="934"/>
      <c r="H1897" s="934" t="s">
        <v>75</v>
      </c>
      <c r="I1897" s="934"/>
      <c r="J1897" s="270" t="s">
        <v>35</v>
      </c>
      <c r="K1897" s="274" t="s">
        <v>52</v>
      </c>
      <c r="L1897" s="935"/>
      <c r="M1897" s="933" t="s">
        <v>130</v>
      </c>
      <c r="N1897" s="936"/>
      <c r="P1897" s="362"/>
    </row>
    <row r="1898" spans="1:16" ht="21" customHeight="1">
      <c r="A1898" s="891"/>
      <c r="B1898" s="892"/>
      <c r="C1898" s="934">
        <f>'statement of marks'!$GE$6</f>
        <v>25</v>
      </c>
      <c r="D1898" s="934"/>
      <c r="E1898" s="934">
        <f>'statement of marks'!$GF$6</f>
        <v>45</v>
      </c>
      <c r="F1898" s="934"/>
      <c r="G1898" s="934"/>
      <c r="H1898" s="934">
        <f>'statement of marks'!$GG$6</f>
        <v>30</v>
      </c>
      <c r="I1898" s="934"/>
      <c r="J1898" s="270">
        <f>SUM(C1898,E1898,H1898)</f>
        <v>100</v>
      </c>
      <c r="K1898" s="274"/>
      <c r="L1898" s="935"/>
      <c r="M1898" s="937" t="str">
        <f>IF(M1896="PASS",N1893,"")</f>
        <v/>
      </c>
      <c r="N1898" s="938"/>
      <c r="P1898" s="362"/>
    </row>
    <row r="1899" spans="1:16" ht="21" customHeight="1">
      <c r="A1899" s="891"/>
      <c r="B1899" s="892"/>
      <c r="C1899" s="939">
        <f>IF('statement of marks'!GE55="","",'statement of marks'!GE55)</f>
        <v>24</v>
      </c>
      <c r="D1899" s="939"/>
      <c r="E1899" s="939">
        <f>'statement of marks'!GF55</f>
        <v>44</v>
      </c>
      <c r="F1899" s="939"/>
      <c r="G1899" s="939"/>
      <c r="H1899" s="939">
        <f>'statement of marks'!GG55</f>
        <v>30</v>
      </c>
      <c r="I1899" s="939"/>
      <c r="J1899" s="272">
        <f>IF(H1899="","",SUM(C1899,E1899,H1899))</f>
        <v>98</v>
      </c>
      <c r="K1899" s="275" t="str">
        <f>IF('statement of marks'!IZ55="","",'statement of marks'!IZ55)</f>
        <v>A</v>
      </c>
      <c r="L1899" s="935"/>
      <c r="M1899" s="940" t="s">
        <v>50</v>
      </c>
      <c r="N1899" s="941"/>
      <c r="P1899" s="362"/>
    </row>
    <row r="1900" spans="1:16" ht="21" customHeight="1">
      <c r="A1900" s="891" t="str">
        <f>'statement of marks'!$GN$3</f>
        <v xml:space="preserve"> ART EDU.</v>
      </c>
      <c r="B1900" s="892"/>
      <c r="C1900" s="934" t="s">
        <v>76</v>
      </c>
      <c r="D1900" s="934"/>
      <c r="E1900" s="934" t="s">
        <v>77</v>
      </c>
      <c r="F1900" s="934"/>
      <c r="G1900" s="934"/>
      <c r="H1900" s="934" t="s">
        <v>78</v>
      </c>
      <c r="I1900" s="934"/>
      <c r="J1900" s="270" t="s">
        <v>35</v>
      </c>
      <c r="K1900" s="274" t="s">
        <v>52</v>
      </c>
      <c r="L1900" s="935"/>
      <c r="M1900" s="942" t="str">
        <f>IF(M1898="","",IF(M1898&gt;=60,"FIRST",IF(M1898&gt;=48,"SECOND",IF(M1898&gt;=36,"THIRD"))))</f>
        <v/>
      </c>
      <c r="N1900" s="943"/>
      <c r="P1900" s="362"/>
    </row>
    <row r="1901" spans="1:16" ht="21" customHeight="1">
      <c r="A1901" s="891"/>
      <c r="B1901" s="892"/>
      <c r="C1901" s="934">
        <f>'statement of marks'!$GN$6</f>
        <v>25</v>
      </c>
      <c r="D1901" s="934"/>
      <c r="E1901" s="274">
        <f>'statement of marks'!$GO$6</f>
        <v>30</v>
      </c>
      <c r="F1901" s="274"/>
      <c r="G1901" s="270">
        <f>'statement of marks'!$GP$6</f>
        <v>30</v>
      </c>
      <c r="H1901" s="934">
        <f>'statement of marks'!$GQ$6</f>
        <v>15</v>
      </c>
      <c r="I1901" s="934"/>
      <c r="J1901" s="270">
        <f>SUM(C1901,E1901,G1901,H1901)</f>
        <v>100</v>
      </c>
      <c r="K1901" s="274"/>
      <c r="L1901" s="935"/>
      <c r="M1901" s="942"/>
      <c r="N1901" s="943"/>
      <c r="P1901" s="362"/>
    </row>
    <row r="1902" spans="1:16" ht="21" customHeight="1">
      <c r="A1902" s="891"/>
      <c r="B1902" s="892"/>
      <c r="C1902" s="939">
        <f>IF('statement of marks'!GN55="","",'statement of marks'!GN55)</f>
        <v>24</v>
      </c>
      <c r="D1902" s="939"/>
      <c r="E1902" s="277">
        <f>'statement of marks'!GO55</f>
        <v>28</v>
      </c>
      <c r="F1902" s="277"/>
      <c r="G1902" s="272">
        <f>'statement of marks'!GP55</f>
        <v>27</v>
      </c>
      <c r="H1902" s="939">
        <f>'statement of marks'!GQ55</f>
        <v>14</v>
      </c>
      <c r="I1902" s="939"/>
      <c r="J1902" s="270">
        <f>IF(H1902="","",SUM(C1902:H1902))</f>
        <v>93</v>
      </c>
      <c r="K1902" s="275" t="str">
        <f>IF('statement of marks'!JA55="","",'statement of marks'!JA55)</f>
        <v>A</v>
      </c>
      <c r="L1902" s="944" t="s">
        <v>442</v>
      </c>
      <c r="M1902" s="945"/>
      <c r="N1902" s="946"/>
      <c r="P1902" s="362"/>
    </row>
    <row r="1903" spans="1:16" ht="21" customHeight="1">
      <c r="A1903" s="922" t="s">
        <v>439</v>
      </c>
      <c r="B1903" s="923"/>
      <c r="C1903" s="901" t="str">
        <f>'statement of marks'!HK55</f>
        <v/>
      </c>
      <c r="D1903" s="901"/>
      <c r="E1903" s="901"/>
      <c r="F1903" s="278"/>
      <c r="G1903" s="278" t="s">
        <v>211</v>
      </c>
      <c r="H1903" s="275" t="str">
        <f>IF('statement of marks'!DR55="","",'statement of marks'!DR55)</f>
        <v/>
      </c>
      <c r="I1903" s="942" t="s">
        <v>209</v>
      </c>
      <c r="J1903" s="942"/>
      <c r="K1903" s="272" t="str">
        <f>IF('statement of marks'!HM55="","",'statement of marks'!HM55)</f>
        <v/>
      </c>
      <c r="L1903" s="945"/>
      <c r="M1903" s="945"/>
      <c r="N1903" s="946"/>
      <c r="P1903" s="362"/>
    </row>
    <row r="1904" spans="1:16" ht="21" customHeight="1">
      <c r="A1904" s="310" t="s">
        <v>363</v>
      </c>
      <c r="B1904" s="947" t="s">
        <v>202</v>
      </c>
      <c r="C1904" s="947"/>
      <c r="D1904" s="939" t="s">
        <v>203</v>
      </c>
      <c r="E1904" s="939"/>
      <c r="F1904" s="272"/>
      <c r="G1904" s="939" t="s">
        <v>204</v>
      </c>
      <c r="H1904" s="939"/>
      <c r="I1904" s="939" t="s">
        <v>205</v>
      </c>
      <c r="J1904" s="939"/>
      <c r="K1904" s="272" t="s">
        <v>324</v>
      </c>
      <c r="L1904" s="945"/>
      <c r="M1904" s="945"/>
      <c r="N1904" s="946"/>
      <c r="P1904" s="362"/>
    </row>
    <row r="1905" spans="1:16" ht="21" customHeight="1">
      <c r="A1905" s="891" t="s">
        <v>200</v>
      </c>
      <c r="B1905" s="892"/>
      <c r="C1905" s="277" t="str">
        <f>IF('statement of marks'!HO55="","",'statement of marks'!HO55)</f>
        <v/>
      </c>
      <c r="D1905" s="893" t="str">
        <f>IF('statement of marks'!HQ55="","",'statement of marks'!HQ55)</f>
        <v/>
      </c>
      <c r="E1905" s="893"/>
      <c r="F1905" s="277"/>
      <c r="G1905" s="893" t="str">
        <f>IF('statement of marks'!HS55="","",'statement of marks'!HS55)</f>
        <v/>
      </c>
      <c r="H1905" s="893"/>
      <c r="I1905" s="893" t="str">
        <f>IF('statement of marks'!HU55="","",'statement of marks'!HU55)</f>
        <v/>
      </c>
      <c r="J1905" s="893"/>
      <c r="K1905" s="275" t="str">
        <f>'statement of marks'!HW55</f>
        <v/>
      </c>
      <c r="L1905" s="894" t="str">
        <f>IF(OR(M1896="PASS",M1896="FAIL"),'result subject-wise'!$AV$112,"")</f>
        <v/>
      </c>
      <c r="M1905" s="894"/>
      <c r="N1905" s="895"/>
      <c r="P1905" s="362"/>
    </row>
    <row r="1906" spans="1:16" ht="21" customHeight="1">
      <c r="A1906" s="896" t="s">
        <v>201</v>
      </c>
      <c r="B1906" s="897"/>
      <c r="C1906" s="274" t="str">
        <f>IF('statement of marks'!HN55="","",'statement of marks'!HN55)</f>
        <v/>
      </c>
      <c r="D1906" s="898" t="str">
        <f>IF('statement of marks'!HP55="","",'statement of marks'!HP55)</f>
        <v/>
      </c>
      <c r="E1906" s="898"/>
      <c r="F1906" s="274"/>
      <c r="G1906" s="898" t="str">
        <f>IF('statement of marks'!HR55="","",'statement of marks'!HR55)</f>
        <v/>
      </c>
      <c r="H1906" s="898"/>
      <c r="I1906" s="898" t="str">
        <f>IF('statement of marks'!HT55="","",'statement of marks'!HT55)</f>
        <v/>
      </c>
      <c r="J1906" s="898"/>
      <c r="K1906" s="274" t="str">
        <f>'statement of marks'!HV55</f>
        <v/>
      </c>
      <c r="L1906" s="894"/>
      <c r="M1906" s="894"/>
      <c r="N1906" s="895"/>
      <c r="P1906" s="362"/>
    </row>
    <row r="1907" spans="1:16" ht="21" customHeight="1">
      <c r="A1907" s="899" t="s">
        <v>323</v>
      </c>
      <c r="B1907" s="900"/>
      <c r="C1907" s="22"/>
      <c r="D1907" s="901"/>
      <c r="E1907" s="901"/>
      <c r="F1907" s="278"/>
      <c r="G1907" s="901"/>
      <c r="H1907" s="901"/>
      <c r="I1907" s="901"/>
      <c r="J1907" s="901"/>
      <c r="K1907" s="901"/>
      <c r="L1907" s="901"/>
      <c r="M1907" s="901"/>
      <c r="N1907" s="902"/>
      <c r="P1907" s="362"/>
    </row>
    <row r="1908" spans="1:16" ht="21" customHeight="1">
      <c r="A1908" s="899" t="s">
        <v>206</v>
      </c>
      <c r="B1908" s="900"/>
      <c r="C1908" s="22"/>
      <c r="D1908" s="901"/>
      <c r="E1908" s="901"/>
      <c r="F1908" s="278"/>
      <c r="G1908" s="901"/>
      <c r="H1908" s="901"/>
      <c r="I1908" s="901"/>
      <c r="J1908" s="901"/>
      <c r="K1908" s="901"/>
      <c r="L1908" s="901"/>
      <c r="M1908" s="901"/>
      <c r="N1908" s="902"/>
      <c r="P1908" s="362"/>
    </row>
    <row r="1909" spans="1:16" ht="21" customHeight="1">
      <c r="A1909" s="891" t="s">
        <v>322</v>
      </c>
      <c r="B1909" s="892"/>
      <c r="C1909" s="22"/>
      <c r="D1909" s="901"/>
      <c r="E1909" s="901"/>
      <c r="F1909" s="278"/>
      <c r="G1909" s="901"/>
      <c r="H1909" s="901"/>
      <c r="I1909" s="901"/>
      <c r="J1909" s="901"/>
      <c r="K1909" s="594" t="s">
        <v>322</v>
      </c>
      <c r="L1909" s="901"/>
      <c r="M1909" s="901"/>
      <c r="N1909" s="902"/>
      <c r="P1909" s="362"/>
    </row>
    <row r="1910" spans="1:16" ht="21" customHeight="1">
      <c r="A1910" s="891" t="s">
        <v>207</v>
      </c>
      <c r="B1910" s="892"/>
      <c r="C1910" s="22"/>
      <c r="D1910" s="901"/>
      <c r="E1910" s="901"/>
      <c r="F1910" s="278"/>
      <c r="G1910" s="901"/>
      <c r="H1910" s="901"/>
      <c r="I1910" s="901"/>
      <c r="J1910" s="901"/>
      <c r="K1910" s="901"/>
      <c r="L1910" s="901"/>
      <c r="M1910" s="901"/>
      <c r="N1910" s="902"/>
      <c r="P1910" s="362"/>
    </row>
    <row r="1911" spans="1:16" ht="21" customHeight="1" thickBot="1">
      <c r="A1911" s="905" t="s">
        <v>208</v>
      </c>
      <c r="B1911" s="906"/>
      <c r="C1911" s="906"/>
      <c r="D1911" s="906"/>
      <c r="E1911" s="906"/>
      <c r="F1911" s="314"/>
      <c r="G1911" s="907">
        <f>'statement of marks'!$HV$108</f>
        <v>45781</v>
      </c>
      <c r="H1911" s="907"/>
      <c r="I1911" s="908" t="s">
        <v>210</v>
      </c>
      <c r="J1911" s="908"/>
      <c r="K1911" s="903"/>
      <c r="L1911" s="903"/>
      <c r="M1911" s="903"/>
      <c r="N1911" s="904"/>
      <c r="P1911" s="362"/>
    </row>
    <row r="1912" spans="1:16" ht="21" customHeight="1" thickTop="1">
      <c r="A1912" s="962" t="s">
        <v>195</v>
      </c>
      <c r="B1912" s="963"/>
      <c r="C1912" s="963"/>
      <c r="D1912" s="963"/>
      <c r="E1912" s="963"/>
      <c r="F1912" s="963"/>
      <c r="G1912" s="963"/>
      <c r="H1912" s="963"/>
      <c r="I1912" s="963"/>
      <c r="J1912" s="963"/>
      <c r="K1912" s="963"/>
      <c r="L1912" s="963"/>
      <c r="M1912" s="963"/>
      <c r="N1912" s="964"/>
      <c r="P1912" s="362"/>
    </row>
    <row r="1913" spans="1:16" ht="21" customHeight="1">
      <c r="A1913" s="965" t="str">
        <f>IF('statement of marks'!$A$2="","",'statement of marks'!$A$2)</f>
        <v>Govt. Higher Secondary School, XYZ</v>
      </c>
      <c r="B1913" s="966"/>
      <c r="C1913" s="966"/>
      <c r="D1913" s="966"/>
      <c r="E1913" s="966"/>
      <c r="F1913" s="966"/>
      <c r="G1913" s="966"/>
      <c r="H1913" s="966"/>
      <c r="I1913" s="966"/>
      <c r="J1913" s="966"/>
      <c r="K1913" s="966"/>
      <c r="L1913" s="966"/>
      <c r="M1913" s="966"/>
      <c r="N1913" s="967"/>
      <c r="P1913" s="362"/>
    </row>
    <row r="1914" spans="1:16" ht="21" customHeight="1">
      <c r="A1914" s="965"/>
      <c r="B1914" s="966"/>
      <c r="C1914" s="966"/>
      <c r="D1914" s="966"/>
      <c r="E1914" s="966"/>
      <c r="F1914" s="966"/>
      <c r="G1914" s="966"/>
      <c r="H1914" s="966"/>
      <c r="I1914" s="966"/>
      <c r="J1914" s="966"/>
      <c r="K1914" s="966"/>
      <c r="L1914" s="966"/>
      <c r="M1914" s="966"/>
      <c r="N1914" s="967"/>
      <c r="P1914" s="362"/>
    </row>
    <row r="1915" spans="1:16" ht="21" customHeight="1">
      <c r="A1915" s="891" t="s">
        <v>196</v>
      </c>
      <c r="B1915" s="892"/>
      <c r="C1915" s="939" t="str">
        <f>IF(M1935="","MAIN EXAM.",IF(C1942="SUPPL.","SUPPL. EXAM.",IF(C1942="RE-EXAM.","RE-EXAM.",)))</f>
        <v>MAIN EXAM.</v>
      </c>
      <c r="D1915" s="939"/>
      <c r="E1915" s="939"/>
      <c r="F1915" s="939"/>
      <c r="G1915" s="939"/>
      <c r="H1915" s="948" t="s">
        <v>133</v>
      </c>
      <c r="I1915" s="949"/>
      <c r="J1915" s="352" t="str">
        <f>IF('statement of marks'!$F$3="","",'statement of marks'!$F$3)</f>
        <v>2024-25</v>
      </c>
      <c r="K1915" s="939" t="s">
        <v>62</v>
      </c>
      <c r="L1915" s="939"/>
      <c r="M1915" s="939" t="str">
        <f>IF('statement of marks'!D56="","",'statement of marks'!D56)</f>
        <v/>
      </c>
      <c r="N1915" s="950"/>
      <c r="P1915" s="362"/>
    </row>
    <row r="1916" spans="1:16" ht="21" customHeight="1">
      <c r="A1916" s="891" t="s">
        <v>36</v>
      </c>
      <c r="B1916" s="892"/>
      <c r="C1916" s="892" t="str">
        <f>IF('statement of marks'!G56="","",'statement of marks'!G56)</f>
        <v/>
      </c>
      <c r="D1916" s="892"/>
      <c r="E1916" s="892"/>
      <c r="F1916" s="892"/>
      <c r="G1916" s="892"/>
      <c r="H1916" s="892"/>
      <c r="I1916" s="892"/>
      <c r="J1916" s="892"/>
      <c r="K1916" s="892"/>
      <c r="L1916" s="892"/>
      <c r="M1916" s="892"/>
      <c r="N1916" s="951"/>
      <c r="P1916" s="362"/>
    </row>
    <row r="1917" spans="1:16" ht="21" customHeight="1">
      <c r="A1917" s="891" t="s">
        <v>37</v>
      </c>
      <c r="B1917" s="892"/>
      <c r="C1917" s="892" t="str">
        <f>IF('statement of marks'!H56="","",'statement of marks'!H56)</f>
        <v/>
      </c>
      <c r="D1917" s="892"/>
      <c r="E1917" s="892"/>
      <c r="F1917" s="892"/>
      <c r="G1917" s="892"/>
      <c r="H1917" s="892"/>
      <c r="I1917" s="892"/>
      <c r="J1917" s="892"/>
      <c r="K1917" s="892"/>
      <c r="L1917" s="892"/>
      <c r="M1917" s="892"/>
      <c r="N1917" s="951"/>
      <c r="P1917" s="362"/>
    </row>
    <row r="1918" spans="1:16" ht="21" customHeight="1">
      <c r="A1918" s="891" t="s">
        <v>38</v>
      </c>
      <c r="B1918" s="892"/>
      <c r="C1918" s="892" t="str">
        <f>IF('statement of marks'!I56="","",'statement of marks'!I56)</f>
        <v/>
      </c>
      <c r="D1918" s="892"/>
      <c r="E1918" s="892"/>
      <c r="F1918" s="892"/>
      <c r="G1918" s="892"/>
      <c r="H1918" s="892"/>
      <c r="I1918" s="892"/>
      <c r="J1918" s="892"/>
      <c r="K1918" s="892"/>
      <c r="L1918" s="892"/>
      <c r="M1918" s="892"/>
      <c r="N1918" s="951"/>
      <c r="P1918" s="362"/>
    </row>
    <row r="1919" spans="1:16" ht="21" customHeight="1">
      <c r="A1919" s="891" t="s">
        <v>243</v>
      </c>
      <c r="B1919" s="892"/>
      <c r="C1919" s="892" t="str">
        <f>IF('statement of marks'!$A$3="","",'statement of marks'!$A$3)</f>
        <v>9 'A'</v>
      </c>
      <c r="D1919" s="892"/>
      <c r="E1919" s="939" t="s">
        <v>63</v>
      </c>
      <c r="F1919" s="939"/>
      <c r="G1919" s="939"/>
      <c r="H1919" s="939" t="str">
        <f>IF('statement of marks'!E56="","",'statement of marks'!E56)</f>
        <v/>
      </c>
      <c r="I1919" s="939"/>
      <c r="J1919" s="952" t="s">
        <v>58</v>
      </c>
      <c r="K1919" s="952"/>
      <c r="L1919" s="953" t="str">
        <f>IF('statement of marks'!F56="","",'statement of marks'!F56)</f>
        <v/>
      </c>
      <c r="M1919" s="953"/>
      <c r="N1919" s="954"/>
      <c r="P1919" s="362"/>
    </row>
    <row r="1920" spans="1:16" ht="21" customHeight="1">
      <c r="A1920" s="955" t="s">
        <v>197</v>
      </c>
      <c r="B1920" s="956" t="s">
        <v>198</v>
      </c>
      <c r="C1920" s="659" t="s">
        <v>67</v>
      </c>
      <c r="D1920" s="659" t="s">
        <v>68</v>
      </c>
      <c r="E1920" s="957" t="s">
        <v>434</v>
      </c>
      <c r="F1920" s="958" t="s">
        <v>431</v>
      </c>
      <c r="G1920" s="659" t="s">
        <v>370</v>
      </c>
      <c r="H1920" s="659" t="s">
        <v>212</v>
      </c>
      <c r="I1920" s="659" t="s">
        <v>432</v>
      </c>
      <c r="J1920" s="659" t="s">
        <v>168</v>
      </c>
      <c r="K1920" s="659" t="s">
        <v>438</v>
      </c>
      <c r="L1920" s="659" t="s">
        <v>365</v>
      </c>
      <c r="M1920" s="659" t="s">
        <v>366</v>
      </c>
      <c r="N1920" s="961" t="s">
        <v>213</v>
      </c>
      <c r="P1920" s="362"/>
    </row>
    <row r="1921" spans="1:16" ht="21" customHeight="1">
      <c r="A1921" s="955"/>
      <c r="B1921" s="956"/>
      <c r="C1921" s="659"/>
      <c r="D1921" s="659"/>
      <c r="E1921" s="957"/>
      <c r="F1921" s="959"/>
      <c r="G1921" s="659"/>
      <c r="H1921" s="659"/>
      <c r="I1921" s="659"/>
      <c r="J1921" s="659"/>
      <c r="K1921" s="659"/>
      <c r="L1921" s="659"/>
      <c r="M1921" s="659"/>
      <c r="N1921" s="961"/>
      <c r="P1921" s="362"/>
    </row>
    <row r="1922" spans="1:16" ht="21" customHeight="1">
      <c r="A1922" s="955"/>
      <c r="B1922" s="956"/>
      <c r="C1922" s="659"/>
      <c r="D1922" s="659"/>
      <c r="E1922" s="957"/>
      <c r="F1922" s="960"/>
      <c r="G1922" s="659"/>
      <c r="H1922" s="659"/>
      <c r="I1922" s="659"/>
      <c r="J1922" s="659"/>
      <c r="K1922" s="659"/>
      <c r="L1922" s="659"/>
      <c r="M1922" s="659"/>
      <c r="N1922" s="961"/>
      <c r="P1922" s="362"/>
    </row>
    <row r="1923" spans="1:16" ht="21" customHeight="1">
      <c r="A1923" s="922" t="s">
        <v>149</v>
      </c>
      <c r="B1923" s="923"/>
      <c r="C1923" s="274">
        <v>10</v>
      </c>
      <c r="D1923" s="274">
        <v>10</v>
      </c>
      <c r="E1923" s="322" t="s">
        <v>436</v>
      </c>
      <c r="F1923" s="322" t="s">
        <v>437</v>
      </c>
      <c r="G1923" s="274">
        <v>70</v>
      </c>
      <c r="H1923" s="270">
        <v>100</v>
      </c>
      <c r="I1923" s="202">
        <v>100</v>
      </c>
      <c r="J1923" s="270">
        <v>200</v>
      </c>
      <c r="K1923" s="279"/>
      <c r="L1923" s="270">
        <v>100</v>
      </c>
      <c r="M1923" s="270"/>
      <c r="N1923" s="201">
        <v>200</v>
      </c>
      <c r="P1923" s="362"/>
    </row>
    <row r="1924" spans="1:16" ht="21" customHeight="1">
      <c r="A1924" s="891" t="str">
        <f>'statement of marks'!$J$3</f>
        <v xml:space="preserve"> HINDI</v>
      </c>
      <c r="B1924" s="892"/>
      <c r="C1924" s="277" t="str">
        <f>IF('statement of marks'!J56="","",'statement of marks'!J56)</f>
        <v/>
      </c>
      <c r="D1924" s="277" t="str">
        <f>IF('statement of marks'!K56="","",'statement of marks'!K56)</f>
        <v/>
      </c>
      <c r="E1924" s="277" t="str">
        <f>IF('statement of marks'!L56="","",'statement of marks'!L56)</f>
        <v/>
      </c>
      <c r="F1924" s="360" t="str">
        <f>IF('statement of marks'!N56="","",'statement of marks'!N56)</f>
        <v/>
      </c>
      <c r="G1924" s="277" t="str">
        <f>IF('statement of marks'!O56="","",'statement of marks'!O56)</f>
        <v/>
      </c>
      <c r="H1924" s="270" t="str">
        <f t="shared" ref="H1924:H1929" si="293">IF(G1924="","",SUM(C1924:G1924))</f>
        <v/>
      </c>
      <c r="I1924" s="202" t="str">
        <f>IF('statement of marks'!Q56="","",'statement of marks'!Q56)</f>
        <v/>
      </c>
      <c r="J1924" s="203" t="str">
        <f t="shared" ref="J1924:J1929" si="294">IF(I1924="","",SUM(H1924:I1924))</f>
        <v/>
      </c>
      <c r="K1924" s="275" t="str">
        <f>CONCATENATE('statement of marks'!HZ56,'statement of marks'!IA56,'statement of marks'!IB56)</f>
        <v/>
      </c>
      <c r="L1924" s="277" t="str">
        <f>IF('result subject-wise'!AB56="","",'result subject-wise'!AB56)</f>
        <v/>
      </c>
      <c r="M1924" s="277" t="str">
        <f>IF('result subject-wise'!AK56="","",'result subject-wise'!AK56)</f>
        <v/>
      </c>
      <c r="N1924" s="276" t="str">
        <f>IF(AND(K1924="RE",M1924=""),"",IF(AND(K1924="S",M1924=""),"",IF(M1924="P",SUM(H1924,L1924),J1924)))</f>
        <v/>
      </c>
      <c r="P1924" s="362"/>
    </row>
    <row r="1925" spans="1:16" ht="21" customHeight="1">
      <c r="A1925" s="891" t="str">
        <f>'statement of marks'!$Y$3</f>
        <v xml:space="preserve"> ENGLISH</v>
      </c>
      <c r="B1925" s="892"/>
      <c r="C1925" s="277" t="str">
        <f>IF('statement of marks'!Y56="","",'statement of marks'!Y56)</f>
        <v/>
      </c>
      <c r="D1925" s="277" t="str">
        <f>IF('statement of marks'!Z56="","",'statement of marks'!Z56)</f>
        <v/>
      </c>
      <c r="E1925" s="277" t="str">
        <f>IF('statement of marks'!AA56="","",'statement of marks'!AA56)</f>
        <v/>
      </c>
      <c r="F1925" s="360" t="str">
        <f>IF('statement of marks'!AC56="","",'statement of marks'!AC56)</f>
        <v/>
      </c>
      <c r="G1925" s="277" t="str">
        <f>IF('statement of marks'!AD56="","",'statement of marks'!AD56)</f>
        <v/>
      </c>
      <c r="H1925" s="270" t="str">
        <f t="shared" si="293"/>
        <v/>
      </c>
      <c r="I1925" s="202" t="str">
        <f>IF('statement of marks'!AF56="","",'statement of marks'!AF56)</f>
        <v/>
      </c>
      <c r="J1925" s="203" t="str">
        <f t="shared" si="294"/>
        <v/>
      </c>
      <c r="K1925" s="275" t="str">
        <f>CONCATENATE('statement of marks'!IC56,'statement of marks'!ID56,'statement of marks'!IE56,)</f>
        <v/>
      </c>
      <c r="L1925" s="277" t="str">
        <f>IF('result subject-wise'!AC56="","",'result subject-wise'!AC56)</f>
        <v/>
      </c>
      <c r="M1925" s="277" t="str">
        <f>IF('result subject-wise'!AL56="","",'result subject-wise'!AL56)</f>
        <v/>
      </c>
      <c r="N1925" s="276" t="str">
        <f t="shared" ref="N1925:N1929" si="295">IF(AND(K1925="RE",M1925=""),"",IF(AND(K1925="S",M1925=""),"",IF(M1925="P",SUM(H1925,L1925),J1925)))</f>
        <v/>
      </c>
      <c r="P1925" s="362"/>
    </row>
    <row r="1926" spans="1:16" ht="21" customHeight="1">
      <c r="A1926" s="891" t="str">
        <f>'statement of marks'!AO56</f>
        <v/>
      </c>
      <c r="B1926" s="892"/>
      <c r="C1926" s="277" t="str">
        <f>IF('statement of marks'!AP56="","",'statement of marks'!AP56)</f>
        <v/>
      </c>
      <c r="D1926" s="277" t="str">
        <f>IF('statement of marks'!AQ56="","",'statement of marks'!AQ56)</f>
        <v/>
      </c>
      <c r="E1926" s="277" t="str">
        <f>IF('statement of marks'!AR56="","",'statement of marks'!AR56)</f>
        <v/>
      </c>
      <c r="F1926" s="360" t="str">
        <f>IF('statement of marks'!AT56="","",'statement of marks'!AT56)</f>
        <v/>
      </c>
      <c r="G1926" s="277" t="str">
        <f>IF('statement of marks'!AU56="","",'statement of marks'!AU56)</f>
        <v/>
      </c>
      <c r="H1926" s="270" t="str">
        <f t="shared" si="293"/>
        <v/>
      </c>
      <c r="I1926" s="202" t="str">
        <f>IF('statement of marks'!AW56="","",'statement of marks'!AW56)</f>
        <v/>
      </c>
      <c r="J1926" s="203" t="str">
        <f t="shared" si="294"/>
        <v/>
      </c>
      <c r="K1926" s="275" t="str">
        <f>CONCATENATE('statement of marks'!IF56,'statement of marks'!IL56,'statement of marks'!IM56)</f>
        <v/>
      </c>
      <c r="L1926" s="277" t="str">
        <f>IF('result subject-wise'!AD56="","",'result subject-wise'!AD56)</f>
        <v/>
      </c>
      <c r="M1926" s="277" t="str">
        <f>IF('result subject-wise'!AM56="","",'result subject-wise'!AM56)</f>
        <v/>
      </c>
      <c r="N1926" s="276" t="str">
        <f t="shared" si="295"/>
        <v/>
      </c>
      <c r="P1926" s="362"/>
    </row>
    <row r="1927" spans="1:16" ht="21" customHeight="1">
      <c r="A1927" s="891" t="str">
        <f>'statement of marks'!$BE$3</f>
        <v xml:space="preserve"> SCIENCE</v>
      </c>
      <c r="B1927" s="892"/>
      <c r="C1927" s="277" t="str">
        <f>IF('statement of marks'!BE56="","",'statement of marks'!BE56)</f>
        <v/>
      </c>
      <c r="D1927" s="277" t="str">
        <f>IF('statement of marks'!BF56="","",'statement of marks'!BF56)</f>
        <v/>
      </c>
      <c r="E1927" s="277" t="str">
        <f>IF('statement of marks'!BG56="","",'statement of marks'!BG56)</f>
        <v/>
      </c>
      <c r="F1927" s="360" t="str">
        <f>IF('statement of marks'!BI56="","",'statement of marks'!BI56)</f>
        <v/>
      </c>
      <c r="G1927" s="277" t="str">
        <f>IF('statement of marks'!BJ56="","",'statement of marks'!BJ56)</f>
        <v/>
      </c>
      <c r="H1927" s="270" t="str">
        <f t="shared" si="293"/>
        <v/>
      </c>
      <c r="I1927" s="202" t="str">
        <f>IF('statement of marks'!BL56="","",'statement of marks'!BL56)</f>
        <v/>
      </c>
      <c r="J1927" s="203" t="str">
        <f t="shared" si="294"/>
        <v/>
      </c>
      <c r="K1927" s="275" t="str">
        <f>CONCATENATE('statement of marks'!IN56,'statement of marks'!IO56,'statement of marks'!IP56)</f>
        <v/>
      </c>
      <c r="L1927" s="277" t="str">
        <f>IF('result subject-wise'!AE56="","",'result subject-wise'!AE56)</f>
        <v/>
      </c>
      <c r="M1927" s="277" t="str">
        <f>IF('result subject-wise'!AN56="","",'result subject-wise'!AN56)</f>
        <v/>
      </c>
      <c r="N1927" s="276" t="str">
        <f t="shared" si="295"/>
        <v/>
      </c>
      <c r="P1927" s="362"/>
    </row>
    <row r="1928" spans="1:16" ht="21" customHeight="1">
      <c r="A1928" s="909" t="str">
        <f>'statement of marks'!$BU56</f>
        <v xml:space="preserve"> SOCIAL SCIENCE</v>
      </c>
      <c r="B1928" s="910"/>
      <c r="C1928" s="277">
        <f>IF('statement of marks'!CL56="","",'statement of marks'!CL56)</f>
        <v>10</v>
      </c>
      <c r="D1928" s="277">
        <f>IF('statement of marks'!CM56="","",'statement of marks'!CM56)</f>
        <v>10</v>
      </c>
      <c r="E1928" s="277">
        <f>IF('statement of marks'!CN56="","",'statement of marks'!CN56)</f>
        <v>9</v>
      </c>
      <c r="F1928" s="360">
        <f>IF('statement of marks'!CO56="","",'statement of marks'!CO56)</f>
        <v>0.5</v>
      </c>
      <c r="G1928" s="277">
        <f>IF('statement of marks'!CP56="","",'statement of marks'!CP56)</f>
        <v>70</v>
      </c>
      <c r="H1928" s="270">
        <f t="shared" si="293"/>
        <v>99.5</v>
      </c>
      <c r="I1928" s="202">
        <f>IF('statement of marks'!CR56="","",'statement of marks'!CR56)</f>
        <v>100</v>
      </c>
      <c r="J1928" s="203">
        <f t="shared" si="294"/>
        <v>199.5</v>
      </c>
      <c r="K1928" s="275" t="str">
        <f>CONCATENATE('statement of marks'!IQ56,'statement of marks'!IR56,'statement of marks'!IS56)</f>
        <v/>
      </c>
      <c r="L1928" s="277" t="str">
        <f>IF('result subject-wise'!AF56="","",'result subject-wise'!AF56)</f>
        <v/>
      </c>
      <c r="M1928" s="277" t="str">
        <f>IF('result subject-wise'!AO56="","",'result subject-wise'!AO56)</f>
        <v/>
      </c>
      <c r="N1928" s="276">
        <f t="shared" si="295"/>
        <v>199.5</v>
      </c>
      <c r="P1928" s="362"/>
    </row>
    <row r="1929" spans="1:16" ht="21" customHeight="1">
      <c r="A1929" s="891" t="str">
        <f>'statement of marks'!$CZ$3</f>
        <v xml:space="preserve"> MATHEMATICS</v>
      </c>
      <c r="B1929" s="892"/>
      <c r="C1929" s="277">
        <f>IF('statement of marks'!CZ56="","",'statement of marks'!CZ56)</f>
        <v>5</v>
      </c>
      <c r="D1929" s="277">
        <f>IF('statement of marks'!DA56="","",'statement of marks'!DA56)</f>
        <v>4</v>
      </c>
      <c r="E1929" s="277">
        <f>IF('statement of marks'!DB56="","",'statement of marks'!DB56)</f>
        <v>8</v>
      </c>
      <c r="F1929" s="360">
        <f>IF('statement of marks'!DD56="","",'statement of marks'!DD56)</f>
        <v>1</v>
      </c>
      <c r="G1929" s="277">
        <f>IF('statement of marks'!DE56="","",'statement of marks'!DE56)</f>
        <v>25</v>
      </c>
      <c r="H1929" s="270">
        <f t="shared" si="293"/>
        <v>43</v>
      </c>
      <c r="I1929" s="202">
        <f>IF('statement of marks'!DG56="","",'statement of marks'!DG56)</f>
        <v>90</v>
      </c>
      <c r="J1929" s="203">
        <f t="shared" si="294"/>
        <v>133</v>
      </c>
      <c r="K1929" s="275" t="str">
        <f>CONCATENATE('statement of marks'!IT56,'statement of marks'!IU56,'statement of marks'!IV56)</f>
        <v/>
      </c>
      <c r="L1929" s="277" t="str">
        <f>IF('result subject-wise'!AG56="","",'result subject-wise'!AG56)</f>
        <v/>
      </c>
      <c r="M1929" s="277" t="str">
        <f>IF('result subject-wise'!AP56="","",'result subject-wise'!AP56)</f>
        <v/>
      </c>
      <c r="N1929" s="276">
        <f t="shared" si="295"/>
        <v>133</v>
      </c>
      <c r="P1929" s="362"/>
    </row>
    <row r="1930" spans="1:16" ht="21" customHeight="1">
      <c r="A1930" s="911" t="s">
        <v>214</v>
      </c>
      <c r="B1930" s="912"/>
      <c r="C1930" s="274">
        <f t="shared" ref="C1930:D1930" si="296">IF(C1929="","",SUM(C1924:C1929))</f>
        <v>15</v>
      </c>
      <c r="D1930" s="274">
        <f t="shared" si="296"/>
        <v>14</v>
      </c>
      <c r="E1930" s="274">
        <f>IF(E1929="","",SUM(E1924:E1929))</f>
        <v>17</v>
      </c>
      <c r="F1930" s="361">
        <f>IF(F1929="","",SUM(F1924:F1929))</f>
        <v>1.5</v>
      </c>
      <c r="G1930" s="274">
        <f t="shared" ref="G1930:J1930" si="297">IF(G1929="","",SUM(G1924:G1929))</f>
        <v>95</v>
      </c>
      <c r="H1930" s="274">
        <f t="shared" si="297"/>
        <v>142.5</v>
      </c>
      <c r="I1930" s="274">
        <f t="shared" si="297"/>
        <v>190</v>
      </c>
      <c r="J1930" s="274">
        <f t="shared" si="297"/>
        <v>332.5</v>
      </c>
      <c r="K1930" s="913"/>
      <c r="L1930" s="914"/>
      <c r="M1930" s="919">
        <f>COUNTIF(M1924:M1929,"F")</f>
        <v>0</v>
      </c>
      <c r="N1930" s="273">
        <f>SUM(N1924:N1929)</f>
        <v>332.5</v>
      </c>
      <c r="P1930" s="362"/>
    </row>
    <row r="1931" spans="1:16" ht="21" customHeight="1">
      <c r="A1931" s="911" t="s">
        <v>199</v>
      </c>
      <c r="B1931" s="912"/>
      <c r="C1931" s="270">
        <f>60-(COUNTIF(C1924:C1929,"NA")*C1923+COUNTIF(C1924:C1929,"ML")*C1923)</f>
        <v>60</v>
      </c>
      <c r="D1931" s="270">
        <f>60-(COUNTIF(D1924:D1929,"NA")*D1923+COUNTIF(D1924:D1929,"ML")*D1923)</f>
        <v>60</v>
      </c>
      <c r="E1931" s="270">
        <f>53-(COUNTIF(E1924:E1929,"NA")*9+COUNTIF(E1924:E1929,"ML")*9)</f>
        <v>53</v>
      </c>
      <c r="F1931" s="270">
        <f>7-(COUNTIF(F1924:F1929,"ML")*1)</f>
        <v>7</v>
      </c>
      <c r="G1931" s="270">
        <f>420-(COUNTIF(G1924:G1929,"NA")*G1923+COUNTIF(G1924:G1929,"ML")*G1923)</f>
        <v>420</v>
      </c>
      <c r="H1931" s="270">
        <f>SUM(C1931:G1931)</f>
        <v>600</v>
      </c>
      <c r="I1931" s="270">
        <f>600-(COUNTIF(I1924:I1929,"ML")*100)</f>
        <v>600</v>
      </c>
      <c r="J1931" s="270">
        <f>SUM(H1931:I1931)</f>
        <v>1200</v>
      </c>
      <c r="K1931" s="915"/>
      <c r="L1931" s="916"/>
      <c r="M1931" s="920"/>
      <c r="N1931" s="201">
        <f>6*N1923</f>
        <v>1200</v>
      </c>
      <c r="P1931" s="362"/>
    </row>
    <row r="1932" spans="1:16" ht="21" customHeight="1">
      <c r="A1932" s="922" t="s">
        <v>130</v>
      </c>
      <c r="B1932" s="923"/>
      <c r="C1932" s="204">
        <f t="shared" ref="C1932:J1932" si="298">C1930/C1931*100</f>
        <v>25</v>
      </c>
      <c r="D1932" s="204">
        <f t="shared" si="298"/>
        <v>23.333333333333332</v>
      </c>
      <c r="E1932" s="204">
        <f t="shared" si="298"/>
        <v>32.075471698113205</v>
      </c>
      <c r="F1932" s="204">
        <f t="shared" si="298"/>
        <v>21.428571428571427</v>
      </c>
      <c r="G1932" s="204">
        <f t="shared" si="298"/>
        <v>22.61904761904762</v>
      </c>
      <c r="H1932" s="204">
        <f t="shared" si="298"/>
        <v>23.75</v>
      </c>
      <c r="I1932" s="204">
        <f t="shared" si="298"/>
        <v>31.666666666666664</v>
      </c>
      <c r="J1932" s="204">
        <f t="shared" si="298"/>
        <v>27.708333333333336</v>
      </c>
      <c r="K1932" s="917"/>
      <c r="L1932" s="918"/>
      <c r="M1932" s="921"/>
      <c r="N1932" s="354">
        <f>N1930/N1931*100</f>
        <v>27.708333333333336</v>
      </c>
      <c r="P1932" s="363"/>
    </row>
    <row r="1933" spans="1:16" ht="21" customHeight="1">
      <c r="A1933" s="891" t="str">
        <f>'statement of marks'!$DS$3</f>
        <v>RAJASTHAN KA SWARNIM ITIHAS</v>
      </c>
      <c r="B1933" s="892"/>
      <c r="C1933" s="272">
        <f>IF('statement of marks'!DS56="","",'statement of marks'!DS56)</f>
        <v>10</v>
      </c>
      <c r="D1933" s="272">
        <f>IF('statement of marks'!DT56="","",'statement of marks'!DT56)</f>
        <v>10</v>
      </c>
      <c r="E1933" s="277">
        <f>IF('statement of marks'!DU56="","",'statement of marks'!DU56)</f>
        <v>10</v>
      </c>
      <c r="F1933" s="924"/>
      <c r="G1933" s="272">
        <f>IF('statement of marks'!DW56="","",'statement of marks'!DW56)</f>
        <v>70</v>
      </c>
      <c r="H1933" s="270">
        <f>IF(G1933="","",SUM(C1933:G1933))</f>
        <v>100</v>
      </c>
      <c r="I1933" s="272">
        <f>IF('statement of marks'!DY56="","",'statement of marks'!DY56)</f>
        <v>100</v>
      </c>
      <c r="J1933" s="270">
        <f>IF(I1933="","",SUM(H1933:I1933))</f>
        <v>200</v>
      </c>
      <c r="K1933" s="275" t="str">
        <f>IF('statement of marks'!IW56="","",'statement of marks'!IW56)</f>
        <v/>
      </c>
      <c r="L1933" s="280" t="str">
        <f>IF('result subject-wise'!AQ56="","",'result subject-wise'!AQ56)</f>
        <v/>
      </c>
      <c r="M1933" s="927" t="s">
        <v>441</v>
      </c>
      <c r="N1933" s="928"/>
      <c r="P1933" s="362"/>
    </row>
    <row r="1934" spans="1:16" ht="21" customHeight="1">
      <c r="A1934" s="891" t="str">
        <f>'statement of marks'!$EG$3</f>
        <v xml:space="preserve"> PH. AND HEALTH EDU.</v>
      </c>
      <c r="B1934" s="892"/>
      <c r="C1934" s="272">
        <f>IF('statement of marks'!EI56="","",'statement of marks'!EI56)</f>
        <v>14</v>
      </c>
      <c r="D1934" s="272">
        <f>IF('statement of marks'!EL56="","",'statement of marks'!EL56)</f>
        <v>11</v>
      </c>
      <c r="E1934" s="277">
        <f>IF('statement of marks'!EO56="","",'statement of marks'!EO56)</f>
        <v>25</v>
      </c>
      <c r="F1934" s="925"/>
      <c r="G1934" s="272">
        <f>IF('statement of marks'!EU56="","",'statement of marks'!EU56)</f>
        <v>38</v>
      </c>
      <c r="H1934" s="270">
        <f>IF(G1934="","",SUM(C1934:G1934))</f>
        <v>88</v>
      </c>
      <c r="I1934" s="272">
        <f>IF('statement of marks'!EZ56="","",'statement of marks'!EZ56)</f>
        <v>100</v>
      </c>
      <c r="J1934" s="270">
        <f>IF(I1934="","",SUM(H1934:I1934))</f>
        <v>188</v>
      </c>
      <c r="K1934" s="275" t="str">
        <f>IF('statement of marks'!IX56="","",'statement of marks'!IX56)</f>
        <v>A</v>
      </c>
      <c r="L1934" s="274" t="str">
        <f>IF('result subject-wise'!AR56="","",'result subject-wise'!AR56)</f>
        <v/>
      </c>
      <c r="M1934" s="929"/>
      <c r="N1934" s="930"/>
      <c r="P1934" s="362"/>
    </row>
    <row r="1935" spans="1:16" ht="21" customHeight="1">
      <c r="A1935" s="891" t="str">
        <f>'statement of marks'!$FJ$3</f>
        <v xml:space="preserve"> FOUNDATION OF IT</v>
      </c>
      <c r="B1935" s="892"/>
      <c r="C1935" s="272">
        <f>IF('statement of marks'!FJ56="","",'statement of marks'!FJ56)</f>
        <v>10</v>
      </c>
      <c r="D1935" s="272">
        <f>IF('statement of marks'!FK56="","",'statement of marks'!FK56)</f>
        <v>10</v>
      </c>
      <c r="E1935" s="277">
        <f>IF('statement of marks'!FL56="","",'statement of marks'!FL56)</f>
        <v>10</v>
      </c>
      <c r="F1935" s="926"/>
      <c r="G1935" s="272">
        <f>IF('statement of marks'!FP56="","",'statement of marks'!FP56)</f>
        <v>51</v>
      </c>
      <c r="H1935" s="270">
        <f>IF(G1935="","",SUM(C1935:G1935))</f>
        <v>81</v>
      </c>
      <c r="I1935" s="272">
        <f>IF('statement of marks'!FU56="","",'statement of marks'!FU56)</f>
        <v>90</v>
      </c>
      <c r="J1935" s="270">
        <f>IF(I1935="","",SUM(H1935:I1935))</f>
        <v>171</v>
      </c>
      <c r="K1935" s="275" t="str">
        <f>IF('statement of marks'!IY56="","",'statement of marks'!IY56)</f>
        <v>A</v>
      </c>
      <c r="L1935" s="274" t="str">
        <f>IF('result subject-wise'!AS56="","",'result subject-wise'!AS56)</f>
        <v/>
      </c>
      <c r="M1935" s="931" t="str">
        <f>IF('result subject-wise'!AV56="","",'result subject-wise'!AV56)</f>
        <v/>
      </c>
      <c r="N1935" s="932"/>
      <c r="P1935" s="362"/>
    </row>
    <row r="1936" spans="1:16" ht="21" customHeight="1">
      <c r="A1936" s="891" t="str">
        <f>'statement of marks'!$GE$3</f>
        <v xml:space="preserve"> S.U.P.W.</v>
      </c>
      <c r="B1936" s="892"/>
      <c r="C1936" s="933" t="s">
        <v>244</v>
      </c>
      <c r="D1936" s="934"/>
      <c r="E1936" s="933" t="s">
        <v>74</v>
      </c>
      <c r="F1936" s="933"/>
      <c r="G1936" s="934"/>
      <c r="H1936" s="934" t="s">
        <v>75</v>
      </c>
      <c r="I1936" s="934"/>
      <c r="J1936" s="270" t="s">
        <v>35</v>
      </c>
      <c r="K1936" s="274" t="s">
        <v>52</v>
      </c>
      <c r="L1936" s="935"/>
      <c r="M1936" s="933" t="s">
        <v>130</v>
      </c>
      <c r="N1936" s="936"/>
      <c r="P1936" s="362"/>
    </row>
    <row r="1937" spans="1:16" ht="21" customHeight="1">
      <c r="A1937" s="891"/>
      <c r="B1937" s="892"/>
      <c r="C1937" s="934">
        <f>'statement of marks'!$GE$6</f>
        <v>25</v>
      </c>
      <c r="D1937" s="934"/>
      <c r="E1937" s="934">
        <f>'statement of marks'!$GF$6</f>
        <v>45</v>
      </c>
      <c r="F1937" s="934"/>
      <c r="G1937" s="934"/>
      <c r="H1937" s="934">
        <f>'statement of marks'!$GG$6</f>
        <v>30</v>
      </c>
      <c r="I1937" s="934"/>
      <c r="J1937" s="270">
        <f>SUM(C1937,E1937,H1937)</f>
        <v>100</v>
      </c>
      <c r="K1937" s="274"/>
      <c r="L1937" s="935"/>
      <c r="M1937" s="937" t="str">
        <f>IF(M1935="PASS",N1932,"")</f>
        <v/>
      </c>
      <c r="N1937" s="938"/>
      <c r="P1937" s="362"/>
    </row>
    <row r="1938" spans="1:16" ht="21" customHeight="1">
      <c r="A1938" s="891"/>
      <c r="B1938" s="892"/>
      <c r="C1938" s="939">
        <f>IF('statement of marks'!GE56="","",'statement of marks'!GE56)</f>
        <v>24</v>
      </c>
      <c r="D1938" s="939"/>
      <c r="E1938" s="939">
        <f>'statement of marks'!GF56</f>
        <v>44</v>
      </c>
      <c r="F1938" s="939"/>
      <c r="G1938" s="939"/>
      <c r="H1938" s="939">
        <f>'statement of marks'!GG56</f>
        <v>30</v>
      </c>
      <c r="I1938" s="939"/>
      <c r="J1938" s="272">
        <f>IF(H1938="","",SUM(C1938,E1938,H1938))</f>
        <v>98</v>
      </c>
      <c r="K1938" s="275" t="str">
        <f>IF('statement of marks'!IZ56="","",'statement of marks'!IZ56)</f>
        <v>A</v>
      </c>
      <c r="L1938" s="935"/>
      <c r="M1938" s="940" t="s">
        <v>50</v>
      </c>
      <c r="N1938" s="941"/>
      <c r="P1938" s="362"/>
    </row>
    <row r="1939" spans="1:16" ht="21" customHeight="1">
      <c r="A1939" s="891" t="str">
        <f>'statement of marks'!$GN$3</f>
        <v xml:space="preserve"> ART EDU.</v>
      </c>
      <c r="B1939" s="892"/>
      <c r="C1939" s="934" t="s">
        <v>76</v>
      </c>
      <c r="D1939" s="934"/>
      <c r="E1939" s="934" t="s">
        <v>77</v>
      </c>
      <c r="F1939" s="934"/>
      <c r="G1939" s="934"/>
      <c r="H1939" s="934" t="s">
        <v>78</v>
      </c>
      <c r="I1939" s="934"/>
      <c r="J1939" s="270" t="s">
        <v>35</v>
      </c>
      <c r="K1939" s="274" t="s">
        <v>52</v>
      </c>
      <c r="L1939" s="935"/>
      <c r="M1939" s="942" t="str">
        <f>IF(M1937="","",IF(M1937&gt;=60,"FIRST",IF(M1937&gt;=48,"SECOND",IF(M1937&gt;=36,"THIRD"))))</f>
        <v/>
      </c>
      <c r="N1939" s="943"/>
      <c r="P1939" s="362"/>
    </row>
    <row r="1940" spans="1:16" ht="21" customHeight="1">
      <c r="A1940" s="891"/>
      <c r="B1940" s="892"/>
      <c r="C1940" s="934">
        <f>'statement of marks'!$GN$6</f>
        <v>25</v>
      </c>
      <c r="D1940" s="934"/>
      <c r="E1940" s="274">
        <f>'statement of marks'!$GO$6</f>
        <v>30</v>
      </c>
      <c r="F1940" s="274"/>
      <c r="G1940" s="270">
        <f>'statement of marks'!$GP$6</f>
        <v>30</v>
      </c>
      <c r="H1940" s="934">
        <f>'statement of marks'!$GQ$6</f>
        <v>15</v>
      </c>
      <c r="I1940" s="934"/>
      <c r="J1940" s="270">
        <f>SUM(C1940,E1940,G1940,H1940)</f>
        <v>100</v>
      </c>
      <c r="K1940" s="274"/>
      <c r="L1940" s="935"/>
      <c r="M1940" s="942"/>
      <c r="N1940" s="943"/>
      <c r="P1940" s="362"/>
    </row>
    <row r="1941" spans="1:16" ht="21" customHeight="1">
      <c r="A1941" s="891"/>
      <c r="B1941" s="892"/>
      <c r="C1941" s="939">
        <f>IF('statement of marks'!GN56="","",'statement of marks'!GN56)</f>
        <v>24</v>
      </c>
      <c r="D1941" s="939"/>
      <c r="E1941" s="277">
        <f>'statement of marks'!GO56</f>
        <v>28</v>
      </c>
      <c r="F1941" s="277"/>
      <c r="G1941" s="272">
        <f>'statement of marks'!GP56</f>
        <v>27</v>
      </c>
      <c r="H1941" s="939">
        <f>'statement of marks'!GQ56</f>
        <v>14</v>
      </c>
      <c r="I1941" s="939"/>
      <c r="J1941" s="270">
        <f>IF(H1941="","",SUM(C1941:H1941))</f>
        <v>93</v>
      </c>
      <c r="K1941" s="275" t="str">
        <f>IF('statement of marks'!JA56="","",'statement of marks'!JA56)</f>
        <v>A</v>
      </c>
      <c r="L1941" s="944" t="s">
        <v>442</v>
      </c>
      <c r="M1941" s="945"/>
      <c r="N1941" s="946"/>
      <c r="P1941" s="362"/>
    </row>
    <row r="1942" spans="1:16" ht="21" customHeight="1">
      <c r="A1942" s="922" t="s">
        <v>439</v>
      </c>
      <c r="B1942" s="923"/>
      <c r="C1942" s="901" t="str">
        <f>'statement of marks'!HK56</f>
        <v/>
      </c>
      <c r="D1942" s="901"/>
      <c r="E1942" s="901"/>
      <c r="F1942" s="278"/>
      <c r="G1942" s="278" t="s">
        <v>211</v>
      </c>
      <c r="H1942" s="275" t="str">
        <f>IF('statement of marks'!DR56="","",'statement of marks'!DR56)</f>
        <v/>
      </c>
      <c r="I1942" s="942" t="s">
        <v>209</v>
      </c>
      <c r="J1942" s="942"/>
      <c r="K1942" s="272" t="str">
        <f>IF('statement of marks'!HM56="","",'statement of marks'!HM56)</f>
        <v/>
      </c>
      <c r="L1942" s="945"/>
      <c r="M1942" s="945"/>
      <c r="N1942" s="946"/>
      <c r="P1942" s="362"/>
    </row>
    <row r="1943" spans="1:16" ht="21" customHeight="1">
      <c r="A1943" s="310" t="s">
        <v>363</v>
      </c>
      <c r="B1943" s="947" t="s">
        <v>202</v>
      </c>
      <c r="C1943" s="947"/>
      <c r="D1943" s="939" t="s">
        <v>203</v>
      </c>
      <c r="E1943" s="939"/>
      <c r="F1943" s="272"/>
      <c r="G1943" s="939" t="s">
        <v>204</v>
      </c>
      <c r="H1943" s="939"/>
      <c r="I1943" s="939" t="s">
        <v>205</v>
      </c>
      <c r="J1943" s="939"/>
      <c r="K1943" s="272" t="s">
        <v>324</v>
      </c>
      <c r="L1943" s="945"/>
      <c r="M1943" s="945"/>
      <c r="N1943" s="946"/>
      <c r="P1943" s="362"/>
    </row>
    <row r="1944" spans="1:16" ht="21" customHeight="1">
      <c r="A1944" s="891" t="s">
        <v>200</v>
      </c>
      <c r="B1944" s="892"/>
      <c r="C1944" s="277" t="str">
        <f>IF('statement of marks'!HO56="","",'statement of marks'!HO56)</f>
        <v/>
      </c>
      <c r="D1944" s="893" t="str">
        <f>IF('statement of marks'!HQ56="","",'statement of marks'!HQ56)</f>
        <v/>
      </c>
      <c r="E1944" s="893"/>
      <c r="F1944" s="277"/>
      <c r="G1944" s="893" t="str">
        <f>IF('statement of marks'!HS56="","",'statement of marks'!HS56)</f>
        <v/>
      </c>
      <c r="H1944" s="893"/>
      <c r="I1944" s="893" t="str">
        <f>IF('statement of marks'!HU56="","",'statement of marks'!HU56)</f>
        <v/>
      </c>
      <c r="J1944" s="893"/>
      <c r="K1944" s="275" t="str">
        <f>'statement of marks'!HW56</f>
        <v/>
      </c>
      <c r="L1944" s="894" t="str">
        <f>IF(OR(M1935="PASS",M1935="FAIL"),'result subject-wise'!$AV$112,"")</f>
        <v/>
      </c>
      <c r="M1944" s="894"/>
      <c r="N1944" s="895"/>
      <c r="P1944" s="362"/>
    </row>
    <row r="1945" spans="1:16" ht="21" customHeight="1">
      <c r="A1945" s="896" t="s">
        <v>201</v>
      </c>
      <c r="B1945" s="897"/>
      <c r="C1945" s="274" t="str">
        <f>IF('statement of marks'!HN56="","",'statement of marks'!HN56)</f>
        <v/>
      </c>
      <c r="D1945" s="898" t="str">
        <f>IF('statement of marks'!HP56="","",'statement of marks'!HP56)</f>
        <v/>
      </c>
      <c r="E1945" s="898"/>
      <c r="F1945" s="274"/>
      <c r="G1945" s="898" t="str">
        <f>IF('statement of marks'!HR56="","",'statement of marks'!HR56)</f>
        <v/>
      </c>
      <c r="H1945" s="898"/>
      <c r="I1945" s="898" t="str">
        <f>IF('statement of marks'!HT56="","",'statement of marks'!HT56)</f>
        <v/>
      </c>
      <c r="J1945" s="898"/>
      <c r="K1945" s="274" t="str">
        <f>'statement of marks'!HV56</f>
        <v/>
      </c>
      <c r="L1945" s="894"/>
      <c r="M1945" s="894"/>
      <c r="N1945" s="895"/>
      <c r="P1945" s="362"/>
    </row>
    <row r="1946" spans="1:16" ht="21" customHeight="1">
      <c r="A1946" s="899" t="s">
        <v>323</v>
      </c>
      <c r="B1946" s="900"/>
      <c r="C1946" s="22"/>
      <c r="D1946" s="901"/>
      <c r="E1946" s="901"/>
      <c r="F1946" s="278"/>
      <c r="G1946" s="901"/>
      <c r="H1946" s="901"/>
      <c r="I1946" s="901"/>
      <c r="J1946" s="901"/>
      <c r="K1946" s="901"/>
      <c r="L1946" s="901"/>
      <c r="M1946" s="901"/>
      <c r="N1946" s="902"/>
      <c r="P1946" s="362"/>
    </row>
    <row r="1947" spans="1:16" ht="21" customHeight="1">
      <c r="A1947" s="899" t="s">
        <v>206</v>
      </c>
      <c r="B1947" s="900"/>
      <c r="C1947" s="22"/>
      <c r="D1947" s="901"/>
      <c r="E1947" s="901"/>
      <c r="F1947" s="278"/>
      <c r="G1947" s="901"/>
      <c r="H1947" s="901"/>
      <c r="I1947" s="901"/>
      <c r="J1947" s="901"/>
      <c r="K1947" s="901"/>
      <c r="L1947" s="901"/>
      <c r="M1947" s="901"/>
      <c r="N1947" s="902"/>
      <c r="P1947" s="362"/>
    </row>
    <row r="1948" spans="1:16" ht="21" customHeight="1">
      <c r="A1948" s="891" t="s">
        <v>322</v>
      </c>
      <c r="B1948" s="892"/>
      <c r="C1948" s="22"/>
      <c r="D1948" s="901"/>
      <c r="E1948" s="901"/>
      <c r="F1948" s="278"/>
      <c r="G1948" s="901"/>
      <c r="H1948" s="901"/>
      <c r="I1948" s="901"/>
      <c r="J1948" s="901"/>
      <c r="K1948" s="594" t="s">
        <v>322</v>
      </c>
      <c r="L1948" s="901"/>
      <c r="M1948" s="901"/>
      <c r="N1948" s="902"/>
      <c r="P1948" s="362"/>
    </row>
    <row r="1949" spans="1:16" ht="21" customHeight="1">
      <c r="A1949" s="891" t="s">
        <v>207</v>
      </c>
      <c r="B1949" s="892"/>
      <c r="C1949" s="22"/>
      <c r="D1949" s="901"/>
      <c r="E1949" s="901"/>
      <c r="F1949" s="278"/>
      <c r="G1949" s="901"/>
      <c r="H1949" s="901"/>
      <c r="I1949" s="901"/>
      <c r="J1949" s="901"/>
      <c r="K1949" s="901"/>
      <c r="L1949" s="901"/>
      <c r="M1949" s="901"/>
      <c r="N1949" s="902"/>
      <c r="P1949" s="362"/>
    </row>
    <row r="1950" spans="1:16" ht="21" customHeight="1" thickBot="1">
      <c r="A1950" s="905" t="s">
        <v>208</v>
      </c>
      <c r="B1950" s="906"/>
      <c r="C1950" s="906"/>
      <c r="D1950" s="906"/>
      <c r="E1950" s="906"/>
      <c r="F1950" s="314"/>
      <c r="G1950" s="907">
        <f>'statement of marks'!$HV$108</f>
        <v>45781</v>
      </c>
      <c r="H1950" s="907"/>
      <c r="I1950" s="908" t="s">
        <v>210</v>
      </c>
      <c r="J1950" s="908"/>
      <c r="K1950" s="903"/>
      <c r="L1950" s="903"/>
      <c r="M1950" s="903"/>
      <c r="N1950" s="904"/>
      <c r="P1950" s="362"/>
    </row>
    <row r="1951" spans="1:16" ht="21" customHeight="1" thickTop="1">
      <c r="A1951" s="962" t="s">
        <v>195</v>
      </c>
      <c r="B1951" s="963"/>
      <c r="C1951" s="963"/>
      <c r="D1951" s="963"/>
      <c r="E1951" s="963"/>
      <c r="F1951" s="963"/>
      <c r="G1951" s="963"/>
      <c r="H1951" s="963"/>
      <c r="I1951" s="963"/>
      <c r="J1951" s="963"/>
      <c r="K1951" s="963"/>
      <c r="L1951" s="963"/>
      <c r="M1951" s="963"/>
      <c r="N1951" s="964"/>
      <c r="P1951" s="362"/>
    </row>
    <row r="1952" spans="1:16" ht="21" customHeight="1">
      <c r="A1952" s="965" t="str">
        <f>IF('statement of marks'!$A$2="","",'statement of marks'!$A$2)</f>
        <v>Govt. Higher Secondary School, XYZ</v>
      </c>
      <c r="B1952" s="966"/>
      <c r="C1952" s="966"/>
      <c r="D1952" s="966"/>
      <c r="E1952" s="966"/>
      <c r="F1952" s="966"/>
      <c r="G1952" s="966"/>
      <c r="H1952" s="966"/>
      <c r="I1952" s="966"/>
      <c r="J1952" s="966"/>
      <c r="K1952" s="966"/>
      <c r="L1952" s="966"/>
      <c r="M1952" s="966"/>
      <c r="N1952" s="967"/>
      <c r="P1952" s="362"/>
    </row>
    <row r="1953" spans="1:16" ht="21" customHeight="1">
      <c r="A1953" s="965"/>
      <c r="B1953" s="966"/>
      <c r="C1953" s="966"/>
      <c r="D1953" s="966"/>
      <c r="E1953" s="966"/>
      <c r="F1953" s="966"/>
      <c r="G1953" s="966"/>
      <c r="H1953" s="966"/>
      <c r="I1953" s="966"/>
      <c r="J1953" s="966"/>
      <c r="K1953" s="966"/>
      <c r="L1953" s="966"/>
      <c r="M1953" s="966"/>
      <c r="N1953" s="967"/>
      <c r="P1953" s="362"/>
    </row>
    <row r="1954" spans="1:16" ht="21" customHeight="1">
      <c r="A1954" s="891" t="s">
        <v>196</v>
      </c>
      <c r="B1954" s="892"/>
      <c r="C1954" s="939" t="str">
        <f>IF(M1974="","MAIN EXAM.",IF(C1981="SUPPL.","SUPPL. EXAM.",IF(C1981="RE-EXAM.","RE-EXAM.",)))</f>
        <v>MAIN EXAM.</v>
      </c>
      <c r="D1954" s="939"/>
      <c r="E1954" s="939"/>
      <c r="F1954" s="939"/>
      <c r="G1954" s="939"/>
      <c r="H1954" s="948" t="s">
        <v>133</v>
      </c>
      <c r="I1954" s="949"/>
      <c r="J1954" s="352" t="str">
        <f>IF('statement of marks'!$F$3="","",'statement of marks'!$F$3)</f>
        <v>2024-25</v>
      </c>
      <c r="K1954" s="939" t="s">
        <v>62</v>
      </c>
      <c r="L1954" s="939"/>
      <c r="M1954" s="939" t="str">
        <f>IF('statement of marks'!D57="","",'statement of marks'!D57)</f>
        <v/>
      </c>
      <c r="N1954" s="950"/>
      <c r="P1954" s="362"/>
    </row>
    <row r="1955" spans="1:16" ht="21" customHeight="1">
      <c r="A1955" s="891" t="s">
        <v>36</v>
      </c>
      <c r="B1955" s="892"/>
      <c r="C1955" s="892" t="str">
        <f>IF('statement of marks'!G57="","",'statement of marks'!G57)</f>
        <v/>
      </c>
      <c r="D1955" s="892"/>
      <c r="E1955" s="892"/>
      <c r="F1955" s="892"/>
      <c r="G1955" s="892"/>
      <c r="H1955" s="892"/>
      <c r="I1955" s="892"/>
      <c r="J1955" s="892"/>
      <c r="K1955" s="892"/>
      <c r="L1955" s="892"/>
      <c r="M1955" s="892"/>
      <c r="N1955" s="951"/>
      <c r="P1955" s="362"/>
    </row>
    <row r="1956" spans="1:16" ht="21" customHeight="1">
      <c r="A1956" s="891" t="s">
        <v>37</v>
      </c>
      <c r="B1956" s="892"/>
      <c r="C1956" s="892" t="str">
        <f>IF('statement of marks'!H57="","",'statement of marks'!H57)</f>
        <v/>
      </c>
      <c r="D1956" s="892"/>
      <c r="E1956" s="892"/>
      <c r="F1956" s="892"/>
      <c r="G1956" s="892"/>
      <c r="H1956" s="892"/>
      <c r="I1956" s="892"/>
      <c r="J1956" s="892"/>
      <c r="K1956" s="892"/>
      <c r="L1956" s="892"/>
      <c r="M1956" s="892"/>
      <c r="N1956" s="951"/>
      <c r="P1956" s="362"/>
    </row>
    <row r="1957" spans="1:16" ht="21" customHeight="1">
      <c r="A1957" s="891" t="s">
        <v>38</v>
      </c>
      <c r="B1957" s="892"/>
      <c r="C1957" s="892" t="str">
        <f>IF('statement of marks'!I57="","",'statement of marks'!I57)</f>
        <v/>
      </c>
      <c r="D1957" s="892"/>
      <c r="E1957" s="892"/>
      <c r="F1957" s="892"/>
      <c r="G1957" s="892"/>
      <c r="H1957" s="892"/>
      <c r="I1957" s="892"/>
      <c r="J1957" s="892"/>
      <c r="K1957" s="892"/>
      <c r="L1957" s="892"/>
      <c r="M1957" s="892"/>
      <c r="N1957" s="951"/>
      <c r="P1957" s="362"/>
    </row>
    <row r="1958" spans="1:16" ht="21" customHeight="1">
      <c r="A1958" s="891" t="s">
        <v>243</v>
      </c>
      <c r="B1958" s="892"/>
      <c r="C1958" s="892" t="str">
        <f>IF('statement of marks'!$A$3="","",'statement of marks'!$A$3)</f>
        <v>9 'A'</v>
      </c>
      <c r="D1958" s="892"/>
      <c r="E1958" s="939" t="s">
        <v>63</v>
      </c>
      <c r="F1958" s="939"/>
      <c r="G1958" s="939"/>
      <c r="H1958" s="939" t="str">
        <f>IF('statement of marks'!E57="","",'statement of marks'!E57)</f>
        <v/>
      </c>
      <c r="I1958" s="939"/>
      <c r="J1958" s="952" t="s">
        <v>58</v>
      </c>
      <c r="K1958" s="952"/>
      <c r="L1958" s="953" t="str">
        <f>IF('statement of marks'!F57="","",'statement of marks'!F57)</f>
        <v/>
      </c>
      <c r="M1958" s="953"/>
      <c r="N1958" s="954"/>
      <c r="P1958" s="362"/>
    </row>
    <row r="1959" spans="1:16" ht="21" customHeight="1">
      <c r="A1959" s="955" t="s">
        <v>197</v>
      </c>
      <c r="B1959" s="956" t="s">
        <v>198</v>
      </c>
      <c r="C1959" s="659" t="s">
        <v>67</v>
      </c>
      <c r="D1959" s="659" t="s">
        <v>68</v>
      </c>
      <c r="E1959" s="957" t="s">
        <v>434</v>
      </c>
      <c r="F1959" s="958" t="s">
        <v>431</v>
      </c>
      <c r="G1959" s="659" t="s">
        <v>370</v>
      </c>
      <c r="H1959" s="659" t="s">
        <v>212</v>
      </c>
      <c r="I1959" s="659" t="s">
        <v>432</v>
      </c>
      <c r="J1959" s="659" t="s">
        <v>168</v>
      </c>
      <c r="K1959" s="659" t="s">
        <v>438</v>
      </c>
      <c r="L1959" s="659" t="s">
        <v>365</v>
      </c>
      <c r="M1959" s="659" t="s">
        <v>366</v>
      </c>
      <c r="N1959" s="961" t="s">
        <v>213</v>
      </c>
      <c r="P1959" s="362"/>
    </row>
    <row r="1960" spans="1:16" ht="21" customHeight="1">
      <c r="A1960" s="955"/>
      <c r="B1960" s="956"/>
      <c r="C1960" s="659"/>
      <c r="D1960" s="659"/>
      <c r="E1960" s="957"/>
      <c r="F1960" s="959"/>
      <c r="G1960" s="659"/>
      <c r="H1960" s="659"/>
      <c r="I1960" s="659"/>
      <c r="J1960" s="659"/>
      <c r="K1960" s="659"/>
      <c r="L1960" s="659"/>
      <c r="M1960" s="659"/>
      <c r="N1960" s="961"/>
      <c r="P1960" s="362"/>
    </row>
    <row r="1961" spans="1:16" ht="21" customHeight="1">
      <c r="A1961" s="955"/>
      <c r="B1961" s="956"/>
      <c r="C1961" s="659"/>
      <c r="D1961" s="659"/>
      <c r="E1961" s="957"/>
      <c r="F1961" s="960"/>
      <c r="G1961" s="659"/>
      <c r="H1961" s="659"/>
      <c r="I1961" s="659"/>
      <c r="J1961" s="659"/>
      <c r="K1961" s="659"/>
      <c r="L1961" s="659"/>
      <c r="M1961" s="659"/>
      <c r="N1961" s="961"/>
      <c r="P1961" s="362"/>
    </row>
    <row r="1962" spans="1:16" ht="21" customHeight="1">
      <c r="A1962" s="922" t="s">
        <v>149</v>
      </c>
      <c r="B1962" s="923"/>
      <c r="C1962" s="274">
        <v>10</v>
      </c>
      <c r="D1962" s="274">
        <v>10</v>
      </c>
      <c r="E1962" s="322" t="s">
        <v>436</v>
      </c>
      <c r="F1962" s="322" t="s">
        <v>437</v>
      </c>
      <c r="G1962" s="274">
        <v>70</v>
      </c>
      <c r="H1962" s="270">
        <v>100</v>
      </c>
      <c r="I1962" s="202">
        <v>100</v>
      </c>
      <c r="J1962" s="270">
        <v>200</v>
      </c>
      <c r="K1962" s="279"/>
      <c r="L1962" s="270">
        <v>100</v>
      </c>
      <c r="M1962" s="270"/>
      <c r="N1962" s="201">
        <v>200</v>
      </c>
      <c r="P1962" s="362"/>
    </row>
    <row r="1963" spans="1:16" ht="21" customHeight="1">
      <c r="A1963" s="891" t="str">
        <f>'statement of marks'!$J$3</f>
        <v xml:space="preserve"> HINDI</v>
      </c>
      <c r="B1963" s="892"/>
      <c r="C1963" s="277" t="str">
        <f>IF('statement of marks'!J57="","",'statement of marks'!J57)</f>
        <v/>
      </c>
      <c r="D1963" s="277" t="str">
        <f>IF('statement of marks'!K57="","",'statement of marks'!K57)</f>
        <v/>
      </c>
      <c r="E1963" s="277" t="str">
        <f>IF('statement of marks'!L57="","",'statement of marks'!L57)</f>
        <v/>
      </c>
      <c r="F1963" s="360" t="str">
        <f>IF('statement of marks'!N57="","",'statement of marks'!N57)</f>
        <v/>
      </c>
      <c r="G1963" s="277" t="str">
        <f>IF('statement of marks'!O57="","",'statement of marks'!O57)</f>
        <v/>
      </c>
      <c r="H1963" s="270" t="str">
        <f t="shared" ref="H1963:H1968" si="299">IF(G1963="","",SUM(C1963:G1963))</f>
        <v/>
      </c>
      <c r="I1963" s="202" t="str">
        <f>IF('statement of marks'!Q57="","",'statement of marks'!Q57)</f>
        <v/>
      </c>
      <c r="J1963" s="203" t="str">
        <f t="shared" ref="J1963:J1968" si="300">IF(I1963="","",SUM(H1963:I1963))</f>
        <v/>
      </c>
      <c r="K1963" s="275" t="str">
        <f>CONCATENATE('statement of marks'!HZ57,'statement of marks'!IA57,'statement of marks'!IB57)</f>
        <v/>
      </c>
      <c r="L1963" s="277" t="str">
        <f>IF('result subject-wise'!AB57="","",'result subject-wise'!AB57)</f>
        <v/>
      </c>
      <c r="M1963" s="277" t="str">
        <f>IF('result subject-wise'!AK57="","",'result subject-wise'!AK57)</f>
        <v/>
      </c>
      <c r="N1963" s="276" t="str">
        <f>IF(AND(K1963="RE",M1963=""),"",IF(AND(K1963="S",M1963=""),"",IF(M1963="P",SUM(H1963,L1963),J1963)))</f>
        <v/>
      </c>
      <c r="P1963" s="362"/>
    </row>
    <row r="1964" spans="1:16" ht="21" customHeight="1">
      <c r="A1964" s="891" t="str">
        <f>'statement of marks'!$Y$3</f>
        <v xml:space="preserve"> ENGLISH</v>
      </c>
      <c r="B1964" s="892"/>
      <c r="C1964" s="277" t="str">
        <f>IF('statement of marks'!Y57="","",'statement of marks'!Y57)</f>
        <v/>
      </c>
      <c r="D1964" s="277" t="str">
        <f>IF('statement of marks'!Z57="","",'statement of marks'!Z57)</f>
        <v/>
      </c>
      <c r="E1964" s="277" t="str">
        <f>IF('statement of marks'!AA57="","",'statement of marks'!AA57)</f>
        <v/>
      </c>
      <c r="F1964" s="360" t="str">
        <f>IF('statement of marks'!AC57="","",'statement of marks'!AC57)</f>
        <v/>
      </c>
      <c r="G1964" s="277" t="str">
        <f>IF('statement of marks'!AD57="","",'statement of marks'!AD57)</f>
        <v/>
      </c>
      <c r="H1964" s="270" t="str">
        <f t="shared" si="299"/>
        <v/>
      </c>
      <c r="I1964" s="202" t="str">
        <f>IF('statement of marks'!AF57="","",'statement of marks'!AF57)</f>
        <v/>
      </c>
      <c r="J1964" s="203" t="str">
        <f t="shared" si="300"/>
        <v/>
      </c>
      <c r="K1964" s="275" t="str">
        <f>CONCATENATE('statement of marks'!IC57,'statement of marks'!ID57,'statement of marks'!IE57,)</f>
        <v/>
      </c>
      <c r="L1964" s="277" t="str">
        <f>IF('result subject-wise'!AC57="","",'result subject-wise'!AC57)</f>
        <v/>
      </c>
      <c r="M1964" s="277" t="str">
        <f>IF('result subject-wise'!AL57="","",'result subject-wise'!AL57)</f>
        <v/>
      </c>
      <c r="N1964" s="276" t="str">
        <f t="shared" ref="N1964:N1968" si="301">IF(AND(K1964="RE",M1964=""),"",IF(AND(K1964="S",M1964=""),"",IF(M1964="P",SUM(H1964,L1964),J1964)))</f>
        <v/>
      </c>
      <c r="P1964" s="362"/>
    </row>
    <row r="1965" spans="1:16" ht="21" customHeight="1">
      <c r="A1965" s="891" t="str">
        <f>'statement of marks'!AO57</f>
        <v/>
      </c>
      <c r="B1965" s="892"/>
      <c r="C1965" s="277" t="str">
        <f>IF('statement of marks'!AP57="","",'statement of marks'!AP57)</f>
        <v/>
      </c>
      <c r="D1965" s="277" t="str">
        <f>IF('statement of marks'!AQ57="","",'statement of marks'!AQ57)</f>
        <v/>
      </c>
      <c r="E1965" s="277" t="str">
        <f>IF('statement of marks'!AR57="","",'statement of marks'!AR57)</f>
        <v/>
      </c>
      <c r="F1965" s="360" t="str">
        <f>IF('statement of marks'!AT57="","",'statement of marks'!AT57)</f>
        <v/>
      </c>
      <c r="G1965" s="277" t="str">
        <f>IF('statement of marks'!AU57="","",'statement of marks'!AU57)</f>
        <v/>
      </c>
      <c r="H1965" s="270" t="str">
        <f t="shared" si="299"/>
        <v/>
      </c>
      <c r="I1965" s="202" t="str">
        <f>IF('statement of marks'!AW57="","",'statement of marks'!AW57)</f>
        <v/>
      </c>
      <c r="J1965" s="203" t="str">
        <f t="shared" si="300"/>
        <v/>
      </c>
      <c r="K1965" s="275" t="str">
        <f>CONCATENATE('statement of marks'!IF57,'statement of marks'!IL57,'statement of marks'!IM57)</f>
        <v/>
      </c>
      <c r="L1965" s="277" t="str">
        <f>IF('result subject-wise'!AD57="","",'result subject-wise'!AD57)</f>
        <v/>
      </c>
      <c r="M1965" s="277" t="str">
        <f>IF('result subject-wise'!AM57="","",'result subject-wise'!AM57)</f>
        <v/>
      </c>
      <c r="N1965" s="276" t="str">
        <f t="shared" si="301"/>
        <v/>
      </c>
      <c r="P1965" s="362"/>
    </row>
    <row r="1966" spans="1:16" ht="21" customHeight="1">
      <c r="A1966" s="891" t="str">
        <f>'statement of marks'!$BE$3</f>
        <v xml:space="preserve"> SCIENCE</v>
      </c>
      <c r="B1966" s="892"/>
      <c r="C1966" s="277" t="str">
        <f>IF('statement of marks'!BE57="","",'statement of marks'!BE57)</f>
        <v/>
      </c>
      <c r="D1966" s="277" t="str">
        <f>IF('statement of marks'!BF57="","",'statement of marks'!BF57)</f>
        <v/>
      </c>
      <c r="E1966" s="277" t="str">
        <f>IF('statement of marks'!BG57="","",'statement of marks'!BG57)</f>
        <v/>
      </c>
      <c r="F1966" s="360" t="str">
        <f>IF('statement of marks'!BI57="","",'statement of marks'!BI57)</f>
        <v/>
      </c>
      <c r="G1966" s="277" t="str">
        <f>IF('statement of marks'!BJ57="","",'statement of marks'!BJ57)</f>
        <v/>
      </c>
      <c r="H1966" s="270" t="str">
        <f t="shared" si="299"/>
        <v/>
      </c>
      <c r="I1966" s="202" t="str">
        <f>IF('statement of marks'!BL57="","",'statement of marks'!BL57)</f>
        <v/>
      </c>
      <c r="J1966" s="203" t="str">
        <f t="shared" si="300"/>
        <v/>
      </c>
      <c r="K1966" s="275" t="str">
        <f>CONCATENATE('statement of marks'!IN57,'statement of marks'!IO57,'statement of marks'!IP57)</f>
        <v/>
      </c>
      <c r="L1966" s="277" t="str">
        <f>IF('result subject-wise'!AE57="","",'result subject-wise'!AE57)</f>
        <v/>
      </c>
      <c r="M1966" s="277" t="str">
        <f>IF('result subject-wise'!AN57="","",'result subject-wise'!AN57)</f>
        <v/>
      </c>
      <c r="N1966" s="276" t="str">
        <f t="shared" si="301"/>
        <v/>
      </c>
      <c r="P1966" s="362"/>
    </row>
    <row r="1967" spans="1:16" ht="21" customHeight="1">
      <c r="A1967" s="909" t="str">
        <f>'statement of marks'!$BU57</f>
        <v xml:space="preserve"> SOCIAL SCIENCE</v>
      </c>
      <c r="B1967" s="910"/>
      <c r="C1967" s="277">
        <f>IF('statement of marks'!CL57="","",'statement of marks'!CL57)</f>
        <v>10</v>
      </c>
      <c r="D1967" s="277">
        <f>IF('statement of marks'!CM57="","",'statement of marks'!CM57)</f>
        <v>10</v>
      </c>
      <c r="E1967" s="277">
        <f>IF('statement of marks'!CN57="","",'statement of marks'!CN57)</f>
        <v>9</v>
      </c>
      <c r="F1967" s="360">
        <f>IF('statement of marks'!CO57="","",'statement of marks'!CO57)</f>
        <v>0.5</v>
      </c>
      <c r="G1967" s="277">
        <f>IF('statement of marks'!CP57="","",'statement of marks'!CP57)</f>
        <v>70</v>
      </c>
      <c r="H1967" s="270">
        <f t="shared" si="299"/>
        <v>99.5</v>
      </c>
      <c r="I1967" s="202">
        <f>IF('statement of marks'!CR57="","",'statement of marks'!CR57)</f>
        <v>100</v>
      </c>
      <c r="J1967" s="203">
        <f t="shared" si="300"/>
        <v>199.5</v>
      </c>
      <c r="K1967" s="275" t="str">
        <f>CONCATENATE('statement of marks'!IQ57,'statement of marks'!IR57,'statement of marks'!IS57)</f>
        <v/>
      </c>
      <c r="L1967" s="277" t="str">
        <f>IF('result subject-wise'!AF57="","",'result subject-wise'!AF57)</f>
        <v/>
      </c>
      <c r="M1967" s="277" t="str">
        <f>IF('result subject-wise'!AO57="","",'result subject-wise'!AO57)</f>
        <v/>
      </c>
      <c r="N1967" s="276">
        <f t="shared" si="301"/>
        <v>199.5</v>
      </c>
      <c r="P1967" s="362"/>
    </row>
    <row r="1968" spans="1:16" ht="21" customHeight="1">
      <c r="A1968" s="891" t="str">
        <f>'statement of marks'!$CZ$3</f>
        <v xml:space="preserve"> MATHEMATICS</v>
      </c>
      <c r="B1968" s="892"/>
      <c r="C1968" s="277">
        <f>IF('statement of marks'!CZ57="","",'statement of marks'!CZ57)</f>
        <v>5</v>
      </c>
      <c r="D1968" s="277">
        <f>IF('statement of marks'!DA57="","",'statement of marks'!DA57)</f>
        <v>4</v>
      </c>
      <c r="E1968" s="277">
        <f>IF('statement of marks'!DB57="","",'statement of marks'!DB57)</f>
        <v>8</v>
      </c>
      <c r="F1968" s="360">
        <f>IF('statement of marks'!DD57="","",'statement of marks'!DD57)</f>
        <v>1</v>
      </c>
      <c r="G1968" s="277">
        <f>IF('statement of marks'!DE57="","",'statement of marks'!DE57)</f>
        <v>25</v>
      </c>
      <c r="H1968" s="270">
        <f t="shared" si="299"/>
        <v>43</v>
      </c>
      <c r="I1968" s="202">
        <f>IF('statement of marks'!DG57="","",'statement of marks'!DG57)</f>
        <v>90</v>
      </c>
      <c r="J1968" s="203">
        <f t="shared" si="300"/>
        <v>133</v>
      </c>
      <c r="K1968" s="275" t="str">
        <f>CONCATENATE('statement of marks'!IT57,'statement of marks'!IU57,'statement of marks'!IV57)</f>
        <v/>
      </c>
      <c r="L1968" s="277" t="str">
        <f>IF('result subject-wise'!AG57="","",'result subject-wise'!AG57)</f>
        <v/>
      </c>
      <c r="M1968" s="277" t="str">
        <f>IF('result subject-wise'!AP57="","",'result subject-wise'!AP57)</f>
        <v/>
      </c>
      <c r="N1968" s="276">
        <f t="shared" si="301"/>
        <v>133</v>
      </c>
      <c r="P1968" s="362"/>
    </row>
    <row r="1969" spans="1:16" ht="21" customHeight="1">
      <c r="A1969" s="911" t="s">
        <v>214</v>
      </c>
      <c r="B1969" s="912"/>
      <c r="C1969" s="274">
        <f t="shared" ref="C1969:D1969" si="302">IF(C1968="","",SUM(C1963:C1968))</f>
        <v>15</v>
      </c>
      <c r="D1969" s="274">
        <f t="shared" si="302"/>
        <v>14</v>
      </c>
      <c r="E1969" s="274">
        <f>IF(E1968="","",SUM(E1963:E1968))</f>
        <v>17</v>
      </c>
      <c r="F1969" s="361">
        <f>IF(F1968="","",SUM(F1963:F1968))</f>
        <v>1.5</v>
      </c>
      <c r="G1969" s="274">
        <f t="shared" ref="G1969:J1969" si="303">IF(G1968="","",SUM(G1963:G1968))</f>
        <v>95</v>
      </c>
      <c r="H1969" s="274">
        <f t="shared" si="303"/>
        <v>142.5</v>
      </c>
      <c r="I1969" s="274">
        <f t="shared" si="303"/>
        <v>190</v>
      </c>
      <c r="J1969" s="274">
        <f t="shared" si="303"/>
        <v>332.5</v>
      </c>
      <c r="K1969" s="913"/>
      <c r="L1969" s="914"/>
      <c r="M1969" s="919">
        <f>COUNTIF(M1963:M1968,"F")</f>
        <v>0</v>
      </c>
      <c r="N1969" s="273">
        <f>SUM(N1963:N1968)</f>
        <v>332.5</v>
      </c>
      <c r="P1969" s="362"/>
    </row>
    <row r="1970" spans="1:16" ht="21" customHeight="1">
      <c r="A1970" s="911" t="s">
        <v>199</v>
      </c>
      <c r="B1970" s="912"/>
      <c r="C1970" s="270">
        <f>60-(COUNTIF(C1963:C1968,"NA")*C1962+COUNTIF(C1963:C1968,"ML")*C1962)</f>
        <v>60</v>
      </c>
      <c r="D1970" s="270">
        <f>60-(COUNTIF(D1963:D1968,"NA")*D1962+COUNTIF(D1963:D1968,"ML")*D1962)</f>
        <v>60</v>
      </c>
      <c r="E1970" s="270">
        <f>53-(COUNTIF(E1963:E1968,"NA")*9+COUNTIF(E1963:E1968,"ML")*9)</f>
        <v>53</v>
      </c>
      <c r="F1970" s="270">
        <f>7-(COUNTIF(F1963:F1968,"ML")*1)</f>
        <v>7</v>
      </c>
      <c r="G1970" s="270">
        <f>420-(COUNTIF(G1963:G1968,"NA")*G1962+COUNTIF(G1963:G1968,"ML")*G1962)</f>
        <v>420</v>
      </c>
      <c r="H1970" s="270">
        <f>SUM(C1970:G1970)</f>
        <v>600</v>
      </c>
      <c r="I1970" s="270">
        <f>600-(COUNTIF(I1963:I1968,"ML")*100)</f>
        <v>600</v>
      </c>
      <c r="J1970" s="270">
        <f>SUM(H1970:I1970)</f>
        <v>1200</v>
      </c>
      <c r="K1970" s="915"/>
      <c r="L1970" s="916"/>
      <c r="M1970" s="920"/>
      <c r="N1970" s="201">
        <f>6*N1962</f>
        <v>1200</v>
      </c>
      <c r="P1970" s="362"/>
    </row>
    <row r="1971" spans="1:16" ht="21" customHeight="1">
      <c r="A1971" s="922" t="s">
        <v>130</v>
      </c>
      <c r="B1971" s="923"/>
      <c r="C1971" s="204">
        <f t="shared" ref="C1971:J1971" si="304">C1969/C1970*100</f>
        <v>25</v>
      </c>
      <c r="D1971" s="204">
        <f t="shared" si="304"/>
        <v>23.333333333333332</v>
      </c>
      <c r="E1971" s="204">
        <f t="shared" si="304"/>
        <v>32.075471698113205</v>
      </c>
      <c r="F1971" s="204">
        <f t="shared" si="304"/>
        <v>21.428571428571427</v>
      </c>
      <c r="G1971" s="204">
        <f t="shared" si="304"/>
        <v>22.61904761904762</v>
      </c>
      <c r="H1971" s="204">
        <f t="shared" si="304"/>
        <v>23.75</v>
      </c>
      <c r="I1971" s="204">
        <f t="shared" si="304"/>
        <v>31.666666666666664</v>
      </c>
      <c r="J1971" s="204">
        <f t="shared" si="304"/>
        <v>27.708333333333336</v>
      </c>
      <c r="K1971" s="917"/>
      <c r="L1971" s="918"/>
      <c r="M1971" s="921"/>
      <c r="N1971" s="354">
        <f>N1969/N1970*100</f>
        <v>27.708333333333336</v>
      </c>
      <c r="P1971" s="363"/>
    </row>
    <row r="1972" spans="1:16" ht="21" customHeight="1">
      <c r="A1972" s="891" t="str">
        <f>'statement of marks'!$DS$3</f>
        <v>RAJASTHAN KA SWARNIM ITIHAS</v>
      </c>
      <c r="B1972" s="892"/>
      <c r="C1972" s="272">
        <f>IF('statement of marks'!DS57="","",'statement of marks'!DS57)</f>
        <v>10</v>
      </c>
      <c r="D1972" s="272">
        <f>IF('statement of marks'!DT57="","",'statement of marks'!DT57)</f>
        <v>10</v>
      </c>
      <c r="E1972" s="277">
        <f>IF('statement of marks'!DU57="","",'statement of marks'!DU57)</f>
        <v>10</v>
      </c>
      <c r="F1972" s="924"/>
      <c r="G1972" s="272">
        <f>IF('statement of marks'!DW57="","",'statement of marks'!DW57)</f>
        <v>70</v>
      </c>
      <c r="H1972" s="270">
        <f>IF(G1972="","",SUM(C1972:G1972))</f>
        <v>100</v>
      </c>
      <c r="I1972" s="272">
        <f>IF('statement of marks'!DY57="","",'statement of marks'!DY57)</f>
        <v>100</v>
      </c>
      <c r="J1972" s="270">
        <f>IF(I1972="","",SUM(H1972:I1972))</f>
        <v>200</v>
      </c>
      <c r="K1972" s="275" t="str">
        <f>IF('statement of marks'!IW57="","",'statement of marks'!IW57)</f>
        <v/>
      </c>
      <c r="L1972" s="280" t="str">
        <f>IF('result subject-wise'!AQ57="","",'result subject-wise'!AQ57)</f>
        <v/>
      </c>
      <c r="M1972" s="927" t="s">
        <v>441</v>
      </c>
      <c r="N1972" s="928"/>
      <c r="P1972" s="362"/>
    </row>
    <row r="1973" spans="1:16" ht="21" customHeight="1">
      <c r="A1973" s="891" t="str">
        <f>'statement of marks'!$EG$3</f>
        <v xml:space="preserve"> PH. AND HEALTH EDU.</v>
      </c>
      <c r="B1973" s="892"/>
      <c r="C1973" s="272">
        <f>IF('statement of marks'!EI57="","",'statement of marks'!EI57)</f>
        <v>14</v>
      </c>
      <c r="D1973" s="272">
        <f>IF('statement of marks'!EL57="","",'statement of marks'!EL57)</f>
        <v>11</v>
      </c>
      <c r="E1973" s="277">
        <f>IF('statement of marks'!EO57="","",'statement of marks'!EO57)</f>
        <v>25</v>
      </c>
      <c r="F1973" s="925"/>
      <c r="G1973" s="272">
        <f>IF('statement of marks'!EU57="","",'statement of marks'!EU57)</f>
        <v>38</v>
      </c>
      <c r="H1973" s="270">
        <f>IF(G1973="","",SUM(C1973:G1973))</f>
        <v>88</v>
      </c>
      <c r="I1973" s="272">
        <f>IF('statement of marks'!EZ57="","",'statement of marks'!EZ57)</f>
        <v>100</v>
      </c>
      <c r="J1973" s="270">
        <f>IF(I1973="","",SUM(H1973:I1973))</f>
        <v>188</v>
      </c>
      <c r="K1973" s="275" t="str">
        <f>IF('statement of marks'!IX57="","",'statement of marks'!IX57)</f>
        <v>A</v>
      </c>
      <c r="L1973" s="274" t="str">
        <f>IF('result subject-wise'!AR57="","",'result subject-wise'!AR57)</f>
        <v/>
      </c>
      <c r="M1973" s="929"/>
      <c r="N1973" s="930"/>
      <c r="P1973" s="362"/>
    </row>
    <row r="1974" spans="1:16" ht="21" customHeight="1">
      <c r="A1974" s="891" t="str">
        <f>'statement of marks'!$FJ$3</f>
        <v xml:space="preserve"> FOUNDATION OF IT</v>
      </c>
      <c r="B1974" s="892"/>
      <c r="C1974" s="272">
        <f>IF('statement of marks'!FJ57="","",'statement of marks'!FJ57)</f>
        <v>10</v>
      </c>
      <c r="D1974" s="272">
        <f>IF('statement of marks'!FK57="","",'statement of marks'!FK57)</f>
        <v>10</v>
      </c>
      <c r="E1974" s="277">
        <f>IF('statement of marks'!FL57="","",'statement of marks'!FL57)</f>
        <v>10</v>
      </c>
      <c r="F1974" s="926"/>
      <c r="G1974" s="272">
        <f>IF('statement of marks'!FP57="","",'statement of marks'!FP57)</f>
        <v>51</v>
      </c>
      <c r="H1974" s="270">
        <f>IF(G1974="","",SUM(C1974:G1974))</f>
        <v>81</v>
      </c>
      <c r="I1974" s="272">
        <f>IF('statement of marks'!FU57="","",'statement of marks'!FU57)</f>
        <v>90</v>
      </c>
      <c r="J1974" s="270">
        <f>IF(I1974="","",SUM(H1974:I1974))</f>
        <v>171</v>
      </c>
      <c r="K1974" s="275" t="str">
        <f>IF('statement of marks'!IY57="","",'statement of marks'!IY57)</f>
        <v>A</v>
      </c>
      <c r="L1974" s="274" t="str">
        <f>IF('result subject-wise'!AS57="","",'result subject-wise'!AS57)</f>
        <v/>
      </c>
      <c r="M1974" s="931" t="str">
        <f>IF('result subject-wise'!AV57="","",'result subject-wise'!AV57)</f>
        <v/>
      </c>
      <c r="N1974" s="932"/>
      <c r="P1974" s="362"/>
    </row>
    <row r="1975" spans="1:16" ht="21" customHeight="1">
      <c r="A1975" s="891" t="str">
        <f>'statement of marks'!$GE$3</f>
        <v xml:space="preserve"> S.U.P.W.</v>
      </c>
      <c r="B1975" s="892"/>
      <c r="C1975" s="933" t="s">
        <v>244</v>
      </c>
      <c r="D1975" s="934"/>
      <c r="E1975" s="933" t="s">
        <v>74</v>
      </c>
      <c r="F1975" s="933"/>
      <c r="G1975" s="934"/>
      <c r="H1975" s="934" t="s">
        <v>75</v>
      </c>
      <c r="I1975" s="934"/>
      <c r="J1975" s="270" t="s">
        <v>35</v>
      </c>
      <c r="K1975" s="274" t="s">
        <v>52</v>
      </c>
      <c r="L1975" s="935"/>
      <c r="M1975" s="933" t="s">
        <v>130</v>
      </c>
      <c r="N1975" s="936"/>
      <c r="P1975" s="362"/>
    </row>
    <row r="1976" spans="1:16" ht="21" customHeight="1">
      <c r="A1976" s="891"/>
      <c r="B1976" s="892"/>
      <c r="C1976" s="934">
        <f>'statement of marks'!$GE$6</f>
        <v>25</v>
      </c>
      <c r="D1976" s="934"/>
      <c r="E1976" s="934">
        <f>'statement of marks'!$GF$6</f>
        <v>45</v>
      </c>
      <c r="F1976" s="934"/>
      <c r="G1976" s="934"/>
      <c r="H1976" s="934">
        <f>'statement of marks'!$GG$6</f>
        <v>30</v>
      </c>
      <c r="I1976" s="934"/>
      <c r="J1976" s="270">
        <f>SUM(C1976,E1976,H1976)</f>
        <v>100</v>
      </c>
      <c r="K1976" s="274"/>
      <c r="L1976" s="935"/>
      <c r="M1976" s="937" t="str">
        <f>IF(M1974="PASS",N1971,"")</f>
        <v/>
      </c>
      <c r="N1976" s="938"/>
      <c r="P1976" s="362"/>
    </row>
    <row r="1977" spans="1:16" ht="21" customHeight="1">
      <c r="A1977" s="891"/>
      <c r="B1977" s="892"/>
      <c r="C1977" s="939">
        <f>IF('statement of marks'!GE57="","",'statement of marks'!GE57)</f>
        <v>24</v>
      </c>
      <c r="D1977" s="939"/>
      <c r="E1977" s="939">
        <f>'statement of marks'!GF57</f>
        <v>44</v>
      </c>
      <c r="F1977" s="939"/>
      <c r="G1977" s="939"/>
      <c r="H1977" s="939">
        <f>'statement of marks'!GG57</f>
        <v>30</v>
      </c>
      <c r="I1977" s="939"/>
      <c r="J1977" s="272">
        <f>IF(H1977="","",SUM(C1977,E1977,H1977))</f>
        <v>98</v>
      </c>
      <c r="K1977" s="275" t="str">
        <f>IF('statement of marks'!IZ57="","",'statement of marks'!IZ57)</f>
        <v>A</v>
      </c>
      <c r="L1977" s="935"/>
      <c r="M1977" s="940" t="s">
        <v>50</v>
      </c>
      <c r="N1977" s="941"/>
      <c r="P1977" s="362"/>
    </row>
    <row r="1978" spans="1:16" ht="21" customHeight="1">
      <c r="A1978" s="891" t="str">
        <f>'statement of marks'!$GN$3</f>
        <v xml:space="preserve"> ART EDU.</v>
      </c>
      <c r="B1978" s="892"/>
      <c r="C1978" s="934" t="s">
        <v>76</v>
      </c>
      <c r="D1978" s="934"/>
      <c r="E1978" s="934" t="s">
        <v>77</v>
      </c>
      <c r="F1978" s="934"/>
      <c r="G1978" s="934"/>
      <c r="H1978" s="934" t="s">
        <v>78</v>
      </c>
      <c r="I1978" s="934"/>
      <c r="J1978" s="270" t="s">
        <v>35</v>
      </c>
      <c r="K1978" s="274" t="s">
        <v>52</v>
      </c>
      <c r="L1978" s="935"/>
      <c r="M1978" s="942" t="str">
        <f>IF(M1976="","",IF(M1976&gt;=60,"FIRST",IF(M1976&gt;=48,"SECOND",IF(M1976&gt;=36,"THIRD"))))</f>
        <v/>
      </c>
      <c r="N1978" s="943"/>
      <c r="P1978" s="362"/>
    </row>
    <row r="1979" spans="1:16" ht="21" customHeight="1">
      <c r="A1979" s="891"/>
      <c r="B1979" s="892"/>
      <c r="C1979" s="934">
        <f>'statement of marks'!$GN$6</f>
        <v>25</v>
      </c>
      <c r="D1979" s="934"/>
      <c r="E1979" s="274">
        <f>'statement of marks'!$GO$6</f>
        <v>30</v>
      </c>
      <c r="F1979" s="274"/>
      <c r="G1979" s="270">
        <f>'statement of marks'!$GP$6</f>
        <v>30</v>
      </c>
      <c r="H1979" s="934">
        <f>'statement of marks'!$GQ$6</f>
        <v>15</v>
      </c>
      <c r="I1979" s="934"/>
      <c r="J1979" s="270">
        <f>SUM(C1979,E1979,G1979,H1979)</f>
        <v>100</v>
      </c>
      <c r="K1979" s="274"/>
      <c r="L1979" s="935"/>
      <c r="M1979" s="942"/>
      <c r="N1979" s="943"/>
      <c r="P1979" s="362"/>
    </row>
    <row r="1980" spans="1:16" ht="21" customHeight="1">
      <c r="A1980" s="891"/>
      <c r="B1980" s="892"/>
      <c r="C1980" s="939">
        <f>IF('statement of marks'!GN57="","",'statement of marks'!GN57)</f>
        <v>24</v>
      </c>
      <c r="D1980" s="939"/>
      <c r="E1980" s="277">
        <f>'statement of marks'!GO57</f>
        <v>28</v>
      </c>
      <c r="F1980" s="277"/>
      <c r="G1980" s="272">
        <f>'statement of marks'!GP57</f>
        <v>27</v>
      </c>
      <c r="H1980" s="939">
        <f>'statement of marks'!GQ57</f>
        <v>14</v>
      </c>
      <c r="I1980" s="939"/>
      <c r="J1980" s="270">
        <f>IF(H1980="","",SUM(C1980:H1980))</f>
        <v>93</v>
      </c>
      <c r="K1980" s="275" t="str">
        <f>IF('statement of marks'!JA57="","",'statement of marks'!JA57)</f>
        <v>A</v>
      </c>
      <c r="L1980" s="944" t="s">
        <v>442</v>
      </c>
      <c r="M1980" s="945"/>
      <c r="N1980" s="946"/>
      <c r="P1980" s="362"/>
    </row>
    <row r="1981" spans="1:16" ht="21" customHeight="1">
      <c r="A1981" s="922" t="s">
        <v>439</v>
      </c>
      <c r="B1981" s="923"/>
      <c r="C1981" s="901" t="str">
        <f>'statement of marks'!HK57</f>
        <v/>
      </c>
      <c r="D1981" s="901"/>
      <c r="E1981" s="901"/>
      <c r="F1981" s="278"/>
      <c r="G1981" s="278" t="s">
        <v>211</v>
      </c>
      <c r="H1981" s="275" t="str">
        <f>IF('statement of marks'!DR57="","",'statement of marks'!DR57)</f>
        <v/>
      </c>
      <c r="I1981" s="942" t="s">
        <v>209</v>
      </c>
      <c r="J1981" s="942"/>
      <c r="K1981" s="272" t="str">
        <f>IF('statement of marks'!HM57="","",'statement of marks'!HM57)</f>
        <v/>
      </c>
      <c r="L1981" s="945"/>
      <c r="M1981" s="945"/>
      <c r="N1981" s="946"/>
      <c r="P1981" s="362"/>
    </row>
    <row r="1982" spans="1:16" ht="21" customHeight="1">
      <c r="A1982" s="310" t="s">
        <v>363</v>
      </c>
      <c r="B1982" s="947" t="s">
        <v>202</v>
      </c>
      <c r="C1982" s="947"/>
      <c r="D1982" s="939" t="s">
        <v>203</v>
      </c>
      <c r="E1982" s="939"/>
      <c r="F1982" s="272"/>
      <c r="G1982" s="939" t="s">
        <v>204</v>
      </c>
      <c r="H1982" s="939"/>
      <c r="I1982" s="939" t="s">
        <v>205</v>
      </c>
      <c r="J1982" s="939"/>
      <c r="K1982" s="272" t="s">
        <v>324</v>
      </c>
      <c r="L1982" s="945"/>
      <c r="M1982" s="945"/>
      <c r="N1982" s="946"/>
      <c r="P1982" s="362"/>
    </row>
    <row r="1983" spans="1:16" ht="21" customHeight="1">
      <c r="A1983" s="891" t="s">
        <v>200</v>
      </c>
      <c r="B1983" s="892"/>
      <c r="C1983" s="277" t="str">
        <f>IF('statement of marks'!HO57="","",'statement of marks'!HO57)</f>
        <v/>
      </c>
      <c r="D1983" s="893" t="str">
        <f>IF('statement of marks'!HQ57="","",'statement of marks'!HQ57)</f>
        <v/>
      </c>
      <c r="E1983" s="893"/>
      <c r="F1983" s="277"/>
      <c r="G1983" s="893" t="str">
        <f>IF('statement of marks'!HS57="","",'statement of marks'!HS57)</f>
        <v/>
      </c>
      <c r="H1983" s="893"/>
      <c r="I1983" s="893" t="str">
        <f>IF('statement of marks'!HU57="","",'statement of marks'!HU57)</f>
        <v/>
      </c>
      <c r="J1983" s="893"/>
      <c r="K1983" s="275" t="str">
        <f>'statement of marks'!HW57</f>
        <v/>
      </c>
      <c r="L1983" s="894" t="str">
        <f>IF(OR(M1974="PASS",M1974="FAIL"),'result subject-wise'!$AV$112,"")</f>
        <v/>
      </c>
      <c r="M1983" s="894"/>
      <c r="N1983" s="895"/>
      <c r="P1983" s="362"/>
    </row>
    <row r="1984" spans="1:16" ht="21" customHeight="1">
      <c r="A1984" s="896" t="s">
        <v>201</v>
      </c>
      <c r="B1984" s="897"/>
      <c r="C1984" s="274" t="str">
        <f>IF('statement of marks'!HN57="","",'statement of marks'!HN57)</f>
        <v/>
      </c>
      <c r="D1984" s="898" t="str">
        <f>IF('statement of marks'!HP57="","",'statement of marks'!HP57)</f>
        <v/>
      </c>
      <c r="E1984" s="898"/>
      <c r="F1984" s="274"/>
      <c r="G1984" s="898" t="str">
        <f>IF('statement of marks'!HR57="","",'statement of marks'!HR57)</f>
        <v/>
      </c>
      <c r="H1984" s="898"/>
      <c r="I1984" s="898" t="str">
        <f>IF('statement of marks'!HT57="","",'statement of marks'!HT57)</f>
        <v/>
      </c>
      <c r="J1984" s="898"/>
      <c r="K1984" s="274" t="str">
        <f>'statement of marks'!HV57</f>
        <v/>
      </c>
      <c r="L1984" s="894"/>
      <c r="M1984" s="894"/>
      <c r="N1984" s="895"/>
      <c r="P1984" s="362"/>
    </row>
    <row r="1985" spans="1:16" ht="21" customHeight="1">
      <c r="A1985" s="899" t="s">
        <v>323</v>
      </c>
      <c r="B1985" s="900"/>
      <c r="C1985" s="22"/>
      <c r="D1985" s="901"/>
      <c r="E1985" s="901"/>
      <c r="F1985" s="278"/>
      <c r="G1985" s="901"/>
      <c r="H1985" s="901"/>
      <c r="I1985" s="901"/>
      <c r="J1985" s="901"/>
      <c r="K1985" s="901"/>
      <c r="L1985" s="901"/>
      <c r="M1985" s="901"/>
      <c r="N1985" s="902"/>
      <c r="P1985" s="362"/>
    </row>
    <row r="1986" spans="1:16" ht="21" customHeight="1">
      <c r="A1986" s="899" t="s">
        <v>206</v>
      </c>
      <c r="B1986" s="900"/>
      <c r="C1986" s="22"/>
      <c r="D1986" s="901"/>
      <c r="E1986" s="901"/>
      <c r="F1986" s="278"/>
      <c r="G1986" s="901"/>
      <c r="H1986" s="901"/>
      <c r="I1986" s="901"/>
      <c r="J1986" s="901"/>
      <c r="K1986" s="901"/>
      <c r="L1986" s="901"/>
      <c r="M1986" s="901"/>
      <c r="N1986" s="902"/>
      <c r="P1986" s="362"/>
    </row>
    <row r="1987" spans="1:16" ht="21" customHeight="1">
      <c r="A1987" s="891" t="s">
        <v>322</v>
      </c>
      <c r="B1987" s="892"/>
      <c r="C1987" s="22"/>
      <c r="D1987" s="901"/>
      <c r="E1987" s="901"/>
      <c r="F1987" s="278"/>
      <c r="G1987" s="901"/>
      <c r="H1987" s="901"/>
      <c r="I1987" s="901"/>
      <c r="J1987" s="901"/>
      <c r="K1987" s="594" t="s">
        <v>322</v>
      </c>
      <c r="L1987" s="901"/>
      <c r="M1987" s="901"/>
      <c r="N1987" s="902"/>
      <c r="P1987" s="362"/>
    </row>
    <row r="1988" spans="1:16" ht="21" customHeight="1">
      <c r="A1988" s="891" t="s">
        <v>207</v>
      </c>
      <c r="B1988" s="892"/>
      <c r="C1988" s="22"/>
      <c r="D1988" s="901"/>
      <c r="E1988" s="901"/>
      <c r="F1988" s="278"/>
      <c r="G1988" s="901"/>
      <c r="H1988" s="901"/>
      <c r="I1988" s="901"/>
      <c r="J1988" s="901"/>
      <c r="K1988" s="901"/>
      <c r="L1988" s="901"/>
      <c r="M1988" s="901"/>
      <c r="N1988" s="902"/>
      <c r="P1988" s="362"/>
    </row>
    <row r="1989" spans="1:16" ht="21" customHeight="1" thickBot="1">
      <c r="A1989" s="905" t="s">
        <v>208</v>
      </c>
      <c r="B1989" s="906"/>
      <c r="C1989" s="906"/>
      <c r="D1989" s="906"/>
      <c r="E1989" s="906"/>
      <c r="F1989" s="314"/>
      <c r="G1989" s="907">
        <f>'statement of marks'!$HV$108</f>
        <v>45781</v>
      </c>
      <c r="H1989" s="907"/>
      <c r="I1989" s="908" t="s">
        <v>210</v>
      </c>
      <c r="J1989" s="908"/>
      <c r="K1989" s="903"/>
      <c r="L1989" s="903"/>
      <c r="M1989" s="903"/>
      <c r="N1989" s="904"/>
      <c r="P1989" s="362"/>
    </row>
    <row r="1990" spans="1:16" ht="21" customHeight="1" thickTop="1">
      <c r="A1990" s="962" t="s">
        <v>195</v>
      </c>
      <c r="B1990" s="963"/>
      <c r="C1990" s="963"/>
      <c r="D1990" s="963"/>
      <c r="E1990" s="963"/>
      <c r="F1990" s="963"/>
      <c r="G1990" s="963"/>
      <c r="H1990" s="963"/>
      <c r="I1990" s="963"/>
      <c r="J1990" s="963"/>
      <c r="K1990" s="963"/>
      <c r="L1990" s="963"/>
      <c r="M1990" s="963"/>
      <c r="N1990" s="964"/>
      <c r="P1990" s="362"/>
    </row>
    <row r="1991" spans="1:16" ht="21" customHeight="1">
      <c r="A1991" s="965" t="str">
        <f>IF('statement of marks'!$A$2="","",'statement of marks'!$A$2)</f>
        <v>Govt. Higher Secondary School, XYZ</v>
      </c>
      <c r="B1991" s="966"/>
      <c r="C1991" s="966"/>
      <c r="D1991" s="966"/>
      <c r="E1991" s="966"/>
      <c r="F1991" s="966"/>
      <c r="G1991" s="966"/>
      <c r="H1991" s="966"/>
      <c r="I1991" s="966"/>
      <c r="J1991" s="966"/>
      <c r="K1991" s="966"/>
      <c r="L1991" s="966"/>
      <c r="M1991" s="966"/>
      <c r="N1991" s="967"/>
      <c r="P1991" s="362"/>
    </row>
    <row r="1992" spans="1:16" ht="21" customHeight="1">
      <c r="A1992" s="965"/>
      <c r="B1992" s="966"/>
      <c r="C1992" s="966"/>
      <c r="D1992" s="966"/>
      <c r="E1992" s="966"/>
      <c r="F1992" s="966"/>
      <c r="G1992" s="966"/>
      <c r="H1992" s="966"/>
      <c r="I1992" s="966"/>
      <c r="J1992" s="966"/>
      <c r="K1992" s="966"/>
      <c r="L1992" s="966"/>
      <c r="M1992" s="966"/>
      <c r="N1992" s="967"/>
      <c r="P1992" s="362"/>
    </row>
    <row r="1993" spans="1:16" ht="21" customHeight="1">
      <c r="A1993" s="891" t="s">
        <v>196</v>
      </c>
      <c r="B1993" s="892"/>
      <c r="C1993" s="939" t="str">
        <f>IF(M2013="","MAIN EXAM.",IF(C2020="SUPPL.","SUPPL. EXAM.",IF(C2020="RE-EXAM.","RE-EXAM.",)))</f>
        <v>MAIN EXAM.</v>
      </c>
      <c r="D1993" s="939"/>
      <c r="E1993" s="939"/>
      <c r="F1993" s="939"/>
      <c r="G1993" s="939"/>
      <c r="H1993" s="948" t="s">
        <v>133</v>
      </c>
      <c r="I1993" s="949"/>
      <c r="J1993" s="352" t="str">
        <f>IF('statement of marks'!$F$3="","",'statement of marks'!$F$3)</f>
        <v>2024-25</v>
      </c>
      <c r="K1993" s="939" t="s">
        <v>62</v>
      </c>
      <c r="L1993" s="939"/>
      <c r="M1993" s="939" t="str">
        <f>IF('statement of marks'!D58="","",'statement of marks'!D58)</f>
        <v/>
      </c>
      <c r="N1993" s="950"/>
      <c r="P1993" s="362"/>
    </row>
    <row r="1994" spans="1:16" ht="21" customHeight="1">
      <c r="A1994" s="891" t="s">
        <v>36</v>
      </c>
      <c r="B1994" s="892"/>
      <c r="C1994" s="892" t="str">
        <f>IF('statement of marks'!G58="","",'statement of marks'!G58)</f>
        <v/>
      </c>
      <c r="D1994" s="892"/>
      <c r="E1994" s="892"/>
      <c r="F1994" s="892"/>
      <c r="G1994" s="892"/>
      <c r="H1994" s="892"/>
      <c r="I1994" s="892"/>
      <c r="J1994" s="892"/>
      <c r="K1994" s="892"/>
      <c r="L1994" s="892"/>
      <c r="M1994" s="892"/>
      <c r="N1994" s="951"/>
      <c r="P1994" s="362"/>
    </row>
    <row r="1995" spans="1:16" ht="21" customHeight="1">
      <c r="A1995" s="891" t="s">
        <v>37</v>
      </c>
      <c r="B1995" s="892"/>
      <c r="C1995" s="892" t="str">
        <f>IF('statement of marks'!H58="","",'statement of marks'!H58)</f>
        <v/>
      </c>
      <c r="D1995" s="892"/>
      <c r="E1995" s="892"/>
      <c r="F1995" s="892"/>
      <c r="G1995" s="892"/>
      <c r="H1995" s="892"/>
      <c r="I1995" s="892"/>
      <c r="J1995" s="892"/>
      <c r="K1995" s="892"/>
      <c r="L1995" s="892"/>
      <c r="M1995" s="892"/>
      <c r="N1995" s="951"/>
      <c r="P1995" s="362"/>
    </row>
    <row r="1996" spans="1:16" ht="21" customHeight="1">
      <c r="A1996" s="891" t="s">
        <v>38</v>
      </c>
      <c r="B1996" s="892"/>
      <c r="C1996" s="892" t="str">
        <f>IF('statement of marks'!I58="","",'statement of marks'!I58)</f>
        <v/>
      </c>
      <c r="D1996" s="892"/>
      <c r="E1996" s="892"/>
      <c r="F1996" s="892"/>
      <c r="G1996" s="892"/>
      <c r="H1996" s="892"/>
      <c r="I1996" s="892"/>
      <c r="J1996" s="892"/>
      <c r="K1996" s="892"/>
      <c r="L1996" s="892"/>
      <c r="M1996" s="892"/>
      <c r="N1996" s="951"/>
      <c r="P1996" s="362"/>
    </row>
    <row r="1997" spans="1:16" ht="21" customHeight="1">
      <c r="A1997" s="891" t="s">
        <v>243</v>
      </c>
      <c r="B1997" s="892"/>
      <c r="C1997" s="892" t="str">
        <f>IF('statement of marks'!$A$3="","",'statement of marks'!$A$3)</f>
        <v>9 'A'</v>
      </c>
      <c r="D1997" s="892"/>
      <c r="E1997" s="939" t="s">
        <v>63</v>
      </c>
      <c r="F1997" s="939"/>
      <c r="G1997" s="939"/>
      <c r="H1997" s="939" t="str">
        <f>IF('statement of marks'!E58="","",'statement of marks'!E58)</f>
        <v/>
      </c>
      <c r="I1997" s="939"/>
      <c r="J1997" s="952" t="s">
        <v>58</v>
      </c>
      <c r="K1997" s="952"/>
      <c r="L1997" s="953" t="str">
        <f>IF('statement of marks'!F58="","",'statement of marks'!F58)</f>
        <v/>
      </c>
      <c r="M1997" s="953"/>
      <c r="N1997" s="954"/>
      <c r="P1997" s="362"/>
    </row>
    <row r="1998" spans="1:16" ht="21" customHeight="1">
      <c r="A1998" s="955" t="s">
        <v>197</v>
      </c>
      <c r="B1998" s="956" t="s">
        <v>198</v>
      </c>
      <c r="C1998" s="659" t="s">
        <v>67</v>
      </c>
      <c r="D1998" s="659" t="s">
        <v>68</v>
      </c>
      <c r="E1998" s="957" t="s">
        <v>434</v>
      </c>
      <c r="F1998" s="958" t="s">
        <v>431</v>
      </c>
      <c r="G1998" s="659" t="s">
        <v>370</v>
      </c>
      <c r="H1998" s="659" t="s">
        <v>212</v>
      </c>
      <c r="I1998" s="659" t="s">
        <v>432</v>
      </c>
      <c r="J1998" s="659" t="s">
        <v>168</v>
      </c>
      <c r="K1998" s="659" t="s">
        <v>438</v>
      </c>
      <c r="L1998" s="659" t="s">
        <v>365</v>
      </c>
      <c r="M1998" s="659" t="s">
        <v>366</v>
      </c>
      <c r="N1998" s="961" t="s">
        <v>213</v>
      </c>
      <c r="P1998" s="362"/>
    </row>
    <row r="1999" spans="1:16" ht="21" customHeight="1">
      <c r="A1999" s="955"/>
      <c r="B1999" s="956"/>
      <c r="C1999" s="659"/>
      <c r="D1999" s="659"/>
      <c r="E1999" s="957"/>
      <c r="F1999" s="959"/>
      <c r="G1999" s="659"/>
      <c r="H1999" s="659"/>
      <c r="I1999" s="659"/>
      <c r="J1999" s="659"/>
      <c r="K1999" s="659"/>
      <c r="L1999" s="659"/>
      <c r="M1999" s="659"/>
      <c r="N1999" s="961"/>
      <c r="P1999" s="362"/>
    </row>
    <row r="2000" spans="1:16" ht="21" customHeight="1">
      <c r="A2000" s="955"/>
      <c r="B2000" s="956"/>
      <c r="C2000" s="659"/>
      <c r="D2000" s="659"/>
      <c r="E2000" s="957"/>
      <c r="F2000" s="960"/>
      <c r="G2000" s="659"/>
      <c r="H2000" s="659"/>
      <c r="I2000" s="659"/>
      <c r="J2000" s="659"/>
      <c r="K2000" s="659"/>
      <c r="L2000" s="659"/>
      <c r="M2000" s="659"/>
      <c r="N2000" s="961"/>
      <c r="P2000" s="362"/>
    </row>
    <row r="2001" spans="1:16" ht="21" customHeight="1">
      <c r="A2001" s="922" t="s">
        <v>149</v>
      </c>
      <c r="B2001" s="923"/>
      <c r="C2001" s="274">
        <v>10</v>
      </c>
      <c r="D2001" s="274">
        <v>10</v>
      </c>
      <c r="E2001" s="322" t="s">
        <v>436</v>
      </c>
      <c r="F2001" s="322" t="s">
        <v>437</v>
      </c>
      <c r="G2001" s="274">
        <v>70</v>
      </c>
      <c r="H2001" s="270">
        <v>100</v>
      </c>
      <c r="I2001" s="202">
        <v>100</v>
      </c>
      <c r="J2001" s="270">
        <v>200</v>
      </c>
      <c r="K2001" s="279"/>
      <c r="L2001" s="270">
        <v>100</v>
      </c>
      <c r="M2001" s="270"/>
      <c r="N2001" s="201">
        <v>200</v>
      </c>
      <c r="P2001" s="362"/>
    </row>
    <row r="2002" spans="1:16" ht="21" customHeight="1">
      <c r="A2002" s="891" t="str">
        <f>'statement of marks'!$J$3</f>
        <v xml:space="preserve"> HINDI</v>
      </c>
      <c r="B2002" s="892"/>
      <c r="C2002" s="277" t="str">
        <f>IF('statement of marks'!J58="","",'statement of marks'!J58)</f>
        <v/>
      </c>
      <c r="D2002" s="277" t="str">
        <f>IF('statement of marks'!K58="","",'statement of marks'!K58)</f>
        <v/>
      </c>
      <c r="E2002" s="277" t="str">
        <f>IF('statement of marks'!L58="","",'statement of marks'!L58)</f>
        <v/>
      </c>
      <c r="F2002" s="360" t="str">
        <f>IF('statement of marks'!N58="","",'statement of marks'!N58)</f>
        <v/>
      </c>
      <c r="G2002" s="277" t="str">
        <f>IF('statement of marks'!O58="","",'statement of marks'!O58)</f>
        <v/>
      </c>
      <c r="H2002" s="270" t="str">
        <f t="shared" ref="H2002:H2007" si="305">IF(G2002="","",SUM(C2002:G2002))</f>
        <v/>
      </c>
      <c r="I2002" s="202" t="str">
        <f>IF('statement of marks'!Q58="","",'statement of marks'!Q58)</f>
        <v/>
      </c>
      <c r="J2002" s="203" t="str">
        <f t="shared" ref="J2002:J2007" si="306">IF(I2002="","",SUM(H2002:I2002))</f>
        <v/>
      </c>
      <c r="K2002" s="275" t="str">
        <f>CONCATENATE('statement of marks'!HZ58,'statement of marks'!IA58,'statement of marks'!IB58)</f>
        <v/>
      </c>
      <c r="L2002" s="277" t="str">
        <f>IF('result subject-wise'!AB58="","",'result subject-wise'!AB58)</f>
        <v/>
      </c>
      <c r="M2002" s="277" t="str">
        <f>IF('result subject-wise'!AK58="","",'result subject-wise'!AK58)</f>
        <v/>
      </c>
      <c r="N2002" s="276" t="str">
        <f>IF(AND(K2002="RE",M2002=""),"",IF(AND(K2002="S",M2002=""),"",IF(M2002="P",SUM(H2002,L2002),J2002)))</f>
        <v/>
      </c>
      <c r="P2002" s="362"/>
    </row>
    <row r="2003" spans="1:16" ht="21" customHeight="1">
      <c r="A2003" s="891" t="str">
        <f>'statement of marks'!$Y$3</f>
        <v xml:space="preserve"> ENGLISH</v>
      </c>
      <c r="B2003" s="892"/>
      <c r="C2003" s="277" t="str">
        <f>IF('statement of marks'!Y58="","",'statement of marks'!Y58)</f>
        <v/>
      </c>
      <c r="D2003" s="277" t="str">
        <f>IF('statement of marks'!Z58="","",'statement of marks'!Z58)</f>
        <v/>
      </c>
      <c r="E2003" s="277" t="str">
        <f>IF('statement of marks'!AA58="","",'statement of marks'!AA58)</f>
        <v/>
      </c>
      <c r="F2003" s="360" t="str">
        <f>IF('statement of marks'!AC58="","",'statement of marks'!AC58)</f>
        <v/>
      </c>
      <c r="G2003" s="277" t="str">
        <f>IF('statement of marks'!AD58="","",'statement of marks'!AD58)</f>
        <v/>
      </c>
      <c r="H2003" s="270" t="str">
        <f t="shared" si="305"/>
        <v/>
      </c>
      <c r="I2003" s="202" t="str">
        <f>IF('statement of marks'!AF58="","",'statement of marks'!AF58)</f>
        <v/>
      </c>
      <c r="J2003" s="203" t="str">
        <f t="shared" si="306"/>
        <v/>
      </c>
      <c r="K2003" s="275" t="str">
        <f>CONCATENATE('statement of marks'!IC58,'statement of marks'!ID58,'statement of marks'!IE58,)</f>
        <v/>
      </c>
      <c r="L2003" s="277" t="str">
        <f>IF('result subject-wise'!AC58="","",'result subject-wise'!AC58)</f>
        <v/>
      </c>
      <c r="M2003" s="277" t="str">
        <f>IF('result subject-wise'!AL58="","",'result subject-wise'!AL58)</f>
        <v/>
      </c>
      <c r="N2003" s="276" t="str">
        <f t="shared" ref="N2003:N2007" si="307">IF(AND(K2003="RE",M2003=""),"",IF(AND(K2003="S",M2003=""),"",IF(M2003="P",SUM(H2003,L2003),J2003)))</f>
        <v/>
      </c>
      <c r="P2003" s="362"/>
    </row>
    <row r="2004" spans="1:16" ht="21" customHeight="1">
      <c r="A2004" s="891" t="str">
        <f>'statement of marks'!AO58</f>
        <v/>
      </c>
      <c r="B2004" s="892"/>
      <c r="C2004" s="277" t="str">
        <f>IF('statement of marks'!AP58="","",'statement of marks'!AP58)</f>
        <v/>
      </c>
      <c r="D2004" s="277" t="str">
        <f>IF('statement of marks'!AQ58="","",'statement of marks'!AQ58)</f>
        <v/>
      </c>
      <c r="E2004" s="277" t="str">
        <f>IF('statement of marks'!AR58="","",'statement of marks'!AR58)</f>
        <v/>
      </c>
      <c r="F2004" s="360" t="str">
        <f>IF('statement of marks'!AT58="","",'statement of marks'!AT58)</f>
        <v/>
      </c>
      <c r="G2004" s="277" t="str">
        <f>IF('statement of marks'!AU58="","",'statement of marks'!AU58)</f>
        <v/>
      </c>
      <c r="H2004" s="270" t="str">
        <f t="shared" si="305"/>
        <v/>
      </c>
      <c r="I2004" s="202" t="str">
        <f>IF('statement of marks'!AW58="","",'statement of marks'!AW58)</f>
        <v/>
      </c>
      <c r="J2004" s="203" t="str">
        <f t="shared" si="306"/>
        <v/>
      </c>
      <c r="K2004" s="275" t="str">
        <f>CONCATENATE('statement of marks'!IF58,'statement of marks'!IL58,'statement of marks'!IM58)</f>
        <v/>
      </c>
      <c r="L2004" s="277" t="str">
        <f>IF('result subject-wise'!AD58="","",'result subject-wise'!AD58)</f>
        <v/>
      </c>
      <c r="M2004" s="277" t="str">
        <f>IF('result subject-wise'!AM58="","",'result subject-wise'!AM58)</f>
        <v/>
      </c>
      <c r="N2004" s="276" t="str">
        <f t="shared" si="307"/>
        <v/>
      </c>
      <c r="P2004" s="362"/>
    </row>
    <row r="2005" spans="1:16" ht="21" customHeight="1">
      <c r="A2005" s="891" t="str">
        <f>'statement of marks'!$BE$3</f>
        <v xml:space="preserve"> SCIENCE</v>
      </c>
      <c r="B2005" s="892"/>
      <c r="C2005" s="277" t="str">
        <f>IF('statement of marks'!BE58="","",'statement of marks'!BE58)</f>
        <v/>
      </c>
      <c r="D2005" s="277" t="str">
        <f>IF('statement of marks'!BF58="","",'statement of marks'!BF58)</f>
        <v/>
      </c>
      <c r="E2005" s="277" t="str">
        <f>IF('statement of marks'!BG58="","",'statement of marks'!BG58)</f>
        <v/>
      </c>
      <c r="F2005" s="360" t="str">
        <f>IF('statement of marks'!BI58="","",'statement of marks'!BI58)</f>
        <v/>
      </c>
      <c r="G2005" s="277" t="str">
        <f>IF('statement of marks'!BJ58="","",'statement of marks'!BJ58)</f>
        <v/>
      </c>
      <c r="H2005" s="270" t="str">
        <f t="shared" si="305"/>
        <v/>
      </c>
      <c r="I2005" s="202" t="str">
        <f>IF('statement of marks'!BL58="","",'statement of marks'!BL58)</f>
        <v/>
      </c>
      <c r="J2005" s="203" t="str">
        <f t="shared" si="306"/>
        <v/>
      </c>
      <c r="K2005" s="275" t="str">
        <f>CONCATENATE('statement of marks'!IN58,'statement of marks'!IO58,'statement of marks'!IP58)</f>
        <v/>
      </c>
      <c r="L2005" s="277" t="str">
        <f>IF('result subject-wise'!AE58="","",'result subject-wise'!AE58)</f>
        <v/>
      </c>
      <c r="M2005" s="277" t="str">
        <f>IF('result subject-wise'!AN58="","",'result subject-wise'!AN58)</f>
        <v/>
      </c>
      <c r="N2005" s="276" t="str">
        <f t="shared" si="307"/>
        <v/>
      </c>
      <c r="P2005" s="362"/>
    </row>
    <row r="2006" spans="1:16" ht="21" customHeight="1">
      <c r="A2006" s="909" t="str">
        <f>'statement of marks'!$BU58</f>
        <v xml:space="preserve"> SOCIAL SCIENCE</v>
      </c>
      <c r="B2006" s="910"/>
      <c r="C2006" s="277">
        <f>IF('statement of marks'!CL58="","",'statement of marks'!CL58)</f>
        <v>10</v>
      </c>
      <c r="D2006" s="277">
        <f>IF('statement of marks'!CM58="","",'statement of marks'!CM58)</f>
        <v>10</v>
      </c>
      <c r="E2006" s="277">
        <f>IF('statement of marks'!CN58="","",'statement of marks'!CN58)</f>
        <v>9</v>
      </c>
      <c r="F2006" s="360">
        <f>IF('statement of marks'!CO58="","",'statement of marks'!CO58)</f>
        <v>0.5</v>
      </c>
      <c r="G2006" s="277">
        <f>IF('statement of marks'!CP58="","",'statement of marks'!CP58)</f>
        <v>70</v>
      </c>
      <c r="H2006" s="270">
        <f t="shared" si="305"/>
        <v>99.5</v>
      </c>
      <c r="I2006" s="202">
        <f>IF('statement of marks'!CR58="","",'statement of marks'!CR58)</f>
        <v>100</v>
      </c>
      <c r="J2006" s="203">
        <f t="shared" si="306"/>
        <v>199.5</v>
      </c>
      <c r="K2006" s="275" t="str">
        <f>CONCATENATE('statement of marks'!IQ58,'statement of marks'!IR58,'statement of marks'!IS58)</f>
        <v/>
      </c>
      <c r="L2006" s="277" t="str">
        <f>IF('result subject-wise'!AF58="","",'result subject-wise'!AF58)</f>
        <v/>
      </c>
      <c r="M2006" s="277" t="str">
        <f>IF('result subject-wise'!AO58="","",'result subject-wise'!AO58)</f>
        <v/>
      </c>
      <c r="N2006" s="276">
        <f t="shared" si="307"/>
        <v>199.5</v>
      </c>
      <c r="P2006" s="362"/>
    </row>
    <row r="2007" spans="1:16" ht="21" customHeight="1">
      <c r="A2007" s="891" t="str">
        <f>'statement of marks'!$CZ$3</f>
        <v xml:space="preserve"> MATHEMATICS</v>
      </c>
      <c r="B2007" s="892"/>
      <c r="C2007" s="277">
        <f>IF('statement of marks'!CZ58="","",'statement of marks'!CZ58)</f>
        <v>5</v>
      </c>
      <c r="D2007" s="277">
        <f>IF('statement of marks'!DA58="","",'statement of marks'!DA58)</f>
        <v>4</v>
      </c>
      <c r="E2007" s="277">
        <f>IF('statement of marks'!DB58="","",'statement of marks'!DB58)</f>
        <v>8</v>
      </c>
      <c r="F2007" s="360">
        <f>IF('statement of marks'!DD58="","",'statement of marks'!DD58)</f>
        <v>1</v>
      </c>
      <c r="G2007" s="277">
        <f>IF('statement of marks'!DE58="","",'statement of marks'!DE58)</f>
        <v>25</v>
      </c>
      <c r="H2007" s="270">
        <f t="shared" si="305"/>
        <v>43</v>
      </c>
      <c r="I2007" s="202">
        <f>IF('statement of marks'!DG58="","",'statement of marks'!DG58)</f>
        <v>90</v>
      </c>
      <c r="J2007" s="203">
        <f t="shared" si="306"/>
        <v>133</v>
      </c>
      <c r="K2007" s="275" t="str">
        <f>CONCATENATE('statement of marks'!IT58,'statement of marks'!IU58,'statement of marks'!IV58)</f>
        <v/>
      </c>
      <c r="L2007" s="277" t="str">
        <f>IF('result subject-wise'!AG58="","",'result subject-wise'!AG58)</f>
        <v/>
      </c>
      <c r="M2007" s="277" t="str">
        <f>IF('result subject-wise'!AP58="","",'result subject-wise'!AP58)</f>
        <v/>
      </c>
      <c r="N2007" s="276">
        <f t="shared" si="307"/>
        <v>133</v>
      </c>
      <c r="P2007" s="362"/>
    </row>
    <row r="2008" spans="1:16" ht="21" customHeight="1">
      <c r="A2008" s="911" t="s">
        <v>214</v>
      </c>
      <c r="B2008" s="912"/>
      <c r="C2008" s="274">
        <f t="shared" ref="C2008:D2008" si="308">IF(C2007="","",SUM(C2002:C2007))</f>
        <v>15</v>
      </c>
      <c r="D2008" s="274">
        <f t="shared" si="308"/>
        <v>14</v>
      </c>
      <c r="E2008" s="274">
        <f>IF(E2007="","",SUM(E2002:E2007))</f>
        <v>17</v>
      </c>
      <c r="F2008" s="361">
        <f>IF(F2007="","",SUM(F2002:F2007))</f>
        <v>1.5</v>
      </c>
      <c r="G2008" s="274">
        <f t="shared" ref="G2008:J2008" si="309">IF(G2007="","",SUM(G2002:G2007))</f>
        <v>95</v>
      </c>
      <c r="H2008" s="274">
        <f t="shared" si="309"/>
        <v>142.5</v>
      </c>
      <c r="I2008" s="274">
        <f t="shared" si="309"/>
        <v>190</v>
      </c>
      <c r="J2008" s="274">
        <f t="shared" si="309"/>
        <v>332.5</v>
      </c>
      <c r="K2008" s="913"/>
      <c r="L2008" s="914"/>
      <c r="M2008" s="919">
        <f>COUNTIF(M2002:M2007,"F")</f>
        <v>0</v>
      </c>
      <c r="N2008" s="273">
        <f>SUM(N2002:N2007)</f>
        <v>332.5</v>
      </c>
      <c r="P2008" s="362"/>
    </row>
    <row r="2009" spans="1:16" ht="21" customHeight="1">
      <c r="A2009" s="911" t="s">
        <v>199</v>
      </c>
      <c r="B2009" s="912"/>
      <c r="C2009" s="270">
        <f>60-(COUNTIF(C2002:C2007,"NA")*C2001+COUNTIF(C2002:C2007,"ML")*C2001)</f>
        <v>60</v>
      </c>
      <c r="D2009" s="270">
        <f>60-(COUNTIF(D2002:D2007,"NA")*D2001+COUNTIF(D2002:D2007,"ML")*D2001)</f>
        <v>60</v>
      </c>
      <c r="E2009" s="270">
        <f>53-(COUNTIF(E2002:E2007,"NA")*9+COUNTIF(E2002:E2007,"ML")*9)</f>
        <v>53</v>
      </c>
      <c r="F2009" s="270">
        <f>7-(COUNTIF(F2002:F2007,"ML")*1)</f>
        <v>7</v>
      </c>
      <c r="G2009" s="270">
        <f>420-(COUNTIF(G2002:G2007,"NA")*G2001+COUNTIF(G2002:G2007,"ML")*G2001)</f>
        <v>420</v>
      </c>
      <c r="H2009" s="270">
        <f>SUM(C2009:G2009)</f>
        <v>600</v>
      </c>
      <c r="I2009" s="270">
        <f>600-(COUNTIF(I2002:I2007,"ML")*100)</f>
        <v>600</v>
      </c>
      <c r="J2009" s="270">
        <f>SUM(H2009:I2009)</f>
        <v>1200</v>
      </c>
      <c r="K2009" s="915"/>
      <c r="L2009" s="916"/>
      <c r="M2009" s="920"/>
      <c r="N2009" s="201">
        <f>6*N2001</f>
        <v>1200</v>
      </c>
      <c r="P2009" s="362"/>
    </row>
    <row r="2010" spans="1:16" ht="21" customHeight="1">
      <c r="A2010" s="922" t="s">
        <v>130</v>
      </c>
      <c r="B2010" s="923"/>
      <c r="C2010" s="204">
        <f t="shared" ref="C2010:J2010" si="310">C2008/C2009*100</f>
        <v>25</v>
      </c>
      <c r="D2010" s="204">
        <f t="shared" si="310"/>
        <v>23.333333333333332</v>
      </c>
      <c r="E2010" s="204">
        <f t="shared" si="310"/>
        <v>32.075471698113205</v>
      </c>
      <c r="F2010" s="204">
        <f t="shared" si="310"/>
        <v>21.428571428571427</v>
      </c>
      <c r="G2010" s="204">
        <f t="shared" si="310"/>
        <v>22.61904761904762</v>
      </c>
      <c r="H2010" s="204">
        <f t="shared" si="310"/>
        <v>23.75</v>
      </c>
      <c r="I2010" s="204">
        <f t="shared" si="310"/>
        <v>31.666666666666664</v>
      </c>
      <c r="J2010" s="204">
        <f t="shared" si="310"/>
        <v>27.708333333333336</v>
      </c>
      <c r="K2010" s="917"/>
      <c r="L2010" s="918"/>
      <c r="M2010" s="921"/>
      <c r="N2010" s="354">
        <f>N2008/N2009*100</f>
        <v>27.708333333333336</v>
      </c>
      <c r="P2010" s="363"/>
    </row>
    <row r="2011" spans="1:16" ht="21" customHeight="1">
      <c r="A2011" s="891" t="str">
        <f>'statement of marks'!$DS$3</f>
        <v>RAJASTHAN KA SWARNIM ITIHAS</v>
      </c>
      <c r="B2011" s="892"/>
      <c r="C2011" s="272">
        <f>IF('statement of marks'!DS58="","",'statement of marks'!DS58)</f>
        <v>10</v>
      </c>
      <c r="D2011" s="272">
        <f>IF('statement of marks'!DT58="","",'statement of marks'!DT58)</f>
        <v>10</v>
      </c>
      <c r="E2011" s="277">
        <f>IF('statement of marks'!DU58="","",'statement of marks'!DU58)</f>
        <v>10</v>
      </c>
      <c r="F2011" s="924"/>
      <c r="G2011" s="272">
        <f>IF('statement of marks'!DW58="","",'statement of marks'!DW58)</f>
        <v>70</v>
      </c>
      <c r="H2011" s="270">
        <f>IF(G2011="","",SUM(C2011:G2011))</f>
        <v>100</v>
      </c>
      <c r="I2011" s="272">
        <f>IF('statement of marks'!DY58="","",'statement of marks'!DY58)</f>
        <v>100</v>
      </c>
      <c r="J2011" s="270">
        <f>IF(I2011="","",SUM(H2011:I2011))</f>
        <v>200</v>
      </c>
      <c r="K2011" s="275" t="str">
        <f>IF('statement of marks'!IW58="","",'statement of marks'!IW58)</f>
        <v/>
      </c>
      <c r="L2011" s="280" t="str">
        <f>IF('result subject-wise'!AQ58="","",'result subject-wise'!AQ58)</f>
        <v/>
      </c>
      <c r="M2011" s="927" t="s">
        <v>441</v>
      </c>
      <c r="N2011" s="928"/>
      <c r="P2011" s="362"/>
    </row>
    <row r="2012" spans="1:16" ht="21" customHeight="1">
      <c r="A2012" s="891" t="str">
        <f>'statement of marks'!$EG$3</f>
        <v xml:space="preserve"> PH. AND HEALTH EDU.</v>
      </c>
      <c r="B2012" s="892"/>
      <c r="C2012" s="272">
        <f>IF('statement of marks'!EI58="","",'statement of marks'!EI58)</f>
        <v>14</v>
      </c>
      <c r="D2012" s="272">
        <f>IF('statement of marks'!EL58="","",'statement of marks'!EL58)</f>
        <v>11</v>
      </c>
      <c r="E2012" s="277">
        <f>IF('statement of marks'!EO58="","",'statement of marks'!EO58)</f>
        <v>25</v>
      </c>
      <c r="F2012" s="925"/>
      <c r="G2012" s="272">
        <f>IF('statement of marks'!EU58="","",'statement of marks'!EU58)</f>
        <v>38</v>
      </c>
      <c r="H2012" s="270">
        <f>IF(G2012="","",SUM(C2012:G2012))</f>
        <v>88</v>
      </c>
      <c r="I2012" s="272">
        <f>IF('statement of marks'!EZ58="","",'statement of marks'!EZ58)</f>
        <v>100</v>
      </c>
      <c r="J2012" s="270">
        <f>IF(I2012="","",SUM(H2012:I2012))</f>
        <v>188</v>
      </c>
      <c r="K2012" s="275" t="str">
        <f>IF('statement of marks'!IX58="","",'statement of marks'!IX58)</f>
        <v>A</v>
      </c>
      <c r="L2012" s="274" t="str">
        <f>IF('result subject-wise'!AR58="","",'result subject-wise'!AR58)</f>
        <v/>
      </c>
      <c r="M2012" s="929"/>
      <c r="N2012" s="930"/>
      <c r="P2012" s="362"/>
    </row>
    <row r="2013" spans="1:16" ht="21" customHeight="1">
      <c r="A2013" s="891" t="str">
        <f>'statement of marks'!$FJ$3</f>
        <v xml:space="preserve"> FOUNDATION OF IT</v>
      </c>
      <c r="B2013" s="892"/>
      <c r="C2013" s="272">
        <f>IF('statement of marks'!FJ58="","",'statement of marks'!FJ58)</f>
        <v>10</v>
      </c>
      <c r="D2013" s="272">
        <f>IF('statement of marks'!FK58="","",'statement of marks'!FK58)</f>
        <v>10</v>
      </c>
      <c r="E2013" s="277">
        <f>IF('statement of marks'!FL58="","",'statement of marks'!FL58)</f>
        <v>10</v>
      </c>
      <c r="F2013" s="926"/>
      <c r="G2013" s="272">
        <f>IF('statement of marks'!FP58="","",'statement of marks'!FP58)</f>
        <v>51</v>
      </c>
      <c r="H2013" s="270">
        <f>IF(G2013="","",SUM(C2013:G2013))</f>
        <v>81</v>
      </c>
      <c r="I2013" s="272">
        <f>IF('statement of marks'!FU58="","",'statement of marks'!FU58)</f>
        <v>90</v>
      </c>
      <c r="J2013" s="270">
        <f>IF(I2013="","",SUM(H2013:I2013))</f>
        <v>171</v>
      </c>
      <c r="K2013" s="275" t="str">
        <f>IF('statement of marks'!IY58="","",'statement of marks'!IY58)</f>
        <v>A</v>
      </c>
      <c r="L2013" s="274" t="str">
        <f>IF('result subject-wise'!AS58="","",'result subject-wise'!AS58)</f>
        <v/>
      </c>
      <c r="M2013" s="931" t="str">
        <f>IF('result subject-wise'!AV58="","",'result subject-wise'!AV58)</f>
        <v/>
      </c>
      <c r="N2013" s="932"/>
      <c r="P2013" s="362"/>
    </row>
    <row r="2014" spans="1:16" ht="21" customHeight="1">
      <c r="A2014" s="891" t="str">
        <f>'statement of marks'!$GE$3</f>
        <v xml:space="preserve"> S.U.P.W.</v>
      </c>
      <c r="B2014" s="892"/>
      <c r="C2014" s="933" t="s">
        <v>244</v>
      </c>
      <c r="D2014" s="934"/>
      <c r="E2014" s="933" t="s">
        <v>74</v>
      </c>
      <c r="F2014" s="933"/>
      <c r="G2014" s="934"/>
      <c r="H2014" s="934" t="s">
        <v>75</v>
      </c>
      <c r="I2014" s="934"/>
      <c r="J2014" s="270" t="s">
        <v>35</v>
      </c>
      <c r="K2014" s="274" t="s">
        <v>52</v>
      </c>
      <c r="L2014" s="935"/>
      <c r="M2014" s="933" t="s">
        <v>130</v>
      </c>
      <c r="N2014" s="936"/>
      <c r="P2014" s="362"/>
    </row>
    <row r="2015" spans="1:16" ht="21" customHeight="1">
      <c r="A2015" s="891"/>
      <c r="B2015" s="892"/>
      <c r="C2015" s="934">
        <f>'statement of marks'!$GE$6</f>
        <v>25</v>
      </c>
      <c r="D2015" s="934"/>
      <c r="E2015" s="934">
        <f>'statement of marks'!$GF$6</f>
        <v>45</v>
      </c>
      <c r="F2015" s="934"/>
      <c r="G2015" s="934"/>
      <c r="H2015" s="934">
        <f>'statement of marks'!$GG$6</f>
        <v>30</v>
      </c>
      <c r="I2015" s="934"/>
      <c r="J2015" s="270">
        <f>SUM(C2015,E2015,H2015)</f>
        <v>100</v>
      </c>
      <c r="K2015" s="274"/>
      <c r="L2015" s="935"/>
      <c r="M2015" s="937" t="str">
        <f>IF(M2013="PASS",N2010,"")</f>
        <v/>
      </c>
      <c r="N2015" s="938"/>
      <c r="P2015" s="362"/>
    </row>
    <row r="2016" spans="1:16" ht="21" customHeight="1">
      <c r="A2016" s="891"/>
      <c r="B2016" s="892"/>
      <c r="C2016" s="939">
        <f>IF('statement of marks'!GE58="","",'statement of marks'!GE58)</f>
        <v>24</v>
      </c>
      <c r="D2016" s="939"/>
      <c r="E2016" s="939">
        <f>'statement of marks'!GF58</f>
        <v>44</v>
      </c>
      <c r="F2016" s="939"/>
      <c r="G2016" s="939"/>
      <c r="H2016" s="939">
        <f>'statement of marks'!GG58</f>
        <v>30</v>
      </c>
      <c r="I2016" s="939"/>
      <c r="J2016" s="272">
        <f>IF(H2016="","",SUM(C2016,E2016,H2016))</f>
        <v>98</v>
      </c>
      <c r="K2016" s="275" t="str">
        <f>IF('statement of marks'!IZ58="","",'statement of marks'!IZ58)</f>
        <v>A</v>
      </c>
      <c r="L2016" s="935"/>
      <c r="M2016" s="940" t="s">
        <v>50</v>
      </c>
      <c r="N2016" s="941"/>
      <c r="P2016" s="362"/>
    </row>
    <row r="2017" spans="1:16" ht="21" customHeight="1">
      <c r="A2017" s="891" t="str">
        <f>'statement of marks'!$GN$3</f>
        <v xml:space="preserve"> ART EDU.</v>
      </c>
      <c r="B2017" s="892"/>
      <c r="C2017" s="934" t="s">
        <v>76</v>
      </c>
      <c r="D2017" s="934"/>
      <c r="E2017" s="934" t="s">
        <v>77</v>
      </c>
      <c r="F2017" s="934"/>
      <c r="G2017" s="934"/>
      <c r="H2017" s="934" t="s">
        <v>78</v>
      </c>
      <c r="I2017" s="934"/>
      <c r="J2017" s="270" t="s">
        <v>35</v>
      </c>
      <c r="K2017" s="274" t="s">
        <v>52</v>
      </c>
      <c r="L2017" s="935"/>
      <c r="M2017" s="942" t="str">
        <f>IF(M2015="","",IF(M2015&gt;=60,"FIRST",IF(M2015&gt;=48,"SECOND",IF(M2015&gt;=36,"THIRD"))))</f>
        <v/>
      </c>
      <c r="N2017" s="943"/>
      <c r="P2017" s="362"/>
    </row>
    <row r="2018" spans="1:16" ht="21" customHeight="1">
      <c r="A2018" s="891"/>
      <c r="B2018" s="892"/>
      <c r="C2018" s="934">
        <f>'statement of marks'!$GN$6</f>
        <v>25</v>
      </c>
      <c r="D2018" s="934"/>
      <c r="E2018" s="274">
        <f>'statement of marks'!$GO$6</f>
        <v>30</v>
      </c>
      <c r="F2018" s="274"/>
      <c r="G2018" s="270">
        <f>'statement of marks'!$GP$6</f>
        <v>30</v>
      </c>
      <c r="H2018" s="934">
        <f>'statement of marks'!$GQ$6</f>
        <v>15</v>
      </c>
      <c r="I2018" s="934"/>
      <c r="J2018" s="270">
        <f>SUM(C2018,E2018,G2018,H2018)</f>
        <v>100</v>
      </c>
      <c r="K2018" s="274"/>
      <c r="L2018" s="935"/>
      <c r="M2018" s="942"/>
      <c r="N2018" s="943"/>
      <c r="P2018" s="362"/>
    </row>
    <row r="2019" spans="1:16" ht="21" customHeight="1">
      <c r="A2019" s="891"/>
      <c r="B2019" s="892"/>
      <c r="C2019" s="939">
        <f>IF('statement of marks'!GN58="","",'statement of marks'!GN58)</f>
        <v>24</v>
      </c>
      <c r="D2019" s="939"/>
      <c r="E2019" s="277">
        <f>'statement of marks'!GO58</f>
        <v>28</v>
      </c>
      <c r="F2019" s="277"/>
      <c r="G2019" s="272">
        <f>'statement of marks'!GP58</f>
        <v>27</v>
      </c>
      <c r="H2019" s="939">
        <f>'statement of marks'!GQ58</f>
        <v>14</v>
      </c>
      <c r="I2019" s="939"/>
      <c r="J2019" s="270">
        <f>IF(H2019="","",SUM(C2019:H2019))</f>
        <v>93</v>
      </c>
      <c r="K2019" s="275" t="str">
        <f>IF('statement of marks'!JA58="","",'statement of marks'!JA58)</f>
        <v>A</v>
      </c>
      <c r="L2019" s="944" t="s">
        <v>442</v>
      </c>
      <c r="M2019" s="945"/>
      <c r="N2019" s="946"/>
      <c r="P2019" s="362"/>
    </row>
    <row r="2020" spans="1:16" ht="21" customHeight="1">
      <c r="A2020" s="922" t="s">
        <v>439</v>
      </c>
      <c r="B2020" s="923"/>
      <c r="C2020" s="901" t="str">
        <f>'statement of marks'!HK58</f>
        <v/>
      </c>
      <c r="D2020" s="901"/>
      <c r="E2020" s="901"/>
      <c r="F2020" s="278"/>
      <c r="G2020" s="278" t="s">
        <v>211</v>
      </c>
      <c r="H2020" s="275" t="str">
        <f>IF('statement of marks'!DR58="","",'statement of marks'!DR58)</f>
        <v/>
      </c>
      <c r="I2020" s="942" t="s">
        <v>209</v>
      </c>
      <c r="J2020" s="942"/>
      <c r="K2020" s="272" t="str">
        <f>IF('statement of marks'!HM58="","",'statement of marks'!HM58)</f>
        <v/>
      </c>
      <c r="L2020" s="945"/>
      <c r="M2020" s="945"/>
      <c r="N2020" s="946"/>
      <c r="P2020" s="362"/>
    </row>
    <row r="2021" spans="1:16" ht="21" customHeight="1">
      <c r="A2021" s="310" t="s">
        <v>363</v>
      </c>
      <c r="B2021" s="947" t="s">
        <v>202</v>
      </c>
      <c r="C2021" s="947"/>
      <c r="D2021" s="939" t="s">
        <v>203</v>
      </c>
      <c r="E2021" s="939"/>
      <c r="F2021" s="272"/>
      <c r="G2021" s="939" t="s">
        <v>204</v>
      </c>
      <c r="H2021" s="939"/>
      <c r="I2021" s="939" t="s">
        <v>205</v>
      </c>
      <c r="J2021" s="939"/>
      <c r="K2021" s="272" t="s">
        <v>324</v>
      </c>
      <c r="L2021" s="945"/>
      <c r="M2021" s="945"/>
      <c r="N2021" s="946"/>
      <c r="P2021" s="362"/>
    </row>
    <row r="2022" spans="1:16" ht="21" customHeight="1">
      <c r="A2022" s="891" t="s">
        <v>200</v>
      </c>
      <c r="B2022" s="892"/>
      <c r="C2022" s="277" t="str">
        <f>IF('statement of marks'!HO58="","",'statement of marks'!HO58)</f>
        <v/>
      </c>
      <c r="D2022" s="893" t="str">
        <f>IF('statement of marks'!HQ58="","",'statement of marks'!HQ58)</f>
        <v/>
      </c>
      <c r="E2022" s="893"/>
      <c r="F2022" s="277"/>
      <c r="G2022" s="893" t="str">
        <f>IF('statement of marks'!HS58="","",'statement of marks'!HS58)</f>
        <v/>
      </c>
      <c r="H2022" s="893"/>
      <c r="I2022" s="893" t="str">
        <f>IF('statement of marks'!HU58="","",'statement of marks'!HU58)</f>
        <v/>
      </c>
      <c r="J2022" s="893"/>
      <c r="K2022" s="275" t="str">
        <f>'statement of marks'!HW58</f>
        <v/>
      </c>
      <c r="L2022" s="894" t="str">
        <f>IF(OR(M2013="PASS",M2013="FAIL"),'result subject-wise'!$AV$112,"")</f>
        <v/>
      </c>
      <c r="M2022" s="894"/>
      <c r="N2022" s="895"/>
      <c r="P2022" s="362"/>
    </row>
    <row r="2023" spans="1:16" ht="21" customHeight="1">
      <c r="A2023" s="896" t="s">
        <v>201</v>
      </c>
      <c r="B2023" s="897"/>
      <c r="C2023" s="274" t="str">
        <f>IF('statement of marks'!HN58="","",'statement of marks'!HN58)</f>
        <v/>
      </c>
      <c r="D2023" s="898" t="str">
        <f>IF('statement of marks'!HP58="","",'statement of marks'!HP58)</f>
        <v/>
      </c>
      <c r="E2023" s="898"/>
      <c r="F2023" s="274"/>
      <c r="G2023" s="898" t="str">
        <f>IF('statement of marks'!HR58="","",'statement of marks'!HR58)</f>
        <v/>
      </c>
      <c r="H2023" s="898"/>
      <c r="I2023" s="898" t="str">
        <f>IF('statement of marks'!HT58="","",'statement of marks'!HT58)</f>
        <v/>
      </c>
      <c r="J2023" s="898"/>
      <c r="K2023" s="274" t="str">
        <f>'statement of marks'!HV58</f>
        <v/>
      </c>
      <c r="L2023" s="894"/>
      <c r="M2023" s="894"/>
      <c r="N2023" s="895"/>
      <c r="P2023" s="362"/>
    </row>
    <row r="2024" spans="1:16" ht="21" customHeight="1">
      <c r="A2024" s="899" t="s">
        <v>323</v>
      </c>
      <c r="B2024" s="900"/>
      <c r="C2024" s="22"/>
      <c r="D2024" s="901"/>
      <c r="E2024" s="901"/>
      <c r="F2024" s="278"/>
      <c r="G2024" s="901"/>
      <c r="H2024" s="901"/>
      <c r="I2024" s="901"/>
      <c r="J2024" s="901"/>
      <c r="K2024" s="901"/>
      <c r="L2024" s="901"/>
      <c r="M2024" s="901"/>
      <c r="N2024" s="902"/>
      <c r="P2024" s="362"/>
    </row>
    <row r="2025" spans="1:16" ht="21" customHeight="1">
      <c r="A2025" s="899" t="s">
        <v>206</v>
      </c>
      <c r="B2025" s="900"/>
      <c r="C2025" s="22"/>
      <c r="D2025" s="901"/>
      <c r="E2025" s="901"/>
      <c r="F2025" s="278"/>
      <c r="G2025" s="901"/>
      <c r="H2025" s="901"/>
      <c r="I2025" s="901"/>
      <c r="J2025" s="901"/>
      <c r="K2025" s="901"/>
      <c r="L2025" s="901"/>
      <c r="M2025" s="901"/>
      <c r="N2025" s="902"/>
      <c r="P2025" s="362"/>
    </row>
    <row r="2026" spans="1:16" ht="21" customHeight="1">
      <c r="A2026" s="891" t="s">
        <v>322</v>
      </c>
      <c r="B2026" s="892"/>
      <c r="C2026" s="22"/>
      <c r="D2026" s="901"/>
      <c r="E2026" s="901"/>
      <c r="F2026" s="278"/>
      <c r="G2026" s="901"/>
      <c r="H2026" s="901"/>
      <c r="I2026" s="901"/>
      <c r="J2026" s="901"/>
      <c r="K2026" s="594" t="s">
        <v>322</v>
      </c>
      <c r="L2026" s="901"/>
      <c r="M2026" s="901"/>
      <c r="N2026" s="902"/>
      <c r="P2026" s="362"/>
    </row>
    <row r="2027" spans="1:16" ht="21" customHeight="1">
      <c r="A2027" s="891" t="s">
        <v>207</v>
      </c>
      <c r="B2027" s="892"/>
      <c r="C2027" s="22"/>
      <c r="D2027" s="901"/>
      <c r="E2027" s="901"/>
      <c r="F2027" s="278"/>
      <c r="G2027" s="901"/>
      <c r="H2027" s="901"/>
      <c r="I2027" s="901"/>
      <c r="J2027" s="901"/>
      <c r="K2027" s="901"/>
      <c r="L2027" s="901"/>
      <c r="M2027" s="901"/>
      <c r="N2027" s="902"/>
      <c r="P2027" s="362"/>
    </row>
    <row r="2028" spans="1:16" ht="21" customHeight="1" thickBot="1">
      <c r="A2028" s="905" t="s">
        <v>208</v>
      </c>
      <c r="B2028" s="906"/>
      <c r="C2028" s="906"/>
      <c r="D2028" s="906"/>
      <c r="E2028" s="906"/>
      <c r="F2028" s="314"/>
      <c r="G2028" s="907">
        <f>'statement of marks'!$HV$108</f>
        <v>45781</v>
      </c>
      <c r="H2028" s="907"/>
      <c r="I2028" s="908" t="s">
        <v>210</v>
      </c>
      <c r="J2028" s="908"/>
      <c r="K2028" s="903"/>
      <c r="L2028" s="903"/>
      <c r="M2028" s="903"/>
      <c r="N2028" s="904"/>
      <c r="P2028" s="362"/>
    </row>
    <row r="2029" spans="1:16" ht="21" customHeight="1" thickTop="1">
      <c r="A2029" s="962" t="s">
        <v>195</v>
      </c>
      <c r="B2029" s="963"/>
      <c r="C2029" s="963"/>
      <c r="D2029" s="963"/>
      <c r="E2029" s="963"/>
      <c r="F2029" s="963"/>
      <c r="G2029" s="963"/>
      <c r="H2029" s="963"/>
      <c r="I2029" s="963"/>
      <c r="J2029" s="963"/>
      <c r="K2029" s="963"/>
      <c r="L2029" s="963"/>
      <c r="M2029" s="963"/>
      <c r="N2029" s="964"/>
      <c r="P2029" s="362"/>
    </row>
    <row r="2030" spans="1:16" ht="21" customHeight="1">
      <c r="A2030" s="965" t="str">
        <f>IF('statement of marks'!$A$2="","",'statement of marks'!$A$2)</f>
        <v>Govt. Higher Secondary School, XYZ</v>
      </c>
      <c r="B2030" s="966"/>
      <c r="C2030" s="966"/>
      <c r="D2030" s="966"/>
      <c r="E2030" s="966"/>
      <c r="F2030" s="966"/>
      <c r="G2030" s="966"/>
      <c r="H2030" s="966"/>
      <c r="I2030" s="966"/>
      <c r="J2030" s="966"/>
      <c r="K2030" s="966"/>
      <c r="L2030" s="966"/>
      <c r="M2030" s="966"/>
      <c r="N2030" s="967"/>
      <c r="P2030" s="362"/>
    </row>
    <row r="2031" spans="1:16" ht="21" customHeight="1">
      <c r="A2031" s="965"/>
      <c r="B2031" s="966"/>
      <c r="C2031" s="966"/>
      <c r="D2031" s="966"/>
      <c r="E2031" s="966"/>
      <c r="F2031" s="966"/>
      <c r="G2031" s="966"/>
      <c r="H2031" s="966"/>
      <c r="I2031" s="966"/>
      <c r="J2031" s="966"/>
      <c r="K2031" s="966"/>
      <c r="L2031" s="966"/>
      <c r="M2031" s="966"/>
      <c r="N2031" s="967"/>
      <c r="P2031" s="362"/>
    </row>
    <row r="2032" spans="1:16" ht="21" customHeight="1">
      <c r="A2032" s="891" t="s">
        <v>196</v>
      </c>
      <c r="B2032" s="892"/>
      <c r="C2032" s="939" t="str">
        <f>IF(M2052="","MAIN EXAM.",IF(C2059="SUPPL.","SUPPL. EXAM.",IF(C2059="RE-EXAM.","RE-EXAM.",)))</f>
        <v>MAIN EXAM.</v>
      </c>
      <c r="D2032" s="939"/>
      <c r="E2032" s="939"/>
      <c r="F2032" s="939"/>
      <c r="G2032" s="939"/>
      <c r="H2032" s="948" t="s">
        <v>133</v>
      </c>
      <c r="I2032" s="949"/>
      <c r="J2032" s="352" t="str">
        <f>IF('statement of marks'!$F$3="","",'statement of marks'!$F$3)</f>
        <v>2024-25</v>
      </c>
      <c r="K2032" s="939" t="s">
        <v>62</v>
      </c>
      <c r="L2032" s="939"/>
      <c r="M2032" s="939" t="str">
        <f>IF('statement of marks'!D59="","",'statement of marks'!D59)</f>
        <v/>
      </c>
      <c r="N2032" s="950"/>
      <c r="P2032" s="362"/>
    </row>
    <row r="2033" spans="1:16" ht="21" customHeight="1">
      <c r="A2033" s="891" t="s">
        <v>36</v>
      </c>
      <c r="B2033" s="892"/>
      <c r="C2033" s="892" t="str">
        <f>IF('statement of marks'!G59="","",'statement of marks'!G59)</f>
        <v/>
      </c>
      <c r="D2033" s="892"/>
      <c r="E2033" s="892"/>
      <c r="F2033" s="892"/>
      <c r="G2033" s="892"/>
      <c r="H2033" s="892"/>
      <c r="I2033" s="892"/>
      <c r="J2033" s="892"/>
      <c r="K2033" s="892"/>
      <c r="L2033" s="892"/>
      <c r="M2033" s="892"/>
      <c r="N2033" s="951"/>
      <c r="P2033" s="362"/>
    </row>
    <row r="2034" spans="1:16" ht="21" customHeight="1">
      <c r="A2034" s="891" t="s">
        <v>37</v>
      </c>
      <c r="B2034" s="892"/>
      <c r="C2034" s="892" t="str">
        <f>IF('statement of marks'!H59="","",'statement of marks'!H59)</f>
        <v/>
      </c>
      <c r="D2034" s="892"/>
      <c r="E2034" s="892"/>
      <c r="F2034" s="892"/>
      <c r="G2034" s="892"/>
      <c r="H2034" s="892"/>
      <c r="I2034" s="892"/>
      <c r="J2034" s="892"/>
      <c r="K2034" s="892"/>
      <c r="L2034" s="892"/>
      <c r="M2034" s="892"/>
      <c r="N2034" s="951"/>
      <c r="P2034" s="362"/>
    </row>
    <row r="2035" spans="1:16" ht="21" customHeight="1">
      <c r="A2035" s="891" t="s">
        <v>38</v>
      </c>
      <c r="B2035" s="892"/>
      <c r="C2035" s="892" t="str">
        <f>IF('statement of marks'!I59="","",'statement of marks'!I59)</f>
        <v/>
      </c>
      <c r="D2035" s="892"/>
      <c r="E2035" s="892"/>
      <c r="F2035" s="892"/>
      <c r="G2035" s="892"/>
      <c r="H2035" s="892"/>
      <c r="I2035" s="892"/>
      <c r="J2035" s="892"/>
      <c r="K2035" s="892"/>
      <c r="L2035" s="892"/>
      <c r="M2035" s="892"/>
      <c r="N2035" s="951"/>
      <c r="P2035" s="362"/>
    </row>
    <row r="2036" spans="1:16" ht="21" customHeight="1">
      <c r="A2036" s="891" t="s">
        <v>243</v>
      </c>
      <c r="B2036" s="892"/>
      <c r="C2036" s="892" t="str">
        <f>IF('statement of marks'!$A$3="","",'statement of marks'!$A$3)</f>
        <v>9 'A'</v>
      </c>
      <c r="D2036" s="892"/>
      <c r="E2036" s="939" t="s">
        <v>63</v>
      </c>
      <c r="F2036" s="939"/>
      <c r="G2036" s="939"/>
      <c r="H2036" s="939" t="str">
        <f>IF('statement of marks'!E59="","",'statement of marks'!E59)</f>
        <v/>
      </c>
      <c r="I2036" s="939"/>
      <c r="J2036" s="952" t="s">
        <v>58</v>
      </c>
      <c r="K2036" s="952"/>
      <c r="L2036" s="953" t="str">
        <f>IF('statement of marks'!F59="","",'statement of marks'!F59)</f>
        <v/>
      </c>
      <c r="M2036" s="953"/>
      <c r="N2036" s="954"/>
      <c r="P2036" s="362"/>
    </row>
    <row r="2037" spans="1:16" ht="21" customHeight="1">
      <c r="A2037" s="955" t="s">
        <v>197</v>
      </c>
      <c r="B2037" s="956" t="s">
        <v>198</v>
      </c>
      <c r="C2037" s="659" t="s">
        <v>67</v>
      </c>
      <c r="D2037" s="659" t="s">
        <v>68</v>
      </c>
      <c r="E2037" s="957" t="s">
        <v>434</v>
      </c>
      <c r="F2037" s="958" t="s">
        <v>431</v>
      </c>
      <c r="G2037" s="659" t="s">
        <v>370</v>
      </c>
      <c r="H2037" s="659" t="s">
        <v>212</v>
      </c>
      <c r="I2037" s="659" t="s">
        <v>432</v>
      </c>
      <c r="J2037" s="659" t="s">
        <v>168</v>
      </c>
      <c r="K2037" s="659" t="s">
        <v>438</v>
      </c>
      <c r="L2037" s="659" t="s">
        <v>365</v>
      </c>
      <c r="M2037" s="659" t="s">
        <v>366</v>
      </c>
      <c r="N2037" s="961" t="s">
        <v>213</v>
      </c>
      <c r="P2037" s="362"/>
    </row>
    <row r="2038" spans="1:16" ht="21" customHeight="1">
      <c r="A2038" s="955"/>
      <c r="B2038" s="956"/>
      <c r="C2038" s="659"/>
      <c r="D2038" s="659"/>
      <c r="E2038" s="957"/>
      <c r="F2038" s="959"/>
      <c r="G2038" s="659"/>
      <c r="H2038" s="659"/>
      <c r="I2038" s="659"/>
      <c r="J2038" s="659"/>
      <c r="K2038" s="659"/>
      <c r="L2038" s="659"/>
      <c r="M2038" s="659"/>
      <c r="N2038" s="961"/>
      <c r="P2038" s="362"/>
    </row>
    <row r="2039" spans="1:16" ht="21" customHeight="1">
      <c r="A2039" s="955"/>
      <c r="B2039" s="956"/>
      <c r="C2039" s="659"/>
      <c r="D2039" s="659"/>
      <c r="E2039" s="957"/>
      <c r="F2039" s="960"/>
      <c r="G2039" s="659"/>
      <c r="H2039" s="659"/>
      <c r="I2039" s="659"/>
      <c r="J2039" s="659"/>
      <c r="K2039" s="659"/>
      <c r="L2039" s="659"/>
      <c r="M2039" s="659"/>
      <c r="N2039" s="961"/>
      <c r="P2039" s="362"/>
    </row>
    <row r="2040" spans="1:16" ht="21" customHeight="1">
      <c r="A2040" s="922" t="s">
        <v>149</v>
      </c>
      <c r="B2040" s="923"/>
      <c r="C2040" s="274">
        <v>10</v>
      </c>
      <c r="D2040" s="274">
        <v>10</v>
      </c>
      <c r="E2040" s="322" t="s">
        <v>436</v>
      </c>
      <c r="F2040" s="322" t="s">
        <v>437</v>
      </c>
      <c r="G2040" s="274">
        <v>70</v>
      </c>
      <c r="H2040" s="270">
        <v>100</v>
      </c>
      <c r="I2040" s="202">
        <v>100</v>
      </c>
      <c r="J2040" s="270">
        <v>200</v>
      </c>
      <c r="K2040" s="279"/>
      <c r="L2040" s="270">
        <v>100</v>
      </c>
      <c r="M2040" s="270"/>
      <c r="N2040" s="201">
        <v>200</v>
      </c>
      <c r="P2040" s="362"/>
    </row>
    <row r="2041" spans="1:16" ht="21" customHeight="1">
      <c r="A2041" s="891" t="str">
        <f>'statement of marks'!$J$3</f>
        <v xml:space="preserve"> HINDI</v>
      </c>
      <c r="B2041" s="892"/>
      <c r="C2041" s="277" t="str">
        <f>IF('statement of marks'!J59="","",'statement of marks'!J59)</f>
        <v/>
      </c>
      <c r="D2041" s="277" t="str">
        <f>IF('statement of marks'!K59="","",'statement of marks'!K59)</f>
        <v/>
      </c>
      <c r="E2041" s="277" t="str">
        <f>IF('statement of marks'!L59="","",'statement of marks'!L59)</f>
        <v/>
      </c>
      <c r="F2041" s="360" t="str">
        <f>IF('statement of marks'!N59="","",'statement of marks'!N59)</f>
        <v/>
      </c>
      <c r="G2041" s="277" t="str">
        <f>IF('statement of marks'!O59="","",'statement of marks'!O59)</f>
        <v/>
      </c>
      <c r="H2041" s="270" t="str">
        <f t="shared" ref="H2041:H2046" si="311">IF(G2041="","",SUM(C2041:G2041))</f>
        <v/>
      </c>
      <c r="I2041" s="202" t="str">
        <f>IF('statement of marks'!Q59="","",'statement of marks'!Q59)</f>
        <v/>
      </c>
      <c r="J2041" s="203" t="str">
        <f t="shared" ref="J2041:J2046" si="312">IF(I2041="","",SUM(H2041:I2041))</f>
        <v/>
      </c>
      <c r="K2041" s="275" t="str">
        <f>CONCATENATE('statement of marks'!HZ59,'statement of marks'!IA59,'statement of marks'!IB59)</f>
        <v/>
      </c>
      <c r="L2041" s="277" t="str">
        <f>IF('result subject-wise'!AB59="","",'result subject-wise'!AB59)</f>
        <v/>
      </c>
      <c r="M2041" s="277" t="str">
        <f>IF('result subject-wise'!AK59="","",'result subject-wise'!AK59)</f>
        <v/>
      </c>
      <c r="N2041" s="276" t="str">
        <f>IF(AND(K2041="RE",M2041=""),"",IF(AND(K2041="S",M2041=""),"",IF(M2041="P",SUM(H2041,L2041),J2041)))</f>
        <v/>
      </c>
      <c r="P2041" s="362"/>
    </row>
    <row r="2042" spans="1:16" ht="21" customHeight="1">
      <c r="A2042" s="891" t="str">
        <f>'statement of marks'!$Y$3</f>
        <v xml:space="preserve"> ENGLISH</v>
      </c>
      <c r="B2042" s="892"/>
      <c r="C2042" s="277" t="str">
        <f>IF('statement of marks'!Y59="","",'statement of marks'!Y59)</f>
        <v/>
      </c>
      <c r="D2042" s="277" t="str">
        <f>IF('statement of marks'!Z59="","",'statement of marks'!Z59)</f>
        <v/>
      </c>
      <c r="E2042" s="277" t="str">
        <f>IF('statement of marks'!AA59="","",'statement of marks'!AA59)</f>
        <v/>
      </c>
      <c r="F2042" s="360" t="str">
        <f>IF('statement of marks'!AC59="","",'statement of marks'!AC59)</f>
        <v/>
      </c>
      <c r="G2042" s="277" t="str">
        <f>IF('statement of marks'!AD59="","",'statement of marks'!AD59)</f>
        <v/>
      </c>
      <c r="H2042" s="270" t="str">
        <f t="shared" si="311"/>
        <v/>
      </c>
      <c r="I2042" s="202" t="str">
        <f>IF('statement of marks'!AF59="","",'statement of marks'!AF59)</f>
        <v/>
      </c>
      <c r="J2042" s="203" t="str">
        <f t="shared" si="312"/>
        <v/>
      </c>
      <c r="K2042" s="275" t="str">
        <f>CONCATENATE('statement of marks'!IC59,'statement of marks'!ID59,'statement of marks'!IE59,)</f>
        <v/>
      </c>
      <c r="L2042" s="277" t="str">
        <f>IF('result subject-wise'!AC59="","",'result subject-wise'!AC59)</f>
        <v/>
      </c>
      <c r="M2042" s="277" t="str">
        <f>IF('result subject-wise'!AL59="","",'result subject-wise'!AL59)</f>
        <v/>
      </c>
      <c r="N2042" s="276" t="str">
        <f t="shared" ref="N2042:N2046" si="313">IF(AND(K2042="RE",M2042=""),"",IF(AND(K2042="S",M2042=""),"",IF(M2042="P",SUM(H2042,L2042),J2042)))</f>
        <v/>
      </c>
      <c r="P2042" s="362"/>
    </row>
    <row r="2043" spans="1:16" ht="21" customHeight="1">
      <c r="A2043" s="891" t="str">
        <f>'statement of marks'!AO59</f>
        <v/>
      </c>
      <c r="B2043" s="892"/>
      <c r="C2043" s="277" t="str">
        <f>IF('statement of marks'!AP59="","",'statement of marks'!AP59)</f>
        <v/>
      </c>
      <c r="D2043" s="277" t="str">
        <f>IF('statement of marks'!AQ59="","",'statement of marks'!AQ59)</f>
        <v/>
      </c>
      <c r="E2043" s="277" t="str">
        <f>IF('statement of marks'!AR59="","",'statement of marks'!AR59)</f>
        <v/>
      </c>
      <c r="F2043" s="360" t="str">
        <f>IF('statement of marks'!AT59="","",'statement of marks'!AT59)</f>
        <v/>
      </c>
      <c r="G2043" s="277" t="str">
        <f>IF('statement of marks'!AU59="","",'statement of marks'!AU59)</f>
        <v/>
      </c>
      <c r="H2043" s="270" t="str">
        <f t="shared" si="311"/>
        <v/>
      </c>
      <c r="I2043" s="202" t="str">
        <f>IF('statement of marks'!AW59="","",'statement of marks'!AW59)</f>
        <v/>
      </c>
      <c r="J2043" s="203" t="str">
        <f t="shared" si="312"/>
        <v/>
      </c>
      <c r="K2043" s="275" t="str">
        <f>CONCATENATE('statement of marks'!IF59,'statement of marks'!IL59,'statement of marks'!IM59)</f>
        <v/>
      </c>
      <c r="L2043" s="277" t="str">
        <f>IF('result subject-wise'!AD59="","",'result subject-wise'!AD59)</f>
        <v/>
      </c>
      <c r="M2043" s="277" t="str">
        <f>IF('result subject-wise'!AM59="","",'result subject-wise'!AM59)</f>
        <v/>
      </c>
      <c r="N2043" s="276" t="str">
        <f t="shared" si="313"/>
        <v/>
      </c>
      <c r="P2043" s="362"/>
    </row>
    <row r="2044" spans="1:16" ht="21" customHeight="1">
      <c r="A2044" s="891" t="str">
        <f>'statement of marks'!$BE$3</f>
        <v xml:space="preserve"> SCIENCE</v>
      </c>
      <c r="B2044" s="892"/>
      <c r="C2044" s="277" t="str">
        <f>IF('statement of marks'!BE59="","",'statement of marks'!BE59)</f>
        <v/>
      </c>
      <c r="D2044" s="277" t="str">
        <f>IF('statement of marks'!BF59="","",'statement of marks'!BF59)</f>
        <v/>
      </c>
      <c r="E2044" s="277" t="str">
        <f>IF('statement of marks'!BG59="","",'statement of marks'!BG59)</f>
        <v/>
      </c>
      <c r="F2044" s="360" t="str">
        <f>IF('statement of marks'!BI59="","",'statement of marks'!BI59)</f>
        <v/>
      </c>
      <c r="G2044" s="277" t="str">
        <f>IF('statement of marks'!BJ59="","",'statement of marks'!BJ59)</f>
        <v/>
      </c>
      <c r="H2044" s="270" t="str">
        <f t="shared" si="311"/>
        <v/>
      </c>
      <c r="I2044" s="202" t="str">
        <f>IF('statement of marks'!BL59="","",'statement of marks'!BL59)</f>
        <v/>
      </c>
      <c r="J2044" s="203" t="str">
        <f t="shared" si="312"/>
        <v/>
      </c>
      <c r="K2044" s="275" t="str">
        <f>CONCATENATE('statement of marks'!IN59,'statement of marks'!IO59,'statement of marks'!IP59)</f>
        <v/>
      </c>
      <c r="L2044" s="277" t="str">
        <f>IF('result subject-wise'!AE59="","",'result subject-wise'!AE59)</f>
        <v/>
      </c>
      <c r="M2044" s="277" t="str">
        <f>IF('result subject-wise'!AN59="","",'result subject-wise'!AN59)</f>
        <v/>
      </c>
      <c r="N2044" s="276" t="str">
        <f t="shared" si="313"/>
        <v/>
      </c>
      <c r="P2044" s="362"/>
    </row>
    <row r="2045" spans="1:16" ht="21" customHeight="1">
      <c r="A2045" s="909" t="str">
        <f>'statement of marks'!$BU59</f>
        <v xml:space="preserve"> SOCIAL SCIENCE</v>
      </c>
      <c r="B2045" s="910"/>
      <c r="C2045" s="277">
        <f>IF('statement of marks'!CL59="","",'statement of marks'!CL59)</f>
        <v>10</v>
      </c>
      <c r="D2045" s="277">
        <f>IF('statement of marks'!CM59="","",'statement of marks'!CM59)</f>
        <v>10</v>
      </c>
      <c r="E2045" s="277">
        <f>IF('statement of marks'!CN59="","",'statement of marks'!CN59)</f>
        <v>9</v>
      </c>
      <c r="F2045" s="360">
        <f>IF('statement of marks'!CO59="","",'statement of marks'!CO59)</f>
        <v>0.5</v>
      </c>
      <c r="G2045" s="277">
        <f>IF('statement of marks'!CP59="","",'statement of marks'!CP59)</f>
        <v>70</v>
      </c>
      <c r="H2045" s="270">
        <f t="shared" si="311"/>
        <v>99.5</v>
      </c>
      <c r="I2045" s="202">
        <f>IF('statement of marks'!CR59="","",'statement of marks'!CR59)</f>
        <v>100</v>
      </c>
      <c r="J2045" s="203">
        <f t="shared" si="312"/>
        <v>199.5</v>
      </c>
      <c r="K2045" s="275" t="str">
        <f>CONCATENATE('statement of marks'!IQ59,'statement of marks'!IR59,'statement of marks'!IS59)</f>
        <v/>
      </c>
      <c r="L2045" s="277" t="str">
        <f>IF('result subject-wise'!AF59="","",'result subject-wise'!AF59)</f>
        <v/>
      </c>
      <c r="M2045" s="277" t="str">
        <f>IF('result subject-wise'!AO59="","",'result subject-wise'!AO59)</f>
        <v/>
      </c>
      <c r="N2045" s="276">
        <f t="shared" si="313"/>
        <v>199.5</v>
      </c>
      <c r="P2045" s="362"/>
    </row>
    <row r="2046" spans="1:16" ht="21" customHeight="1">
      <c r="A2046" s="891" t="str">
        <f>'statement of marks'!$CZ$3</f>
        <v xml:space="preserve"> MATHEMATICS</v>
      </c>
      <c r="B2046" s="892"/>
      <c r="C2046" s="277">
        <f>IF('statement of marks'!CZ59="","",'statement of marks'!CZ59)</f>
        <v>5</v>
      </c>
      <c r="D2046" s="277">
        <f>IF('statement of marks'!DA59="","",'statement of marks'!DA59)</f>
        <v>4</v>
      </c>
      <c r="E2046" s="277">
        <f>IF('statement of marks'!DB59="","",'statement of marks'!DB59)</f>
        <v>8</v>
      </c>
      <c r="F2046" s="360">
        <f>IF('statement of marks'!DD59="","",'statement of marks'!DD59)</f>
        <v>1</v>
      </c>
      <c r="G2046" s="277">
        <f>IF('statement of marks'!DE59="","",'statement of marks'!DE59)</f>
        <v>25</v>
      </c>
      <c r="H2046" s="270">
        <f t="shared" si="311"/>
        <v>43</v>
      </c>
      <c r="I2046" s="202">
        <f>IF('statement of marks'!DG59="","",'statement of marks'!DG59)</f>
        <v>90</v>
      </c>
      <c r="J2046" s="203">
        <f t="shared" si="312"/>
        <v>133</v>
      </c>
      <c r="K2046" s="275" t="str">
        <f>CONCATENATE('statement of marks'!IT59,'statement of marks'!IU59,'statement of marks'!IV59)</f>
        <v/>
      </c>
      <c r="L2046" s="277" t="str">
        <f>IF('result subject-wise'!AG59="","",'result subject-wise'!AG59)</f>
        <v/>
      </c>
      <c r="M2046" s="277" t="str">
        <f>IF('result subject-wise'!AP59="","",'result subject-wise'!AP59)</f>
        <v/>
      </c>
      <c r="N2046" s="276">
        <f t="shared" si="313"/>
        <v>133</v>
      </c>
      <c r="P2046" s="362"/>
    </row>
    <row r="2047" spans="1:16" ht="21" customHeight="1">
      <c r="A2047" s="911" t="s">
        <v>214</v>
      </c>
      <c r="B2047" s="912"/>
      <c r="C2047" s="274">
        <f t="shared" ref="C2047:D2047" si="314">IF(C2046="","",SUM(C2041:C2046))</f>
        <v>15</v>
      </c>
      <c r="D2047" s="274">
        <f t="shared" si="314"/>
        <v>14</v>
      </c>
      <c r="E2047" s="274">
        <f>IF(E2046="","",SUM(E2041:E2046))</f>
        <v>17</v>
      </c>
      <c r="F2047" s="361">
        <f>IF(F2046="","",SUM(F2041:F2046))</f>
        <v>1.5</v>
      </c>
      <c r="G2047" s="274">
        <f t="shared" ref="G2047:J2047" si="315">IF(G2046="","",SUM(G2041:G2046))</f>
        <v>95</v>
      </c>
      <c r="H2047" s="274">
        <f t="shared" si="315"/>
        <v>142.5</v>
      </c>
      <c r="I2047" s="274">
        <f t="shared" si="315"/>
        <v>190</v>
      </c>
      <c r="J2047" s="274">
        <f t="shared" si="315"/>
        <v>332.5</v>
      </c>
      <c r="K2047" s="913"/>
      <c r="L2047" s="914"/>
      <c r="M2047" s="919">
        <f>COUNTIF(M2041:M2046,"F")</f>
        <v>0</v>
      </c>
      <c r="N2047" s="273">
        <f>SUM(N2041:N2046)</f>
        <v>332.5</v>
      </c>
      <c r="P2047" s="362"/>
    </row>
    <row r="2048" spans="1:16" ht="21" customHeight="1">
      <c r="A2048" s="911" t="s">
        <v>199</v>
      </c>
      <c r="B2048" s="912"/>
      <c r="C2048" s="270">
        <f>60-(COUNTIF(C2041:C2046,"NA")*C2040+COUNTIF(C2041:C2046,"ML")*C2040)</f>
        <v>60</v>
      </c>
      <c r="D2048" s="270">
        <f>60-(COUNTIF(D2041:D2046,"NA")*D2040+COUNTIF(D2041:D2046,"ML")*D2040)</f>
        <v>60</v>
      </c>
      <c r="E2048" s="270">
        <f>53-(COUNTIF(E2041:E2046,"NA")*9+COUNTIF(E2041:E2046,"ML")*9)</f>
        <v>53</v>
      </c>
      <c r="F2048" s="270">
        <f>7-(COUNTIF(F2041:F2046,"ML")*1)</f>
        <v>7</v>
      </c>
      <c r="G2048" s="270">
        <f>420-(COUNTIF(G2041:G2046,"NA")*G2040+COUNTIF(G2041:G2046,"ML")*G2040)</f>
        <v>420</v>
      </c>
      <c r="H2048" s="270">
        <f>SUM(C2048:G2048)</f>
        <v>600</v>
      </c>
      <c r="I2048" s="270">
        <f>600-(COUNTIF(I2041:I2046,"ML")*100)</f>
        <v>600</v>
      </c>
      <c r="J2048" s="270">
        <f>SUM(H2048:I2048)</f>
        <v>1200</v>
      </c>
      <c r="K2048" s="915"/>
      <c r="L2048" s="916"/>
      <c r="M2048" s="920"/>
      <c r="N2048" s="201">
        <f>6*N2040</f>
        <v>1200</v>
      </c>
      <c r="P2048" s="362"/>
    </row>
    <row r="2049" spans="1:16" ht="21" customHeight="1">
      <c r="A2049" s="922" t="s">
        <v>130</v>
      </c>
      <c r="B2049" s="923"/>
      <c r="C2049" s="204">
        <f t="shared" ref="C2049:J2049" si="316">C2047/C2048*100</f>
        <v>25</v>
      </c>
      <c r="D2049" s="204">
        <f t="shared" si="316"/>
        <v>23.333333333333332</v>
      </c>
      <c r="E2049" s="204">
        <f t="shared" si="316"/>
        <v>32.075471698113205</v>
      </c>
      <c r="F2049" s="204">
        <f t="shared" si="316"/>
        <v>21.428571428571427</v>
      </c>
      <c r="G2049" s="204">
        <f t="shared" si="316"/>
        <v>22.61904761904762</v>
      </c>
      <c r="H2049" s="204">
        <f t="shared" si="316"/>
        <v>23.75</v>
      </c>
      <c r="I2049" s="204">
        <f t="shared" si="316"/>
        <v>31.666666666666664</v>
      </c>
      <c r="J2049" s="204">
        <f t="shared" si="316"/>
        <v>27.708333333333336</v>
      </c>
      <c r="K2049" s="917"/>
      <c r="L2049" s="918"/>
      <c r="M2049" s="921"/>
      <c r="N2049" s="354">
        <f>N2047/N2048*100</f>
        <v>27.708333333333336</v>
      </c>
      <c r="P2049" s="363"/>
    </row>
    <row r="2050" spans="1:16" ht="21" customHeight="1">
      <c r="A2050" s="891" t="str">
        <f>'statement of marks'!$DS$3</f>
        <v>RAJASTHAN KA SWARNIM ITIHAS</v>
      </c>
      <c r="B2050" s="892"/>
      <c r="C2050" s="272">
        <f>IF('statement of marks'!DS59="","",'statement of marks'!DS59)</f>
        <v>10</v>
      </c>
      <c r="D2050" s="272">
        <f>IF('statement of marks'!DT59="","",'statement of marks'!DT59)</f>
        <v>10</v>
      </c>
      <c r="E2050" s="277">
        <f>IF('statement of marks'!DU59="","",'statement of marks'!DU59)</f>
        <v>10</v>
      </c>
      <c r="F2050" s="924"/>
      <c r="G2050" s="272">
        <f>IF('statement of marks'!DW59="","",'statement of marks'!DW59)</f>
        <v>70</v>
      </c>
      <c r="H2050" s="270">
        <f>IF(G2050="","",SUM(C2050:G2050))</f>
        <v>100</v>
      </c>
      <c r="I2050" s="272">
        <f>IF('statement of marks'!DY59="","",'statement of marks'!DY59)</f>
        <v>100</v>
      </c>
      <c r="J2050" s="270">
        <f>IF(I2050="","",SUM(H2050:I2050))</f>
        <v>200</v>
      </c>
      <c r="K2050" s="275" t="str">
        <f>IF('statement of marks'!IW59="","",'statement of marks'!IW59)</f>
        <v/>
      </c>
      <c r="L2050" s="280" t="str">
        <f>IF('result subject-wise'!AQ59="","",'result subject-wise'!AQ59)</f>
        <v/>
      </c>
      <c r="M2050" s="927" t="s">
        <v>441</v>
      </c>
      <c r="N2050" s="928"/>
      <c r="P2050" s="362"/>
    </row>
    <row r="2051" spans="1:16" ht="21" customHeight="1">
      <c r="A2051" s="891" t="str">
        <f>'statement of marks'!$EG$3</f>
        <v xml:space="preserve"> PH. AND HEALTH EDU.</v>
      </c>
      <c r="B2051" s="892"/>
      <c r="C2051" s="272">
        <f>IF('statement of marks'!EI59="","",'statement of marks'!EI59)</f>
        <v>14</v>
      </c>
      <c r="D2051" s="272">
        <f>IF('statement of marks'!EL59="","",'statement of marks'!EL59)</f>
        <v>11</v>
      </c>
      <c r="E2051" s="277">
        <f>IF('statement of marks'!EO59="","",'statement of marks'!EO59)</f>
        <v>25</v>
      </c>
      <c r="F2051" s="925"/>
      <c r="G2051" s="272">
        <f>IF('statement of marks'!EU59="","",'statement of marks'!EU59)</f>
        <v>38</v>
      </c>
      <c r="H2051" s="270">
        <f>IF(G2051="","",SUM(C2051:G2051))</f>
        <v>88</v>
      </c>
      <c r="I2051" s="272">
        <f>IF('statement of marks'!EZ59="","",'statement of marks'!EZ59)</f>
        <v>100</v>
      </c>
      <c r="J2051" s="270">
        <f>IF(I2051="","",SUM(H2051:I2051))</f>
        <v>188</v>
      </c>
      <c r="K2051" s="275" t="str">
        <f>IF('statement of marks'!IX59="","",'statement of marks'!IX59)</f>
        <v>A</v>
      </c>
      <c r="L2051" s="274" t="str">
        <f>IF('result subject-wise'!AR59="","",'result subject-wise'!AR59)</f>
        <v/>
      </c>
      <c r="M2051" s="929"/>
      <c r="N2051" s="930"/>
      <c r="P2051" s="362"/>
    </row>
    <row r="2052" spans="1:16" ht="21" customHeight="1">
      <c r="A2052" s="891" t="str">
        <f>'statement of marks'!$FJ$3</f>
        <v xml:space="preserve"> FOUNDATION OF IT</v>
      </c>
      <c r="B2052" s="892"/>
      <c r="C2052" s="272">
        <f>IF('statement of marks'!FJ59="","",'statement of marks'!FJ59)</f>
        <v>10</v>
      </c>
      <c r="D2052" s="272">
        <f>IF('statement of marks'!FK59="","",'statement of marks'!FK59)</f>
        <v>10</v>
      </c>
      <c r="E2052" s="277">
        <f>IF('statement of marks'!FL59="","",'statement of marks'!FL59)</f>
        <v>10</v>
      </c>
      <c r="F2052" s="926"/>
      <c r="G2052" s="272">
        <f>IF('statement of marks'!FP59="","",'statement of marks'!FP59)</f>
        <v>51</v>
      </c>
      <c r="H2052" s="270">
        <f>IF(G2052="","",SUM(C2052:G2052))</f>
        <v>81</v>
      </c>
      <c r="I2052" s="272">
        <f>IF('statement of marks'!FU59="","",'statement of marks'!FU59)</f>
        <v>90</v>
      </c>
      <c r="J2052" s="270">
        <f>IF(I2052="","",SUM(H2052:I2052))</f>
        <v>171</v>
      </c>
      <c r="K2052" s="275" t="str">
        <f>IF('statement of marks'!IY59="","",'statement of marks'!IY59)</f>
        <v>A</v>
      </c>
      <c r="L2052" s="274" t="str">
        <f>IF('result subject-wise'!AS59="","",'result subject-wise'!AS59)</f>
        <v/>
      </c>
      <c r="M2052" s="931" t="str">
        <f>IF('result subject-wise'!AV59="","",'result subject-wise'!AV59)</f>
        <v/>
      </c>
      <c r="N2052" s="932"/>
      <c r="P2052" s="362"/>
    </row>
    <row r="2053" spans="1:16" ht="21" customHeight="1">
      <c r="A2053" s="891" t="str">
        <f>'statement of marks'!$GE$3</f>
        <v xml:space="preserve"> S.U.P.W.</v>
      </c>
      <c r="B2053" s="892"/>
      <c r="C2053" s="933" t="s">
        <v>244</v>
      </c>
      <c r="D2053" s="934"/>
      <c r="E2053" s="933" t="s">
        <v>74</v>
      </c>
      <c r="F2053" s="933"/>
      <c r="G2053" s="934"/>
      <c r="H2053" s="934" t="s">
        <v>75</v>
      </c>
      <c r="I2053" s="934"/>
      <c r="J2053" s="270" t="s">
        <v>35</v>
      </c>
      <c r="K2053" s="274" t="s">
        <v>52</v>
      </c>
      <c r="L2053" s="935"/>
      <c r="M2053" s="933" t="s">
        <v>130</v>
      </c>
      <c r="N2053" s="936"/>
      <c r="P2053" s="362"/>
    </row>
    <row r="2054" spans="1:16" ht="21" customHeight="1">
      <c r="A2054" s="891"/>
      <c r="B2054" s="892"/>
      <c r="C2054" s="934">
        <f>'statement of marks'!$GE$6</f>
        <v>25</v>
      </c>
      <c r="D2054" s="934"/>
      <c r="E2054" s="934">
        <f>'statement of marks'!$GF$6</f>
        <v>45</v>
      </c>
      <c r="F2054" s="934"/>
      <c r="G2054" s="934"/>
      <c r="H2054" s="934">
        <f>'statement of marks'!$GG$6</f>
        <v>30</v>
      </c>
      <c r="I2054" s="934"/>
      <c r="J2054" s="270">
        <f>SUM(C2054,E2054,H2054)</f>
        <v>100</v>
      </c>
      <c r="K2054" s="274"/>
      <c r="L2054" s="935"/>
      <c r="M2054" s="937" t="str">
        <f>IF(M2052="PASS",N2049,"")</f>
        <v/>
      </c>
      <c r="N2054" s="938"/>
      <c r="P2054" s="362"/>
    </row>
    <row r="2055" spans="1:16" ht="21" customHeight="1">
      <c r="A2055" s="891"/>
      <c r="B2055" s="892"/>
      <c r="C2055" s="939">
        <f>IF('statement of marks'!GE59="","",'statement of marks'!GE59)</f>
        <v>24</v>
      </c>
      <c r="D2055" s="939"/>
      <c r="E2055" s="939">
        <f>'statement of marks'!GF59</f>
        <v>44</v>
      </c>
      <c r="F2055" s="939"/>
      <c r="G2055" s="939"/>
      <c r="H2055" s="939">
        <f>'statement of marks'!GG59</f>
        <v>30</v>
      </c>
      <c r="I2055" s="939"/>
      <c r="J2055" s="272">
        <f>IF(H2055="","",SUM(C2055,E2055,H2055))</f>
        <v>98</v>
      </c>
      <c r="K2055" s="275" t="str">
        <f>IF('statement of marks'!IZ59="","",'statement of marks'!IZ59)</f>
        <v>A</v>
      </c>
      <c r="L2055" s="935"/>
      <c r="M2055" s="940" t="s">
        <v>50</v>
      </c>
      <c r="N2055" s="941"/>
      <c r="P2055" s="362"/>
    </row>
    <row r="2056" spans="1:16" ht="21" customHeight="1">
      <c r="A2056" s="891" t="str">
        <f>'statement of marks'!$GN$3</f>
        <v xml:space="preserve"> ART EDU.</v>
      </c>
      <c r="B2056" s="892"/>
      <c r="C2056" s="934" t="s">
        <v>76</v>
      </c>
      <c r="D2056" s="934"/>
      <c r="E2056" s="934" t="s">
        <v>77</v>
      </c>
      <c r="F2056" s="934"/>
      <c r="G2056" s="934"/>
      <c r="H2056" s="934" t="s">
        <v>78</v>
      </c>
      <c r="I2056" s="934"/>
      <c r="J2056" s="270" t="s">
        <v>35</v>
      </c>
      <c r="K2056" s="274" t="s">
        <v>52</v>
      </c>
      <c r="L2056" s="935"/>
      <c r="M2056" s="942" t="str">
        <f>IF(M2054="","",IF(M2054&gt;=60,"FIRST",IF(M2054&gt;=48,"SECOND",IF(M2054&gt;=36,"THIRD"))))</f>
        <v/>
      </c>
      <c r="N2056" s="943"/>
      <c r="P2056" s="362"/>
    </row>
    <row r="2057" spans="1:16" ht="21" customHeight="1">
      <c r="A2057" s="891"/>
      <c r="B2057" s="892"/>
      <c r="C2057" s="934">
        <f>'statement of marks'!$GN$6</f>
        <v>25</v>
      </c>
      <c r="D2057" s="934"/>
      <c r="E2057" s="274">
        <f>'statement of marks'!$GO$6</f>
        <v>30</v>
      </c>
      <c r="F2057" s="274"/>
      <c r="G2057" s="270">
        <f>'statement of marks'!$GP$6</f>
        <v>30</v>
      </c>
      <c r="H2057" s="934">
        <f>'statement of marks'!$GQ$6</f>
        <v>15</v>
      </c>
      <c r="I2057" s="934"/>
      <c r="J2057" s="270">
        <f>SUM(C2057,E2057,G2057,H2057)</f>
        <v>100</v>
      </c>
      <c r="K2057" s="274"/>
      <c r="L2057" s="935"/>
      <c r="M2057" s="942"/>
      <c r="N2057" s="943"/>
      <c r="P2057" s="362"/>
    </row>
    <row r="2058" spans="1:16" ht="21" customHeight="1">
      <c r="A2058" s="891"/>
      <c r="B2058" s="892"/>
      <c r="C2058" s="939">
        <f>IF('statement of marks'!GN59="","",'statement of marks'!GN59)</f>
        <v>24</v>
      </c>
      <c r="D2058" s="939"/>
      <c r="E2058" s="277">
        <f>'statement of marks'!GO59</f>
        <v>28</v>
      </c>
      <c r="F2058" s="277"/>
      <c r="G2058" s="272">
        <f>'statement of marks'!GP59</f>
        <v>27</v>
      </c>
      <c r="H2058" s="939">
        <f>'statement of marks'!GQ59</f>
        <v>14</v>
      </c>
      <c r="I2058" s="939"/>
      <c r="J2058" s="270">
        <f>IF(H2058="","",SUM(C2058:H2058))</f>
        <v>93</v>
      </c>
      <c r="K2058" s="275" t="str">
        <f>IF('statement of marks'!JA59="","",'statement of marks'!JA59)</f>
        <v>A</v>
      </c>
      <c r="L2058" s="944" t="s">
        <v>442</v>
      </c>
      <c r="M2058" s="945"/>
      <c r="N2058" s="946"/>
      <c r="P2058" s="362"/>
    </row>
    <row r="2059" spans="1:16" ht="21" customHeight="1">
      <c r="A2059" s="922" t="s">
        <v>439</v>
      </c>
      <c r="B2059" s="923"/>
      <c r="C2059" s="901" t="str">
        <f>'statement of marks'!HK59</f>
        <v/>
      </c>
      <c r="D2059" s="901"/>
      <c r="E2059" s="901"/>
      <c r="F2059" s="278"/>
      <c r="G2059" s="278" t="s">
        <v>211</v>
      </c>
      <c r="H2059" s="275" t="str">
        <f>IF('statement of marks'!DR59="","",'statement of marks'!DR59)</f>
        <v/>
      </c>
      <c r="I2059" s="942" t="s">
        <v>209</v>
      </c>
      <c r="J2059" s="942"/>
      <c r="K2059" s="272" t="str">
        <f>IF('statement of marks'!HM59="","",'statement of marks'!HM59)</f>
        <v/>
      </c>
      <c r="L2059" s="945"/>
      <c r="M2059" s="945"/>
      <c r="N2059" s="946"/>
      <c r="P2059" s="362"/>
    </row>
    <row r="2060" spans="1:16" ht="21" customHeight="1">
      <c r="A2060" s="310" t="s">
        <v>363</v>
      </c>
      <c r="B2060" s="947" t="s">
        <v>202</v>
      </c>
      <c r="C2060" s="947"/>
      <c r="D2060" s="939" t="s">
        <v>203</v>
      </c>
      <c r="E2060" s="939"/>
      <c r="F2060" s="272"/>
      <c r="G2060" s="939" t="s">
        <v>204</v>
      </c>
      <c r="H2060" s="939"/>
      <c r="I2060" s="939" t="s">
        <v>205</v>
      </c>
      <c r="J2060" s="939"/>
      <c r="K2060" s="272" t="s">
        <v>324</v>
      </c>
      <c r="L2060" s="945"/>
      <c r="M2060" s="945"/>
      <c r="N2060" s="946"/>
      <c r="P2060" s="362"/>
    </row>
    <row r="2061" spans="1:16" ht="21" customHeight="1">
      <c r="A2061" s="891" t="s">
        <v>200</v>
      </c>
      <c r="B2061" s="892"/>
      <c r="C2061" s="277" t="str">
        <f>IF('statement of marks'!HO59="","",'statement of marks'!HO59)</f>
        <v/>
      </c>
      <c r="D2061" s="893" t="str">
        <f>IF('statement of marks'!HQ59="","",'statement of marks'!HQ59)</f>
        <v/>
      </c>
      <c r="E2061" s="893"/>
      <c r="F2061" s="277"/>
      <c r="G2061" s="893" t="str">
        <f>IF('statement of marks'!HS59="","",'statement of marks'!HS59)</f>
        <v/>
      </c>
      <c r="H2061" s="893"/>
      <c r="I2061" s="893" t="str">
        <f>IF('statement of marks'!HU59="","",'statement of marks'!HU59)</f>
        <v/>
      </c>
      <c r="J2061" s="893"/>
      <c r="K2061" s="275" t="str">
        <f>'statement of marks'!HW59</f>
        <v/>
      </c>
      <c r="L2061" s="894" t="str">
        <f>IF(OR(M2052="PASS",M2052="FAIL"),'result subject-wise'!$AV$112,"")</f>
        <v/>
      </c>
      <c r="M2061" s="894"/>
      <c r="N2061" s="895"/>
      <c r="P2061" s="362"/>
    </row>
    <row r="2062" spans="1:16" ht="21" customHeight="1">
      <c r="A2062" s="896" t="s">
        <v>201</v>
      </c>
      <c r="B2062" s="897"/>
      <c r="C2062" s="274" t="str">
        <f>IF('statement of marks'!HN59="","",'statement of marks'!HN59)</f>
        <v/>
      </c>
      <c r="D2062" s="898" t="str">
        <f>IF('statement of marks'!HP59="","",'statement of marks'!HP59)</f>
        <v/>
      </c>
      <c r="E2062" s="898"/>
      <c r="F2062" s="274"/>
      <c r="G2062" s="898" t="str">
        <f>IF('statement of marks'!HR59="","",'statement of marks'!HR59)</f>
        <v/>
      </c>
      <c r="H2062" s="898"/>
      <c r="I2062" s="898" t="str">
        <f>IF('statement of marks'!HT59="","",'statement of marks'!HT59)</f>
        <v/>
      </c>
      <c r="J2062" s="898"/>
      <c r="K2062" s="274" t="str">
        <f>'statement of marks'!HV59</f>
        <v/>
      </c>
      <c r="L2062" s="894"/>
      <c r="M2062" s="894"/>
      <c r="N2062" s="895"/>
      <c r="P2062" s="362"/>
    </row>
    <row r="2063" spans="1:16" ht="21" customHeight="1">
      <c r="A2063" s="899" t="s">
        <v>323</v>
      </c>
      <c r="B2063" s="900"/>
      <c r="C2063" s="22"/>
      <c r="D2063" s="901"/>
      <c r="E2063" s="901"/>
      <c r="F2063" s="278"/>
      <c r="G2063" s="901"/>
      <c r="H2063" s="901"/>
      <c r="I2063" s="901"/>
      <c r="J2063" s="901"/>
      <c r="K2063" s="901"/>
      <c r="L2063" s="901"/>
      <c r="M2063" s="901"/>
      <c r="N2063" s="902"/>
      <c r="P2063" s="362"/>
    </row>
    <row r="2064" spans="1:16" ht="21" customHeight="1">
      <c r="A2064" s="899" t="s">
        <v>206</v>
      </c>
      <c r="B2064" s="900"/>
      <c r="C2064" s="22"/>
      <c r="D2064" s="901"/>
      <c r="E2064" s="901"/>
      <c r="F2064" s="278"/>
      <c r="G2064" s="901"/>
      <c r="H2064" s="901"/>
      <c r="I2064" s="901"/>
      <c r="J2064" s="901"/>
      <c r="K2064" s="901"/>
      <c r="L2064" s="901"/>
      <c r="M2064" s="901"/>
      <c r="N2064" s="902"/>
      <c r="P2064" s="362"/>
    </row>
    <row r="2065" spans="1:16" ht="21" customHeight="1">
      <c r="A2065" s="891" t="s">
        <v>322</v>
      </c>
      <c r="B2065" s="892"/>
      <c r="C2065" s="22"/>
      <c r="D2065" s="901"/>
      <c r="E2065" s="901"/>
      <c r="F2065" s="278"/>
      <c r="G2065" s="901"/>
      <c r="H2065" s="901"/>
      <c r="I2065" s="901"/>
      <c r="J2065" s="901"/>
      <c r="K2065" s="594" t="s">
        <v>322</v>
      </c>
      <c r="L2065" s="901"/>
      <c r="M2065" s="901"/>
      <c r="N2065" s="902"/>
      <c r="P2065" s="362"/>
    </row>
    <row r="2066" spans="1:16" ht="21" customHeight="1">
      <c r="A2066" s="891" t="s">
        <v>207</v>
      </c>
      <c r="B2066" s="892"/>
      <c r="C2066" s="22"/>
      <c r="D2066" s="901"/>
      <c r="E2066" s="901"/>
      <c r="F2066" s="278"/>
      <c r="G2066" s="901"/>
      <c r="H2066" s="901"/>
      <c r="I2066" s="901"/>
      <c r="J2066" s="901"/>
      <c r="K2066" s="901"/>
      <c r="L2066" s="901"/>
      <c r="M2066" s="901"/>
      <c r="N2066" s="902"/>
      <c r="P2066" s="362"/>
    </row>
    <row r="2067" spans="1:16" ht="21" customHeight="1" thickBot="1">
      <c r="A2067" s="905" t="s">
        <v>208</v>
      </c>
      <c r="B2067" s="906"/>
      <c r="C2067" s="906"/>
      <c r="D2067" s="906"/>
      <c r="E2067" s="906"/>
      <c r="F2067" s="314"/>
      <c r="G2067" s="907">
        <f>'statement of marks'!$HV$108</f>
        <v>45781</v>
      </c>
      <c r="H2067" s="907"/>
      <c r="I2067" s="908" t="s">
        <v>210</v>
      </c>
      <c r="J2067" s="908"/>
      <c r="K2067" s="903"/>
      <c r="L2067" s="903"/>
      <c r="M2067" s="903"/>
      <c r="N2067" s="904"/>
      <c r="P2067" s="362"/>
    </row>
    <row r="2068" spans="1:16" ht="21" customHeight="1" thickTop="1">
      <c r="A2068" s="962" t="s">
        <v>195</v>
      </c>
      <c r="B2068" s="963"/>
      <c r="C2068" s="963"/>
      <c r="D2068" s="963"/>
      <c r="E2068" s="963"/>
      <c r="F2068" s="963"/>
      <c r="G2068" s="963"/>
      <c r="H2068" s="963"/>
      <c r="I2068" s="963"/>
      <c r="J2068" s="963"/>
      <c r="K2068" s="963"/>
      <c r="L2068" s="963"/>
      <c r="M2068" s="963"/>
      <c r="N2068" s="964"/>
      <c r="P2068" s="362"/>
    </row>
    <row r="2069" spans="1:16" ht="21" customHeight="1">
      <c r="A2069" s="965" t="str">
        <f>IF('statement of marks'!$A$2="","",'statement of marks'!$A$2)</f>
        <v>Govt. Higher Secondary School, XYZ</v>
      </c>
      <c r="B2069" s="966"/>
      <c r="C2069" s="966"/>
      <c r="D2069" s="966"/>
      <c r="E2069" s="966"/>
      <c r="F2069" s="966"/>
      <c r="G2069" s="966"/>
      <c r="H2069" s="966"/>
      <c r="I2069" s="966"/>
      <c r="J2069" s="966"/>
      <c r="K2069" s="966"/>
      <c r="L2069" s="966"/>
      <c r="M2069" s="966"/>
      <c r="N2069" s="967"/>
      <c r="P2069" s="362"/>
    </row>
    <row r="2070" spans="1:16" ht="21" customHeight="1">
      <c r="A2070" s="965"/>
      <c r="B2070" s="966"/>
      <c r="C2070" s="966"/>
      <c r="D2070" s="966"/>
      <c r="E2070" s="966"/>
      <c r="F2070" s="966"/>
      <c r="G2070" s="966"/>
      <c r="H2070" s="966"/>
      <c r="I2070" s="966"/>
      <c r="J2070" s="966"/>
      <c r="K2070" s="966"/>
      <c r="L2070" s="966"/>
      <c r="M2070" s="966"/>
      <c r="N2070" s="967"/>
      <c r="P2070" s="362"/>
    </row>
    <row r="2071" spans="1:16" ht="21" customHeight="1">
      <c r="A2071" s="891" t="s">
        <v>196</v>
      </c>
      <c r="B2071" s="892"/>
      <c r="C2071" s="939" t="str">
        <f>IF(M2091="","MAIN EXAM.",IF(C2098="SUPPL.","SUPPL. EXAM.",IF(C2098="RE-EXAM.","RE-EXAM.",)))</f>
        <v>MAIN EXAM.</v>
      </c>
      <c r="D2071" s="939"/>
      <c r="E2071" s="939"/>
      <c r="F2071" s="939"/>
      <c r="G2071" s="939"/>
      <c r="H2071" s="948" t="s">
        <v>133</v>
      </c>
      <c r="I2071" s="949"/>
      <c r="J2071" s="352" t="str">
        <f>IF('statement of marks'!$F$3="","",'statement of marks'!$F$3)</f>
        <v>2024-25</v>
      </c>
      <c r="K2071" s="939" t="s">
        <v>62</v>
      </c>
      <c r="L2071" s="939"/>
      <c r="M2071" s="939" t="str">
        <f>IF('statement of marks'!D60="","",'statement of marks'!D60)</f>
        <v/>
      </c>
      <c r="N2071" s="950"/>
      <c r="P2071" s="362"/>
    </row>
    <row r="2072" spans="1:16" ht="21" customHeight="1">
      <c r="A2072" s="891" t="s">
        <v>36</v>
      </c>
      <c r="B2072" s="892"/>
      <c r="C2072" s="892" t="str">
        <f>IF('statement of marks'!G60="","",'statement of marks'!G60)</f>
        <v/>
      </c>
      <c r="D2072" s="892"/>
      <c r="E2072" s="892"/>
      <c r="F2072" s="892"/>
      <c r="G2072" s="892"/>
      <c r="H2072" s="892"/>
      <c r="I2072" s="892"/>
      <c r="J2072" s="892"/>
      <c r="K2072" s="892"/>
      <c r="L2072" s="892"/>
      <c r="M2072" s="892"/>
      <c r="N2072" s="951"/>
      <c r="P2072" s="362"/>
    </row>
    <row r="2073" spans="1:16" ht="21" customHeight="1">
      <c r="A2073" s="891" t="s">
        <v>37</v>
      </c>
      <c r="B2073" s="892"/>
      <c r="C2073" s="892" t="str">
        <f>IF('statement of marks'!H60="","",'statement of marks'!H60)</f>
        <v/>
      </c>
      <c r="D2073" s="892"/>
      <c r="E2073" s="892"/>
      <c r="F2073" s="892"/>
      <c r="G2073" s="892"/>
      <c r="H2073" s="892"/>
      <c r="I2073" s="892"/>
      <c r="J2073" s="892"/>
      <c r="K2073" s="892"/>
      <c r="L2073" s="892"/>
      <c r="M2073" s="892"/>
      <c r="N2073" s="951"/>
      <c r="P2073" s="362"/>
    </row>
    <row r="2074" spans="1:16" ht="21" customHeight="1">
      <c r="A2074" s="891" t="s">
        <v>38</v>
      </c>
      <c r="B2074" s="892"/>
      <c r="C2074" s="892" t="str">
        <f>IF('statement of marks'!I60="","",'statement of marks'!I60)</f>
        <v/>
      </c>
      <c r="D2074" s="892"/>
      <c r="E2074" s="892"/>
      <c r="F2074" s="892"/>
      <c r="G2074" s="892"/>
      <c r="H2074" s="892"/>
      <c r="I2074" s="892"/>
      <c r="J2074" s="892"/>
      <c r="K2074" s="892"/>
      <c r="L2074" s="892"/>
      <c r="M2074" s="892"/>
      <c r="N2074" s="951"/>
      <c r="P2074" s="362"/>
    </row>
    <row r="2075" spans="1:16" ht="21" customHeight="1">
      <c r="A2075" s="891" t="s">
        <v>243</v>
      </c>
      <c r="B2075" s="892"/>
      <c r="C2075" s="892" t="str">
        <f>IF('statement of marks'!$A$3="","",'statement of marks'!$A$3)</f>
        <v>9 'A'</v>
      </c>
      <c r="D2075" s="892"/>
      <c r="E2075" s="939" t="s">
        <v>63</v>
      </c>
      <c r="F2075" s="939"/>
      <c r="G2075" s="939"/>
      <c r="H2075" s="939" t="str">
        <f>IF('statement of marks'!E60="","",'statement of marks'!E60)</f>
        <v/>
      </c>
      <c r="I2075" s="939"/>
      <c r="J2075" s="952" t="s">
        <v>58</v>
      </c>
      <c r="K2075" s="952"/>
      <c r="L2075" s="953" t="str">
        <f>IF('statement of marks'!F60="","",'statement of marks'!F60)</f>
        <v/>
      </c>
      <c r="M2075" s="953"/>
      <c r="N2075" s="954"/>
      <c r="P2075" s="362"/>
    </row>
    <row r="2076" spans="1:16" ht="21" customHeight="1">
      <c r="A2076" s="955" t="s">
        <v>197</v>
      </c>
      <c r="B2076" s="956" t="s">
        <v>198</v>
      </c>
      <c r="C2076" s="659" t="s">
        <v>67</v>
      </c>
      <c r="D2076" s="659" t="s">
        <v>68</v>
      </c>
      <c r="E2076" s="957" t="s">
        <v>434</v>
      </c>
      <c r="F2076" s="958" t="s">
        <v>431</v>
      </c>
      <c r="G2076" s="659" t="s">
        <v>370</v>
      </c>
      <c r="H2076" s="659" t="s">
        <v>212</v>
      </c>
      <c r="I2076" s="659" t="s">
        <v>432</v>
      </c>
      <c r="J2076" s="659" t="s">
        <v>168</v>
      </c>
      <c r="K2076" s="659" t="s">
        <v>438</v>
      </c>
      <c r="L2076" s="659" t="s">
        <v>365</v>
      </c>
      <c r="M2076" s="659" t="s">
        <v>366</v>
      </c>
      <c r="N2076" s="961" t="s">
        <v>213</v>
      </c>
      <c r="P2076" s="362"/>
    </row>
    <row r="2077" spans="1:16" ht="21" customHeight="1">
      <c r="A2077" s="955"/>
      <c r="B2077" s="956"/>
      <c r="C2077" s="659"/>
      <c r="D2077" s="659"/>
      <c r="E2077" s="957"/>
      <c r="F2077" s="959"/>
      <c r="G2077" s="659"/>
      <c r="H2077" s="659"/>
      <c r="I2077" s="659"/>
      <c r="J2077" s="659"/>
      <c r="K2077" s="659"/>
      <c r="L2077" s="659"/>
      <c r="M2077" s="659"/>
      <c r="N2077" s="961"/>
      <c r="P2077" s="362"/>
    </row>
    <row r="2078" spans="1:16" ht="21" customHeight="1">
      <c r="A2078" s="955"/>
      <c r="B2078" s="956"/>
      <c r="C2078" s="659"/>
      <c r="D2078" s="659"/>
      <c r="E2078" s="957"/>
      <c r="F2078" s="960"/>
      <c r="G2078" s="659"/>
      <c r="H2078" s="659"/>
      <c r="I2078" s="659"/>
      <c r="J2078" s="659"/>
      <c r="K2078" s="659"/>
      <c r="L2078" s="659"/>
      <c r="M2078" s="659"/>
      <c r="N2078" s="961"/>
      <c r="P2078" s="362"/>
    </row>
    <row r="2079" spans="1:16" ht="21" customHeight="1">
      <c r="A2079" s="922" t="s">
        <v>149</v>
      </c>
      <c r="B2079" s="923"/>
      <c r="C2079" s="274">
        <v>10</v>
      </c>
      <c r="D2079" s="274">
        <v>10</v>
      </c>
      <c r="E2079" s="322" t="s">
        <v>436</v>
      </c>
      <c r="F2079" s="322" t="s">
        <v>437</v>
      </c>
      <c r="G2079" s="274">
        <v>70</v>
      </c>
      <c r="H2079" s="270">
        <v>100</v>
      </c>
      <c r="I2079" s="202">
        <v>100</v>
      </c>
      <c r="J2079" s="270">
        <v>200</v>
      </c>
      <c r="K2079" s="279"/>
      <c r="L2079" s="270">
        <v>100</v>
      </c>
      <c r="M2079" s="270"/>
      <c r="N2079" s="201">
        <v>200</v>
      </c>
      <c r="P2079" s="362"/>
    </row>
    <row r="2080" spans="1:16" ht="21" customHeight="1">
      <c r="A2080" s="891" t="str">
        <f>'statement of marks'!$J$3</f>
        <v xml:space="preserve"> HINDI</v>
      </c>
      <c r="B2080" s="892"/>
      <c r="C2080" s="277" t="str">
        <f>IF('statement of marks'!J60="","",'statement of marks'!J60)</f>
        <v/>
      </c>
      <c r="D2080" s="277" t="str">
        <f>IF('statement of marks'!K60="","",'statement of marks'!K60)</f>
        <v/>
      </c>
      <c r="E2080" s="277" t="str">
        <f>IF('statement of marks'!L60="","",'statement of marks'!L60)</f>
        <v/>
      </c>
      <c r="F2080" s="360" t="str">
        <f>IF('statement of marks'!N60="","",'statement of marks'!N60)</f>
        <v/>
      </c>
      <c r="G2080" s="277" t="str">
        <f>IF('statement of marks'!O60="","",'statement of marks'!O60)</f>
        <v/>
      </c>
      <c r="H2080" s="270" t="str">
        <f t="shared" ref="H2080:H2085" si="317">IF(G2080="","",SUM(C2080:G2080))</f>
        <v/>
      </c>
      <c r="I2080" s="202" t="str">
        <f>IF('statement of marks'!Q60="","",'statement of marks'!Q60)</f>
        <v/>
      </c>
      <c r="J2080" s="203" t="str">
        <f t="shared" ref="J2080:J2085" si="318">IF(I2080="","",SUM(H2080:I2080))</f>
        <v/>
      </c>
      <c r="K2080" s="275" t="str">
        <f>CONCATENATE('statement of marks'!HZ60,'statement of marks'!IA60,'statement of marks'!IB60)</f>
        <v/>
      </c>
      <c r="L2080" s="277" t="str">
        <f>IF('result subject-wise'!AB60="","",'result subject-wise'!AB60)</f>
        <v/>
      </c>
      <c r="M2080" s="277" t="str">
        <f>IF('result subject-wise'!AK60="","",'result subject-wise'!AK60)</f>
        <v/>
      </c>
      <c r="N2080" s="276" t="str">
        <f>IF(AND(K2080="RE",M2080=""),"",IF(AND(K2080="S",M2080=""),"",IF(M2080="P",SUM(H2080,L2080),J2080)))</f>
        <v/>
      </c>
      <c r="P2080" s="362"/>
    </row>
    <row r="2081" spans="1:16" ht="21" customHeight="1">
      <c r="A2081" s="891" t="str">
        <f>'statement of marks'!$Y$3</f>
        <v xml:space="preserve"> ENGLISH</v>
      </c>
      <c r="B2081" s="892"/>
      <c r="C2081" s="277" t="str">
        <f>IF('statement of marks'!Y60="","",'statement of marks'!Y60)</f>
        <v/>
      </c>
      <c r="D2081" s="277" t="str">
        <f>IF('statement of marks'!Z60="","",'statement of marks'!Z60)</f>
        <v/>
      </c>
      <c r="E2081" s="277" t="str">
        <f>IF('statement of marks'!AA60="","",'statement of marks'!AA60)</f>
        <v/>
      </c>
      <c r="F2081" s="360" t="str">
        <f>IF('statement of marks'!AC60="","",'statement of marks'!AC60)</f>
        <v/>
      </c>
      <c r="G2081" s="277" t="str">
        <f>IF('statement of marks'!AD60="","",'statement of marks'!AD60)</f>
        <v/>
      </c>
      <c r="H2081" s="270" t="str">
        <f t="shared" si="317"/>
        <v/>
      </c>
      <c r="I2081" s="202" t="str">
        <f>IF('statement of marks'!AF60="","",'statement of marks'!AF60)</f>
        <v/>
      </c>
      <c r="J2081" s="203" t="str">
        <f t="shared" si="318"/>
        <v/>
      </c>
      <c r="K2081" s="275" t="str">
        <f>CONCATENATE('statement of marks'!IC60,'statement of marks'!ID60,'statement of marks'!IE60,)</f>
        <v/>
      </c>
      <c r="L2081" s="277" t="str">
        <f>IF('result subject-wise'!AC60="","",'result subject-wise'!AC60)</f>
        <v/>
      </c>
      <c r="M2081" s="277" t="str">
        <f>IF('result subject-wise'!AL60="","",'result subject-wise'!AL60)</f>
        <v/>
      </c>
      <c r="N2081" s="276" t="str">
        <f t="shared" ref="N2081:N2085" si="319">IF(AND(K2081="RE",M2081=""),"",IF(AND(K2081="S",M2081=""),"",IF(M2081="P",SUM(H2081,L2081),J2081)))</f>
        <v/>
      </c>
      <c r="P2081" s="362"/>
    </row>
    <row r="2082" spans="1:16" ht="21" customHeight="1">
      <c r="A2082" s="891" t="str">
        <f>'statement of marks'!AO60</f>
        <v/>
      </c>
      <c r="B2082" s="892"/>
      <c r="C2082" s="277" t="str">
        <f>IF('statement of marks'!AP60="","",'statement of marks'!AP60)</f>
        <v/>
      </c>
      <c r="D2082" s="277" t="str">
        <f>IF('statement of marks'!AQ60="","",'statement of marks'!AQ60)</f>
        <v/>
      </c>
      <c r="E2082" s="277" t="str">
        <f>IF('statement of marks'!AR60="","",'statement of marks'!AR60)</f>
        <v/>
      </c>
      <c r="F2082" s="360" t="str">
        <f>IF('statement of marks'!AT60="","",'statement of marks'!AT60)</f>
        <v/>
      </c>
      <c r="G2082" s="277" t="str">
        <f>IF('statement of marks'!AU60="","",'statement of marks'!AU60)</f>
        <v/>
      </c>
      <c r="H2082" s="270" t="str">
        <f t="shared" si="317"/>
        <v/>
      </c>
      <c r="I2082" s="202" t="str">
        <f>IF('statement of marks'!AW60="","",'statement of marks'!AW60)</f>
        <v/>
      </c>
      <c r="J2082" s="203" t="str">
        <f t="shared" si="318"/>
        <v/>
      </c>
      <c r="K2082" s="275" t="str">
        <f>CONCATENATE('statement of marks'!IF60,'statement of marks'!IL60,'statement of marks'!IM60)</f>
        <v/>
      </c>
      <c r="L2082" s="277" t="str">
        <f>IF('result subject-wise'!AD60="","",'result subject-wise'!AD60)</f>
        <v/>
      </c>
      <c r="M2082" s="277" t="str">
        <f>IF('result subject-wise'!AM60="","",'result subject-wise'!AM60)</f>
        <v/>
      </c>
      <c r="N2082" s="276" t="str">
        <f t="shared" si="319"/>
        <v/>
      </c>
      <c r="P2082" s="362"/>
    </row>
    <row r="2083" spans="1:16" ht="21" customHeight="1">
      <c r="A2083" s="891" t="str">
        <f>'statement of marks'!$BE$3</f>
        <v xml:space="preserve"> SCIENCE</v>
      </c>
      <c r="B2083" s="892"/>
      <c r="C2083" s="277" t="str">
        <f>IF('statement of marks'!BE60="","",'statement of marks'!BE60)</f>
        <v/>
      </c>
      <c r="D2083" s="277" t="str">
        <f>IF('statement of marks'!BF60="","",'statement of marks'!BF60)</f>
        <v/>
      </c>
      <c r="E2083" s="277" t="str">
        <f>IF('statement of marks'!BG60="","",'statement of marks'!BG60)</f>
        <v/>
      </c>
      <c r="F2083" s="360" t="str">
        <f>IF('statement of marks'!BI60="","",'statement of marks'!BI60)</f>
        <v/>
      </c>
      <c r="G2083" s="277" t="str">
        <f>IF('statement of marks'!BJ60="","",'statement of marks'!BJ60)</f>
        <v/>
      </c>
      <c r="H2083" s="270" t="str">
        <f t="shared" si="317"/>
        <v/>
      </c>
      <c r="I2083" s="202" t="str">
        <f>IF('statement of marks'!BL60="","",'statement of marks'!BL60)</f>
        <v/>
      </c>
      <c r="J2083" s="203" t="str">
        <f t="shared" si="318"/>
        <v/>
      </c>
      <c r="K2083" s="275" t="str">
        <f>CONCATENATE('statement of marks'!IN60,'statement of marks'!IO60,'statement of marks'!IP60)</f>
        <v/>
      </c>
      <c r="L2083" s="277" t="str">
        <f>IF('result subject-wise'!AE60="","",'result subject-wise'!AE60)</f>
        <v/>
      </c>
      <c r="M2083" s="277" t="str">
        <f>IF('result subject-wise'!AN60="","",'result subject-wise'!AN60)</f>
        <v/>
      </c>
      <c r="N2083" s="276" t="str">
        <f t="shared" si="319"/>
        <v/>
      </c>
      <c r="P2083" s="362"/>
    </row>
    <row r="2084" spans="1:16" ht="21" customHeight="1">
      <c r="A2084" s="909" t="str">
        <f>'statement of marks'!$BU60</f>
        <v xml:space="preserve"> SOCIAL SCIENCE</v>
      </c>
      <c r="B2084" s="910"/>
      <c r="C2084" s="277">
        <f>IF('statement of marks'!CL60="","",'statement of marks'!CL60)</f>
        <v>10</v>
      </c>
      <c r="D2084" s="277">
        <f>IF('statement of marks'!CM60="","",'statement of marks'!CM60)</f>
        <v>10</v>
      </c>
      <c r="E2084" s="277">
        <f>IF('statement of marks'!CN60="","",'statement of marks'!CN60)</f>
        <v>9</v>
      </c>
      <c r="F2084" s="360">
        <f>IF('statement of marks'!CO60="","",'statement of marks'!CO60)</f>
        <v>0.5</v>
      </c>
      <c r="G2084" s="277">
        <f>IF('statement of marks'!CP60="","",'statement of marks'!CP60)</f>
        <v>70</v>
      </c>
      <c r="H2084" s="270">
        <f t="shared" si="317"/>
        <v>99.5</v>
      </c>
      <c r="I2084" s="202">
        <f>IF('statement of marks'!CR60="","",'statement of marks'!CR60)</f>
        <v>100</v>
      </c>
      <c r="J2084" s="203">
        <f t="shared" si="318"/>
        <v>199.5</v>
      </c>
      <c r="K2084" s="275" t="str">
        <f>CONCATENATE('statement of marks'!IQ60,'statement of marks'!IR60,'statement of marks'!IS60)</f>
        <v/>
      </c>
      <c r="L2084" s="277" t="str">
        <f>IF('result subject-wise'!AF60="","",'result subject-wise'!AF60)</f>
        <v/>
      </c>
      <c r="M2084" s="277" t="str">
        <f>IF('result subject-wise'!AO60="","",'result subject-wise'!AO60)</f>
        <v/>
      </c>
      <c r="N2084" s="276">
        <f t="shared" si="319"/>
        <v>199.5</v>
      </c>
      <c r="P2084" s="362"/>
    </row>
    <row r="2085" spans="1:16" ht="21" customHeight="1">
      <c r="A2085" s="891" t="str">
        <f>'statement of marks'!$CZ$3</f>
        <v xml:space="preserve"> MATHEMATICS</v>
      </c>
      <c r="B2085" s="892"/>
      <c r="C2085" s="277">
        <f>IF('statement of marks'!CZ60="","",'statement of marks'!CZ60)</f>
        <v>5</v>
      </c>
      <c r="D2085" s="277">
        <f>IF('statement of marks'!DA60="","",'statement of marks'!DA60)</f>
        <v>4</v>
      </c>
      <c r="E2085" s="277">
        <f>IF('statement of marks'!DB60="","",'statement of marks'!DB60)</f>
        <v>8</v>
      </c>
      <c r="F2085" s="360">
        <f>IF('statement of marks'!DD60="","",'statement of marks'!DD60)</f>
        <v>1</v>
      </c>
      <c r="G2085" s="277">
        <f>IF('statement of marks'!DE60="","",'statement of marks'!DE60)</f>
        <v>25</v>
      </c>
      <c r="H2085" s="270">
        <f t="shared" si="317"/>
        <v>43</v>
      </c>
      <c r="I2085" s="202">
        <f>IF('statement of marks'!DG60="","",'statement of marks'!DG60)</f>
        <v>90</v>
      </c>
      <c r="J2085" s="203">
        <f t="shared" si="318"/>
        <v>133</v>
      </c>
      <c r="K2085" s="275" t="str">
        <f>CONCATENATE('statement of marks'!IT60,'statement of marks'!IU60,'statement of marks'!IV60)</f>
        <v/>
      </c>
      <c r="L2085" s="277" t="str">
        <f>IF('result subject-wise'!AG60="","",'result subject-wise'!AG60)</f>
        <v/>
      </c>
      <c r="M2085" s="277" t="str">
        <f>IF('result subject-wise'!AP60="","",'result subject-wise'!AP60)</f>
        <v/>
      </c>
      <c r="N2085" s="276">
        <f t="shared" si="319"/>
        <v>133</v>
      </c>
      <c r="P2085" s="362"/>
    </row>
    <row r="2086" spans="1:16" ht="21" customHeight="1">
      <c r="A2086" s="911" t="s">
        <v>214</v>
      </c>
      <c r="B2086" s="912"/>
      <c r="C2086" s="274">
        <f t="shared" ref="C2086:D2086" si="320">IF(C2085="","",SUM(C2080:C2085))</f>
        <v>15</v>
      </c>
      <c r="D2086" s="274">
        <f t="shared" si="320"/>
        <v>14</v>
      </c>
      <c r="E2086" s="274">
        <f>IF(E2085="","",SUM(E2080:E2085))</f>
        <v>17</v>
      </c>
      <c r="F2086" s="361">
        <f>IF(F2085="","",SUM(F2080:F2085))</f>
        <v>1.5</v>
      </c>
      <c r="G2086" s="274">
        <f t="shared" ref="G2086:J2086" si="321">IF(G2085="","",SUM(G2080:G2085))</f>
        <v>95</v>
      </c>
      <c r="H2086" s="274">
        <f t="shared" si="321"/>
        <v>142.5</v>
      </c>
      <c r="I2086" s="274">
        <f t="shared" si="321"/>
        <v>190</v>
      </c>
      <c r="J2086" s="274">
        <f t="shared" si="321"/>
        <v>332.5</v>
      </c>
      <c r="K2086" s="913"/>
      <c r="L2086" s="914"/>
      <c r="M2086" s="919">
        <f>COUNTIF(M2080:M2085,"F")</f>
        <v>0</v>
      </c>
      <c r="N2086" s="273">
        <f>SUM(N2080:N2085)</f>
        <v>332.5</v>
      </c>
      <c r="P2086" s="362"/>
    </row>
    <row r="2087" spans="1:16" ht="21" customHeight="1">
      <c r="A2087" s="911" t="s">
        <v>199</v>
      </c>
      <c r="B2087" s="912"/>
      <c r="C2087" s="270">
        <f>60-(COUNTIF(C2080:C2085,"NA")*C2079+COUNTIF(C2080:C2085,"ML")*C2079)</f>
        <v>60</v>
      </c>
      <c r="D2087" s="270">
        <f>60-(COUNTIF(D2080:D2085,"NA")*D2079+COUNTIF(D2080:D2085,"ML")*D2079)</f>
        <v>60</v>
      </c>
      <c r="E2087" s="270">
        <f>53-(COUNTIF(E2080:E2085,"NA")*9+COUNTIF(E2080:E2085,"ML")*9)</f>
        <v>53</v>
      </c>
      <c r="F2087" s="270">
        <f>7-(COUNTIF(F2080:F2085,"ML")*1)</f>
        <v>7</v>
      </c>
      <c r="G2087" s="270">
        <f>420-(COUNTIF(G2080:G2085,"NA")*G2079+COUNTIF(G2080:G2085,"ML")*G2079)</f>
        <v>420</v>
      </c>
      <c r="H2087" s="270">
        <f>SUM(C2087:G2087)</f>
        <v>600</v>
      </c>
      <c r="I2087" s="270">
        <f>600-(COUNTIF(I2080:I2085,"ML")*100)</f>
        <v>600</v>
      </c>
      <c r="J2087" s="270">
        <f>SUM(H2087:I2087)</f>
        <v>1200</v>
      </c>
      <c r="K2087" s="915"/>
      <c r="L2087" s="916"/>
      <c r="M2087" s="920"/>
      <c r="N2087" s="201">
        <f>6*N2079</f>
        <v>1200</v>
      </c>
      <c r="P2087" s="362"/>
    </row>
    <row r="2088" spans="1:16" ht="21" customHeight="1">
      <c r="A2088" s="922" t="s">
        <v>130</v>
      </c>
      <c r="B2088" s="923"/>
      <c r="C2088" s="204">
        <f t="shared" ref="C2088:J2088" si="322">C2086/C2087*100</f>
        <v>25</v>
      </c>
      <c r="D2088" s="204">
        <f t="shared" si="322"/>
        <v>23.333333333333332</v>
      </c>
      <c r="E2088" s="204">
        <f t="shared" si="322"/>
        <v>32.075471698113205</v>
      </c>
      <c r="F2088" s="204">
        <f t="shared" si="322"/>
        <v>21.428571428571427</v>
      </c>
      <c r="G2088" s="204">
        <f t="shared" si="322"/>
        <v>22.61904761904762</v>
      </c>
      <c r="H2088" s="204">
        <f t="shared" si="322"/>
        <v>23.75</v>
      </c>
      <c r="I2088" s="204">
        <f t="shared" si="322"/>
        <v>31.666666666666664</v>
      </c>
      <c r="J2088" s="204">
        <f t="shared" si="322"/>
        <v>27.708333333333336</v>
      </c>
      <c r="K2088" s="917"/>
      <c r="L2088" s="918"/>
      <c r="M2088" s="921"/>
      <c r="N2088" s="354">
        <f>N2086/N2087*100</f>
        <v>27.708333333333336</v>
      </c>
      <c r="P2088" s="363"/>
    </row>
    <row r="2089" spans="1:16" ht="21" customHeight="1">
      <c r="A2089" s="891" t="str">
        <f>'statement of marks'!$DS$3</f>
        <v>RAJASTHAN KA SWARNIM ITIHAS</v>
      </c>
      <c r="B2089" s="892"/>
      <c r="C2089" s="272">
        <f>IF('statement of marks'!DS60="","",'statement of marks'!DS60)</f>
        <v>10</v>
      </c>
      <c r="D2089" s="272">
        <f>IF('statement of marks'!DT60="","",'statement of marks'!DT60)</f>
        <v>10</v>
      </c>
      <c r="E2089" s="277">
        <f>IF('statement of marks'!DU60="","",'statement of marks'!DU60)</f>
        <v>10</v>
      </c>
      <c r="F2089" s="924"/>
      <c r="G2089" s="272">
        <f>IF('statement of marks'!DW60="","",'statement of marks'!DW60)</f>
        <v>70</v>
      </c>
      <c r="H2089" s="270">
        <f>IF(G2089="","",SUM(C2089:G2089))</f>
        <v>100</v>
      </c>
      <c r="I2089" s="272">
        <f>IF('statement of marks'!DY60="","",'statement of marks'!DY60)</f>
        <v>100</v>
      </c>
      <c r="J2089" s="270">
        <f>IF(I2089="","",SUM(H2089:I2089))</f>
        <v>200</v>
      </c>
      <c r="K2089" s="275" t="str">
        <f>IF('statement of marks'!IW60="","",'statement of marks'!IW60)</f>
        <v/>
      </c>
      <c r="L2089" s="280" t="str">
        <f>IF('result subject-wise'!AQ60="","",'result subject-wise'!AQ60)</f>
        <v/>
      </c>
      <c r="M2089" s="927" t="s">
        <v>441</v>
      </c>
      <c r="N2089" s="928"/>
      <c r="P2089" s="362"/>
    </row>
    <row r="2090" spans="1:16" ht="21" customHeight="1">
      <c r="A2090" s="891" t="str">
        <f>'statement of marks'!$EG$3</f>
        <v xml:space="preserve"> PH. AND HEALTH EDU.</v>
      </c>
      <c r="B2090" s="892"/>
      <c r="C2090" s="272">
        <f>IF('statement of marks'!EI60="","",'statement of marks'!EI60)</f>
        <v>14</v>
      </c>
      <c r="D2090" s="272">
        <f>IF('statement of marks'!EL60="","",'statement of marks'!EL60)</f>
        <v>11</v>
      </c>
      <c r="E2090" s="277">
        <f>IF('statement of marks'!EO60="","",'statement of marks'!EO60)</f>
        <v>25</v>
      </c>
      <c r="F2090" s="925"/>
      <c r="G2090" s="272">
        <f>IF('statement of marks'!EU60="","",'statement of marks'!EU60)</f>
        <v>38</v>
      </c>
      <c r="H2090" s="270">
        <f>IF(G2090="","",SUM(C2090:G2090))</f>
        <v>88</v>
      </c>
      <c r="I2090" s="272">
        <f>IF('statement of marks'!EZ60="","",'statement of marks'!EZ60)</f>
        <v>100</v>
      </c>
      <c r="J2090" s="270">
        <f>IF(I2090="","",SUM(H2090:I2090))</f>
        <v>188</v>
      </c>
      <c r="K2090" s="275" t="str">
        <f>IF('statement of marks'!IX60="","",'statement of marks'!IX60)</f>
        <v>A</v>
      </c>
      <c r="L2090" s="274" t="str">
        <f>IF('result subject-wise'!AR60="","",'result subject-wise'!AR60)</f>
        <v/>
      </c>
      <c r="M2090" s="929"/>
      <c r="N2090" s="930"/>
      <c r="P2090" s="362"/>
    </row>
    <row r="2091" spans="1:16" ht="21" customHeight="1">
      <c r="A2091" s="891" t="str">
        <f>'statement of marks'!$FJ$3</f>
        <v xml:space="preserve"> FOUNDATION OF IT</v>
      </c>
      <c r="B2091" s="892"/>
      <c r="C2091" s="272">
        <f>IF('statement of marks'!FJ60="","",'statement of marks'!FJ60)</f>
        <v>10</v>
      </c>
      <c r="D2091" s="272">
        <f>IF('statement of marks'!FK60="","",'statement of marks'!FK60)</f>
        <v>10</v>
      </c>
      <c r="E2091" s="277">
        <f>IF('statement of marks'!FL60="","",'statement of marks'!FL60)</f>
        <v>10</v>
      </c>
      <c r="F2091" s="926"/>
      <c r="G2091" s="272">
        <f>IF('statement of marks'!FP60="","",'statement of marks'!FP60)</f>
        <v>51</v>
      </c>
      <c r="H2091" s="270">
        <f>IF(G2091="","",SUM(C2091:G2091))</f>
        <v>81</v>
      </c>
      <c r="I2091" s="272">
        <f>IF('statement of marks'!FU60="","",'statement of marks'!FU60)</f>
        <v>90</v>
      </c>
      <c r="J2091" s="270">
        <f>IF(I2091="","",SUM(H2091:I2091))</f>
        <v>171</v>
      </c>
      <c r="K2091" s="275" t="str">
        <f>IF('statement of marks'!IY60="","",'statement of marks'!IY60)</f>
        <v>A</v>
      </c>
      <c r="L2091" s="274" t="str">
        <f>IF('result subject-wise'!AS60="","",'result subject-wise'!AS60)</f>
        <v/>
      </c>
      <c r="M2091" s="931" t="str">
        <f>IF('result subject-wise'!AV60="","",'result subject-wise'!AV60)</f>
        <v/>
      </c>
      <c r="N2091" s="932"/>
      <c r="P2091" s="362"/>
    </row>
    <row r="2092" spans="1:16" ht="21" customHeight="1">
      <c r="A2092" s="891" t="str">
        <f>'statement of marks'!$GE$3</f>
        <v xml:space="preserve"> S.U.P.W.</v>
      </c>
      <c r="B2092" s="892"/>
      <c r="C2092" s="933" t="s">
        <v>244</v>
      </c>
      <c r="D2092" s="934"/>
      <c r="E2092" s="933" t="s">
        <v>74</v>
      </c>
      <c r="F2092" s="933"/>
      <c r="G2092" s="934"/>
      <c r="H2092" s="934" t="s">
        <v>75</v>
      </c>
      <c r="I2092" s="934"/>
      <c r="J2092" s="270" t="s">
        <v>35</v>
      </c>
      <c r="K2092" s="274" t="s">
        <v>52</v>
      </c>
      <c r="L2092" s="935"/>
      <c r="M2092" s="933" t="s">
        <v>130</v>
      </c>
      <c r="N2092" s="936"/>
      <c r="P2092" s="362"/>
    </row>
    <row r="2093" spans="1:16" ht="21" customHeight="1">
      <c r="A2093" s="891"/>
      <c r="B2093" s="892"/>
      <c r="C2093" s="934">
        <f>'statement of marks'!$GE$6</f>
        <v>25</v>
      </c>
      <c r="D2093" s="934"/>
      <c r="E2093" s="934">
        <f>'statement of marks'!$GF$6</f>
        <v>45</v>
      </c>
      <c r="F2093" s="934"/>
      <c r="G2093" s="934"/>
      <c r="H2093" s="934">
        <f>'statement of marks'!$GG$6</f>
        <v>30</v>
      </c>
      <c r="I2093" s="934"/>
      <c r="J2093" s="270">
        <f>SUM(C2093,E2093,H2093)</f>
        <v>100</v>
      </c>
      <c r="K2093" s="274"/>
      <c r="L2093" s="935"/>
      <c r="M2093" s="937" t="str">
        <f>IF(M2091="PASS",N2088,"")</f>
        <v/>
      </c>
      <c r="N2093" s="938"/>
      <c r="P2093" s="362"/>
    </row>
    <row r="2094" spans="1:16" ht="21" customHeight="1">
      <c r="A2094" s="891"/>
      <c r="B2094" s="892"/>
      <c r="C2094" s="939">
        <f>IF('statement of marks'!GE60="","",'statement of marks'!GE60)</f>
        <v>24</v>
      </c>
      <c r="D2094" s="939"/>
      <c r="E2094" s="939">
        <f>'statement of marks'!GF60</f>
        <v>44</v>
      </c>
      <c r="F2094" s="939"/>
      <c r="G2094" s="939"/>
      <c r="H2094" s="939">
        <f>'statement of marks'!GG60</f>
        <v>30</v>
      </c>
      <c r="I2094" s="939"/>
      <c r="J2094" s="272">
        <f>IF(H2094="","",SUM(C2094,E2094,H2094))</f>
        <v>98</v>
      </c>
      <c r="K2094" s="275" t="str">
        <f>IF('statement of marks'!IZ60="","",'statement of marks'!IZ60)</f>
        <v>A</v>
      </c>
      <c r="L2094" s="935"/>
      <c r="M2094" s="940" t="s">
        <v>50</v>
      </c>
      <c r="N2094" s="941"/>
      <c r="P2094" s="362"/>
    </row>
    <row r="2095" spans="1:16" ht="21" customHeight="1">
      <c r="A2095" s="891" t="str">
        <f>'statement of marks'!$GN$3</f>
        <v xml:space="preserve"> ART EDU.</v>
      </c>
      <c r="B2095" s="892"/>
      <c r="C2095" s="934" t="s">
        <v>76</v>
      </c>
      <c r="D2095" s="934"/>
      <c r="E2095" s="934" t="s">
        <v>77</v>
      </c>
      <c r="F2095" s="934"/>
      <c r="G2095" s="934"/>
      <c r="H2095" s="934" t="s">
        <v>78</v>
      </c>
      <c r="I2095" s="934"/>
      <c r="J2095" s="270" t="s">
        <v>35</v>
      </c>
      <c r="K2095" s="274" t="s">
        <v>52</v>
      </c>
      <c r="L2095" s="935"/>
      <c r="M2095" s="942" t="str">
        <f>IF(M2093="","",IF(M2093&gt;=60,"FIRST",IF(M2093&gt;=48,"SECOND",IF(M2093&gt;=36,"THIRD"))))</f>
        <v/>
      </c>
      <c r="N2095" s="943"/>
      <c r="P2095" s="362"/>
    </row>
    <row r="2096" spans="1:16" ht="21" customHeight="1">
      <c r="A2096" s="891"/>
      <c r="B2096" s="892"/>
      <c r="C2096" s="934">
        <f>'statement of marks'!$GN$6</f>
        <v>25</v>
      </c>
      <c r="D2096" s="934"/>
      <c r="E2096" s="274">
        <f>'statement of marks'!$GO$6</f>
        <v>30</v>
      </c>
      <c r="F2096" s="274"/>
      <c r="G2096" s="270">
        <f>'statement of marks'!$GP$6</f>
        <v>30</v>
      </c>
      <c r="H2096" s="934">
        <f>'statement of marks'!$GQ$6</f>
        <v>15</v>
      </c>
      <c r="I2096" s="934"/>
      <c r="J2096" s="270">
        <f>SUM(C2096,E2096,G2096,H2096)</f>
        <v>100</v>
      </c>
      <c r="K2096" s="274"/>
      <c r="L2096" s="935"/>
      <c r="M2096" s="942"/>
      <c r="N2096" s="943"/>
      <c r="P2096" s="362"/>
    </row>
    <row r="2097" spans="1:16" ht="21" customHeight="1">
      <c r="A2097" s="891"/>
      <c r="B2097" s="892"/>
      <c r="C2097" s="939">
        <f>IF('statement of marks'!GN60="","",'statement of marks'!GN60)</f>
        <v>24</v>
      </c>
      <c r="D2097" s="939"/>
      <c r="E2097" s="277">
        <f>'statement of marks'!GO60</f>
        <v>28</v>
      </c>
      <c r="F2097" s="277"/>
      <c r="G2097" s="272">
        <f>'statement of marks'!GP60</f>
        <v>27</v>
      </c>
      <c r="H2097" s="939">
        <f>'statement of marks'!GQ60</f>
        <v>14</v>
      </c>
      <c r="I2097" s="939"/>
      <c r="J2097" s="270">
        <f>IF(H2097="","",SUM(C2097:H2097))</f>
        <v>93</v>
      </c>
      <c r="K2097" s="275" t="str">
        <f>IF('statement of marks'!JA60="","",'statement of marks'!JA60)</f>
        <v>A</v>
      </c>
      <c r="L2097" s="944" t="s">
        <v>442</v>
      </c>
      <c r="M2097" s="945"/>
      <c r="N2097" s="946"/>
      <c r="P2097" s="362"/>
    </row>
    <row r="2098" spans="1:16" ht="21" customHeight="1">
      <c r="A2098" s="922" t="s">
        <v>439</v>
      </c>
      <c r="B2098" s="923"/>
      <c r="C2098" s="901" t="str">
        <f>'statement of marks'!HK60</f>
        <v/>
      </c>
      <c r="D2098" s="901"/>
      <c r="E2098" s="901"/>
      <c r="F2098" s="278"/>
      <c r="G2098" s="278" t="s">
        <v>211</v>
      </c>
      <c r="H2098" s="275" t="str">
        <f>IF('statement of marks'!DR60="","",'statement of marks'!DR60)</f>
        <v/>
      </c>
      <c r="I2098" s="942" t="s">
        <v>209</v>
      </c>
      <c r="J2098" s="942"/>
      <c r="K2098" s="272" t="str">
        <f>IF('statement of marks'!HM60="","",'statement of marks'!HM60)</f>
        <v/>
      </c>
      <c r="L2098" s="945"/>
      <c r="M2098" s="945"/>
      <c r="N2098" s="946"/>
      <c r="P2098" s="362"/>
    </row>
    <row r="2099" spans="1:16" ht="21" customHeight="1">
      <c r="A2099" s="310" t="s">
        <v>363</v>
      </c>
      <c r="B2099" s="947" t="s">
        <v>202</v>
      </c>
      <c r="C2099" s="947"/>
      <c r="D2099" s="939" t="s">
        <v>203</v>
      </c>
      <c r="E2099" s="939"/>
      <c r="F2099" s="272"/>
      <c r="G2099" s="939" t="s">
        <v>204</v>
      </c>
      <c r="H2099" s="939"/>
      <c r="I2099" s="939" t="s">
        <v>205</v>
      </c>
      <c r="J2099" s="939"/>
      <c r="K2099" s="272" t="s">
        <v>324</v>
      </c>
      <c r="L2099" s="945"/>
      <c r="M2099" s="945"/>
      <c r="N2099" s="946"/>
      <c r="P2099" s="362"/>
    </row>
    <row r="2100" spans="1:16" ht="21" customHeight="1">
      <c r="A2100" s="891" t="s">
        <v>200</v>
      </c>
      <c r="B2100" s="892"/>
      <c r="C2100" s="277" t="str">
        <f>IF('statement of marks'!HO60="","",'statement of marks'!HO60)</f>
        <v/>
      </c>
      <c r="D2100" s="893" t="str">
        <f>IF('statement of marks'!HQ60="","",'statement of marks'!HQ60)</f>
        <v/>
      </c>
      <c r="E2100" s="893"/>
      <c r="F2100" s="277"/>
      <c r="G2100" s="893" t="str">
        <f>IF('statement of marks'!HS60="","",'statement of marks'!HS60)</f>
        <v/>
      </c>
      <c r="H2100" s="893"/>
      <c r="I2100" s="893" t="str">
        <f>IF('statement of marks'!HU60="","",'statement of marks'!HU60)</f>
        <v/>
      </c>
      <c r="J2100" s="893"/>
      <c r="K2100" s="275" t="str">
        <f>'statement of marks'!HW60</f>
        <v/>
      </c>
      <c r="L2100" s="894" t="str">
        <f>IF(OR(M2091="PASS",M2091="FAIL"),'result subject-wise'!$AV$112,"")</f>
        <v/>
      </c>
      <c r="M2100" s="894"/>
      <c r="N2100" s="895"/>
      <c r="P2100" s="362"/>
    </row>
    <row r="2101" spans="1:16" ht="21" customHeight="1">
      <c r="A2101" s="896" t="s">
        <v>201</v>
      </c>
      <c r="B2101" s="897"/>
      <c r="C2101" s="274" t="str">
        <f>IF('statement of marks'!HN60="","",'statement of marks'!HN60)</f>
        <v/>
      </c>
      <c r="D2101" s="898" t="str">
        <f>IF('statement of marks'!HP60="","",'statement of marks'!HP60)</f>
        <v/>
      </c>
      <c r="E2101" s="898"/>
      <c r="F2101" s="274"/>
      <c r="G2101" s="898" t="str">
        <f>IF('statement of marks'!HR60="","",'statement of marks'!HR60)</f>
        <v/>
      </c>
      <c r="H2101" s="898"/>
      <c r="I2101" s="898" t="str">
        <f>IF('statement of marks'!HT60="","",'statement of marks'!HT60)</f>
        <v/>
      </c>
      <c r="J2101" s="898"/>
      <c r="K2101" s="274" t="str">
        <f>'statement of marks'!HV60</f>
        <v/>
      </c>
      <c r="L2101" s="894"/>
      <c r="M2101" s="894"/>
      <c r="N2101" s="895"/>
      <c r="P2101" s="362"/>
    </row>
    <row r="2102" spans="1:16" ht="21" customHeight="1">
      <c r="A2102" s="899" t="s">
        <v>323</v>
      </c>
      <c r="B2102" s="900"/>
      <c r="C2102" s="22"/>
      <c r="D2102" s="901"/>
      <c r="E2102" s="901"/>
      <c r="F2102" s="278"/>
      <c r="G2102" s="901"/>
      <c r="H2102" s="901"/>
      <c r="I2102" s="901"/>
      <c r="J2102" s="901"/>
      <c r="K2102" s="901"/>
      <c r="L2102" s="901"/>
      <c r="M2102" s="901"/>
      <c r="N2102" s="902"/>
      <c r="P2102" s="362"/>
    </row>
    <row r="2103" spans="1:16" ht="21" customHeight="1">
      <c r="A2103" s="899" t="s">
        <v>206</v>
      </c>
      <c r="B2103" s="900"/>
      <c r="C2103" s="22"/>
      <c r="D2103" s="901"/>
      <c r="E2103" s="901"/>
      <c r="F2103" s="278"/>
      <c r="G2103" s="901"/>
      <c r="H2103" s="901"/>
      <c r="I2103" s="901"/>
      <c r="J2103" s="901"/>
      <c r="K2103" s="901"/>
      <c r="L2103" s="901"/>
      <c r="M2103" s="901"/>
      <c r="N2103" s="902"/>
      <c r="P2103" s="362"/>
    </row>
    <row r="2104" spans="1:16" ht="21" customHeight="1">
      <c r="A2104" s="891" t="s">
        <v>322</v>
      </c>
      <c r="B2104" s="892"/>
      <c r="C2104" s="22"/>
      <c r="D2104" s="901"/>
      <c r="E2104" s="901"/>
      <c r="F2104" s="278"/>
      <c r="G2104" s="901"/>
      <c r="H2104" s="901"/>
      <c r="I2104" s="901"/>
      <c r="J2104" s="901"/>
      <c r="K2104" s="594" t="s">
        <v>322</v>
      </c>
      <c r="L2104" s="901"/>
      <c r="M2104" s="901"/>
      <c r="N2104" s="902"/>
      <c r="P2104" s="362"/>
    </row>
    <row r="2105" spans="1:16" ht="21" customHeight="1">
      <c r="A2105" s="891" t="s">
        <v>207</v>
      </c>
      <c r="B2105" s="892"/>
      <c r="C2105" s="22"/>
      <c r="D2105" s="901"/>
      <c r="E2105" s="901"/>
      <c r="F2105" s="278"/>
      <c r="G2105" s="901"/>
      <c r="H2105" s="901"/>
      <c r="I2105" s="901"/>
      <c r="J2105" s="901"/>
      <c r="K2105" s="901"/>
      <c r="L2105" s="901"/>
      <c r="M2105" s="901"/>
      <c r="N2105" s="902"/>
      <c r="P2105" s="362"/>
    </row>
    <row r="2106" spans="1:16" ht="21" customHeight="1" thickBot="1">
      <c r="A2106" s="905" t="s">
        <v>208</v>
      </c>
      <c r="B2106" s="906"/>
      <c r="C2106" s="906"/>
      <c r="D2106" s="906"/>
      <c r="E2106" s="906"/>
      <c r="F2106" s="314"/>
      <c r="G2106" s="907">
        <f>'statement of marks'!$HV$108</f>
        <v>45781</v>
      </c>
      <c r="H2106" s="907"/>
      <c r="I2106" s="908" t="s">
        <v>210</v>
      </c>
      <c r="J2106" s="908"/>
      <c r="K2106" s="903"/>
      <c r="L2106" s="903"/>
      <c r="M2106" s="903"/>
      <c r="N2106" s="904"/>
      <c r="P2106" s="362"/>
    </row>
    <row r="2107" spans="1:16" ht="21" customHeight="1" thickTop="1">
      <c r="A2107" s="962" t="s">
        <v>195</v>
      </c>
      <c r="B2107" s="963"/>
      <c r="C2107" s="963"/>
      <c r="D2107" s="963"/>
      <c r="E2107" s="963"/>
      <c r="F2107" s="963"/>
      <c r="G2107" s="963"/>
      <c r="H2107" s="963"/>
      <c r="I2107" s="963"/>
      <c r="J2107" s="963"/>
      <c r="K2107" s="963"/>
      <c r="L2107" s="963"/>
      <c r="M2107" s="963"/>
      <c r="N2107" s="964"/>
      <c r="P2107" s="362"/>
    </row>
    <row r="2108" spans="1:16" ht="21" customHeight="1">
      <c r="A2108" s="965" t="str">
        <f>IF('statement of marks'!$A$2="","",'statement of marks'!$A$2)</f>
        <v>Govt. Higher Secondary School, XYZ</v>
      </c>
      <c r="B2108" s="966"/>
      <c r="C2108" s="966"/>
      <c r="D2108" s="966"/>
      <c r="E2108" s="966"/>
      <c r="F2108" s="966"/>
      <c r="G2108" s="966"/>
      <c r="H2108" s="966"/>
      <c r="I2108" s="966"/>
      <c r="J2108" s="966"/>
      <c r="K2108" s="966"/>
      <c r="L2108" s="966"/>
      <c r="M2108" s="966"/>
      <c r="N2108" s="967"/>
      <c r="P2108" s="362"/>
    </row>
    <row r="2109" spans="1:16" ht="21" customHeight="1">
      <c r="A2109" s="965"/>
      <c r="B2109" s="966"/>
      <c r="C2109" s="966"/>
      <c r="D2109" s="966"/>
      <c r="E2109" s="966"/>
      <c r="F2109" s="966"/>
      <c r="G2109" s="966"/>
      <c r="H2109" s="966"/>
      <c r="I2109" s="966"/>
      <c r="J2109" s="966"/>
      <c r="K2109" s="966"/>
      <c r="L2109" s="966"/>
      <c r="M2109" s="966"/>
      <c r="N2109" s="967"/>
      <c r="P2109" s="362"/>
    </row>
    <row r="2110" spans="1:16" ht="21" customHeight="1">
      <c r="A2110" s="891" t="s">
        <v>196</v>
      </c>
      <c r="B2110" s="892"/>
      <c r="C2110" s="939" t="str">
        <f>IF(M2130="","MAIN EXAM.",IF(C2137="SUPPL.","SUPPL. EXAM.",IF(C2137="RE-EXAM.","RE-EXAM.",)))</f>
        <v>MAIN EXAM.</v>
      </c>
      <c r="D2110" s="939"/>
      <c r="E2110" s="939"/>
      <c r="F2110" s="939"/>
      <c r="G2110" s="939"/>
      <c r="H2110" s="948" t="s">
        <v>133</v>
      </c>
      <c r="I2110" s="949"/>
      <c r="J2110" s="352" t="str">
        <f>IF('statement of marks'!$F$3="","",'statement of marks'!$F$3)</f>
        <v>2024-25</v>
      </c>
      <c r="K2110" s="939" t="s">
        <v>62</v>
      </c>
      <c r="L2110" s="939"/>
      <c r="M2110" s="939" t="str">
        <f>IF('statement of marks'!D61="","",'statement of marks'!D61)</f>
        <v/>
      </c>
      <c r="N2110" s="950"/>
      <c r="P2110" s="362"/>
    </row>
    <row r="2111" spans="1:16" ht="21" customHeight="1">
      <c r="A2111" s="891" t="s">
        <v>36</v>
      </c>
      <c r="B2111" s="892"/>
      <c r="C2111" s="892" t="str">
        <f>IF('statement of marks'!G61="","",'statement of marks'!G61)</f>
        <v/>
      </c>
      <c r="D2111" s="892"/>
      <c r="E2111" s="892"/>
      <c r="F2111" s="892"/>
      <c r="G2111" s="892"/>
      <c r="H2111" s="892"/>
      <c r="I2111" s="892"/>
      <c r="J2111" s="892"/>
      <c r="K2111" s="892"/>
      <c r="L2111" s="892"/>
      <c r="M2111" s="892"/>
      <c r="N2111" s="951"/>
      <c r="P2111" s="362"/>
    </row>
    <row r="2112" spans="1:16" ht="21" customHeight="1">
      <c r="A2112" s="891" t="s">
        <v>37</v>
      </c>
      <c r="B2112" s="892"/>
      <c r="C2112" s="892" t="str">
        <f>IF('statement of marks'!H61="","",'statement of marks'!H61)</f>
        <v/>
      </c>
      <c r="D2112" s="892"/>
      <c r="E2112" s="892"/>
      <c r="F2112" s="892"/>
      <c r="G2112" s="892"/>
      <c r="H2112" s="892"/>
      <c r="I2112" s="892"/>
      <c r="J2112" s="892"/>
      <c r="K2112" s="892"/>
      <c r="L2112" s="892"/>
      <c r="M2112" s="892"/>
      <c r="N2112" s="951"/>
      <c r="P2112" s="362"/>
    </row>
    <row r="2113" spans="1:16" ht="21" customHeight="1">
      <c r="A2113" s="891" t="s">
        <v>38</v>
      </c>
      <c r="B2113" s="892"/>
      <c r="C2113" s="892" t="str">
        <f>IF('statement of marks'!I61="","",'statement of marks'!I61)</f>
        <v/>
      </c>
      <c r="D2113" s="892"/>
      <c r="E2113" s="892"/>
      <c r="F2113" s="892"/>
      <c r="G2113" s="892"/>
      <c r="H2113" s="892"/>
      <c r="I2113" s="892"/>
      <c r="J2113" s="892"/>
      <c r="K2113" s="892"/>
      <c r="L2113" s="892"/>
      <c r="M2113" s="892"/>
      <c r="N2113" s="951"/>
      <c r="P2113" s="362"/>
    </row>
    <row r="2114" spans="1:16" ht="21" customHeight="1">
      <c r="A2114" s="891" t="s">
        <v>243</v>
      </c>
      <c r="B2114" s="892"/>
      <c r="C2114" s="892" t="str">
        <f>IF('statement of marks'!$A$3="","",'statement of marks'!$A$3)</f>
        <v>9 'A'</v>
      </c>
      <c r="D2114" s="892"/>
      <c r="E2114" s="939" t="s">
        <v>63</v>
      </c>
      <c r="F2114" s="939"/>
      <c r="G2114" s="939"/>
      <c r="H2114" s="939" t="str">
        <f>IF('statement of marks'!E61="","",'statement of marks'!E61)</f>
        <v/>
      </c>
      <c r="I2114" s="939"/>
      <c r="J2114" s="952" t="s">
        <v>58</v>
      </c>
      <c r="K2114" s="952"/>
      <c r="L2114" s="953" t="str">
        <f>IF('statement of marks'!F61="","",'statement of marks'!F61)</f>
        <v/>
      </c>
      <c r="M2114" s="953"/>
      <c r="N2114" s="954"/>
      <c r="P2114" s="362"/>
    </row>
    <row r="2115" spans="1:16" ht="21" customHeight="1">
      <c r="A2115" s="955" t="s">
        <v>197</v>
      </c>
      <c r="B2115" s="956" t="s">
        <v>198</v>
      </c>
      <c r="C2115" s="659" t="s">
        <v>67</v>
      </c>
      <c r="D2115" s="659" t="s">
        <v>68</v>
      </c>
      <c r="E2115" s="957" t="s">
        <v>434</v>
      </c>
      <c r="F2115" s="958" t="s">
        <v>431</v>
      </c>
      <c r="G2115" s="659" t="s">
        <v>370</v>
      </c>
      <c r="H2115" s="659" t="s">
        <v>212</v>
      </c>
      <c r="I2115" s="659" t="s">
        <v>432</v>
      </c>
      <c r="J2115" s="659" t="s">
        <v>168</v>
      </c>
      <c r="K2115" s="659" t="s">
        <v>438</v>
      </c>
      <c r="L2115" s="659" t="s">
        <v>365</v>
      </c>
      <c r="M2115" s="659" t="s">
        <v>366</v>
      </c>
      <c r="N2115" s="961" t="s">
        <v>213</v>
      </c>
      <c r="P2115" s="362"/>
    </row>
    <row r="2116" spans="1:16" ht="21" customHeight="1">
      <c r="A2116" s="955"/>
      <c r="B2116" s="956"/>
      <c r="C2116" s="659"/>
      <c r="D2116" s="659"/>
      <c r="E2116" s="957"/>
      <c r="F2116" s="959"/>
      <c r="G2116" s="659"/>
      <c r="H2116" s="659"/>
      <c r="I2116" s="659"/>
      <c r="J2116" s="659"/>
      <c r="K2116" s="659"/>
      <c r="L2116" s="659"/>
      <c r="M2116" s="659"/>
      <c r="N2116" s="961"/>
      <c r="P2116" s="362"/>
    </row>
    <row r="2117" spans="1:16" ht="21" customHeight="1">
      <c r="A2117" s="955"/>
      <c r="B2117" s="956"/>
      <c r="C2117" s="659"/>
      <c r="D2117" s="659"/>
      <c r="E2117" s="957"/>
      <c r="F2117" s="960"/>
      <c r="G2117" s="659"/>
      <c r="H2117" s="659"/>
      <c r="I2117" s="659"/>
      <c r="J2117" s="659"/>
      <c r="K2117" s="659"/>
      <c r="L2117" s="659"/>
      <c r="M2117" s="659"/>
      <c r="N2117" s="961"/>
      <c r="P2117" s="362"/>
    </row>
    <row r="2118" spans="1:16" ht="21" customHeight="1">
      <c r="A2118" s="922" t="s">
        <v>149</v>
      </c>
      <c r="B2118" s="923"/>
      <c r="C2118" s="274">
        <v>10</v>
      </c>
      <c r="D2118" s="274">
        <v>10</v>
      </c>
      <c r="E2118" s="322" t="s">
        <v>436</v>
      </c>
      <c r="F2118" s="322" t="s">
        <v>437</v>
      </c>
      <c r="G2118" s="274">
        <v>70</v>
      </c>
      <c r="H2118" s="270">
        <v>100</v>
      </c>
      <c r="I2118" s="202">
        <v>100</v>
      </c>
      <c r="J2118" s="270">
        <v>200</v>
      </c>
      <c r="K2118" s="279"/>
      <c r="L2118" s="270">
        <v>100</v>
      </c>
      <c r="M2118" s="270"/>
      <c r="N2118" s="201">
        <v>200</v>
      </c>
      <c r="P2118" s="362"/>
    </row>
    <row r="2119" spans="1:16" ht="21" customHeight="1">
      <c r="A2119" s="891" t="str">
        <f>'statement of marks'!$J$3</f>
        <v xml:space="preserve"> HINDI</v>
      </c>
      <c r="B2119" s="892"/>
      <c r="C2119" s="277" t="str">
        <f>IF('statement of marks'!J61="","",'statement of marks'!J61)</f>
        <v/>
      </c>
      <c r="D2119" s="277" t="str">
        <f>IF('statement of marks'!K61="","",'statement of marks'!K61)</f>
        <v/>
      </c>
      <c r="E2119" s="277" t="str">
        <f>IF('statement of marks'!L61="","",'statement of marks'!L61)</f>
        <v/>
      </c>
      <c r="F2119" s="360" t="str">
        <f>IF('statement of marks'!N61="","",'statement of marks'!N61)</f>
        <v/>
      </c>
      <c r="G2119" s="277" t="str">
        <f>IF('statement of marks'!O61="","",'statement of marks'!O61)</f>
        <v/>
      </c>
      <c r="H2119" s="270" t="str">
        <f t="shared" ref="H2119:H2124" si="323">IF(G2119="","",SUM(C2119:G2119))</f>
        <v/>
      </c>
      <c r="I2119" s="202" t="str">
        <f>IF('statement of marks'!Q61="","",'statement of marks'!Q61)</f>
        <v/>
      </c>
      <c r="J2119" s="203" t="str">
        <f t="shared" ref="J2119:J2124" si="324">IF(I2119="","",SUM(H2119:I2119))</f>
        <v/>
      </c>
      <c r="K2119" s="275" t="str">
        <f>CONCATENATE('statement of marks'!HZ61,'statement of marks'!IA61,'statement of marks'!IB61)</f>
        <v/>
      </c>
      <c r="L2119" s="277" t="str">
        <f>IF('result subject-wise'!AB61="","",'result subject-wise'!AB61)</f>
        <v/>
      </c>
      <c r="M2119" s="277" t="str">
        <f>IF('result subject-wise'!AK61="","",'result subject-wise'!AK61)</f>
        <v/>
      </c>
      <c r="N2119" s="276" t="str">
        <f>IF(AND(K2119="RE",M2119=""),"",IF(AND(K2119="S",M2119=""),"",IF(M2119="P",SUM(H2119,L2119),J2119)))</f>
        <v/>
      </c>
      <c r="P2119" s="362"/>
    </row>
    <row r="2120" spans="1:16" ht="21" customHeight="1">
      <c r="A2120" s="891" t="str">
        <f>'statement of marks'!$Y$3</f>
        <v xml:space="preserve"> ENGLISH</v>
      </c>
      <c r="B2120" s="892"/>
      <c r="C2120" s="277" t="str">
        <f>IF('statement of marks'!Y61="","",'statement of marks'!Y61)</f>
        <v/>
      </c>
      <c r="D2120" s="277" t="str">
        <f>IF('statement of marks'!Z61="","",'statement of marks'!Z61)</f>
        <v/>
      </c>
      <c r="E2120" s="277" t="str">
        <f>IF('statement of marks'!AA61="","",'statement of marks'!AA61)</f>
        <v/>
      </c>
      <c r="F2120" s="360" t="str">
        <f>IF('statement of marks'!AC61="","",'statement of marks'!AC61)</f>
        <v/>
      </c>
      <c r="G2120" s="277" t="str">
        <f>IF('statement of marks'!AD61="","",'statement of marks'!AD61)</f>
        <v/>
      </c>
      <c r="H2120" s="270" t="str">
        <f t="shared" si="323"/>
        <v/>
      </c>
      <c r="I2120" s="202" t="str">
        <f>IF('statement of marks'!AF61="","",'statement of marks'!AF61)</f>
        <v/>
      </c>
      <c r="J2120" s="203" t="str">
        <f t="shared" si="324"/>
        <v/>
      </c>
      <c r="K2120" s="275" t="str">
        <f>CONCATENATE('statement of marks'!IC61,'statement of marks'!ID61,'statement of marks'!IE61,)</f>
        <v/>
      </c>
      <c r="L2120" s="277" t="str">
        <f>IF('result subject-wise'!AC61="","",'result subject-wise'!AC61)</f>
        <v/>
      </c>
      <c r="M2120" s="277" t="str">
        <f>IF('result subject-wise'!AL61="","",'result subject-wise'!AL61)</f>
        <v/>
      </c>
      <c r="N2120" s="276" t="str">
        <f t="shared" ref="N2120:N2124" si="325">IF(AND(K2120="RE",M2120=""),"",IF(AND(K2120="S",M2120=""),"",IF(M2120="P",SUM(H2120,L2120),J2120)))</f>
        <v/>
      </c>
      <c r="P2120" s="362"/>
    </row>
    <row r="2121" spans="1:16" ht="21" customHeight="1">
      <c r="A2121" s="891" t="str">
        <f>'statement of marks'!AO61</f>
        <v/>
      </c>
      <c r="B2121" s="892"/>
      <c r="C2121" s="277" t="str">
        <f>IF('statement of marks'!AP61="","",'statement of marks'!AP61)</f>
        <v/>
      </c>
      <c r="D2121" s="277" t="str">
        <f>IF('statement of marks'!AQ61="","",'statement of marks'!AQ61)</f>
        <v/>
      </c>
      <c r="E2121" s="277" t="str">
        <f>IF('statement of marks'!AR61="","",'statement of marks'!AR61)</f>
        <v/>
      </c>
      <c r="F2121" s="360" t="str">
        <f>IF('statement of marks'!AT61="","",'statement of marks'!AT61)</f>
        <v/>
      </c>
      <c r="G2121" s="277" t="str">
        <f>IF('statement of marks'!AU61="","",'statement of marks'!AU61)</f>
        <v/>
      </c>
      <c r="H2121" s="270" t="str">
        <f t="shared" si="323"/>
        <v/>
      </c>
      <c r="I2121" s="202" t="str">
        <f>IF('statement of marks'!AW61="","",'statement of marks'!AW61)</f>
        <v/>
      </c>
      <c r="J2121" s="203" t="str">
        <f t="shared" si="324"/>
        <v/>
      </c>
      <c r="K2121" s="275" t="str">
        <f>CONCATENATE('statement of marks'!IF61,'statement of marks'!IL61,'statement of marks'!IM61)</f>
        <v/>
      </c>
      <c r="L2121" s="277" t="str">
        <f>IF('result subject-wise'!AD61="","",'result subject-wise'!AD61)</f>
        <v/>
      </c>
      <c r="M2121" s="277" t="str">
        <f>IF('result subject-wise'!AM61="","",'result subject-wise'!AM61)</f>
        <v/>
      </c>
      <c r="N2121" s="276" t="str">
        <f t="shared" si="325"/>
        <v/>
      </c>
      <c r="P2121" s="362"/>
    </row>
    <row r="2122" spans="1:16" ht="21" customHeight="1">
      <c r="A2122" s="891" t="str">
        <f>'statement of marks'!$BE$3</f>
        <v xml:space="preserve"> SCIENCE</v>
      </c>
      <c r="B2122" s="892"/>
      <c r="C2122" s="277" t="str">
        <f>IF('statement of marks'!BE61="","",'statement of marks'!BE61)</f>
        <v/>
      </c>
      <c r="D2122" s="277" t="str">
        <f>IF('statement of marks'!BF61="","",'statement of marks'!BF61)</f>
        <v/>
      </c>
      <c r="E2122" s="277" t="str">
        <f>IF('statement of marks'!BG61="","",'statement of marks'!BG61)</f>
        <v/>
      </c>
      <c r="F2122" s="360" t="str">
        <f>IF('statement of marks'!BI61="","",'statement of marks'!BI61)</f>
        <v/>
      </c>
      <c r="G2122" s="277" t="str">
        <f>IF('statement of marks'!BJ61="","",'statement of marks'!BJ61)</f>
        <v/>
      </c>
      <c r="H2122" s="270" t="str">
        <f t="shared" si="323"/>
        <v/>
      </c>
      <c r="I2122" s="202" t="str">
        <f>IF('statement of marks'!BL61="","",'statement of marks'!BL61)</f>
        <v/>
      </c>
      <c r="J2122" s="203" t="str">
        <f t="shared" si="324"/>
        <v/>
      </c>
      <c r="K2122" s="275" t="str">
        <f>CONCATENATE('statement of marks'!IN61,'statement of marks'!IO61,'statement of marks'!IP61)</f>
        <v/>
      </c>
      <c r="L2122" s="277" t="str">
        <f>IF('result subject-wise'!AE61="","",'result subject-wise'!AE61)</f>
        <v/>
      </c>
      <c r="M2122" s="277" t="str">
        <f>IF('result subject-wise'!AN61="","",'result subject-wise'!AN61)</f>
        <v/>
      </c>
      <c r="N2122" s="276" t="str">
        <f t="shared" si="325"/>
        <v/>
      </c>
      <c r="P2122" s="362"/>
    </row>
    <row r="2123" spans="1:16" ht="21" customHeight="1">
      <c r="A2123" s="909" t="str">
        <f>'statement of marks'!$BU61</f>
        <v xml:space="preserve"> SOCIAL SCIENCE</v>
      </c>
      <c r="B2123" s="910"/>
      <c r="C2123" s="277">
        <f>IF('statement of marks'!CL61="","",'statement of marks'!CL61)</f>
        <v>10</v>
      </c>
      <c r="D2123" s="277">
        <f>IF('statement of marks'!CM61="","",'statement of marks'!CM61)</f>
        <v>10</v>
      </c>
      <c r="E2123" s="277">
        <f>IF('statement of marks'!CN61="","",'statement of marks'!CN61)</f>
        <v>9</v>
      </c>
      <c r="F2123" s="360">
        <f>IF('statement of marks'!CO61="","",'statement of marks'!CO61)</f>
        <v>0.5</v>
      </c>
      <c r="G2123" s="277">
        <f>IF('statement of marks'!CP61="","",'statement of marks'!CP61)</f>
        <v>70</v>
      </c>
      <c r="H2123" s="270">
        <f t="shared" si="323"/>
        <v>99.5</v>
      </c>
      <c r="I2123" s="202">
        <f>IF('statement of marks'!CR61="","",'statement of marks'!CR61)</f>
        <v>100</v>
      </c>
      <c r="J2123" s="203">
        <f t="shared" si="324"/>
        <v>199.5</v>
      </c>
      <c r="K2123" s="275" t="str">
        <f>CONCATENATE('statement of marks'!IQ61,'statement of marks'!IR61,'statement of marks'!IS61)</f>
        <v/>
      </c>
      <c r="L2123" s="277" t="str">
        <f>IF('result subject-wise'!AF61="","",'result subject-wise'!AF61)</f>
        <v/>
      </c>
      <c r="M2123" s="277" t="str">
        <f>IF('result subject-wise'!AO61="","",'result subject-wise'!AO61)</f>
        <v/>
      </c>
      <c r="N2123" s="276">
        <f t="shared" si="325"/>
        <v>199.5</v>
      </c>
      <c r="P2123" s="362"/>
    </row>
    <row r="2124" spans="1:16" ht="21" customHeight="1">
      <c r="A2124" s="891" t="str">
        <f>'statement of marks'!$CZ$3</f>
        <v xml:space="preserve"> MATHEMATICS</v>
      </c>
      <c r="B2124" s="892"/>
      <c r="C2124" s="277">
        <f>IF('statement of marks'!CZ61="","",'statement of marks'!CZ61)</f>
        <v>5</v>
      </c>
      <c r="D2124" s="277">
        <f>IF('statement of marks'!DA61="","",'statement of marks'!DA61)</f>
        <v>4</v>
      </c>
      <c r="E2124" s="277">
        <f>IF('statement of marks'!DB61="","",'statement of marks'!DB61)</f>
        <v>8</v>
      </c>
      <c r="F2124" s="360">
        <f>IF('statement of marks'!DD61="","",'statement of marks'!DD61)</f>
        <v>1</v>
      </c>
      <c r="G2124" s="277">
        <f>IF('statement of marks'!DE61="","",'statement of marks'!DE61)</f>
        <v>25</v>
      </c>
      <c r="H2124" s="270">
        <f t="shared" si="323"/>
        <v>43</v>
      </c>
      <c r="I2124" s="202">
        <f>IF('statement of marks'!DG61="","",'statement of marks'!DG61)</f>
        <v>90</v>
      </c>
      <c r="J2124" s="203">
        <f t="shared" si="324"/>
        <v>133</v>
      </c>
      <c r="K2124" s="275" t="str">
        <f>CONCATENATE('statement of marks'!IT61,'statement of marks'!IU61,'statement of marks'!IV61)</f>
        <v/>
      </c>
      <c r="L2124" s="277" t="str">
        <f>IF('result subject-wise'!AG61="","",'result subject-wise'!AG61)</f>
        <v/>
      </c>
      <c r="M2124" s="277" t="str">
        <f>IF('result subject-wise'!AP61="","",'result subject-wise'!AP61)</f>
        <v/>
      </c>
      <c r="N2124" s="276">
        <f t="shared" si="325"/>
        <v>133</v>
      </c>
      <c r="P2124" s="362"/>
    </row>
    <row r="2125" spans="1:16" ht="21" customHeight="1">
      <c r="A2125" s="911" t="s">
        <v>214</v>
      </c>
      <c r="B2125" s="912"/>
      <c r="C2125" s="274">
        <f t="shared" ref="C2125:D2125" si="326">IF(C2124="","",SUM(C2119:C2124))</f>
        <v>15</v>
      </c>
      <c r="D2125" s="274">
        <f t="shared" si="326"/>
        <v>14</v>
      </c>
      <c r="E2125" s="274">
        <f>IF(E2124="","",SUM(E2119:E2124))</f>
        <v>17</v>
      </c>
      <c r="F2125" s="361">
        <f>IF(F2124="","",SUM(F2119:F2124))</f>
        <v>1.5</v>
      </c>
      <c r="G2125" s="274">
        <f t="shared" ref="G2125:J2125" si="327">IF(G2124="","",SUM(G2119:G2124))</f>
        <v>95</v>
      </c>
      <c r="H2125" s="274">
        <f t="shared" si="327"/>
        <v>142.5</v>
      </c>
      <c r="I2125" s="274">
        <f t="shared" si="327"/>
        <v>190</v>
      </c>
      <c r="J2125" s="274">
        <f t="shared" si="327"/>
        <v>332.5</v>
      </c>
      <c r="K2125" s="913"/>
      <c r="L2125" s="914"/>
      <c r="M2125" s="919">
        <f>COUNTIF(M2119:M2124,"F")</f>
        <v>0</v>
      </c>
      <c r="N2125" s="273">
        <f>SUM(N2119:N2124)</f>
        <v>332.5</v>
      </c>
      <c r="P2125" s="362"/>
    </row>
    <row r="2126" spans="1:16" ht="21" customHeight="1">
      <c r="A2126" s="911" t="s">
        <v>199</v>
      </c>
      <c r="B2126" s="912"/>
      <c r="C2126" s="270">
        <f>60-(COUNTIF(C2119:C2124,"NA")*C2118+COUNTIF(C2119:C2124,"ML")*C2118)</f>
        <v>60</v>
      </c>
      <c r="D2126" s="270">
        <f>60-(COUNTIF(D2119:D2124,"NA")*D2118+COUNTIF(D2119:D2124,"ML")*D2118)</f>
        <v>60</v>
      </c>
      <c r="E2126" s="270">
        <f>53-(COUNTIF(E2119:E2124,"NA")*9+COUNTIF(E2119:E2124,"ML")*9)</f>
        <v>53</v>
      </c>
      <c r="F2126" s="270">
        <f>7-(COUNTIF(F2119:F2124,"ML")*1)</f>
        <v>7</v>
      </c>
      <c r="G2126" s="270">
        <f>420-(COUNTIF(G2119:G2124,"NA")*G2118+COUNTIF(G2119:G2124,"ML")*G2118)</f>
        <v>420</v>
      </c>
      <c r="H2126" s="270">
        <f>SUM(C2126:G2126)</f>
        <v>600</v>
      </c>
      <c r="I2126" s="270">
        <f>600-(COUNTIF(I2119:I2124,"ML")*100)</f>
        <v>600</v>
      </c>
      <c r="J2126" s="270">
        <f>SUM(H2126:I2126)</f>
        <v>1200</v>
      </c>
      <c r="K2126" s="915"/>
      <c r="L2126" s="916"/>
      <c r="M2126" s="920"/>
      <c r="N2126" s="201">
        <f>6*N2118</f>
        <v>1200</v>
      </c>
      <c r="P2126" s="362"/>
    </row>
    <row r="2127" spans="1:16" ht="21" customHeight="1">
      <c r="A2127" s="922" t="s">
        <v>130</v>
      </c>
      <c r="B2127" s="923"/>
      <c r="C2127" s="204">
        <f t="shared" ref="C2127:J2127" si="328">C2125/C2126*100</f>
        <v>25</v>
      </c>
      <c r="D2127" s="204">
        <f t="shared" si="328"/>
        <v>23.333333333333332</v>
      </c>
      <c r="E2127" s="204">
        <f t="shared" si="328"/>
        <v>32.075471698113205</v>
      </c>
      <c r="F2127" s="204">
        <f t="shared" si="328"/>
        <v>21.428571428571427</v>
      </c>
      <c r="G2127" s="204">
        <f t="shared" si="328"/>
        <v>22.61904761904762</v>
      </c>
      <c r="H2127" s="204">
        <f t="shared" si="328"/>
        <v>23.75</v>
      </c>
      <c r="I2127" s="204">
        <f t="shared" si="328"/>
        <v>31.666666666666664</v>
      </c>
      <c r="J2127" s="204">
        <f t="shared" si="328"/>
        <v>27.708333333333336</v>
      </c>
      <c r="K2127" s="917"/>
      <c r="L2127" s="918"/>
      <c r="M2127" s="921"/>
      <c r="N2127" s="354">
        <f>N2125/N2126*100</f>
        <v>27.708333333333336</v>
      </c>
      <c r="P2127" s="363"/>
    </row>
    <row r="2128" spans="1:16" ht="21" customHeight="1">
      <c r="A2128" s="891" t="str">
        <f>'statement of marks'!$DS$3</f>
        <v>RAJASTHAN KA SWARNIM ITIHAS</v>
      </c>
      <c r="B2128" s="892"/>
      <c r="C2128" s="272">
        <f>IF('statement of marks'!DS61="","",'statement of marks'!DS61)</f>
        <v>10</v>
      </c>
      <c r="D2128" s="272">
        <f>IF('statement of marks'!DT61="","",'statement of marks'!DT61)</f>
        <v>10</v>
      </c>
      <c r="E2128" s="277">
        <f>IF('statement of marks'!DU61="","",'statement of marks'!DU61)</f>
        <v>10</v>
      </c>
      <c r="F2128" s="924"/>
      <c r="G2128" s="272">
        <f>IF('statement of marks'!DW61="","",'statement of marks'!DW61)</f>
        <v>70</v>
      </c>
      <c r="H2128" s="270">
        <f>IF(G2128="","",SUM(C2128:G2128))</f>
        <v>100</v>
      </c>
      <c r="I2128" s="272">
        <f>IF('statement of marks'!DY61="","",'statement of marks'!DY61)</f>
        <v>100</v>
      </c>
      <c r="J2128" s="270">
        <f>IF(I2128="","",SUM(H2128:I2128))</f>
        <v>200</v>
      </c>
      <c r="K2128" s="275" t="str">
        <f>IF('statement of marks'!IW61="","",'statement of marks'!IW61)</f>
        <v/>
      </c>
      <c r="L2128" s="280" t="str">
        <f>IF('result subject-wise'!AQ61="","",'result subject-wise'!AQ61)</f>
        <v/>
      </c>
      <c r="M2128" s="927" t="s">
        <v>441</v>
      </c>
      <c r="N2128" s="928"/>
      <c r="P2128" s="362"/>
    </row>
    <row r="2129" spans="1:16" ht="21" customHeight="1">
      <c r="A2129" s="891" t="str">
        <f>'statement of marks'!$EG$3</f>
        <v xml:space="preserve"> PH. AND HEALTH EDU.</v>
      </c>
      <c r="B2129" s="892"/>
      <c r="C2129" s="272">
        <f>IF('statement of marks'!EI61="","",'statement of marks'!EI61)</f>
        <v>14</v>
      </c>
      <c r="D2129" s="272">
        <f>IF('statement of marks'!EL61="","",'statement of marks'!EL61)</f>
        <v>11</v>
      </c>
      <c r="E2129" s="277">
        <f>IF('statement of marks'!EO61="","",'statement of marks'!EO61)</f>
        <v>25</v>
      </c>
      <c r="F2129" s="925"/>
      <c r="G2129" s="272">
        <f>IF('statement of marks'!EU61="","",'statement of marks'!EU61)</f>
        <v>38</v>
      </c>
      <c r="H2129" s="270">
        <f>IF(G2129="","",SUM(C2129:G2129))</f>
        <v>88</v>
      </c>
      <c r="I2129" s="272">
        <f>IF('statement of marks'!EZ61="","",'statement of marks'!EZ61)</f>
        <v>100</v>
      </c>
      <c r="J2129" s="270">
        <f>IF(I2129="","",SUM(H2129:I2129))</f>
        <v>188</v>
      </c>
      <c r="K2129" s="275" t="str">
        <f>IF('statement of marks'!IX61="","",'statement of marks'!IX61)</f>
        <v>A</v>
      </c>
      <c r="L2129" s="274" t="str">
        <f>IF('result subject-wise'!AR61="","",'result subject-wise'!AR61)</f>
        <v/>
      </c>
      <c r="M2129" s="929"/>
      <c r="N2129" s="930"/>
      <c r="P2129" s="362"/>
    </row>
    <row r="2130" spans="1:16" ht="21" customHeight="1">
      <c r="A2130" s="891" t="str">
        <f>'statement of marks'!$FJ$3</f>
        <v xml:space="preserve"> FOUNDATION OF IT</v>
      </c>
      <c r="B2130" s="892"/>
      <c r="C2130" s="272">
        <f>IF('statement of marks'!FJ61="","",'statement of marks'!FJ61)</f>
        <v>10</v>
      </c>
      <c r="D2130" s="272">
        <f>IF('statement of marks'!FK61="","",'statement of marks'!FK61)</f>
        <v>10</v>
      </c>
      <c r="E2130" s="277">
        <f>IF('statement of marks'!FL61="","",'statement of marks'!FL61)</f>
        <v>10</v>
      </c>
      <c r="F2130" s="926"/>
      <c r="G2130" s="272">
        <f>IF('statement of marks'!FP61="","",'statement of marks'!FP61)</f>
        <v>51</v>
      </c>
      <c r="H2130" s="270">
        <f>IF(G2130="","",SUM(C2130:G2130))</f>
        <v>81</v>
      </c>
      <c r="I2130" s="272">
        <f>IF('statement of marks'!FU61="","",'statement of marks'!FU61)</f>
        <v>90</v>
      </c>
      <c r="J2130" s="270">
        <f>IF(I2130="","",SUM(H2130:I2130))</f>
        <v>171</v>
      </c>
      <c r="K2130" s="275" t="str">
        <f>IF('statement of marks'!IY61="","",'statement of marks'!IY61)</f>
        <v>A</v>
      </c>
      <c r="L2130" s="274" t="str">
        <f>IF('result subject-wise'!AS61="","",'result subject-wise'!AS61)</f>
        <v/>
      </c>
      <c r="M2130" s="931" t="str">
        <f>IF('result subject-wise'!AV61="","",'result subject-wise'!AV61)</f>
        <v/>
      </c>
      <c r="N2130" s="932"/>
      <c r="P2130" s="362"/>
    </row>
    <row r="2131" spans="1:16" ht="21" customHeight="1">
      <c r="A2131" s="891" t="str">
        <f>'statement of marks'!$GE$3</f>
        <v xml:space="preserve"> S.U.P.W.</v>
      </c>
      <c r="B2131" s="892"/>
      <c r="C2131" s="933" t="s">
        <v>244</v>
      </c>
      <c r="D2131" s="934"/>
      <c r="E2131" s="933" t="s">
        <v>74</v>
      </c>
      <c r="F2131" s="933"/>
      <c r="G2131" s="934"/>
      <c r="H2131" s="934" t="s">
        <v>75</v>
      </c>
      <c r="I2131" s="934"/>
      <c r="J2131" s="270" t="s">
        <v>35</v>
      </c>
      <c r="K2131" s="274" t="s">
        <v>52</v>
      </c>
      <c r="L2131" s="935"/>
      <c r="M2131" s="933" t="s">
        <v>130</v>
      </c>
      <c r="N2131" s="936"/>
      <c r="P2131" s="362"/>
    </row>
    <row r="2132" spans="1:16" ht="21" customHeight="1">
      <c r="A2132" s="891"/>
      <c r="B2132" s="892"/>
      <c r="C2132" s="934">
        <f>'statement of marks'!$GE$6</f>
        <v>25</v>
      </c>
      <c r="D2132" s="934"/>
      <c r="E2132" s="934">
        <f>'statement of marks'!$GF$6</f>
        <v>45</v>
      </c>
      <c r="F2132" s="934"/>
      <c r="G2132" s="934"/>
      <c r="H2132" s="934">
        <f>'statement of marks'!$GG$6</f>
        <v>30</v>
      </c>
      <c r="I2132" s="934"/>
      <c r="J2132" s="270">
        <f>SUM(C2132,E2132,H2132)</f>
        <v>100</v>
      </c>
      <c r="K2132" s="274"/>
      <c r="L2132" s="935"/>
      <c r="M2132" s="937" t="str">
        <f>IF(M2130="PASS",N2127,"")</f>
        <v/>
      </c>
      <c r="N2132" s="938"/>
      <c r="P2132" s="362"/>
    </row>
    <row r="2133" spans="1:16" ht="21" customHeight="1">
      <c r="A2133" s="891"/>
      <c r="B2133" s="892"/>
      <c r="C2133" s="939">
        <f>IF('statement of marks'!GE61="","",'statement of marks'!GE61)</f>
        <v>24</v>
      </c>
      <c r="D2133" s="939"/>
      <c r="E2133" s="939">
        <f>'statement of marks'!GF61</f>
        <v>44</v>
      </c>
      <c r="F2133" s="939"/>
      <c r="G2133" s="939"/>
      <c r="H2133" s="939">
        <f>'statement of marks'!GG61</f>
        <v>30</v>
      </c>
      <c r="I2133" s="939"/>
      <c r="J2133" s="272">
        <f>IF(H2133="","",SUM(C2133,E2133,H2133))</f>
        <v>98</v>
      </c>
      <c r="K2133" s="275" t="str">
        <f>IF('statement of marks'!IZ61="","",'statement of marks'!IZ61)</f>
        <v>A</v>
      </c>
      <c r="L2133" s="935"/>
      <c r="M2133" s="940" t="s">
        <v>50</v>
      </c>
      <c r="N2133" s="941"/>
      <c r="P2133" s="362"/>
    </row>
    <row r="2134" spans="1:16" ht="21" customHeight="1">
      <c r="A2134" s="891" t="str">
        <f>'statement of marks'!$GN$3</f>
        <v xml:space="preserve"> ART EDU.</v>
      </c>
      <c r="B2134" s="892"/>
      <c r="C2134" s="934" t="s">
        <v>76</v>
      </c>
      <c r="D2134" s="934"/>
      <c r="E2134" s="934" t="s">
        <v>77</v>
      </c>
      <c r="F2134" s="934"/>
      <c r="G2134" s="934"/>
      <c r="H2134" s="934" t="s">
        <v>78</v>
      </c>
      <c r="I2134" s="934"/>
      <c r="J2134" s="270" t="s">
        <v>35</v>
      </c>
      <c r="K2134" s="274" t="s">
        <v>52</v>
      </c>
      <c r="L2134" s="935"/>
      <c r="M2134" s="942" t="str">
        <f>IF(M2132="","",IF(M2132&gt;=60,"FIRST",IF(M2132&gt;=48,"SECOND",IF(M2132&gt;=36,"THIRD"))))</f>
        <v/>
      </c>
      <c r="N2134" s="943"/>
      <c r="P2134" s="362"/>
    </row>
    <row r="2135" spans="1:16" ht="21" customHeight="1">
      <c r="A2135" s="891"/>
      <c r="B2135" s="892"/>
      <c r="C2135" s="934">
        <f>'statement of marks'!$GN$6</f>
        <v>25</v>
      </c>
      <c r="D2135" s="934"/>
      <c r="E2135" s="274">
        <f>'statement of marks'!$GO$6</f>
        <v>30</v>
      </c>
      <c r="F2135" s="274"/>
      <c r="G2135" s="270">
        <f>'statement of marks'!$GP$6</f>
        <v>30</v>
      </c>
      <c r="H2135" s="934">
        <f>'statement of marks'!$GQ$6</f>
        <v>15</v>
      </c>
      <c r="I2135" s="934"/>
      <c r="J2135" s="270">
        <f>SUM(C2135,E2135,G2135,H2135)</f>
        <v>100</v>
      </c>
      <c r="K2135" s="274"/>
      <c r="L2135" s="935"/>
      <c r="M2135" s="942"/>
      <c r="N2135" s="943"/>
      <c r="P2135" s="362"/>
    </row>
    <row r="2136" spans="1:16" ht="21" customHeight="1">
      <c r="A2136" s="891"/>
      <c r="B2136" s="892"/>
      <c r="C2136" s="939">
        <f>IF('statement of marks'!GN61="","",'statement of marks'!GN61)</f>
        <v>24</v>
      </c>
      <c r="D2136" s="939"/>
      <c r="E2136" s="277">
        <f>'statement of marks'!GO61</f>
        <v>28</v>
      </c>
      <c r="F2136" s="277"/>
      <c r="G2136" s="272">
        <f>'statement of marks'!GP61</f>
        <v>27</v>
      </c>
      <c r="H2136" s="939">
        <f>'statement of marks'!GQ61</f>
        <v>14</v>
      </c>
      <c r="I2136" s="939"/>
      <c r="J2136" s="270">
        <f>IF(H2136="","",SUM(C2136:H2136))</f>
        <v>93</v>
      </c>
      <c r="K2136" s="275" t="str">
        <f>IF('statement of marks'!JA61="","",'statement of marks'!JA61)</f>
        <v>A</v>
      </c>
      <c r="L2136" s="944" t="s">
        <v>442</v>
      </c>
      <c r="M2136" s="945"/>
      <c r="N2136" s="946"/>
      <c r="P2136" s="362"/>
    </row>
    <row r="2137" spans="1:16" ht="21" customHeight="1">
      <c r="A2137" s="922" t="s">
        <v>439</v>
      </c>
      <c r="B2137" s="923"/>
      <c r="C2137" s="901" t="str">
        <f>'statement of marks'!HK61</f>
        <v/>
      </c>
      <c r="D2137" s="901"/>
      <c r="E2137" s="901"/>
      <c r="F2137" s="278"/>
      <c r="G2137" s="278" t="s">
        <v>211</v>
      </c>
      <c r="H2137" s="275" t="str">
        <f>IF('statement of marks'!DR61="","",'statement of marks'!DR61)</f>
        <v/>
      </c>
      <c r="I2137" s="942" t="s">
        <v>209</v>
      </c>
      <c r="J2137" s="942"/>
      <c r="K2137" s="272" t="str">
        <f>IF('statement of marks'!HM61="","",'statement of marks'!HM61)</f>
        <v/>
      </c>
      <c r="L2137" s="945"/>
      <c r="M2137" s="945"/>
      <c r="N2137" s="946"/>
      <c r="P2137" s="362"/>
    </row>
    <row r="2138" spans="1:16" ht="21" customHeight="1">
      <c r="A2138" s="310" t="s">
        <v>363</v>
      </c>
      <c r="B2138" s="947" t="s">
        <v>202</v>
      </c>
      <c r="C2138" s="947"/>
      <c r="D2138" s="939" t="s">
        <v>203</v>
      </c>
      <c r="E2138" s="939"/>
      <c r="F2138" s="272"/>
      <c r="G2138" s="939" t="s">
        <v>204</v>
      </c>
      <c r="H2138" s="939"/>
      <c r="I2138" s="939" t="s">
        <v>205</v>
      </c>
      <c r="J2138" s="939"/>
      <c r="K2138" s="272" t="s">
        <v>324</v>
      </c>
      <c r="L2138" s="945"/>
      <c r="M2138" s="945"/>
      <c r="N2138" s="946"/>
      <c r="P2138" s="362"/>
    </row>
    <row r="2139" spans="1:16" ht="21" customHeight="1">
      <c r="A2139" s="891" t="s">
        <v>200</v>
      </c>
      <c r="B2139" s="892"/>
      <c r="C2139" s="277" t="str">
        <f>IF('statement of marks'!HO61="","",'statement of marks'!HO61)</f>
        <v/>
      </c>
      <c r="D2139" s="893" t="str">
        <f>IF('statement of marks'!HQ61="","",'statement of marks'!HQ61)</f>
        <v/>
      </c>
      <c r="E2139" s="893"/>
      <c r="F2139" s="277"/>
      <c r="G2139" s="893" t="str">
        <f>IF('statement of marks'!HS61="","",'statement of marks'!HS61)</f>
        <v/>
      </c>
      <c r="H2139" s="893"/>
      <c r="I2139" s="893" t="str">
        <f>IF('statement of marks'!HU61="","",'statement of marks'!HU61)</f>
        <v/>
      </c>
      <c r="J2139" s="893"/>
      <c r="K2139" s="275" t="str">
        <f>'statement of marks'!HW61</f>
        <v/>
      </c>
      <c r="L2139" s="894" t="str">
        <f>IF(OR(M2130="PASS",M2130="FAIL"),'result subject-wise'!$AV$112,"")</f>
        <v/>
      </c>
      <c r="M2139" s="894"/>
      <c r="N2139" s="895"/>
      <c r="P2139" s="362"/>
    </row>
    <row r="2140" spans="1:16" ht="21" customHeight="1">
      <c r="A2140" s="896" t="s">
        <v>201</v>
      </c>
      <c r="B2140" s="897"/>
      <c r="C2140" s="274" t="str">
        <f>IF('statement of marks'!HN61="","",'statement of marks'!HN61)</f>
        <v/>
      </c>
      <c r="D2140" s="898" t="str">
        <f>IF('statement of marks'!HP61="","",'statement of marks'!HP61)</f>
        <v/>
      </c>
      <c r="E2140" s="898"/>
      <c r="F2140" s="274"/>
      <c r="G2140" s="898" t="str">
        <f>IF('statement of marks'!HR61="","",'statement of marks'!HR61)</f>
        <v/>
      </c>
      <c r="H2140" s="898"/>
      <c r="I2140" s="898" t="str">
        <f>IF('statement of marks'!HT61="","",'statement of marks'!HT61)</f>
        <v/>
      </c>
      <c r="J2140" s="898"/>
      <c r="K2140" s="274" t="str">
        <f>'statement of marks'!HV61</f>
        <v/>
      </c>
      <c r="L2140" s="894"/>
      <c r="M2140" s="894"/>
      <c r="N2140" s="895"/>
      <c r="P2140" s="362"/>
    </row>
    <row r="2141" spans="1:16" ht="21" customHeight="1">
      <c r="A2141" s="899" t="s">
        <v>323</v>
      </c>
      <c r="B2141" s="900"/>
      <c r="C2141" s="22"/>
      <c r="D2141" s="901"/>
      <c r="E2141" s="901"/>
      <c r="F2141" s="278"/>
      <c r="G2141" s="901"/>
      <c r="H2141" s="901"/>
      <c r="I2141" s="901"/>
      <c r="J2141" s="901"/>
      <c r="K2141" s="901"/>
      <c r="L2141" s="901"/>
      <c r="M2141" s="901"/>
      <c r="N2141" s="902"/>
      <c r="P2141" s="362"/>
    </row>
    <row r="2142" spans="1:16" ht="21" customHeight="1">
      <c r="A2142" s="899" t="s">
        <v>206</v>
      </c>
      <c r="B2142" s="900"/>
      <c r="C2142" s="22"/>
      <c r="D2142" s="901"/>
      <c r="E2142" s="901"/>
      <c r="F2142" s="278"/>
      <c r="G2142" s="901"/>
      <c r="H2142" s="901"/>
      <c r="I2142" s="901"/>
      <c r="J2142" s="901"/>
      <c r="K2142" s="901"/>
      <c r="L2142" s="901"/>
      <c r="M2142" s="901"/>
      <c r="N2142" s="902"/>
      <c r="P2142" s="362"/>
    </row>
    <row r="2143" spans="1:16" ht="21" customHeight="1">
      <c r="A2143" s="891" t="s">
        <v>322</v>
      </c>
      <c r="B2143" s="892"/>
      <c r="C2143" s="22"/>
      <c r="D2143" s="901"/>
      <c r="E2143" s="901"/>
      <c r="F2143" s="278"/>
      <c r="G2143" s="901"/>
      <c r="H2143" s="901"/>
      <c r="I2143" s="901"/>
      <c r="J2143" s="901"/>
      <c r="K2143" s="594" t="s">
        <v>322</v>
      </c>
      <c r="L2143" s="901"/>
      <c r="M2143" s="901"/>
      <c r="N2143" s="902"/>
      <c r="P2143" s="362"/>
    </row>
    <row r="2144" spans="1:16" ht="21" customHeight="1">
      <c r="A2144" s="891" t="s">
        <v>207</v>
      </c>
      <c r="B2144" s="892"/>
      <c r="C2144" s="22"/>
      <c r="D2144" s="901"/>
      <c r="E2144" s="901"/>
      <c r="F2144" s="278"/>
      <c r="G2144" s="901"/>
      <c r="H2144" s="901"/>
      <c r="I2144" s="901"/>
      <c r="J2144" s="901"/>
      <c r="K2144" s="901"/>
      <c r="L2144" s="901"/>
      <c r="M2144" s="901"/>
      <c r="N2144" s="902"/>
      <c r="P2144" s="362"/>
    </row>
    <row r="2145" spans="1:16" ht="21" customHeight="1" thickBot="1">
      <c r="A2145" s="905" t="s">
        <v>208</v>
      </c>
      <c r="B2145" s="906"/>
      <c r="C2145" s="906"/>
      <c r="D2145" s="906"/>
      <c r="E2145" s="906"/>
      <c r="F2145" s="314"/>
      <c r="G2145" s="907">
        <f>'statement of marks'!$HV$108</f>
        <v>45781</v>
      </c>
      <c r="H2145" s="907"/>
      <c r="I2145" s="908" t="s">
        <v>210</v>
      </c>
      <c r="J2145" s="908"/>
      <c r="K2145" s="903"/>
      <c r="L2145" s="903"/>
      <c r="M2145" s="903"/>
      <c r="N2145" s="904"/>
      <c r="P2145" s="362"/>
    </row>
    <row r="2146" spans="1:16" ht="21" customHeight="1" thickTop="1">
      <c r="A2146" s="962" t="s">
        <v>195</v>
      </c>
      <c r="B2146" s="963"/>
      <c r="C2146" s="963"/>
      <c r="D2146" s="963"/>
      <c r="E2146" s="963"/>
      <c r="F2146" s="963"/>
      <c r="G2146" s="963"/>
      <c r="H2146" s="963"/>
      <c r="I2146" s="963"/>
      <c r="J2146" s="963"/>
      <c r="K2146" s="963"/>
      <c r="L2146" s="963"/>
      <c r="M2146" s="963"/>
      <c r="N2146" s="964"/>
      <c r="P2146" s="362"/>
    </row>
    <row r="2147" spans="1:16" ht="21" customHeight="1">
      <c r="A2147" s="965" t="str">
        <f>IF('statement of marks'!$A$2="","",'statement of marks'!$A$2)</f>
        <v>Govt. Higher Secondary School, XYZ</v>
      </c>
      <c r="B2147" s="966"/>
      <c r="C2147" s="966"/>
      <c r="D2147" s="966"/>
      <c r="E2147" s="966"/>
      <c r="F2147" s="966"/>
      <c r="G2147" s="966"/>
      <c r="H2147" s="966"/>
      <c r="I2147" s="966"/>
      <c r="J2147" s="966"/>
      <c r="K2147" s="966"/>
      <c r="L2147" s="966"/>
      <c r="M2147" s="966"/>
      <c r="N2147" s="967"/>
      <c r="P2147" s="362"/>
    </row>
    <row r="2148" spans="1:16" ht="21" customHeight="1">
      <c r="A2148" s="965"/>
      <c r="B2148" s="966"/>
      <c r="C2148" s="966"/>
      <c r="D2148" s="966"/>
      <c r="E2148" s="966"/>
      <c r="F2148" s="966"/>
      <c r="G2148" s="966"/>
      <c r="H2148" s="966"/>
      <c r="I2148" s="966"/>
      <c r="J2148" s="966"/>
      <c r="K2148" s="966"/>
      <c r="L2148" s="966"/>
      <c r="M2148" s="966"/>
      <c r="N2148" s="967"/>
      <c r="P2148" s="362"/>
    </row>
    <row r="2149" spans="1:16" ht="21" customHeight="1">
      <c r="A2149" s="891" t="s">
        <v>196</v>
      </c>
      <c r="B2149" s="892"/>
      <c r="C2149" s="939" t="str">
        <f>IF(M2169="","MAIN EXAM.",IF(C2176="SUPPL.","SUPPL. EXAM.",IF(C2176="RE-EXAM.","RE-EXAM.",)))</f>
        <v>MAIN EXAM.</v>
      </c>
      <c r="D2149" s="939"/>
      <c r="E2149" s="939"/>
      <c r="F2149" s="939"/>
      <c r="G2149" s="939"/>
      <c r="H2149" s="948" t="s">
        <v>133</v>
      </c>
      <c r="I2149" s="949"/>
      <c r="J2149" s="352" t="str">
        <f>IF('statement of marks'!$F$3="","",'statement of marks'!$F$3)</f>
        <v>2024-25</v>
      </c>
      <c r="K2149" s="939" t="s">
        <v>62</v>
      </c>
      <c r="L2149" s="939"/>
      <c r="M2149" s="939" t="str">
        <f>IF('statement of marks'!D62="","",'statement of marks'!D62)</f>
        <v/>
      </c>
      <c r="N2149" s="950"/>
      <c r="P2149" s="362"/>
    </row>
    <row r="2150" spans="1:16" ht="21" customHeight="1">
      <c r="A2150" s="891" t="s">
        <v>36</v>
      </c>
      <c r="B2150" s="892"/>
      <c r="C2150" s="892" t="str">
        <f>IF('statement of marks'!G62="","",'statement of marks'!G62)</f>
        <v/>
      </c>
      <c r="D2150" s="892"/>
      <c r="E2150" s="892"/>
      <c r="F2150" s="892"/>
      <c r="G2150" s="892"/>
      <c r="H2150" s="892"/>
      <c r="I2150" s="892"/>
      <c r="J2150" s="892"/>
      <c r="K2150" s="892"/>
      <c r="L2150" s="892"/>
      <c r="M2150" s="892"/>
      <c r="N2150" s="951"/>
      <c r="P2150" s="362"/>
    </row>
    <row r="2151" spans="1:16" ht="21" customHeight="1">
      <c r="A2151" s="891" t="s">
        <v>37</v>
      </c>
      <c r="B2151" s="892"/>
      <c r="C2151" s="892" t="str">
        <f>IF('statement of marks'!H62="","",'statement of marks'!H62)</f>
        <v/>
      </c>
      <c r="D2151" s="892"/>
      <c r="E2151" s="892"/>
      <c r="F2151" s="892"/>
      <c r="G2151" s="892"/>
      <c r="H2151" s="892"/>
      <c r="I2151" s="892"/>
      <c r="J2151" s="892"/>
      <c r="K2151" s="892"/>
      <c r="L2151" s="892"/>
      <c r="M2151" s="892"/>
      <c r="N2151" s="951"/>
      <c r="P2151" s="362"/>
    </row>
    <row r="2152" spans="1:16" ht="21" customHeight="1">
      <c r="A2152" s="891" t="s">
        <v>38</v>
      </c>
      <c r="B2152" s="892"/>
      <c r="C2152" s="892" t="str">
        <f>IF('statement of marks'!I62="","",'statement of marks'!I62)</f>
        <v/>
      </c>
      <c r="D2152" s="892"/>
      <c r="E2152" s="892"/>
      <c r="F2152" s="892"/>
      <c r="G2152" s="892"/>
      <c r="H2152" s="892"/>
      <c r="I2152" s="892"/>
      <c r="J2152" s="892"/>
      <c r="K2152" s="892"/>
      <c r="L2152" s="892"/>
      <c r="M2152" s="892"/>
      <c r="N2152" s="951"/>
      <c r="P2152" s="362"/>
    </row>
    <row r="2153" spans="1:16" ht="21" customHeight="1">
      <c r="A2153" s="891" t="s">
        <v>243</v>
      </c>
      <c r="B2153" s="892"/>
      <c r="C2153" s="892" t="str">
        <f>IF('statement of marks'!$A$3="","",'statement of marks'!$A$3)</f>
        <v>9 'A'</v>
      </c>
      <c r="D2153" s="892"/>
      <c r="E2153" s="939" t="s">
        <v>63</v>
      </c>
      <c r="F2153" s="939"/>
      <c r="G2153" s="939"/>
      <c r="H2153" s="939" t="str">
        <f>IF('statement of marks'!E62="","",'statement of marks'!E62)</f>
        <v/>
      </c>
      <c r="I2153" s="939"/>
      <c r="J2153" s="952" t="s">
        <v>58</v>
      </c>
      <c r="K2153" s="952"/>
      <c r="L2153" s="953" t="str">
        <f>IF('statement of marks'!F62="","",'statement of marks'!F62)</f>
        <v/>
      </c>
      <c r="M2153" s="953"/>
      <c r="N2153" s="954"/>
      <c r="P2153" s="362"/>
    </row>
    <row r="2154" spans="1:16" ht="21" customHeight="1">
      <c r="A2154" s="955" t="s">
        <v>197</v>
      </c>
      <c r="B2154" s="956" t="s">
        <v>198</v>
      </c>
      <c r="C2154" s="659" t="s">
        <v>67</v>
      </c>
      <c r="D2154" s="659" t="s">
        <v>68</v>
      </c>
      <c r="E2154" s="957" t="s">
        <v>434</v>
      </c>
      <c r="F2154" s="958" t="s">
        <v>431</v>
      </c>
      <c r="G2154" s="659" t="s">
        <v>370</v>
      </c>
      <c r="H2154" s="659" t="s">
        <v>212</v>
      </c>
      <c r="I2154" s="659" t="s">
        <v>432</v>
      </c>
      <c r="J2154" s="659" t="s">
        <v>168</v>
      </c>
      <c r="K2154" s="659" t="s">
        <v>438</v>
      </c>
      <c r="L2154" s="659" t="s">
        <v>365</v>
      </c>
      <c r="M2154" s="659" t="s">
        <v>366</v>
      </c>
      <c r="N2154" s="961" t="s">
        <v>213</v>
      </c>
      <c r="P2154" s="362"/>
    </row>
    <row r="2155" spans="1:16" ht="21" customHeight="1">
      <c r="A2155" s="955"/>
      <c r="B2155" s="956"/>
      <c r="C2155" s="659"/>
      <c r="D2155" s="659"/>
      <c r="E2155" s="957"/>
      <c r="F2155" s="959"/>
      <c r="G2155" s="659"/>
      <c r="H2155" s="659"/>
      <c r="I2155" s="659"/>
      <c r="J2155" s="659"/>
      <c r="K2155" s="659"/>
      <c r="L2155" s="659"/>
      <c r="M2155" s="659"/>
      <c r="N2155" s="961"/>
      <c r="P2155" s="362"/>
    </row>
    <row r="2156" spans="1:16" ht="21" customHeight="1">
      <c r="A2156" s="955"/>
      <c r="B2156" s="956"/>
      <c r="C2156" s="659"/>
      <c r="D2156" s="659"/>
      <c r="E2156" s="957"/>
      <c r="F2156" s="960"/>
      <c r="G2156" s="659"/>
      <c r="H2156" s="659"/>
      <c r="I2156" s="659"/>
      <c r="J2156" s="659"/>
      <c r="K2156" s="659"/>
      <c r="L2156" s="659"/>
      <c r="M2156" s="659"/>
      <c r="N2156" s="961"/>
      <c r="P2156" s="362"/>
    </row>
    <row r="2157" spans="1:16" ht="21" customHeight="1">
      <c r="A2157" s="922" t="s">
        <v>149</v>
      </c>
      <c r="B2157" s="923"/>
      <c r="C2157" s="274">
        <v>10</v>
      </c>
      <c r="D2157" s="274">
        <v>10</v>
      </c>
      <c r="E2157" s="322" t="s">
        <v>436</v>
      </c>
      <c r="F2157" s="322" t="s">
        <v>437</v>
      </c>
      <c r="G2157" s="274">
        <v>70</v>
      </c>
      <c r="H2157" s="270">
        <v>100</v>
      </c>
      <c r="I2157" s="202">
        <v>100</v>
      </c>
      <c r="J2157" s="270">
        <v>200</v>
      </c>
      <c r="K2157" s="279"/>
      <c r="L2157" s="270">
        <v>100</v>
      </c>
      <c r="M2157" s="270"/>
      <c r="N2157" s="201">
        <v>200</v>
      </c>
      <c r="P2157" s="362"/>
    </row>
    <row r="2158" spans="1:16" ht="21" customHeight="1">
      <c r="A2158" s="891" t="str">
        <f>'statement of marks'!$J$3</f>
        <v xml:space="preserve"> HINDI</v>
      </c>
      <c r="B2158" s="892"/>
      <c r="C2158" s="277" t="str">
        <f>IF('statement of marks'!J62="","",'statement of marks'!J62)</f>
        <v/>
      </c>
      <c r="D2158" s="277" t="str">
        <f>IF('statement of marks'!K62="","",'statement of marks'!K62)</f>
        <v/>
      </c>
      <c r="E2158" s="277" t="str">
        <f>IF('statement of marks'!L62="","",'statement of marks'!L62)</f>
        <v/>
      </c>
      <c r="F2158" s="360" t="str">
        <f>IF('statement of marks'!N62="","",'statement of marks'!N62)</f>
        <v/>
      </c>
      <c r="G2158" s="277" t="str">
        <f>IF('statement of marks'!O62="","",'statement of marks'!O62)</f>
        <v/>
      </c>
      <c r="H2158" s="270" t="str">
        <f t="shared" ref="H2158:H2163" si="329">IF(G2158="","",SUM(C2158:G2158))</f>
        <v/>
      </c>
      <c r="I2158" s="202" t="str">
        <f>IF('statement of marks'!Q62="","",'statement of marks'!Q62)</f>
        <v/>
      </c>
      <c r="J2158" s="203" t="str">
        <f t="shared" ref="J2158:J2163" si="330">IF(I2158="","",SUM(H2158:I2158))</f>
        <v/>
      </c>
      <c r="K2158" s="275" t="str">
        <f>CONCATENATE('statement of marks'!HZ62,'statement of marks'!IA62,'statement of marks'!IB62)</f>
        <v/>
      </c>
      <c r="L2158" s="277" t="str">
        <f>IF('result subject-wise'!AB62="","",'result subject-wise'!AB62)</f>
        <v/>
      </c>
      <c r="M2158" s="277" t="str">
        <f>IF('result subject-wise'!AK62="","",'result subject-wise'!AK62)</f>
        <v/>
      </c>
      <c r="N2158" s="276" t="str">
        <f>IF(AND(K2158="RE",M2158=""),"",IF(AND(K2158="S",M2158=""),"",IF(M2158="P",SUM(H2158,L2158),J2158)))</f>
        <v/>
      </c>
      <c r="P2158" s="362"/>
    </row>
    <row r="2159" spans="1:16" ht="21" customHeight="1">
      <c r="A2159" s="891" t="str">
        <f>'statement of marks'!$Y$3</f>
        <v xml:space="preserve"> ENGLISH</v>
      </c>
      <c r="B2159" s="892"/>
      <c r="C2159" s="277" t="str">
        <f>IF('statement of marks'!Y62="","",'statement of marks'!Y62)</f>
        <v/>
      </c>
      <c r="D2159" s="277" t="str">
        <f>IF('statement of marks'!Z62="","",'statement of marks'!Z62)</f>
        <v/>
      </c>
      <c r="E2159" s="277" t="str">
        <f>IF('statement of marks'!AA62="","",'statement of marks'!AA62)</f>
        <v/>
      </c>
      <c r="F2159" s="360" t="str">
        <f>IF('statement of marks'!AC62="","",'statement of marks'!AC62)</f>
        <v/>
      </c>
      <c r="G2159" s="277" t="str">
        <f>IF('statement of marks'!AD62="","",'statement of marks'!AD62)</f>
        <v/>
      </c>
      <c r="H2159" s="270" t="str">
        <f t="shared" si="329"/>
        <v/>
      </c>
      <c r="I2159" s="202" t="str">
        <f>IF('statement of marks'!AF62="","",'statement of marks'!AF62)</f>
        <v/>
      </c>
      <c r="J2159" s="203" t="str">
        <f t="shared" si="330"/>
        <v/>
      </c>
      <c r="K2159" s="275" t="str">
        <f>CONCATENATE('statement of marks'!IC62,'statement of marks'!ID62,'statement of marks'!IE62,)</f>
        <v/>
      </c>
      <c r="L2159" s="277" t="str">
        <f>IF('result subject-wise'!AC62="","",'result subject-wise'!AC62)</f>
        <v/>
      </c>
      <c r="M2159" s="277" t="str">
        <f>IF('result subject-wise'!AL62="","",'result subject-wise'!AL62)</f>
        <v/>
      </c>
      <c r="N2159" s="276" t="str">
        <f t="shared" ref="N2159:N2163" si="331">IF(AND(K2159="RE",M2159=""),"",IF(AND(K2159="S",M2159=""),"",IF(M2159="P",SUM(H2159,L2159),J2159)))</f>
        <v/>
      </c>
      <c r="P2159" s="362"/>
    </row>
    <row r="2160" spans="1:16" ht="21" customHeight="1">
      <c r="A2160" s="891" t="str">
        <f>'statement of marks'!AO62</f>
        <v/>
      </c>
      <c r="B2160" s="892"/>
      <c r="C2160" s="277" t="str">
        <f>IF('statement of marks'!AP62="","",'statement of marks'!AP62)</f>
        <v/>
      </c>
      <c r="D2160" s="277" t="str">
        <f>IF('statement of marks'!AQ62="","",'statement of marks'!AQ62)</f>
        <v/>
      </c>
      <c r="E2160" s="277" t="str">
        <f>IF('statement of marks'!AR62="","",'statement of marks'!AR62)</f>
        <v/>
      </c>
      <c r="F2160" s="360" t="str">
        <f>IF('statement of marks'!AT62="","",'statement of marks'!AT62)</f>
        <v/>
      </c>
      <c r="G2160" s="277" t="str">
        <f>IF('statement of marks'!AU62="","",'statement of marks'!AU62)</f>
        <v/>
      </c>
      <c r="H2160" s="270" t="str">
        <f t="shared" si="329"/>
        <v/>
      </c>
      <c r="I2160" s="202" t="str">
        <f>IF('statement of marks'!AW62="","",'statement of marks'!AW62)</f>
        <v/>
      </c>
      <c r="J2160" s="203" t="str">
        <f t="shared" si="330"/>
        <v/>
      </c>
      <c r="K2160" s="275" t="str">
        <f>CONCATENATE('statement of marks'!IF62,'statement of marks'!IL62,'statement of marks'!IM62)</f>
        <v/>
      </c>
      <c r="L2160" s="277" t="str">
        <f>IF('result subject-wise'!AD62="","",'result subject-wise'!AD62)</f>
        <v/>
      </c>
      <c r="M2160" s="277" t="str">
        <f>IF('result subject-wise'!AM62="","",'result subject-wise'!AM62)</f>
        <v/>
      </c>
      <c r="N2160" s="276" t="str">
        <f t="shared" si="331"/>
        <v/>
      </c>
      <c r="P2160" s="362"/>
    </row>
    <row r="2161" spans="1:16" ht="21" customHeight="1">
      <c r="A2161" s="891" t="str">
        <f>'statement of marks'!$BE$3</f>
        <v xml:space="preserve"> SCIENCE</v>
      </c>
      <c r="B2161" s="892"/>
      <c r="C2161" s="277" t="str">
        <f>IF('statement of marks'!BE62="","",'statement of marks'!BE62)</f>
        <v/>
      </c>
      <c r="D2161" s="277" t="str">
        <f>IF('statement of marks'!BF62="","",'statement of marks'!BF62)</f>
        <v/>
      </c>
      <c r="E2161" s="277" t="str">
        <f>IF('statement of marks'!BG62="","",'statement of marks'!BG62)</f>
        <v/>
      </c>
      <c r="F2161" s="360" t="str">
        <f>IF('statement of marks'!BI62="","",'statement of marks'!BI62)</f>
        <v/>
      </c>
      <c r="G2161" s="277" t="str">
        <f>IF('statement of marks'!BJ62="","",'statement of marks'!BJ62)</f>
        <v/>
      </c>
      <c r="H2161" s="270" t="str">
        <f t="shared" si="329"/>
        <v/>
      </c>
      <c r="I2161" s="202" t="str">
        <f>IF('statement of marks'!BL62="","",'statement of marks'!BL62)</f>
        <v/>
      </c>
      <c r="J2161" s="203" t="str">
        <f t="shared" si="330"/>
        <v/>
      </c>
      <c r="K2161" s="275" t="str">
        <f>CONCATENATE('statement of marks'!IN62,'statement of marks'!IO62,'statement of marks'!IP62)</f>
        <v/>
      </c>
      <c r="L2161" s="277" t="str">
        <f>IF('result subject-wise'!AE62="","",'result subject-wise'!AE62)</f>
        <v/>
      </c>
      <c r="M2161" s="277" t="str">
        <f>IF('result subject-wise'!AN62="","",'result subject-wise'!AN62)</f>
        <v/>
      </c>
      <c r="N2161" s="276" t="str">
        <f t="shared" si="331"/>
        <v/>
      </c>
      <c r="P2161" s="362"/>
    </row>
    <row r="2162" spans="1:16" ht="21" customHeight="1">
      <c r="A2162" s="909" t="str">
        <f>'statement of marks'!$BU62</f>
        <v xml:space="preserve"> SOCIAL SCIENCE</v>
      </c>
      <c r="B2162" s="910"/>
      <c r="C2162" s="277">
        <f>IF('statement of marks'!CL62="","",'statement of marks'!CL62)</f>
        <v>10</v>
      </c>
      <c r="D2162" s="277">
        <f>IF('statement of marks'!CM62="","",'statement of marks'!CM62)</f>
        <v>10</v>
      </c>
      <c r="E2162" s="277">
        <f>IF('statement of marks'!CN62="","",'statement of marks'!CN62)</f>
        <v>9</v>
      </c>
      <c r="F2162" s="360">
        <f>IF('statement of marks'!CO62="","",'statement of marks'!CO62)</f>
        <v>0.5</v>
      </c>
      <c r="G2162" s="277">
        <f>IF('statement of marks'!CP62="","",'statement of marks'!CP62)</f>
        <v>70</v>
      </c>
      <c r="H2162" s="270">
        <f t="shared" si="329"/>
        <v>99.5</v>
      </c>
      <c r="I2162" s="202">
        <f>IF('statement of marks'!CR62="","",'statement of marks'!CR62)</f>
        <v>100</v>
      </c>
      <c r="J2162" s="203">
        <f t="shared" si="330"/>
        <v>199.5</v>
      </c>
      <c r="K2162" s="275" t="str">
        <f>CONCATENATE('statement of marks'!IQ62,'statement of marks'!IR62,'statement of marks'!IS62)</f>
        <v/>
      </c>
      <c r="L2162" s="277" t="str">
        <f>IF('result subject-wise'!AF62="","",'result subject-wise'!AF62)</f>
        <v/>
      </c>
      <c r="M2162" s="277" t="str">
        <f>IF('result subject-wise'!AO62="","",'result subject-wise'!AO62)</f>
        <v/>
      </c>
      <c r="N2162" s="276">
        <f t="shared" si="331"/>
        <v>199.5</v>
      </c>
      <c r="P2162" s="362"/>
    </row>
    <row r="2163" spans="1:16" ht="21" customHeight="1">
      <c r="A2163" s="891" t="str">
        <f>'statement of marks'!$CZ$3</f>
        <v xml:space="preserve"> MATHEMATICS</v>
      </c>
      <c r="B2163" s="892"/>
      <c r="C2163" s="277">
        <f>IF('statement of marks'!CZ62="","",'statement of marks'!CZ62)</f>
        <v>5</v>
      </c>
      <c r="D2163" s="277">
        <f>IF('statement of marks'!DA62="","",'statement of marks'!DA62)</f>
        <v>4</v>
      </c>
      <c r="E2163" s="277">
        <f>IF('statement of marks'!DB62="","",'statement of marks'!DB62)</f>
        <v>8</v>
      </c>
      <c r="F2163" s="360">
        <f>IF('statement of marks'!DD62="","",'statement of marks'!DD62)</f>
        <v>1</v>
      </c>
      <c r="G2163" s="277">
        <f>IF('statement of marks'!DE62="","",'statement of marks'!DE62)</f>
        <v>25</v>
      </c>
      <c r="H2163" s="270">
        <f t="shared" si="329"/>
        <v>43</v>
      </c>
      <c r="I2163" s="202">
        <f>IF('statement of marks'!DG62="","",'statement of marks'!DG62)</f>
        <v>90</v>
      </c>
      <c r="J2163" s="203">
        <f t="shared" si="330"/>
        <v>133</v>
      </c>
      <c r="K2163" s="275" t="str">
        <f>CONCATENATE('statement of marks'!IT62,'statement of marks'!IU62,'statement of marks'!IV62)</f>
        <v/>
      </c>
      <c r="L2163" s="277" t="str">
        <f>IF('result subject-wise'!AG62="","",'result subject-wise'!AG62)</f>
        <v/>
      </c>
      <c r="M2163" s="277" t="str">
        <f>IF('result subject-wise'!AP62="","",'result subject-wise'!AP62)</f>
        <v/>
      </c>
      <c r="N2163" s="276">
        <f t="shared" si="331"/>
        <v>133</v>
      </c>
      <c r="P2163" s="362"/>
    </row>
    <row r="2164" spans="1:16" ht="21" customHeight="1">
      <c r="A2164" s="911" t="s">
        <v>214</v>
      </c>
      <c r="B2164" s="912"/>
      <c r="C2164" s="274">
        <f t="shared" ref="C2164:D2164" si="332">IF(C2163="","",SUM(C2158:C2163))</f>
        <v>15</v>
      </c>
      <c r="D2164" s="274">
        <f t="shared" si="332"/>
        <v>14</v>
      </c>
      <c r="E2164" s="274">
        <f>IF(E2163="","",SUM(E2158:E2163))</f>
        <v>17</v>
      </c>
      <c r="F2164" s="361">
        <f>IF(F2163="","",SUM(F2158:F2163))</f>
        <v>1.5</v>
      </c>
      <c r="G2164" s="274">
        <f t="shared" ref="G2164:J2164" si="333">IF(G2163="","",SUM(G2158:G2163))</f>
        <v>95</v>
      </c>
      <c r="H2164" s="274">
        <f t="shared" si="333"/>
        <v>142.5</v>
      </c>
      <c r="I2164" s="274">
        <f t="shared" si="333"/>
        <v>190</v>
      </c>
      <c r="J2164" s="274">
        <f t="shared" si="333"/>
        <v>332.5</v>
      </c>
      <c r="K2164" s="913"/>
      <c r="L2164" s="914"/>
      <c r="M2164" s="919">
        <f>COUNTIF(M2158:M2163,"F")</f>
        <v>0</v>
      </c>
      <c r="N2164" s="273">
        <f>SUM(N2158:N2163)</f>
        <v>332.5</v>
      </c>
      <c r="P2164" s="362"/>
    </row>
    <row r="2165" spans="1:16" ht="21" customHeight="1">
      <c r="A2165" s="911" t="s">
        <v>199</v>
      </c>
      <c r="B2165" s="912"/>
      <c r="C2165" s="270">
        <f>60-(COUNTIF(C2158:C2163,"NA")*C2157+COUNTIF(C2158:C2163,"ML")*C2157)</f>
        <v>60</v>
      </c>
      <c r="D2165" s="270">
        <f>60-(COUNTIF(D2158:D2163,"NA")*D2157+COUNTIF(D2158:D2163,"ML")*D2157)</f>
        <v>60</v>
      </c>
      <c r="E2165" s="270">
        <f>53-(COUNTIF(E2158:E2163,"NA")*9+COUNTIF(E2158:E2163,"ML")*9)</f>
        <v>53</v>
      </c>
      <c r="F2165" s="270">
        <f>7-(COUNTIF(F2158:F2163,"ML")*1)</f>
        <v>7</v>
      </c>
      <c r="G2165" s="270">
        <f>420-(COUNTIF(G2158:G2163,"NA")*G2157+COUNTIF(G2158:G2163,"ML")*G2157)</f>
        <v>420</v>
      </c>
      <c r="H2165" s="270">
        <f>SUM(C2165:G2165)</f>
        <v>600</v>
      </c>
      <c r="I2165" s="270">
        <f>600-(COUNTIF(I2158:I2163,"ML")*100)</f>
        <v>600</v>
      </c>
      <c r="J2165" s="270">
        <f>SUM(H2165:I2165)</f>
        <v>1200</v>
      </c>
      <c r="K2165" s="915"/>
      <c r="L2165" s="916"/>
      <c r="M2165" s="920"/>
      <c r="N2165" s="201">
        <f>6*N2157</f>
        <v>1200</v>
      </c>
      <c r="P2165" s="362"/>
    </row>
    <row r="2166" spans="1:16" ht="21" customHeight="1">
      <c r="A2166" s="922" t="s">
        <v>130</v>
      </c>
      <c r="B2166" s="923"/>
      <c r="C2166" s="204">
        <f t="shared" ref="C2166:J2166" si="334">C2164/C2165*100</f>
        <v>25</v>
      </c>
      <c r="D2166" s="204">
        <f t="shared" si="334"/>
        <v>23.333333333333332</v>
      </c>
      <c r="E2166" s="204">
        <f t="shared" si="334"/>
        <v>32.075471698113205</v>
      </c>
      <c r="F2166" s="204">
        <f t="shared" si="334"/>
        <v>21.428571428571427</v>
      </c>
      <c r="G2166" s="204">
        <f t="shared" si="334"/>
        <v>22.61904761904762</v>
      </c>
      <c r="H2166" s="204">
        <f t="shared" si="334"/>
        <v>23.75</v>
      </c>
      <c r="I2166" s="204">
        <f t="shared" si="334"/>
        <v>31.666666666666664</v>
      </c>
      <c r="J2166" s="204">
        <f t="shared" si="334"/>
        <v>27.708333333333336</v>
      </c>
      <c r="K2166" s="917"/>
      <c r="L2166" s="918"/>
      <c r="M2166" s="921"/>
      <c r="N2166" s="354">
        <f>N2164/N2165*100</f>
        <v>27.708333333333336</v>
      </c>
      <c r="P2166" s="363"/>
    </row>
    <row r="2167" spans="1:16" ht="21" customHeight="1">
      <c r="A2167" s="891" t="str">
        <f>'statement of marks'!$DS$3</f>
        <v>RAJASTHAN KA SWARNIM ITIHAS</v>
      </c>
      <c r="B2167" s="892"/>
      <c r="C2167" s="272">
        <f>IF('statement of marks'!DS62="","",'statement of marks'!DS62)</f>
        <v>10</v>
      </c>
      <c r="D2167" s="272">
        <f>IF('statement of marks'!DT62="","",'statement of marks'!DT62)</f>
        <v>10</v>
      </c>
      <c r="E2167" s="277">
        <f>IF('statement of marks'!DU62="","",'statement of marks'!DU62)</f>
        <v>10</v>
      </c>
      <c r="F2167" s="924"/>
      <c r="G2167" s="272">
        <f>IF('statement of marks'!DW62="","",'statement of marks'!DW62)</f>
        <v>70</v>
      </c>
      <c r="H2167" s="270">
        <f>IF(G2167="","",SUM(C2167:G2167))</f>
        <v>100</v>
      </c>
      <c r="I2167" s="272">
        <f>IF('statement of marks'!DY62="","",'statement of marks'!DY62)</f>
        <v>100</v>
      </c>
      <c r="J2167" s="270">
        <f>IF(I2167="","",SUM(H2167:I2167))</f>
        <v>200</v>
      </c>
      <c r="K2167" s="275" t="str">
        <f>IF('statement of marks'!IW62="","",'statement of marks'!IW62)</f>
        <v/>
      </c>
      <c r="L2167" s="280" t="str">
        <f>IF('result subject-wise'!AQ62="","",'result subject-wise'!AQ62)</f>
        <v/>
      </c>
      <c r="M2167" s="927" t="s">
        <v>441</v>
      </c>
      <c r="N2167" s="928"/>
      <c r="P2167" s="362"/>
    </row>
    <row r="2168" spans="1:16" ht="21" customHeight="1">
      <c r="A2168" s="891" t="str">
        <f>'statement of marks'!$EG$3</f>
        <v xml:space="preserve"> PH. AND HEALTH EDU.</v>
      </c>
      <c r="B2168" s="892"/>
      <c r="C2168" s="272">
        <f>IF('statement of marks'!EI62="","",'statement of marks'!EI62)</f>
        <v>14</v>
      </c>
      <c r="D2168" s="272">
        <f>IF('statement of marks'!EL62="","",'statement of marks'!EL62)</f>
        <v>11</v>
      </c>
      <c r="E2168" s="277">
        <f>IF('statement of marks'!EO62="","",'statement of marks'!EO62)</f>
        <v>25</v>
      </c>
      <c r="F2168" s="925"/>
      <c r="G2168" s="272">
        <f>IF('statement of marks'!EU62="","",'statement of marks'!EU62)</f>
        <v>38</v>
      </c>
      <c r="H2168" s="270">
        <f>IF(G2168="","",SUM(C2168:G2168))</f>
        <v>88</v>
      </c>
      <c r="I2168" s="272">
        <f>IF('statement of marks'!EZ62="","",'statement of marks'!EZ62)</f>
        <v>100</v>
      </c>
      <c r="J2168" s="270">
        <f>IF(I2168="","",SUM(H2168:I2168))</f>
        <v>188</v>
      </c>
      <c r="K2168" s="275" t="str">
        <f>IF('statement of marks'!IX62="","",'statement of marks'!IX62)</f>
        <v>A</v>
      </c>
      <c r="L2168" s="274" t="str">
        <f>IF('result subject-wise'!AR62="","",'result subject-wise'!AR62)</f>
        <v/>
      </c>
      <c r="M2168" s="929"/>
      <c r="N2168" s="930"/>
      <c r="P2168" s="362"/>
    </row>
    <row r="2169" spans="1:16" ht="21" customHeight="1">
      <c r="A2169" s="891" t="str">
        <f>'statement of marks'!$FJ$3</f>
        <v xml:space="preserve"> FOUNDATION OF IT</v>
      </c>
      <c r="B2169" s="892"/>
      <c r="C2169" s="272">
        <f>IF('statement of marks'!FJ62="","",'statement of marks'!FJ62)</f>
        <v>10</v>
      </c>
      <c r="D2169" s="272">
        <f>IF('statement of marks'!FK62="","",'statement of marks'!FK62)</f>
        <v>10</v>
      </c>
      <c r="E2169" s="277">
        <f>IF('statement of marks'!FL62="","",'statement of marks'!FL62)</f>
        <v>10</v>
      </c>
      <c r="F2169" s="926"/>
      <c r="G2169" s="272">
        <f>IF('statement of marks'!FP62="","",'statement of marks'!FP62)</f>
        <v>51</v>
      </c>
      <c r="H2169" s="270">
        <f>IF(G2169="","",SUM(C2169:G2169))</f>
        <v>81</v>
      </c>
      <c r="I2169" s="272">
        <f>IF('statement of marks'!FU62="","",'statement of marks'!FU62)</f>
        <v>90</v>
      </c>
      <c r="J2169" s="270">
        <f>IF(I2169="","",SUM(H2169:I2169))</f>
        <v>171</v>
      </c>
      <c r="K2169" s="275" t="str">
        <f>IF('statement of marks'!IY62="","",'statement of marks'!IY62)</f>
        <v>A</v>
      </c>
      <c r="L2169" s="274" t="str">
        <f>IF('result subject-wise'!AS62="","",'result subject-wise'!AS62)</f>
        <v/>
      </c>
      <c r="M2169" s="931" t="str">
        <f>IF('result subject-wise'!AV62="","",'result subject-wise'!AV62)</f>
        <v/>
      </c>
      <c r="N2169" s="932"/>
      <c r="P2169" s="362"/>
    </row>
    <row r="2170" spans="1:16" ht="21" customHeight="1">
      <c r="A2170" s="891" t="str">
        <f>'statement of marks'!$GE$3</f>
        <v xml:space="preserve"> S.U.P.W.</v>
      </c>
      <c r="B2170" s="892"/>
      <c r="C2170" s="933" t="s">
        <v>244</v>
      </c>
      <c r="D2170" s="934"/>
      <c r="E2170" s="933" t="s">
        <v>74</v>
      </c>
      <c r="F2170" s="933"/>
      <c r="G2170" s="934"/>
      <c r="H2170" s="934" t="s">
        <v>75</v>
      </c>
      <c r="I2170" s="934"/>
      <c r="J2170" s="270" t="s">
        <v>35</v>
      </c>
      <c r="K2170" s="274" t="s">
        <v>52</v>
      </c>
      <c r="L2170" s="935"/>
      <c r="M2170" s="933" t="s">
        <v>130</v>
      </c>
      <c r="N2170" s="936"/>
      <c r="P2170" s="362"/>
    </row>
    <row r="2171" spans="1:16" ht="21" customHeight="1">
      <c r="A2171" s="891"/>
      <c r="B2171" s="892"/>
      <c r="C2171" s="934">
        <f>'statement of marks'!$GE$6</f>
        <v>25</v>
      </c>
      <c r="D2171" s="934"/>
      <c r="E2171" s="934">
        <f>'statement of marks'!$GF$6</f>
        <v>45</v>
      </c>
      <c r="F2171" s="934"/>
      <c r="G2171" s="934"/>
      <c r="H2171" s="934">
        <f>'statement of marks'!$GG$6</f>
        <v>30</v>
      </c>
      <c r="I2171" s="934"/>
      <c r="J2171" s="270">
        <f>SUM(C2171,E2171,H2171)</f>
        <v>100</v>
      </c>
      <c r="K2171" s="274"/>
      <c r="L2171" s="935"/>
      <c r="M2171" s="937" t="str">
        <f>IF(M2169="PASS",N2166,"")</f>
        <v/>
      </c>
      <c r="N2171" s="938"/>
      <c r="P2171" s="362"/>
    </row>
    <row r="2172" spans="1:16" ht="21" customHeight="1">
      <c r="A2172" s="891"/>
      <c r="B2172" s="892"/>
      <c r="C2172" s="939">
        <f>IF('statement of marks'!GE62="","",'statement of marks'!GE62)</f>
        <v>24</v>
      </c>
      <c r="D2172" s="939"/>
      <c r="E2172" s="939">
        <f>'statement of marks'!GF62</f>
        <v>44</v>
      </c>
      <c r="F2172" s="939"/>
      <c r="G2172" s="939"/>
      <c r="H2172" s="939">
        <f>'statement of marks'!GG62</f>
        <v>30</v>
      </c>
      <c r="I2172" s="939"/>
      <c r="J2172" s="272">
        <f>IF(H2172="","",SUM(C2172,E2172,H2172))</f>
        <v>98</v>
      </c>
      <c r="K2172" s="275" t="str">
        <f>IF('statement of marks'!IZ62="","",'statement of marks'!IZ62)</f>
        <v>A</v>
      </c>
      <c r="L2172" s="935"/>
      <c r="M2172" s="940" t="s">
        <v>50</v>
      </c>
      <c r="N2172" s="941"/>
      <c r="P2172" s="362"/>
    </row>
    <row r="2173" spans="1:16" ht="21" customHeight="1">
      <c r="A2173" s="891" t="str">
        <f>'statement of marks'!$GN$3</f>
        <v xml:space="preserve"> ART EDU.</v>
      </c>
      <c r="B2173" s="892"/>
      <c r="C2173" s="934" t="s">
        <v>76</v>
      </c>
      <c r="D2173" s="934"/>
      <c r="E2173" s="934" t="s">
        <v>77</v>
      </c>
      <c r="F2173" s="934"/>
      <c r="G2173" s="934"/>
      <c r="H2173" s="934" t="s">
        <v>78</v>
      </c>
      <c r="I2173" s="934"/>
      <c r="J2173" s="270" t="s">
        <v>35</v>
      </c>
      <c r="K2173" s="274" t="s">
        <v>52</v>
      </c>
      <c r="L2173" s="935"/>
      <c r="M2173" s="942" t="str">
        <f>IF(M2171="","",IF(M2171&gt;=60,"FIRST",IF(M2171&gt;=48,"SECOND",IF(M2171&gt;=36,"THIRD"))))</f>
        <v/>
      </c>
      <c r="N2173" s="943"/>
      <c r="P2173" s="362"/>
    </row>
    <row r="2174" spans="1:16" ht="21" customHeight="1">
      <c r="A2174" s="891"/>
      <c r="B2174" s="892"/>
      <c r="C2174" s="934">
        <f>'statement of marks'!$GN$6</f>
        <v>25</v>
      </c>
      <c r="D2174" s="934"/>
      <c r="E2174" s="274">
        <f>'statement of marks'!$GO$6</f>
        <v>30</v>
      </c>
      <c r="F2174" s="274"/>
      <c r="G2174" s="270">
        <f>'statement of marks'!$GP$6</f>
        <v>30</v>
      </c>
      <c r="H2174" s="934">
        <f>'statement of marks'!$GQ$6</f>
        <v>15</v>
      </c>
      <c r="I2174" s="934"/>
      <c r="J2174" s="270">
        <f>SUM(C2174,E2174,G2174,H2174)</f>
        <v>100</v>
      </c>
      <c r="K2174" s="274"/>
      <c r="L2174" s="935"/>
      <c r="M2174" s="942"/>
      <c r="N2174" s="943"/>
      <c r="P2174" s="362"/>
    </row>
    <row r="2175" spans="1:16" ht="21" customHeight="1">
      <c r="A2175" s="891"/>
      <c r="B2175" s="892"/>
      <c r="C2175" s="939">
        <f>IF('statement of marks'!GN62="","",'statement of marks'!GN62)</f>
        <v>24</v>
      </c>
      <c r="D2175" s="939"/>
      <c r="E2175" s="277">
        <f>'statement of marks'!GO62</f>
        <v>28</v>
      </c>
      <c r="F2175" s="277"/>
      <c r="G2175" s="272">
        <f>'statement of marks'!GP62</f>
        <v>27</v>
      </c>
      <c r="H2175" s="939">
        <f>'statement of marks'!GQ62</f>
        <v>14</v>
      </c>
      <c r="I2175" s="939"/>
      <c r="J2175" s="270">
        <f>IF(H2175="","",SUM(C2175:H2175))</f>
        <v>93</v>
      </c>
      <c r="K2175" s="275" t="str">
        <f>IF('statement of marks'!JA62="","",'statement of marks'!JA62)</f>
        <v>A</v>
      </c>
      <c r="L2175" s="944" t="s">
        <v>442</v>
      </c>
      <c r="M2175" s="945"/>
      <c r="N2175" s="946"/>
      <c r="P2175" s="362"/>
    </row>
    <row r="2176" spans="1:16" ht="21" customHeight="1">
      <c r="A2176" s="922" t="s">
        <v>439</v>
      </c>
      <c r="B2176" s="923"/>
      <c r="C2176" s="901" t="str">
        <f>'statement of marks'!HK62</f>
        <v/>
      </c>
      <c r="D2176" s="901"/>
      <c r="E2176" s="901"/>
      <c r="F2176" s="278"/>
      <c r="G2176" s="278" t="s">
        <v>211</v>
      </c>
      <c r="H2176" s="275" t="str">
        <f>IF('statement of marks'!DR62="","",'statement of marks'!DR62)</f>
        <v/>
      </c>
      <c r="I2176" s="942" t="s">
        <v>209</v>
      </c>
      <c r="J2176" s="942"/>
      <c r="K2176" s="272" t="str">
        <f>IF('statement of marks'!HM62="","",'statement of marks'!HM62)</f>
        <v/>
      </c>
      <c r="L2176" s="945"/>
      <c r="M2176" s="945"/>
      <c r="N2176" s="946"/>
      <c r="P2176" s="362"/>
    </row>
    <row r="2177" spans="1:16" ht="21" customHeight="1">
      <c r="A2177" s="310" t="s">
        <v>363</v>
      </c>
      <c r="B2177" s="947" t="s">
        <v>202</v>
      </c>
      <c r="C2177" s="947"/>
      <c r="D2177" s="939" t="s">
        <v>203</v>
      </c>
      <c r="E2177" s="939"/>
      <c r="F2177" s="272"/>
      <c r="G2177" s="939" t="s">
        <v>204</v>
      </c>
      <c r="H2177" s="939"/>
      <c r="I2177" s="939" t="s">
        <v>205</v>
      </c>
      <c r="J2177" s="939"/>
      <c r="K2177" s="272" t="s">
        <v>324</v>
      </c>
      <c r="L2177" s="945"/>
      <c r="M2177" s="945"/>
      <c r="N2177" s="946"/>
      <c r="P2177" s="362"/>
    </row>
    <row r="2178" spans="1:16" ht="21" customHeight="1">
      <c r="A2178" s="891" t="s">
        <v>200</v>
      </c>
      <c r="B2178" s="892"/>
      <c r="C2178" s="277" t="str">
        <f>IF('statement of marks'!HO62="","",'statement of marks'!HO62)</f>
        <v/>
      </c>
      <c r="D2178" s="893" t="str">
        <f>IF('statement of marks'!HQ62="","",'statement of marks'!HQ62)</f>
        <v/>
      </c>
      <c r="E2178" s="893"/>
      <c r="F2178" s="277"/>
      <c r="G2178" s="893" t="str">
        <f>IF('statement of marks'!HS62="","",'statement of marks'!HS62)</f>
        <v/>
      </c>
      <c r="H2178" s="893"/>
      <c r="I2178" s="893" t="str">
        <f>IF('statement of marks'!HU62="","",'statement of marks'!HU62)</f>
        <v/>
      </c>
      <c r="J2178" s="893"/>
      <c r="K2178" s="275" t="str">
        <f>'statement of marks'!HW62</f>
        <v/>
      </c>
      <c r="L2178" s="894" t="str">
        <f>IF(OR(M2169="PASS",M2169="FAIL"),'result subject-wise'!$AV$112,"")</f>
        <v/>
      </c>
      <c r="M2178" s="894"/>
      <c r="N2178" s="895"/>
      <c r="P2178" s="362"/>
    </row>
    <row r="2179" spans="1:16" ht="21" customHeight="1">
      <c r="A2179" s="896" t="s">
        <v>201</v>
      </c>
      <c r="B2179" s="897"/>
      <c r="C2179" s="274" t="str">
        <f>IF('statement of marks'!HN62="","",'statement of marks'!HN62)</f>
        <v/>
      </c>
      <c r="D2179" s="898" t="str">
        <f>IF('statement of marks'!HP62="","",'statement of marks'!HP62)</f>
        <v/>
      </c>
      <c r="E2179" s="898"/>
      <c r="F2179" s="274"/>
      <c r="G2179" s="898" t="str">
        <f>IF('statement of marks'!HR62="","",'statement of marks'!HR62)</f>
        <v/>
      </c>
      <c r="H2179" s="898"/>
      <c r="I2179" s="898" t="str">
        <f>IF('statement of marks'!HT62="","",'statement of marks'!HT62)</f>
        <v/>
      </c>
      <c r="J2179" s="898"/>
      <c r="K2179" s="274" t="str">
        <f>'statement of marks'!HV62</f>
        <v/>
      </c>
      <c r="L2179" s="894"/>
      <c r="M2179" s="894"/>
      <c r="N2179" s="895"/>
      <c r="P2179" s="362"/>
    </row>
    <row r="2180" spans="1:16" ht="21" customHeight="1">
      <c r="A2180" s="899" t="s">
        <v>323</v>
      </c>
      <c r="B2180" s="900"/>
      <c r="C2180" s="22"/>
      <c r="D2180" s="901"/>
      <c r="E2180" s="901"/>
      <c r="F2180" s="278"/>
      <c r="G2180" s="901"/>
      <c r="H2180" s="901"/>
      <c r="I2180" s="901"/>
      <c r="J2180" s="901"/>
      <c r="K2180" s="901"/>
      <c r="L2180" s="901"/>
      <c r="M2180" s="901"/>
      <c r="N2180" s="902"/>
      <c r="P2180" s="362"/>
    </row>
    <row r="2181" spans="1:16" ht="21" customHeight="1">
      <c r="A2181" s="899" t="s">
        <v>206</v>
      </c>
      <c r="B2181" s="900"/>
      <c r="C2181" s="22"/>
      <c r="D2181" s="901"/>
      <c r="E2181" s="901"/>
      <c r="F2181" s="278"/>
      <c r="G2181" s="901"/>
      <c r="H2181" s="901"/>
      <c r="I2181" s="901"/>
      <c r="J2181" s="901"/>
      <c r="K2181" s="901"/>
      <c r="L2181" s="901"/>
      <c r="M2181" s="901"/>
      <c r="N2181" s="902"/>
      <c r="P2181" s="362"/>
    </row>
    <row r="2182" spans="1:16" ht="21" customHeight="1">
      <c r="A2182" s="891" t="s">
        <v>322</v>
      </c>
      <c r="B2182" s="892"/>
      <c r="C2182" s="22"/>
      <c r="D2182" s="901"/>
      <c r="E2182" s="901"/>
      <c r="F2182" s="278"/>
      <c r="G2182" s="901"/>
      <c r="H2182" s="901"/>
      <c r="I2182" s="901"/>
      <c r="J2182" s="901"/>
      <c r="K2182" s="594" t="s">
        <v>322</v>
      </c>
      <c r="L2182" s="901"/>
      <c r="M2182" s="901"/>
      <c r="N2182" s="902"/>
      <c r="P2182" s="362"/>
    </row>
    <row r="2183" spans="1:16" ht="21" customHeight="1">
      <c r="A2183" s="891" t="s">
        <v>207</v>
      </c>
      <c r="B2183" s="892"/>
      <c r="C2183" s="22"/>
      <c r="D2183" s="901"/>
      <c r="E2183" s="901"/>
      <c r="F2183" s="278"/>
      <c r="G2183" s="901"/>
      <c r="H2183" s="901"/>
      <c r="I2183" s="901"/>
      <c r="J2183" s="901"/>
      <c r="K2183" s="901"/>
      <c r="L2183" s="901"/>
      <c r="M2183" s="901"/>
      <c r="N2183" s="902"/>
      <c r="P2183" s="362"/>
    </row>
    <row r="2184" spans="1:16" ht="21" customHeight="1" thickBot="1">
      <c r="A2184" s="905" t="s">
        <v>208</v>
      </c>
      <c r="B2184" s="906"/>
      <c r="C2184" s="906"/>
      <c r="D2184" s="906"/>
      <c r="E2184" s="906"/>
      <c r="F2184" s="314"/>
      <c r="G2184" s="907">
        <f>'statement of marks'!$HV$108</f>
        <v>45781</v>
      </c>
      <c r="H2184" s="907"/>
      <c r="I2184" s="908" t="s">
        <v>210</v>
      </c>
      <c r="J2184" s="908"/>
      <c r="K2184" s="903"/>
      <c r="L2184" s="903"/>
      <c r="M2184" s="903"/>
      <c r="N2184" s="904"/>
      <c r="P2184" s="362"/>
    </row>
    <row r="2185" spans="1:16" ht="21" customHeight="1" thickTop="1">
      <c r="A2185" s="962" t="s">
        <v>195</v>
      </c>
      <c r="B2185" s="963"/>
      <c r="C2185" s="963"/>
      <c r="D2185" s="963"/>
      <c r="E2185" s="963"/>
      <c r="F2185" s="963"/>
      <c r="G2185" s="963"/>
      <c r="H2185" s="963"/>
      <c r="I2185" s="963"/>
      <c r="J2185" s="963"/>
      <c r="K2185" s="963"/>
      <c r="L2185" s="963"/>
      <c r="M2185" s="963"/>
      <c r="N2185" s="964"/>
      <c r="P2185" s="362"/>
    </row>
    <row r="2186" spans="1:16" ht="21" customHeight="1">
      <c r="A2186" s="965" t="str">
        <f>IF('statement of marks'!$A$2="","",'statement of marks'!$A$2)</f>
        <v>Govt. Higher Secondary School, XYZ</v>
      </c>
      <c r="B2186" s="966"/>
      <c r="C2186" s="966"/>
      <c r="D2186" s="966"/>
      <c r="E2186" s="966"/>
      <c r="F2186" s="966"/>
      <c r="G2186" s="966"/>
      <c r="H2186" s="966"/>
      <c r="I2186" s="966"/>
      <c r="J2186" s="966"/>
      <c r="K2186" s="966"/>
      <c r="L2186" s="966"/>
      <c r="M2186" s="966"/>
      <c r="N2186" s="967"/>
      <c r="P2186" s="362"/>
    </row>
    <row r="2187" spans="1:16" ht="21" customHeight="1">
      <c r="A2187" s="965"/>
      <c r="B2187" s="966"/>
      <c r="C2187" s="966"/>
      <c r="D2187" s="966"/>
      <c r="E2187" s="966"/>
      <c r="F2187" s="966"/>
      <c r="G2187" s="966"/>
      <c r="H2187" s="966"/>
      <c r="I2187" s="966"/>
      <c r="J2187" s="966"/>
      <c r="K2187" s="966"/>
      <c r="L2187" s="966"/>
      <c r="M2187" s="966"/>
      <c r="N2187" s="967"/>
      <c r="P2187" s="362"/>
    </row>
    <row r="2188" spans="1:16" ht="21" customHeight="1">
      <c r="A2188" s="891" t="s">
        <v>196</v>
      </c>
      <c r="B2188" s="892"/>
      <c r="C2188" s="939" t="str">
        <f>IF(M2208="","MAIN EXAM.",IF(C2215="SUPPL.","SUPPL. EXAM.",IF(C2215="RE-EXAM.","RE-EXAM.",)))</f>
        <v>MAIN EXAM.</v>
      </c>
      <c r="D2188" s="939"/>
      <c r="E2188" s="939"/>
      <c r="F2188" s="939"/>
      <c r="G2188" s="939"/>
      <c r="H2188" s="948" t="s">
        <v>133</v>
      </c>
      <c r="I2188" s="949"/>
      <c r="J2188" s="352" t="str">
        <f>IF('statement of marks'!$F$3="","",'statement of marks'!$F$3)</f>
        <v>2024-25</v>
      </c>
      <c r="K2188" s="939" t="s">
        <v>62</v>
      </c>
      <c r="L2188" s="939"/>
      <c r="M2188" s="939" t="str">
        <f>IF('statement of marks'!D63="","",'statement of marks'!D63)</f>
        <v/>
      </c>
      <c r="N2188" s="950"/>
      <c r="P2188" s="362"/>
    </row>
    <row r="2189" spans="1:16" ht="21" customHeight="1">
      <c r="A2189" s="891" t="s">
        <v>36</v>
      </c>
      <c r="B2189" s="892"/>
      <c r="C2189" s="892" t="str">
        <f>IF('statement of marks'!G63="","",'statement of marks'!G63)</f>
        <v/>
      </c>
      <c r="D2189" s="892"/>
      <c r="E2189" s="892"/>
      <c r="F2189" s="892"/>
      <c r="G2189" s="892"/>
      <c r="H2189" s="892"/>
      <c r="I2189" s="892"/>
      <c r="J2189" s="892"/>
      <c r="K2189" s="892"/>
      <c r="L2189" s="892"/>
      <c r="M2189" s="892"/>
      <c r="N2189" s="951"/>
      <c r="P2189" s="362"/>
    </row>
    <row r="2190" spans="1:16" ht="21" customHeight="1">
      <c r="A2190" s="891" t="s">
        <v>37</v>
      </c>
      <c r="B2190" s="892"/>
      <c r="C2190" s="892" t="str">
        <f>IF('statement of marks'!H63="","",'statement of marks'!H63)</f>
        <v/>
      </c>
      <c r="D2190" s="892"/>
      <c r="E2190" s="892"/>
      <c r="F2190" s="892"/>
      <c r="G2190" s="892"/>
      <c r="H2190" s="892"/>
      <c r="I2190" s="892"/>
      <c r="J2190" s="892"/>
      <c r="K2190" s="892"/>
      <c r="L2190" s="892"/>
      <c r="M2190" s="892"/>
      <c r="N2190" s="951"/>
      <c r="P2190" s="362"/>
    </row>
    <row r="2191" spans="1:16" ht="21" customHeight="1">
      <c r="A2191" s="891" t="s">
        <v>38</v>
      </c>
      <c r="B2191" s="892"/>
      <c r="C2191" s="892" t="str">
        <f>IF('statement of marks'!I63="","",'statement of marks'!I63)</f>
        <v/>
      </c>
      <c r="D2191" s="892"/>
      <c r="E2191" s="892"/>
      <c r="F2191" s="892"/>
      <c r="G2191" s="892"/>
      <c r="H2191" s="892"/>
      <c r="I2191" s="892"/>
      <c r="J2191" s="892"/>
      <c r="K2191" s="892"/>
      <c r="L2191" s="892"/>
      <c r="M2191" s="892"/>
      <c r="N2191" s="951"/>
      <c r="P2191" s="362"/>
    </row>
    <row r="2192" spans="1:16" ht="21" customHeight="1">
      <c r="A2192" s="891" t="s">
        <v>243</v>
      </c>
      <c r="B2192" s="892"/>
      <c r="C2192" s="892" t="str">
        <f>IF('statement of marks'!$A$3="","",'statement of marks'!$A$3)</f>
        <v>9 'A'</v>
      </c>
      <c r="D2192" s="892"/>
      <c r="E2192" s="939" t="s">
        <v>63</v>
      </c>
      <c r="F2192" s="939"/>
      <c r="G2192" s="939"/>
      <c r="H2192" s="939" t="str">
        <f>IF('statement of marks'!E63="","",'statement of marks'!E63)</f>
        <v/>
      </c>
      <c r="I2192" s="939"/>
      <c r="J2192" s="952" t="s">
        <v>58</v>
      </c>
      <c r="K2192" s="952"/>
      <c r="L2192" s="953" t="str">
        <f>IF('statement of marks'!F63="","",'statement of marks'!F63)</f>
        <v/>
      </c>
      <c r="M2192" s="953"/>
      <c r="N2192" s="954"/>
      <c r="P2192" s="362"/>
    </row>
    <row r="2193" spans="1:16" ht="21" customHeight="1">
      <c r="A2193" s="955" t="s">
        <v>197</v>
      </c>
      <c r="B2193" s="956" t="s">
        <v>198</v>
      </c>
      <c r="C2193" s="659" t="s">
        <v>67</v>
      </c>
      <c r="D2193" s="659" t="s">
        <v>68</v>
      </c>
      <c r="E2193" s="957" t="s">
        <v>434</v>
      </c>
      <c r="F2193" s="958" t="s">
        <v>431</v>
      </c>
      <c r="G2193" s="659" t="s">
        <v>370</v>
      </c>
      <c r="H2193" s="659" t="s">
        <v>212</v>
      </c>
      <c r="I2193" s="659" t="s">
        <v>432</v>
      </c>
      <c r="J2193" s="659" t="s">
        <v>168</v>
      </c>
      <c r="K2193" s="659" t="s">
        <v>438</v>
      </c>
      <c r="L2193" s="659" t="s">
        <v>365</v>
      </c>
      <c r="M2193" s="659" t="s">
        <v>366</v>
      </c>
      <c r="N2193" s="961" t="s">
        <v>213</v>
      </c>
      <c r="P2193" s="362"/>
    </row>
    <row r="2194" spans="1:16" ht="21" customHeight="1">
      <c r="A2194" s="955"/>
      <c r="B2194" s="956"/>
      <c r="C2194" s="659"/>
      <c r="D2194" s="659"/>
      <c r="E2194" s="957"/>
      <c r="F2194" s="959"/>
      <c r="G2194" s="659"/>
      <c r="H2194" s="659"/>
      <c r="I2194" s="659"/>
      <c r="J2194" s="659"/>
      <c r="K2194" s="659"/>
      <c r="L2194" s="659"/>
      <c r="M2194" s="659"/>
      <c r="N2194" s="961"/>
      <c r="P2194" s="362"/>
    </row>
    <row r="2195" spans="1:16" ht="21" customHeight="1">
      <c r="A2195" s="955"/>
      <c r="B2195" s="956"/>
      <c r="C2195" s="659"/>
      <c r="D2195" s="659"/>
      <c r="E2195" s="957"/>
      <c r="F2195" s="960"/>
      <c r="G2195" s="659"/>
      <c r="H2195" s="659"/>
      <c r="I2195" s="659"/>
      <c r="J2195" s="659"/>
      <c r="K2195" s="659"/>
      <c r="L2195" s="659"/>
      <c r="M2195" s="659"/>
      <c r="N2195" s="961"/>
      <c r="P2195" s="362"/>
    </row>
    <row r="2196" spans="1:16" ht="21" customHeight="1">
      <c r="A2196" s="922" t="s">
        <v>149</v>
      </c>
      <c r="B2196" s="923"/>
      <c r="C2196" s="274">
        <v>10</v>
      </c>
      <c r="D2196" s="274">
        <v>10</v>
      </c>
      <c r="E2196" s="322" t="s">
        <v>436</v>
      </c>
      <c r="F2196" s="322" t="s">
        <v>437</v>
      </c>
      <c r="G2196" s="274">
        <v>70</v>
      </c>
      <c r="H2196" s="270">
        <v>100</v>
      </c>
      <c r="I2196" s="202">
        <v>100</v>
      </c>
      <c r="J2196" s="270">
        <v>200</v>
      </c>
      <c r="K2196" s="279"/>
      <c r="L2196" s="270">
        <v>100</v>
      </c>
      <c r="M2196" s="270"/>
      <c r="N2196" s="201">
        <v>200</v>
      </c>
      <c r="P2196" s="362"/>
    </row>
    <row r="2197" spans="1:16" ht="21" customHeight="1">
      <c r="A2197" s="891" t="str">
        <f>'statement of marks'!$J$3</f>
        <v xml:space="preserve"> HINDI</v>
      </c>
      <c r="B2197" s="892"/>
      <c r="C2197" s="277" t="str">
        <f>IF('statement of marks'!J63="","",'statement of marks'!J63)</f>
        <v/>
      </c>
      <c r="D2197" s="277" t="str">
        <f>IF('statement of marks'!K63="","",'statement of marks'!K63)</f>
        <v/>
      </c>
      <c r="E2197" s="277" t="str">
        <f>IF('statement of marks'!L63="","",'statement of marks'!L63)</f>
        <v/>
      </c>
      <c r="F2197" s="360" t="str">
        <f>IF('statement of marks'!N63="","",'statement of marks'!N63)</f>
        <v/>
      </c>
      <c r="G2197" s="277" t="str">
        <f>IF('statement of marks'!O63="","",'statement of marks'!O63)</f>
        <v/>
      </c>
      <c r="H2197" s="270" t="str">
        <f t="shared" ref="H2197:H2202" si="335">IF(G2197="","",SUM(C2197:G2197))</f>
        <v/>
      </c>
      <c r="I2197" s="202" t="str">
        <f>IF('statement of marks'!Q63="","",'statement of marks'!Q63)</f>
        <v/>
      </c>
      <c r="J2197" s="203" t="str">
        <f t="shared" ref="J2197:J2202" si="336">IF(I2197="","",SUM(H2197:I2197))</f>
        <v/>
      </c>
      <c r="K2197" s="275" t="str">
        <f>CONCATENATE('statement of marks'!HZ63,'statement of marks'!IA63,'statement of marks'!IB63)</f>
        <v/>
      </c>
      <c r="L2197" s="277" t="str">
        <f>IF('result subject-wise'!AB63="","",'result subject-wise'!AB63)</f>
        <v/>
      </c>
      <c r="M2197" s="277" t="str">
        <f>IF('result subject-wise'!AK63="","",'result subject-wise'!AK63)</f>
        <v/>
      </c>
      <c r="N2197" s="276" t="str">
        <f>IF(AND(K2197="RE",M2197=""),"",IF(AND(K2197="S",M2197=""),"",IF(M2197="P",SUM(H2197,L2197),J2197)))</f>
        <v/>
      </c>
      <c r="P2197" s="362"/>
    </row>
    <row r="2198" spans="1:16" ht="21" customHeight="1">
      <c r="A2198" s="891" t="str">
        <f>'statement of marks'!$Y$3</f>
        <v xml:space="preserve"> ENGLISH</v>
      </c>
      <c r="B2198" s="892"/>
      <c r="C2198" s="277" t="str">
        <f>IF('statement of marks'!Y63="","",'statement of marks'!Y63)</f>
        <v/>
      </c>
      <c r="D2198" s="277" t="str">
        <f>IF('statement of marks'!Z63="","",'statement of marks'!Z63)</f>
        <v/>
      </c>
      <c r="E2198" s="277" t="str">
        <f>IF('statement of marks'!AA63="","",'statement of marks'!AA63)</f>
        <v/>
      </c>
      <c r="F2198" s="360" t="str">
        <f>IF('statement of marks'!AC63="","",'statement of marks'!AC63)</f>
        <v/>
      </c>
      <c r="G2198" s="277" t="str">
        <f>IF('statement of marks'!AD63="","",'statement of marks'!AD63)</f>
        <v/>
      </c>
      <c r="H2198" s="270" t="str">
        <f t="shared" si="335"/>
        <v/>
      </c>
      <c r="I2198" s="202" t="str">
        <f>IF('statement of marks'!AF63="","",'statement of marks'!AF63)</f>
        <v/>
      </c>
      <c r="J2198" s="203" t="str">
        <f t="shared" si="336"/>
        <v/>
      </c>
      <c r="K2198" s="275" t="str">
        <f>CONCATENATE('statement of marks'!IC63,'statement of marks'!ID63,'statement of marks'!IE63,)</f>
        <v/>
      </c>
      <c r="L2198" s="277" t="str">
        <f>IF('result subject-wise'!AC63="","",'result subject-wise'!AC63)</f>
        <v/>
      </c>
      <c r="M2198" s="277" t="str">
        <f>IF('result subject-wise'!AL63="","",'result subject-wise'!AL63)</f>
        <v/>
      </c>
      <c r="N2198" s="276" t="str">
        <f t="shared" ref="N2198:N2202" si="337">IF(AND(K2198="RE",M2198=""),"",IF(AND(K2198="S",M2198=""),"",IF(M2198="P",SUM(H2198,L2198),J2198)))</f>
        <v/>
      </c>
      <c r="P2198" s="362"/>
    </row>
    <row r="2199" spans="1:16" ht="21" customHeight="1">
      <c r="A2199" s="891" t="str">
        <f>'statement of marks'!AO63</f>
        <v/>
      </c>
      <c r="B2199" s="892"/>
      <c r="C2199" s="277" t="str">
        <f>IF('statement of marks'!AP63="","",'statement of marks'!AP63)</f>
        <v/>
      </c>
      <c r="D2199" s="277" t="str">
        <f>IF('statement of marks'!AQ63="","",'statement of marks'!AQ63)</f>
        <v/>
      </c>
      <c r="E2199" s="277" t="str">
        <f>IF('statement of marks'!AR63="","",'statement of marks'!AR63)</f>
        <v/>
      </c>
      <c r="F2199" s="360" t="str">
        <f>IF('statement of marks'!AT63="","",'statement of marks'!AT63)</f>
        <v/>
      </c>
      <c r="G2199" s="277" t="str">
        <f>IF('statement of marks'!AU63="","",'statement of marks'!AU63)</f>
        <v/>
      </c>
      <c r="H2199" s="270" t="str">
        <f t="shared" si="335"/>
        <v/>
      </c>
      <c r="I2199" s="202" t="str">
        <f>IF('statement of marks'!AW63="","",'statement of marks'!AW63)</f>
        <v/>
      </c>
      <c r="J2199" s="203" t="str">
        <f t="shared" si="336"/>
        <v/>
      </c>
      <c r="K2199" s="275" t="str">
        <f>CONCATENATE('statement of marks'!IF63,'statement of marks'!IL63,'statement of marks'!IM63)</f>
        <v/>
      </c>
      <c r="L2199" s="277" t="str">
        <f>IF('result subject-wise'!AD63="","",'result subject-wise'!AD63)</f>
        <v/>
      </c>
      <c r="M2199" s="277" t="str">
        <f>IF('result subject-wise'!AM63="","",'result subject-wise'!AM63)</f>
        <v/>
      </c>
      <c r="N2199" s="276" t="str">
        <f t="shared" si="337"/>
        <v/>
      </c>
      <c r="P2199" s="362"/>
    </row>
    <row r="2200" spans="1:16" ht="21" customHeight="1">
      <c r="A2200" s="891" t="str">
        <f>'statement of marks'!$BE$3</f>
        <v xml:space="preserve"> SCIENCE</v>
      </c>
      <c r="B2200" s="892"/>
      <c r="C2200" s="277" t="str">
        <f>IF('statement of marks'!BE63="","",'statement of marks'!BE63)</f>
        <v/>
      </c>
      <c r="D2200" s="277" t="str">
        <f>IF('statement of marks'!BF63="","",'statement of marks'!BF63)</f>
        <v/>
      </c>
      <c r="E2200" s="277" t="str">
        <f>IF('statement of marks'!BG63="","",'statement of marks'!BG63)</f>
        <v/>
      </c>
      <c r="F2200" s="360" t="str">
        <f>IF('statement of marks'!BI63="","",'statement of marks'!BI63)</f>
        <v/>
      </c>
      <c r="G2200" s="277" t="str">
        <f>IF('statement of marks'!BJ63="","",'statement of marks'!BJ63)</f>
        <v/>
      </c>
      <c r="H2200" s="270" t="str">
        <f t="shared" si="335"/>
        <v/>
      </c>
      <c r="I2200" s="202" t="str">
        <f>IF('statement of marks'!BL63="","",'statement of marks'!BL63)</f>
        <v/>
      </c>
      <c r="J2200" s="203" t="str">
        <f t="shared" si="336"/>
        <v/>
      </c>
      <c r="K2200" s="275" t="str">
        <f>CONCATENATE('statement of marks'!IN63,'statement of marks'!IO63,'statement of marks'!IP63)</f>
        <v/>
      </c>
      <c r="L2200" s="277" t="str">
        <f>IF('result subject-wise'!AE63="","",'result subject-wise'!AE63)</f>
        <v/>
      </c>
      <c r="M2200" s="277" t="str">
        <f>IF('result subject-wise'!AN63="","",'result subject-wise'!AN63)</f>
        <v/>
      </c>
      <c r="N2200" s="276" t="str">
        <f t="shared" si="337"/>
        <v/>
      </c>
      <c r="P2200" s="362"/>
    </row>
    <row r="2201" spans="1:16" ht="21" customHeight="1">
      <c r="A2201" s="909" t="str">
        <f>'statement of marks'!$BU63</f>
        <v xml:space="preserve"> SOCIAL SCIENCE</v>
      </c>
      <c r="B2201" s="910"/>
      <c r="C2201" s="277">
        <f>IF('statement of marks'!CL63="","",'statement of marks'!CL63)</f>
        <v>10</v>
      </c>
      <c r="D2201" s="277">
        <f>IF('statement of marks'!CM63="","",'statement of marks'!CM63)</f>
        <v>10</v>
      </c>
      <c r="E2201" s="277">
        <f>IF('statement of marks'!CN63="","",'statement of marks'!CN63)</f>
        <v>9</v>
      </c>
      <c r="F2201" s="360">
        <f>IF('statement of marks'!CO63="","",'statement of marks'!CO63)</f>
        <v>0.5</v>
      </c>
      <c r="G2201" s="277">
        <f>IF('statement of marks'!CP63="","",'statement of marks'!CP63)</f>
        <v>70</v>
      </c>
      <c r="H2201" s="270">
        <f t="shared" si="335"/>
        <v>99.5</v>
      </c>
      <c r="I2201" s="202">
        <f>IF('statement of marks'!CR63="","",'statement of marks'!CR63)</f>
        <v>100</v>
      </c>
      <c r="J2201" s="203">
        <f t="shared" si="336"/>
        <v>199.5</v>
      </c>
      <c r="K2201" s="275" t="str">
        <f>CONCATENATE('statement of marks'!IQ63,'statement of marks'!IR63,'statement of marks'!IS63)</f>
        <v/>
      </c>
      <c r="L2201" s="277" t="str">
        <f>IF('result subject-wise'!AF63="","",'result subject-wise'!AF63)</f>
        <v/>
      </c>
      <c r="M2201" s="277" t="str">
        <f>IF('result subject-wise'!AO63="","",'result subject-wise'!AO63)</f>
        <v/>
      </c>
      <c r="N2201" s="276">
        <f t="shared" si="337"/>
        <v>199.5</v>
      </c>
      <c r="P2201" s="362"/>
    </row>
    <row r="2202" spans="1:16" ht="21" customHeight="1">
      <c r="A2202" s="891" t="str">
        <f>'statement of marks'!$CZ$3</f>
        <v xml:space="preserve"> MATHEMATICS</v>
      </c>
      <c r="B2202" s="892"/>
      <c r="C2202" s="277">
        <f>IF('statement of marks'!CZ63="","",'statement of marks'!CZ63)</f>
        <v>5</v>
      </c>
      <c r="D2202" s="277">
        <f>IF('statement of marks'!DA63="","",'statement of marks'!DA63)</f>
        <v>4</v>
      </c>
      <c r="E2202" s="277">
        <f>IF('statement of marks'!DB63="","",'statement of marks'!DB63)</f>
        <v>8</v>
      </c>
      <c r="F2202" s="360">
        <f>IF('statement of marks'!DD63="","",'statement of marks'!DD63)</f>
        <v>1</v>
      </c>
      <c r="G2202" s="277">
        <f>IF('statement of marks'!DE63="","",'statement of marks'!DE63)</f>
        <v>25</v>
      </c>
      <c r="H2202" s="270">
        <f t="shared" si="335"/>
        <v>43</v>
      </c>
      <c r="I2202" s="202">
        <f>IF('statement of marks'!DG63="","",'statement of marks'!DG63)</f>
        <v>90</v>
      </c>
      <c r="J2202" s="203">
        <f t="shared" si="336"/>
        <v>133</v>
      </c>
      <c r="K2202" s="275" t="str">
        <f>CONCATENATE('statement of marks'!IT63,'statement of marks'!IU63,'statement of marks'!IV63)</f>
        <v/>
      </c>
      <c r="L2202" s="277" t="str">
        <f>IF('result subject-wise'!AG63="","",'result subject-wise'!AG63)</f>
        <v/>
      </c>
      <c r="M2202" s="277" t="str">
        <f>IF('result subject-wise'!AP63="","",'result subject-wise'!AP63)</f>
        <v/>
      </c>
      <c r="N2202" s="276">
        <f t="shared" si="337"/>
        <v>133</v>
      </c>
      <c r="P2202" s="362"/>
    </row>
    <row r="2203" spans="1:16" ht="21" customHeight="1">
      <c r="A2203" s="911" t="s">
        <v>214</v>
      </c>
      <c r="B2203" s="912"/>
      <c r="C2203" s="274">
        <f t="shared" ref="C2203:D2203" si="338">IF(C2202="","",SUM(C2197:C2202))</f>
        <v>15</v>
      </c>
      <c r="D2203" s="274">
        <f t="shared" si="338"/>
        <v>14</v>
      </c>
      <c r="E2203" s="274">
        <f>IF(E2202="","",SUM(E2197:E2202))</f>
        <v>17</v>
      </c>
      <c r="F2203" s="361">
        <f>IF(F2202="","",SUM(F2197:F2202))</f>
        <v>1.5</v>
      </c>
      <c r="G2203" s="274">
        <f t="shared" ref="G2203:J2203" si="339">IF(G2202="","",SUM(G2197:G2202))</f>
        <v>95</v>
      </c>
      <c r="H2203" s="274">
        <f t="shared" si="339"/>
        <v>142.5</v>
      </c>
      <c r="I2203" s="274">
        <f t="shared" si="339"/>
        <v>190</v>
      </c>
      <c r="J2203" s="274">
        <f t="shared" si="339"/>
        <v>332.5</v>
      </c>
      <c r="K2203" s="913"/>
      <c r="L2203" s="914"/>
      <c r="M2203" s="919">
        <f>COUNTIF(M2197:M2202,"F")</f>
        <v>0</v>
      </c>
      <c r="N2203" s="273">
        <f>SUM(N2197:N2202)</f>
        <v>332.5</v>
      </c>
      <c r="P2203" s="362"/>
    </row>
    <row r="2204" spans="1:16" ht="21" customHeight="1">
      <c r="A2204" s="911" t="s">
        <v>199</v>
      </c>
      <c r="B2204" s="912"/>
      <c r="C2204" s="270">
        <f>60-(COUNTIF(C2197:C2202,"NA")*C2196+COUNTIF(C2197:C2202,"ML")*C2196)</f>
        <v>60</v>
      </c>
      <c r="D2204" s="270">
        <f>60-(COUNTIF(D2197:D2202,"NA")*D2196+COUNTIF(D2197:D2202,"ML")*D2196)</f>
        <v>60</v>
      </c>
      <c r="E2204" s="270">
        <f>53-(COUNTIF(E2197:E2202,"NA")*9+COUNTIF(E2197:E2202,"ML")*9)</f>
        <v>53</v>
      </c>
      <c r="F2204" s="270">
        <f>7-(COUNTIF(F2197:F2202,"ML")*1)</f>
        <v>7</v>
      </c>
      <c r="G2204" s="270">
        <f>420-(COUNTIF(G2197:G2202,"NA")*G2196+COUNTIF(G2197:G2202,"ML")*G2196)</f>
        <v>420</v>
      </c>
      <c r="H2204" s="270">
        <f>SUM(C2204:G2204)</f>
        <v>600</v>
      </c>
      <c r="I2204" s="270">
        <f>600-(COUNTIF(I2197:I2202,"ML")*100)</f>
        <v>600</v>
      </c>
      <c r="J2204" s="270">
        <f>SUM(H2204:I2204)</f>
        <v>1200</v>
      </c>
      <c r="K2204" s="915"/>
      <c r="L2204" s="916"/>
      <c r="M2204" s="920"/>
      <c r="N2204" s="201">
        <f>6*N2196</f>
        <v>1200</v>
      </c>
      <c r="P2204" s="362"/>
    </row>
    <row r="2205" spans="1:16" ht="21" customHeight="1">
      <c r="A2205" s="922" t="s">
        <v>130</v>
      </c>
      <c r="B2205" s="923"/>
      <c r="C2205" s="204">
        <f t="shared" ref="C2205:J2205" si="340">C2203/C2204*100</f>
        <v>25</v>
      </c>
      <c r="D2205" s="204">
        <f t="shared" si="340"/>
        <v>23.333333333333332</v>
      </c>
      <c r="E2205" s="204">
        <f t="shared" si="340"/>
        <v>32.075471698113205</v>
      </c>
      <c r="F2205" s="204">
        <f t="shared" si="340"/>
        <v>21.428571428571427</v>
      </c>
      <c r="G2205" s="204">
        <f t="shared" si="340"/>
        <v>22.61904761904762</v>
      </c>
      <c r="H2205" s="204">
        <f t="shared" si="340"/>
        <v>23.75</v>
      </c>
      <c r="I2205" s="204">
        <f t="shared" si="340"/>
        <v>31.666666666666664</v>
      </c>
      <c r="J2205" s="204">
        <f t="shared" si="340"/>
        <v>27.708333333333336</v>
      </c>
      <c r="K2205" s="917"/>
      <c r="L2205" s="918"/>
      <c r="M2205" s="921"/>
      <c r="N2205" s="354">
        <f>N2203/N2204*100</f>
        <v>27.708333333333336</v>
      </c>
      <c r="P2205" s="363"/>
    </row>
    <row r="2206" spans="1:16" ht="21" customHeight="1">
      <c r="A2206" s="891" t="str">
        <f>'statement of marks'!$DS$3</f>
        <v>RAJASTHAN KA SWARNIM ITIHAS</v>
      </c>
      <c r="B2206" s="892"/>
      <c r="C2206" s="272">
        <f>IF('statement of marks'!DS63="","",'statement of marks'!DS63)</f>
        <v>10</v>
      </c>
      <c r="D2206" s="272">
        <f>IF('statement of marks'!DT63="","",'statement of marks'!DT63)</f>
        <v>10</v>
      </c>
      <c r="E2206" s="277">
        <f>IF('statement of marks'!DU63="","",'statement of marks'!DU63)</f>
        <v>10</v>
      </c>
      <c r="F2206" s="924"/>
      <c r="G2206" s="272">
        <f>IF('statement of marks'!DW63="","",'statement of marks'!DW63)</f>
        <v>70</v>
      </c>
      <c r="H2206" s="270">
        <f>IF(G2206="","",SUM(C2206:G2206))</f>
        <v>100</v>
      </c>
      <c r="I2206" s="272">
        <f>IF('statement of marks'!DY63="","",'statement of marks'!DY63)</f>
        <v>100</v>
      </c>
      <c r="J2206" s="270">
        <f>IF(I2206="","",SUM(H2206:I2206))</f>
        <v>200</v>
      </c>
      <c r="K2206" s="275" t="str">
        <f>IF('statement of marks'!IW63="","",'statement of marks'!IW63)</f>
        <v/>
      </c>
      <c r="L2206" s="280" t="str">
        <f>IF('result subject-wise'!AQ63="","",'result subject-wise'!AQ63)</f>
        <v/>
      </c>
      <c r="M2206" s="927" t="s">
        <v>441</v>
      </c>
      <c r="N2206" s="928"/>
      <c r="P2206" s="362"/>
    </row>
    <row r="2207" spans="1:16" ht="21" customHeight="1">
      <c r="A2207" s="891" t="str">
        <f>'statement of marks'!$EG$3</f>
        <v xml:space="preserve"> PH. AND HEALTH EDU.</v>
      </c>
      <c r="B2207" s="892"/>
      <c r="C2207" s="272">
        <f>IF('statement of marks'!EI63="","",'statement of marks'!EI63)</f>
        <v>14</v>
      </c>
      <c r="D2207" s="272">
        <f>IF('statement of marks'!EL63="","",'statement of marks'!EL63)</f>
        <v>11</v>
      </c>
      <c r="E2207" s="277">
        <f>IF('statement of marks'!EO63="","",'statement of marks'!EO63)</f>
        <v>25</v>
      </c>
      <c r="F2207" s="925"/>
      <c r="G2207" s="272">
        <f>IF('statement of marks'!EU63="","",'statement of marks'!EU63)</f>
        <v>38</v>
      </c>
      <c r="H2207" s="270">
        <f>IF(G2207="","",SUM(C2207:G2207))</f>
        <v>88</v>
      </c>
      <c r="I2207" s="272">
        <f>IF('statement of marks'!EZ63="","",'statement of marks'!EZ63)</f>
        <v>100</v>
      </c>
      <c r="J2207" s="270">
        <f>IF(I2207="","",SUM(H2207:I2207))</f>
        <v>188</v>
      </c>
      <c r="K2207" s="275" t="str">
        <f>IF('statement of marks'!IX63="","",'statement of marks'!IX63)</f>
        <v>A</v>
      </c>
      <c r="L2207" s="274" t="str">
        <f>IF('result subject-wise'!AR63="","",'result subject-wise'!AR63)</f>
        <v/>
      </c>
      <c r="M2207" s="929"/>
      <c r="N2207" s="930"/>
      <c r="P2207" s="362"/>
    </row>
    <row r="2208" spans="1:16" ht="21" customHeight="1">
      <c r="A2208" s="891" t="str">
        <f>'statement of marks'!$FJ$3</f>
        <v xml:space="preserve"> FOUNDATION OF IT</v>
      </c>
      <c r="B2208" s="892"/>
      <c r="C2208" s="272">
        <f>IF('statement of marks'!FJ63="","",'statement of marks'!FJ63)</f>
        <v>10</v>
      </c>
      <c r="D2208" s="272">
        <f>IF('statement of marks'!FK63="","",'statement of marks'!FK63)</f>
        <v>10</v>
      </c>
      <c r="E2208" s="277">
        <f>IF('statement of marks'!FL63="","",'statement of marks'!FL63)</f>
        <v>10</v>
      </c>
      <c r="F2208" s="926"/>
      <c r="G2208" s="272">
        <f>IF('statement of marks'!FP63="","",'statement of marks'!FP63)</f>
        <v>51</v>
      </c>
      <c r="H2208" s="270">
        <f>IF(G2208="","",SUM(C2208:G2208))</f>
        <v>81</v>
      </c>
      <c r="I2208" s="272">
        <f>IF('statement of marks'!FU63="","",'statement of marks'!FU63)</f>
        <v>90</v>
      </c>
      <c r="J2208" s="270">
        <f>IF(I2208="","",SUM(H2208:I2208))</f>
        <v>171</v>
      </c>
      <c r="K2208" s="275" t="str">
        <f>IF('statement of marks'!IY63="","",'statement of marks'!IY63)</f>
        <v>A</v>
      </c>
      <c r="L2208" s="274" t="str">
        <f>IF('result subject-wise'!AS63="","",'result subject-wise'!AS63)</f>
        <v/>
      </c>
      <c r="M2208" s="931" t="str">
        <f>IF('result subject-wise'!AV63="","",'result subject-wise'!AV63)</f>
        <v/>
      </c>
      <c r="N2208" s="932"/>
      <c r="P2208" s="362"/>
    </row>
    <row r="2209" spans="1:16" ht="21" customHeight="1">
      <c r="A2209" s="891" t="str">
        <f>'statement of marks'!$GE$3</f>
        <v xml:space="preserve"> S.U.P.W.</v>
      </c>
      <c r="B2209" s="892"/>
      <c r="C2209" s="933" t="s">
        <v>244</v>
      </c>
      <c r="D2209" s="934"/>
      <c r="E2209" s="933" t="s">
        <v>74</v>
      </c>
      <c r="F2209" s="933"/>
      <c r="G2209" s="934"/>
      <c r="H2209" s="934" t="s">
        <v>75</v>
      </c>
      <c r="I2209" s="934"/>
      <c r="J2209" s="270" t="s">
        <v>35</v>
      </c>
      <c r="K2209" s="274" t="s">
        <v>52</v>
      </c>
      <c r="L2209" s="935"/>
      <c r="M2209" s="933" t="s">
        <v>130</v>
      </c>
      <c r="N2209" s="936"/>
      <c r="P2209" s="362"/>
    </row>
    <row r="2210" spans="1:16" ht="21" customHeight="1">
      <c r="A2210" s="891"/>
      <c r="B2210" s="892"/>
      <c r="C2210" s="934">
        <f>'statement of marks'!$GE$6</f>
        <v>25</v>
      </c>
      <c r="D2210" s="934"/>
      <c r="E2210" s="934">
        <f>'statement of marks'!$GF$6</f>
        <v>45</v>
      </c>
      <c r="F2210" s="934"/>
      <c r="G2210" s="934"/>
      <c r="H2210" s="934">
        <f>'statement of marks'!$GG$6</f>
        <v>30</v>
      </c>
      <c r="I2210" s="934"/>
      <c r="J2210" s="270">
        <f>SUM(C2210,E2210,H2210)</f>
        <v>100</v>
      </c>
      <c r="K2210" s="274"/>
      <c r="L2210" s="935"/>
      <c r="M2210" s="937" t="str">
        <f>IF(M2208="PASS",N2205,"")</f>
        <v/>
      </c>
      <c r="N2210" s="938"/>
      <c r="P2210" s="362"/>
    </row>
    <row r="2211" spans="1:16" ht="21" customHeight="1">
      <c r="A2211" s="891"/>
      <c r="B2211" s="892"/>
      <c r="C2211" s="939">
        <f>IF('statement of marks'!GE63="","",'statement of marks'!GE63)</f>
        <v>24</v>
      </c>
      <c r="D2211" s="939"/>
      <c r="E2211" s="939">
        <f>'statement of marks'!GF63</f>
        <v>44</v>
      </c>
      <c r="F2211" s="939"/>
      <c r="G2211" s="939"/>
      <c r="H2211" s="939">
        <f>'statement of marks'!GG63</f>
        <v>30</v>
      </c>
      <c r="I2211" s="939"/>
      <c r="J2211" s="272">
        <f>IF(H2211="","",SUM(C2211,E2211,H2211))</f>
        <v>98</v>
      </c>
      <c r="K2211" s="275" t="str">
        <f>IF('statement of marks'!IZ63="","",'statement of marks'!IZ63)</f>
        <v>A</v>
      </c>
      <c r="L2211" s="935"/>
      <c r="M2211" s="940" t="s">
        <v>50</v>
      </c>
      <c r="N2211" s="941"/>
      <c r="P2211" s="362"/>
    </row>
    <row r="2212" spans="1:16" ht="21" customHeight="1">
      <c r="A2212" s="891" t="str">
        <f>'statement of marks'!$GN$3</f>
        <v xml:space="preserve"> ART EDU.</v>
      </c>
      <c r="B2212" s="892"/>
      <c r="C2212" s="934" t="s">
        <v>76</v>
      </c>
      <c r="D2212" s="934"/>
      <c r="E2212" s="934" t="s">
        <v>77</v>
      </c>
      <c r="F2212" s="934"/>
      <c r="G2212" s="934"/>
      <c r="H2212" s="934" t="s">
        <v>78</v>
      </c>
      <c r="I2212" s="934"/>
      <c r="J2212" s="270" t="s">
        <v>35</v>
      </c>
      <c r="K2212" s="274" t="s">
        <v>52</v>
      </c>
      <c r="L2212" s="935"/>
      <c r="M2212" s="942" t="str">
        <f>IF(M2210="","",IF(M2210&gt;=60,"FIRST",IF(M2210&gt;=48,"SECOND",IF(M2210&gt;=36,"THIRD"))))</f>
        <v/>
      </c>
      <c r="N2212" s="943"/>
      <c r="P2212" s="362"/>
    </row>
    <row r="2213" spans="1:16" ht="21" customHeight="1">
      <c r="A2213" s="891"/>
      <c r="B2213" s="892"/>
      <c r="C2213" s="934">
        <f>'statement of marks'!$GN$6</f>
        <v>25</v>
      </c>
      <c r="D2213" s="934"/>
      <c r="E2213" s="274">
        <f>'statement of marks'!$GO$6</f>
        <v>30</v>
      </c>
      <c r="F2213" s="274"/>
      <c r="G2213" s="270">
        <f>'statement of marks'!$GP$6</f>
        <v>30</v>
      </c>
      <c r="H2213" s="934">
        <f>'statement of marks'!$GQ$6</f>
        <v>15</v>
      </c>
      <c r="I2213" s="934"/>
      <c r="J2213" s="270">
        <f>SUM(C2213,E2213,G2213,H2213)</f>
        <v>100</v>
      </c>
      <c r="K2213" s="274"/>
      <c r="L2213" s="935"/>
      <c r="M2213" s="942"/>
      <c r="N2213" s="943"/>
      <c r="P2213" s="362"/>
    </row>
    <row r="2214" spans="1:16" ht="21" customHeight="1">
      <c r="A2214" s="891"/>
      <c r="B2214" s="892"/>
      <c r="C2214" s="939">
        <f>IF('statement of marks'!GN63="","",'statement of marks'!GN63)</f>
        <v>24</v>
      </c>
      <c r="D2214" s="939"/>
      <c r="E2214" s="277">
        <f>'statement of marks'!GO63</f>
        <v>28</v>
      </c>
      <c r="F2214" s="277"/>
      <c r="G2214" s="272">
        <f>'statement of marks'!GP63</f>
        <v>27</v>
      </c>
      <c r="H2214" s="939">
        <f>'statement of marks'!GQ63</f>
        <v>14</v>
      </c>
      <c r="I2214" s="939"/>
      <c r="J2214" s="270">
        <f>IF(H2214="","",SUM(C2214:H2214))</f>
        <v>93</v>
      </c>
      <c r="K2214" s="275" t="str">
        <f>IF('statement of marks'!JA63="","",'statement of marks'!JA63)</f>
        <v>A</v>
      </c>
      <c r="L2214" s="944" t="s">
        <v>442</v>
      </c>
      <c r="M2214" s="945"/>
      <c r="N2214" s="946"/>
      <c r="P2214" s="362"/>
    </row>
    <row r="2215" spans="1:16" ht="21" customHeight="1">
      <c r="A2215" s="922" t="s">
        <v>439</v>
      </c>
      <c r="B2215" s="923"/>
      <c r="C2215" s="901" t="str">
        <f>'statement of marks'!HK63</f>
        <v/>
      </c>
      <c r="D2215" s="901"/>
      <c r="E2215" s="901"/>
      <c r="F2215" s="278"/>
      <c r="G2215" s="278" t="s">
        <v>211</v>
      </c>
      <c r="H2215" s="275" t="str">
        <f>IF('statement of marks'!DR63="","",'statement of marks'!DR63)</f>
        <v/>
      </c>
      <c r="I2215" s="942" t="s">
        <v>209</v>
      </c>
      <c r="J2215" s="942"/>
      <c r="K2215" s="272" t="str">
        <f>IF('statement of marks'!HM63="","",'statement of marks'!HM63)</f>
        <v/>
      </c>
      <c r="L2215" s="945"/>
      <c r="M2215" s="945"/>
      <c r="N2215" s="946"/>
      <c r="P2215" s="362"/>
    </row>
    <row r="2216" spans="1:16" ht="21" customHeight="1">
      <c r="A2216" s="310" t="s">
        <v>363</v>
      </c>
      <c r="B2216" s="947" t="s">
        <v>202</v>
      </c>
      <c r="C2216" s="947"/>
      <c r="D2216" s="939" t="s">
        <v>203</v>
      </c>
      <c r="E2216" s="939"/>
      <c r="F2216" s="272"/>
      <c r="G2216" s="939" t="s">
        <v>204</v>
      </c>
      <c r="H2216" s="939"/>
      <c r="I2216" s="939" t="s">
        <v>205</v>
      </c>
      <c r="J2216" s="939"/>
      <c r="K2216" s="272" t="s">
        <v>324</v>
      </c>
      <c r="L2216" s="945"/>
      <c r="M2216" s="945"/>
      <c r="N2216" s="946"/>
      <c r="P2216" s="362"/>
    </row>
    <row r="2217" spans="1:16" ht="21" customHeight="1">
      <c r="A2217" s="891" t="s">
        <v>200</v>
      </c>
      <c r="B2217" s="892"/>
      <c r="C2217" s="277" t="str">
        <f>IF('statement of marks'!HO63="","",'statement of marks'!HO63)</f>
        <v/>
      </c>
      <c r="D2217" s="893" t="str">
        <f>IF('statement of marks'!HQ63="","",'statement of marks'!HQ63)</f>
        <v/>
      </c>
      <c r="E2217" s="893"/>
      <c r="F2217" s="277"/>
      <c r="G2217" s="893" t="str">
        <f>IF('statement of marks'!HS63="","",'statement of marks'!HS63)</f>
        <v/>
      </c>
      <c r="H2217" s="893"/>
      <c r="I2217" s="893" t="str">
        <f>IF('statement of marks'!HU63="","",'statement of marks'!HU63)</f>
        <v/>
      </c>
      <c r="J2217" s="893"/>
      <c r="K2217" s="275" t="str">
        <f>'statement of marks'!HW63</f>
        <v/>
      </c>
      <c r="L2217" s="894" t="str">
        <f>IF(OR(M2208="PASS",M2208="FAIL"),'result subject-wise'!$AV$112,"")</f>
        <v/>
      </c>
      <c r="M2217" s="894"/>
      <c r="N2217" s="895"/>
      <c r="P2217" s="362"/>
    </row>
    <row r="2218" spans="1:16" ht="21" customHeight="1">
      <c r="A2218" s="896" t="s">
        <v>201</v>
      </c>
      <c r="B2218" s="897"/>
      <c r="C2218" s="274" t="str">
        <f>IF('statement of marks'!HN63="","",'statement of marks'!HN63)</f>
        <v/>
      </c>
      <c r="D2218" s="898" t="str">
        <f>IF('statement of marks'!HP63="","",'statement of marks'!HP63)</f>
        <v/>
      </c>
      <c r="E2218" s="898"/>
      <c r="F2218" s="274"/>
      <c r="G2218" s="898" t="str">
        <f>IF('statement of marks'!HR63="","",'statement of marks'!HR63)</f>
        <v/>
      </c>
      <c r="H2218" s="898"/>
      <c r="I2218" s="898" t="str">
        <f>IF('statement of marks'!HT63="","",'statement of marks'!HT63)</f>
        <v/>
      </c>
      <c r="J2218" s="898"/>
      <c r="K2218" s="274" t="str">
        <f>'statement of marks'!HV63</f>
        <v/>
      </c>
      <c r="L2218" s="894"/>
      <c r="M2218" s="894"/>
      <c r="N2218" s="895"/>
      <c r="P2218" s="362"/>
    </row>
    <row r="2219" spans="1:16" ht="21" customHeight="1">
      <c r="A2219" s="899" t="s">
        <v>323</v>
      </c>
      <c r="B2219" s="900"/>
      <c r="C2219" s="22"/>
      <c r="D2219" s="901"/>
      <c r="E2219" s="901"/>
      <c r="F2219" s="278"/>
      <c r="G2219" s="901"/>
      <c r="H2219" s="901"/>
      <c r="I2219" s="901"/>
      <c r="J2219" s="901"/>
      <c r="K2219" s="901"/>
      <c r="L2219" s="901"/>
      <c r="M2219" s="901"/>
      <c r="N2219" s="902"/>
      <c r="P2219" s="362"/>
    </row>
    <row r="2220" spans="1:16" ht="21" customHeight="1">
      <c r="A2220" s="899" t="s">
        <v>206</v>
      </c>
      <c r="B2220" s="900"/>
      <c r="C2220" s="22"/>
      <c r="D2220" s="901"/>
      <c r="E2220" s="901"/>
      <c r="F2220" s="278"/>
      <c r="G2220" s="901"/>
      <c r="H2220" s="901"/>
      <c r="I2220" s="901"/>
      <c r="J2220" s="901"/>
      <c r="K2220" s="901"/>
      <c r="L2220" s="901"/>
      <c r="M2220" s="901"/>
      <c r="N2220" s="902"/>
      <c r="P2220" s="362"/>
    </row>
    <row r="2221" spans="1:16" ht="21" customHeight="1">
      <c r="A2221" s="891" t="s">
        <v>322</v>
      </c>
      <c r="B2221" s="892"/>
      <c r="C2221" s="22"/>
      <c r="D2221" s="901"/>
      <c r="E2221" s="901"/>
      <c r="F2221" s="278"/>
      <c r="G2221" s="901"/>
      <c r="H2221" s="901"/>
      <c r="I2221" s="901"/>
      <c r="J2221" s="901"/>
      <c r="K2221" s="594" t="s">
        <v>322</v>
      </c>
      <c r="L2221" s="901"/>
      <c r="M2221" s="901"/>
      <c r="N2221" s="902"/>
      <c r="P2221" s="362"/>
    </row>
    <row r="2222" spans="1:16" ht="21" customHeight="1">
      <c r="A2222" s="891" t="s">
        <v>207</v>
      </c>
      <c r="B2222" s="892"/>
      <c r="C2222" s="22"/>
      <c r="D2222" s="901"/>
      <c r="E2222" s="901"/>
      <c r="F2222" s="278"/>
      <c r="G2222" s="901"/>
      <c r="H2222" s="901"/>
      <c r="I2222" s="901"/>
      <c r="J2222" s="901"/>
      <c r="K2222" s="901"/>
      <c r="L2222" s="901"/>
      <c r="M2222" s="901"/>
      <c r="N2222" s="902"/>
      <c r="P2222" s="362"/>
    </row>
    <row r="2223" spans="1:16" ht="21" customHeight="1" thickBot="1">
      <c r="A2223" s="905" t="s">
        <v>208</v>
      </c>
      <c r="B2223" s="906"/>
      <c r="C2223" s="906"/>
      <c r="D2223" s="906"/>
      <c r="E2223" s="906"/>
      <c r="F2223" s="314"/>
      <c r="G2223" s="907">
        <f>'statement of marks'!$HV$108</f>
        <v>45781</v>
      </c>
      <c r="H2223" s="907"/>
      <c r="I2223" s="908" t="s">
        <v>210</v>
      </c>
      <c r="J2223" s="908"/>
      <c r="K2223" s="903"/>
      <c r="L2223" s="903"/>
      <c r="M2223" s="903"/>
      <c r="N2223" s="904"/>
      <c r="P2223" s="362"/>
    </row>
    <row r="2224" spans="1:16" ht="21" customHeight="1" thickTop="1">
      <c r="A2224" s="962" t="s">
        <v>195</v>
      </c>
      <c r="B2224" s="963"/>
      <c r="C2224" s="963"/>
      <c r="D2224" s="963"/>
      <c r="E2224" s="963"/>
      <c r="F2224" s="963"/>
      <c r="G2224" s="963"/>
      <c r="H2224" s="963"/>
      <c r="I2224" s="963"/>
      <c r="J2224" s="963"/>
      <c r="K2224" s="963"/>
      <c r="L2224" s="963"/>
      <c r="M2224" s="963"/>
      <c r="N2224" s="964"/>
      <c r="P2224" s="362"/>
    </row>
    <row r="2225" spans="1:16" ht="21" customHeight="1">
      <c r="A2225" s="965" t="str">
        <f>IF('statement of marks'!$A$2="","",'statement of marks'!$A$2)</f>
        <v>Govt. Higher Secondary School, XYZ</v>
      </c>
      <c r="B2225" s="966"/>
      <c r="C2225" s="966"/>
      <c r="D2225" s="966"/>
      <c r="E2225" s="966"/>
      <c r="F2225" s="966"/>
      <c r="G2225" s="966"/>
      <c r="H2225" s="966"/>
      <c r="I2225" s="966"/>
      <c r="J2225" s="966"/>
      <c r="K2225" s="966"/>
      <c r="L2225" s="966"/>
      <c r="M2225" s="966"/>
      <c r="N2225" s="967"/>
      <c r="P2225" s="362"/>
    </row>
    <row r="2226" spans="1:16" ht="21" customHeight="1">
      <c r="A2226" s="965"/>
      <c r="B2226" s="966"/>
      <c r="C2226" s="966"/>
      <c r="D2226" s="966"/>
      <c r="E2226" s="966"/>
      <c r="F2226" s="966"/>
      <c r="G2226" s="966"/>
      <c r="H2226" s="966"/>
      <c r="I2226" s="966"/>
      <c r="J2226" s="966"/>
      <c r="K2226" s="966"/>
      <c r="L2226" s="966"/>
      <c r="M2226" s="966"/>
      <c r="N2226" s="967"/>
      <c r="P2226" s="362"/>
    </row>
    <row r="2227" spans="1:16" ht="21" customHeight="1">
      <c r="A2227" s="891" t="s">
        <v>196</v>
      </c>
      <c r="B2227" s="892"/>
      <c r="C2227" s="939" t="str">
        <f>IF(M2247="","MAIN EXAM.",IF(C2254="SUPPL.","SUPPL. EXAM.",IF(C2254="RE-EXAM.","RE-EXAM.",)))</f>
        <v>MAIN EXAM.</v>
      </c>
      <c r="D2227" s="939"/>
      <c r="E2227" s="939"/>
      <c r="F2227" s="939"/>
      <c r="G2227" s="939"/>
      <c r="H2227" s="948" t="s">
        <v>133</v>
      </c>
      <c r="I2227" s="949"/>
      <c r="J2227" s="352" t="str">
        <f>IF('statement of marks'!$F$3="","",'statement of marks'!$F$3)</f>
        <v>2024-25</v>
      </c>
      <c r="K2227" s="939" t="s">
        <v>62</v>
      </c>
      <c r="L2227" s="939"/>
      <c r="M2227" s="939" t="str">
        <f>IF('statement of marks'!D64="","",'statement of marks'!D64)</f>
        <v/>
      </c>
      <c r="N2227" s="950"/>
      <c r="P2227" s="362"/>
    </row>
    <row r="2228" spans="1:16" ht="21" customHeight="1">
      <c r="A2228" s="891" t="s">
        <v>36</v>
      </c>
      <c r="B2228" s="892"/>
      <c r="C2228" s="892" t="str">
        <f>IF('statement of marks'!G64="","",'statement of marks'!G64)</f>
        <v/>
      </c>
      <c r="D2228" s="892"/>
      <c r="E2228" s="892"/>
      <c r="F2228" s="892"/>
      <c r="G2228" s="892"/>
      <c r="H2228" s="892"/>
      <c r="I2228" s="892"/>
      <c r="J2228" s="892"/>
      <c r="K2228" s="892"/>
      <c r="L2228" s="892"/>
      <c r="M2228" s="892"/>
      <c r="N2228" s="951"/>
      <c r="P2228" s="362"/>
    </row>
    <row r="2229" spans="1:16" ht="21" customHeight="1">
      <c r="A2229" s="891" t="s">
        <v>37</v>
      </c>
      <c r="B2229" s="892"/>
      <c r="C2229" s="892" t="str">
        <f>IF('statement of marks'!H64="","",'statement of marks'!H64)</f>
        <v/>
      </c>
      <c r="D2229" s="892"/>
      <c r="E2229" s="892"/>
      <c r="F2229" s="892"/>
      <c r="G2229" s="892"/>
      <c r="H2229" s="892"/>
      <c r="I2229" s="892"/>
      <c r="J2229" s="892"/>
      <c r="K2229" s="892"/>
      <c r="L2229" s="892"/>
      <c r="M2229" s="892"/>
      <c r="N2229" s="951"/>
      <c r="P2229" s="362"/>
    </row>
    <row r="2230" spans="1:16" ht="21" customHeight="1">
      <c r="A2230" s="891" t="s">
        <v>38</v>
      </c>
      <c r="B2230" s="892"/>
      <c r="C2230" s="892" t="str">
        <f>IF('statement of marks'!I64="","",'statement of marks'!I64)</f>
        <v/>
      </c>
      <c r="D2230" s="892"/>
      <c r="E2230" s="892"/>
      <c r="F2230" s="892"/>
      <c r="G2230" s="892"/>
      <c r="H2230" s="892"/>
      <c r="I2230" s="892"/>
      <c r="J2230" s="892"/>
      <c r="K2230" s="892"/>
      <c r="L2230" s="892"/>
      <c r="M2230" s="892"/>
      <c r="N2230" s="951"/>
      <c r="P2230" s="362"/>
    </row>
    <row r="2231" spans="1:16" ht="21" customHeight="1">
      <c r="A2231" s="891" t="s">
        <v>243</v>
      </c>
      <c r="B2231" s="892"/>
      <c r="C2231" s="892" t="str">
        <f>IF('statement of marks'!$A$3="","",'statement of marks'!$A$3)</f>
        <v>9 'A'</v>
      </c>
      <c r="D2231" s="892"/>
      <c r="E2231" s="939" t="s">
        <v>63</v>
      </c>
      <c r="F2231" s="939"/>
      <c r="G2231" s="939"/>
      <c r="H2231" s="939" t="str">
        <f>IF('statement of marks'!E64="","",'statement of marks'!E64)</f>
        <v/>
      </c>
      <c r="I2231" s="939"/>
      <c r="J2231" s="952" t="s">
        <v>58</v>
      </c>
      <c r="K2231" s="952"/>
      <c r="L2231" s="953" t="str">
        <f>IF('statement of marks'!F64="","",'statement of marks'!F64)</f>
        <v/>
      </c>
      <c r="M2231" s="953"/>
      <c r="N2231" s="954"/>
      <c r="P2231" s="362"/>
    </row>
    <row r="2232" spans="1:16" ht="21" customHeight="1">
      <c r="A2232" s="955" t="s">
        <v>197</v>
      </c>
      <c r="B2232" s="956" t="s">
        <v>198</v>
      </c>
      <c r="C2232" s="659" t="s">
        <v>67</v>
      </c>
      <c r="D2232" s="659" t="s">
        <v>68</v>
      </c>
      <c r="E2232" s="957" t="s">
        <v>434</v>
      </c>
      <c r="F2232" s="958" t="s">
        <v>431</v>
      </c>
      <c r="G2232" s="659" t="s">
        <v>370</v>
      </c>
      <c r="H2232" s="659" t="s">
        <v>212</v>
      </c>
      <c r="I2232" s="659" t="s">
        <v>432</v>
      </c>
      <c r="J2232" s="659" t="s">
        <v>168</v>
      </c>
      <c r="K2232" s="659" t="s">
        <v>438</v>
      </c>
      <c r="L2232" s="659" t="s">
        <v>365</v>
      </c>
      <c r="M2232" s="659" t="s">
        <v>366</v>
      </c>
      <c r="N2232" s="961" t="s">
        <v>213</v>
      </c>
      <c r="P2232" s="362"/>
    </row>
    <row r="2233" spans="1:16" ht="21" customHeight="1">
      <c r="A2233" s="955"/>
      <c r="B2233" s="956"/>
      <c r="C2233" s="659"/>
      <c r="D2233" s="659"/>
      <c r="E2233" s="957"/>
      <c r="F2233" s="959"/>
      <c r="G2233" s="659"/>
      <c r="H2233" s="659"/>
      <c r="I2233" s="659"/>
      <c r="J2233" s="659"/>
      <c r="K2233" s="659"/>
      <c r="L2233" s="659"/>
      <c r="M2233" s="659"/>
      <c r="N2233" s="961"/>
      <c r="P2233" s="362"/>
    </row>
    <row r="2234" spans="1:16" ht="21" customHeight="1">
      <c r="A2234" s="955"/>
      <c r="B2234" s="956"/>
      <c r="C2234" s="659"/>
      <c r="D2234" s="659"/>
      <c r="E2234" s="957"/>
      <c r="F2234" s="960"/>
      <c r="G2234" s="659"/>
      <c r="H2234" s="659"/>
      <c r="I2234" s="659"/>
      <c r="J2234" s="659"/>
      <c r="K2234" s="659"/>
      <c r="L2234" s="659"/>
      <c r="M2234" s="659"/>
      <c r="N2234" s="961"/>
      <c r="P2234" s="362"/>
    </row>
    <row r="2235" spans="1:16" ht="21" customHeight="1">
      <c r="A2235" s="922" t="s">
        <v>149</v>
      </c>
      <c r="B2235" s="923"/>
      <c r="C2235" s="274">
        <v>10</v>
      </c>
      <c r="D2235" s="274">
        <v>10</v>
      </c>
      <c r="E2235" s="322" t="s">
        <v>436</v>
      </c>
      <c r="F2235" s="322" t="s">
        <v>437</v>
      </c>
      <c r="G2235" s="274">
        <v>70</v>
      </c>
      <c r="H2235" s="270">
        <v>100</v>
      </c>
      <c r="I2235" s="202">
        <v>100</v>
      </c>
      <c r="J2235" s="270">
        <v>200</v>
      </c>
      <c r="K2235" s="279"/>
      <c r="L2235" s="270">
        <v>100</v>
      </c>
      <c r="M2235" s="270"/>
      <c r="N2235" s="201">
        <v>200</v>
      </c>
      <c r="P2235" s="362"/>
    </row>
    <row r="2236" spans="1:16" ht="21" customHeight="1">
      <c r="A2236" s="891" t="str">
        <f>'statement of marks'!$J$3</f>
        <v xml:space="preserve"> HINDI</v>
      </c>
      <c r="B2236" s="892"/>
      <c r="C2236" s="277" t="str">
        <f>IF('statement of marks'!J64="","",'statement of marks'!J64)</f>
        <v/>
      </c>
      <c r="D2236" s="277" t="str">
        <f>IF('statement of marks'!K64="","",'statement of marks'!K64)</f>
        <v/>
      </c>
      <c r="E2236" s="277" t="str">
        <f>IF('statement of marks'!L64="","",'statement of marks'!L64)</f>
        <v/>
      </c>
      <c r="F2236" s="360" t="str">
        <f>IF('statement of marks'!N64="","",'statement of marks'!N64)</f>
        <v/>
      </c>
      <c r="G2236" s="277" t="str">
        <f>IF('statement of marks'!O64="","",'statement of marks'!O64)</f>
        <v/>
      </c>
      <c r="H2236" s="270" t="str">
        <f t="shared" ref="H2236:H2241" si="341">IF(G2236="","",SUM(C2236:G2236))</f>
        <v/>
      </c>
      <c r="I2236" s="202" t="str">
        <f>IF('statement of marks'!Q64="","",'statement of marks'!Q64)</f>
        <v/>
      </c>
      <c r="J2236" s="203" t="str">
        <f t="shared" ref="J2236:J2241" si="342">IF(I2236="","",SUM(H2236:I2236))</f>
        <v/>
      </c>
      <c r="K2236" s="275" t="str">
        <f>CONCATENATE('statement of marks'!HZ64,'statement of marks'!IA64,'statement of marks'!IB64)</f>
        <v/>
      </c>
      <c r="L2236" s="277" t="str">
        <f>IF('result subject-wise'!AB64="","",'result subject-wise'!AB64)</f>
        <v/>
      </c>
      <c r="M2236" s="277" t="str">
        <f>IF('result subject-wise'!AK64="","",'result subject-wise'!AK64)</f>
        <v/>
      </c>
      <c r="N2236" s="276" t="str">
        <f>IF(AND(K2236="RE",M2236=""),"",IF(AND(K2236="S",M2236=""),"",IF(M2236="P",SUM(H2236,L2236),J2236)))</f>
        <v/>
      </c>
      <c r="P2236" s="362"/>
    </row>
    <row r="2237" spans="1:16" ht="21" customHeight="1">
      <c r="A2237" s="891" t="str">
        <f>'statement of marks'!$Y$3</f>
        <v xml:space="preserve"> ENGLISH</v>
      </c>
      <c r="B2237" s="892"/>
      <c r="C2237" s="277" t="str">
        <f>IF('statement of marks'!Y64="","",'statement of marks'!Y64)</f>
        <v/>
      </c>
      <c r="D2237" s="277" t="str">
        <f>IF('statement of marks'!Z64="","",'statement of marks'!Z64)</f>
        <v/>
      </c>
      <c r="E2237" s="277" t="str">
        <f>IF('statement of marks'!AA64="","",'statement of marks'!AA64)</f>
        <v/>
      </c>
      <c r="F2237" s="360" t="str">
        <f>IF('statement of marks'!AC64="","",'statement of marks'!AC64)</f>
        <v/>
      </c>
      <c r="G2237" s="277" t="str">
        <f>IF('statement of marks'!AD64="","",'statement of marks'!AD64)</f>
        <v/>
      </c>
      <c r="H2237" s="270" t="str">
        <f t="shared" si="341"/>
        <v/>
      </c>
      <c r="I2237" s="202" t="str">
        <f>IF('statement of marks'!AF64="","",'statement of marks'!AF64)</f>
        <v/>
      </c>
      <c r="J2237" s="203" t="str">
        <f t="shared" si="342"/>
        <v/>
      </c>
      <c r="K2237" s="275" t="str">
        <f>CONCATENATE('statement of marks'!IC64,'statement of marks'!ID64,'statement of marks'!IE64,)</f>
        <v/>
      </c>
      <c r="L2237" s="277" t="str">
        <f>IF('result subject-wise'!AC64="","",'result subject-wise'!AC64)</f>
        <v/>
      </c>
      <c r="M2237" s="277" t="str">
        <f>IF('result subject-wise'!AL64="","",'result subject-wise'!AL64)</f>
        <v/>
      </c>
      <c r="N2237" s="276" t="str">
        <f t="shared" ref="N2237:N2241" si="343">IF(AND(K2237="RE",M2237=""),"",IF(AND(K2237="S",M2237=""),"",IF(M2237="P",SUM(H2237,L2237),J2237)))</f>
        <v/>
      </c>
      <c r="P2237" s="362"/>
    </row>
    <row r="2238" spans="1:16" ht="21" customHeight="1">
      <c r="A2238" s="891" t="str">
        <f>'statement of marks'!AO64</f>
        <v/>
      </c>
      <c r="B2238" s="892"/>
      <c r="C2238" s="277" t="str">
        <f>IF('statement of marks'!AP64="","",'statement of marks'!AP64)</f>
        <v/>
      </c>
      <c r="D2238" s="277" t="str">
        <f>IF('statement of marks'!AQ64="","",'statement of marks'!AQ64)</f>
        <v/>
      </c>
      <c r="E2238" s="277" t="str">
        <f>IF('statement of marks'!AR64="","",'statement of marks'!AR64)</f>
        <v/>
      </c>
      <c r="F2238" s="360" t="str">
        <f>IF('statement of marks'!AT64="","",'statement of marks'!AT64)</f>
        <v/>
      </c>
      <c r="G2238" s="277" t="str">
        <f>IF('statement of marks'!AU64="","",'statement of marks'!AU64)</f>
        <v/>
      </c>
      <c r="H2238" s="270" t="str">
        <f t="shared" si="341"/>
        <v/>
      </c>
      <c r="I2238" s="202" t="str">
        <f>IF('statement of marks'!AW64="","",'statement of marks'!AW64)</f>
        <v/>
      </c>
      <c r="J2238" s="203" t="str">
        <f t="shared" si="342"/>
        <v/>
      </c>
      <c r="K2238" s="275" t="str">
        <f>CONCATENATE('statement of marks'!IF64,'statement of marks'!IL64,'statement of marks'!IM64)</f>
        <v/>
      </c>
      <c r="L2238" s="277" t="str">
        <f>IF('result subject-wise'!AD64="","",'result subject-wise'!AD64)</f>
        <v/>
      </c>
      <c r="M2238" s="277" t="str">
        <f>IF('result subject-wise'!AM64="","",'result subject-wise'!AM64)</f>
        <v/>
      </c>
      <c r="N2238" s="276" t="str">
        <f t="shared" si="343"/>
        <v/>
      </c>
      <c r="P2238" s="362"/>
    </row>
    <row r="2239" spans="1:16" ht="21" customHeight="1">
      <c r="A2239" s="891" t="str">
        <f>'statement of marks'!$BE$3</f>
        <v xml:space="preserve"> SCIENCE</v>
      </c>
      <c r="B2239" s="892"/>
      <c r="C2239" s="277" t="str">
        <f>IF('statement of marks'!BE64="","",'statement of marks'!BE64)</f>
        <v/>
      </c>
      <c r="D2239" s="277" t="str">
        <f>IF('statement of marks'!BF64="","",'statement of marks'!BF64)</f>
        <v/>
      </c>
      <c r="E2239" s="277" t="str">
        <f>IF('statement of marks'!BG64="","",'statement of marks'!BG64)</f>
        <v/>
      </c>
      <c r="F2239" s="360" t="str">
        <f>IF('statement of marks'!BI64="","",'statement of marks'!BI64)</f>
        <v/>
      </c>
      <c r="G2239" s="277" t="str">
        <f>IF('statement of marks'!BJ64="","",'statement of marks'!BJ64)</f>
        <v/>
      </c>
      <c r="H2239" s="270" t="str">
        <f t="shared" si="341"/>
        <v/>
      </c>
      <c r="I2239" s="202" t="str">
        <f>IF('statement of marks'!BL64="","",'statement of marks'!BL64)</f>
        <v/>
      </c>
      <c r="J2239" s="203" t="str">
        <f t="shared" si="342"/>
        <v/>
      </c>
      <c r="K2239" s="275" t="str">
        <f>CONCATENATE('statement of marks'!IN64,'statement of marks'!IO64,'statement of marks'!IP64)</f>
        <v/>
      </c>
      <c r="L2239" s="277" t="str">
        <f>IF('result subject-wise'!AE64="","",'result subject-wise'!AE64)</f>
        <v/>
      </c>
      <c r="M2239" s="277" t="str">
        <f>IF('result subject-wise'!AN64="","",'result subject-wise'!AN64)</f>
        <v/>
      </c>
      <c r="N2239" s="276" t="str">
        <f t="shared" si="343"/>
        <v/>
      </c>
      <c r="P2239" s="362"/>
    </row>
    <row r="2240" spans="1:16" ht="21" customHeight="1">
      <c r="A2240" s="909" t="str">
        <f>'statement of marks'!$BU64</f>
        <v xml:space="preserve"> SOCIAL SCIENCE</v>
      </c>
      <c r="B2240" s="910"/>
      <c r="C2240" s="277">
        <f>IF('statement of marks'!CL64="","",'statement of marks'!CL64)</f>
        <v>10</v>
      </c>
      <c r="D2240" s="277">
        <f>IF('statement of marks'!CM64="","",'statement of marks'!CM64)</f>
        <v>10</v>
      </c>
      <c r="E2240" s="277">
        <f>IF('statement of marks'!CN64="","",'statement of marks'!CN64)</f>
        <v>9</v>
      </c>
      <c r="F2240" s="360">
        <f>IF('statement of marks'!CO64="","",'statement of marks'!CO64)</f>
        <v>0.5</v>
      </c>
      <c r="G2240" s="277">
        <f>IF('statement of marks'!CP64="","",'statement of marks'!CP64)</f>
        <v>70</v>
      </c>
      <c r="H2240" s="270">
        <f t="shared" si="341"/>
        <v>99.5</v>
      </c>
      <c r="I2240" s="202">
        <f>IF('statement of marks'!CR64="","",'statement of marks'!CR64)</f>
        <v>100</v>
      </c>
      <c r="J2240" s="203">
        <f t="shared" si="342"/>
        <v>199.5</v>
      </c>
      <c r="K2240" s="275" t="str">
        <f>CONCATENATE('statement of marks'!IQ64,'statement of marks'!IR64,'statement of marks'!IS64)</f>
        <v/>
      </c>
      <c r="L2240" s="277" t="str">
        <f>IF('result subject-wise'!AF64="","",'result subject-wise'!AF64)</f>
        <v/>
      </c>
      <c r="M2240" s="277" t="str">
        <f>IF('result subject-wise'!AO64="","",'result subject-wise'!AO64)</f>
        <v/>
      </c>
      <c r="N2240" s="276">
        <f t="shared" si="343"/>
        <v>199.5</v>
      </c>
      <c r="P2240" s="362"/>
    </row>
    <row r="2241" spans="1:16" ht="21" customHeight="1">
      <c r="A2241" s="891" t="str">
        <f>'statement of marks'!$CZ$3</f>
        <v xml:space="preserve"> MATHEMATICS</v>
      </c>
      <c r="B2241" s="892"/>
      <c r="C2241" s="277">
        <f>IF('statement of marks'!CZ64="","",'statement of marks'!CZ64)</f>
        <v>5</v>
      </c>
      <c r="D2241" s="277">
        <f>IF('statement of marks'!DA64="","",'statement of marks'!DA64)</f>
        <v>4</v>
      </c>
      <c r="E2241" s="277">
        <f>IF('statement of marks'!DB64="","",'statement of marks'!DB64)</f>
        <v>8</v>
      </c>
      <c r="F2241" s="360">
        <f>IF('statement of marks'!DD64="","",'statement of marks'!DD64)</f>
        <v>1</v>
      </c>
      <c r="G2241" s="277">
        <f>IF('statement of marks'!DE64="","",'statement of marks'!DE64)</f>
        <v>25</v>
      </c>
      <c r="H2241" s="270">
        <f t="shared" si="341"/>
        <v>43</v>
      </c>
      <c r="I2241" s="202">
        <f>IF('statement of marks'!DG64="","",'statement of marks'!DG64)</f>
        <v>90</v>
      </c>
      <c r="J2241" s="203">
        <f t="shared" si="342"/>
        <v>133</v>
      </c>
      <c r="K2241" s="275" t="str">
        <f>CONCATENATE('statement of marks'!IT64,'statement of marks'!IU64,'statement of marks'!IV64)</f>
        <v/>
      </c>
      <c r="L2241" s="277" t="str">
        <f>IF('result subject-wise'!AG64="","",'result subject-wise'!AG64)</f>
        <v/>
      </c>
      <c r="M2241" s="277" t="str">
        <f>IF('result subject-wise'!AP64="","",'result subject-wise'!AP64)</f>
        <v/>
      </c>
      <c r="N2241" s="276">
        <f t="shared" si="343"/>
        <v>133</v>
      </c>
      <c r="P2241" s="362"/>
    </row>
    <row r="2242" spans="1:16" ht="21" customHeight="1">
      <c r="A2242" s="911" t="s">
        <v>214</v>
      </c>
      <c r="B2242" s="912"/>
      <c r="C2242" s="274">
        <f t="shared" ref="C2242:D2242" si="344">IF(C2241="","",SUM(C2236:C2241))</f>
        <v>15</v>
      </c>
      <c r="D2242" s="274">
        <f t="shared" si="344"/>
        <v>14</v>
      </c>
      <c r="E2242" s="274">
        <f>IF(E2241="","",SUM(E2236:E2241))</f>
        <v>17</v>
      </c>
      <c r="F2242" s="361">
        <f>IF(F2241="","",SUM(F2236:F2241))</f>
        <v>1.5</v>
      </c>
      <c r="G2242" s="274">
        <f t="shared" ref="G2242:J2242" si="345">IF(G2241="","",SUM(G2236:G2241))</f>
        <v>95</v>
      </c>
      <c r="H2242" s="274">
        <f t="shared" si="345"/>
        <v>142.5</v>
      </c>
      <c r="I2242" s="274">
        <f t="shared" si="345"/>
        <v>190</v>
      </c>
      <c r="J2242" s="274">
        <f t="shared" si="345"/>
        <v>332.5</v>
      </c>
      <c r="K2242" s="913"/>
      <c r="L2242" s="914"/>
      <c r="M2242" s="919">
        <f>COUNTIF(M2236:M2241,"F")</f>
        <v>0</v>
      </c>
      <c r="N2242" s="273">
        <f>SUM(N2236:N2241)</f>
        <v>332.5</v>
      </c>
      <c r="P2242" s="362"/>
    </row>
    <row r="2243" spans="1:16" ht="21" customHeight="1">
      <c r="A2243" s="911" t="s">
        <v>199</v>
      </c>
      <c r="B2243" s="912"/>
      <c r="C2243" s="270">
        <f>60-(COUNTIF(C2236:C2241,"NA")*C2235+COUNTIF(C2236:C2241,"ML")*C2235)</f>
        <v>60</v>
      </c>
      <c r="D2243" s="270">
        <f>60-(COUNTIF(D2236:D2241,"NA")*D2235+COUNTIF(D2236:D2241,"ML")*D2235)</f>
        <v>60</v>
      </c>
      <c r="E2243" s="270">
        <f>53-(COUNTIF(E2236:E2241,"NA")*9+COUNTIF(E2236:E2241,"ML")*9)</f>
        <v>53</v>
      </c>
      <c r="F2243" s="270">
        <f>7-(COUNTIF(F2236:F2241,"ML")*1)</f>
        <v>7</v>
      </c>
      <c r="G2243" s="270">
        <f>420-(COUNTIF(G2236:G2241,"NA")*G2235+COUNTIF(G2236:G2241,"ML")*G2235)</f>
        <v>420</v>
      </c>
      <c r="H2243" s="270">
        <f>SUM(C2243:G2243)</f>
        <v>600</v>
      </c>
      <c r="I2243" s="270">
        <f>600-(COUNTIF(I2236:I2241,"ML")*100)</f>
        <v>600</v>
      </c>
      <c r="J2243" s="270">
        <f>SUM(H2243:I2243)</f>
        <v>1200</v>
      </c>
      <c r="K2243" s="915"/>
      <c r="L2243" s="916"/>
      <c r="M2243" s="920"/>
      <c r="N2243" s="201">
        <f>6*N2235</f>
        <v>1200</v>
      </c>
      <c r="P2243" s="362"/>
    </row>
    <row r="2244" spans="1:16" ht="21" customHeight="1">
      <c r="A2244" s="922" t="s">
        <v>130</v>
      </c>
      <c r="B2244" s="923"/>
      <c r="C2244" s="204">
        <f t="shared" ref="C2244:J2244" si="346">C2242/C2243*100</f>
        <v>25</v>
      </c>
      <c r="D2244" s="204">
        <f t="shared" si="346"/>
        <v>23.333333333333332</v>
      </c>
      <c r="E2244" s="204">
        <f t="shared" si="346"/>
        <v>32.075471698113205</v>
      </c>
      <c r="F2244" s="204">
        <f t="shared" si="346"/>
        <v>21.428571428571427</v>
      </c>
      <c r="G2244" s="204">
        <f t="shared" si="346"/>
        <v>22.61904761904762</v>
      </c>
      <c r="H2244" s="204">
        <f t="shared" si="346"/>
        <v>23.75</v>
      </c>
      <c r="I2244" s="204">
        <f t="shared" si="346"/>
        <v>31.666666666666664</v>
      </c>
      <c r="J2244" s="204">
        <f t="shared" si="346"/>
        <v>27.708333333333336</v>
      </c>
      <c r="K2244" s="917"/>
      <c r="L2244" s="918"/>
      <c r="M2244" s="921"/>
      <c r="N2244" s="354">
        <f>N2242/N2243*100</f>
        <v>27.708333333333336</v>
      </c>
      <c r="P2244" s="363"/>
    </row>
    <row r="2245" spans="1:16" ht="21" customHeight="1">
      <c r="A2245" s="891" t="str">
        <f>'statement of marks'!$DS$3</f>
        <v>RAJASTHAN KA SWARNIM ITIHAS</v>
      </c>
      <c r="B2245" s="892"/>
      <c r="C2245" s="272">
        <f>IF('statement of marks'!DS64="","",'statement of marks'!DS64)</f>
        <v>10</v>
      </c>
      <c r="D2245" s="272">
        <f>IF('statement of marks'!DT64="","",'statement of marks'!DT64)</f>
        <v>10</v>
      </c>
      <c r="E2245" s="277">
        <f>IF('statement of marks'!DU64="","",'statement of marks'!DU64)</f>
        <v>10</v>
      </c>
      <c r="F2245" s="924"/>
      <c r="G2245" s="272">
        <f>IF('statement of marks'!DW64="","",'statement of marks'!DW64)</f>
        <v>70</v>
      </c>
      <c r="H2245" s="270">
        <f>IF(G2245="","",SUM(C2245:G2245))</f>
        <v>100</v>
      </c>
      <c r="I2245" s="272">
        <f>IF('statement of marks'!DY64="","",'statement of marks'!DY64)</f>
        <v>100</v>
      </c>
      <c r="J2245" s="270">
        <f>IF(I2245="","",SUM(H2245:I2245))</f>
        <v>200</v>
      </c>
      <c r="K2245" s="275" t="str">
        <f>IF('statement of marks'!IW64="","",'statement of marks'!IW64)</f>
        <v/>
      </c>
      <c r="L2245" s="280" t="str">
        <f>IF('result subject-wise'!AQ64="","",'result subject-wise'!AQ64)</f>
        <v/>
      </c>
      <c r="M2245" s="927" t="s">
        <v>441</v>
      </c>
      <c r="N2245" s="928"/>
      <c r="P2245" s="362"/>
    </row>
    <row r="2246" spans="1:16" ht="21" customHeight="1">
      <c r="A2246" s="891" t="str">
        <f>'statement of marks'!$EG$3</f>
        <v xml:space="preserve"> PH. AND HEALTH EDU.</v>
      </c>
      <c r="B2246" s="892"/>
      <c r="C2246" s="272">
        <f>IF('statement of marks'!EI64="","",'statement of marks'!EI64)</f>
        <v>14</v>
      </c>
      <c r="D2246" s="272">
        <f>IF('statement of marks'!EL64="","",'statement of marks'!EL64)</f>
        <v>11</v>
      </c>
      <c r="E2246" s="277">
        <f>IF('statement of marks'!EO64="","",'statement of marks'!EO64)</f>
        <v>25</v>
      </c>
      <c r="F2246" s="925"/>
      <c r="G2246" s="272">
        <f>IF('statement of marks'!EU64="","",'statement of marks'!EU64)</f>
        <v>38</v>
      </c>
      <c r="H2246" s="270">
        <f>IF(G2246="","",SUM(C2246:G2246))</f>
        <v>88</v>
      </c>
      <c r="I2246" s="272">
        <f>IF('statement of marks'!EZ64="","",'statement of marks'!EZ64)</f>
        <v>100</v>
      </c>
      <c r="J2246" s="270">
        <f>IF(I2246="","",SUM(H2246:I2246))</f>
        <v>188</v>
      </c>
      <c r="K2246" s="275" t="str">
        <f>IF('statement of marks'!IX64="","",'statement of marks'!IX64)</f>
        <v>A</v>
      </c>
      <c r="L2246" s="274" t="str">
        <f>IF('result subject-wise'!AR64="","",'result subject-wise'!AR64)</f>
        <v/>
      </c>
      <c r="M2246" s="929"/>
      <c r="N2246" s="930"/>
      <c r="P2246" s="362"/>
    </row>
    <row r="2247" spans="1:16" ht="21" customHeight="1">
      <c r="A2247" s="891" t="str">
        <f>'statement of marks'!$FJ$3</f>
        <v xml:space="preserve"> FOUNDATION OF IT</v>
      </c>
      <c r="B2247" s="892"/>
      <c r="C2247" s="272">
        <f>IF('statement of marks'!FJ64="","",'statement of marks'!FJ64)</f>
        <v>10</v>
      </c>
      <c r="D2247" s="272">
        <f>IF('statement of marks'!FK64="","",'statement of marks'!FK64)</f>
        <v>10</v>
      </c>
      <c r="E2247" s="277">
        <f>IF('statement of marks'!FL64="","",'statement of marks'!FL64)</f>
        <v>10</v>
      </c>
      <c r="F2247" s="926"/>
      <c r="G2247" s="272">
        <f>IF('statement of marks'!FP64="","",'statement of marks'!FP64)</f>
        <v>51</v>
      </c>
      <c r="H2247" s="270">
        <f>IF(G2247="","",SUM(C2247:G2247))</f>
        <v>81</v>
      </c>
      <c r="I2247" s="272">
        <f>IF('statement of marks'!FU64="","",'statement of marks'!FU64)</f>
        <v>90</v>
      </c>
      <c r="J2247" s="270">
        <f>IF(I2247="","",SUM(H2247:I2247))</f>
        <v>171</v>
      </c>
      <c r="K2247" s="275" t="str">
        <f>IF('statement of marks'!IY64="","",'statement of marks'!IY64)</f>
        <v>A</v>
      </c>
      <c r="L2247" s="274" t="str">
        <f>IF('result subject-wise'!AS64="","",'result subject-wise'!AS64)</f>
        <v/>
      </c>
      <c r="M2247" s="931" t="str">
        <f>IF('result subject-wise'!AV64="","",'result subject-wise'!AV64)</f>
        <v/>
      </c>
      <c r="N2247" s="932"/>
      <c r="P2247" s="362"/>
    </row>
    <row r="2248" spans="1:16" ht="21" customHeight="1">
      <c r="A2248" s="891" t="str">
        <f>'statement of marks'!$GE$3</f>
        <v xml:space="preserve"> S.U.P.W.</v>
      </c>
      <c r="B2248" s="892"/>
      <c r="C2248" s="933" t="s">
        <v>244</v>
      </c>
      <c r="D2248" s="934"/>
      <c r="E2248" s="933" t="s">
        <v>74</v>
      </c>
      <c r="F2248" s="933"/>
      <c r="G2248" s="934"/>
      <c r="H2248" s="934" t="s">
        <v>75</v>
      </c>
      <c r="I2248" s="934"/>
      <c r="J2248" s="270" t="s">
        <v>35</v>
      </c>
      <c r="K2248" s="274" t="s">
        <v>52</v>
      </c>
      <c r="L2248" s="935"/>
      <c r="M2248" s="933" t="s">
        <v>130</v>
      </c>
      <c r="N2248" s="936"/>
      <c r="P2248" s="362"/>
    </row>
    <row r="2249" spans="1:16" ht="21" customHeight="1">
      <c r="A2249" s="891"/>
      <c r="B2249" s="892"/>
      <c r="C2249" s="934">
        <f>'statement of marks'!$GE$6</f>
        <v>25</v>
      </c>
      <c r="D2249" s="934"/>
      <c r="E2249" s="934">
        <f>'statement of marks'!$GF$6</f>
        <v>45</v>
      </c>
      <c r="F2249" s="934"/>
      <c r="G2249" s="934"/>
      <c r="H2249" s="934">
        <f>'statement of marks'!$GG$6</f>
        <v>30</v>
      </c>
      <c r="I2249" s="934"/>
      <c r="J2249" s="270">
        <f>SUM(C2249,E2249,H2249)</f>
        <v>100</v>
      </c>
      <c r="K2249" s="274"/>
      <c r="L2249" s="935"/>
      <c r="M2249" s="937" t="str">
        <f>IF(M2247="PASS",N2244,"")</f>
        <v/>
      </c>
      <c r="N2249" s="938"/>
      <c r="P2249" s="362"/>
    </row>
    <row r="2250" spans="1:16" ht="21" customHeight="1">
      <c r="A2250" s="891"/>
      <c r="B2250" s="892"/>
      <c r="C2250" s="939">
        <f>IF('statement of marks'!GE64="","",'statement of marks'!GE64)</f>
        <v>24</v>
      </c>
      <c r="D2250" s="939"/>
      <c r="E2250" s="939">
        <f>'statement of marks'!GF64</f>
        <v>44</v>
      </c>
      <c r="F2250" s="939"/>
      <c r="G2250" s="939"/>
      <c r="H2250" s="939">
        <f>'statement of marks'!GG64</f>
        <v>30</v>
      </c>
      <c r="I2250" s="939"/>
      <c r="J2250" s="272">
        <f>IF(H2250="","",SUM(C2250,E2250,H2250))</f>
        <v>98</v>
      </c>
      <c r="K2250" s="275" t="str">
        <f>IF('statement of marks'!IZ64="","",'statement of marks'!IZ64)</f>
        <v>A</v>
      </c>
      <c r="L2250" s="935"/>
      <c r="M2250" s="940" t="s">
        <v>50</v>
      </c>
      <c r="N2250" s="941"/>
      <c r="P2250" s="362"/>
    </row>
    <row r="2251" spans="1:16" ht="21" customHeight="1">
      <c r="A2251" s="891" t="str">
        <f>'statement of marks'!$GN$3</f>
        <v xml:space="preserve"> ART EDU.</v>
      </c>
      <c r="B2251" s="892"/>
      <c r="C2251" s="934" t="s">
        <v>76</v>
      </c>
      <c r="D2251" s="934"/>
      <c r="E2251" s="934" t="s">
        <v>77</v>
      </c>
      <c r="F2251" s="934"/>
      <c r="G2251" s="934"/>
      <c r="H2251" s="934" t="s">
        <v>78</v>
      </c>
      <c r="I2251" s="934"/>
      <c r="J2251" s="270" t="s">
        <v>35</v>
      </c>
      <c r="K2251" s="274" t="s">
        <v>52</v>
      </c>
      <c r="L2251" s="935"/>
      <c r="M2251" s="942" t="str">
        <f>IF(M2249="","",IF(M2249&gt;=60,"FIRST",IF(M2249&gt;=48,"SECOND",IF(M2249&gt;=36,"THIRD"))))</f>
        <v/>
      </c>
      <c r="N2251" s="943"/>
      <c r="P2251" s="362"/>
    </row>
    <row r="2252" spans="1:16" ht="21" customHeight="1">
      <c r="A2252" s="891"/>
      <c r="B2252" s="892"/>
      <c r="C2252" s="934">
        <f>'statement of marks'!$GN$6</f>
        <v>25</v>
      </c>
      <c r="D2252" s="934"/>
      <c r="E2252" s="274">
        <f>'statement of marks'!$GO$6</f>
        <v>30</v>
      </c>
      <c r="F2252" s="274"/>
      <c r="G2252" s="270">
        <f>'statement of marks'!$GP$6</f>
        <v>30</v>
      </c>
      <c r="H2252" s="934">
        <f>'statement of marks'!$GQ$6</f>
        <v>15</v>
      </c>
      <c r="I2252" s="934"/>
      <c r="J2252" s="270">
        <f>SUM(C2252,E2252,G2252,H2252)</f>
        <v>100</v>
      </c>
      <c r="K2252" s="274"/>
      <c r="L2252" s="935"/>
      <c r="M2252" s="942"/>
      <c r="N2252" s="943"/>
      <c r="P2252" s="362"/>
    </row>
    <row r="2253" spans="1:16" ht="21" customHeight="1">
      <c r="A2253" s="891"/>
      <c r="B2253" s="892"/>
      <c r="C2253" s="939">
        <f>IF('statement of marks'!GN64="","",'statement of marks'!GN64)</f>
        <v>24</v>
      </c>
      <c r="D2253" s="939"/>
      <c r="E2253" s="277">
        <f>'statement of marks'!GO64</f>
        <v>28</v>
      </c>
      <c r="F2253" s="277"/>
      <c r="G2253" s="272">
        <f>'statement of marks'!GP64</f>
        <v>27</v>
      </c>
      <c r="H2253" s="939">
        <f>'statement of marks'!GQ64</f>
        <v>14</v>
      </c>
      <c r="I2253" s="939"/>
      <c r="J2253" s="270">
        <f>IF(H2253="","",SUM(C2253:H2253))</f>
        <v>93</v>
      </c>
      <c r="K2253" s="275" t="str">
        <f>IF('statement of marks'!JA64="","",'statement of marks'!JA64)</f>
        <v>A</v>
      </c>
      <c r="L2253" s="944" t="s">
        <v>442</v>
      </c>
      <c r="M2253" s="945"/>
      <c r="N2253" s="946"/>
      <c r="P2253" s="362"/>
    </row>
    <row r="2254" spans="1:16" ht="21" customHeight="1">
      <c r="A2254" s="922" t="s">
        <v>439</v>
      </c>
      <c r="B2254" s="923"/>
      <c r="C2254" s="901" t="str">
        <f>'statement of marks'!HK64</f>
        <v/>
      </c>
      <c r="D2254" s="901"/>
      <c r="E2254" s="901"/>
      <c r="F2254" s="278"/>
      <c r="G2254" s="278" t="s">
        <v>211</v>
      </c>
      <c r="H2254" s="275" t="str">
        <f>IF('statement of marks'!DR64="","",'statement of marks'!DR64)</f>
        <v/>
      </c>
      <c r="I2254" s="942" t="s">
        <v>209</v>
      </c>
      <c r="J2254" s="942"/>
      <c r="K2254" s="272" t="str">
        <f>IF('statement of marks'!HM64="","",'statement of marks'!HM64)</f>
        <v/>
      </c>
      <c r="L2254" s="945"/>
      <c r="M2254" s="945"/>
      <c r="N2254" s="946"/>
      <c r="P2254" s="362"/>
    </row>
    <row r="2255" spans="1:16" ht="21" customHeight="1">
      <c r="A2255" s="310" t="s">
        <v>363</v>
      </c>
      <c r="B2255" s="947" t="s">
        <v>202</v>
      </c>
      <c r="C2255" s="947"/>
      <c r="D2255" s="939" t="s">
        <v>203</v>
      </c>
      <c r="E2255" s="939"/>
      <c r="F2255" s="272"/>
      <c r="G2255" s="939" t="s">
        <v>204</v>
      </c>
      <c r="H2255" s="939"/>
      <c r="I2255" s="939" t="s">
        <v>205</v>
      </c>
      <c r="J2255" s="939"/>
      <c r="K2255" s="272" t="s">
        <v>324</v>
      </c>
      <c r="L2255" s="945"/>
      <c r="M2255" s="945"/>
      <c r="N2255" s="946"/>
      <c r="P2255" s="362"/>
    </row>
    <row r="2256" spans="1:16" ht="21" customHeight="1">
      <c r="A2256" s="891" t="s">
        <v>200</v>
      </c>
      <c r="B2256" s="892"/>
      <c r="C2256" s="277" t="str">
        <f>IF('statement of marks'!HO64="","",'statement of marks'!HO64)</f>
        <v/>
      </c>
      <c r="D2256" s="893" t="str">
        <f>IF('statement of marks'!HQ64="","",'statement of marks'!HQ64)</f>
        <v/>
      </c>
      <c r="E2256" s="893"/>
      <c r="F2256" s="277"/>
      <c r="G2256" s="893" t="str">
        <f>IF('statement of marks'!HS64="","",'statement of marks'!HS64)</f>
        <v/>
      </c>
      <c r="H2256" s="893"/>
      <c r="I2256" s="893" t="str">
        <f>IF('statement of marks'!HU64="","",'statement of marks'!HU64)</f>
        <v/>
      </c>
      <c r="J2256" s="893"/>
      <c r="K2256" s="275" t="str">
        <f>'statement of marks'!HW64</f>
        <v/>
      </c>
      <c r="L2256" s="894" t="str">
        <f>IF(OR(M2247="PASS",M2247="FAIL"),'result subject-wise'!$AV$112,"")</f>
        <v/>
      </c>
      <c r="M2256" s="894"/>
      <c r="N2256" s="895"/>
      <c r="P2256" s="362"/>
    </row>
    <row r="2257" spans="1:16" ht="21" customHeight="1">
      <c r="A2257" s="896" t="s">
        <v>201</v>
      </c>
      <c r="B2257" s="897"/>
      <c r="C2257" s="274" t="str">
        <f>IF('statement of marks'!HN64="","",'statement of marks'!HN64)</f>
        <v/>
      </c>
      <c r="D2257" s="898" t="str">
        <f>IF('statement of marks'!HP64="","",'statement of marks'!HP64)</f>
        <v/>
      </c>
      <c r="E2257" s="898"/>
      <c r="F2257" s="274"/>
      <c r="G2257" s="898" t="str">
        <f>IF('statement of marks'!HR64="","",'statement of marks'!HR64)</f>
        <v/>
      </c>
      <c r="H2257" s="898"/>
      <c r="I2257" s="898" t="str">
        <f>IF('statement of marks'!HT64="","",'statement of marks'!HT64)</f>
        <v/>
      </c>
      <c r="J2257" s="898"/>
      <c r="K2257" s="274" t="str">
        <f>'statement of marks'!HV64</f>
        <v/>
      </c>
      <c r="L2257" s="894"/>
      <c r="M2257" s="894"/>
      <c r="N2257" s="895"/>
      <c r="P2257" s="362"/>
    </row>
    <row r="2258" spans="1:16" ht="21" customHeight="1">
      <c r="A2258" s="899" t="s">
        <v>323</v>
      </c>
      <c r="B2258" s="900"/>
      <c r="C2258" s="22"/>
      <c r="D2258" s="901"/>
      <c r="E2258" s="901"/>
      <c r="F2258" s="278"/>
      <c r="G2258" s="901"/>
      <c r="H2258" s="901"/>
      <c r="I2258" s="901"/>
      <c r="J2258" s="901"/>
      <c r="K2258" s="901"/>
      <c r="L2258" s="901"/>
      <c r="M2258" s="901"/>
      <c r="N2258" s="902"/>
      <c r="P2258" s="362"/>
    </row>
    <row r="2259" spans="1:16" ht="21" customHeight="1">
      <c r="A2259" s="899" t="s">
        <v>206</v>
      </c>
      <c r="B2259" s="900"/>
      <c r="C2259" s="22"/>
      <c r="D2259" s="901"/>
      <c r="E2259" s="901"/>
      <c r="F2259" s="278"/>
      <c r="G2259" s="901"/>
      <c r="H2259" s="901"/>
      <c r="I2259" s="901"/>
      <c r="J2259" s="901"/>
      <c r="K2259" s="901"/>
      <c r="L2259" s="901"/>
      <c r="M2259" s="901"/>
      <c r="N2259" s="902"/>
      <c r="P2259" s="362"/>
    </row>
    <row r="2260" spans="1:16" ht="21" customHeight="1">
      <c r="A2260" s="891" t="s">
        <v>322</v>
      </c>
      <c r="B2260" s="892"/>
      <c r="C2260" s="22"/>
      <c r="D2260" s="901"/>
      <c r="E2260" s="901"/>
      <c r="F2260" s="278"/>
      <c r="G2260" s="901"/>
      <c r="H2260" s="901"/>
      <c r="I2260" s="901"/>
      <c r="J2260" s="901"/>
      <c r="K2260" s="594" t="s">
        <v>322</v>
      </c>
      <c r="L2260" s="901"/>
      <c r="M2260" s="901"/>
      <c r="N2260" s="902"/>
      <c r="P2260" s="362"/>
    </row>
    <row r="2261" spans="1:16" ht="21" customHeight="1">
      <c r="A2261" s="891" t="s">
        <v>207</v>
      </c>
      <c r="B2261" s="892"/>
      <c r="C2261" s="22"/>
      <c r="D2261" s="901"/>
      <c r="E2261" s="901"/>
      <c r="F2261" s="278"/>
      <c r="G2261" s="901"/>
      <c r="H2261" s="901"/>
      <c r="I2261" s="901"/>
      <c r="J2261" s="901"/>
      <c r="K2261" s="901"/>
      <c r="L2261" s="901"/>
      <c r="M2261" s="901"/>
      <c r="N2261" s="902"/>
      <c r="P2261" s="362"/>
    </row>
    <row r="2262" spans="1:16" ht="21" customHeight="1" thickBot="1">
      <c r="A2262" s="905" t="s">
        <v>208</v>
      </c>
      <c r="B2262" s="906"/>
      <c r="C2262" s="906"/>
      <c r="D2262" s="906"/>
      <c r="E2262" s="906"/>
      <c r="F2262" s="314"/>
      <c r="G2262" s="907">
        <f>'statement of marks'!$HV$108</f>
        <v>45781</v>
      </c>
      <c r="H2262" s="907"/>
      <c r="I2262" s="908" t="s">
        <v>210</v>
      </c>
      <c r="J2262" s="908"/>
      <c r="K2262" s="903"/>
      <c r="L2262" s="903"/>
      <c r="M2262" s="903"/>
      <c r="N2262" s="904"/>
      <c r="P2262" s="362"/>
    </row>
    <row r="2263" spans="1:16" ht="21" customHeight="1" thickTop="1">
      <c r="A2263" s="962" t="s">
        <v>195</v>
      </c>
      <c r="B2263" s="963"/>
      <c r="C2263" s="963"/>
      <c r="D2263" s="963"/>
      <c r="E2263" s="963"/>
      <c r="F2263" s="963"/>
      <c r="G2263" s="963"/>
      <c r="H2263" s="963"/>
      <c r="I2263" s="963"/>
      <c r="J2263" s="963"/>
      <c r="K2263" s="963"/>
      <c r="L2263" s="963"/>
      <c r="M2263" s="963"/>
      <c r="N2263" s="964"/>
      <c r="P2263" s="362"/>
    </row>
    <row r="2264" spans="1:16" ht="21" customHeight="1">
      <c r="A2264" s="965" t="str">
        <f>IF('statement of marks'!$A$2="","",'statement of marks'!$A$2)</f>
        <v>Govt. Higher Secondary School, XYZ</v>
      </c>
      <c r="B2264" s="966"/>
      <c r="C2264" s="966"/>
      <c r="D2264" s="966"/>
      <c r="E2264" s="966"/>
      <c r="F2264" s="966"/>
      <c r="G2264" s="966"/>
      <c r="H2264" s="966"/>
      <c r="I2264" s="966"/>
      <c r="J2264" s="966"/>
      <c r="K2264" s="966"/>
      <c r="L2264" s="966"/>
      <c r="M2264" s="966"/>
      <c r="N2264" s="967"/>
      <c r="P2264" s="362"/>
    </row>
    <row r="2265" spans="1:16" ht="21" customHeight="1">
      <c r="A2265" s="965"/>
      <c r="B2265" s="966"/>
      <c r="C2265" s="966"/>
      <c r="D2265" s="966"/>
      <c r="E2265" s="966"/>
      <c r="F2265" s="966"/>
      <c r="G2265" s="966"/>
      <c r="H2265" s="966"/>
      <c r="I2265" s="966"/>
      <c r="J2265" s="966"/>
      <c r="K2265" s="966"/>
      <c r="L2265" s="966"/>
      <c r="M2265" s="966"/>
      <c r="N2265" s="967"/>
      <c r="P2265" s="362"/>
    </row>
    <row r="2266" spans="1:16" ht="21" customHeight="1">
      <c r="A2266" s="891" t="s">
        <v>196</v>
      </c>
      <c r="B2266" s="892"/>
      <c r="C2266" s="939" t="str">
        <f>IF(M2286="","MAIN EXAM.",IF(C2293="SUPPL.","SUPPL. EXAM.",IF(C2293="RE-EXAM.","RE-EXAM.",)))</f>
        <v>MAIN EXAM.</v>
      </c>
      <c r="D2266" s="939"/>
      <c r="E2266" s="939"/>
      <c r="F2266" s="939"/>
      <c r="G2266" s="939"/>
      <c r="H2266" s="948" t="s">
        <v>133</v>
      </c>
      <c r="I2266" s="949"/>
      <c r="J2266" s="352" t="str">
        <f>IF('statement of marks'!$F$3="","",'statement of marks'!$F$3)</f>
        <v>2024-25</v>
      </c>
      <c r="K2266" s="939" t="s">
        <v>62</v>
      </c>
      <c r="L2266" s="939"/>
      <c r="M2266" s="939" t="str">
        <f>IF('statement of marks'!D65="","",'statement of marks'!D65)</f>
        <v/>
      </c>
      <c r="N2266" s="950"/>
      <c r="P2266" s="362"/>
    </row>
    <row r="2267" spans="1:16" ht="21" customHeight="1">
      <c r="A2267" s="891" t="s">
        <v>36</v>
      </c>
      <c r="B2267" s="892"/>
      <c r="C2267" s="892" t="str">
        <f>IF('statement of marks'!G65="","",'statement of marks'!G65)</f>
        <v/>
      </c>
      <c r="D2267" s="892"/>
      <c r="E2267" s="892"/>
      <c r="F2267" s="892"/>
      <c r="G2267" s="892"/>
      <c r="H2267" s="892"/>
      <c r="I2267" s="892"/>
      <c r="J2267" s="892"/>
      <c r="K2267" s="892"/>
      <c r="L2267" s="892"/>
      <c r="M2267" s="892"/>
      <c r="N2267" s="951"/>
      <c r="P2267" s="362"/>
    </row>
    <row r="2268" spans="1:16" ht="21" customHeight="1">
      <c r="A2268" s="891" t="s">
        <v>37</v>
      </c>
      <c r="B2268" s="892"/>
      <c r="C2268" s="892" t="str">
        <f>IF('statement of marks'!H65="","",'statement of marks'!H65)</f>
        <v/>
      </c>
      <c r="D2268" s="892"/>
      <c r="E2268" s="892"/>
      <c r="F2268" s="892"/>
      <c r="G2268" s="892"/>
      <c r="H2268" s="892"/>
      <c r="I2268" s="892"/>
      <c r="J2268" s="892"/>
      <c r="K2268" s="892"/>
      <c r="L2268" s="892"/>
      <c r="M2268" s="892"/>
      <c r="N2268" s="951"/>
      <c r="P2268" s="362"/>
    </row>
    <row r="2269" spans="1:16" ht="21" customHeight="1">
      <c r="A2269" s="891" t="s">
        <v>38</v>
      </c>
      <c r="B2269" s="892"/>
      <c r="C2269" s="892" t="str">
        <f>IF('statement of marks'!I65="","",'statement of marks'!I65)</f>
        <v/>
      </c>
      <c r="D2269" s="892"/>
      <c r="E2269" s="892"/>
      <c r="F2269" s="892"/>
      <c r="G2269" s="892"/>
      <c r="H2269" s="892"/>
      <c r="I2269" s="892"/>
      <c r="J2269" s="892"/>
      <c r="K2269" s="892"/>
      <c r="L2269" s="892"/>
      <c r="M2269" s="892"/>
      <c r="N2269" s="951"/>
      <c r="P2269" s="362"/>
    </row>
    <row r="2270" spans="1:16" ht="21" customHeight="1">
      <c r="A2270" s="891" t="s">
        <v>243</v>
      </c>
      <c r="B2270" s="892"/>
      <c r="C2270" s="892" t="str">
        <f>IF('statement of marks'!$A$3="","",'statement of marks'!$A$3)</f>
        <v>9 'A'</v>
      </c>
      <c r="D2270" s="892"/>
      <c r="E2270" s="939" t="s">
        <v>63</v>
      </c>
      <c r="F2270" s="939"/>
      <c r="G2270" s="939"/>
      <c r="H2270" s="939" t="str">
        <f>IF('statement of marks'!E65="","",'statement of marks'!E65)</f>
        <v/>
      </c>
      <c r="I2270" s="939"/>
      <c r="J2270" s="952" t="s">
        <v>58</v>
      </c>
      <c r="K2270" s="952"/>
      <c r="L2270" s="953" t="str">
        <f>IF('statement of marks'!F65="","",'statement of marks'!F65)</f>
        <v/>
      </c>
      <c r="M2270" s="953"/>
      <c r="N2270" s="954"/>
      <c r="P2270" s="362"/>
    </row>
    <row r="2271" spans="1:16" ht="21" customHeight="1">
      <c r="A2271" s="955" t="s">
        <v>197</v>
      </c>
      <c r="B2271" s="956" t="s">
        <v>198</v>
      </c>
      <c r="C2271" s="659" t="s">
        <v>67</v>
      </c>
      <c r="D2271" s="659" t="s">
        <v>68</v>
      </c>
      <c r="E2271" s="957" t="s">
        <v>434</v>
      </c>
      <c r="F2271" s="958" t="s">
        <v>431</v>
      </c>
      <c r="G2271" s="659" t="s">
        <v>370</v>
      </c>
      <c r="H2271" s="659" t="s">
        <v>212</v>
      </c>
      <c r="I2271" s="659" t="s">
        <v>432</v>
      </c>
      <c r="J2271" s="659" t="s">
        <v>168</v>
      </c>
      <c r="K2271" s="659" t="s">
        <v>438</v>
      </c>
      <c r="L2271" s="659" t="s">
        <v>365</v>
      </c>
      <c r="M2271" s="659" t="s">
        <v>366</v>
      </c>
      <c r="N2271" s="961" t="s">
        <v>213</v>
      </c>
      <c r="P2271" s="362"/>
    </row>
    <row r="2272" spans="1:16" ht="21" customHeight="1">
      <c r="A2272" s="955"/>
      <c r="B2272" s="956"/>
      <c r="C2272" s="659"/>
      <c r="D2272" s="659"/>
      <c r="E2272" s="957"/>
      <c r="F2272" s="959"/>
      <c r="G2272" s="659"/>
      <c r="H2272" s="659"/>
      <c r="I2272" s="659"/>
      <c r="J2272" s="659"/>
      <c r="K2272" s="659"/>
      <c r="L2272" s="659"/>
      <c r="M2272" s="659"/>
      <c r="N2272" s="961"/>
      <c r="P2272" s="362"/>
    </row>
    <row r="2273" spans="1:16" ht="21" customHeight="1">
      <c r="A2273" s="955"/>
      <c r="B2273" s="956"/>
      <c r="C2273" s="659"/>
      <c r="D2273" s="659"/>
      <c r="E2273" s="957"/>
      <c r="F2273" s="960"/>
      <c r="G2273" s="659"/>
      <c r="H2273" s="659"/>
      <c r="I2273" s="659"/>
      <c r="J2273" s="659"/>
      <c r="K2273" s="659"/>
      <c r="L2273" s="659"/>
      <c r="M2273" s="659"/>
      <c r="N2273" s="961"/>
      <c r="P2273" s="362"/>
    </row>
    <row r="2274" spans="1:16" ht="21" customHeight="1">
      <c r="A2274" s="922" t="s">
        <v>149</v>
      </c>
      <c r="B2274" s="923"/>
      <c r="C2274" s="274">
        <v>10</v>
      </c>
      <c r="D2274" s="274">
        <v>10</v>
      </c>
      <c r="E2274" s="322" t="s">
        <v>436</v>
      </c>
      <c r="F2274" s="322" t="s">
        <v>437</v>
      </c>
      <c r="G2274" s="274">
        <v>70</v>
      </c>
      <c r="H2274" s="270">
        <v>100</v>
      </c>
      <c r="I2274" s="202">
        <v>100</v>
      </c>
      <c r="J2274" s="270">
        <v>200</v>
      </c>
      <c r="K2274" s="279"/>
      <c r="L2274" s="270">
        <v>100</v>
      </c>
      <c r="M2274" s="270"/>
      <c r="N2274" s="201">
        <v>200</v>
      </c>
      <c r="P2274" s="362"/>
    </row>
    <row r="2275" spans="1:16" ht="21" customHeight="1">
      <c r="A2275" s="891" t="str">
        <f>'statement of marks'!$J$3</f>
        <v xml:space="preserve"> HINDI</v>
      </c>
      <c r="B2275" s="892"/>
      <c r="C2275" s="277" t="str">
        <f>IF('statement of marks'!J65="","",'statement of marks'!J65)</f>
        <v/>
      </c>
      <c r="D2275" s="277" t="str">
        <f>IF('statement of marks'!K65="","",'statement of marks'!K65)</f>
        <v/>
      </c>
      <c r="E2275" s="277" t="str">
        <f>IF('statement of marks'!L65="","",'statement of marks'!L65)</f>
        <v/>
      </c>
      <c r="F2275" s="360" t="str">
        <f>IF('statement of marks'!N65="","",'statement of marks'!N65)</f>
        <v/>
      </c>
      <c r="G2275" s="277" t="str">
        <f>IF('statement of marks'!O65="","",'statement of marks'!O65)</f>
        <v/>
      </c>
      <c r="H2275" s="270" t="str">
        <f t="shared" ref="H2275:H2280" si="347">IF(G2275="","",SUM(C2275:G2275))</f>
        <v/>
      </c>
      <c r="I2275" s="202" t="str">
        <f>IF('statement of marks'!Q65="","",'statement of marks'!Q65)</f>
        <v/>
      </c>
      <c r="J2275" s="203" t="str">
        <f t="shared" ref="J2275:J2280" si="348">IF(I2275="","",SUM(H2275:I2275))</f>
        <v/>
      </c>
      <c r="K2275" s="275" t="str">
        <f>CONCATENATE('statement of marks'!HZ65,'statement of marks'!IA65,'statement of marks'!IB65)</f>
        <v/>
      </c>
      <c r="L2275" s="277" t="str">
        <f>IF('result subject-wise'!AB65="","",'result subject-wise'!AB65)</f>
        <v/>
      </c>
      <c r="M2275" s="277" t="str">
        <f>IF('result subject-wise'!AK65="","",'result subject-wise'!AK65)</f>
        <v/>
      </c>
      <c r="N2275" s="276" t="str">
        <f>IF(AND(K2275="RE",M2275=""),"",IF(AND(K2275="S",M2275=""),"",IF(M2275="P",SUM(H2275,L2275),J2275)))</f>
        <v/>
      </c>
      <c r="P2275" s="362"/>
    </row>
    <row r="2276" spans="1:16" ht="21" customHeight="1">
      <c r="A2276" s="891" t="str">
        <f>'statement of marks'!$Y$3</f>
        <v xml:space="preserve"> ENGLISH</v>
      </c>
      <c r="B2276" s="892"/>
      <c r="C2276" s="277" t="str">
        <f>IF('statement of marks'!Y65="","",'statement of marks'!Y65)</f>
        <v/>
      </c>
      <c r="D2276" s="277" t="str">
        <f>IF('statement of marks'!Z65="","",'statement of marks'!Z65)</f>
        <v/>
      </c>
      <c r="E2276" s="277" t="str">
        <f>IF('statement of marks'!AA65="","",'statement of marks'!AA65)</f>
        <v/>
      </c>
      <c r="F2276" s="360" t="str">
        <f>IF('statement of marks'!AC65="","",'statement of marks'!AC65)</f>
        <v/>
      </c>
      <c r="G2276" s="277" t="str">
        <f>IF('statement of marks'!AD65="","",'statement of marks'!AD65)</f>
        <v/>
      </c>
      <c r="H2276" s="270" t="str">
        <f t="shared" si="347"/>
        <v/>
      </c>
      <c r="I2276" s="202" t="str">
        <f>IF('statement of marks'!AF65="","",'statement of marks'!AF65)</f>
        <v/>
      </c>
      <c r="J2276" s="203" t="str">
        <f t="shared" si="348"/>
        <v/>
      </c>
      <c r="K2276" s="275" t="str">
        <f>CONCATENATE('statement of marks'!IC65,'statement of marks'!ID65,'statement of marks'!IE65,)</f>
        <v/>
      </c>
      <c r="L2276" s="277" t="str">
        <f>IF('result subject-wise'!AC65="","",'result subject-wise'!AC65)</f>
        <v/>
      </c>
      <c r="M2276" s="277" t="str">
        <f>IF('result subject-wise'!AL65="","",'result subject-wise'!AL65)</f>
        <v/>
      </c>
      <c r="N2276" s="276" t="str">
        <f t="shared" ref="N2276:N2280" si="349">IF(AND(K2276="RE",M2276=""),"",IF(AND(K2276="S",M2276=""),"",IF(M2276="P",SUM(H2276,L2276),J2276)))</f>
        <v/>
      </c>
      <c r="P2276" s="362"/>
    </row>
    <row r="2277" spans="1:16" ht="21" customHeight="1">
      <c r="A2277" s="891" t="str">
        <f>'statement of marks'!AO65</f>
        <v/>
      </c>
      <c r="B2277" s="892"/>
      <c r="C2277" s="277" t="str">
        <f>IF('statement of marks'!AP65="","",'statement of marks'!AP65)</f>
        <v/>
      </c>
      <c r="D2277" s="277" t="str">
        <f>IF('statement of marks'!AQ65="","",'statement of marks'!AQ65)</f>
        <v/>
      </c>
      <c r="E2277" s="277" t="str">
        <f>IF('statement of marks'!AR65="","",'statement of marks'!AR65)</f>
        <v/>
      </c>
      <c r="F2277" s="360" t="str">
        <f>IF('statement of marks'!AT65="","",'statement of marks'!AT65)</f>
        <v/>
      </c>
      <c r="G2277" s="277" t="str">
        <f>IF('statement of marks'!AU65="","",'statement of marks'!AU65)</f>
        <v/>
      </c>
      <c r="H2277" s="270" t="str">
        <f t="shared" si="347"/>
        <v/>
      </c>
      <c r="I2277" s="202" t="str">
        <f>IF('statement of marks'!AW65="","",'statement of marks'!AW65)</f>
        <v/>
      </c>
      <c r="J2277" s="203" t="str">
        <f t="shared" si="348"/>
        <v/>
      </c>
      <c r="K2277" s="275" t="str">
        <f>CONCATENATE('statement of marks'!IF65,'statement of marks'!IL65,'statement of marks'!IM65)</f>
        <v/>
      </c>
      <c r="L2277" s="277" t="str">
        <f>IF('result subject-wise'!AD65="","",'result subject-wise'!AD65)</f>
        <v/>
      </c>
      <c r="M2277" s="277" t="str">
        <f>IF('result subject-wise'!AM65="","",'result subject-wise'!AM65)</f>
        <v/>
      </c>
      <c r="N2277" s="276" t="str">
        <f t="shared" si="349"/>
        <v/>
      </c>
      <c r="P2277" s="362"/>
    </row>
    <row r="2278" spans="1:16" ht="21" customHeight="1">
      <c r="A2278" s="891" t="str">
        <f>'statement of marks'!$BE$3</f>
        <v xml:space="preserve"> SCIENCE</v>
      </c>
      <c r="B2278" s="892"/>
      <c r="C2278" s="277" t="str">
        <f>IF('statement of marks'!BE65="","",'statement of marks'!BE65)</f>
        <v/>
      </c>
      <c r="D2278" s="277" t="str">
        <f>IF('statement of marks'!BF65="","",'statement of marks'!BF65)</f>
        <v/>
      </c>
      <c r="E2278" s="277" t="str">
        <f>IF('statement of marks'!BG65="","",'statement of marks'!BG65)</f>
        <v/>
      </c>
      <c r="F2278" s="360" t="str">
        <f>IF('statement of marks'!BI65="","",'statement of marks'!BI65)</f>
        <v/>
      </c>
      <c r="G2278" s="277" t="str">
        <f>IF('statement of marks'!BJ65="","",'statement of marks'!BJ65)</f>
        <v/>
      </c>
      <c r="H2278" s="270" t="str">
        <f t="shared" si="347"/>
        <v/>
      </c>
      <c r="I2278" s="202" t="str">
        <f>IF('statement of marks'!BL65="","",'statement of marks'!BL65)</f>
        <v/>
      </c>
      <c r="J2278" s="203" t="str">
        <f t="shared" si="348"/>
        <v/>
      </c>
      <c r="K2278" s="275" t="str">
        <f>CONCATENATE('statement of marks'!IN65,'statement of marks'!IO65,'statement of marks'!IP65)</f>
        <v/>
      </c>
      <c r="L2278" s="277" t="str">
        <f>IF('result subject-wise'!AE65="","",'result subject-wise'!AE65)</f>
        <v/>
      </c>
      <c r="M2278" s="277" t="str">
        <f>IF('result subject-wise'!AN65="","",'result subject-wise'!AN65)</f>
        <v/>
      </c>
      <c r="N2278" s="276" t="str">
        <f t="shared" si="349"/>
        <v/>
      </c>
      <c r="P2278" s="362"/>
    </row>
    <row r="2279" spans="1:16" ht="21" customHeight="1">
      <c r="A2279" s="909" t="str">
        <f>'statement of marks'!$BU65</f>
        <v xml:space="preserve"> SOCIAL SCIENCE</v>
      </c>
      <c r="B2279" s="910"/>
      <c r="C2279" s="277">
        <f>IF('statement of marks'!CL65="","",'statement of marks'!CL65)</f>
        <v>10</v>
      </c>
      <c r="D2279" s="277">
        <f>IF('statement of marks'!CM65="","",'statement of marks'!CM65)</f>
        <v>10</v>
      </c>
      <c r="E2279" s="277">
        <f>IF('statement of marks'!CN65="","",'statement of marks'!CN65)</f>
        <v>9</v>
      </c>
      <c r="F2279" s="360">
        <f>IF('statement of marks'!CO65="","",'statement of marks'!CO65)</f>
        <v>0.5</v>
      </c>
      <c r="G2279" s="277">
        <f>IF('statement of marks'!CP65="","",'statement of marks'!CP65)</f>
        <v>70</v>
      </c>
      <c r="H2279" s="270">
        <f t="shared" si="347"/>
        <v>99.5</v>
      </c>
      <c r="I2279" s="202">
        <f>IF('statement of marks'!CR65="","",'statement of marks'!CR65)</f>
        <v>100</v>
      </c>
      <c r="J2279" s="203">
        <f t="shared" si="348"/>
        <v>199.5</v>
      </c>
      <c r="K2279" s="275" t="str">
        <f>CONCATENATE('statement of marks'!IQ65,'statement of marks'!IR65,'statement of marks'!IS65)</f>
        <v/>
      </c>
      <c r="L2279" s="277" t="str">
        <f>IF('result subject-wise'!AF65="","",'result subject-wise'!AF65)</f>
        <v/>
      </c>
      <c r="M2279" s="277" t="str">
        <f>IF('result subject-wise'!AO65="","",'result subject-wise'!AO65)</f>
        <v/>
      </c>
      <c r="N2279" s="276">
        <f t="shared" si="349"/>
        <v>199.5</v>
      </c>
      <c r="P2279" s="362"/>
    </row>
    <row r="2280" spans="1:16" ht="21" customHeight="1">
      <c r="A2280" s="891" t="str">
        <f>'statement of marks'!$CZ$3</f>
        <v xml:space="preserve"> MATHEMATICS</v>
      </c>
      <c r="B2280" s="892"/>
      <c r="C2280" s="277">
        <f>IF('statement of marks'!CZ65="","",'statement of marks'!CZ65)</f>
        <v>5</v>
      </c>
      <c r="D2280" s="277">
        <f>IF('statement of marks'!DA65="","",'statement of marks'!DA65)</f>
        <v>4</v>
      </c>
      <c r="E2280" s="277">
        <f>IF('statement of marks'!DB65="","",'statement of marks'!DB65)</f>
        <v>8</v>
      </c>
      <c r="F2280" s="360">
        <f>IF('statement of marks'!DD65="","",'statement of marks'!DD65)</f>
        <v>1</v>
      </c>
      <c r="G2280" s="277">
        <f>IF('statement of marks'!DE65="","",'statement of marks'!DE65)</f>
        <v>25</v>
      </c>
      <c r="H2280" s="270">
        <f t="shared" si="347"/>
        <v>43</v>
      </c>
      <c r="I2280" s="202">
        <f>IF('statement of marks'!DG65="","",'statement of marks'!DG65)</f>
        <v>90</v>
      </c>
      <c r="J2280" s="203">
        <f t="shared" si="348"/>
        <v>133</v>
      </c>
      <c r="K2280" s="275" t="str">
        <f>CONCATENATE('statement of marks'!IT65,'statement of marks'!IU65,'statement of marks'!IV65)</f>
        <v/>
      </c>
      <c r="L2280" s="277" t="str">
        <f>IF('result subject-wise'!AG65="","",'result subject-wise'!AG65)</f>
        <v/>
      </c>
      <c r="M2280" s="277" t="str">
        <f>IF('result subject-wise'!AP65="","",'result subject-wise'!AP65)</f>
        <v/>
      </c>
      <c r="N2280" s="276">
        <f t="shared" si="349"/>
        <v>133</v>
      </c>
      <c r="P2280" s="362"/>
    </row>
    <row r="2281" spans="1:16" ht="21" customHeight="1">
      <c r="A2281" s="911" t="s">
        <v>214</v>
      </c>
      <c r="B2281" s="912"/>
      <c r="C2281" s="274">
        <f t="shared" ref="C2281:D2281" si="350">IF(C2280="","",SUM(C2275:C2280))</f>
        <v>15</v>
      </c>
      <c r="D2281" s="274">
        <f t="shared" si="350"/>
        <v>14</v>
      </c>
      <c r="E2281" s="274">
        <f>IF(E2280="","",SUM(E2275:E2280))</f>
        <v>17</v>
      </c>
      <c r="F2281" s="361">
        <f>IF(F2280="","",SUM(F2275:F2280))</f>
        <v>1.5</v>
      </c>
      <c r="G2281" s="274">
        <f t="shared" ref="G2281:J2281" si="351">IF(G2280="","",SUM(G2275:G2280))</f>
        <v>95</v>
      </c>
      <c r="H2281" s="274">
        <f t="shared" si="351"/>
        <v>142.5</v>
      </c>
      <c r="I2281" s="274">
        <f t="shared" si="351"/>
        <v>190</v>
      </c>
      <c r="J2281" s="274">
        <f t="shared" si="351"/>
        <v>332.5</v>
      </c>
      <c r="K2281" s="913"/>
      <c r="L2281" s="914"/>
      <c r="M2281" s="919">
        <f>COUNTIF(M2275:M2280,"F")</f>
        <v>0</v>
      </c>
      <c r="N2281" s="273">
        <f>SUM(N2275:N2280)</f>
        <v>332.5</v>
      </c>
      <c r="P2281" s="362"/>
    </row>
    <row r="2282" spans="1:16" ht="21" customHeight="1">
      <c r="A2282" s="911" t="s">
        <v>199</v>
      </c>
      <c r="B2282" s="912"/>
      <c r="C2282" s="270">
        <f>60-(COUNTIF(C2275:C2280,"NA")*C2274+COUNTIF(C2275:C2280,"ML")*C2274)</f>
        <v>60</v>
      </c>
      <c r="D2282" s="270">
        <f>60-(COUNTIF(D2275:D2280,"NA")*D2274+COUNTIF(D2275:D2280,"ML")*D2274)</f>
        <v>60</v>
      </c>
      <c r="E2282" s="270">
        <f>53-(COUNTIF(E2275:E2280,"NA")*9+COUNTIF(E2275:E2280,"ML")*9)</f>
        <v>53</v>
      </c>
      <c r="F2282" s="270">
        <f>7-(COUNTIF(F2275:F2280,"ML")*1)</f>
        <v>7</v>
      </c>
      <c r="G2282" s="270">
        <f>420-(COUNTIF(G2275:G2280,"NA")*G2274+COUNTIF(G2275:G2280,"ML")*G2274)</f>
        <v>420</v>
      </c>
      <c r="H2282" s="270">
        <f>SUM(C2282:G2282)</f>
        <v>600</v>
      </c>
      <c r="I2282" s="270">
        <f>600-(COUNTIF(I2275:I2280,"ML")*100)</f>
        <v>600</v>
      </c>
      <c r="J2282" s="270">
        <f>SUM(H2282:I2282)</f>
        <v>1200</v>
      </c>
      <c r="K2282" s="915"/>
      <c r="L2282" s="916"/>
      <c r="M2282" s="920"/>
      <c r="N2282" s="201">
        <f>6*N2274</f>
        <v>1200</v>
      </c>
      <c r="P2282" s="362"/>
    </row>
    <row r="2283" spans="1:16" ht="21" customHeight="1">
      <c r="A2283" s="922" t="s">
        <v>130</v>
      </c>
      <c r="B2283" s="923"/>
      <c r="C2283" s="204">
        <f t="shared" ref="C2283:J2283" si="352">C2281/C2282*100</f>
        <v>25</v>
      </c>
      <c r="D2283" s="204">
        <f t="shared" si="352"/>
        <v>23.333333333333332</v>
      </c>
      <c r="E2283" s="204">
        <f t="shared" si="352"/>
        <v>32.075471698113205</v>
      </c>
      <c r="F2283" s="204">
        <f t="shared" si="352"/>
        <v>21.428571428571427</v>
      </c>
      <c r="G2283" s="204">
        <f t="shared" si="352"/>
        <v>22.61904761904762</v>
      </c>
      <c r="H2283" s="204">
        <f t="shared" si="352"/>
        <v>23.75</v>
      </c>
      <c r="I2283" s="204">
        <f t="shared" si="352"/>
        <v>31.666666666666664</v>
      </c>
      <c r="J2283" s="204">
        <f t="shared" si="352"/>
        <v>27.708333333333336</v>
      </c>
      <c r="K2283" s="917"/>
      <c r="L2283" s="918"/>
      <c r="M2283" s="921"/>
      <c r="N2283" s="354">
        <f>N2281/N2282*100</f>
        <v>27.708333333333336</v>
      </c>
      <c r="P2283" s="363"/>
    </row>
    <row r="2284" spans="1:16" ht="21" customHeight="1">
      <c r="A2284" s="891" t="str">
        <f>'statement of marks'!$DS$3</f>
        <v>RAJASTHAN KA SWARNIM ITIHAS</v>
      </c>
      <c r="B2284" s="892"/>
      <c r="C2284" s="272">
        <f>IF('statement of marks'!DS65="","",'statement of marks'!DS65)</f>
        <v>10</v>
      </c>
      <c r="D2284" s="272">
        <f>IF('statement of marks'!DT65="","",'statement of marks'!DT65)</f>
        <v>10</v>
      </c>
      <c r="E2284" s="277">
        <f>IF('statement of marks'!DU65="","",'statement of marks'!DU65)</f>
        <v>10</v>
      </c>
      <c r="F2284" s="924"/>
      <c r="G2284" s="272">
        <f>IF('statement of marks'!DW65="","",'statement of marks'!DW65)</f>
        <v>70</v>
      </c>
      <c r="H2284" s="270">
        <f>IF(G2284="","",SUM(C2284:G2284))</f>
        <v>100</v>
      </c>
      <c r="I2284" s="272">
        <f>IF('statement of marks'!DY65="","",'statement of marks'!DY65)</f>
        <v>100</v>
      </c>
      <c r="J2284" s="270">
        <f>IF(I2284="","",SUM(H2284:I2284))</f>
        <v>200</v>
      </c>
      <c r="K2284" s="275" t="str">
        <f>IF('statement of marks'!IW65="","",'statement of marks'!IW65)</f>
        <v/>
      </c>
      <c r="L2284" s="280" t="str">
        <f>IF('result subject-wise'!AQ65="","",'result subject-wise'!AQ65)</f>
        <v/>
      </c>
      <c r="M2284" s="927" t="s">
        <v>441</v>
      </c>
      <c r="N2284" s="928"/>
      <c r="P2284" s="362"/>
    </row>
    <row r="2285" spans="1:16" ht="21" customHeight="1">
      <c r="A2285" s="891" t="str">
        <f>'statement of marks'!$EG$3</f>
        <v xml:space="preserve"> PH. AND HEALTH EDU.</v>
      </c>
      <c r="B2285" s="892"/>
      <c r="C2285" s="272">
        <f>IF('statement of marks'!EI65="","",'statement of marks'!EI65)</f>
        <v>14</v>
      </c>
      <c r="D2285" s="272">
        <f>IF('statement of marks'!EL65="","",'statement of marks'!EL65)</f>
        <v>11</v>
      </c>
      <c r="E2285" s="277">
        <f>IF('statement of marks'!EO65="","",'statement of marks'!EO65)</f>
        <v>25</v>
      </c>
      <c r="F2285" s="925"/>
      <c r="G2285" s="272">
        <f>IF('statement of marks'!EU65="","",'statement of marks'!EU65)</f>
        <v>38</v>
      </c>
      <c r="H2285" s="270">
        <f>IF(G2285="","",SUM(C2285:G2285))</f>
        <v>88</v>
      </c>
      <c r="I2285" s="272">
        <f>IF('statement of marks'!EZ65="","",'statement of marks'!EZ65)</f>
        <v>100</v>
      </c>
      <c r="J2285" s="270">
        <f>IF(I2285="","",SUM(H2285:I2285))</f>
        <v>188</v>
      </c>
      <c r="K2285" s="275" t="str">
        <f>IF('statement of marks'!IX65="","",'statement of marks'!IX65)</f>
        <v>A</v>
      </c>
      <c r="L2285" s="274" t="str">
        <f>IF('result subject-wise'!AR65="","",'result subject-wise'!AR65)</f>
        <v/>
      </c>
      <c r="M2285" s="929"/>
      <c r="N2285" s="930"/>
      <c r="P2285" s="362"/>
    </row>
    <row r="2286" spans="1:16" ht="21" customHeight="1">
      <c r="A2286" s="891" t="str">
        <f>'statement of marks'!$FJ$3</f>
        <v xml:space="preserve"> FOUNDATION OF IT</v>
      </c>
      <c r="B2286" s="892"/>
      <c r="C2286" s="272">
        <f>IF('statement of marks'!FJ65="","",'statement of marks'!FJ65)</f>
        <v>10</v>
      </c>
      <c r="D2286" s="272">
        <f>IF('statement of marks'!FK65="","",'statement of marks'!FK65)</f>
        <v>10</v>
      </c>
      <c r="E2286" s="277">
        <f>IF('statement of marks'!FL65="","",'statement of marks'!FL65)</f>
        <v>10</v>
      </c>
      <c r="F2286" s="926"/>
      <c r="G2286" s="272">
        <f>IF('statement of marks'!FP65="","",'statement of marks'!FP65)</f>
        <v>51</v>
      </c>
      <c r="H2286" s="270">
        <f>IF(G2286="","",SUM(C2286:G2286))</f>
        <v>81</v>
      </c>
      <c r="I2286" s="272">
        <f>IF('statement of marks'!FU65="","",'statement of marks'!FU65)</f>
        <v>90</v>
      </c>
      <c r="J2286" s="270">
        <f>IF(I2286="","",SUM(H2286:I2286))</f>
        <v>171</v>
      </c>
      <c r="K2286" s="275" t="str">
        <f>IF('statement of marks'!IY65="","",'statement of marks'!IY65)</f>
        <v>A</v>
      </c>
      <c r="L2286" s="274" t="str">
        <f>IF('result subject-wise'!AS65="","",'result subject-wise'!AS65)</f>
        <v/>
      </c>
      <c r="M2286" s="931" t="str">
        <f>IF('result subject-wise'!AV65="","",'result subject-wise'!AV65)</f>
        <v/>
      </c>
      <c r="N2286" s="932"/>
      <c r="P2286" s="362"/>
    </row>
    <row r="2287" spans="1:16" ht="21" customHeight="1">
      <c r="A2287" s="891" t="str">
        <f>'statement of marks'!$GE$3</f>
        <v xml:space="preserve"> S.U.P.W.</v>
      </c>
      <c r="B2287" s="892"/>
      <c r="C2287" s="933" t="s">
        <v>244</v>
      </c>
      <c r="D2287" s="934"/>
      <c r="E2287" s="933" t="s">
        <v>74</v>
      </c>
      <c r="F2287" s="933"/>
      <c r="G2287" s="934"/>
      <c r="H2287" s="934" t="s">
        <v>75</v>
      </c>
      <c r="I2287" s="934"/>
      <c r="J2287" s="270" t="s">
        <v>35</v>
      </c>
      <c r="K2287" s="274" t="s">
        <v>52</v>
      </c>
      <c r="L2287" s="935"/>
      <c r="M2287" s="933" t="s">
        <v>130</v>
      </c>
      <c r="N2287" s="936"/>
      <c r="P2287" s="362"/>
    </row>
    <row r="2288" spans="1:16" ht="21" customHeight="1">
      <c r="A2288" s="891"/>
      <c r="B2288" s="892"/>
      <c r="C2288" s="934">
        <f>'statement of marks'!$GE$6</f>
        <v>25</v>
      </c>
      <c r="D2288" s="934"/>
      <c r="E2288" s="934">
        <f>'statement of marks'!$GF$6</f>
        <v>45</v>
      </c>
      <c r="F2288" s="934"/>
      <c r="G2288" s="934"/>
      <c r="H2288" s="934">
        <f>'statement of marks'!$GG$6</f>
        <v>30</v>
      </c>
      <c r="I2288" s="934"/>
      <c r="J2288" s="270">
        <f>SUM(C2288,E2288,H2288)</f>
        <v>100</v>
      </c>
      <c r="K2288" s="274"/>
      <c r="L2288" s="935"/>
      <c r="M2288" s="937" t="str">
        <f>IF(M2286="PASS",N2283,"")</f>
        <v/>
      </c>
      <c r="N2288" s="938"/>
      <c r="P2288" s="362"/>
    </row>
    <row r="2289" spans="1:16" ht="21" customHeight="1">
      <c r="A2289" s="891"/>
      <c r="B2289" s="892"/>
      <c r="C2289" s="939">
        <f>IF('statement of marks'!GE65="","",'statement of marks'!GE65)</f>
        <v>24</v>
      </c>
      <c r="D2289" s="939"/>
      <c r="E2289" s="939">
        <f>'statement of marks'!GF65</f>
        <v>44</v>
      </c>
      <c r="F2289" s="939"/>
      <c r="G2289" s="939"/>
      <c r="H2289" s="939">
        <f>'statement of marks'!GG65</f>
        <v>30</v>
      </c>
      <c r="I2289" s="939"/>
      <c r="J2289" s="272">
        <f>IF(H2289="","",SUM(C2289,E2289,H2289))</f>
        <v>98</v>
      </c>
      <c r="K2289" s="275" t="str">
        <f>IF('statement of marks'!IZ65="","",'statement of marks'!IZ65)</f>
        <v>A</v>
      </c>
      <c r="L2289" s="935"/>
      <c r="M2289" s="940" t="s">
        <v>50</v>
      </c>
      <c r="N2289" s="941"/>
      <c r="P2289" s="362"/>
    </row>
    <row r="2290" spans="1:16" ht="21" customHeight="1">
      <c r="A2290" s="891" t="str">
        <f>'statement of marks'!$GN$3</f>
        <v xml:space="preserve"> ART EDU.</v>
      </c>
      <c r="B2290" s="892"/>
      <c r="C2290" s="934" t="s">
        <v>76</v>
      </c>
      <c r="D2290" s="934"/>
      <c r="E2290" s="934" t="s">
        <v>77</v>
      </c>
      <c r="F2290" s="934"/>
      <c r="G2290" s="934"/>
      <c r="H2290" s="934" t="s">
        <v>78</v>
      </c>
      <c r="I2290" s="934"/>
      <c r="J2290" s="270" t="s">
        <v>35</v>
      </c>
      <c r="K2290" s="274" t="s">
        <v>52</v>
      </c>
      <c r="L2290" s="935"/>
      <c r="M2290" s="942" t="str">
        <f>IF(M2288="","",IF(M2288&gt;=60,"FIRST",IF(M2288&gt;=48,"SECOND",IF(M2288&gt;=36,"THIRD"))))</f>
        <v/>
      </c>
      <c r="N2290" s="943"/>
      <c r="P2290" s="362"/>
    </row>
    <row r="2291" spans="1:16" ht="21" customHeight="1">
      <c r="A2291" s="891"/>
      <c r="B2291" s="892"/>
      <c r="C2291" s="934">
        <f>'statement of marks'!$GN$6</f>
        <v>25</v>
      </c>
      <c r="D2291" s="934"/>
      <c r="E2291" s="274">
        <f>'statement of marks'!$GO$6</f>
        <v>30</v>
      </c>
      <c r="F2291" s="274"/>
      <c r="G2291" s="270">
        <f>'statement of marks'!$GP$6</f>
        <v>30</v>
      </c>
      <c r="H2291" s="934">
        <f>'statement of marks'!$GQ$6</f>
        <v>15</v>
      </c>
      <c r="I2291" s="934"/>
      <c r="J2291" s="270">
        <f>SUM(C2291,E2291,G2291,H2291)</f>
        <v>100</v>
      </c>
      <c r="K2291" s="274"/>
      <c r="L2291" s="935"/>
      <c r="M2291" s="942"/>
      <c r="N2291" s="943"/>
      <c r="P2291" s="362"/>
    </row>
    <row r="2292" spans="1:16" ht="21" customHeight="1">
      <c r="A2292" s="891"/>
      <c r="B2292" s="892"/>
      <c r="C2292" s="939">
        <f>IF('statement of marks'!GN65="","",'statement of marks'!GN65)</f>
        <v>24</v>
      </c>
      <c r="D2292" s="939"/>
      <c r="E2292" s="277">
        <f>'statement of marks'!GO65</f>
        <v>28</v>
      </c>
      <c r="F2292" s="277"/>
      <c r="G2292" s="272">
        <f>'statement of marks'!GP65</f>
        <v>27</v>
      </c>
      <c r="H2292" s="939">
        <f>'statement of marks'!GQ65</f>
        <v>14</v>
      </c>
      <c r="I2292" s="939"/>
      <c r="J2292" s="270">
        <f>IF(H2292="","",SUM(C2292:H2292))</f>
        <v>93</v>
      </c>
      <c r="K2292" s="275" t="str">
        <f>IF('statement of marks'!JA65="","",'statement of marks'!JA65)</f>
        <v>A</v>
      </c>
      <c r="L2292" s="944" t="s">
        <v>442</v>
      </c>
      <c r="M2292" s="945"/>
      <c r="N2292" s="946"/>
      <c r="P2292" s="362"/>
    </row>
    <row r="2293" spans="1:16" ht="21" customHeight="1">
      <c r="A2293" s="922" t="s">
        <v>439</v>
      </c>
      <c r="B2293" s="923"/>
      <c r="C2293" s="901" t="str">
        <f>'statement of marks'!HK65</f>
        <v/>
      </c>
      <c r="D2293" s="901"/>
      <c r="E2293" s="901"/>
      <c r="F2293" s="278"/>
      <c r="G2293" s="278" t="s">
        <v>211</v>
      </c>
      <c r="H2293" s="275" t="str">
        <f>IF('statement of marks'!DR65="","",'statement of marks'!DR65)</f>
        <v/>
      </c>
      <c r="I2293" s="942" t="s">
        <v>209</v>
      </c>
      <c r="J2293" s="942"/>
      <c r="K2293" s="272" t="str">
        <f>IF('statement of marks'!HM65="","",'statement of marks'!HM65)</f>
        <v/>
      </c>
      <c r="L2293" s="945"/>
      <c r="M2293" s="945"/>
      <c r="N2293" s="946"/>
      <c r="P2293" s="362"/>
    </row>
    <row r="2294" spans="1:16" ht="21" customHeight="1">
      <c r="A2294" s="310" t="s">
        <v>363</v>
      </c>
      <c r="B2294" s="947" t="s">
        <v>202</v>
      </c>
      <c r="C2294" s="947"/>
      <c r="D2294" s="939" t="s">
        <v>203</v>
      </c>
      <c r="E2294" s="939"/>
      <c r="F2294" s="272"/>
      <c r="G2294" s="939" t="s">
        <v>204</v>
      </c>
      <c r="H2294" s="939"/>
      <c r="I2294" s="939" t="s">
        <v>205</v>
      </c>
      <c r="J2294" s="939"/>
      <c r="K2294" s="272" t="s">
        <v>324</v>
      </c>
      <c r="L2294" s="945"/>
      <c r="M2294" s="945"/>
      <c r="N2294" s="946"/>
      <c r="P2294" s="362"/>
    </row>
    <row r="2295" spans="1:16" ht="21" customHeight="1">
      <c r="A2295" s="891" t="s">
        <v>200</v>
      </c>
      <c r="B2295" s="892"/>
      <c r="C2295" s="277" t="str">
        <f>IF('statement of marks'!HO65="","",'statement of marks'!HO65)</f>
        <v/>
      </c>
      <c r="D2295" s="893" t="str">
        <f>IF('statement of marks'!HQ65="","",'statement of marks'!HQ65)</f>
        <v/>
      </c>
      <c r="E2295" s="893"/>
      <c r="F2295" s="277"/>
      <c r="G2295" s="893" t="str">
        <f>IF('statement of marks'!HS65="","",'statement of marks'!HS65)</f>
        <v/>
      </c>
      <c r="H2295" s="893"/>
      <c r="I2295" s="893" t="str">
        <f>IF('statement of marks'!HU65="","",'statement of marks'!HU65)</f>
        <v/>
      </c>
      <c r="J2295" s="893"/>
      <c r="K2295" s="275" t="str">
        <f>'statement of marks'!HW65</f>
        <v/>
      </c>
      <c r="L2295" s="894" t="str">
        <f>IF(OR(M2286="PASS",M2286="FAIL"),'result subject-wise'!$AV$112,"")</f>
        <v/>
      </c>
      <c r="M2295" s="894"/>
      <c r="N2295" s="895"/>
      <c r="P2295" s="362"/>
    </row>
    <row r="2296" spans="1:16" ht="21" customHeight="1">
      <c r="A2296" s="896" t="s">
        <v>201</v>
      </c>
      <c r="B2296" s="897"/>
      <c r="C2296" s="274" t="str">
        <f>IF('statement of marks'!HN65="","",'statement of marks'!HN65)</f>
        <v/>
      </c>
      <c r="D2296" s="898" t="str">
        <f>IF('statement of marks'!HP65="","",'statement of marks'!HP65)</f>
        <v/>
      </c>
      <c r="E2296" s="898"/>
      <c r="F2296" s="274"/>
      <c r="G2296" s="898" t="str">
        <f>IF('statement of marks'!HR65="","",'statement of marks'!HR65)</f>
        <v/>
      </c>
      <c r="H2296" s="898"/>
      <c r="I2296" s="898" t="str">
        <f>IF('statement of marks'!HT65="","",'statement of marks'!HT65)</f>
        <v/>
      </c>
      <c r="J2296" s="898"/>
      <c r="K2296" s="274" t="str">
        <f>'statement of marks'!HV65</f>
        <v/>
      </c>
      <c r="L2296" s="894"/>
      <c r="M2296" s="894"/>
      <c r="N2296" s="895"/>
      <c r="P2296" s="362"/>
    </row>
    <row r="2297" spans="1:16" ht="21" customHeight="1">
      <c r="A2297" s="899" t="s">
        <v>323</v>
      </c>
      <c r="B2297" s="900"/>
      <c r="C2297" s="22"/>
      <c r="D2297" s="901"/>
      <c r="E2297" s="901"/>
      <c r="F2297" s="278"/>
      <c r="G2297" s="901"/>
      <c r="H2297" s="901"/>
      <c r="I2297" s="901"/>
      <c r="J2297" s="901"/>
      <c r="K2297" s="901"/>
      <c r="L2297" s="901"/>
      <c r="M2297" s="901"/>
      <c r="N2297" s="902"/>
      <c r="P2297" s="362"/>
    </row>
    <row r="2298" spans="1:16" ht="21" customHeight="1">
      <c r="A2298" s="899" t="s">
        <v>206</v>
      </c>
      <c r="B2298" s="900"/>
      <c r="C2298" s="22"/>
      <c r="D2298" s="901"/>
      <c r="E2298" s="901"/>
      <c r="F2298" s="278"/>
      <c r="G2298" s="901"/>
      <c r="H2298" s="901"/>
      <c r="I2298" s="901"/>
      <c r="J2298" s="901"/>
      <c r="K2298" s="901"/>
      <c r="L2298" s="901"/>
      <c r="M2298" s="901"/>
      <c r="N2298" s="902"/>
      <c r="P2298" s="362"/>
    </row>
    <row r="2299" spans="1:16" ht="21" customHeight="1">
      <c r="A2299" s="891" t="s">
        <v>322</v>
      </c>
      <c r="B2299" s="892"/>
      <c r="C2299" s="22"/>
      <c r="D2299" s="901"/>
      <c r="E2299" s="901"/>
      <c r="F2299" s="278"/>
      <c r="G2299" s="901"/>
      <c r="H2299" s="901"/>
      <c r="I2299" s="901"/>
      <c r="J2299" s="901"/>
      <c r="K2299" s="594" t="s">
        <v>322</v>
      </c>
      <c r="L2299" s="901"/>
      <c r="M2299" s="901"/>
      <c r="N2299" s="902"/>
      <c r="P2299" s="362"/>
    </row>
    <row r="2300" spans="1:16" ht="21" customHeight="1">
      <c r="A2300" s="891" t="s">
        <v>207</v>
      </c>
      <c r="B2300" s="892"/>
      <c r="C2300" s="22"/>
      <c r="D2300" s="901"/>
      <c r="E2300" s="901"/>
      <c r="F2300" s="278"/>
      <c r="G2300" s="901"/>
      <c r="H2300" s="901"/>
      <c r="I2300" s="901"/>
      <c r="J2300" s="901"/>
      <c r="K2300" s="901"/>
      <c r="L2300" s="901"/>
      <c r="M2300" s="901"/>
      <c r="N2300" s="902"/>
      <c r="P2300" s="362"/>
    </row>
    <row r="2301" spans="1:16" ht="21" customHeight="1" thickBot="1">
      <c r="A2301" s="905" t="s">
        <v>208</v>
      </c>
      <c r="B2301" s="906"/>
      <c r="C2301" s="906"/>
      <c r="D2301" s="906"/>
      <c r="E2301" s="906"/>
      <c r="F2301" s="314"/>
      <c r="G2301" s="907">
        <f>'statement of marks'!$HV$108</f>
        <v>45781</v>
      </c>
      <c r="H2301" s="907"/>
      <c r="I2301" s="908" t="s">
        <v>210</v>
      </c>
      <c r="J2301" s="908"/>
      <c r="K2301" s="903"/>
      <c r="L2301" s="903"/>
      <c r="M2301" s="903"/>
      <c r="N2301" s="904"/>
      <c r="P2301" s="362"/>
    </row>
    <row r="2302" spans="1:16" ht="21" customHeight="1" thickTop="1">
      <c r="A2302" s="962" t="s">
        <v>195</v>
      </c>
      <c r="B2302" s="963"/>
      <c r="C2302" s="963"/>
      <c r="D2302" s="963"/>
      <c r="E2302" s="963"/>
      <c r="F2302" s="963"/>
      <c r="G2302" s="963"/>
      <c r="H2302" s="963"/>
      <c r="I2302" s="963"/>
      <c r="J2302" s="963"/>
      <c r="K2302" s="963"/>
      <c r="L2302" s="963"/>
      <c r="M2302" s="963"/>
      <c r="N2302" s="964"/>
      <c r="P2302" s="362"/>
    </row>
    <row r="2303" spans="1:16" ht="21" customHeight="1">
      <c r="A2303" s="965" t="str">
        <f>IF('statement of marks'!$A$2="","",'statement of marks'!$A$2)</f>
        <v>Govt. Higher Secondary School, XYZ</v>
      </c>
      <c r="B2303" s="966"/>
      <c r="C2303" s="966"/>
      <c r="D2303" s="966"/>
      <c r="E2303" s="966"/>
      <c r="F2303" s="966"/>
      <c r="G2303" s="966"/>
      <c r="H2303" s="966"/>
      <c r="I2303" s="966"/>
      <c r="J2303" s="966"/>
      <c r="K2303" s="966"/>
      <c r="L2303" s="966"/>
      <c r="M2303" s="966"/>
      <c r="N2303" s="967"/>
      <c r="P2303" s="362"/>
    </row>
    <row r="2304" spans="1:16" ht="21" customHeight="1">
      <c r="A2304" s="965"/>
      <c r="B2304" s="966"/>
      <c r="C2304" s="966"/>
      <c r="D2304" s="966"/>
      <c r="E2304" s="966"/>
      <c r="F2304" s="966"/>
      <c r="G2304" s="966"/>
      <c r="H2304" s="966"/>
      <c r="I2304" s="966"/>
      <c r="J2304" s="966"/>
      <c r="K2304" s="966"/>
      <c r="L2304" s="966"/>
      <c r="M2304" s="966"/>
      <c r="N2304" s="967"/>
      <c r="P2304" s="362"/>
    </row>
    <row r="2305" spans="1:16" ht="21" customHeight="1">
      <c r="A2305" s="891" t="s">
        <v>196</v>
      </c>
      <c r="B2305" s="892"/>
      <c r="C2305" s="939" t="str">
        <f>IF(M2325="","MAIN EXAM.",IF(C2332="SUPPL.","SUPPL. EXAM.",IF(C2332="RE-EXAM.","RE-EXAM.",)))</f>
        <v>MAIN EXAM.</v>
      </c>
      <c r="D2305" s="939"/>
      <c r="E2305" s="939"/>
      <c r="F2305" s="939"/>
      <c r="G2305" s="939"/>
      <c r="H2305" s="948" t="s">
        <v>133</v>
      </c>
      <c r="I2305" s="949"/>
      <c r="J2305" s="352" t="str">
        <f>IF('statement of marks'!$F$3="","",'statement of marks'!$F$3)</f>
        <v>2024-25</v>
      </c>
      <c r="K2305" s="939" t="s">
        <v>62</v>
      </c>
      <c r="L2305" s="939"/>
      <c r="M2305" s="939" t="str">
        <f>IF('statement of marks'!D66="","",'statement of marks'!D66)</f>
        <v/>
      </c>
      <c r="N2305" s="950"/>
      <c r="P2305" s="362"/>
    </row>
    <row r="2306" spans="1:16" ht="21" customHeight="1">
      <c r="A2306" s="891" t="s">
        <v>36</v>
      </c>
      <c r="B2306" s="892"/>
      <c r="C2306" s="892" t="str">
        <f>IF('statement of marks'!G66="","",'statement of marks'!G66)</f>
        <v/>
      </c>
      <c r="D2306" s="892"/>
      <c r="E2306" s="892"/>
      <c r="F2306" s="892"/>
      <c r="G2306" s="892"/>
      <c r="H2306" s="892"/>
      <c r="I2306" s="892"/>
      <c r="J2306" s="892"/>
      <c r="K2306" s="892"/>
      <c r="L2306" s="892"/>
      <c r="M2306" s="892"/>
      <c r="N2306" s="951"/>
      <c r="P2306" s="362"/>
    </row>
    <row r="2307" spans="1:16" ht="21" customHeight="1">
      <c r="A2307" s="891" t="s">
        <v>37</v>
      </c>
      <c r="B2307" s="892"/>
      <c r="C2307" s="892" t="str">
        <f>IF('statement of marks'!H66="","",'statement of marks'!H66)</f>
        <v/>
      </c>
      <c r="D2307" s="892"/>
      <c r="E2307" s="892"/>
      <c r="F2307" s="892"/>
      <c r="G2307" s="892"/>
      <c r="H2307" s="892"/>
      <c r="I2307" s="892"/>
      <c r="J2307" s="892"/>
      <c r="K2307" s="892"/>
      <c r="L2307" s="892"/>
      <c r="M2307" s="892"/>
      <c r="N2307" s="951"/>
      <c r="P2307" s="362"/>
    </row>
    <row r="2308" spans="1:16" ht="21" customHeight="1">
      <c r="A2308" s="891" t="s">
        <v>38</v>
      </c>
      <c r="B2308" s="892"/>
      <c r="C2308" s="892" t="str">
        <f>IF('statement of marks'!I66="","",'statement of marks'!I66)</f>
        <v/>
      </c>
      <c r="D2308" s="892"/>
      <c r="E2308" s="892"/>
      <c r="F2308" s="892"/>
      <c r="G2308" s="892"/>
      <c r="H2308" s="892"/>
      <c r="I2308" s="892"/>
      <c r="J2308" s="892"/>
      <c r="K2308" s="892"/>
      <c r="L2308" s="892"/>
      <c r="M2308" s="892"/>
      <c r="N2308" s="951"/>
      <c r="P2308" s="362"/>
    </row>
    <row r="2309" spans="1:16" ht="21" customHeight="1">
      <c r="A2309" s="891" t="s">
        <v>243</v>
      </c>
      <c r="B2309" s="892"/>
      <c r="C2309" s="892" t="str">
        <f>IF('statement of marks'!$A$3="","",'statement of marks'!$A$3)</f>
        <v>9 'A'</v>
      </c>
      <c r="D2309" s="892"/>
      <c r="E2309" s="939" t="s">
        <v>63</v>
      </c>
      <c r="F2309" s="939"/>
      <c r="G2309" s="939"/>
      <c r="H2309" s="939" t="str">
        <f>IF('statement of marks'!E66="","",'statement of marks'!E66)</f>
        <v/>
      </c>
      <c r="I2309" s="939"/>
      <c r="J2309" s="952" t="s">
        <v>58</v>
      </c>
      <c r="K2309" s="952"/>
      <c r="L2309" s="953" t="str">
        <f>IF('statement of marks'!F66="","",'statement of marks'!F66)</f>
        <v/>
      </c>
      <c r="M2309" s="953"/>
      <c r="N2309" s="954"/>
      <c r="P2309" s="362"/>
    </row>
    <row r="2310" spans="1:16" ht="21" customHeight="1">
      <c r="A2310" s="955" t="s">
        <v>197</v>
      </c>
      <c r="B2310" s="956" t="s">
        <v>198</v>
      </c>
      <c r="C2310" s="659" t="s">
        <v>67</v>
      </c>
      <c r="D2310" s="659" t="s">
        <v>68</v>
      </c>
      <c r="E2310" s="957" t="s">
        <v>434</v>
      </c>
      <c r="F2310" s="958" t="s">
        <v>431</v>
      </c>
      <c r="G2310" s="659" t="s">
        <v>370</v>
      </c>
      <c r="H2310" s="659" t="s">
        <v>212</v>
      </c>
      <c r="I2310" s="659" t="s">
        <v>432</v>
      </c>
      <c r="J2310" s="659" t="s">
        <v>168</v>
      </c>
      <c r="K2310" s="659" t="s">
        <v>438</v>
      </c>
      <c r="L2310" s="659" t="s">
        <v>365</v>
      </c>
      <c r="M2310" s="659" t="s">
        <v>366</v>
      </c>
      <c r="N2310" s="961" t="s">
        <v>213</v>
      </c>
      <c r="P2310" s="362"/>
    </row>
    <row r="2311" spans="1:16" ht="21" customHeight="1">
      <c r="A2311" s="955"/>
      <c r="B2311" s="956"/>
      <c r="C2311" s="659"/>
      <c r="D2311" s="659"/>
      <c r="E2311" s="957"/>
      <c r="F2311" s="959"/>
      <c r="G2311" s="659"/>
      <c r="H2311" s="659"/>
      <c r="I2311" s="659"/>
      <c r="J2311" s="659"/>
      <c r="K2311" s="659"/>
      <c r="L2311" s="659"/>
      <c r="M2311" s="659"/>
      <c r="N2311" s="961"/>
      <c r="P2311" s="362"/>
    </row>
    <row r="2312" spans="1:16" ht="21" customHeight="1">
      <c r="A2312" s="955"/>
      <c r="B2312" s="956"/>
      <c r="C2312" s="659"/>
      <c r="D2312" s="659"/>
      <c r="E2312" s="957"/>
      <c r="F2312" s="960"/>
      <c r="G2312" s="659"/>
      <c r="H2312" s="659"/>
      <c r="I2312" s="659"/>
      <c r="J2312" s="659"/>
      <c r="K2312" s="659"/>
      <c r="L2312" s="659"/>
      <c r="M2312" s="659"/>
      <c r="N2312" s="961"/>
      <c r="P2312" s="362"/>
    </row>
    <row r="2313" spans="1:16" ht="21" customHeight="1">
      <c r="A2313" s="922" t="s">
        <v>149</v>
      </c>
      <c r="B2313" s="923"/>
      <c r="C2313" s="274">
        <v>10</v>
      </c>
      <c r="D2313" s="274">
        <v>10</v>
      </c>
      <c r="E2313" s="322" t="s">
        <v>436</v>
      </c>
      <c r="F2313" s="322" t="s">
        <v>437</v>
      </c>
      <c r="G2313" s="274">
        <v>70</v>
      </c>
      <c r="H2313" s="270">
        <v>100</v>
      </c>
      <c r="I2313" s="202">
        <v>100</v>
      </c>
      <c r="J2313" s="270">
        <v>200</v>
      </c>
      <c r="K2313" s="279"/>
      <c r="L2313" s="270">
        <v>100</v>
      </c>
      <c r="M2313" s="270"/>
      <c r="N2313" s="201">
        <v>200</v>
      </c>
      <c r="P2313" s="362"/>
    </row>
    <row r="2314" spans="1:16" ht="21" customHeight="1">
      <c r="A2314" s="891" t="str">
        <f>'statement of marks'!$J$3</f>
        <v xml:space="preserve"> HINDI</v>
      </c>
      <c r="B2314" s="892"/>
      <c r="C2314" s="277" t="str">
        <f>IF('statement of marks'!J66="","",'statement of marks'!J66)</f>
        <v/>
      </c>
      <c r="D2314" s="277" t="str">
        <f>IF('statement of marks'!K66="","",'statement of marks'!K66)</f>
        <v/>
      </c>
      <c r="E2314" s="277" t="str">
        <f>IF('statement of marks'!L66="","",'statement of marks'!L66)</f>
        <v/>
      </c>
      <c r="F2314" s="360" t="str">
        <f>IF('statement of marks'!N66="","",'statement of marks'!N66)</f>
        <v/>
      </c>
      <c r="G2314" s="277" t="str">
        <f>IF('statement of marks'!O66="","",'statement of marks'!O66)</f>
        <v/>
      </c>
      <c r="H2314" s="270" t="str">
        <f t="shared" ref="H2314:H2319" si="353">IF(G2314="","",SUM(C2314:G2314))</f>
        <v/>
      </c>
      <c r="I2314" s="202" t="str">
        <f>IF('statement of marks'!Q66="","",'statement of marks'!Q66)</f>
        <v/>
      </c>
      <c r="J2314" s="203" t="str">
        <f t="shared" ref="J2314:J2319" si="354">IF(I2314="","",SUM(H2314:I2314))</f>
        <v/>
      </c>
      <c r="K2314" s="275" t="str">
        <f>CONCATENATE('statement of marks'!HZ66,'statement of marks'!IA66,'statement of marks'!IB66)</f>
        <v/>
      </c>
      <c r="L2314" s="277" t="str">
        <f>IF('result subject-wise'!AB66="","",'result subject-wise'!AB66)</f>
        <v/>
      </c>
      <c r="M2314" s="277" t="str">
        <f>IF('result subject-wise'!AK66="","",'result subject-wise'!AK66)</f>
        <v/>
      </c>
      <c r="N2314" s="276" t="str">
        <f>IF(AND(K2314="RE",M2314=""),"",IF(AND(K2314="S",M2314=""),"",IF(M2314="P",SUM(H2314,L2314),J2314)))</f>
        <v/>
      </c>
      <c r="P2314" s="362"/>
    </row>
    <row r="2315" spans="1:16" ht="21" customHeight="1">
      <c r="A2315" s="891" t="str">
        <f>'statement of marks'!$Y$3</f>
        <v xml:space="preserve"> ENGLISH</v>
      </c>
      <c r="B2315" s="892"/>
      <c r="C2315" s="277" t="str">
        <f>IF('statement of marks'!Y66="","",'statement of marks'!Y66)</f>
        <v/>
      </c>
      <c r="D2315" s="277" t="str">
        <f>IF('statement of marks'!Z66="","",'statement of marks'!Z66)</f>
        <v/>
      </c>
      <c r="E2315" s="277" t="str">
        <f>IF('statement of marks'!AA66="","",'statement of marks'!AA66)</f>
        <v/>
      </c>
      <c r="F2315" s="360" t="str">
        <f>IF('statement of marks'!AC66="","",'statement of marks'!AC66)</f>
        <v/>
      </c>
      <c r="G2315" s="277" t="str">
        <f>IF('statement of marks'!AD66="","",'statement of marks'!AD66)</f>
        <v/>
      </c>
      <c r="H2315" s="270" t="str">
        <f t="shared" si="353"/>
        <v/>
      </c>
      <c r="I2315" s="202" t="str">
        <f>IF('statement of marks'!AF66="","",'statement of marks'!AF66)</f>
        <v/>
      </c>
      <c r="J2315" s="203" t="str">
        <f t="shared" si="354"/>
        <v/>
      </c>
      <c r="K2315" s="275" t="str">
        <f>CONCATENATE('statement of marks'!IC66,'statement of marks'!ID66,'statement of marks'!IE66,)</f>
        <v/>
      </c>
      <c r="L2315" s="277" t="str">
        <f>IF('result subject-wise'!AC66="","",'result subject-wise'!AC66)</f>
        <v/>
      </c>
      <c r="M2315" s="277" t="str">
        <f>IF('result subject-wise'!AL66="","",'result subject-wise'!AL66)</f>
        <v/>
      </c>
      <c r="N2315" s="276" t="str">
        <f t="shared" ref="N2315:N2319" si="355">IF(AND(K2315="RE",M2315=""),"",IF(AND(K2315="S",M2315=""),"",IF(M2315="P",SUM(H2315,L2315),J2315)))</f>
        <v/>
      </c>
      <c r="P2315" s="362"/>
    </row>
    <row r="2316" spans="1:16" ht="21" customHeight="1">
      <c r="A2316" s="891" t="str">
        <f>'statement of marks'!AO66</f>
        <v/>
      </c>
      <c r="B2316" s="892"/>
      <c r="C2316" s="277" t="str">
        <f>IF('statement of marks'!AP66="","",'statement of marks'!AP66)</f>
        <v/>
      </c>
      <c r="D2316" s="277" t="str">
        <f>IF('statement of marks'!AQ66="","",'statement of marks'!AQ66)</f>
        <v/>
      </c>
      <c r="E2316" s="277" t="str">
        <f>IF('statement of marks'!AR66="","",'statement of marks'!AR66)</f>
        <v/>
      </c>
      <c r="F2316" s="360" t="str">
        <f>IF('statement of marks'!AT66="","",'statement of marks'!AT66)</f>
        <v/>
      </c>
      <c r="G2316" s="277" t="str">
        <f>IF('statement of marks'!AU66="","",'statement of marks'!AU66)</f>
        <v/>
      </c>
      <c r="H2316" s="270" t="str">
        <f t="shared" si="353"/>
        <v/>
      </c>
      <c r="I2316" s="202" t="str">
        <f>IF('statement of marks'!AW66="","",'statement of marks'!AW66)</f>
        <v/>
      </c>
      <c r="J2316" s="203" t="str">
        <f t="shared" si="354"/>
        <v/>
      </c>
      <c r="K2316" s="275" t="str">
        <f>CONCATENATE('statement of marks'!IF66,'statement of marks'!IL66,'statement of marks'!IM66)</f>
        <v/>
      </c>
      <c r="L2316" s="277" t="str">
        <f>IF('result subject-wise'!AD66="","",'result subject-wise'!AD66)</f>
        <v/>
      </c>
      <c r="M2316" s="277" t="str">
        <f>IF('result subject-wise'!AM66="","",'result subject-wise'!AM66)</f>
        <v/>
      </c>
      <c r="N2316" s="276" t="str">
        <f t="shared" si="355"/>
        <v/>
      </c>
      <c r="P2316" s="362"/>
    </row>
    <row r="2317" spans="1:16" ht="21" customHeight="1">
      <c r="A2317" s="891" t="str">
        <f>'statement of marks'!$BE$3</f>
        <v xml:space="preserve"> SCIENCE</v>
      </c>
      <c r="B2317" s="892"/>
      <c r="C2317" s="277" t="str">
        <f>IF('statement of marks'!BE66="","",'statement of marks'!BE66)</f>
        <v/>
      </c>
      <c r="D2317" s="277" t="str">
        <f>IF('statement of marks'!BF66="","",'statement of marks'!BF66)</f>
        <v/>
      </c>
      <c r="E2317" s="277" t="str">
        <f>IF('statement of marks'!BG66="","",'statement of marks'!BG66)</f>
        <v/>
      </c>
      <c r="F2317" s="360" t="str">
        <f>IF('statement of marks'!BI66="","",'statement of marks'!BI66)</f>
        <v/>
      </c>
      <c r="G2317" s="277" t="str">
        <f>IF('statement of marks'!BJ66="","",'statement of marks'!BJ66)</f>
        <v/>
      </c>
      <c r="H2317" s="270" t="str">
        <f t="shared" si="353"/>
        <v/>
      </c>
      <c r="I2317" s="202" t="str">
        <f>IF('statement of marks'!BL66="","",'statement of marks'!BL66)</f>
        <v/>
      </c>
      <c r="J2317" s="203" t="str">
        <f t="shared" si="354"/>
        <v/>
      </c>
      <c r="K2317" s="275" t="str">
        <f>CONCATENATE('statement of marks'!IN66,'statement of marks'!IO66,'statement of marks'!IP66)</f>
        <v/>
      </c>
      <c r="L2317" s="277" t="str">
        <f>IF('result subject-wise'!AE66="","",'result subject-wise'!AE66)</f>
        <v/>
      </c>
      <c r="M2317" s="277" t="str">
        <f>IF('result subject-wise'!AN66="","",'result subject-wise'!AN66)</f>
        <v/>
      </c>
      <c r="N2317" s="276" t="str">
        <f t="shared" si="355"/>
        <v/>
      </c>
      <c r="P2317" s="362"/>
    </row>
    <row r="2318" spans="1:16" ht="21" customHeight="1">
      <c r="A2318" s="909" t="str">
        <f>'statement of marks'!$BU66</f>
        <v xml:space="preserve"> SOCIAL SCIENCE</v>
      </c>
      <c r="B2318" s="910"/>
      <c r="C2318" s="277">
        <f>IF('statement of marks'!CL66="","",'statement of marks'!CL66)</f>
        <v>10</v>
      </c>
      <c r="D2318" s="277">
        <f>IF('statement of marks'!CM66="","",'statement of marks'!CM66)</f>
        <v>10</v>
      </c>
      <c r="E2318" s="277">
        <f>IF('statement of marks'!CN66="","",'statement of marks'!CN66)</f>
        <v>9</v>
      </c>
      <c r="F2318" s="360">
        <f>IF('statement of marks'!CO66="","",'statement of marks'!CO66)</f>
        <v>0.5</v>
      </c>
      <c r="G2318" s="277">
        <f>IF('statement of marks'!CP66="","",'statement of marks'!CP66)</f>
        <v>70</v>
      </c>
      <c r="H2318" s="270">
        <f t="shared" si="353"/>
        <v>99.5</v>
      </c>
      <c r="I2318" s="202">
        <f>IF('statement of marks'!CR66="","",'statement of marks'!CR66)</f>
        <v>100</v>
      </c>
      <c r="J2318" s="203">
        <f t="shared" si="354"/>
        <v>199.5</v>
      </c>
      <c r="K2318" s="275" t="str">
        <f>CONCATENATE('statement of marks'!IQ66,'statement of marks'!IR66,'statement of marks'!IS66)</f>
        <v/>
      </c>
      <c r="L2318" s="277" t="str">
        <f>IF('result subject-wise'!AF66="","",'result subject-wise'!AF66)</f>
        <v/>
      </c>
      <c r="M2318" s="277" t="str">
        <f>IF('result subject-wise'!AO66="","",'result subject-wise'!AO66)</f>
        <v/>
      </c>
      <c r="N2318" s="276">
        <f t="shared" si="355"/>
        <v>199.5</v>
      </c>
      <c r="P2318" s="362"/>
    </row>
    <row r="2319" spans="1:16" ht="21" customHeight="1">
      <c r="A2319" s="891" t="str">
        <f>'statement of marks'!$CZ$3</f>
        <v xml:space="preserve"> MATHEMATICS</v>
      </c>
      <c r="B2319" s="892"/>
      <c r="C2319" s="277">
        <f>IF('statement of marks'!CZ66="","",'statement of marks'!CZ66)</f>
        <v>5</v>
      </c>
      <c r="D2319" s="277">
        <f>IF('statement of marks'!DA66="","",'statement of marks'!DA66)</f>
        <v>4</v>
      </c>
      <c r="E2319" s="277">
        <f>IF('statement of marks'!DB66="","",'statement of marks'!DB66)</f>
        <v>8</v>
      </c>
      <c r="F2319" s="360">
        <f>IF('statement of marks'!DD66="","",'statement of marks'!DD66)</f>
        <v>1</v>
      </c>
      <c r="G2319" s="277">
        <f>IF('statement of marks'!DE66="","",'statement of marks'!DE66)</f>
        <v>25</v>
      </c>
      <c r="H2319" s="270">
        <f t="shared" si="353"/>
        <v>43</v>
      </c>
      <c r="I2319" s="202">
        <f>IF('statement of marks'!DG66="","",'statement of marks'!DG66)</f>
        <v>90</v>
      </c>
      <c r="J2319" s="203">
        <f t="shared" si="354"/>
        <v>133</v>
      </c>
      <c r="K2319" s="275" t="str">
        <f>CONCATENATE('statement of marks'!IT66,'statement of marks'!IU66,'statement of marks'!IV66)</f>
        <v/>
      </c>
      <c r="L2319" s="277" t="str">
        <f>IF('result subject-wise'!AG66="","",'result subject-wise'!AG66)</f>
        <v/>
      </c>
      <c r="M2319" s="277" t="str">
        <f>IF('result subject-wise'!AP66="","",'result subject-wise'!AP66)</f>
        <v/>
      </c>
      <c r="N2319" s="276">
        <f t="shared" si="355"/>
        <v>133</v>
      </c>
      <c r="P2319" s="362"/>
    </row>
    <row r="2320" spans="1:16" ht="21" customHeight="1">
      <c r="A2320" s="911" t="s">
        <v>214</v>
      </c>
      <c r="B2320" s="912"/>
      <c r="C2320" s="274">
        <f t="shared" ref="C2320:D2320" si="356">IF(C2319="","",SUM(C2314:C2319))</f>
        <v>15</v>
      </c>
      <c r="D2320" s="274">
        <f t="shared" si="356"/>
        <v>14</v>
      </c>
      <c r="E2320" s="274">
        <f>IF(E2319="","",SUM(E2314:E2319))</f>
        <v>17</v>
      </c>
      <c r="F2320" s="361">
        <f>IF(F2319="","",SUM(F2314:F2319))</f>
        <v>1.5</v>
      </c>
      <c r="G2320" s="274">
        <f t="shared" ref="G2320:J2320" si="357">IF(G2319="","",SUM(G2314:G2319))</f>
        <v>95</v>
      </c>
      <c r="H2320" s="274">
        <f t="shared" si="357"/>
        <v>142.5</v>
      </c>
      <c r="I2320" s="274">
        <f t="shared" si="357"/>
        <v>190</v>
      </c>
      <c r="J2320" s="274">
        <f t="shared" si="357"/>
        <v>332.5</v>
      </c>
      <c r="K2320" s="913"/>
      <c r="L2320" s="914"/>
      <c r="M2320" s="919">
        <f>COUNTIF(M2314:M2319,"F")</f>
        <v>0</v>
      </c>
      <c r="N2320" s="273">
        <f>SUM(N2314:N2319)</f>
        <v>332.5</v>
      </c>
      <c r="P2320" s="362"/>
    </row>
    <row r="2321" spans="1:16" ht="21" customHeight="1">
      <c r="A2321" s="911" t="s">
        <v>199</v>
      </c>
      <c r="B2321" s="912"/>
      <c r="C2321" s="270">
        <f>60-(COUNTIF(C2314:C2319,"NA")*C2313+COUNTIF(C2314:C2319,"ML")*C2313)</f>
        <v>60</v>
      </c>
      <c r="D2321" s="270">
        <f>60-(COUNTIF(D2314:D2319,"NA")*D2313+COUNTIF(D2314:D2319,"ML")*D2313)</f>
        <v>60</v>
      </c>
      <c r="E2321" s="270">
        <f>53-(COUNTIF(E2314:E2319,"NA")*9+COUNTIF(E2314:E2319,"ML")*9)</f>
        <v>53</v>
      </c>
      <c r="F2321" s="270">
        <f>7-(COUNTIF(F2314:F2319,"ML")*1)</f>
        <v>7</v>
      </c>
      <c r="G2321" s="270">
        <f>420-(COUNTIF(G2314:G2319,"NA")*G2313+COUNTIF(G2314:G2319,"ML")*G2313)</f>
        <v>420</v>
      </c>
      <c r="H2321" s="270">
        <f>SUM(C2321:G2321)</f>
        <v>600</v>
      </c>
      <c r="I2321" s="270">
        <f>600-(COUNTIF(I2314:I2319,"ML")*100)</f>
        <v>600</v>
      </c>
      <c r="J2321" s="270">
        <f>SUM(H2321:I2321)</f>
        <v>1200</v>
      </c>
      <c r="K2321" s="915"/>
      <c r="L2321" s="916"/>
      <c r="M2321" s="920"/>
      <c r="N2321" s="201">
        <f>6*N2313</f>
        <v>1200</v>
      </c>
      <c r="P2321" s="362"/>
    </row>
    <row r="2322" spans="1:16" ht="21" customHeight="1">
      <c r="A2322" s="922" t="s">
        <v>130</v>
      </c>
      <c r="B2322" s="923"/>
      <c r="C2322" s="204">
        <f t="shared" ref="C2322:J2322" si="358">C2320/C2321*100</f>
        <v>25</v>
      </c>
      <c r="D2322" s="204">
        <f t="shared" si="358"/>
        <v>23.333333333333332</v>
      </c>
      <c r="E2322" s="204">
        <f t="shared" si="358"/>
        <v>32.075471698113205</v>
      </c>
      <c r="F2322" s="204">
        <f t="shared" si="358"/>
        <v>21.428571428571427</v>
      </c>
      <c r="G2322" s="204">
        <f t="shared" si="358"/>
        <v>22.61904761904762</v>
      </c>
      <c r="H2322" s="204">
        <f t="shared" si="358"/>
        <v>23.75</v>
      </c>
      <c r="I2322" s="204">
        <f t="shared" si="358"/>
        <v>31.666666666666664</v>
      </c>
      <c r="J2322" s="204">
        <f t="shared" si="358"/>
        <v>27.708333333333336</v>
      </c>
      <c r="K2322" s="917"/>
      <c r="L2322" s="918"/>
      <c r="M2322" s="921"/>
      <c r="N2322" s="354">
        <f>N2320/N2321*100</f>
        <v>27.708333333333336</v>
      </c>
      <c r="P2322" s="363"/>
    </row>
    <row r="2323" spans="1:16" ht="21" customHeight="1">
      <c r="A2323" s="891" t="str">
        <f>'statement of marks'!$DS$3</f>
        <v>RAJASTHAN KA SWARNIM ITIHAS</v>
      </c>
      <c r="B2323" s="892"/>
      <c r="C2323" s="272">
        <f>IF('statement of marks'!DS66="","",'statement of marks'!DS66)</f>
        <v>10</v>
      </c>
      <c r="D2323" s="272">
        <f>IF('statement of marks'!DT66="","",'statement of marks'!DT66)</f>
        <v>10</v>
      </c>
      <c r="E2323" s="277">
        <f>IF('statement of marks'!DU66="","",'statement of marks'!DU66)</f>
        <v>10</v>
      </c>
      <c r="F2323" s="924"/>
      <c r="G2323" s="272">
        <f>IF('statement of marks'!DW66="","",'statement of marks'!DW66)</f>
        <v>70</v>
      </c>
      <c r="H2323" s="270">
        <f>IF(G2323="","",SUM(C2323:G2323))</f>
        <v>100</v>
      </c>
      <c r="I2323" s="272">
        <f>IF('statement of marks'!DY66="","",'statement of marks'!DY66)</f>
        <v>100</v>
      </c>
      <c r="J2323" s="270">
        <f>IF(I2323="","",SUM(H2323:I2323))</f>
        <v>200</v>
      </c>
      <c r="K2323" s="275" t="str">
        <f>IF('statement of marks'!IW66="","",'statement of marks'!IW66)</f>
        <v/>
      </c>
      <c r="L2323" s="280" t="str">
        <f>IF('result subject-wise'!AQ66="","",'result subject-wise'!AQ66)</f>
        <v/>
      </c>
      <c r="M2323" s="927" t="s">
        <v>441</v>
      </c>
      <c r="N2323" s="928"/>
      <c r="P2323" s="362"/>
    </row>
    <row r="2324" spans="1:16" ht="21" customHeight="1">
      <c r="A2324" s="891" t="str">
        <f>'statement of marks'!$EG$3</f>
        <v xml:space="preserve"> PH. AND HEALTH EDU.</v>
      </c>
      <c r="B2324" s="892"/>
      <c r="C2324" s="272">
        <f>IF('statement of marks'!EI66="","",'statement of marks'!EI66)</f>
        <v>14</v>
      </c>
      <c r="D2324" s="272">
        <f>IF('statement of marks'!EL66="","",'statement of marks'!EL66)</f>
        <v>11</v>
      </c>
      <c r="E2324" s="277">
        <f>IF('statement of marks'!EO66="","",'statement of marks'!EO66)</f>
        <v>25</v>
      </c>
      <c r="F2324" s="925"/>
      <c r="G2324" s="272">
        <f>IF('statement of marks'!EU66="","",'statement of marks'!EU66)</f>
        <v>38</v>
      </c>
      <c r="H2324" s="270">
        <f>IF(G2324="","",SUM(C2324:G2324))</f>
        <v>88</v>
      </c>
      <c r="I2324" s="272">
        <f>IF('statement of marks'!EZ66="","",'statement of marks'!EZ66)</f>
        <v>100</v>
      </c>
      <c r="J2324" s="270">
        <f>IF(I2324="","",SUM(H2324:I2324))</f>
        <v>188</v>
      </c>
      <c r="K2324" s="275" t="str">
        <f>IF('statement of marks'!IX66="","",'statement of marks'!IX66)</f>
        <v>A</v>
      </c>
      <c r="L2324" s="274" t="str">
        <f>IF('result subject-wise'!AR66="","",'result subject-wise'!AR66)</f>
        <v/>
      </c>
      <c r="M2324" s="929"/>
      <c r="N2324" s="930"/>
      <c r="P2324" s="362"/>
    </row>
    <row r="2325" spans="1:16" ht="21" customHeight="1">
      <c r="A2325" s="891" t="str">
        <f>'statement of marks'!$FJ$3</f>
        <v xml:space="preserve"> FOUNDATION OF IT</v>
      </c>
      <c r="B2325" s="892"/>
      <c r="C2325" s="272">
        <f>IF('statement of marks'!FJ66="","",'statement of marks'!FJ66)</f>
        <v>10</v>
      </c>
      <c r="D2325" s="272">
        <f>IF('statement of marks'!FK66="","",'statement of marks'!FK66)</f>
        <v>10</v>
      </c>
      <c r="E2325" s="277">
        <f>IF('statement of marks'!FL66="","",'statement of marks'!FL66)</f>
        <v>10</v>
      </c>
      <c r="F2325" s="926"/>
      <c r="G2325" s="272">
        <f>IF('statement of marks'!FP66="","",'statement of marks'!FP66)</f>
        <v>51</v>
      </c>
      <c r="H2325" s="270">
        <f>IF(G2325="","",SUM(C2325:G2325))</f>
        <v>81</v>
      </c>
      <c r="I2325" s="272">
        <f>IF('statement of marks'!FU66="","",'statement of marks'!FU66)</f>
        <v>90</v>
      </c>
      <c r="J2325" s="270">
        <f>IF(I2325="","",SUM(H2325:I2325))</f>
        <v>171</v>
      </c>
      <c r="K2325" s="275" t="str">
        <f>IF('statement of marks'!IY66="","",'statement of marks'!IY66)</f>
        <v>A</v>
      </c>
      <c r="L2325" s="274" t="str">
        <f>IF('result subject-wise'!AS66="","",'result subject-wise'!AS66)</f>
        <v/>
      </c>
      <c r="M2325" s="931" t="str">
        <f>IF('result subject-wise'!AV66="","",'result subject-wise'!AV66)</f>
        <v/>
      </c>
      <c r="N2325" s="932"/>
      <c r="P2325" s="362"/>
    </row>
    <row r="2326" spans="1:16" ht="21" customHeight="1">
      <c r="A2326" s="891" t="str">
        <f>'statement of marks'!$GE$3</f>
        <v xml:space="preserve"> S.U.P.W.</v>
      </c>
      <c r="B2326" s="892"/>
      <c r="C2326" s="933" t="s">
        <v>244</v>
      </c>
      <c r="D2326" s="934"/>
      <c r="E2326" s="933" t="s">
        <v>74</v>
      </c>
      <c r="F2326" s="933"/>
      <c r="G2326" s="934"/>
      <c r="H2326" s="934" t="s">
        <v>75</v>
      </c>
      <c r="I2326" s="934"/>
      <c r="J2326" s="270" t="s">
        <v>35</v>
      </c>
      <c r="K2326" s="274" t="s">
        <v>52</v>
      </c>
      <c r="L2326" s="935"/>
      <c r="M2326" s="933" t="s">
        <v>130</v>
      </c>
      <c r="N2326" s="936"/>
      <c r="P2326" s="362"/>
    </row>
    <row r="2327" spans="1:16" ht="21" customHeight="1">
      <c r="A2327" s="891"/>
      <c r="B2327" s="892"/>
      <c r="C2327" s="934">
        <f>'statement of marks'!$GE$6</f>
        <v>25</v>
      </c>
      <c r="D2327" s="934"/>
      <c r="E2327" s="934">
        <f>'statement of marks'!$GF$6</f>
        <v>45</v>
      </c>
      <c r="F2327" s="934"/>
      <c r="G2327" s="934"/>
      <c r="H2327" s="934">
        <f>'statement of marks'!$GG$6</f>
        <v>30</v>
      </c>
      <c r="I2327" s="934"/>
      <c r="J2327" s="270">
        <f>SUM(C2327,E2327,H2327)</f>
        <v>100</v>
      </c>
      <c r="K2327" s="274"/>
      <c r="L2327" s="935"/>
      <c r="M2327" s="937" t="str">
        <f>IF(M2325="PASS",N2322,"")</f>
        <v/>
      </c>
      <c r="N2327" s="938"/>
      <c r="P2327" s="362"/>
    </row>
    <row r="2328" spans="1:16" ht="21" customHeight="1">
      <c r="A2328" s="891"/>
      <c r="B2328" s="892"/>
      <c r="C2328" s="939">
        <f>IF('statement of marks'!GE66="","",'statement of marks'!GE66)</f>
        <v>24</v>
      </c>
      <c r="D2328" s="939"/>
      <c r="E2328" s="939">
        <f>'statement of marks'!GF66</f>
        <v>44</v>
      </c>
      <c r="F2328" s="939"/>
      <c r="G2328" s="939"/>
      <c r="H2328" s="939">
        <f>'statement of marks'!GG66</f>
        <v>30</v>
      </c>
      <c r="I2328" s="939"/>
      <c r="J2328" s="272">
        <f>IF(H2328="","",SUM(C2328,E2328,H2328))</f>
        <v>98</v>
      </c>
      <c r="K2328" s="275" t="str">
        <f>IF('statement of marks'!IZ66="","",'statement of marks'!IZ66)</f>
        <v>A</v>
      </c>
      <c r="L2328" s="935"/>
      <c r="M2328" s="940" t="s">
        <v>50</v>
      </c>
      <c r="N2328" s="941"/>
      <c r="P2328" s="362"/>
    </row>
    <row r="2329" spans="1:16" ht="21" customHeight="1">
      <c r="A2329" s="891" t="str">
        <f>'statement of marks'!$GN$3</f>
        <v xml:space="preserve"> ART EDU.</v>
      </c>
      <c r="B2329" s="892"/>
      <c r="C2329" s="934" t="s">
        <v>76</v>
      </c>
      <c r="D2329" s="934"/>
      <c r="E2329" s="934" t="s">
        <v>77</v>
      </c>
      <c r="F2329" s="934"/>
      <c r="G2329" s="934"/>
      <c r="H2329" s="934" t="s">
        <v>78</v>
      </c>
      <c r="I2329" s="934"/>
      <c r="J2329" s="270" t="s">
        <v>35</v>
      </c>
      <c r="K2329" s="274" t="s">
        <v>52</v>
      </c>
      <c r="L2329" s="935"/>
      <c r="M2329" s="942" t="str">
        <f>IF(M2327="","",IF(M2327&gt;=60,"FIRST",IF(M2327&gt;=48,"SECOND",IF(M2327&gt;=36,"THIRD"))))</f>
        <v/>
      </c>
      <c r="N2329" s="943"/>
      <c r="P2329" s="362"/>
    </row>
    <row r="2330" spans="1:16" ht="21" customHeight="1">
      <c r="A2330" s="891"/>
      <c r="B2330" s="892"/>
      <c r="C2330" s="934">
        <f>'statement of marks'!$GN$6</f>
        <v>25</v>
      </c>
      <c r="D2330" s="934"/>
      <c r="E2330" s="274">
        <f>'statement of marks'!$GO$6</f>
        <v>30</v>
      </c>
      <c r="F2330" s="274"/>
      <c r="G2330" s="270">
        <f>'statement of marks'!$GP$6</f>
        <v>30</v>
      </c>
      <c r="H2330" s="934">
        <f>'statement of marks'!$GQ$6</f>
        <v>15</v>
      </c>
      <c r="I2330" s="934"/>
      <c r="J2330" s="270">
        <f>SUM(C2330,E2330,G2330,H2330)</f>
        <v>100</v>
      </c>
      <c r="K2330" s="274"/>
      <c r="L2330" s="935"/>
      <c r="M2330" s="942"/>
      <c r="N2330" s="943"/>
      <c r="P2330" s="362"/>
    </row>
    <row r="2331" spans="1:16" ht="21" customHeight="1">
      <c r="A2331" s="891"/>
      <c r="B2331" s="892"/>
      <c r="C2331" s="939">
        <f>IF('statement of marks'!GN66="","",'statement of marks'!GN66)</f>
        <v>24</v>
      </c>
      <c r="D2331" s="939"/>
      <c r="E2331" s="277">
        <f>'statement of marks'!GO66</f>
        <v>28</v>
      </c>
      <c r="F2331" s="277"/>
      <c r="G2331" s="272">
        <f>'statement of marks'!GP66</f>
        <v>27</v>
      </c>
      <c r="H2331" s="939">
        <f>'statement of marks'!GQ66</f>
        <v>14</v>
      </c>
      <c r="I2331" s="939"/>
      <c r="J2331" s="270">
        <f>IF(H2331="","",SUM(C2331:H2331))</f>
        <v>93</v>
      </c>
      <c r="K2331" s="275" t="str">
        <f>IF('statement of marks'!JA66="","",'statement of marks'!JA66)</f>
        <v>A</v>
      </c>
      <c r="L2331" s="944" t="s">
        <v>442</v>
      </c>
      <c r="M2331" s="945"/>
      <c r="N2331" s="946"/>
      <c r="P2331" s="362"/>
    </row>
    <row r="2332" spans="1:16" ht="21" customHeight="1">
      <c r="A2332" s="922" t="s">
        <v>439</v>
      </c>
      <c r="B2332" s="923"/>
      <c r="C2332" s="901" t="str">
        <f>'statement of marks'!HK66</f>
        <v/>
      </c>
      <c r="D2332" s="901"/>
      <c r="E2332" s="901"/>
      <c r="F2332" s="278"/>
      <c r="G2332" s="278" t="s">
        <v>211</v>
      </c>
      <c r="H2332" s="275" t="str">
        <f>IF('statement of marks'!DR66="","",'statement of marks'!DR66)</f>
        <v/>
      </c>
      <c r="I2332" s="942" t="s">
        <v>209</v>
      </c>
      <c r="J2332" s="942"/>
      <c r="K2332" s="272" t="str">
        <f>IF('statement of marks'!HM66="","",'statement of marks'!HM66)</f>
        <v/>
      </c>
      <c r="L2332" s="945"/>
      <c r="M2332" s="945"/>
      <c r="N2332" s="946"/>
      <c r="P2332" s="362"/>
    </row>
    <row r="2333" spans="1:16" ht="21" customHeight="1">
      <c r="A2333" s="310" t="s">
        <v>363</v>
      </c>
      <c r="B2333" s="947" t="s">
        <v>202</v>
      </c>
      <c r="C2333" s="947"/>
      <c r="D2333" s="939" t="s">
        <v>203</v>
      </c>
      <c r="E2333" s="939"/>
      <c r="F2333" s="272"/>
      <c r="G2333" s="939" t="s">
        <v>204</v>
      </c>
      <c r="H2333" s="939"/>
      <c r="I2333" s="939" t="s">
        <v>205</v>
      </c>
      <c r="J2333" s="939"/>
      <c r="K2333" s="272" t="s">
        <v>324</v>
      </c>
      <c r="L2333" s="945"/>
      <c r="M2333" s="945"/>
      <c r="N2333" s="946"/>
      <c r="P2333" s="362"/>
    </row>
    <row r="2334" spans="1:16" ht="21" customHeight="1">
      <c r="A2334" s="891" t="s">
        <v>200</v>
      </c>
      <c r="B2334" s="892"/>
      <c r="C2334" s="277" t="str">
        <f>IF('statement of marks'!HO66="","",'statement of marks'!HO66)</f>
        <v/>
      </c>
      <c r="D2334" s="893" t="str">
        <f>IF('statement of marks'!HQ66="","",'statement of marks'!HQ66)</f>
        <v/>
      </c>
      <c r="E2334" s="893"/>
      <c r="F2334" s="277"/>
      <c r="G2334" s="893" t="str">
        <f>IF('statement of marks'!HS66="","",'statement of marks'!HS66)</f>
        <v/>
      </c>
      <c r="H2334" s="893"/>
      <c r="I2334" s="893" t="str">
        <f>IF('statement of marks'!HU66="","",'statement of marks'!HU66)</f>
        <v/>
      </c>
      <c r="J2334" s="893"/>
      <c r="K2334" s="275" t="str">
        <f>'statement of marks'!HW66</f>
        <v/>
      </c>
      <c r="L2334" s="894" t="str">
        <f>IF(OR(M2325="PASS",M2325="FAIL"),'result subject-wise'!$AV$112,"")</f>
        <v/>
      </c>
      <c r="M2334" s="894"/>
      <c r="N2334" s="895"/>
      <c r="P2334" s="362"/>
    </row>
    <row r="2335" spans="1:16" ht="21" customHeight="1">
      <c r="A2335" s="896" t="s">
        <v>201</v>
      </c>
      <c r="B2335" s="897"/>
      <c r="C2335" s="274" t="str">
        <f>IF('statement of marks'!HN66="","",'statement of marks'!HN66)</f>
        <v/>
      </c>
      <c r="D2335" s="898" t="str">
        <f>IF('statement of marks'!HP66="","",'statement of marks'!HP66)</f>
        <v/>
      </c>
      <c r="E2335" s="898"/>
      <c r="F2335" s="274"/>
      <c r="G2335" s="898" t="str">
        <f>IF('statement of marks'!HR66="","",'statement of marks'!HR66)</f>
        <v/>
      </c>
      <c r="H2335" s="898"/>
      <c r="I2335" s="898" t="str">
        <f>IF('statement of marks'!HT66="","",'statement of marks'!HT66)</f>
        <v/>
      </c>
      <c r="J2335" s="898"/>
      <c r="K2335" s="274" t="str">
        <f>'statement of marks'!HV66</f>
        <v/>
      </c>
      <c r="L2335" s="894"/>
      <c r="M2335" s="894"/>
      <c r="N2335" s="895"/>
      <c r="P2335" s="362"/>
    </row>
    <row r="2336" spans="1:16" ht="21" customHeight="1">
      <c r="A2336" s="899" t="s">
        <v>323</v>
      </c>
      <c r="B2336" s="900"/>
      <c r="C2336" s="22"/>
      <c r="D2336" s="901"/>
      <c r="E2336" s="901"/>
      <c r="F2336" s="278"/>
      <c r="G2336" s="901"/>
      <c r="H2336" s="901"/>
      <c r="I2336" s="901"/>
      <c r="J2336" s="901"/>
      <c r="K2336" s="901"/>
      <c r="L2336" s="901"/>
      <c r="M2336" s="901"/>
      <c r="N2336" s="902"/>
      <c r="P2336" s="362"/>
    </row>
    <row r="2337" spans="1:16" ht="21" customHeight="1">
      <c r="A2337" s="899" t="s">
        <v>206</v>
      </c>
      <c r="B2337" s="900"/>
      <c r="C2337" s="22"/>
      <c r="D2337" s="901"/>
      <c r="E2337" s="901"/>
      <c r="F2337" s="278"/>
      <c r="G2337" s="901"/>
      <c r="H2337" s="901"/>
      <c r="I2337" s="901"/>
      <c r="J2337" s="901"/>
      <c r="K2337" s="901"/>
      <c r="L2337" s="901"/>
      <c r="M2337" s="901"/>
      <c r="N2337" s="902"/>
      <c r="P2337" s="362"/>
    </row>
    <row r="2338" spans="1:16" ht="21" customHeight="1">
      <c r="A2338" s="891" t="s">
        <v>322</v>
      </c>
      <c r="B2338" s="892"/>
      <c r="C2338" s="22"/>
      <c r="D2338" s="901"/>
      <c r="E2338" s="901"/>
      <c r="F2338" s="278"/>
      <c r="G2338" s="901"/>
      <c r="H2338" s="901"/>
      <c r="I2338" s="901"/>
      <c r="J2338" s="901"/>
      <c r="K2338" s="594" t="s">
        <v>322</v>
      </c>
      <c r="L2338" s="901"/>
      <c r="M2338" s="901"/>
      <c r="N2338" s="902"/>
      <c r="P2338" s="362"/>
    </row>
    <row r="2339" spans="1:16" ht="21" customHeight="1">
      <c r="A2339" s="891" t="s">
        <v>207</v>
      </c>
      <c r="B2339" s="892"/>
      <c r="C2339" s="22"/>
      <c r="D2339" s="901"/>
      <c r="E2339" s="901"/>
      <c r="F2339" s="278"/>
      <c r="G2339" s="901"/>
      <c r="H2339" s="901"/>
      <c r="I2339" s="901"/>
      <c r="J2339" s="901"/>
      <c r="K2339" s="901"/>
      <c r="L2339" s="901"/>
      <c r="M2339" s="901"/>
      <c r="N2339" s="902"/>
      <c r="P2339" s="362"/>
    </row>
    <row r="2340" spans="1:16" ht="21" customHeight="1" thickBot="1">
      <c r="A2340" s="905" t="s">
        <v>208</v>
      </c>
      <c r="B2340" s="906"/>
      <c r="C2340" s="906"/>
      <c r="D2340" s="906"/>
      <c r="E2340" s="906"/>
      <c r="F2340" s="314"/>
      <c r="G2340" s="907">
        <f>'statement of marks'!$HV$108</f>
        <v>45781</v>
      </c>
      <c r="H2340" s="907"/>
      <c r="I2340" s="908" t="s">
        <v>210</v>
      </c>
      <c r="J2340" s="908"/>
      <c r="K2340" s="903"/>
      <c r="L2340" s="903"/>
      <c r="M2340" s="903"/>
      <c r="N2340" s="904"/>
      <c r="P2340" s="362"/>
    </row>
    <row r="2341" spans="1:16" ht="21" customHeight="1" thickTop="1">
      <c r="A2341" s="962" t="s">
        <v>195</v>
      </c>
      <c r="B2341" s="963"/>
      <c r="C2341" s="963"/>
      <c r="D2341" s="963"/>
      <c r="E2341" s="963"/>
      <c r="F2341" s="963"/>
      <c r="G2341" s="963"/>
      <c r="H2341" s="963"/>
      <c r="I2341" s="963"/>
      <c r="J2341" s="963"/>
      <c r="K2341" s="963"/>
      <c r="L2341" s="963"/>
      <c r="M2341" s="963"/>
      <c r="N2341" s="964"/>
      <c r="P2341" s="362"/>
    </row>
    <row r="2342" spans="1:16" ht="21" customHeight="1">
      <c r="A2342" s="965" t="str">
        <f>IF('statement of marks'!$A$2="","",'statement of marks'!$A$2)</f>
        <v>Govt. Higher Secondary School, XYZ</v>
      </c>
      <c r="B2342" s="966"/>
      <c r="C2342" s="966"/>
      <c r="D2342" s="966"/>
      <c r="E2342" s="966"/>
      <c r="F2342" s="966"/>
      <c r="G2342" s="966"/>
      <c r="H2342" s="966"/>
      <c r="I2342" s="966"/>
      <c r="J2342" s="966"/>
      <c r="K2342" s="966"/>
      <c r="L2342" s="966"/>
      <c r="M2342" s="966"/>
      <c r="N2342" s="967"/>
      <c r="P2342" s="362"/>
    </row>
    <row r="2343" spans="1:16" ht="21" customHeight="1">
      <c r="A2343" s="965"/>
      <c r="B2343" s="966"/>
      <c r="C2343" s="966"/>
      <c r="D2343" s="966"/>
      <c r="E2343" s="966"/>
      <c r="F2343" s="966"/>
      <c r="G2343" s="966"/>
      <c r="H2343" s="966"/>
      <c r="I2343" s="966"/>
      <c r="J2343" s="966"/>
      <c r="K2343" s="966"/>
      <c r="L2343" s="966"/>
      <c r="M2343" s="966"/>
      <c r="N2343" s="967"/>
      <c r="P2343" s="362"/>
    </row>
    <row r="2344" spans="1:16" ht="21" customHeight="1">
      <c r="A2344" s="891" t="s">
        <v>196</v>
      </c>
      <c r="B2344" s="892"/>
      <c r="C2344" s="939" t="str">
        <f>IF(M2364="","MAIN EXAM.",IF(C2371="SUPPL.","SUPPL. EXAM.",IF(C2371="RE-EXAM.","RE-EXAM.",)))</f>
        <v>MAIN EXAM.</v>
      </c>
      <c r="D2344" s="939"/>
      <c r="E2344" s="939"/>
      <c r="F2344" s="939"/>
      <c r="G2344" s="939"/>
      <c r="H2344" s="948" t="s">
        <v>133</v>
      </c>
      <c r="I2344" s="949"/>
      <c r="J2344" s="352" t="str">
        <f>IF('statement of marks'!$F$3="","",'statement of marks'!$F$3)</f>
        <v>2024-25</v>
      </c>
      <c r="K2344" s="939" t="s">
        <v>62</v>
      </c>
      <c r="L2344" s="939"/>
      <c r="M2344" s="939" t="str">
        <f>IF('statement of marks'!D67="","",'statement of marks'!D67)</f>
        <v/>
      </c>
      <c r="N2344" s="950"/>
      <c r="P2344" s="362"/>
    </row>
    <row r="2345" spans="1:16" ht="21" customHeight="1">
      <c r="A2345" s="891" t="s">
        <v>36</v>
      </c>
      <c r="B2345" s="892"/>
      <c r="C2345" s="892" t="str">
        <f>IF('statement of marks'!G67="","",'statement of marks'!G67)</f>
        <v/>
      </c>
      <c r="D2345" s="892"/>
      <c r="E2345" s="892"/>
      <c r="F2345" s="892"/>
      <c r="G2345" s="892"/>
      <c r="H2345" s="892"/>
      <c r="I2345" s="892"/>
      <c r="J2345" s="892"/>
      <c r="K2345" s="892"/>
      <c r="L2345" s="892"/>
      <c r="M2345" s="892"/>
      <c r="N2345" s="951"/>
      <c r="P2345" s="362"/>
    </row>
    <row r="2346" spans="1:16" ht="21" customHeight="1">
      <c r="A2346" s="891" t="s">
        <v>37</v>
      </c>
      <c r="B2346" s="892"/>
      <c r="C2346" s="892" t="str">
        <f>IF('statement of marks'!H67="","",'statement of marks'!H67)</f>
        <v/>
      </c>
      <c r="D2346" s="892"/>
      <c r="E2346" s="892"/>
      <c r="F2346" s="892"/>
      <c r="G2346" s="892"/>
      <c r="H2346" s="892"/>
      <c r="I2346" s="892"/>
      <c r="J2346" s="892"/>
      <c r="K2346" s="892"/>
      <c r="L2346" s="892"/>
      <c r="M2346" s="892"/>
      <c r="N2346" s="951"/>
      <c r="P2346" s="362"/>
    </row>
    <row r="2347" spans="1:16" ht="21" customHeight="1">
      <c r="A2347" s="891" t="s">
        <v>38</v>
      </c>
      <c r="B2347" s="892"/>
      <c r="C2347" s="892" t="str">
        <f>IF('statement of marks'!I67="","",'statement of marks'!I67)</f>
        <v/>
      </c>
      <c r="D2347" s="892"/>
      <c r="E2347" s="892"/>
      <c r="F2347" s="892"/>
      <c r="G2347" s="892"/>
      <c r="H2347" s="892"/>
      <c r="I2347" s="892"/>
      <c r="J2347" s="892"/>
      <c r="K2347" s="892"/>
      <c r="L2347" s="892"/>
      <c r="M2347" s="892"/>
      <c r="N2347" s="951"/>
      <c r="P2347" s="362"/>
    </row>
    <row r="2348" spans="1:16" ht="21" customHeight="1">
      <c r="A2348" s="891" t="s">
        <v>243</v>
      </c>
      <c r="B2348" s="892"/>
      <c r="C2348" s="892" t="str">
        <f>IF('statement of marks'!$A$3="","",'statement of marks'!$A$3)</f>
        <v>9 'A'</v>
      </c>
      <c r="D2348" s="892"/>
      <c r="E2348" s="939" t="s">
        <v>63</v>
      </c>
      <c r="F2348" s="939"/>
      <c r="G2348" s="939"/>
      <c r="H2348" s="939" t="str">
        <f>IF('statement of marks'!E67="","",'statement of marks'!E67)</f>
        <v/>
      </c>
      <c r="I2348" s="939"/>
      <c r="J2348" s="952" t="s">
        <v>58</v>
      </c>
      <c r="K2348" s="952"/>
      <c r="L2348" s="953" t="str">
        <f>IF('statement of marks'!F67="","",'statement of marks'!F67)</f>
        <v/>
      </c>
      <c r="M2348" s="953"/>
      <c r="N2348" s="954"/>
      <c r="P2348" s="362"/>
    </row>
    <row r="2349" spans="1:16" ht="21" customHeight="1">
      <c r="A2349" s="955" t="s">
        <v>197</v>
      </c>
      <c r="B2349" s="956" t="s">
        <v>198</v>
      </c>
      <c r="C2349" s="659" t="s">
        <v>67</v>
      </c>
      <c r="D2349" s="659" t="s">
        <v>68</v>
      </c>
      <c r="E2349" s="957" t="s">
        <v>434</v>
      </c>
      <c r="F2349" s="958" t="s">
        <v>431</v>
      </c>
      <c r="G2349" s="659" t="s">
        <v>370</v>
      </c>
      <c r="H2349" s="659" t="s">
        <v>212</v>
      </c>
      <c r="I2349" s="659" t="s">
        <v>432</v>
      </c>
      <c r="J2349" s="659" t="s">
        <v>168</v>
      </c>
      <c r="K2349" s="659" t="s">
        <v>438</v>
      </c>
      <c r="L2349" s="659" t="s">
        <v>365</v>
      </c>
      <c r="M2349" s="659" t="s">
        <v>366</v>
      </c>
      <c r="N2349" s="961" t="s">
        <v>213</v>
      </c>
      <c r="P2349" s="362"/>
    </row>
    <row r="2350" spans="1:16" ht="21" customHeight="1">
      <c r="A2350" s="955"/>
      <c r="B2350" s="956"/>
      <c r="C2350" s="659"/>
      <c r="D2350" s="659"/>
      <c r="E2350" s="957"/>
      <c r="F2350" s="959"/>
      <c r="G2350" s="659"/>
      <c r="H2350" s="659"/>
      <c r="I2350" s="659"/>
      <c r="J2350" s="659"/>
      <c r="K2350" s="659"/>
      <c r="L2350" s="659"/>
      <c r="M2350" s="659"/>
      <c r="N2350" s="961"/>
      <c r="P2350" s="362"/>
    </row>
    <row r="2351" spans="1:16" ht="21" customHeight="1">
      <c r="A2351" s="955"/>
      <c r="B2351" s="956"/>
      <c r="C2351" s="659"/>
      <c r="D2351" s="659"/>
      <c r="E2351" s="957"/>
      <c r="F2351" s="960"/>
      <c r="G2351" s="659"/>
      <c r="H2351" s="659"/>
      <c r="I2351" s="659"/>
      <c r="J2351" s="659"/>
      <c r="K2351" s="659"/>
      <c r="L2351" s="659"/>
      <c r="M2351" s="659"/>
      <c r="N2351" s="961"/>
      <c r="P2351" s="362"/>
    </row>
    <row r="2352" spans="1:16" ht="21" customHeight="1">
      <c r="A2352" s="922" t="s">
        <v>149</v>
      </c>
      <c r="B2352" s="923"/>
      <c r="C2352" s="274">
        <v>10</v>
      </c>
      <c r="D2352" s="274">
        <v>10</v>
      </c>
      <c r="E2352" s="322" t="s">
        <v>436</v>
      </c>
      <c r="F2352" s="322" t="s">
        <v>437</v>
      </c>
      <c r="G2352" s="274">
        <v>70</v>
      </c>
      <c r="H2352" s="270">
        <v>100</v>
      </c>
      <c r="I2352" s="202">
        <v>100</v>
      </c>
      <c r="J2352" s="270">
        <v>200</v>
      </c>
      <c r="K2352" s="279"/>
      <c r="L2352" s="270">
        <v>100</v>
      </c>
      <c r="M2352" s="270"/>
      <c r="N2352" s="201">
        <v>200</v>
      </c>
      <c r="P2352" s="362"/>
    </row>
    <row r="2353" spans="1:16" ht="21" customHeight="1">
      <c r="A2353" s="891" t="str">
        <f>'statement of marks'!$J$3</f>
        <v xml:space="preserve"> HINDI</v>
      </c>
      <c r="B2353" s="892"/>
      <c r="C2353" s="277" t="str">
        <f>IF('statement of marks'!J67="","",'statement of marks'!J67)</f>
        <v/>
      </c>
      <c r="D2353" s="277" t="str">
        <f>IF('statement of marks'!K67="","",'statement of marks'!K67)</f>
        <v/>
      </c>
      <c r="E2353" s="277" t="str">
        <f>IF('statement of marks'!L67="","",'statement of marks'!L67)</f>
        <v/>
      </c>
      <c r="F2353" s="360" t="str">
        <f>IF('statement of marks'!N67="","",'statement of marks'!N67)</f>
        <v/>
      </c>
      <c r="G2353" s="277" t="str">
        <f>IF('statement of marks'!O67="","",'statement of marks'!O67)</f>
        <v/>
      </c>
      <c r="H2353" s="270" t="str">
        <f t="shared" ref="H2353:H2358" si="359">IF(G2353="","",SUM(C2353:G2353))</f>
        <v/>
      </c>
      <c r="I2353" s="202" t="str">
        <f>IF('statement of marks'!Q67="","",'statement of marks'!Q67)</f>
        <v/>
      </c>
      <c r="J2353" s="203" t="str">
        <f t="shared" ref="J2353:J2358" si="360">IF(I2353="","",SUM(H2353:I2353))</f>
        <v/>
      </c>
      <c r="K2353" s="275" t="str">
        <f>CONCATENATE('statement of marks'!HZ67,'statement of marks'!IA67,'statement of marks'!IB67)</f>
        <v/>
      </c>
      <c r="L2353" s="277" t="str">
        <f>IF('result subject-wise'!AB67="","",'result subject-wise'!AB67)</f>
        <v/>
      </c>
      <c r="M2353" s="277" t="str">
        <f>IF('result subject-wise'!AK67="","",'result subject-wise'!AK67)</f>
        <v/>
      </c>
      <c r="N2353" s="276" t="str">
        <f>IF(AND(K2353="RE",M2353=""),"",IF(AND(K2353="S",M2353=""),"",IF(M2353="P",SUM(H2353,L2353),J2353)))</f>
        <v/>
      </c>
      <c r="P2353" s="362"/>
    </row>
    <row r="2354" spans="1:16" ht="21" customHeight="1">
      <c r="A2354" s="891" t="str">
        <f>'statement of marks'!$Y$3</f>
        <v xml:space="preserve"> ENGLISH</v>
      </c>
      <c r="B2354" s="892"/>
      <c r="C2354" s="277" t="str">
        <f>IF('statement of marks'!Y67="","",'statement of marks'!Y67)</f>
        <v/>
      </c>
      <c r="D2354" s="277" t="str">
        <f>IF('statement of marks'!Z67="","",'statement of marks'!Z67)</f>
        <v/>
      </c>
      <c r="E2354" s="277" t="str">
        <f>IF('statement of marks'!AA67="","",'statement of marks'!AA67)</f>
        <v/>
      </c>
      <c r="F2354" s="360" t="str">
        <f>IF('statement of marks'!AC67="","",'statement of marks'!AC67)</f>
        <v/>
      </c>
      <c r="G2354" s="277" t="str">
        <f>IF('statement of marks'!AD67="","",'statement of marks'!AD67)</f>
        <v/>
      </c>
      <c r="H2354" s="270" t="str">
        <f t="shared" si="359"/>
        <v/>
      </c>
      <c r="I2354" s="202" t="str">
        <f>IF('statement of marks'!AF67="","",'statement of marks'!AF67)</f>
        <v/>
      </c>
      <c r="J2354" s="203" t="str">
        <f t="shared" si="360"/>
        <v/>
      </c>
      <c r="K2354" s="275" t="str">
        <f>CONCATENATE('statement of marks'!IC67,'statement of marks'!ID67,'statement of marks'!IE67,)</f>
        <v/>
      </c>
      <c r="L2354" s="277" t="str">
        <f>IF('result subject-wise'!AC67="","",'result subject-wise'!AC67)</f>
        <v/>
      </c>
      <c r="M2354" s="277" t="str">
        <f>IF('result subject-wise'!AL67="","",'result subject-wise'!AL67)</f>
        <v/>
      </c>
      <c r="N2354" s="276" t="str">
        <f t="shared" ref="N2354:N2358" si="361">IF(AND(K2354="RE",M2354=""),"",IF(AND(K2354="S",M2354=""),"",IF(M2354="P",SUM(H2354,L2354),J2354)))</f>
        <v/>
      </c>
      <c r="P2354" s="362"/>
    </row>
    <row r="2355" spans="1:16" ht="21" customHeight="1">
      <c r="A2355" s="891" t="str">
        <f>'statement of marks'!AO67</f>
        <v/>
      </c>
      <c r="B2355" s="892"/>
      <c r="C2355" s="277" t="str">
        <f>IF('statement of marks'!AP67="","",'statement of marks'!AP67)</f>
        <v/>
      </c>
      <c r="D2355" s="277" t="str">
        <f>IF('statement of marks'!AQ67="","",'statement of marks'!AQ67)</f>
        <v/>
      </c>
      <c r="E2355" s="277" t="str">
        <f>IF('statement of marks'!AR67="","",'statement of marks'!AR67)</f>
        <v/>
      </c>
      <c r="F2355" s="360" t="str">
        <f>IF('statement of marks'!AT67="","",'statement of marks'!AT67)</f>
        <v/>
      </c>
      <c r="G2355" s="277" t="str">
        <f>IF('statement of marks'!AU67="","",'statement of marks'!AU67)</f>
        <v/>
      </c>
      <c r="H2355" s="270" t="str">
        <f t="shared" si="359"/>
        <v/>
      </c>
      <c r="I2355" s="202" t="str">
        <f>IF('statement of marks'!AW67="","",'statement of marks'!AW67)</f>
        <v/>
      </c>
      <c r="J2355" s="203" t="str">
        <f t="shared" si="360"/>
        <v/>
      </c>
      <c r="K2355" s="275" t="str">
        <f>CONCATENATE('statement of marks'!IF67,'statement of marks'!IL67,'statement of marks'!IM67)</f>
        <v/>
      </c>
      <c r="L2355" s="277" t="str">
        <f>IF('result subject-wise'!AD67="","",'result subject-wise'!AD67)</f>
        <v/>
      </c>
      <c r="M2355" s="277" t="str">
        <f>IF('result subject-wise'!AM67="","",'result subject-wise'!AM67)</f>
        <v/>
      </c>
      <c r="N2355" s="276" t="str">
        <f t="shared" si="361"/>
        <v/>
      </c>
      <c r="P2355" s="362"/>
    </row>
    <row r="2356" spans="1:16" ht="21" customHeight="1">
      <c r="A2356" s="891" t="str">
        <f>'statement of marks'!$BE$3</f>
        <v xml:space="preserve"> SCIENCE</v>
      </c>
      <c r="B2356" s="892"/>
      <c r="C2356" s="277" t="str">
        <f>IF('statement of marks'!BE67="","",'statement of marks'!BE67)</f>
        <v/>
      </c>
      <c r="D2356" s="277" t="str">
        <f>IF('statement of marks'!BF67="","",'statement of marks'!BF67)</f>
        <v/>
      </c>
      <c r="E2356" s="277" t="str">
        <f>IF('statement of marks'!BG67="","",'statement of marks'!BG67)</f>
        <v/>
      </c>
      <c r="F2356" s="360" t="str">
        <f>IF('statement of marks'!BI67="","",'statement of marks'!BI67)</f>
        <v/>
      </c>
      <c r="G2356" s="277" t="str">
        <f>IF('statement of marks'!BJ67="","",'statement of marks'!BJ67)</f>
        <v/>
      </c>
      <c r="H2356" s="270" t="str">
        <f t="shared" si="359"/>
        <v/>
      </c>
      <c r="I2356" s="202" t="str">
        <f>IF('statement of marks'!BL67="","",'statement of marks'!BL67)</f>
        <v/>
      </c>
      <c r="J2356" s="203" t="str">
        <f t="shared" si="360"/>
        <v/>
      </c>
      <c r="K2356" s="275" t="str">
        <f>CONCATENATE('statement of marks'!IN67,'statement of marks'!IO67,'statement of marks'!IP67)</f>
        <v/>
      </c>
      <c r="L2356" s="277" t="str">
        <f>IF('result subject-wise'!AE67="","",'result subject-wise'!AE67)</f>
        <v/>
      </c>
      <c r="M2356" s="277" t="str">
        <f>IF('result subject-wise'!AN67="","",'result subject-wise'!AN67)</f>
        <v/>
      </c>
      <c r="N2356" s="276" t="str">
        <f t="shared" si="361"/>
        <v/>
      </c>
      <c r="P2356" s="362"/>
    </row>
    <row r="2357" spans="1:16" ht="21" customHeight="1">
      <c r="A2357" s="909" t="str">
        <f>'statement of marks'!$BU67</f>
        <v xml:space="preserve"> SOCIAL SCIENCE</v>
      </c>
      <c r="B2357" s="910"/>
      <c r="C2357" s="277">
        <f>IF('statement of marks'!CL67="","",'statement of marks'!CL67)</f>
        <v>10</v>
      </c>
      <c r="D2357" s="277">
        <f>IF('statement of marks'!CM67="","",'statement of marks'!CM67)</f>
        <v>10</v>
      </c>
      <c r="E2357" s="277">
        <f>IF('statement of marks'!CN67="","",'statement of marks'!CN67)</f>
        <v>9</v>
      </c>
      <c r="F2357" s="360">
        <f>IF('statement of marks'!CO67="","",'statement of marks'!CO67)</f>
        <v>0.5</v>
      </c>
      <c r="G2357" s="277">
        <f>IF('statement of marks'!CP67="","",'statement of marks'!CP67)</f>
        <v>70</v>
      </c>
      <c r="H2357" s="270">
        <f t="shared" si="359"/>
        <v>99.5</v>
      </c>
      <c r="I2357" s="202">
        <f>IF('statement of marks'!CR67="","",'statement of marks'!CR67)</f>
        <v>100</v>
      </c>
      <c r="J2357" s="203">
        <f t="shared" si="360"/>
        <v>199.5</v>
      </c>
      <c r="K2357" s="275" t="str">
        <f>CONCATENATE('statement of marks'!IQ67,'statement of marks'!IR67,'statement of marks'!IS67)</f>
        <v/>
      </c>
      <c r="L2357" s="277" t="str">
        <f>IF('result subject-wise'!AF67="","",'result subject-wise'!AF67)</f>
        <v/>
      </c>
      <c r="M2357" s="277" t="str">
        <f>IF('result subject-wise'!AO67="","",'result subject-wise'!AO67)</f>
        <v/>
      </c>
      <c r="N2357" s="276">
        <f t="shared" si="361"/>
        <v>199.5</v>
      </c>
      <c r="P2357" s="362"/>
    </row>
    <row r="2358" spans="1:16" ht="21" customHeight="1">
      <c r="A2358" s="891" t="str">
        <f>'statement of marks'!$CZ$3</f>
        <v xml:space="preserve"> MATHEMATICS</v>
      </c>
      <c r="B2358" s="892"/>
      <c r="C2358" s="277">
        <f>IF('statement of marks'!CZ67="","",'statement of marks'!CZ67)</f>
        <v>5</v>
      </c>
      <c r="D2358" s="277">
        <f>IF('statement of marks'!DA67="","",'statement of marks'!DA67)</f>
        <v>4</v>
      </c>
      <c r="E2358" s="277">
        <f>IF('statement of marks'!DB67="","",'statement of marks'!DB67)</f>
        <v>8</v>
      </c>
      <c r="F2358" s="360">
        <f>IF('statement of marks'!DD67="","",'statement of marks'!DD67)</f>
        <v>1</v>
      </c>
      <c r="G2358" s="277">
        <f>IF('statement of marks'!DE67="","",'statement of marks'!DE67)</f>
        <v>25</v>
      </c>
      <c r="H2358" s="270">
        <f t="shared" si="359"/>
        <v>43</v>
      </c>
      <c r="I2358" s="202">
        <f>IF('statement of marks'!DG67="","",'statement of marks'!DG67)</f>
        <v>90</v>
      </c>
      <c r="J2358" s="203">
        <f t="shared" si="360"/>
        <v>133</v>
      </c>
      <c r="K2358" s="275" t="str">
        <f>CONCATENATE('statement of marks'!IT67,'statement of marks'!IU67,'statement of marks'!IV67)</f>
        <v/>
      </c>
      <c r="L2358" s="277" t="str">
        <f>IF('result subject-wise'!AG67="","",'result subject-wise'!AG67)</f>
        <v/>
      </c>
      <c r="M2358" s="277" t="str">
        <f>IF('result subject-wise'!AP67="","",'result subject-wise'!AP67)</f>
        <v/>
      </c>
      <c r="N2358" s="276">
        <f t="shared" si="361"/>
        <v>133</v>
      </c>
      <c r="P2358" s="362"/>
    </row>
    <row r="2359" spans="1:16" ht="21" customHeight="1">
      <c r="A2359" s="911" t="s">
        <v>214</v>
      </c>
      <c r="B2359" s="912"/>
      <c r="C2359" s="274">
        <f t="shared" ref="C2359:D2359" si="362">IF(C2358="","",SUM(C2353:C2358))</f>
        <v>15</v>
      </c>
      <c r="D2359" s="274">
        <f t="shared" si="362"/>
        <v>14</v>
      </c>
      <c r="E2359" s="274">
        <f>IF(E2358="","",SUM(E2353:E2358))</f>
        <v>17</v>
      </c>
      <c r="F2359" s="361">
        <f>IF(F2358="","",SUM(F2353:F2358))</f>
        <v>1.5</v>
      </c>
      <c r="G2359" s="274">
        <f t="shared" ref="G2359:J2359" si="363">IF(G2358="","",SUM(G2353:G2358))</f>
        <v>95</v>
      </c>
      <c r="H2359" s="274">
        <f t="shared" si="363"/>
        <v>142.5</v>
      </c>
      <c r="I2359" s="274">
        <f t="shared" si="363"/>
        <v>190</v>
      </c>
      <c r="J2359" s="274">
        <f t="shared" si="363"/>
        <v>332.5</v>
      </c>
      <c r="K2359" s="913"/>
      <c r="L2359" s="914"/>
      <c r="M2359" s="919">
        <f>COUNTIF(M2353:M2358,"F")</f>
        <v>0</v>
      </c>
      <c r="N2359" s="273">
        <f>SUM(N2353:N2358)</f>
        <v>332.5</v>
      </c>
      <c r="P2359" s="362"/>
    </row>
    <row r="2360" spans="1:16" ht="21" customHeight="1">
      <c r="A2360" s="911" t="s">
        <v>199</v>
      </c>
      <c r="B2360" s="912"/>
      <c r="C2360" s="270">
        <f>60-(COUNTIF(C2353:C2358,"NA")*C2352+COUNTIF(C2353:C2358,"ML")*C2352)</f>
        <v>60</v>
      </c>
      <c r="D2360" s="270">
        <f>60-(COUNTIF(D2353:D2358,"NA")*D2352+COUNTIF(D2353:D2358,"ML")*D2352)</f>
        <v>60</v>
      </c>
      <c r="E2360" s="270">
        <f>53-(COUNTIF(E2353:E2358,"NA")*9+COUNTIF(E2353:E2358,"ML")*9)</f>
        <v>53</v>
      </c>
      <c r="F2360" s="270">
        <f>7-(COUNTIF(F2353:F2358,"ML")*1)</f>
        <v>7</v>
      </c>
      <c r="G2360" s="270">
        <f>420-(COUNTIF(G2353:G2358,"NA")*G2352+COUNTIF(G2353:G2358,"ML")*G2352)</f>
        <v>420</v>
      </c>
      <c r="H2360" s="270">
        <f>SUM(C2360:G2360)</f>
        <v>600</v>
      </c>
      <c r="I2360" s="270">
        <f>600-(COUNTIF(I2353:I2358,"ML")*100)</f>
        <v>600</v>
      </c>
      <c r="J2360" s="270">
        <f>SUM(H2360:I2360)</f>
        <v>1200</v>
      </c>
      <c r="K2360" s="915"/>
      <c r="L2360" s="916"/>
      <c r="M2360" s="920"/>
      <c r="N2360" s="201">
        <f>6*N2352</f>
        <v>1200</v>
      </c>
      <c r="P2360" s="362"/>
    </row>
    <row r="2361" spans="1:16" ht="21" customHeight="1">
      <c r="A2361" s="922" t="s">
        <v>130</v>
      </c>
      <c r="B2361" s="923"/>
      <c r="C2361" s="204">
        <f t="shared" ref="C2361:J2361" si="364">C2359/C2360*100</f>
        <v>25</v>
      </c>
      <c r="D2361" s="204">
        <f t="shared" si="364"/>
        <v>23.333333333333332</v>
      </c>
      <c r="E2361" s="204">
        <f t="shared" si="364"/>
        <v>32.075471698113205</v>
      </c>
      <c r="F2361" s="204">
        <f t="shared" si="364"/>
        <v>21.428571428571427</v>
      </c>
      <c r="G2361" s="204">
        <f t="shared" si="364"/>
        <v>22.61904761904762</v>
      </c>
      <c r="H2361" s="204">
        <f t="shared" si="364"/>
        <v>23.75</v>
      </c>
      <c r="I2361" s="204">
        <f t="shared" si="364"/>
        <v>31.666666666666664</v>
      </c>
      <c r="J2361" s="204">
        <f t="shared" si="364"/>
        <v>27.708333333333336</v>
      </c>
      <c r="K2361" s="917"/>
      <c r="L2361" s="918"/>
      <c r="M2361" s="921"/>
      <c r="N2361" s="354">
        <f>N2359/N2360*100</f>
        <v>27.708333333333336</v>
      </c>
      <c r="P2361" s="363"/>
    </row>
    <row r="2362" spans="1:16" ht="21" customHeight="1">
      <c r="A2362" s="891" t="str">
        <f>'statement of marks'!$DS$3</f>
        <v>RAJASTHAN KA SWARNIM ITIHAS</v>
      </c>
      <c r="B2362" s="892"/>
      <c r="C2362" s="272">
        <f>IF('statement of marks'!DS67="","",'statement of marks'!DS67)</f>
        <v>10</v>
      </c>
      <c r="D2362" s="272">
        <f>IF('statement of marks'!DT67="","",'statement of marks'!DT67)</f>
        <v>10</v>
      </c>
      <c r="E2362" s="277">
        <f>IF('statement of marks'!DU67="","",'statement of marks'!DU67)</f>
        <v>10</v>
      </c>
      <c r="F2362" s="924"/>
      <c r="G2362" s="272">
        <f>IF('statement of marks'!DW67="","",'statement of marks'!DW67)</f>
        <v>70</v>
      </c>
      <c r="H2362" s="270">
        <f>IF(G2362="","",SUM(C2362:G2362))</f>
        <v>100</v>
      </c>
      <c r="I2362" s="272">
        <f>IF('statement of marks'!DY67="","",'statement of marks'!DY67)</f>
        <v>100</v>
      </c>
      <c r="J2362" s="270">
        <f>IF(I2362="","",SUM(H2362:I2362))</f>
        <v>200</v>
      </c>
      <c r="K2362" s="275" t="str">
        <f>IF('statement of marks'!IW67="","",'statement of marks'!IW67)</f>
        <v/>
      </c>
      <c r="L2362" s="280" t="str">
        <f>IF('result subject-wise'!AQ67="","",'result subject-wise'!AQ67)</f>
        <v/>
      </c>
      <c r="M2362" s="927" t="s">
        <v>441</v>
      </c>
      <c r="N2362" s="928"/>
      <c r="P2362" s="362"/>
    </row>
    <row r="2363" spans="1:16" ht="21" customHeight="1">
      <c r="A2363" s="891" t="str">
        <f>'statement of marks'!$EG$3</f>
        <v xml:space="preserve"> PH. AND HEALTH EDU.</v>
      </c>
      <c r="B2363" s="892"/>
      <c r="C2363" s="272">
        <f>IF('statement of marks'!EI67="","",'statement of marks'!EI67)</f>
        <v>14</v>
      </c>
      <c r="D2363" s="272">
        <f>IF('statement of marks'!EL67="","",'statement of marks'!EL67)</f>
        <v>11</v>
      </c>
      <c r="E2363" s="277">
        <f>IF('statement of marks'!EO67="","",'statement of marks'!EO67)</f>
        <v>25</v>
      </c>
      <c r="F2363" s="925"/>
      <c r="G2363" s="272">
        <f>IF('statement of marks'!EU67="","",'statement of marks'!EU67)</f>
        <v>38</v>
      </c>
      <c r="H2363" s="270">
        <f>IF(G2363="","",SUM(C2363:G2363))</f>
        <v>88</v>
      </c>
      <c r="I2363" s="272">
        <f>IF('statement of marks'!EZ67="","",'statement of marks'!EZ67)</f>
        <v>100</v>
      </c>
      <c r="J2363" s="270">
        <f>IF(I2363="","",SUM(H2363:I2363))</f>
        <v>188</v>
      </c>
      <c r="K2363" s="275" t="str">
        <f>IF('statement of marks'!IX67="","",'statement of marks'!IX67)</f>
        <v>A</v>
      </c>
      <c r="L2363" s="274" t="str">
        <f>IF('result subject-wise'!AR67="","",'result subject-wise'!AR67)</f>
        <v/>
      </c>
      <c r="M2363" s="929"/>
      <c r="N2363" s="930"/>
      <c r="P2363" s="362"/>
    </row>
    <row r="2364" spans="1:16" ht="21" customHeight="1">
      <c r="A2364" s="891" t="str">
        <f>'statement of marks'!$FJ$3</f>
        <v xml:space="preserve"> FOUNDATION OF IT</v>
      </c>
      <c r="B2364" s="892"/>
      <c r="C2364" s="272">
        <f>IF('statement of marks'!FJ67="","",'statement of marks'!FJ67)</f>
        <v>10</v>
      </c>
      <c r="D2364" s="272">
        <f>IF('statement of marks'!FK67="","",'statement of marks'!FK67)</f>
        <v>10</v>
      </c>
      <c r="E2364" s="277">
        <f>IF('statement of marks'!FL67="","",'statement of marks'!FL67)</f>
        <v>10</v>
      </c>
      <c r="F2364" s="926"/>
      <c r="G2364" s="272">
        <f>IF('statement of marks'!FP67="","",'statement of marks'!FP67)</f>
        <v>51</v>
      </c>
      <c r="H2364" s="270">
        <f>IF(G2364="","",SUM(C2364:G2364))</f>
        <v>81</v>
      </c>
      <c r="I2364" s="272">
        <f>IF('statement of marks'!FU67="","",'statement of marks'!FU67)</f>
        <v>90</v>
      </c>
      <c r="J2364" s="270">
        <f>IF(I2364="","",SUM(H2364:I2364))</f>
        <v>171</v>
      </c>
      <c r="K2364" s="275" t="str">
        <f>IF('statement of marks'!IY67="","",'statement of marks'!IY67)</f>
        <v>A</v>
      </c>
      <c r="L2364" s="274" t="str">
        <f>IF('result subject-wise'!AS67="","",'result subject-wise'!AS67)</f>
        <v/>
      </c>
      <c r="M2364" s="931" t="str">
        <f>IF('result subject-wise'!AV67="","",'result subject-wise'!AV67)</f>
        <v/>
      </c>
      <c r="N2364" s="932"/>
      <c r="P2364" s="362"/>
    </row>
    <row r="2365" spans="1:16" ht="21" customHeight="1">
      <c r="A2365" s="891" t="str">
        <f>'statement of marks'!$GE$3</f>
        <v xml:space="preserve"> S.U.P.W.</v>
      </c>
      <c r="B2365" s="892"/>
      <c r="C2365" s="933" t="s">
        <v>244</v>
      </c>
      <c r="D2365" s="934"/>
      <c r="E2365" s="933" t="s">
        <v>74</v>
      </c>
      <c r="F2365" s="933"/>
      <c r="G2365" s="934"/>
      <c r="H2365" s="934" t="s">
        <v>75</v>
      </c>
      <c r="I2365" s="934"/>
      <c r="J2365" s="270" t="s">
        <v>35</v>
      </c>
      <c r="K2365" s="274" t="s">
        <v>52</v>
      </c>
      <c r="L2365" s="935"/>
      <c r="M2365" s="933" t="s">
        <v>130</v>
      </c>
      <c r="N2365" s="936"/>
      <c r="P2365" s="362"/>
    </row>
    <row r="2366" spans="1:16" ht="21" customHeight="1">
      <c r="A2366" s="891"/>
      <c r="B2366" s="892"/>
      <c r="C2366" s="934">
        <f>'statement of marks'!$GE$6</f>
        <v>25</v>
      </c>
      <c r="D2366" s="934"/>
      <c r="E2366" s="934">
        <f>'statement of marks'!$GF$6</f>
        <v>45</v>
      </c>
      <c r="F2366" s="934"/>
      <c r="G2366" s="934"/>
      <c r="H2366" s="934">
        <f>'statement of marks'!$GG$6</f>
        <v>30</v>
      </c>
      <c r="I2366" s="934"/>
      <c r="J2366" s="270">
        <f>SUM(C2366,E2366,H2366)</f>
        <v>100</v>
      </c>
      <c r="K2366" s="274"/>
      <c r="L2366" s="935"/>
      <c r="M2366" s="937" t="str">
        <f>IF(M2364="PASS",N2361,"")</f>
        <v/>
      </c>
      <c r="N2366" s="938"/>
      <c r="P2366" s="362"/>
    </row>
    <row r="2367" spans="1:16" ht="21" customHeight="1">
      <c r="A2367" s="891"/>
      <c r="B2367" s="892"/>
      <c r="C2367" s="939">
        <f>IF('statement of marks'!GE67="","",'statement of marks'!GE67)</f>
        <v>24</v>
      </c>
      <c r="D2367" s="939"/>
      <c r="E2367" s="939">
        <f>'statement of marks'!GF67</f>
        <v>44</v>
      </c>
      <c r="F2367" s="939"/>
      <c r="G2367" s="939"/>
      <c r="H2367" s="939">
        <f>'statement of marks'!GG67</f>
        <v>30</v>
      </c>
      <c r="I2367" s="939"/>
      <c r="J2367" s="272">
        <f>IF(H2367="","",SUM(C2367,E2367,H2367))</f>
        <v>98</v>
      </c>
      <c r="K2367" s="275" t="str">
        <f>IF('statement of marks'!IZ67="","",'statement of marks'!IZ67)</f>
        <v>A</v>
      </c>
      <c r="L2367" s="935"/>
      <c r="M2367" s="940" t="s">
        <v>50</v>
      </c>
      <c r="N2367" s="941"/>
      <c r="P2367" s="362"/>
    </row>
    <row r="2368" spans="1:16" ht="21" customHeight="1">
      <c r="A2368" s="891" t="str">
        <f>'statement of marks'!$GN$3</f>
        <v xml:space="preserve"> ART EDU.</v>
      </c>
      <c r="B2368" s="892"/>
      <c r="C2368" s="934" t="s">
        <v>76</v>
      </c>
      <c r="D2368" s="934"/>
      <c r="E2368" s="934" t="s">
        <v>77</v>
      </c>
      <c r="F2368" s="934"/>
      <c r="G2368" s="934"/>
      <c r="H2368" s="934" t="s">
        <v>78</v>
      </c>
      <c r="I2368" s="934"/>
      <c r="J2368" s="270" t="s">
        <v>35</v>
      </c>
      <c r="K2368" s="274" t="s">
        <v>52</v>
      </c>
      <c r="L2368" s="935"/>
      <c r="M2368" s="942" t="str">
        <f>IF(M2366="","",IF(M2366&gt;=60,"FIRST",IF(M2366&gt;=48,"SECOND",IF(M2366&gt;=36,"THIRD"))))</f>
        <v/>
      </c>
      <c r="N2368" s="943"/>
      <c r="P2368" s="362"/>
    </row>
    <row r="2369" spans="1:16" ht="21" customHeight="1">
      <c r="A2369" s="891"/>
      <c r="B2369" s="892"/>
      <c r="C2369" s="934">
        <f>'statement of marks'!$GN$6</f>
        <v>25</v>
      </c>
      <c r="D2369" s="934"/>
      <c r="E2369" s="274">
        <f>'statement of marks'!$GO$6</f>
        <v>30</v>
      </c>
      <c r="F2369" s="274"/>
      <c r="G2369" s="270">
        <f>'statement of marks'!$GP$6</f>
        <v>30</v>
      </c>
      <c r="H2369" s="934">
        <f>'statement of marks'!$GQ$6</f>
        <v>15</v>
      </c>
      <c r="I2369" s="934"/>
      <c r="J2369" s="270">
        <f>SUM(C2369,E2369,G2369,H2369)</f>
        <v>100</v>
      </c>
      <c r="K2369" s="274"/>
      <c r="L2369" s="935"/>
      <c r="M2369" s="942"/>
      <c r="N2369" s="943"/>
      <c r="P2369" s="362"/>
    </row>
    <row r="2370" spans="1:16" ht="21" customHeight="1">
      <c r="A2370" s="891"/>
      <c r="B2370" s="892"/>
      <c r="C2370" s="939">
        <f>IF('statement of marks'!GN67="","",'statement of marks'!GN67)</f>
        <v>24</v>
      </c>
      <c r="D2370" s="939"/>
      <c r="E2370" s="277">
        <f>'statement of marks'!GO67</f>
        <v>28</v>
      </c>
      <c r="F2370" s="277"/>
      <c r="G2370" s="272">
        <f>'statement of marks'!GP67</f>
        <v>27</v>
      </c>
      <c r="H2370" s="939">
        <f>'statement of marks'!GQ67</f>
        <v>14</v>
      </c>
      <c r="I2370" s="939"/>
      <c r="J2370" s="270">
        <f>IF(H2370="","",SUM(C2370:H2370))</f>
        <v>93</v>
      </c>
      <c r="K2370" s="275" t="str">
        <f>IF('statement of marks'!JA67="","",'statement of marks'!JA67)</f>
        <v>A</v>
      </c>
      <c r="L2370" s="944" t="s">
        <v>442</v>
      </c>
      <c r="M2370" s="945"/>
      <c r="N2370" s="946"/>
      <c r="P2370" s="362"/>
    </row>
    <row r="2371" spans="1:16" ht="21" customHeight="1">
      <c r="A2371" s="922" t="s">
        <v>439</v>
      </c>
      <c r="B2371" s="923"/>
      <c r="C2371" s="901" t="str">
        <f>'statement of marks'!HK67</f>
        <v/>
      </c>
      <c r="D2371" s="901"/>
      <c r="E2371" s="901"/>
      <c r="F2371" s="278"/>
      <c r="G2371" s="278" t="s">
        <v>211</v>
      </c>
      <c r="H2371" s="275" t="str">
        <f>IF('statement of marks'!DR67="","",'statement of marks'!DR67)</f>
        <v/>
      </c>
      <c r="I2371" s="942" t="s">
        <v>209</v>
      </c>
      <c r="J2371" s="942"/>
      <c r="K2371" s="272" t="str">
        <f>IF('statement of marks'!HM67="","",'statement of marks'!HM67)</f>
        <v/>
      </c>
      <c r="L2371" s="945"/>
      <c r="M2371" s="945"/>
      <c r="N2371" s="946"/>
      <c r="P2371" s="362"/>
    </row>
    <row r="2372" spans="1:16" ht="21" customHeight="1">
      <c r="A2372" s="310" t="s">
        <v>363</v>
      </c>
      <c r="B2372" s="947" t="s">
        <v>202</v>
      </c>
      <c r="C2372" s="947"/>
      <c r="D2372" s="939" t="s">
        <v>203</v>
      </c>
      <c r="E2372" s="939"/>
      <c r="F2372" s="272"/>
      <c r="G2372" s="939" t="s">
        <v>204</v>
      </c>
      <c r="H2372" s="939"/>
      <c r="I2372" s="939" t="s">
        <v>205</v>
      </c>
      <c r="J2372" s="939"/>
      <c r="K2372" s="272" t="s">
        <v>324</v>
      </c>
      <c r="L2372" s="945"/>
      <c r="M2372" s="945"/>
      <c r="N2372" s="946"/>
      <c r="P2372" s="362"/>
    </row>
    <row r="2373" spans="1:16" ht="21" customHeight="1">
      <c r="A2373" s="891" t="s">
        <v>200</v>
      </c>
      <c r="B2373" s="892"/>
      <c r="C2373" s="277" t="str">
        <f>IF('statement of marks'!HO67="","",'statement of marks'!HO67)</f>
        <v/>
      </c>
      <c r="D2373" s="893" t="str">
        <f>IF('statement of marks'!HQ67="","",'statement of marks'!HQ67)</f>
        <v/>
      </c>
      <c r="E2373" s="893"/>
      <c r="F2373" s="277"/>
      <c r="G2373" s="893" t="str">
        <f>IF('statement of marks'!HS67="","",'statement of marks'!HS67)</f>
        <v/>
      </c>
      <c r="H2373" s="893"/>
      <c r="I2373" s="893" t="str">
        <f>IF('statement of marks'!HU67="","",'statement of marks'!HU67)</f>
        <v/>
      </c>
      <c r="J2373" s="893"/>
      <c r="K2373" s="275" t="str">
        <f>'statement of marks'!HW67</f>
        <v/>
      </c>
      <c r="L2373" s="894" t="str">
        <f>IF(OR(M2364="PASS",M2364="FAIL"),'result subject-wise'!$AV$112,"")</f>
        <v/>
      </c>
      <c r="M2373" s="894"/>
      <c r="N2373" s="895"/>
      <c r="P2373" s="362"/>
    </row>
    <row r="2374" spans="1:16" ht="21" customHeight="1">
      <c r="A2374" s="896" t="s">
        <v>201</v>
      </c>
      <c r="B2374" s="897"/>
      <c r="C2374" s="274" t="str">
        <f>IF('statement of marks'!HN67="","",'statement of marks'!HN67)</f>
        <v/>
      </c>
      <c r="D2374" s="898" t="str">
        <f>IF('statement of marks'!HP67="","",'statement of marks'!HP67)</f>
        <v/>
      </c>
      <c r="E2374" s="898"/>
      <c r="F2374" s="274"/>
      <c r="G2374" s="898" t="str">
        <f>IF('statement of marks'!HR67="","",'statement of marks'!HR67)</f>
        <v/>
      </c>
      <c r="H2374" s="898"/>
      <c r="I2374" s="898" t="str">
        <f>IF('statement of marks'!HT67="","",'statement of marks'!HT67)</f>
        <v/>
      </c>
      <c r="J2374" s="898"/>
      <c r="K2374" s="274" t="str">
        <f>'statement of marks'!HV67</f>
        <v/>
      </c>
      <c r="L2374" s="894"/>
      <c r="M2374" s="894"/>
      <c r="N2374" s="895"/>
      <c r="P2374" s="362"/>
    </row>
    <row r="2375" spans="1:16" ht="21" customHeight="1">
      <c r="A2375" s="899" t="s">
        <v>323</v>
      </c>
      <c r="B2375" s="900"/>
      <c r="C2375" s="22"/>
      <c r="D2375" s="901"/>
      <c r="E2375" s="901"/>
      <c r="F2375" s="278"/>
      <c r="G2375" s="901"/>
      <c r="H2375" s="901"/>
      <c r="I2375" s="901"/>
      <c r="J2375" s="901"/>
      <c r="K2375" s="901"/>
      <c r="L2375" s="901"/>
      <c r="M2375" s="901"/>
      <c r="N2375" s="902"/>
      <c r="P2375" s="362"/>
    </row>
    <row r="2376" spans="1:16" ht="21" customHeight="1">
      <c r="A2376" s="899" t="s">
        <v>206</v>
      </c>
      <c r="B2376" s="900"/>
      <c r="C2376" s="22"/>
      <c r="D2376" s="901"/>
      <c r="E2376" s="901"/>
      <c r="F2376" s="278"/>
      <c r="G2376" s="901"/>
      <c r="H2376" s="901"/>
      <c r="I2376" s="901"/>
      <c r="J2376" s="901"/>
      <c r="K2376" s="901"/>
      <c r="L2376" s="901"/>
      <c r="M2376" s="901"/>
      <c r="N2376" s="902"/>
      <c r="P2376" s="362"/>
    </row>
    <row r="2377" spans="1:16" ht="21" customHeight="1">
      <c r="A2377" s="891" t="s">
        <v>322</v>
      </c>
      <c r="B2377" s="892"/>
      <c r="C2377" s="22"/>
      <c r="D2377" s="901"/>
      <c r="E2377" s="901"/>
      <c r="F2377" s="278"/>
      <c r="G2377" s="901"/>
      <c r="H2377" s="901"/>
      <c r="I2377" s="901"/>
      <c r="J2377" s="901"/>
      <c r="K2377" s="594" t="s">
        <v>322</v>
      </c>
      <c r="L2377" s="901"/>
      <c r="M2377" s="901"/>
      <c r="N2377" s="902"/>
      <c r="P2377" s="362"/>
    </row>
    <row r="2378" spans="1:16" ht="21" customHeight="1">
      <c r="A2378" s="891" t="s">
        <v>207</v>
      </c>
      <c r="B2378" s="892"/>
      <c r="C2378" s="22"/>
      <c r="D2378" s="901"/>
      <c r="E2378" s="901"/>
      <c r="F2378" s="278"/>
      <c r="G2378" s="901"/>
      <c r="H2378" s="901"/>
      <c r="I2378" s="901"/>
      <c r="J2378" s="901"/>
      <c r="K2378" s="901"/>
      <c r="L2378" s="901"/>
      <c r="M2378" s="901"/>
      <c r="N2378" s="902"/>
      <c r="P2378" s="362"/>
    </row>
    <row r="2379" spans="1:16" ht="21" customHeight="1" thickBot="1">
      <c r="A2379" s="905" t="s">
        <v>208</v>
      </c>
      <c r="B2379" s="906"/>
      <c r="C2379" s="906"/>
      <c r="D2379" s="906"/>
      <c r="E2379" s="906"/>
      <c r="F2379" s="314"/>
      <c r="G2379" s="907">
        <f>'statement of marks'!$HV$108</f>
        <v>45781</v>
      </c>
      <c r="H2379" s="907"/>
      <c r="I2379" s="908" t="s">
        <v>210</v>
      </c>
      <c r="J2379" s="908"/>
      <c r="K2379" s="903"/>
      <c r="L2379" s="903"/>
      <c r="M2379" s="903"/>
      <c r="N2379" s="904"/>
      <c r="P2379" s="362"/>
    </row>
    <row r="2380" spans="1:16" ht="21" customHeight="1" thickTop="1">
      <c r="A2380" s="962" t="s">
        <v>195</v>
      </c>
      <c r="B2380" s="963"/>
      <c r="C2380" s="963"/>
      <c r="D2380" s="963"/>
      <c r="E2380" s="963"/>
      <c r="F2380" s="963"/>
      <c r="G2380" s="963"/>
      <c r="H2380" s="963"/>
      <c r="I2380" s="963"/>
      <c r="J2380" s="963"/>
      <c r="K2380" s="963"/>
      <c r="L2380" s="963"/>
      <c r="M2380" s="963"/>
      <c r="N2380" s="964"/>
      <c r="P2380" s="362"/>
    </row>
    <row r="2381" spans="1:16" ht="21" customHeight="1">
      <c r="A2381" s="965" t="str">
        <f>IF('statement of marks'!$A$2="","",'statement of marks'!$A$2)</f>
        <v>Govt. Higher Secondary School, XYZ</v>
      </c>
      <c r="B2381" s="966"/>
      <c r="C2381" s="966"/>
      <c r="D2381" s="966"/>
      <c r="E2381" s="966"/>
      <c r="F2381" s="966"/>
      <c r="G2381" s="966"/>
      <c r="H2381" s="966"/>
      <c r="I2381" s="966"/>
      <c r="J2381" s="966"/>
      <c r="K2381" s="966"/>
      <c r="L2381" s="966"/>
      <c r="M2381" s="966"/>
      <c r="N2381" s="967"/>
      <c r="P2381" s="362"/>
    </row>
    <row r="2382" spans="1:16" ht="21" customHeight="1">
      <c r="A2382" s="965"/>
      <c r="B2382" s="966"/>
      <c r="C2382" s="966"/>
      <c r="D2382" s="966"/>
      <c r="E2382" s="966"/>
      <c r="F2382" s="966"/>
      <c r="G2382" s="966"/>
      <c r="H2382" s="966"/>
      <c r="I2382" s="966"/>
      <c r="J2382" s="966"/>
      <c r="K2382" s="966"/>
      <c r="L2382" s="966"/>
      <c r="M2382" s="966"/>
      <c r="N2382" s="967"/>
      <c r="P2382" s="362"/>
    </row>
    <row r="2383" spans="1:16" ht="21" customHeight="1">
      <c r="A2383" s="891" t="s">
        <v>196</v>
      </c>
      <c r="B2383" s="892"/>
      <c r="C2383" s="939" t="str">
        <f>IF(M2403="","MAIN EXAM.",IF(C2410="SUPPL.","SUPPL. EXAM.",IF(C2410="RE-EXAM.","RE-EXAM.",)))</f>
        <v>MAIN EXAM.</v>
      </c>
      <c r="D2383" s="939"/>
      <c r="E2383" s="939"/>
      <c r="F2383" s="939"/>
      <c r="G2383" s="939"/>
      <c r="H2383" s="948" t="s">
        <v>133</v>
      </c>
      <c r="I2383" s="949"/>
      <c r="J2383" s="352" t="str">
        <f>IF('statement of marks'!$F$3="","",'statement of marks'!$F$3)</f>
        <v>2024-25</v>
      </c>
      <c r="K2383" s="939" t="s">
        <v>62</v>
      </c>
      <c r="L2383" s="939"/>
      <c r="M2383" s="939" t="str">
        <f>IF('statement of marks'!D68="","",'statement of marks'!D68)</f>
        <v/>
      </c>
      <c r="N2383" s="950"/>
      <c r="P2383" s="362"/>
    </row>
    <row r="2384" spans="1:16" ht="21" customHeight="1">
      <c r="A2384" s="891" t="s">
        <v>36</v>
      </c>
      <c r="B2384" s="892"/>
      <c r="C2384" s="892" t="str">
        <f>IF('statement of marks'!G68="","",'statement of marks'!G68)</f>
        <v/>
      </c>
      <c r="D2384" s="892"/>
      <c r="E2384" s="892"/>
      <c r="F2384" s="892"/>
      <c r="G2384" s="892"/>
      <c r="H2384" s="892"/>
      <c r="I2384" s="892"/>
      <c r="J2384" s="892"/>
      <c r="K2384" s="892"/>
      <c r="L2384" s="892"/>
      <c r="M2384" s="892"/>
      <c r="N2384" s="951"/>
      <c r="P2384" s="362"/>
    </row>
    <row r="2385" spans="1:16" ht="21" customHeight="1">
      <c r="A2385" s="891" t="s">
        <v>37</v>
      </c>
      <c r="B2385" s="892"/>
      <c r="C2385" s="892" t="str">
        <f>IF('statement of marks'!H68="","",'statement of marks'!H68)</f>
        <v/>
      </c>
      <c r="D2385" s="892"/>
      <c r="E2385" s="892"/>
      <c r="F2385" s="892"/>
      <c r="G2385" s="892"/>
      <c r="H2385" s="892"/>
      <c r="I2385" s="892"/>
      <c r="J2385" s="892"/>
      <c r="K2385" s="892"/>
      <c r="L2385" s="892"/>
      <c r="M2385" s="892"/>
      <c r="N2385" s="951"/>
      <c r="P2385" s="362"/>
    </row>
    <row r="2386" spans="1:16" ht="21" customHeight="1">
      <c r="A2386" s="891" t="s">
        <v>38</v>
      </c>
      <c r="B2386" s="892"/>
      <c r="C2386" s="892" t="str">
        <f>IF('statement of marks'!I68="","",'statement of marks'!I68)</f>
        <v/>
      </c>
      <c r="D2386" s="892"/>
      <c r="E2386" s="892"/>
      <c r="F2386" s="892"/>
      <c r="G2386" s="892"/>
      <c r="H2386" s="892"/>
      <c r="I2386" s="892"/>
      <c r="J2386" s="892"/>
      <c r="K2386" s="892"/>
      <c r="L2386" s="892"/>
      <c r="M2386" s="892"/>
      <c r="N2386" s="951"/>
      <c r="P2386" s="362"/>
    </row>
    <row r="2387" spans="1:16" ht="21" customHeight="1">
      <c r="A2387" s="891" t="s">
        <v>243</v>
      </c>
      <c r="B2387" s="892"/>
      <c r="C2387" s="892" t="str">
        <f>IF('statement of marks'!$A$3="","",'statement of marks'!$A$3)</f>
        <v>9 'A'</v>
      </c>
      <c r="D2387" s="892"/>
      <c r="E2387" s="939" t="s">
        <v>63</v>
      </c>
      <c r="F2387" s="939"/>
      <c r="G2387" s="939"/>
      <c r="H2387" s="939" t="str">
        <f>IF('statement of marks'!E68="","",'statement of marks'!E68)</f>
        <v/>
      </c>
      <c r="I2387" s="939"/>
      <c r="J2387" s="952" t="s">
        <v>58</v>
      </c>
      <c r="K2387" s="952"/>
      <c r="L2387" s="953" t="str">
        <f>IF('statement of marks'!F68="","",'statement of marks'!F68)</f>
        <v/>
      </c>
      <c r="M2387" s="953"/>
      <c r="N2387" s="954"/>
      <c r="P2387" s="362"/>
    </row>
    <row r="2388" spans="1:16" ht="21" customHeight="1">
      <c r="A2388" s="955" t="s">
        <v>197</v>
      </c>
      <c r="B2388" s="956" t="s">
        <v>198</v>
      </c>
      <c r="C2388" s="659" t="s">
        <v>67</v>
      </c>
      <c r="D2388" s="659" t="s">
        <v>68</v>
      </c>
      <c r="E2388" s="957" t="s">
        <v>434</v>
      </c>
      <c r="F2388" s="958" t="s">
        <v>431</v>
      </c>
      <c r="G2388" s="659" t="s">
        <v>370</v>
      </c>
      <c r="H2388" s="659" t="s">
        <v>212</v>
      </c>
      <c r="I2388" s="659" t="s">
        <v>432</v>
      </c>
      <c r="J2388" s="659" t="s">
        <v>168</v>
      </c>
      <c r="K2388" s="659" t="s">
        <v>438</v>
      </c>
      <c r="L2388" s="659" t="s">
        <v>365</v>
      </c>
      <c r="M2388" s="659" t="s">
        <v>366</v>
      </c>
      <c r="N2388" s="961" t="s">
        <v>213</v>
      </c>
      <c r="P2388" s="362"/>
    </row>
    <row r="2389" spans="1:16" ht="21" customHeight="1">
      <c r="A2389" s="955"/>
      <c r="B2389" s="956"/>
      <c r="C2389" s="659"/>
      <c r="D2389" s="659"/>
      <c r="E2389" s="957"/>
      <c r="F2389" s="959"/>
      <c r="G2389" s="659"/>
      <c r="H2389" s="659"/>
      <c r="I2389" s="659"/>
      <c r="J2389" s="659"/>
      <c r="K2389" s="659"/>
      <c r="L2389" s="659"/>
      <c r="M2389" s="659"/>
      <c r="N2389" s="961"/>
      <c r="P2389" s="362"/>
    </row>
    <row r="2390" spans="1:16" ht="21" customHeight="1">
      <c r="A2390" s="955"/>
      <c r="B2390" s="956"/>
      <c r="C2390" s="659"/>
      <c r="D2390" s="659"/>
      <c r="E2390" s="957"/>
      <c r="F2390" s="960"/>
      <c r="G2390" s="659"/>
      <c r="H2390" s="659"/>
      <c r="I2390" s="659"/>
      <c r="J2390" s="659"/>
      <c r="K2390" s="659"/>
      <c r="L2390" s="659"/>
      <c r="M2390" s="659"/>
      <c r="N2390" s="961"/>
      <c r="P2390" s="362"/>
    </row>
    <row r="2391" spans="1:16" ht="21" customHeight="1">
      <c r="A2391" s="922" t="s">
        <v>149</v>
      </c>
      <c r="B2391" s="923"/>
      <c r="C2391" s="274">
        <v>10</v>
      </c>
      <c r="D2391" s="274">
        <v>10</v>
      </c>
      <c r="E2391" s="322" t="s">
        <v>436</v>
      </c>
      <c r="F2391" s="322" t="s">
        <v>437</v>
      </c>
      <c r="G2391" s="274">
        <v>70</v>
      </c>
      <c r="H2391" s="270">
        <v>100</v>
      </c>
      <c r="I2391" s="202">
        <v>100</v>
      </c>
      <c r="J2391" s="270">
        <v>200</v>
      </c>
      <c r="K2391" s="279"/>
      <c r="L2391" s="270">
        <v>100</v>
      </c>
      <c r="M2391" s="270"/>
      <c r="N2391" s="201">
        <v>200</v>
      </c>
      <c r="P2391" s="362"/>
    </row>
    <row r="2392" spans="1:16" ht="21" customHeight="1">
      <c r="A2392" s="891" t="str">
        <f>'statement of marks'!$J$3</f>
        <v xml:space="preserve"> HINDI</v>
      </c>
      <c r="B2392" s="892"/>
      <c r="C2392" s="277" t="str">
        <f>IF('statement of marks'!J68="","",'statement of marks'!J68)</f>
        <v/>
      </c>
      <c r="D2392" s="277" t="str">
        <f>IF('statement of marks'!K68="","",'statement of marks'!K68)</f>
        <v/>
      </c>
      <c r="E2392" s="277" t="str">
        <f>IF('statement of marks'!L68="","",'statement of marks'!L68)</f>
        <v/>
      </c>
      <c r="F2392" s="360" t="str">
        <f>IF('statement of marks'!N68="","",'statement of marks'!N68)</f>
        <v/>
      </c>
      <c r="G2392" s="277" t="str">
        <f>IF('statement of marks'!O68="","",'statement of marks'!O68)</f>
        <v/>
      </c>
      <c r="H2392" s="270" t="str">
        <f t="shared" ref="H2392:H2397" si="365">IF(G2392="","",SUM(C2392:G2392))</f>
        <v/>
      </c>
      <c r="I2392" s="202" t="str">
        <f>IF('statement of marks'!Q68="","",'statement of marks'!Q68)</f>
        <v/>
      </c>
      <c r="J2392" s="203" t="str">
        <f t="shared" ref="J2392:J2397" si="366">IF(I2392="","",SUM(H2392:I2392))</f>
        <v/>
      </c>
      <c r="K2392" s="275" t="str">
        <f>CONCATENATE('statement of marks'!HZ68,'statement of marks'!IA68,'statement of marks'!IB68)</f>
        <v/>
      </c>
      <c r="L2392" s="277" t="str">
        <f>IF('result subject-wise'!AB68="","",'result subject-wise'!AB68)</f>
        <v/>
      </c>
      <c r="M2392" s="277" t="str">
        <f>IF('result subject-wise'!AK68="","",'result subject-wise'!AK68)</f>
        <v/>
      </c>
      <c r="N2392" s="276" t="str">
        <f>IF(AND(K2392="RE",M2392=""),"",IF(AND(K2392="S",M2392=""),"",IF(M2392="P",SUM(H2392,L2392),J2392)))</f>
        <v/>
      </c>
      <c r="P2392" s="362"/>
    </row>
    <row r="2393" spans="1:16" ht="21" customHeight="1">
      <c r="A2393" s="891" t="str">
        <f>'statement of marks'!$Y$3</f>
        <v xml:space="preserve"> ENGLISH</v>
      </c>
      <c r="B2393" s="892"/>
      <c r="C2393" s="277" t="str">
        <f>IF('statement of marks'!Y68="","",'statement of marks'!Y68)</f>
        <v/>
      </c>
      <c r="D2393" s="277" t="str">
        <f>IF('statement of marks'!Z68="","",'statement of marks'!Z68)</f>
        <v/>
      </c>
      <c r="E2393" s="277" t="str">
        <f>IF('statement of marks'!AA68="","",'statement of marks'!AA68)</f>
        <v/>
      </c>
      <c r="F2393" s="360" t="str">
        <f>IF('statement of marks'!AC68="","",'statement of marks'!AC68)</f>
        <v/>
      </c>
      <c r="G2393" s="277" t="str">
        <f>IF('statement of marks'!AD68="","",'statement of marks'!AD68)</f>
        <v/>
      </c>
      <c r="H2393" s="270" t="str">
        <f t="shared" si="365"/>
        <v/>
      </c>
      <c r="I2393" s="202" t="str">
        <f>IF('statement of marks'!AF68="","",'statement of marks'!AF68)</f>
        <v/>
      </c>
      <c r="J2393" s="203" t="str">
        <f t="shared" si="366"/>
        <v/>
      </c>
      <c r="K2393" s="275" t="str">
        <f>CONCATENATE('statement of marks'!IC68,'statement of marks'!ID68,'statement of marks'!IE68,)</f>
        <v/>
      </c>
      <c r="L2393" s="277" t="str">
        <f>IF('result subject-wise'!AC68="","",'result subject-wise'!AC68)</f>
        <v/>
      </c>
      <c r="M2393" s="277" t="str">
        <f>IF('result subject-wise'!AL68="","",'result subject-wise'!AL68)</f>
        <v/>
      </c>
      <c r="N2393" s="276" t="str">
        <f t="shared" ref="N2393:N2397" si="367">IF(AND(K2393="RE",M2393=""),"",IF(AND(K2393="S",M2393=""),"",IF(M2393="P",SUM(H2393,L2393),J2393)))</f>
        <v/>
      </c>
      <c r="P2393" s="362"/>
    </row>
    <row r="2394" spans="1:16" ht="21" customHeight="1">
      <c r="A2394" s="891" t="str">
        <f>'statement of marks'!AO68</f>
        <v/>
      </c>
      <c r="B2394" s="892"/>
      <c r="C2394" s="277" t="str">
        <f>IF('statement of marks'!AP68="","",'statement of marks'!AP68)</f>
        <v/>
      </c>
      <c r="D2394" s="277" t="str">
        <f>IF('statement of marks'!AQ68="","",'statement of marks'!AQ68)</f>
        <v/>
      </c>
      <c r="E2394" s="277" t="str">
        <f>IF('statement of marks'!AR68="","",'statement of marks'!AR68)</f>
        <v/>
      </c>
      <c r="F2394" s="360" t="str">
        <f>IF('statement of marks'!AT68="","",'statement of marks'!AT68)</f>
        <v/>
      </c>
      <c r="G2394" s="277" t="str">
        <f>IF('statement of marks'!AU68="","",'statement of marks'!AU68)</f>
        <v/>
      </c>
      <c r="H2394" s="270" t="str">
        <f t="shared" si="365"/>
        <v/>
      </c>
      <c r="I2394" s="202" t="str">
        <f>IF('statement of marks'!AW68="","",'statement of marks'!AW68)</f>
        <v/>
      </c>
      <c r="J2394" s="203" t="str">
        <f t="shared" si="366"/>
        <v/>
      </c>
      <c r="K2394" s="275" t="str">
        <f>CONCATENATE('statement of marks'!IF68,'statement of marks'!IL68,'statement of marks'!IM68)</f>
        <v/>
      </c>
      <c r="L2394" s="277" t="str">
        <f>IF('result subject-wise'!AD68="","",'result subject-wise'!AD68)</f>
        <v/>
      </c>
      <c r="M2394" s="277" t="str">
        <f>IF('result subject-wise'!AM68="","",'result subject-wise'!AM68)</f>
        <v/>
      </c>
      <c r="N2394" s="276" t="str">
        <f t="shared" si="367"/>
        <v/>
      </c>
      <c r="P2394" s="362"/>
    </row>
    <row r="2395" spans="1:16" ht="21" customHeight="1">
      <c r="A2395" s="891" t="str">
        <f>'statement of marks'!$BE$3</f>
        <v xml:space="preserve"> SCIENCE</v>
      </c>
      <c r="B2395" s="892"/>
      <c r="C2395" s="277" t="str">
        <f>IF('statement of marks'!BE68="","",'statement of marks'!BE68)</f>
        <v/>
      </c>
      <c r="D2395" s="277" t="str">
        <f>IF('statement of marks'!BF68="","",'statement of marks'!BF68)</f>
        <v/>
      </c>
      <c r="E2395" s="277" t="str">
        <f>IF('statement of marks'!BG68="","",'statement of marks'!BG68)</f>
        <v/>
      </c>
      <c r="F2395" s="360" t="str">
        <f>IF('statement of marks'!BI68="","",'statement of marks'!BI68)</f>
        <v/>
      </c>
      <c r="G2395" s="277" t="str">
        <f>IF('statement of marks'!BJ68="","",'statement of marks'!BJ68)</f>
        <v/>
      </c>
      <c r="H2395" s="270" t="str">
        <f t="shared" si="365"/>
        <v/>
      </c>
      <c r="I2395" s="202" t="str">
        <f>IF('statement of marks'!BL68="","",'statement of marks'!BL68)</f>
        <v/>
      </c>
      <c r="J2395" s="203" t="str">
        <f t="shared" si="366"/>
        <v/>
      </c>
      <c r="K2395" s="275" t="str">
        <f>CONCATENATE('statement of marks'!IN68,'statement of marks'!IO68,'statement of marks'!IP68)</f>
        <v/>
      </c>
      <c r="L2395" s="277" t="str">
        <f>IF('result subject-wise'!AE68="","",'result subject-wise'!AE68)</f>
        <v/>
      </c>
      <c r="M2395" s="277" t="str">
        <f>IF('result subject-wise'!AN68="","",'result subject-wise'!AN68)</f>
        <v/>
      </c>
      <c r="N2395" s="276" t="str">
        <f t="shared" si="367"/>
        <v/>
      </c>
      <c r="P2395" s="362"/>
    </row>
    <row r="2396" spans="1:16" ht="21" customHeight="1">
      <c r="A2396" s="909" t="str">
        <f>'statement of marks'!$BU68</f>
        <v xml:space="preserve"> SOCIAL SCIENCE</v>
      </c>
      <c r="B2396" s="910"/>
      <c r="C2396" s="277">
        <f>IF('statement of marks'!CL68="","",'statement of marks'!CL68)</f>
        <v>10</v>
      </c>
      <c r="D2396" s="277">
        <f>IF('statement of marks'!CM68="","",'statement of marks'!CM68)</f>
        <v>10</v>
      </c>
      <c r="E2396" s="277">
        <f>IF('statement of marks'!CN68="","",'statement of marks'!CN68)</f>
        <v>9</v>
      </c>
      <c r="F2396" s="360">
        <f>IF('statement of marks'!CO68="","",'statement of marks'!CO68)</f>
        <v>0.5</v>
      </c>
      <c r="G2396" s="277">
        <f>IF('statement of marks'!CP68="","",'statement of marks'!CP68)</f>
        <v>70</v>
      </c>
      <c r="H2396" s="270">
        <f t="shared" si="365"/>
        <v>99.5</v>
      </c>
      <c r="I2396" s="202">
        <f>IF('statement of marks'!CR68="","",'statement of marks'!CR68)</f>
        <v>100</v>
      </c>
      <c r="J2396" s="203">
        <f t="shared" si="366"/>
        <v>199.5</v>
      </c>
      <c r="K2396" s="275" t="str">
        <f>CONCATENATE('statement of marks'!IQ68,'statement of marks'!IR68,'statement of marks'!IS68)</f>
        <v/>
      </c>
      <c r="L2396" s="277" t="str">
        <f>IF('result subject-wise'!AF68="","",'result subject-wise'!AF68)</f>
        <v/>
      </c>
      <c r="M2396" s="277" t="str">
        <f>IF('result subject-wise'!AO68="","",'result subject-wise'!AO68)</f>
        <v/>
      </c>
      <c r="N2396" s="276">
        <f t="shared" si="367"/>
        <v>199.5</v>
      </c>
      <c r="P2396" s="362"/>
    </row>
    <row r="2397" spans="1:16" ht="21" customHeight="1">
      <c r="A2397" s="891" t="str">
        <f>'statement of marks'!$CZ$3</f>
        <v xml:space="preserve"> MATHEMATICS</v>
      </c>
      <c r="B2397" s="892"/>
      <c r="C2397" s="277">
        <f>IF('statement of marks'!CZ68="","",'statement of marks'!CZ68)</f>
        <v>5</v>
      </c>
      <c r="D2397" s="277">
        <f>IF('statement of marks'!DA68="","",'statement of marks'!DA68)</f>
        <v>4</v>
      </c>
      <c r="E2397" s="277">
        <f>IF('statement of marks'!DB68="","",'statement of marks'!DB68)</f>
        <v>8</v>
      </c>
      <c r="F2397" s="360">
        <f>IF('statement of marks'!DD68="","",'statement of marks'!DD68)</f>
        <v>1</v>
      </c>
      <c r="G2397" s="277">
        <f>IF('statement of marks'!DE68="","",'statement of marks'!DE68)</f>
        <v>25</v>
      </c>
      <c r="H2397" s="270">
        <f t="shared" si="365"/>
        <v>43</v>
      </c>
      <c r="I2397" s="202">
        <f>IF('statement of marks'!DG68="","",'statement of marks'!DG68)</f>
        <v>90</v>
      </c>
      <c r="J2397" s="203">
        <f t="shared" si="366"/>
        <v>133</v>
      </c>
      <c r="K2397" s="275" t="str">
        <f>CONCATENATE('statement of marks'!IT68,'statement of marks'!IU68,'statement of marks'!IV68)</f>
        <v/>
      </c>
      <c r="L2397" s="277" t="str">
        <f>IF('result subject-wise'!AG68="","",'result subject-wise'!AG68)</f>
        <v/>
      </c>
      <c r="M2397" s="277" t="str">
        <f>IF('result subject-wise'!AP68="","",'result subject-wise'!AP68)</f>
        <v/>
      </c>
      <c r="N2397" s="276">
        <f t="shared" si="367"/>
        <v>133</v>
      </c>
      <c r="P2397" s="362"/>
    </row>
    <row r="2398" spans="1:16" ht="21" customHeight="1">
      <c r="A2398" s="911" t="s">
        <v>214</v>
      </c>
      <c r="B2398" s="912"/>
      <c r="C2398" s="274">
        <f t="shared" ref="C2398:D2398" si="368">IF(C2397="","",SUM(C2392:C2397))</f>
        <v>15</v>
      </c>
      <c r="D2398" s="274">
        <f t="shared" si="368"/>
        <v>14</v>
      </c>
      <c r="E2398" s="274">
        <f>IF(E2397="","",SUM(E2392:E2397))</f>
        <v>17</v>
      </c>
      <c r="F2398" s="361">
        <f>IF(F2397="","",SUM(F2392:F2397))</f>
        <v>1.5</v>
      </c>
      <c r="G2398" s="274">
        <f t="shared" ref="G2398:J2398" si="369">IF(G2397="","",SUM(G2392:G2397))</f>
        <v>95</v>
      </c>
      <c r="H2398" s="274">
        <f t="shared" si="369"/>
        <v>142.5</v>
      </c>
      <c r="I2398" s="274">
        <f t="shared" si="369"/>
        <v>190</v>
      </c>
      <c r="J2398" s="274">
        <f t="shared" si="369"/>
        <v>332.5</v>
      </c>
      <c r="K2398" s="913"/>
      <c r="L2398" s="914"/>
      <c r="M2398" s="919">
        <f>COUNTIF(M2392:M2397,"F")</f>
        <v>0</v>
      </c>
      <c r="N2398" s="273">
        <f>SUM(N2392:N2397)</f>
        <v>332.5</v>
      </c>
      <c r="P2398" s="362"/>
    </row>
    <row r="2399" spans="1:16" ht="21" customHeight="1">
      <c r="A2399" s="911" t="s">
        <v>199</v>
      </c>
      <c r="B2399" s="912"/>
      <c r="C2399" s="270">
        <f>60-(COUNTIF(C2392:C2397,"NA")*C2391+COUNTIF(C2392:C2397,"ML")*C2391)</f>
        <v>60</v>
      </c>
      <c r="D2399" s="270">
        <f>60-(COUNTIF(D2392:D2397,"NA")*D2391+COUNTIF(D2392:D2397,"ML")*D2391)</f>
        <v>60</v>
      </c>
      <c r="E2399" s="270">
        <f>53-(COUNTIF(E2392:E2397,"NA")*9+COUNTIF(E2392:E2397,"ML")*9)</f>
        <v>53</v>
      </c>
      <c r="F2399" s="270">
        <f>7-(COUNTIF(F2392:F2397,"ML")*1)</f>
        <v>7</v>
      </c>
      <c r="G2399" s="270">
        <f>420-(COUNTIF(G2392:G2397,"NA")*G2391+COUNTIF(G2392:G2397,"ML")*G2391)</f>
        <v>420</v>
      </c>
      <c r="H2399" s="270">
        <f>SUM(C2399:G2399)</f>
        <v>600</v>
      </c>
      <c r="I2399" s="270">
        <f>600-(COUNTIF(I2392:I2397,"ML")*100)</f>
        <v>600</v>
      </c>
      <c r="J2399" s="270">
        <f>SUM(H2399:I2399)</f>
        <v>1200</v>
      </c>
      <c r="K2399" s="915"/>
      <c r="L2399" s="916"/>
      <c r="M2399" s="920"/>
      <c r="N2399" s="201">
        <f>6*N2391</f>
        <v>1200</v>
      </c>
      <c r="P2399" s="362"/>
    </row>
    <row r="2400" spans="1:16" ht="21" customHeight="1">
      <c r="A2400" s="922" t="s">
        <v>130</v>
      </c>
      <c r="B2400" s="923"/>
      <c r="C2400" s="204">
        <f t="shared" ref="C2400:J2400" si="370">C2398/C2399*100</f>
        <v>25</v>
      </c>
      <c r="D2400" s="204">
        <f t="shared" si="370"/>
        <v>23.333333333333332</v>
      </c>
      <c r="E2400" s="204">
        <f t="shared" si="370"/>
        <v>32.075471698113205</v>
      </c>
      <c r="F2400" s="204">
        <f t="shared" si="370"/>
        <v>21.428571428571427</v>
      </c>
      <c r="G2400" s="204">
        <f t="shared" si="370"/>
        <v>22.61904761904762</v>
      </c>
      <c r="H2400" s="204">
        <f t="shared" si="370"/>
        <v>23.75</v>
      </c>
      <c r="I2400" s="204">
        <f t="shared" si="370"/>
        <v>31.666666666666664</v>
      </c>
      <c r="J2400" s="204">
        <f t="shared" si="370"/>
        <v>27.708333333333336</v>
      </c>
      <c r="K2400" s="917"/>
      <c r="L2400" s="918"/>
      <c r="M2400" s="921"/>
      <c r="N2400" s="354">
        <f>N2398/N2399*100</f>
        <v>27.708333333333336</v>
      </c>
      <c r="P2400" s="363"/>
    </row>
    <row r="2401" spans="1:16" ht="21" customHeight="1">
      <c r="A2401" s="891" t="str">
        <f>'statement of marks'!$DS$3</f>
        <v>RAJASTHAN KA SWARNIM ITIHAS</v>
      </c>
      <c r="B2401" s="892"/>
      <c r="C2401" s="272">
        <f>IF('statement of marks'!DS68="","",'statement of marks'!DS68)</f>
        <v>10</v>
      </c>
      <c r="D2401" s="272">
        <f>IF('statement of marks'!DT68="","",'statement of marks'!DT68)</f>
        <v>10</v>
      </c>
      <c r="E2401" s="277">
        <f>IF('statement of marks'!DU68="","",'statement of marks'!DU68)</f>
        <v>10</v>
      </c>
      <c r="F2401" s="924"/>
      <c r="G2401" s="272">
        <f>IF('statement of marks'!DW68="","",'statement of marks'!DW68)</f>
        <v>70</v>
      </c>
      <c r="H2401" s="270">
        <f>IF(G2401="","",SUM(C2401:G2401))</f>
        <v>100</v>
      </c>
      <c r="I2401" s="272">
        <f>IF('statement of marks'!DY68="","",'statement of marks'!DY68)</f>
        <v>100</v>
      </c>
      <c r="J2401" s="270">
        <f>IF(I2401="","",SUM(H2401:I2401))</f>
        <v>200</v>
      </c>
      <c r="K2401" s="275" t="str">
        <f>IF('statement of marks'!IW68="","",'statement of marks'!IW68)</f>
        <v/>
      </c>
      <c r="L2401" s="280" t="str">
        <f>IF('result subject-wise'!AQ68="","",'result subject-wise'!AQ68)</f>
        <v/>
      </c>
      <c r="M2401" s="927" t="s">
        <v>441</v>
      </c>
      <c r="N2401" s="928"/>
      <c r="P2401" s="362"/>
    </row>
    <row r="2402" spans="1:16" ht="21" customHeight="1">
      <c r="A2402" s="891" t="str">
        <f>'statement of marks'!$EG$3</f>
        <v xml:space="preserve"> PH. AND HEALTH EDU.</v>
      </c>
      <c r="B2402" s="892"/>
      <c r="C2402" s="272">
        <f>IF('statement of marks'!EI68="","",'statement of marks'!EI68)</f>
        <v>14</v>
      </c>
      <c r="D2402" s="272">
        <f>IF('statement of marks'!EL68="","",'statement of marks'!EL68)</f>
        <v>11</v>
      </c>
      <c r="E2402" s="277">
        <f>IF('statement of marks'!EO68="","",'statement of marks'!EO68)</f>
        <v>25</v>
      </c>
      <c r="F2402" s="925"/>
      <c r="G2402" s="272">
        <f>IF('statement of marks'!EU68="","",'statement of marks'!EU68)</f>
        <v>38</v>
      </c>
      <c r="H2402" s="270">
        <f>IF(G2402="","",SUM(C2402:G2402))</f>
        <v>88</v>
      </c>
      <c r="I2402" s="272">
        <f>IF('statement of marks'!EZ68="","",'statement of marks'!EZ68)</f>
        <v>100</v>
      </c>
      <c r="J2402" s="270">
        <f>IF(I2402="","",SUM(H2402:I2402))</f>
        <v>188</v>
      </c>
      <c r="K2402" s="275" t="str">
        <f>IF('statement of marks'!IX68="","",'statement of marks'!IX68)</f>
        <v>A</v>
      </c>
      <c r="L2402" s="274" t="str">
        <f>IF('result subject-wise'!AR68="","",'result subject-wise'!AR68)</f>
        <v/>
      </c>
      <c r="M2402" s="929"/>
      <c r="N2402" s="930"/>
      <c r="P2402" s="362"/>
    </row>
    <row r="2403" spans="1:16" ht="21" customHeight="1">
      <c r="A2403" s="891" t="str">
        <f>'statement of marks'!$FJ$3</f>
        <v xml:space="preserve"> FOUNDATION OF IT</v>
      </c>
      <c r="B2403" s="892"/>
      <c r="C2403" s="272">
        <f>IF('statement of marks'!FJ68="","",'statement of marks'!FJ68)</f>
        <v>10</v>
      </c>
      <c r="D2403" s="272">
        <f>IF('statement of marks'!FK68="","",'statement of marks'!FK68)</f>
        <v>10</v>
      </c>
      <c r="E2403" s="277">
        <f>IF('statement of marks'!FL68="","",'statement of marks'!FL68)</f>
        <v>10</v>
      </c>
      <c r="F2403" s="926"/>
      <c r="G2403" s="272">
        <f>IF('statement of marks'!FP68="","",'statement of marks'!FP68)</f>
        <v>51</v>
      </c>
      <c r="H2403" s="270">
        <f>IF(G2403="","",SUM(C2403:G2403))</f>
        <v>81</v>
      </c>
      <c r="I2403" s="272">
        <f>IF('statement of marks'!FU68="","",'statement of marks'!FU68)</f>
        <v>90</v>
      </c>
      <c r="J2403" s="270">
        <f>IF(I2403="","",SUM(H2403:I2403))</f>
        <v>171</v>
      </c>
      <c r="K2403" s="275" t="str">
        <f>IF('statement of marks'!IY68="","",'statement of marks'!IY68)</f>
        <v>A</v>
      </c>
      <c r="L2403" s="274" t="str">
        <f>IF('result subject-wise'!AS68="","",'result subject-wise'!AS68)</f>
        <v/>
      </c>
      <c r="M2403" s="931" t="str">
        <f>IF('result subject-wise'!AV68="","",'result subject-wise'!AV68)</f>
        <v/>
      </c>
      <c r="N2403" s="932"/>
      <c r="P2403" s="362"/>
    </row>
    <row r="2404" spans="1:16" ht="21" customHeight="1">
      <c r="A2404" s="891" t="str">
        <f>'statement of marks'!$GE$3</f>
        <v xml:space="preserve"> S.U.P.W.</v>
      </c>
      <c r="B2404" s="892"/>
      <c r="C2404" s="933" t="s">
        <v>244</v>
      </c>
      <c r="D2404" s="934"/>
      <c r="E2404" s="933" t="s">
        <v>74</v>
      </c>
      <c r="F2404" s="933"/>
      <c r="G2404" s="934"/>
      <c r="H2404" s="934" t="s">
        <v>75</v>
      </c>
      <c r="I2404" s="934"/>
      <c r="J2404" s="270" t="s">
        <v>35</v>
      </c>
      <c r="K2404" s="274" t="s">
        <v>52</v>
      </c>
      <c r="L2404" s="935"/>
      <c r="M2404" s="933" t="s">
        <v>130</v>
      </c>
      <c r="N2404" s="936"/>
      <c r="P2404" s="362"/>
    </row>
    <row r="2405" spans="1:16" ht="21" customHeight="1">
      <c r="A2405" s="891"/>
      <c r="B2405" s="892"/>
      <c r="C2405" s="934">
        <f>'statement of marks'!$GE$6</f>
        <v>25</v>
      </c>
      <c r="D2405" s="934"/>
      <c r="E2405" s="934">
        <f>'statement of marks'!$GF$6</f>
        <v>45</v>
      </c>
      <c r="F2405" s="934"/>
      <c r="G2405" s="934"/>
      <c r="H2405" s="934">
        <f>'statement of marks'!$GG$6</f>
        <v>30</v>
      </c>
      <c r="I2405" s="934"/>
      <c r="J2405" s="270">
        <f>SUM(C2405,E2405,H2405)</f>
        <v>100</v>
      </c>
      <c r="K2405" s="274"/>
      <c r="L2405" s="935"/>
      <c r="M2405" s="937" t="str">
        <f>IF(M2403="PASS",N2400,"")</f>
        <v/>
      </c>
      <c r="N2405" s="938"/>
      <c r="P2405" s="362"/>
    </row>
    <row r="2406" spans="1:16" ht="21" customHeight="1">
      <c r="A2406" s="891"/>
      <c r="B2406" s="892"/>
      <c r="C2406" s="939">
        <f>IF('statement of marks'!GE68="","",'statement of marks'!GE68)</f>
        <v>24</v>
      </c>
      <c r="D2406" s="939"/>
      <c r="E2406" s="939">
        <f>'statement of marks'!GF68</f>
        <v>44</v>
      </c>
      <c r="F2406" s="939"/>
      <c r="G2406" s="939"/>
      <c r="H2406" s="939">
        <f>'statement of marks'!GG68</f>
        <v>30</v>
      </c>
      <c r="I2406" s="939"/>
      <c r="J2406" s="272">
        <f>IF(H2406="","",SUM(C2406,E2406,H2406))</f>
        <v>98</v>
      </c>
      <c r="K2406" s="275" t="str">
        <f>IF('statement of marks'!IZ68="","",'statement of marks'!IZ68)</f>
        <v>A</v>
      </c>
      <c r="L2406" s="935"/>
      <c r="M2406" s="940" t="s">
        <v>50</v>
      </c>
      <c r="N2406" s="941"/>
      <c r="P2406" s="362"/>
    </row>
    <row r="2407" spans="1:16" ht="21" customHeight="1">
      <c r="A2407" s="891" t="str">
        <f>'statement of marks'!$GN$3</f>
        <v xml:space="preserve"> ART EDU.</v>
      </c>
      <c r="B2407" s="892"/>
      <c r="C2407" s="934" t="s">
        <v>76</v>
      </c>
      <c r="D2407" s="934"/>
      <c r="E2407" s="934" t="s">
        <v>77</v>
      </c>
      <c r="F2407" s="934"/>
      <c r="G2407" s="934"/>
      <c r="H2407" s="934" t="s">
        <v>78</v>
      </c>
      <c r="I2407" s="934"/>
      <c r="J2407" s="270" t="s">
        <v>35</v>
      </c>
      <c r="K2407" s="274" t="s">
        <v>52</v>
      </c>
      <c r="L2407" s="935"/>
      <c r="M2407" s="942" t="str">
        <f>IF(M2405="","",IF(M2405&gt;=60,"FIRST",IF(M2405&gt;=48,"SECOND",IF(M2405&gt;=36,"THIRD"))))</f>
        <v/>
      </c>
      <c r="N2407" s="943"/>
      <c r="P2407" s="362"/>
    </row>
    <row r="2408" spans="1:16" ht="21" customHeight="1">
      <c r="A2408" s="891"/>
      <c r="B2408" s="892"/>
      <c r="C2408" s="934">
        <f>'statement of marks'!$GN$6</f>
        <v>25</v>
      </c>
      <c r="D2408" s="934"/>
      <c r="E2408" s="274">
        <f>'statement of marks'!$GO$6</f>
        <v>30</v>
      </c>
      <c r="F2408" s="274"/>
      <c r="G2408" s="270">
        <f>'statement of marks'!$GP$6</f>
        <v>30</v>
      </c>
      <c r="H2408" s="934">
        <f>'statement of marks'!$GQ$6</f>
        <v>15</v>
      </c>
      <c r="I2408" s="934"/>
      <c r="J2408" s="270">
        <f>SUM(C2408,E2408,G2408,H2408)</f>
        <v>100</v>
      </c>
      <c r="K2408" s="274"/>
      <c r="L2408" s="935"/>
      <c r="M2408" s="942"/>
      <c r="N2408" s="943"/>
      <c r="P2408" s="362"/>
    </row>
    <row r="2409" spans="1:16" ht="21" customHeight="1">
      <c r="A2409" s="891"/>
      <c r="B2409" s="892"/>
      <c r="C2409" s="939">
        <f>IF('statement of marks'!GN68="","",'statement of marks'!GN68)</f>
        <v>24</v>
      </c>
      <c r="D2409" s="939"/>
      <c r="E2409" s="277">
        <f>'statement of marks'!GO68</f>
        <v>28</v>
      </c>
      <c r="F2409" s="277"/>
      <c r="G2409" s="272">
        <f>'statement of marks'!GP68</f>
        <v>27</v>
      </c>
      <c r="H2409" s="939">
        <f>'statement of marks'!GQ68</f>
        <v>14</v>
      </c>
      <c r="I2409" s="939"/>
      <c r="J2409" s="270">
        <f>IF(H2409="","",SUM(C2409:H2409))</f>
        <v>93</v>
      </c>
      <c r="K2409" s="275" t="str">
        <f>IF('statement of marks'!JA68="","",'statement of marks'!JA68)</f>
        <v>A</v>
      </c>
      <c r="L2409" s="944" t="s">
        <v>442</v>
      </c>
      <c r="M2409" s="945"/>
      <c r="N2409" s="946"/>
      <c r="P2409" s="362"/>
    </row>
    <row r="2410" spans="1:16" ht="21" customHeight="1">
      <c r="A2410" s="922" t="s">
        <v>439</v>
      </c>
      <c r="B2410" s="923"/>
      <c r="C2410" s="901" t="str">
        <f>'statement of marks'!HK68</f>
        <v/>
      </c>
      <c r="D2410" s="901"/>
      <c r="E2410" s="901"/>
      <c r="F2410" s="278"/>
      <c r="G2410" s="278" t="s">
        <v>211</v>
      </c>
      <c r="H2410" s="275" t="str">
        <f>IF('statement of marks'!DR68="","",'statement of marks'!DR68)</f>
        <v/>
      </c>
      <c r="I2410" s="942" t="s">
        <v>209</v>
      </c>
      <c r="J2410" s="942"/>
      <c r="K2410" s="272" t="str">
        <f>IF('statement of marks'!HM68="","",'statement of marks'!HM68)</f>
        <v/>
      </c>
      <c r="L2410" s="945"/>
      <c r="M2410" s="945"/>
      <c r="N2410" s="946"/>
      <c r="P2410" s="362"/>
    </row>
    <row r="2411" spans="1:16" ht="21" customHeight="1">
      <c r="A2411" s="310" t="s">
        <v>363</v>
      </c>
      <c r="B2411" s="947" t="s">
        <v>202</v>
      </c>
      <c r="C2411" s="947"/>
      <c r="D2411" s="939" t="s">
        <v>203</v>
      </c>
      <c r="E2411" s="939"/>
      <c r="F2411" s="272"/>
      <c r="G2411" s="939" t="s">
        <v>204</v>
      </c>
      <c r="H2411" s="939"/>
      <c r="I2411" s="939" t="s">
        <v>205</v>
      </c>
      <c r="J2411" s="939"/>
      <c r="K2411" s="272" t="s">
        <v>324</v>
      </c>
      <c r="L2411" s="945"/>
      <c r="M2411" s="945"/>
      <c r="N2411" s="946"/>
      <c r="P2411" s="362"/>
    </row>
    <row r="2412" spans="1:16" ht="21" customHeight="1">
      <c r="A2412" s="891" t="s">
        <v>200</v>
      </c>
      <c r="B2412" s="892"/>
      <c r="C2412" s="277" t="str">
        <f>IF('statement of marks'!HO68="","",'statement of marks'!HO68)</f>
        <v/>
      </c>
      <c r="D2412" s="893" t="str">
        <f>IF('statement of marks'!HQ68="","",'statement of marks'!HQ68)</f>
        <v/>
      </c>
      <c r="E2412" s="893"/>
      <c r="F2412" s="277"/>
      <c r="G2412" s="893" t="str">
        <f>IF('statement of marks'!HS68="","",'statement of marks'!HS68)</f>
        <v/>
      </c>
      <c r="H2412" s="893"/>
      <c r="I2412" s="893" t="str">
        <f>IF('statement of marks'!HU68="","",'statement of marks'!HU68)</f>
        <v/>
      </c>
      <c r="J2412" s="893"/>
      <c r="K2412" s="275" t="str">
        <f>'statement of marks'!HW68</f>
        <v/>
      </c>
      <c r="L2412" s="894" t="str">
        <f>IF(OR(M2403="PASS",M2403="FAIL"),'result subject-wise'!$AV$112,"")</f>
        <v/>
      </c>
      <c r="M2412" s="894"/>
      <c r="N2412" s="895"/>
      <c r="P2412" s="362"/>
    </row>
    <row r="2413" spans="1:16" ht="21" customHeight="1">
      <c r="A2413" s="896" t="s">
        <v>201</v>
      </c>
      <c r="B2413" s="897"/>
      <c r="C2413" s="274" t="str">
        <f>IF('statement of marks'!HN68="","",'statement of marks'!HN68)</f>
        <v/>
      </c>
      <c r="D2413" s="898" t="str">
        <f>IF('statement of marks'!HP68="","",'statement of marks'!HP68)</f>
        <v/>
      </c>
      <c r="E2413" s="898"/>
      <c r="F2413" s="274"/>
      <c r="G2413" s="898" t="str">
        <f>IF('statement of marks'!HR68="","",'statement of marks'!HR68)</f>
        <v/>
      </c>
      <c r="H2413" s="898"/>
      <c r="I2413" s="898" t="str">
        <f>IF('statement of marks'!HT68="","",'statement of marks'!HT68)</f>
        <v/>
      </c>
      <c r="J2413" s="898"/>
      <c r="K2413" s="274" t="str">
        <f>'statement of marks'!HV68</f>
        <v/>
      </c>
      <c r="L2413" s="894"/>
      <c r="M2413" s="894"/>
      <c r="N2413" s="895"/>
      <c r="P2413" s="362"/>
    </row>
    <row r="2414" spans="1:16" ht="21" customHeight="1">
      <c r="A2414" s="899" t="s">
        <v>323</v>
      </c>
      <c r="B2414" s="900"/>
      <c r="C2414" s="22"/>
      <c r="D2414" s="901"/>
      <c r="E2414" s="901"/>
      <c r="F2414" s="278"/>
      <c r="G2414" s="901"/>
      <c r="H2414" s="901"/>
      <c r="I2414" s="901"/>
      <c r="J2414" s="901"/>
      <c r="K2414" s="901"/>
      <c r="L2414" s="901"/>
      <c r="M2414" s="901"/>
      <c r="N2414" s="902"/>
      <c r="P2414" s="362"/>
    </row>
    <row r="2415" spans="1:16" ht="21" customHeight="1">
      <c r="A2415" s="899" t="s">
        <v>206</v>
      </c>
      <c r="B2415" s="900"/>
      <c r="C2415" s="22"/>
      <c r="D2415" s="901"/>
      <c r="E2415" s="901"/>
      <c r="F2415" s="278"/>
      <c r="G2415" s="901"/>
      <c r="H2415" s="901"/>
      <c r="I2415" s="901"/>
      <c r="J2415" s="901"/>
      <c r="K2415" s="901"/>
      <c r="L2415" s="901"/>
      <c r="M2415" s="901"/>
      <c r="N2415" s="902"/>
      <c r="P2415" s="362"/>
    </row>
    <row r="2416" spans="1:16" ht="21" customHeight="1">
      <c r="A2416" s="891" t="s">
        <v>322</v>
      </c>
      <c r="B2416" s="892"/>
      <c r="C2416" s="22"/>
      <c r="D2416" s="901"/>
      <c r="E2416" s="901"/>
      <c r="F2416" s="278"/>
      <c r="G2416" s="901"/>
      <c r="H2416" s="901"/>
      <c r="I2416" s="901"/>
      <c r="J2416" s="901"/>
      <c r="K2416" s="594" t="s">
        <v>322</v>
      </c>
      <c r="L2416" s="901"/>
      <c r="M2416" s="901"/>
      <c r="N2416" s="902"/>
      <c r="P2416" s="362"/>
    </row>
    <row r="2417" spans="1:16" ht="21" customHeight="1">
      <c r="A2417" s="891" t="s">
        <v>207</v>
      </c>
      <c r="B2417" s="892"/>
      <c r="C2417" s="22"/>
      <c r="D2417" s="901"/>
      <c r="E2417" s="901"/>
      <c r="F2417" s="278"/>
      <c r="G2417" s="901"/>
      <c r="H2417" s="901"/>
      <c r="I2417" s="901"/>
      <c r="J2417" s="901"/>
      <c r="K2417" s="901"/>
      <c r="L2417" s="901"/>
      <c r="M2417" s="901"/>
      <c r="N2417" s="902"/>
      <c r="P2417" s="362"/>
    </row>
    <row r="2418" spans="1:16" ht="21" customHeight="1" thickBot="1">
      <c r="A2418" s="905" t="s">
        <v>208</v>
      </c>
      <c r="B2418" s="906"/>
      <c r="C2418" s="906"/>
      <c r="D2418" s="906"/>
      <c r="E2418" s="906"/>
      <c r="F2418" s="314"/>
      <c r="G2418" s="907">
        <f>'statement of marks'!$HV$108</f>
        <v>45781</v>
      </c>
      <c r="H2418" s="907"/>
      <c r="I2418" s="908" t="s">
        <v>210</v>
      </c>
      <c r="J2418" s="908"/>
      <c r="K2418" s="903"/>
      <c r="L2418" s="903"/>
      <c r="M2418" s="903"/>
      <c r="N2418" s="904"/>
      <c r="P2418" s="362"/>
    </row>
    <row r="2419" spans="1:16" ht="21" customHeight="1" thickTop="1">
      <c r="A2419" s="962" t="s">
        <v>195</v>
      </c>
      <c r="B2419" s="963"/>
      <c r="C2419" s="963"/>
      <c r="D2419" s="963"/>
      <c r="E2419" s="963"/>
      <c r="F2419" s="963"/>
      <c r="G2419" s="963"/>
      <c r="H2419" s="963"/>
      <c r="I2419" s="963"/>
      <c r="J2419" s="963"/>
      <c r="K2419" s="963"/>
      <c r="L2419" s="963"/>
      <c r="M2419" s="963"/>
      <c r="N2419" s="964"/>
      <c r="P2419" s="362"/>
    </row>
    <row r="2420" spans="1:16" ht="21" customHeight="1">
      <c r="A2420" s="965" t="str">
        <f>IF('statement of marks'!$A$2="","",'statement of marks'!$A$2)</f>
        <v>Govt. Higher Secondary School, XYZ</v>
      </c>
      <c r="B2420" s="966"/>
      <c r="C2420" s="966"/>
      <c r="D2420" s="966"/>
      <c r="E2420" s="966"/>
      <c r="F2420" s="966"/>
      <c r="G2420" s="966"/>
      <c r="H2420" s="966"/>
      <c r="I2420" s="966"/>
      <c r="J2420" s="966"/>
      <c r="K2420" s="966"/>
      <c r="L2420" s="966"/>
      <c r="M2420" s="966"/>
      <c r="N2420" s="967"/>
      <c r="P2420" s="362"/>
    </row>
    <row r="2421" spans="1:16" ht="21" customHeight="1">
      <c r="A2421" s="965"/>
      <c r="B2421" s="966"/>
      <c r="C2421" s="966"/>
      <c r="D2421" s="966"/>
      <c r="E2421" s="966"/>
      <c r="F2421" s="966"/>
      <c r="G2421" s="966"/>
      <c r="H2421" s="966"/>
      <c r="I2421" s="966"/>
      <c r="J2421" s="966"/>
      <c r="K2421" s="966"/>
      <c r="L2421" s="966"/>
      <c r="M2421" s="966"/>
      <c r="N2421" s="967"/>
      <c r="P2421" s="362"/>
    </row>
    <row r="2422" spans="1:16" ht="21" customHeight="1">
      <c r="A2422" s="891" t="s">
        <v>196</v>
      </c>
      <c r="B2422" s="892"/>
      <c r="C2422" s="939" t="str">
        <f>IF(M2442="","MAIN EXAM.",IF(C2449="SUPPL.","SUPPL. EXAM.",IF(C2449="RE-EXAM.","RE-EXAM.",)))</f>
        <v>MAIN EXAM.</v>
      </c>
      <c r="D2422" s="939"/>
      <c r="E2422" s="939"/>
      <c r="F2422" s="939"/>
      <c r="G2422" s="939"/>
      <c r="H2422" s="948" t="s">
        <v>133</v>
      </c>
      <c r="I2422" s="949"/>
      <c r="J2422" s="352" t="str">
        <f>IF('statement of marks'!$F$3="","",'statement of marks'!$F$3)</f>
        <v>2024-25</v>
      </c>
      <c r="K2422" s="939" t="s">
        <v>62</v>
      </c>
      <c r="L2422" s="939"/>
      <c r="M2422" s="939" t="str">
        <f>IF('statement of marks'!D69="","",'statement of marks'!D69)</f>
        <v/>
      </c>
      <c r="N2422" s="950"/>
      <c r="P2422" s="362"/>
    </row>
    <row r="2423" spans="1:16" ht="21" customHeight="1">
      <c r="A2423" s="891" t="s">
        <v>36</v>
      </c>
      <c r="B2423" s="892"/>
      <c r="C2423" s="892" t="str">
        <f>IF('statement of marks'!G69="","",'statement of marks'!G69)</f>
        <v/>
      </c>
      <c r="D2423" s="892"/>
      <c r="E2423" s="892"/>
      <c r="F2423" s="892"/>
      <c r="G2423" s="892"/>
      <c r="H2423" s="892"/>
      <c r="I2423" s="892"/>
      <c r="J2423" s="892"/>
      <c r="K2423" s="892"/>
      <c r="L2423" s="892"/>
      <c r="M2423" s="892"/>
      <c r="N2423" s="951"/>
      <c r="P2423" s="362"/>
    </row>
    <row r="2424" spans="1:16" ht="21" customHeight="1">
      <c r="A2424" s="891" t="s">
        <v>37</v>
      </c>
      <c r="B2424" s="892"/>
      <c r="C2424" s="892" t="str">
        <f>IF('statement of marks'!H69="","",'statement of marks'!H69)</f>
        <v/>
      </c>
      <c r="D2424" s="892"/>
      <c r="E2424" s="892"/>
      <c r="F2424" s="892"/>
      <c r="G2424" s="892"/>
      <c r="H2424" s="892"/>
      <c r="I2424" s="892"/>
      <c r="J2424" s="892"/>
      <c r="K2424" s="892"/>
      <c r="L2424" s="892"/>
      <c r="M2424" s="892"/>
      <c r="N2424" s="951"/>
      <c r="P2424" s="362"/>
    </row>
    <row r="2425" spans="1:16" ht="21" customHeight="1">
      <c r="A2425" s="891" t="s">
        <v>38</v>
      </c>
      <c r="B2425" s="892"/>
      <c r="C2425" s="892" t="str">
        <f>IF('statement of marks'!I69="","",'statement of marks'!I69)</f>
        <v/>
      </c>
      <c r="D2425" s="892"/>
      <c r="E2425" s="892"/>
      <c r="F2425" s="892"/>
      <c r="G2425" s="892"/>
      <c r="H2425" s="892"/>
      <c r="I2425" s="892"/>
      <c r="J2425" s="892"/>
      <c r="K2425" s="892"/>
      <c r="L2425" s="892"/>
      <c r="M2425" s="892"/>
      <c r="N2425" s="951"/>
      <c r="P2425" s="362"/>
    </row>
    <row r="2426" spans="1:16" ht="21" customHeight="1">
      <c r="A2426" s="891" t="s">
        <v>243</v>
      </c>
      <c r="B2426" s="892"/>
      <c r="C2426" s="892" t="str">
        <f>IF('statement of marks'!$A$3="","",'statement of marks'!$A$3)</f>
        <v>9 'A'</v>
      </c>
      <c r="D2426" s="892"/>
      <c r="E2426" s="939" t="s">
        <v>63</v>
      </c>
      <c r="F2426" s="939"/>
      <c r="G2426" s="939"/>
      <c r="H2426" s="939" t="str">
        <f>IF('statement of marks'!E69="","",'statement of marks'!E69)</f>
        <v/>
      </c>
      <c r="I2426" s="939"/>
      <c r="J2426" s="952" t="s">
        <v>58</v>
      </c>
      <c r="K2426" s="952"/>
      <c r="L2426" s="953" t="str">
        <f>IF('statement of marks'!F69="","",'statement of marks'!F69)</f>
        <v/>
      </c>
      <c r="M2426" s="953"/>
      <c r="N2426" s="954"/>
      <c r="P2426" s="362"/>
    </row>
    <row r="2427" spans="1:16" ht="21" customHeight="1">
      <c r="A2427" s="955" t="s">
        <v>197</v>
      </c>
      <c r="B2427" s="956" t="s">
        <v>198</v>
      </c>
      <c r="C2427" s="659" t="s">
        <v>67</v>
      </c>
      <c r="D2427" s="659" t="s">
        <v>68</v>
      </c>
      <c r="E2427" s="957" t="s">
        <v>434</v>
      </c>
      <c r="F2427" s="958" t="s">
        <v>431</v>
      </c>
      <c r="G2427" s="659" t="s">
        <v>370</v>
      </c>
      <c r="H2427" s="659" t="s">
        <v>212</v>
      </c>
      <c r="I2427" s="659" t="s">
        <v>432</v>
      </c>
      <c r="J2427" s="659" t="s">
        <v>168</v>
      </c>
      <c r="K2427" s="659" t="s">
        <v>438</v>
      </c>
      <c r="L2427" s="659" t="s">
        <v>365</v>
      </c>
      <c r="M2427" s="659" t="s">
        <v>366</v>
      </c>
      <c r="N2427" s="961" t="s">
        <v>213</v>
      </c>
      <c r="P2427" s="362"/>
    </row>
    <row r="2428" spans="1:16" ht="21" customHeight="1">
      <c r="A2428" s="955"/>
      <c r="B2428" s="956"/>
      <c r="C2428" s="659"/>
      <c r="D2428" s="659"/>
      <c r="E2428" s="957"/>
      <c r="F2428" s="959"/>
      <c r="G2428" s="659"/>
      <c r="H2428" s="659"/>
      <c r="I2428" s="659"/>
      <c r="J2428" s="659"/>
      <c r="K2428" s="659"/>
      <c r="L2428" s="659"/>
      <c r="M2428" s="659"/>
      <c r="N2428" s="961"/>
      <c r="P2428" s="362"/>
    </row>
    <row r="2429" spans="1:16" ht="21" customHeight="1">
      <c r="A2429" s="955"/>
      <c r="B2429" s="956"/>
      <c r="C2429" s="659"/>
      <c r="D2429" s="659"/>
      <c r="E2429" s="957"/>
      <c r="F2429" s="960"/>
      <c r="G2429" s="659"/>
      <c r="H2429" s="659"/>
      <c r="I2429" s="659"/>
      <c r="J2429" s="659"/>
      <c r="K2429" s="659"/>
      <c r="L2429" s="659"/>
      <c r="M2429" s="659"/>
      <c r="N2429" s="961"/>
      <c r="P2429" s="362"/>
    </row>
    <row r="2430" spans="1:16" ht="21" customHeight="1">
      <c r="A2430" s="922" t="s">
        <v>149</v>
      </c>
      <c r="B2430" s="923"/>
      <c r="C2430" s="274">
        <v>10</v>
      </c>
      <c r="D2430" s="274">
        <v>10</v>
      </c>
      <c r="E2430" s="322" t="s">
        <v>436</v>
      </c>
      <c r="F2430" s="322" t="s">
        <v>437</v>
      </c>
      <c r="G2430" s="274">
        <v>70</v>
      </c>
      <c r="H2430" s="270">
        <v>100</v>
      </c>
      <c r="I2430" s="202">
        <v>100</v>
      </c>
      <c r="J2430" s="270">
        <v>200</v>
      </c>
      <c r="K2430" s="279"/>
      <c r="L2430" s="270">
        <v>100</v>
      </c>
      <c r="M2430" s="270"/>
      <c r="N2430" s="201">
        <v>200</v>
      </c>
      <c r="P2430" s="362"/>
    </row>
    <row r="2431" spans="1:16" ht="21" customHeight="1">
      <c r="A2431" s="891" t="str">
        <f>'statement of marks'!$J$3</f>
        <v xml:space="preserve"> HINDI</v>
      </c>
      <c r="B2431" s="892"/>
      <c r="C2431" s="277" t="str">
        <f>IF('statement of marks'!J69="","",'statement of marks'!J69)</f>
        <v/>
      </c>
      <c r="D2431" s="277" t="str">
        <f>IF('statement of marks'!K69="","",'statement of marks'!K69)</f>
        <v/>
      </c>
      <c r="E2431" s="277" t="str">
        <f>IF('statement of marks'!L69="","",'statement of marks'!L69)</f>
        <v/>
      </c>
      <c r="F2431" s="360" t="str">
        <f>IF('statement of marks'!N69="","",'statement of marks'!N69)</f>
        <v/>
      </c>
      <c r="G2431" s="277" t="str">
        <f>IF('statement of marks'!O69="","",'statement of marks'!O69)</f>
        <v/>
      </c>
      <c r="H2431" s="270" t="str">
        <f t="shared" ref="H2431:H2436" si="371">IF(G2431="","",SUM(C2431:G2431))</f>
        <v/>
      </c>
      <c r="I2431" s="202" t="str">
        <f>IF('statement of marks'!Q69="","",'statement of marks'!Q69)</f>
        <v/>
      </c>
      <c r="J2431" s="203" t="str">
        <f t="shared" ref="J2431:J2436" si="372">IF(I2431="","",SUM(H2431:I2431))</f>
        <v/>
      </c>
      <c r="K2431" s="275" t="str">
        <f>CONCATENATE('statement of marks'!HZ69,'statement of marks'!IA69,'statement of marks'!IB69)</f>
        <v/>
      </c>
      <c r="L2431" s="277" t="str">
        <f>IF('result subject-wise'!AB69="","",'result subject-wise'!AB69)</f>
        <v/>
      </c>
      <c r="M2431" s="277" t="str">
        <f>IF('result subject-wise'!AK69="","",'result subject-wise'!AK69)</f>
        <v/>
      </c>
      <c r="N2431" s="276" t="str">
        <f>IF(AND(K2431="RE",M2431=""),"",IF(AND(K2431="S",M2431=""),"",IF(M2431="P",SUM(H2431,L2431),J2431)))</f>
        <v/>
      </c>
      <c r="P2431" s="362"/>
    </row>
    <row r="2432" spans="1:16" ht="21" customHeight="1">
      <c r="A2432" s="891" t="str">
        <f>'statement of marks'!$Y$3</f>
        <v xml:space="preserve"> ENGLISH</v>
      </c>
      <c r="B2432" s="892"/>
      <c r="C2432" s="277" t="str">
        <f>IF('statement of marks'!Y69="","",'statement of marks'!Y69)</f>
        <v/>
      </c>
      <c r="D2432" s="277" t="str">
        <f>IF('statement of marks'!Z69="","",'statement of marks'!Z69)</f>
        <v/>
      </c>
      <c r="E2432" s="277" t="str">
        <f>IF('statement of marks'!AA69="","",'statement of marks'!AA69)</f>
        <v/>
      </c>
      <c r="F2432" s="360" t="str">
        <f>IF('statement of marks'!AC69="","",'statement of marks'!AC69)</f>
        <v/>
      </c>
      <c r="G2432" s="277" t="str">
        <f>IF('statement of marks'!AD69="","",'statement of marks'!AD69)</f>
        <v/>
      </c>
      <c r="H2432" s="270" t="str">
        <f t="shared" si="371"/>
        <v/>
      </c>
      <c r="I2432" s="202" t="str">
        <f>IF('statement of marks'!AF69="","",'statement of marks'!AF69)</f>
        <v/>
      </c>
      <c r="J2432" s="203" t="str">
        <f t="shared" si="372"/>
        <v/>
      </c>
      <c r="K2432" s="275" t="str">
        <f>CONCATENATE('statement of marks'!IC69,'statement of marks'!ID69,'statement of marks'!IE69,)</f>
        <v/>
      </c>
      <c r="L2432" s="277" t="str">
        <f>IF('result subject-wise'!AC69="","",'result subject-wise'!AC69)</f>
        <v/>
      </c>
      <c r="M2432" s="277" t="str">
        <f>IF('result subject-wise'!AL69="","",'result subject-wise'!AL69)</f>
        <v/>
      </c>
      <c r="N2432" s="276" t="str">
        <f t="shared" ref="N2432:N2436" si="373">IF(AND(K2432="RE",M2432=""),"",IF(AND(K2432="S",M2432=""),"",IF(M2432="P",SUM(H2432,L2432),J2432)))</f>
        <v/>
      </c>
      <c r="P2432" s="362"/>
    </row>
    <row r="2433" spans="1:16" ht="21" customHeight="1">
      <c r="A2433" s="891" t="str">
        <f>'statement of marks'!AO69</f>
        <v/>
      </c>
      <c r="B2433" s="892"/>
      <c r="C2433" s="277" t="str">
        <f>IF('statement of marks'!AP69="","",'statement of marks'!AP69)</f>
        <v/>
      </c>
      <c r="D2433" s="277" t="str">
        <f>IF('statement of marks'!AQ69="","",'statement of marks'!AQ69)</f>
        <v/>
      </c>
      <c r="E2433" s="277" t="str">
        <f>IF('statement of marks'!AR69="","",'statement of marks'!AR69)</f>
        <v/>
      </c>
      <c r="F2433" s="360" t="str">
        <f>IF('statement of marks'!AT69="","",'statement of marks'!AT69)</f>
        <v/>
      </c>
      <c r="G2433" s="277" t="str">
        <f>IF('statement of marks'!AU69="","",'statement of marks'!AU69)</f>
        <v/>
      </c>
      <c r="H2433" s="270" t="str">
        <f t="shared" si="371"/>
        <v/>
      </c>
      <c r="I2433" s="202" t="str">
        <f>IF('statement of marks'!AW69="","",'statement of marks'!AW69)</f>
        <v/>
      </c>
      <c r="J2433" s="203" t="str">
        <f t="shared" si="372"/>
        <v/>
      </c>
      <c r="K2433" s="275" t="str">
        <f>CONCATENATE('statement of marks'!IF69,'statement of marks'!IL69,'statement of marks'!IM69)</f>
        <v/>
      </c>
      <c r="L2433" s="277" t="str">
        <f>IF('result subject-wise'!AD69="","",'result subject-wise'!AD69)</f>
        <v/>
      </c>
      <c r="M2433" s="277" t="str">
        <f>IF('result subject-wise'!AM69="","",'result subject-wise'!AM69)</f>
        <v/>
      </c>
      <c r="N2433" s="276" t="str">
        <f t="shared" si="373"/>
        <v/>
      </c>
      <c r="P2433" s="362"/>
    </row>
    <row r="2434" spans="1:16" ht="21" customHeight="1">
      <c r="A2434" s="891" t="str">
        <f>'statement of marks'!$BE$3</f>
        <v xml:space="preserve"> SCIENCE</v>
      </c>
      <c r="B2434" s="892"/>
      <c r="C2434" s="277" t="str">
        <f>IF('statement of marks'!BE69="","",'statement of marks'!BE69)</f>
        <v/>
      </c>
      <c r="D2434" s="277" t="str">
        <f>IF('statement of marks'!BF69="","",'statement of marks'!BF69)</f>
        <v/>
      </c>
      <c r="E2434" s="277" t="str">
        <f>IF('statement of marks'!BG69="","",'statement of marks'!BG69)</f>
        <v/>
      </c>
      <c r="F2434" s="360" t="str">
        <f>IF('statement of marks'!BI69="","",'statement of marks'!BI69)</f>
        <v/>
      </c>
      <c r="G2434" s="277" t="str">
        <f>IF('statement of marks'!BJ69="","",'statement of marks'!BJ69)</f>
        <v/>
      </c>
      <c r="H2434" s="270" t="str">
        <f t="shared" si="371"/>
        <v/>
      </c>
      <c r="I2434" s="202" t="str">
        <f>IF('statement of marks'!BL69="","",'statement of marks'!BL69)</f>
        <v/>
      </c>
      <c r="J2434" s="203" t="str">
        <f t="shared" si="372"/>
        <v/>
      </c>
      <c r="K2434" s="275" t="str">
        <f>CONCATENATE('statement of marks'!IN69,'statement of marks'!IO69,'statement of marks'!IP69)</f>
        <v/>
      </c>
      <c r="L2434" s="277" t="str">
        <f>IF('result subject-wise'!AE69="","",'result subject-wise'!AE69)</f>
        <v/>
      </c>
      <c r="M2434" s="277" t="str">
        <f>IF('result subject-wise'!AN69="","",'result subject-wise'!AN69)</f>
        <v/>
      </c>
      <c r="N2434" s="276" t="str">
        <f t="shared" si="373"/>
        <v/>
      </c>
      <c r="P2434" s="362"/>
    </row>
    <row r="2435" spans="1:16" ht="21" customHeight="1">
      <c r="A2435" s="909" t="str">
        <f>'statement of marks'!$BU69</f>
        <v xml:space="preserve"> SOCIAL SCIENCE</v>
      </c>
      <c r="B2435" s="910"/>
      <c r="C2435" s="277">
        <f>IF('statement of marks'!CL69="","",'statement of marks'!CL69)</f>
        <v>10</v>
      </c>
      <c r="D2435" s="277">
        <f>IF('statement of marks'!CM69="","",'statement of marks'!CM69)</f>
        <v>10</v>
      </c>
      <c r="E2435" s="277">
        <f>IF('statement of marks'!CN69="","",'statement of marks'!CN69)</f>
        <v>9</v>
      </c>
      <c r="F2435" s="360">
        <f>IF('statement of marks'!CO69="","",'statement of marks'!CO69)</f>
        <v>0.5</v>
      </c>
      <c r="G2435" s="277">
        <f>IF('statement of marks'!CP69="","",'statement of marks'!CP69)</f>
        <v>70</v>
      </c>
      <c r="H2435" s="270">
        <f t="shared" si="371"/>
        <v>99.5</v>
      </c>
      <c r="I2435" s="202">
        <f>IF('statement of marks'!CR69="","",'statement of marks'!CR69)</f>
        <v>100</v>
      </c>
      <c r="J2435" s="203">
        <f t="shared" si="372"/>
        <v>199.5</v>
      </c>
      <c r="K2435" s="275" t="str">
        <f>CONCATENATE('statement of marks'!IQ69,'statement of marks'!IR69,'statement of marks'!IS69)</f>
        <v/>
      </c>
      <c r="L2435" s="277" t="str">
        <f>IF('result subject-wise'!AF69="","",'result subject-wise'!AF69)</f>
        <v/>
      </c>
      <c r="M2435" s="277" t="str">
        <f>IF('result subject-wise'!AO69="","",'result subject-wise'!AO69)</f>
        <v/>
      </c>
      <c r="N2435" s="276">
        <f t="shared" si="373"/>
        <v>199.5</v>
      </c>
      <c r="P2435" s="362"/>
    </row>
    <row r="2436" spans="1:16" ht="21" customHeight="1">
      <c r="A2436" s="891" t="str">
        <f>'statement of marks'!$CZ$3</f>
        <v xml:space="preserve"> MATHEMATICS</v>
      </c>
      <c r="B2436" s="892"/>
      <c r="C2436" s="277">
        <f>IF('statement of marks'!CZ69="","",'statement of marks'!CZ69)</f>
        <v>5</v>
      </c>
      <c r="D2436" s="277">
        <f>IF('statement of marks'!DA69="","",'statement of marks'!DA69)</f>
        <v>4</v>
      </c>
      <c r="E2436" s="277">
        <f>IF('statement of marks'!DB69="","",'statement of marks'!DB69)</f>
        <v>8</v>
      </c>
      <c r="F2436" s="360">
        <f>IF('statement of marks'!DD69="","",'statement of marks'!DD69)</f>
        <v>1</v>
      </c>
      <c r="G2436" s="277">
        <f>IF('statement of marks'!DE69="","",'statement of marks'!DE69)</f>
        <v>25</v>
      </c>
      <c r="H2436" s="270">
        <f t="shared" si="371"/>
        <v>43</v>
      </c>
      <c r="I2436" s="202">
        <f>IF('statement of marks'!DG69="","",'statement of marks'!DG69)</f>
        <v>90</v>
      </c>
      <c r="J2436" s="203">
        <f t="shared" si="372"/>
        <v>133</v>
      </c>
      <c r="K2436" s="275" t="str">
        <f>CONCATENATE('statement of marks'!IT69,'statement of marks'!IU69,'statement of marks'!IV69)</f>
        <v/>
      </c>
      <c r="L2436" s="277" t="str">
        <f>IF('result subject-wise'!AG69="","",'result subject-wise'!AG69)</f>
        <v/>
      </c>
      <c r="M2436" s="277" t="str">
        <f>IF('result subject-wise'!AP69="","",'result subject-wise'!AP69)</f>
        <v/>
      </c>
      <c r="N2436" s="276">
        <f t="shared" si="373"/>
        <v>133</v>
      </c>
      <c r="P2436" s="362"/>
    </row>
    <row r="2437" spans="1:16" ht="21" customHeight="1">
      <c r="A2437" s="911" t="s">
        <v>214</v>
      </c>
      <c r="B2437" s="912"/>
      <c r="C2437" s="274">
        <f t="shared" ref="C2437:D2437" si="374">IF(C2436="","",SUM(C2431:C2436))</f>
        <v>15</v>
      </c>
      <c r="D2437" s="274">
        <f t="shared" si="374"/>
        <v>14</v>
      </c>
      <c r="E2437" s="274">
        <f>IF(E2436="","",SUM(E2431:E2436))</f>
        <v>17</v>
      </c>
      <c r="F2437" s="361">
        <f>IF(F2436="","",SUM(F2431:F2436))</f>
        <v>1.5</v>
      </c>
      <c r="G2437" s="274">
        <f t="shared" ref="G2437:J2437" si="375">IF(G2436="","",SUM(G2431:G2436))</f>
        <v>95</v>
      </c>
      <c r="H2437" s="274">
        <f t="shared" si="375"/>
        <v>142.5</v>
      </c>
      <c r="I2437" s="274">
        <f t="shared" si="375"/>
        <v>190</v>
      </c>
      <c r="J2437" s="274">
        <f t="shared" si="375"/>
        <v>332.5</v>
      </c>
      <c r="K2437" s="913"/>
      <c r="L2437" s="914"/>
      <c r="M2437" s="919">
        <f>COUNTIF(M2431:M2436,"F")</f>
        <v>0</v>
      </c>
      <c r="N2437" s="273">
        <f>SUM(N2431:N2436)</f>
        <v>332.5</v>
      </c>
      <c r="P2437" s="362"/>
    </row>
    <row r="2438" spans="1:16" ht="21" customHeight="1">
      <c r="A2438" s="911" t="s">
        <v>199</v>
      </c>
      <c r="B2438" s="912"/>
      <c r="C2438" s="270">
        <f>60-(COUNTIF(C2431:C2436,"NA")*C2430+COUNTIF(C2431:C2436,"ML")*C2430)</f>
        <v>60</v>
      </c>
      <c r="D2438" s="270">
        <f>60-(COUNTIF(D2431:D2436,"NA")*D2430+COUNTIF(D2431:D2436,"ML")*D2430)</f>
        <v>60</v>
      </c>
      <c r="E2438" s="270">
        <f>53-(COUNTIF(E2431:E2436,"NA")*9+COUNTIF(E2431:E2436,"ML")*9)</f>
        <v>53</v>
      </c>
      <c r="F2438" s="270">
        <f>7-(COUNTIF(F2431:F2436,"ML")*1)</f>
        <v>7</v>
      </c>
      <c r="G2438" s="270">
        <f>420-(COUNTIF(G2431:G2436,"NA")*G2430+COUNTIF(G2431:G2436,"ML")*G2430)</f>
        <v>420</v>
      </c>
      <c r="H2438" s="270">
        <f>SUM(C2438:G2438)</f>
        <v>600</v>
      </c>
      <c r="I2438" s="270">
        <f>600-(COUNTIF(I2431:I2436,"ML")*100)</f>
        <v>600</v>
      </c>
      <c r="J2438" s="270">
        <f>SUM(H2438:I2438)</f>
        <v>1200</v>
      </c>
      <c r="K2438" s="915"/>
      <c r="L2438" s="916"/>
      <c r="M2438" s="920"/>
      <c r="N2438" s="201">
        <f>6*N2430</f>
        <v>1200</v>
      </c>
      <c r="P2438" s="362"/>
    </row>
    <row r="2439" spans="1:16" ht="21" customHeight="1">
      <c r="A2439" s="922" t="s">
        <v>130</v>
      </c>
      <c r="B2439" s="923"/>
      <c r="C2439" s="204">
        <f t="shared" ref="C2439:J2439" si="376">C2437/C2438*100</f>
        <v>25</v>
      </c>
      <c r="D2439" s="204">
        <f t="shared" si="376"/>
        <v>23.333333333333332</v>
      </c>
      <c r="E2439" s="204">
        <f t="shared" si="376"/>
        <v>32.075471698113205</v>
      </c>
      <c r="F2439" s="204">
        <f t="shared" si="376"/>
        <v>21.428571428571427</v>
      </c>
      <c r="G2439" s="204">
        <f t="shared" si="376"/>
        <v>22.61904761904762</v>
      </c>
      <c r="H2439" s="204">
        <f t="shared" si="376"/>
        <v>23.75</v>
      </c>
      <c r="I2439" s="204">
        <f t="shared" si="376"/>
        <v>31.666666666666664</v>
      </c>
      <c r="J2439" s="204">
        <f t="shared" si="376"/>
        <v>27.708333333333336</v>
      </c>
      <c r="K2439" s="917"/>
      <c r="L2439" s="918"/>
      <c r="M2439" s="921"/>
      <c r="N2439" s="354">
        <f>N2437/N2438*100</f>
        <v>27.708333333333336</v>
      </c>
      <c r="P2439" s="363"/>
    </row>
    <row r="2440" spans="1:16" ht="21" customHeight="1">
      <c r="A2440" s="891" t="str">
        <f>'statement of marks'!$DS$3</f>
        <v>RAJASTHAN KA SWARNIM ITIHAS</v>
      </c>
      <c r="B2440" s="892"/>
      <c r="C2440" s="272">
        <f>IF('statement of marks'!DS69="","",'statement of marks'!DS69)</f>
        <v>10</v>
      </c>
      <c r="D2440" s="272">
        <f>IF('statement of marks'!DT69="","",'statement of marks'!DT69)</f>
        <v>10</v>
      </c>
      <c r="E2440" s="277">
        <f>IF('statement of marks'!DU69="","",'statement of marks'!DU69)</f>
        <v>10</v>
      </c>
      <c r="F2440" s="924"/>
      <c r="G2440" s="272">
        <f>IF('statement of marks'!DW69="","",'statement of marks'!DW69)</f>
        <v>70</v>
      </c>
      <c r="H2440" s="270">
        <f>IF(G2440="","",SUM(C2440:G2440))</f>
        <v>100</v>
      </c>
      <c r="I2440" s="272">
        <f>IF('statement of marks'!DY69="","",'statement of marks'!DY69)</f>
        <v>100</v>
      </c>
      <c r="J2440" s="270">
        <f>IF(I2440="","",SUM(H2440:I2440))</f>
        <v>200</v>
      </c>
      <c r="K2440" s="275" t="str">
        <f>IF('statement of marks'!IW69="","",'statement of marks'!IW69)</f>
        <v/>
      </c>
      <c r="L2440" s="280" t="str">
        <f>IF('result subject-wise'!AQ69="","",'result subject-wise'!AQ69)</f>
        <v/>
      </c>
      <c r="M2440" s="927" t="s">
        <v>441</v>
      </c>
      <c r="N2440" s="928"/>
      <c r="P2440" s="362"/>
    </row>
    <row r="2441" spans="1:16" ht="21" customHeight="1">
      <c r="A2441" s="891" t="str">
        <f>'statement of marks'!$EG$3</f>
        <v xml:space="preserve"> PH. AND HEALTH EDU.</v>
      </c>
      <c r="B2441" s="892"/>
      <c r="C2441" s="272">
        <f>IF('statement of marks'!EI69="","",'statement of marks'!EI69)</f>
        <v>14</v>
      </c>
      <c r="D2441" s="272">
        <f>IF('statement of marks'!EL69="","",'statement of marks'!EL69)</f>
        <v>11</v>
      </c>
      <c r="E2441" s="277">
        <f>IF('statement of marks'!EO69="","",'statement of marks'!EO69)</f>
        <v>25</v>
      </c>
      <c r="F2441" s="925"/>
      <c r="G2441" s="272">
        <f>IF('statement of marks'!EU69="","",'statement of marks'!EU69)</f>
        <v>38</v>
      </c>
      <c r="H2441" s="270">
        <f>IF(G2441="","",SUM(C2441:G2441))</f>
        <v>88</v>
      </c>
      <c r="I2441" s="272">
        <f>IF('statement of marks'!EZ69="","",'statement of marks'!EZ69)</f>
        <v>100</v>
      </c>
      <c r="J2441" s="270">
        <f>IF(I2441="","",SUM(H2441:I2441))</f>
        <v>188</v>
      </c>
      <c r="K2441" s="275" t="str">
        <f>IF('statement of marks'!IX69="","",'statement of marks'!IX69)</f>
        <v>A</v>
      </c>
      <c r="L2441" s="274" t="str">
        <f>IF('result subject-wise'!AR69="","",'result subject-wise'!AR69)</f>
        <v/>
      </c>
      <c r="M2441" s="929"/>
      <c r="N2441" s="930"/>
      <c r="P2441" s="362"/>
    </row>
    <row r="2442" spans="1:16" ht="21" customHeight="1">
      <c r="A2442" s="891" t="str">
        <f>'statement of marks'!$FJ$3</f>
        <v xml:space="preserve"> FOUNDATION OF IT</v>
      </c>
      <c r="B2442" s="892"/>
      <c r="C2442" s="272">
        <f>IF('statement of marks'!FJ69="","",'statement of marks'!FJ69)</f>
        <v>10</v>
      </c>
      <c r="D2442" s="272">
        <f>IF('statement of marks'!FK69="","",'statement of marks'!FK69)</f>
        <v>10</v>
      </c>
      <c r="E2442" s="277">
        <f>IF('statement of marks'!FL69="","",'statement of marks'!FL69)</f>
        <v>10</v>
      </c>
      <c r="F2442" s="926"/>
      <c r="G2442" s="272">
        <f>IF('statement of marks'!FP69="","",'statement of marks'!FP69)</f>
        <v>51</v>
      </c>
      <c r="H2442" s="270">
        <f>IF(G2442="","",SUM(C2442:G2442))</f>
        <v>81</v>
      </c>
      <c r="I2442" s="272">
        <f>IF('statement of marks'!FU69="","",'statement of marks'!FU69)</f>
        <v>90</v>
      </c>
      <c r="J2442" s="270">
        <f>IF(I2442="","",SUM(H2442:I2442))</f>
        <v>171</v>
      </c>
      <c r="K2442" s="275" t="str">
        <f>IF('statement of marks'!IY69="","",'statement of marks'!IY69)</f>
        <v>A</v>
      </c>
      <c r="L2442" s="274" t="str">
        <f>IF('result subject-wise'!AS69="","",'result subject-wise'!AS69)</f>
        <v/>
      </c>
      <c r="M2442" s="931" t="str">
        <f>IF('result subject-wise'!AV69="","",'result subject-wise'!AV69)</f>
        <v/>
      </c>
      <c r="N2442" s="932"/>
      <c r="P2442" s="362"/>
    </row>
    <row r="2443" spans="1:16" ht="21" customHeight="1">
      <c r="A2443" s="891" t="str">
        <f>'statement of marks'!$GE$3</f>
        <v xml:space="preserve"> S.U.P.W.</v>
      </c>
      <c r="B2443" s="892"/>
      <c r="C2443" s="933" t="s">
        <v>244</v>
      </c>
      <c r="D2443" s="934"/>
      <c r="E2443" s="933" t="s">
        <v>74</v>
      </c>
      <c r="F2443" s="933"/>
      <c r="G2443" s="934"/>
      <c r="H2443" s="934" t="s">
        <v>75</v>
      </c>
      <c r="I2443" s="934"/>
      <c r="J2443" s="270" t="s">
        <v>35</v>
      </c>
      <c r="K2443" s="274" t="s">
        <v>52</v>
      </c>
      <c r="L2443" s="935"/>
      <c r="M2443" s="933" t="s">
        <v>130</v>
      </c>
      <c r="N2443" s="936"/>
      <c r="P2443" s="362"/>
    </row>
    <row r="2444" spans="1:16" ht="21" customHeight="1">
      <c r="A2444" s="891"/>
      <c r="B2444" s="892"/>
      <c r="C2444" s="934">
        <f>'statement of marks'!$GE$6</f>
        <v>25</v>
      </c>
      <c r="D2444" s="934"/>
      <c r="E2444" s="934">
        <f>'statement of marks'!$GF$6</f>
        <v>45</v>
      </c>
      <c r="F2444" s="934"/>
      <c r="G2444" s="934"/>
      <c r="H2444" s="934">
        <f>'statement of marks'!$GG$6</f>
        <v>30</v>
      </c>
      <c r="I2444" s="934"/>
      <c r="J2444" s="270">
        <f>SUM(C2444,E2444,H2444)</f>
        <v>100</v>
      </c>
      <c r="K2444" s="274"/>
      <c r="L2444" s="935"/>
      <c r="M2444" s="937" t="str">
        <f>IF(M2442="PASS",N2439,"")</f>
        <v/>
      </c>
      <c r="N2444" s="938"/>
      <c r="P2444" s="362"/>
    </row>
    <row r="2445" spans="1:16" ht="21" customHeight="1">
      <c r="A2445" s="891"/>
      <c r="B2445" s="892"/>
      <c r="C2445" s="939">
        <f>IF('statement of marks'!GE69="","",'statement of marks'!GE69)</f>
        <v>24</v>
      </c>
      <c r="D2445" s="939"/>
      <c r="E2445" s="939">
        <f>'statement of marks'!GF69</f>
        <v>44</v>
      </c>
      <c r="F2445" s="939"/>
      <c r="G2445" s="939"/>
      <c r="H2445" s="939">
        <f>'statement of marks'!GG69</f>
        <v>30</v>
      </c>
      <c r="I2445" s="939"/>
      <c r="J2445" s="272">
        <f>IF(H2445="","",SUM(C2445,E2445,H2445))</f>
        <v>98</v>
      </c>
      <c r="K2445" s="275" t="str">
        <f>IF('statement of marks'!IZ69="","",'statement of marks'!IZ69)</f>
        <v>A</v>
      </c>
      <c r="L2445" s="935"/>
      <c r="M2445" s="940" t="s">
        <v>50</v>
      </c>
      <c r="N2445" s="941"/>
      <c r="P2445" s="362"/>
    </row>
    <row r="2446" spans="1:16" ht="21" customHeight="1">
      <c r="A2446" s="891" t="str">
        <f>'statement of marks'!$GN$3</f>
        <v xml:space="preserve"> ART EDU.</v>
      </c>
      <c r="B2446" s="892"/>
      <c r="C2446" s="934" t="s">
        <v>76</v>
      </c>
      <c r="D2446" s="934"/>
      <c r="E2446" s="934" t="s">
        <v>77</v>
      </c>
      <c r="F2446" s="934"/>
      <c r="G2446" s="934"/>
      <c r="H2446" s="934" t="s">
        <v>78</v>
      </c>
      <c r="I2446" s="934"/>
      <c r="J2446" s="270" t="s">
        <v>35</v>
      </c>
      <c r="K2446" s="274" t="s">
        <v>52</v>
      </c>
      <c r="L2446" s="935"/>
      <c r="M2446" s="942" t="str">
        <f>IF(M2444="","",IF(M2444&gt;=60,"FIRST",IF(M2444&gt;=48,"SECOND",IF(M2444&gt;=36,"THIRD"))))</f>
        <v/>
      </c>
      <c r="N2446" s="943"/>
      <c r="P2446" s="362"/>
    </row>
    <row r="2447" spans="1:16" ht="21" customHeight="1">
      <c r="A2447" s="891"/>
      <c r="B2447" s="892"/>
      <c r="C2447" s="934">
        <f>'statement of marks'!$GN$6</f>
        <v>25</v>
      </c>
      <c r="D2447" s="934"/>
      <c r="E2447" s="274">
        <f>'statement of marks'!$GO$6</f>
        <v>30</v>
      </c>
      <c r="F2447" s="274"/>
      <c r="G2447" s="270">
        <f>'statement of marks'!$GP$6</f>
        <v>30</v>
      </c>
      <c r="H2447" s="934">
        <f>'statement of marks'!$GQ$6</f>
        <v>15</v>
      </c>
      <c r="I2447" s="934"/>
      <c r="J2447" s="270">
        <f>SUM(C2447,E2447,G2447,H2447)</f>
        <v>100</v>
      </c>
      <c r="K2447" s="274"/>
      <c r="L2447" s="935"/>
      <c r="M2447" s="942"/>
      <c r="N2447" s="943"/>
      <c r="P2447" s="362"/>
    </row>
    <row r="2448" spans="1:16" ht="21" customHeight="1">
      <c r="A2448" s="891"/>
      <c r="B2448" s="892"/>
      <c r="C2448" s="939">
        <f>IF('statement of marks'!GN69="","",'statement of marks'!GN69)</f>
        <v>24</v>
      </c>
      <c r="D2448" s="939"/>
      <c r="E2448" s="277">
        <f>'statement of marks'!GO69</f>
        <v>28</v>
      </c>
      <c r="F2448" s="277"/>
      <c r="G2448" s="272">
        <f>'statement of marks'!GP69</f>
        <v>27</v>
      </c>
      <c r="H2448" s="939">
        <f>'statement of marks'!GQ69</f>
        <v>14</v>
      </c>
      <c r="I2448" s="939"/>
      <c r="J2448" s="270">
        <f>IF(H2448="","",SUM(C2448:H2448))</f>
        <v>93</v>
      </c>
      <c r="K2448" s="275" t="str">
        <f>IF('statement of marks'!JA69="","",'statement of marks'!JA69)</f>
        <v>A</v>
      </c>
      <c r="L2448" s="944" t="s">
        <v>442</v>
      </c>
      <c r="M2448" s="945"/>
      <c r="N2448" s="946"/>
      <c r="P2448" s="362"/>
    </row>
    <row r="2449" spans="1:16" ht="21" customHeight="1">
      <c r="A2449" s="922" t="s">
        <v>439</v>
      </c>
      <c r="B2449" s="923"/>
      <c r="C2449" s="901" t="str">
        <f>'statement of marks'!HK69</f>
        <v/>
      </c>
      <c r="D2449" s="901"/>
      <c r="E2449" s="901"/>
      <c r="F2449" s="278"/>
      <c r="G2449" s="278" t="s">
        <v>211</v>
      </c>
      <c r="H2449" s="275" t="str">
        <f>IF('statement of marks'!DR69="","",'statement of marks'!DR69)</f>
        <v/>
      </c>
      <c r="I2449" s="942" t="s">
        <v>209</v>
      </c>
      <c r="J2449" s="942"/>
      <c r="K2449" s="272" t="str">
        <f>IF('statement of marks'!HM69="","",'statement of marks'!HM69)</f>
        <v/>
      </c>
      <c r="L2449" s="945"/>
      <c r="M2449" s="945"/>
      <c r="N2449" s="946"/>
      <c r="P2449" s="362"/>
    </row>
    <row r="2450" spans="1:16" ht="21" customHeight="1">
      <c r="A2450" s="310" t="s">
        <v>363</v>
      </c>
      <c r="B2450" s="947" t="s">
        <v>202</v>
      </c>
      <c r="C2450" s="947"/>
      <c r="D2450" s="939" t="s">
        <v>203</v>
      </c>
      <c r="E2450" s="939"/>
      <c r="F2450" s="272"/>
      <c r="G2450" s="939" t="s">
        <v>204</v>
      </c>
      <c r="H2450" s="939"/>
      <c r="I2450" s="939" t="s">
        <v>205</v>
      </c>
      <c r="J2450" s="939"/>
      <c r="K2450" s="272" t="s">
        <v>324</v>
      </c>
      <c r="L2450" s="945"/>
      <c r="M2450" s="945"/>
      <c r="N2450" s="946"/>
      <c r="P2450" s="362"/>
    </row>
    <row r="2451" spans="1:16" ht="21" customHeight="1">
      <c r="A2451" s="891" t="s">
        <v>200</v>
      </c>
      <c r="B2451" s="892"/>
      <c r="C2451" s="277" t="str">
        <f>IF('statement of marks'!HO69="","",'statement of marks'!HO69)</f>
        <v/>
      </c>
      <c r="D2451" s="893" t="str">
        <f>IF('statement of marks'!HQ69="","",'statement of marks'!HQ69)</f>
        <v/>
      </c>
      <c r="E2451" s="893"/>
      <c r="F2451" s="277"/>
      <c r="G2451" s="893" t="str">
        <f>IF('statement of marks'!HS69="","",'statement of marks'!HS69)</f>
        <v/>
      </c>
      <c r="H2451" s="893"/>
      <c r="I2451" s="893" t="str">
        <f>IF('statement of marks'!HU69="","",'statement of marks'!HU69)</f>
        <v/>
      </c>
      <c r="J2451" s="893"/>
      <c r="K2451" s="275" t="str">
        <f>'statement of marks'!HW69</f>
        <v/>
      </c>
      <c r="L2451" s="894" t="str">
        <f>IF(OR(M2442="PASS",M2442="FAIL"),'result subject-wise'!$AV$112,"")</f>
        <v/>
      </c>
      <c r="M2451" s="894"/>
      <c r="N2451" s="895"/>
      <c r="P2451" s="362"/>
    </row>
    <row r="2452" spans="1:16" ht="21" customHeight="1">
      <c r="A2452" s="896" t="s">
        <v>201</v>
      </c>
      <c r="B2452" s="897"/>
      <c r="C2452" s="274" t="str">
        <f>IF('statement of marks'!HN69="","",'statement of marks'!HN69)</f>
        <v/>
      </c>
      <c r="D2452" s="898" t="str">
        <f>IF('statement of marks'!HP69="","",'statement of marks'!HP69)</f>
        <v/>
      </c>
      <c r="E2452" s="898"/>
      <c r="F2452" s="274"/>
      <c r="G2452" s="898" t="str">
        <f>IF('statement of marks'!HR69="","",'statement of marks'!HR69)</f>
        <v/>
      </c>
      <c r="H2452" s="898"/>
      <c r="I2452" s="898" t="str">
        <f>IF('statement of marks'!HT69="","",'statement of marks'!HT69)</f>
        <v/>
      </c>
      <c r="J2452" s="898"/>
      <c r="K2452" s="274" t="str">
        <f>'statement of marks'!HV69</f>
        <v/>
      </c>
      <c r="L2452" s="894"/>
      <c r="M2452" s="894"/>
      <c r="N2452" s="895"/>
      <c r="P2452" s="362"/>
    </row>
    <row r="2453" spans="1:16" ht="21" customHeight="1">
      <c r="A2453" s="899" t="s">
        <v>323</v>
      </c>
      <c r="B2453" s="900"/>
      <c r="C2453" s="22"/>
      <c r="D2453" s="901"/>
      <c r="E2453" s="901"/>
      <c r="F2453" s="278"/>
      <c r="G2453" s="901"/>
      <c r="H2453" s="901"/>
      <c r="I2453" s="901"/>
      <c r="J2453" s="901"/>
      <c r="K2453" s="901"/>
      <c r="L2453" s="901"/>
      <c r="M2453" s="901"/>
      <c r="N2453" s="902"/>
      <c r="P2453" s="362"/>
    </row>
    <row r="2454" spans="1:16" ht="21" customHeight="1">
      <c r="A2454" s="899" t="s">
        <v>206</v>
      </c>
      <c r="B2454" s="900"/>
      <c r="C2454" s="22"/>
      <c r="D2454" s="901"/>
      <c r="E2454" s="901"/>
      <c r="F2454" s="278"/>
      <c r="G2454" s="901"/>
      <c r="H2454" s="901"/>
      <c r="I2454" s="901"/>
      <c r="J2454" s="901"/>
      <c r="K2454" s="901"/>
      <c r="L2454" s="901"/>
      <c r="M2454" s="901"/>
      <c r="N2454" s="902"/>
      <c r="P2454" s="362"/>
    </row>
    <row r="2455" spans="1:16" ht="21" customHeight="1">
      <c r="A2455" s="891" t="s">
        <v>322</v>
      </c>
      <c r="B2455" s="892"/>
      <c r="C2455" s="22"/>
      <c r="D2455" s="901"/>
      <c r="E2455" s="901"/>
      <c r="F2455" s="278"/>
      <c r="G2455" s="901"/>
      <c r="H2455" s="901"/>
      <c r="I2455" s="901"/>
      <c r="J2455" s="901"/>
      <c r="K2455" s="594" t="s">
        <v>322</v>
      </c>
      <c r="L2455" s="901"/>
      <c r="M2455" s="901"/>
      <c r="N2455" s="902"/>
      <c r="P2455" s="362"/>
    </row>
    <row r="2456" spans="1:16" ht="21" customHeight="1">
      <c r="A2456" s="891" t="s">
        <v>207</v>
      </c>
      <c r="B2456" s="892"/>
      <c r="C2456" s="22"/>
      <c r="D2456" s="901"/>
      <c r="E2456" s="901"/>
      <c r="F2456" s="278"/>
      <c r="G2456" s="901"/>
      <c r="H2456" s="901"/>
      <c r="I2456" s="901"/>
      <c r="J2456" s="901"/>
      <c r="K2456" s="901"/>
      <c r="L2456" s="901"/>
      <c r="M2456" s="901"/>
      <c r="N2456" s="902"/>
      <c r="P2456" s="362"/>
    </row>
    <row r="2457" spans="1:16" ht="21" customHeight="1" thickBot="1">
      <c r="A2457" s="905" t="s">
        <v>208</v>
      </c>
      <c r="B2457" s="906"/>
      <c r="C2457" s="906"/>
      <c r="D2457" s="906"/>
      <c r="E2457" s="906"/>
      <c r="F2457" s="314"/>
      <c r="G2457" s="907">
        <f>'statement of marks'!$HV$108</f>
        <v>45781</v>
      </c>
      <c r="H2457" s="907"/>
      <c r="I2457" s="908" t="s">
        <v>210</v>
      </c>
      <c r="J2457" s="908"/>
      <c r="K2457" s="903"/>
      <c r="L2457" s="903"/>
      <c r="M2457" s="903"/>
      <c r="N2457" s="904"/>
      <c r="P2457" s="362"/>
    </row>
    <row r="2458" spans="1:16" ht="21" customHeight="1" thickTop="1">
      <c r="A2458" s="962" t="s">
        <v>195</v>
      </c>
      <c r="B2458" s="963"/>
      <c r="C2458" s="963"/>
      <c r="D2458" s="963"/>
      <c r="E2458" s="963"/>
      <c r="F2458" s="963"/>
      <c r="G2458" s="963"/>
      <c r="H2458" s="963"/>
      <c r="I2458" s="963"/>
      <c r="J2458" s="963"/>
      <c r="K2458" s="963"/>
      <c r="L2458" s="963"/>
      <c r="M2458" s="963"/>
      <c r="N2458" s="964"/>
      <c r="P2458" s="362"/>
    </row>
    <row r="2459" spans="1:16" ht="21" customHeight="1">
      <c r="A2459" s="965" t="str">
        <f>IF('statement of marks'!$A$2="","",'statement of marks'!$A$2)</f>
        <v>Govt. Higher Secondary School, XYZ</v>
      </c>
      <c r="B2459" s="966"/>
      <c r="C2459" s="966"/>
      <c r="D2459" s="966"/>
      <c r="E2459" s="966"/>
      <c r="F2459" s="966"/>
      <c r="G2459" s="966"/>
      <c r="H2459" s="966"/>
      <c r="I2459" s="966"/>
      <c r="J2459" s="966"/>
      <c r="K2459" s="966"/>
      <c r="L2459" s="966"/>
      <c r="M2459" s="966"/>
      <c r="N2459" s="967"/>
      <c r="P2459" s="362"/>
    </row>
    <row r="2460" spans="1:16" ht="21" customHeight="1">
      <c r="A2460" s="965"/>
      <c r="B2460" s="966"/>
      <c r="C2460" s="966"/>
      <c r="D2460" s="966"/>
      <c r="E2460" s="966"/>
      <c r="F2460" s="966"/>
      <c r="G2460" s="966"/>
      <c r="H2460" s="966"/>
      <c r="I2460" s="966"/>
      <c r="J2460" s="966"/>
      <c r="K2460" s="966"/>
      <c r="L2460" s="966"/>
      <c r="M2460" s="966"/>
      <c r="N2460" s="967"/>
      <c r="P2460" s="362"/>
    </row>
    <row r="2461" spans="1:16" ht="21" customHeight="1">
      <c r="A2461" s="891" t="s">
        <v>196</v>
      </c>
      <c r="B2461" s="892"/>
      <c r="C2461" s="939" t="str">
        <f>IF(M2481="","MAIN EXAM.",IF(C2488="SUPPL.","SUPPL. EXAM.",IF(C2488="RE-EXAM.","RE-EXAM.",)))</f>
        <v>MAIN EXAM.</v>
      </c>
      <c r="D2461" s="939"/>
      <c r="E2461" s="939"/>
      <c r="F2461" s="939"/>
      <c r="G2461" s="939"/>
      <c r="H2461" s="948" t="s">
        <v>133</v>
      </c>
      <c r="I2461" s="949"/>
      <c r="J2461" s="352" t="str">
        <f>IF('statement of marks'!$F$3="","",'statement of marks'!$F$3)</f>
        <v>2024-25</v>
      </c>
      <c r="K2461" s="939" t="s">
        <v>62</v>
      </c>
      <c r="L2461" s="939"/>
      <c r="M2461" s="939" t="str">
        <f>IF('statement of marks'!D70="","",'statement of marks'!D70)</f>
        <v/>
      </c>
      <c r="N2461" s="950"/>
      <c r="P2461" s="362"/>
    </row>
    <row r="2462" spans="1:16" ht="21" customHeight="1">
      <c r="A2462" s="891" t="s">
        <v>36</v>
      </c>
      <c r="B2462" s="892"/>
      <c r="C2462" s="892" t="str">
        <f>IF('statement of marks'!G70="","",'statement of marks'!G70)</f>
        <v/>
      </c>
      <c r="D2462" s="892"/>
      <c r="E2462" s="892"/>
      <c r="F2462" s="892"/>
      <c r="G2462" s="892"/>
      <c r="H2462" s="892"/>
      <c r="I2462" s="892"/>
      <c r="J2462" s="892"/>
      <c r="K2462" s="892"/>
      <c r="L2462" s="892"/>
      <c r="M2462" s="892"/>
      <c r="N2462" s="951"/>
      <c r="P2462" s="362"/>
    </row>
    <row r="2463" spans="1:16" ht="21" customHeight="1">
      <c r="A2463" s="891" t="s">
        <v>37</v>
      </c>
      <c r="B2463" s="892"/>
      <c r="C2463" s="892" t="str">
        <f>IF('statement of marks'!H70="","",'statement of marks'!H70)</f>
        <v/>
      </c>
      <c r="D2463" s="892"/>
      <c r="E2463" s="892"/>
      <c r="F2463" s="892"/>
      <c r="G2463" s="892"/>
      <c r="H2463" s="892"/>
      <c r="I2463" s="892"/>
      <c r="J2463" s="892"/>
      <c r="K2463" s="892"/>
      <c r="L2463" s="892"/>
      <c r="M2463" s="892"/>
      <c r="N2463" s="951"/>
      <c r="P2463" s="362"/>
    </row>
    <row r="2464" spans="1:16" ht="21" customHeight="1">
      <c r="A2464" s="891" t="s">
        <v>38</v>
      </c>
      <c r="B2464" s="892"/>
      <c r="C2464" s="892" t="str">
        <f>IF('statement of marks'!I70="","",'statement of marks'!I70)</f>
        <v/>
      </c>
      <c r="D2464" s="892"/>
      <c r="E2464" s="892"/>
      <c r="F2464" s="892"/>
      <c r="G2464" s="892"/>
      <c r="H2464" s="892"/>
      <c r="I2464" s="892"/>
      <c r="J2464" s="892"/>
      <c r="K2464" s="892"/>
      <c r="L2464" s="892"/>
      <c r="M2464" s="892"/>
      <c r="N2464" s="951"/>
      <c r="P2464" s="362"/>
    </row>
    <row r="2465" spans="1:16" ht="21" customHeight="1">
      <c r="A2465" s="891" t="s">
        <v>243</v>
      </c>
      <c r="B2465" s="892"/>
      <c r="C2465" s="892" t="str">
        <f>IF('statement of marks'!$A$3="","",'statement of marks'!$A$3)</f>
        <v>9 'A'</v>
      </c>
      <c r="D2465" s="892"/>
      <c r="E2465" s="939" t="s">
        <v>63</v>
      </c>
      <c r="F2465" s="939"/>
      <c r="G2465" s="939"/>
      <c r="H2465" s="939" t="str">
        <f>IF('statement of marks'!E70="","",'statement of marks'!E70)</f>
        <v/>
      </c>
      <c r="I2465" s="939"/>
      <c r="J2465" s="952" t="s">
        <v>58</v>
      </c>
      <c r="K2465" s="952"/>
      <c r="L2465" s="953" t="str">
        <f>IF('statement of marks'!F70="","",'statement of marks'!F70)</f>
        <v/>
      </c>
      <c r="M2465" s="953"/>
      <c r="N2465" s="954"/>
      <c r="P2465" s="362"/>
    </row>
    <row r="2466" spans="1:16" ht="21" customHeight="1">
      <c r="A2466" s="955" t="s">
        <v>197</v>
      </c>
      <c r="B2466" s="956" t="s">
        <v>198</v>
      </c>
      <c r="C2466" s="659" t="s">
        <v>67</v>
      </c>
      <c r="D2466" s="659" t="s">
        <v>68</v>
      </c>
      <c r="E2466" s="957" t="s">
        <v>434</v>
      </c>
      <c r="F2466" s="958" t="s">
        <v>431</v>
      </c>
      <c r="G2466" s="659" t="s">
        <v>370</v>
      </c>
      <c r="H2466" s="659" t="s">
        <v>212</v>
      </c>
      <c r="I2466" s="659" t="s">
        <v>432</v>
      </c>
      <c r="J2466" s="659" t="s">
        <v>168</v>
      </c>
      <c r="K2466" s="659" t="s">
        <v>438</v>
      </c>
      <c r="L2466" s="659" t="s">
        <v>365</v>
      </c>
      <c r="M2466" s="659" t="s">
        <v>366</v>
      </c>
      <c r="N2466" s="961" t="s">
        <v>213</v>
      </c>
      <c r="P2466" s="362"/>
    </row>
    <row r="2467" spans="1:16" ht="21" customHeight="1">
      <c r="A2467" s="955"/>
      <c r="B2467" s="956"/>
      <c r="C2467" s="659"/>
      <c r="D2467" s="659"/>
      <c r="E2467" s="957"/>
      <c r="F2467" s="959"/>
      <c r="G2467" s="659"/>
      <c r="H2467" s="659"/>
      <c r="I2467" s="659"/>
      <c r="J2467" s="659"/>
      <c r="K2467" s="659"/>
      <c r="L2467" s="659"/>
      <c r="M2467" s="659"/>
      <c r="N2467" s="961"/>
      <c r="P2467" s="362"/>
    </row>
    <row r="2468" spans="1:16" ht="21" customHeight="1">
      <c r="A2468" s="955"/>
      <c r="B2468" s="956"/>
      <c r="C2468" s="659"/>
      <c r="D2468" s="659"/>
      <c r="E2468" s="957"/>
      <c r="F2468" s="960"/>
      <c r="G2468" s="659"/>
      <c r="H2468" s="659"/>
      <c r="I2468" s="659"/>
      <c r="J2468" s="659"/>
      <c r="K2468" s="659"/>
      <c r="L2468" s="659"/>
      <c r="M2468" s="659"/>
      <c r="N2468" s="961"/>
      <c r="P2468" s="362"/>
    </row>
    <row r="2469" spans="1:16" ht="21" customHeight="1">
      <c r="A2469" s="922" t="s">
        <v>149</v>
      </c>
      <c r="B2469" s="923"/>
      <c r="C2469" s="274">
        <v>10</v>
      </c>
      <c r="D2469" s="274">
        <v>10</v>
      </c>
      <c r="E2469" s="322" t="s">
        <v>436</v>
      </c>
      <c r="F2469" s="322" t="s">
        <v>437</v>
      </c>
      <c r="G2469" s="274">
        <v>70</v>
      </c>
      <c r="H2469" s="270">
        <v>100</v>
      </c>
      <c r="I2469" s="202">
        <v>100</v>
      </c>
      <c r="J2469" s="270">
        <v>200</v>
      </c>
      <c r="K2469" s="279"/>
      <c r="L2469" s="270">
        <v>100</v>
      </c>
      <c r="M2469" s="270"/>
      <c r="N2469" s="201">
        <v>200</v>
      </c>
      <c r="P2469" s="362"/>
    </row>
    <row r="2470" spans="1:16" ht="21" customHeight="1">
      <c r="A2470" s="891" t="str">
        <f>'statement of marks'!$J$3</f>
        <v xml:space="preserve"> HINDI</v>
      </c>
      <c r="B2470" s="892"/>
      <c r="C2470" s="277" t="str">
        <f>IF('statement of marks'!J70="","",'statement of marks'!J70)</f>
        <v/>
      </c>
      <c r="D2470" s="277" t="str">
        <f>IF('statement of marks'!K70="","",'statement of marks'!K70)</f>
        <v/>
      </c>
      <c r="E2470" s="277" t="str">
        <f>IF('statement of marks'!L70="","",'statement of marks'!L70)</f>
        <v/>
      </c>
      <c r="F2470" s="360" t="str">
        <f>IF('statement of marks'!N70="","",'statement of marks'!N70)</f>
        <v/>
      </c>
      <c r="G2470" s="277" t="str">
        <f>IF('statement of marks'!O70="","",'statement of marks'!O70)</f>
        <v/>
      </c>
      <c r="H2470" s="270" t="str">
        <f t="shared" ref="H2470:H2475" si="377">IF(G2470="","",SUM(C2470:G2470))</f>
        <v/>
      </c>
      <c r="I2470" s="202" t="str">
        <f>IF('statement of marks'!Q70="","",'statement of marks'!Q70)</f>
        <v/>
      </c>
      <c r="J2470" s="203" t="str">
        <f t="shared" ref="J2470:J2475" si="378">IF(I2470="","",SUM(H2470:I2470))</f>
        <v/>
      </c>
      <c r="K2470" s="275" t="str">
        <f>CONCATENATE('statement of marks'!HZ70,'statement of marks'!IA70,'statement of marks'!IB70)</f>
        <v/>
      </c>
      <c r="L2470" s="277" t="str">
        <f>IF('result subject-wise'!AB70="","",'result subject-wise'!AB70)</f>
        <v/>
      </c>
      <c r="M2470" s="277" t="str">
        <f>IF('result subject-wise'!AK70="","",'result subject-wise'!AK70)</f>
        <v/>
      </c>
      <c r="N2470" s="276" t="str">
        <f>IF(AND(K2470="RE",M2470=""),"",IF(AND(K2470="S",M2470=""),"",IF(M2470="P",SUM(H2470,L2470),J2470)))</f>
        <v/>
      </c>
      <c r="P2470" s="362"/>
    </row>
    <row r="2471" spans="1:16" ht="21" customHeight="1">
      <c r="A2471" s="891" t="str">
        <f>'statement of marks'!$Y$3</f>
        <v xml:space="preserve"> ENGLISH</v>
      </c>
      <c r="B2471" s="892"/>
      <c r="C2471" s="277" t="str">
        <f>IF('statement of marks'!Y70="","",'statement of marks'!Y70)</f>
        <v/>
      </c>
      <c r="D2471" s="277" t="str">
        <f>IF('statement of marks'!Z70="","",'statement of marks'!Z70)</f>
        <v/>
      </c>
      <c r="E2471" s="277" t="str">
        <f>IF('statement of marks'!AA70="","",'statement of marks'!AA70)</f>
        <v/>
      </c>
      <c r="F2471" s="360" t="str">
        <f>IF('statement of marks'!AC70="","",'statement of marks'!AC70)</f>
        <v/>
      </c>
      <c r="G2471" s="277" t="str">
        <f>IF('statement of marks'!AD70="","",'statement of marks'!AD70)</f>
        <v/>
      </c>
      <c r="H2471" s="270" t="str">
        <f t="shared" si="377"/>
        <v/>
      </c>
      <c r="I2471" s="202" t="str">
        <f>IF('statement of marks'!AF70="","",'statement of marks'!AF70)</f>
        <v/>
      </c>
      <c r="J2471" s="203" t="str">
        <f t="shared" si="378"/>
        <v/>
      </c>
      <c r="K2471" s="275" t="str">
        <f>CONCATENATE('statement of marks'!IC70,'statement of marks'!ID70,'statement of marks'!IE70,)</f>
        <v/>
      </c>
      <c r="L2471" s="277" t="str">
        <f>IF('result subject-wise'!AC70="","",'result subject-wise'!AC70)</f>
        <v/>
      </c>
      <c r="M2471" s="277" t="str">
        <f>IF('result subject-wise'!AL70="","",'result subject-wise'!AL70)</f>
        <v/>
      </c>
      <c r="N2471" s="276" t="str">
        <f t="shared" ref="N2471:N2475" si="379">IF(AND(K2471="RE",M2471=""),"",IF(AND(K2471="S",M2471=""),"",IF(M2471="P",SUM(H2471,L2471),J2471)))</f>
        <v/>
      </c>
      <c r="P2471" s="362"/>
    </row>
    <row r="2472" spans="1:16" ht="21" customHeight="1">
      <c r="A2472" s="891" t="str">
        <f>'statement of marks'!AO70</f>
        <v/>
      </c>
      <c r="B2472" s="892"/>
      <c r="C2472" s="277" t="str">
        <f>IF('statement of marks'!AP70="","",'statement of marks'!AP70)</f>
        <v/>
      </c>
      <c r="D2472" s="277" t="str">
        <f>IF('statement of marks'!AQ70="","",'statement of marks'!AQ70)</f>
        <v/>
      </c>
      <c r="E2472" s="277" t="str">
        <f>IF('statement of marks'!AR70="","",'statement of marks'!AR70)</f>
        <v/>
      </c>
      <c r="F2472" s="360" t="str">
        <f>IF('statement of marks'!AT70="","",'statement of marks'!AT70)</f>
        <v/>
      </c>
      <c r="G2472" s="277" t="str">
        <f>IF('statement of marks'!AU70="","",'statement of marks'!AU70)</f>
        <v/>
      </c>
      <c r="H2472" s="270" t="str">
        <f t="shared" si="377"/>
        <v/>
      </c>
      <c r="I2472" s="202" t="str">
        <f>IF('statement of marks'!AW70="","",'statement of marks'!AW70)</f>
        <v/>
      </c>
      <c r="J2472" s="203" t="str">
        <f t="shared" si="378"/>
        <v/>
      </c>
      <c r="K2472" s="275" t="str">
        <f>CONCATENATE('statement of marks'!IF70,'statement of marks'!IL70,'statement of marks'!IM70)</f>
        <v/>
      </c>
      <c r="L2472" s="277" t="str">
        <f>IF('result subject-wise'!AD70="","",'result subject-wise'!AD70)</f>
        <v/>
      </c>
      <c r="M2472" s="277" t="str">
        <f>IF('result subject-wise'!AM70="","",'result subject-wise'!AM70)</f>
        <v/>
      </c>
      <c r="N2472" s="276" t="str">
        <f t="shared" si="379"/>
        <v/>
      </c>
      <c r="P2472" s="362"/>
    </row>
    <row r="2473" spans="1:16" ht="21" customHeight="1">
      <c r="A2473" s="891" t="str">
        <f>'statement of marks'!$BE$3</f>
        <v xml:space="preserve"> SCIENCE</v>
      </c>
      <c r="B2473" s="892"/>
      <c r="C2473" s="277" t="str">
        <f>IF('statement of marks'!BE70="","",'statement of marks'!BE70)</f>
        <v/>
      </c>
      <c r="D2473" s="277" t="str">
        <f>IF('statement of marks'!BF70="","",'statement of marks'!BF70)</f>
        <v/>
      </c>
      <c r="E2473" s="277" t="str">
        <f>IF('statement of marks'!BG70="","",'statement of marks'!BG70)</f>
        <v/>
      </c>
      <c r="F2473" s="360" t="str">
        <f>IF('statement of marks'!BI70="","",'statement of marks'!BI70)</f>
        <v/>
      </c>
      <c r="G2473" s="277" t="str">
        <f>IF('statement of marks'!BJ70="","",'statement of marks'!BJ70)</f>
        <v/>
      </c>
      <c r="H2473" s="270" t="str">
        <f t="shared" si="377"/>
        <v/>
      </c>
      <c r="I2473" s="202" t="str">
        <f>IF('statement of marks'!BL70="","",'statement of marks'!BL70)</f>
        <v/>
      </c>
      <c r="J2473" s="203" t="str">
        <f t="shared" si="378"/>
        <v/>
      </c>
      <c r="K2473" s="275" t="str">
        <f>CONCATENATE('statement of marks'!IN70,'statement of marks'!IO70,'statement of marks'!IP70)</f>
        <v/>
      </c>
      <c r="L2473" s="277" t="str">
        <f>IF('result subject-wise'!AE70="","",'result subject-wise'!AE70)</f>
        <v/>
      </c>
      <c r="M2473" s="277" t="str">
        <f>IF('result subject-wise'!AN70="","",'result subject-wise'!AN70)</f>
        <v/>
      </c>
      <c r="N2473" s="276" t="str">
        <f t="shared" si="379"/>
        <v/>
      </c>
      <c r="P2473" s="362"/>
    </row>
    <row r="2474" spans="1:16" ht="21" customHeight="1">
      <c r="A2474" s="909" t="str">
        <f>'statement of marks'!$BU70</f>
        <v xml:space="preserve"> SOCIAL SCIENCE</v>
      </c>
      <c r="B2474" s="910"/>
      <c r="C2474" s="277">
        <f>IF('statement of marks'!CL70="","",'statement of marks'!CL70)</f>
        <v>10</v>
      </c>
      <c r="D2474" s="277">
        <f>IF('statement of marks'!CM70="","",'statement of marks'!CM70)</f>
        <v>10</v>
      </c>
      <c r="E2474" s="277">
        <f>IF('statement of marks'!CN70="","",'statement of marks'!CN70)</f>
        <v>9</v>
      </c>
      <c r="F2474" s="360">
        <f>IF('statement of marks'!CO70="","",'statement of marks'!CO70)</f>
        <v>0.5</v>
      </c>
      <c r="G2474" s="277">
        <f>IF('statement of marks'!CP70="","",'statement of marks'!CP70)</f>
        <v>70</v>
      </c>
      <c r="H2474" s="270">
        <f t="shared" si="377"/>
        <v>99.5</v>
      </c>
      <c r="I2474" s="202">
        <f>IF('statement of marks'!CR70="","",'statement of marks'!CR70)</f>
        <v>100</v>
      </c>
      <c r="J2474" s="203">
        <f t="shared" si="378"/>
        <v>199.5</v>
      </c>
      <c r="K2474" s="275" t="str">
        <f>CONCATENATE('statement of marks'!IQ70,'statement of marks'!IR70,'statement of marks'!IS70)</f>
        <v/>
      </c>
      <c r="L2474" s="277" t="str">
        <f>IF('result subject-wise'!AF70="","",'result subject-wise'!AF70)</f>
        <v/>
      </c>
      <c r="M2474" s="277" t="str">
        <f>IF('result subject-wise'!AO70="","",'result subject-wise'!AO70)</f>
        <v/>
      </c>
      <c r="N2474" s="276">
        <f t="shared" si="379"/>
        <v>199.5</v>
      </c>
      <c r="P2474" s="362"/>
    </row>
    <row r="2475" spans="1:16" ht="21" customHeight="1">
      <c r="A2475" s="891" t="str">
        <f>'statement of marks'!$CZ$3</f>
        <v xml:space="preserve"> MATHEMATICS</v>
      </c>
      <c r="B2475" s="892"/>
      <c r="C2475" s="277">
        <f>IF('statement of marks'!CZ70="","",'statement of marks'!CZ70)</f>
        <v>5</v>
      </c>
      <c r="D2475" s="277">
        <f>IF('statement of marks'!DA70="","",'statement of marks'!DA70)</f>
        <v>4</v>
      </c>
      <c r="E2475" s="277">
        <f>IF('statement of marks'!DB70="","",'statement of marks'!DB70)</f>
        <v>8</v>
      </c>
      <c r="F2475" s="360">
        <f>IF('statement of marks'!DD70="","",'statement of marks'!DD70)</f>
        <v>1</v>
      </c>
      <c r="G2475" s="277">
        <f>IF('statement of marks'!DE70="","",'statement of marks'!DE70)</f>
        <v>25</v>
      </c>
      <c r="H2475" s="270">
        <f t="shared" si="377"/>
        <v>43</v>
      </c>
      <c r="I2475" s="202">
        <f>IF('statement of marks'!DG70="","",'statement of marks'!DG70)</f>
        <v>90</v>
      </c>
      <c r="J2475" s="203">
        <f t="shared" si="378"/>
        <v>133</v>
      </c>
      <c r="K2475" s="275" t="str">
        <f>CONCATENATE('statement of marks'!IT70,'statement of marks'!IU70,'statement of marks'!IV70)</f>
        <v/>
      </c>
      <c r="L2475" s="277" t="str">
        <f>IF('result subject-wise'!AG70="","",'result subject-wise'!AG70)</f>
        <v/>
      </c>
      <c r="M2475" s="277" t="str">
        <f>IF('result subject-wise'!AP70="","",'result subject-wise'!AP70)</f>
        <v/>
      </c>
      <c r="N2475" s="276">
        <f t="shared" si="379"/>
        <v>133</v>
      </c>
      <c r="P2475" s="362"/>
    </row>
    <row r="2476" spans="1:16" ht="21" customHeight="1">
      <c r="A2476" s="911" t="s">
        <v>214</v>
      </c>
      <c r="B2476" s="912"/>
      <c r="C2476" s="274">
        <f t="shared" ref="C2476:D2476" si="380">IF(C2475="","",SUM(C2470:C2475))</f>
        <v>15</v>
      </c>
      <c r="D2476" s="274">
        <f t="shared" si="380"/>
        <v>14</v>
      </c>
      <c r="E2476" s="274">
        <f>IF(E2475="","",SUM(E2470:E2475))</f>
        <v>17</v>
      </c>
      <c r="F2476" s="361">
        <f>IF(F2475="","",SUM(F2470:F2475))</f>
        <v>1.5</v>
      </c>
      <c r="G2476" s="274">
        <f t="shared" ref="G2476:J2476" si="381">IF(G2475="","",SUM(G2470:G2475))</f>
        <v>95</v>
      </c>
      <c r="H2476" s="274">
        <f t="shared" si="381"/>
        <v>142.5</v>
      </c>
      <c r="I2476" s="274">
        <f t="shared" si="381"/>
        <v>190</v>
      </c>
      <c r="J2476" s="274">
        <f t="shared" si="381"/>
        <v>332.5</v>
      </c>
      <c r="K2476" s="913"/>
      <c r="L2476" s="914"/>
      <c r="M2476" s="919">
        <f>COUNTIF(M2470:M2475,"F")</f>
        <v>0</v>
      </c>
      <c r="N2476" s="273">
        <f>SUM(N2470:N2475)</f>
        <v>332.5</v>
      </c>
      <c r="P2476" s="362"/>
    </row>
    <row r="2477" spans="1:16" ht="21" customHeight="1">
      <c r="A2477" s="911" t="s">
        <v>199</v>
      </c>
      <c r="B2477" s="912"/>
      <c r="C2477" s="270">
        <f>60-(COUNTIF(C2470:C2475,"NA")*C2469+COUNTIF(C2470:C2475,"ML")*C2469)</f>
        <v>60</v>
      </c>
      <c r="D2477" s="270">
        <f>60-(COUNTIF(D2470:D2475,"NA")*D2469+COUNTIF(D2470:D2475,"ML")*D2469)</f>
        <v>60</v>
      </c>
      <c r="E2477" s="270">
        <f>53-(COUNTIF(E2470:E2475,"NA")*9+COUNTIF(E2470:E2475,"ML")*9)</f>
        <v>53</v>
      </c>
      <c r="F2477" s="270">
        <f>7-(COUNTIF(F2470:F2475,"ML")*1)</f>
        <v>7</v>
      </c>
      <c r="G2477" s="270">
        <f>420-(COUNTIF(G2470:G2475,"NA")*G2469+COUNTIF(G2470:G2475,"ML")*G2469)</f>
        <v>420</v>
      </c>
      <c r="H2477" s="270">
        <f>SUM(C2477:G2477)</f>
        <v>600</v>
      </c>
      <c r="I2477" s="270">
        <f>600-(COUNTIF(I2470:I2475,"ML")*100)</f>
        <v>600</v>
      </c>
      <c r="J2477" s="270">
        <f>SUM(H2477:I2477)</f>
        <v>1200</v>
      </c>
      <c r="K2477" s="915"/>
      <c r="L2477" s="916"/>
      <c r="M2477" s="920"/>
      <c r="N2477" s="201">
        <f>6*N2469</f>
        <v>1200</v>
      </c>
      <c r="P2477" s="362"/>
    </row>
    <row r="2478" spans="1:16" ht="21" customHeight="1">
      <c r="A2478" s="922" t="s">
        <v>130</v>
      </c>
      <c r="B2478" s="923"/>
      <c r="C2478" s="204">
        <f t="shared" ref="C2478:J2478" si="382">C2476/C2477*100</f>
        <v>25</v>
      </c>
      <c r="D2478" s="204">
        <f t="shared" si="382"/>
        <v>23.333333333333332</v>
      </c>
      <c r="E2478" s="204">
        <f t="shared" si="382"/>
        <v>32.075471698113205</v>
      </c>
      <c r="F2478" s="204">
        <f t="shared" si="382"/>
        <v>21.428571428571427</v>
      </c>
      <c r="G2478" s="204">
        <f t="shared" si="382"/>
        <v>22.61904761904762</v>
      </c>
      <c r="H2478" s="204">
        <f t="shared" si="382"/>
        <v>23.75</v>
      </c>
      <c r="I2478" s="204">
        <f t="shared" si="382"/>
        <v>31.666666666666664</v>
      </c>
      <c r="J2478" s="204">
        <f t="shared" si="382"/>
        <v>27.708333333333336</v>
      </c>
      <c r="K2478" s="917"/>
      <c r="L2478" s="918"/>
      <c r="M2478" s="921"/>
      <c r="N2478" s="354">
        <f>N2476/N2477*100</f>
        <v>27.708333333333336</v>
      </c>
      <c r="P2478" s="363"/>
    </row>
    <row r="2479" spans="1:16" ht="21" customHeight="1">
      <c r="A2479" s="891" t="str">
        <f>'statement of marks'!$DS$3</f>
        <v>RAJASTHAN KA SWARNIM ITIHAS</v>
      </c>
      <c r="B2479" s="892"/>
      <c r="C2479" s="272">
        <f>IF('statement of marks'!DS70="","",'statement of marks'!DS70)</f>
        <v>10</v>
      </c>
      <c r="D2479" s="272">
        <f>IF('statement of marks'!DT70="","",'statement of marks'!DT70)</f>
        <v>10</v>
      </c>
      <c r="E2479" s="277">
        <f>IF('statement of marks'!DU70="","",'statement of marks'!DU70)</f>
        <v>10</v>
      </c>
      <c r="F2479" s="924"/>
      <c r="G2479" s="272">
        <f>IF('statement of marks'!DW70="","",'statement of marks'!DW70)</f>
        <v>70</v>
      </c>
      <c r="H2479" s="270">
        <f>IF(G2479="","",SUM(C2479:G2479))</f>
        <v>100</v>
      </c>
      <c r="I2479" s="272">
        <f>IF('statement of marks'!DY70="","",'statement of marks'!DY70)</f>
        <v>100</v>
      </c>
      <c r="J2479" s="270">
        <f>IF(I2479="","",SUM(H2479:I2479))</f>
        <v>200</v>
      </c>
      <c r="K2479" s="275" t="str">
        <f>IF('statement of marks'!IW70="","",'statement of marks'!IW70)</f>
        <v/>
      </c>
      <c r="L2479" s="280" t="str">
        <f>IF('result subject-wise'!AQ70="","",'result subject-wise'!AQ70)</f>
        <v/>
      </c>
      <c r="M2479" s="927" t="s">
        <v>441</v>
      </c>
      <c r="N2479" s="928"/>
      <c r="P2479" s="362"/>
    </row>
    <row r="2480" spans="1:16" ht="21" customHeight="1">
      <c r="A2480" s="891" t="str">
        <f>'statement of marks'!$EG$3</f>
        <v xml:space="preserve"> PH. AND HEALTH EDU.</v>
      </c>
      <c r="B2480" s="892"/>
      <c r="C2480" s="272">
        <f>IF('statement of marks'!EI70="","",'statement of marks'!EI70)</f>
        <v>14</v>
      </c>
      <c r="D2480" s="272">
        <f>IF('statement of marks'!EL70="","",'statement of marks'!EL70)</f>
        <v>11</v>
      </c>
      <c r="E2480" s="277">
        <f>IF('statement of marks'!EO70="","",'statement of marks'!EO70)</f>
        <v>25</v>
      </c>
      <c r="F2480" s="925"/>
      <c r="G2480" s="272">
        <f>IF('statement of marks'!EU70="","",'statement of marks'!EU70)</f>
        <v>38</v>
      </c>
      <c r="H2480" s="270">
        <f>IF(G2480="","",SUM(C2480:G2480))</f>
        <v>88</v>
      </c>
      <c r="I2480" s="272">
        <f>IF('statement of marks'!EZ70="","",'statement of marks'!EZ70)</f>
        <v>100</v>
      </c>
      <c r="J2480" s="270">
        <f>IF(I2480="","",SUM(H2480:I2480))</f>
        <v>188</v>
      </c>
      <c r="K2480" s="275" t="str">
        <f>IF('statement of marks'!IX70="","",'statement of marks'!IX70)</f>
        <v>A</v>
      </c>
      <c r="L2480" s="274" t="str">
        <f>IF('result subject-wise'!AR70="","",'result subject-wise'!AR70)</f>
        <v/>
      </c>
      <c r="M2480" s="929"/>
      <c r="N2480" s="930"/>
      <c r="P2480" s="362"/>
    </row>
    <row r="2481" spans="1:16" ht="21" customHeight="1">
      <c r="A2481" s="891" t="str">
        <f>'statement of marks'!$FJ$3</f>
        <v xml:space="preserve"> FOUNDATION OF IT</v>
      </c>
      <c r="B2481" s="892"/>
      <c r="C2481" s="272">
        <f>IF('statement of marks'!FJ70="","",'statement of marks'!FJ70)</f>
        <v>10</v>
      </c>
      <c r="D2481" s="272">
        <f>IF('statement of marks'!FK70="","",'statement of marks'!FK70)</f>
        <v>10</v>
      </c>
      <c r="E2481" s="277">
        <f>IF('statement of marks'!FL70="","",'statement of marks'!FL70)</f>
        <v>10</v>
      </c>
      <c r="F2481" s="926"/>
      <c r="G2481" s="272">
        <f>IF('statement of marks'!FP70="","",'statement of marks'!FP70)</f>
        <v>51</v>
      </c>
      <c r="H2481" s="270">
        <f>IF(G2481="","",SUM(C2481:G2481))</f>
        <v>81</v>
      </c>
      <c r="I2481" s="272">
        <f>IF('statement of marks'!FU70="","",'statement of marks'!FU70)</f>
        <v>90</v>
      </c>
      <c r="J2481" s="270">
        <f>IF(I2481="","",SUM(H2481:I2481))</f>
        <v>171</v>
      </c>
      <c r="K2481" s="275" t="str">
        <f>IF('statement of marks'!IY70="","",'statement of marks'!IY70)</f>
        <v>A</v>
      </c>
      <c r="L2481" s="274" t="str">
        <f>IF('result subject-wise'!AS70="","",'result subject-wise'!AS70)</f>
        <v/>
      </c>
      <c r="M2481" s="931" t="str">
        <f>IF('result subject-wise'!AV70="","",'result subject-wise'!AV70)</f>
        <v/>
      </c>
      <c r="N2481" s="932"/>
      <c r="P2481" s="362"/>
    </row>
    <row r="2482" spans="1:16" ht="21" customHeight="1">
      <c r="A2482" s="891" t="str">
        <f>'statement of marks'!$GE$3</f>
        <v xml:space="preserve"> S.U.P.W.</v>
      </c>
      <c r="B2482" s="892"/>
      <c r="C2482" s="933" t="s">
        <v>244</v>
      </c>
      <c r="D2482" s="934"/>
      <c r="E2482" s="933" t="s">
        <v>74</v>
      </c>
      <c r="F2482" s="933"/>
      <c r="G2482" s="934"/>
      <c r="H2482" s="934" t="s">
        <v>75</v>
      </c>
      <c r="I2482" s="934"/>
      <c r="J2482" s="270" t="s">
        <v>35</v>
      </c>
      <c r="K2482" s="274" t="s">
        <v>52</v>
      </c>
      <c r="L2482" s="935"/>
      <c r="M2482" s="933" t="s">
        <v>130</v>
      </c>
      <c r="N2482" s="936"/>
      <c r="P2482" s="362"/>
    </row>
    <row r="2483" spans="1:16" ht="21" customHeight="1">
      <c r="A2483" s="891"/>
      <c r="B2483" s="892"/>
      <c r="C2483" s="934">
        <f>'statement of marks'!$GE$6</f>
        <v>25</v>
      </c>
      <c r="D2483" s="934"/>
      <c r="E2483" s="934">
        <f>'statement of marks'!$GF$6</f>
        <v>45</v>
      </c>
      <c r="F2483" s="934"/>
      <c r="G2483" s="934"/>
      <c r="H2483" s="934">
        <f>'statement of marks'!$GG$6</f>
        <v>30</v>
      </c>
      <c r="I2483" s="934"/>
      <c r="J2483" s="270">
        <f>SUM(C2483,E2483,H2483)</f>
        <v>100</v>
      </c>
      <c r="K2483" s="274"/>
      <c r="L2483" s="935"/>
      <c r="M2483" s="937" t="str">
        <f>IF(M2481="PASS",N2478,"")</f>
        <v/>
      </c>
      <c r="N2483" s="938"/>
      <c r="P2483" s="362"/>
    </row>
    <row r="2484" spans="1:16" ht="21" customHeight="1">
      <c r="A2484" s="891"/>
      <c r="B2484" s="892"/>
      <c r="C2484" s="939">
        <f>IF('statement of marks'!GE70="","",'statement of marks'!GE70)</f>
        <v>24</v>
      </c>
      <c r="D2484" s="939"/>
      <c r="E2484" s="939">
        <f>'statement of marks'!GF70</f>
        <v>44</v>
      </c>
      <c r="F2484" s="939"/>
      <c r="G2484" s="939"/>
      <c r="H2484" s="939">
        <f>'statement of marks'!GG70</f>
        <v>30</v>
      </c>
      <c r="I2484" s="939"/>
      <c r="J2484" s="272">
        <f>IF(H2484="","",SUM(C2484,E2484,H2484))</f>
        <v>98</v>
      </c>
      <c r="K2484" s="275" t="str">
        <f>IF('statement of marks'!IZ70="","",'statement of marks'!IZ70)</f>
        <v>A</v>
      </c>
      <c r="L2484" s="935"/>
      <c r="M2484" s="940" t="s">
        <v>50</v>
      </c>
      <c r="N2484" s="941"/>
      <c r="P2484" s="362"/>
    </row>
    <row r="2485" spans="1:16" ht="21" customHeight="1">
      <c r="A2485" s="891" t="str">
        <f>'statement of marks'!$GN$3</f>
        <v xml:space="preserve"> ART EDU.</v>
      </c>
      <c r="B2485" s="892"/>
      <c r="C2485" s="934" t="s">
        <v>76</v>
      </c>
      <c r="D2485" s="934"/>
      <c r="E2485" s="934" t="s">
        <v>77</v>
      </c>
      <c r="F2485" s="934"/>
      <c r="G2485" s="934"/>
      <c r="H2485" s="934" t="s">
        <v>78</v>
      </c>
      <c r="I2485" s="934"/>
      <c r="J2485" s="270" t="s">
        <v>35</v>
      </c>
      <c r="K2485" s="274" t="s">
        <v>52</v>
      </c>
      <c r="L2485" s="935"/>
      <c r="M2485" s="942" t="str">
        <f>IF(M2483="","",IF(M2483&gt;=60,"FIRST",IF(M2483&gt;=48,"SECOND",IF(M2483&gt;=36,"THIRD"))))</f>
        <v/>
      </c>
      <c r="N2485" s="943"/>
      <c r="P2485" s="362"/>
    </row>
    <row r="2486" spans="1:16" ht="21" customHeight="1">
      <c r="A2486" s="891"/>
      <c r="B2486" s="892"/>
      <c r="C2486" s="934">
        <f>'statement of marks'!$GN$6</f>
        <v>25</v>
      </c>
      <c r="D2486" s="934"/>
      <c r="E2486" s="274">
        <f>'statement of marks'!$GO$6</f>
        <v>30</v>
      </c>
      <c r="F2486" s="274"/>
      <c r="G2486" s="270">
        <f>'statement of marks'!$GP$6</f>
        <v>30</v>
      </c>
      <c r="H2486" s="934">
        <f>'statement of marks'!$GQ$6</f>
        <v>15</v>
      </c>
      <c r="I2486" s="934"/>
      <c r="J2486" s="270">
        <f>SUM(C2486,E2486,G2486,H2486)</f>
        <v>100</v>
      </c>
      <c r="K2486" s="274"/>
      <c r="L2486" s="935"/>
      <c r="M2486" s="942"/>
      <c r="N2486" s="943"/>
      <c r="P2486" s="362"/>
    </row>
    <row r="2487" spans="1:16" ht="21" customHeight="1">
      <c r="A2487" s="891"/>
      <c r="B2487" s="892"/>
      <c r="C2487" s="939">
        <f>IF('statement of marks'!GN70="","",'statement of marks'!GN70)</f>
        <v>24</v>
      </c>
      <c r="D2487" s="939"/>
      <c r="E2487" s="277">
        <f>'statement of marks'!GO70</f>
        <v>28</v>
      </c>
      <c r="F2487" s="277"/>
      <c r="G2487" s="272">
        <f>'statement of marks'!GP70</f>
        <v>27</v>
      </c>
      <c r="H2487" s="939">
        <f>'statement of marks'!GQ70</f>
        <v>14</v>
      </c>
      <c r="I2487" s="939"/>
      <c r="J2487" s="270">
        <f>IF(H2487="","",SUM(C2487:H2487))</f>
        <v>93</v>
      </c>
      <c r="K2487" s="275" t="str">
        <f>IF('statement of marks'!JA70="","",'statement of marks'!JA70)</f>
        <v>A</v>
      </c>
      <c r="L2487" s="944" t="s">
        <v>442</v>
      </c>
      <c r="M2487" s="945"/>
      <c r="N2487" s="946"/>
      <c r="P2487" s="362"/>
    </row>
    <row r="2488" spans="1:16" ht="21" customHeight="1">
      <c r="A2488" s="922" t="s">
        <v>439</v>
      </c>
      <c r="B2488" s="923"/>
      <c r="C2488" s="901" t="str">
        <f>'statement of marks'!HK70</f>
        <v/>
      </c>
      <c r="D2488" s="901"/>
      <c r="E2488" s="901"/>
      <c r="F2488" s="278"/>
      <c r="G2488" s="278" t="s">
        <v>211</v>
      </c>
      <c r="H2488" s="275" t="str">
        <f>IF('statement of marks'!DR70="","",'statement of marks'!DR70)</f>
        <v/>
      </c>
      <c r="I2488" s="942" t="s">
        <v>209</v>
      </c>
      <c r="J2488" s="942"/>
      <c r="K2488" s="272" t="str">
        <f>IF('statement of marks'!HM70="","",'statement of marks'!HM70)</f>
        <v/>
      </c>
      <c r="L2488" s="945"/>
      <c r="M2488" s="945"/>
      <c r="N2488" s="946"/>
      <c r="P2488" s="362"/>
    </row>
    <row r="2489" spans="1:16" ht="21" customHeight="1">
      <c r="A2489" s="310" t="s">
        <v>363</v>
      </c>
      <c r="B2489" s="947" t="s">
        <v>202</v>
      </c>
      <c r="C2489" s="947"/>
      <c r="D2489" s="939" t="s">
        <v>203</v>
      </c>
      <c r="E2489" s="939"/>
      <c r="F2489" s="272"/>
      <c r="G2489" s="939" t="s">
        <v>204</v>
      </c>
      <c r="H2489" s="939"/>
      <c r="I2489" s="939" t="s">
        <v>205</v>
      </c>
      <c r="J2489" s="939"/>
      <c r="K2489" s="272" t="s">
        <v>324</v>
      </c>
      <c r="L2489" s="945"/>
      <c r="M2489" s="945"/>
      <c r="N2489" s="946"/>
      <c r="P2489" s="362"/>
    </row>
    <row r="2490" spans="1:16" ht="21" customHeight="1">
      <c r="A2490" s="891" t="s">
        <v>200</v>
      </c>
      <c r="B2490" s="892"/>
      <c r="C2490" s="277" t="str">
        <f>IF('statement of marks'!HO70="","",'statement of marks'!HO70)</f>
        <v/>
      </c>
      <c r="D2490" s="893" t="str">
        <f>IF('statement of marks'!HQ70="","",'statement of marks'!HQ70)</f>
        <v/>
      </c>
      <c r="E2490" s="893"/>
      <c r="F2490" s="277"/>
      <c r="G2490" s="893" t="str">
        <f>IF('statement of marks'!HS70="","",'statement of marks'!HS70)</f>
        <v/>
      </c>
      <c r="H2490" s="893"/>
      <c r="I2490" s="893" t="str">
        <f>IF('statement of marks'!HU70="","",'statement of marks'!HU70)</f>
        <v/>
      </c>
      <c r="J2490" s="893"/>
      <c r="K2490" s="275" t="str">
        <f>'statement of marks'!HW70</f>
        <v/>
      </c>
      <c r="L2490" s="894" t="str">
        <f>IF(OR(M2481="PASS",M2481="FAIL"),'result subject-wise'!$AV$112,"")</f>
        <v/>
      </c>
      <c r="M2490" s="894"/>
      <c r="N2490" s="895"/>
      <c r="P2490" s="362"/>
    </row>
    <row r="2491" spans="1:16" ht="21" customHeight="1">
      <c r="A2491" s="896" t="s">
        <v>201</v>
      </c>
      <c r="B2491" s="897"/>
      <c r="C2491" s="274" t="str">
        <f>IF('statement of marks'!HN70="","",'statement of marks'!HN70)</f>
        <v/>
      </c>
      <c r="D2491" s="898" t="str">
        <f>IF('statement of marks'!HP70="","",'statement of marks'!HP70)</f>
        <v/>
      </c>
      <c r="E2491" s="898"/>
      <c r="F2491" s="274"/>
      <c r="G2491" s="898" t="str">
        <f>IF('statement of marks'!HR70="","",'statement of marks'!HR70)</f>
        <v/>
      </c>
      <c r="H2491" s="898"/>
      <c r="I2491" s="898" t="str">
        <f>IF('statement of marks'!HT70="","",'statement of marks'!HT70)</f>
        <v/>
      </c>
      <c r="J2491" s="898"/>
      <c r="K2491" s="274" t="str">
        <f>'statement of marks'!HV70</f>
        <v/>
      </c>
      <c r="L2491" s="894"/>
      <c r="M2491" s="894"/>
      <c r="N2491" s="895"/>
      <c r="P2491" s="362"/>
    </row>
    <row r="2492" spans="1:16" ht="21" customHeight="1">
      <c r="A2492" s="899" t="s">
        <v>323</v>
      </c>
      <c r="B2492" s="900"/>
      <c r="C2492" s="22"/>
      <c r="D2492" s="901"/>
      <c r="E2492" s="901"/>
      <c r="F2492" s="278"/>
      <c r="G2492" s="901"/>
      <c r="H2492" s="901"/>
      <c r="I2492" s="901"/>
      <c r="J2492" s="901"/>
      <c r="K2492" s="901"/>
      <c r="L2492" s="901"/>
      <c r="M2492" s="901"/>
      <c r="N2492" s="902"/>
      <c r="P2492" s="362"/>
    </row>
    <row r="2493" spans="1:16" ht="21" customHeight="1">
      <c r="A2493" s="899" t="s">
        <v>206</v>
      </c>
      <c r="B2493" s="900"/>
      <c r="C2493" s="22"/>
      <c r="D2493" s="901"/>
      <c r="E2493" s="901"/>
      <c r="F2493" s="278"/>
      <c r="G2493" s="901"/>
      <c r="H2493" s="901"/>
      <c r="I2493" s="901"/>
      <c r="J2493" s="901"/>
      <c r="K2493" s="901"/>
      <c r="L2493" s="901"/>
      <c r="M2493" s="901"/>
      <c r="N2493" s="902"/>
      <c r="P2493" s="362"/>
    </row>
    <row r="2494" spans="1:16" ht="21" customHeight="1">
      <c r="A2494" s="891" t="s">
        <v>322</v>
      </c>
      <c r="B2494" s="892"/>
      <c r="C2494" s="22"/>
      <c r="D2494" s="901"/>
      <c r="E2494" s="901"/>
      <c r="F2494" s="278"/>
      <c r="G2494" s="901"/>
      <c r="H2494" s="901"/>
      <c r="I2494" s="901"/>
      <c r="J2494" s="901"/>
      <c r="K2494" s="594" t="s">
        <v>322</v>
      </c>
      <c r="L2494" s="901"/>
      <c r="M2494" s="901"/>
      <c r="N2494" s="902"/>
      <c r="P2494" s="362"/>
    </row>
    <row r="2495" spans="1:16" ht="21" customHeight="1">
      <c r="A2495" s="891" t="s">
        <v>207</v>
      </c>
      <c r="B2495" s="892"/>
      <c r="C2495" s="22"/>
      <c r="D2495" s="901"/>
      <c r="E2495" s="901"/>
      <c r="F2495" s="278"/>
      <c r="G2495" s="901"/>
      <c r="H2495" s="901"/>
      <c r="I2495" s="901"/>
      <c r="J2495" s="901"/>
      <c r="K2495" s="901"/>
      <c r="L2495" s="901"/>
      <c r="M2495" s="901"/>
      <c r="N2495" s="902"/>
      <c r="P2495" s="362"/>
    </row>
    <row r="2496" spans="1:16" ht="21" customHeight="1" thickBot="1">
      <c r="A2496" s="905" t="s">
        <v>208</v>
      </c>
      <c r="B2496" s="906"/>
      <c r="C2496" s="906"/>
      <c r="D2496" s="906"/>
      <c r="E2496" s="906"/>
      <c r="F2496" s="314"/>
      <c r="G2496" s="907">
        <f>'statement of marks'!$HV$108</f>
        <v>45781</v>
      </c>
      <c r="H2496" s="907"/>
      <c r="I2496" s="908" t="s">
        <v>210</v>
      </c>
      <c r="J2496" s="908"/>
      <c r="K2496" s="903"/>
      <c r="L2496" s="903"/>
      <c r="M2496" s="903"/>
      <c r="N2496" s="904"/>
      <c r="P2496" s="362"/>
    </row>
    <row r="2497" spans="1:16" ht="21" customHeight="1" thickTop="1">
      <c r="A2497" s="962" t="s">
        <v>195</v>
      </c>
      <c r="B2497" s="963"/>
      <c r="C2497" s="963"/>
      <c r="D2497" s="963"/>
      <c r="E2497" s="963"/>
      <c r="F2497" s="963"/>
      <c r="G2497" s="963"/>
      <c r="H2497" s="963"/>
      <c r="I2497" s="963"/>
      <c r="J2497" s="963"/>
      <c r="K2497" s="963"/>
      <c r="L2497" s="963"/>
      <c r="M2497" s="963"/>
      <c r="N2497" s="964"/>
      <c r="P2497" s="362"/>
    </row>
    <row r="2498" spans="1:16" ht="21" customHeight="1">
      <c r="A2498" s="965" t="str">
        <f>IF('statement of marks'!$A$2="","",'statement of marks'!$A$2)</f>
        <v>Govt. Higher Secondary School, XYZ</v>
      </c>
      <c r="B2498" s="966"/>
      <c r="C2498" s="966"/>
      <c r="D2498" s="966"/>
      <c r="E2498" s="966"/>
      <c r="F2498" s="966"/>
      <c r="G2498" s="966"/>
      <c r="H2498" s="966"/>
      <c r="I2498" s="966"/>
      <c r="J2498" s="966"/>
      <c r="K2498" s="966"/>
      <c r="L2498" s="966"/>
      <c r="M2498" s="966"/>
      <c r="N2498" s="967"/>
      <c r="P2498" s="362"/>
    </row>
    <row r="2499" spans="1:16" ht="21" customHeight="1">
      <c r="A2499" s="965"/>
      <c r="B2499" s="966"/>
      <c r="C2499" s="966"/>
      <c r="D2499" s="966"/>
      <c r="E2499" s="966"/>
      <c r="F2499" s="966"/>
      <c r="G2499" s="966"/>
      <c r="H2499" s="966"/>
      <c r="I2499" s="966"/>
      <c r="J2499" s="966"/>
      <c r="K2499" s="966"/>
      <c r="L2499" s="966"/>
      <c r="M2499" s="966"/>
      <c r="N2499" s="967"/>
      <c r="P2499" s="362"/>
    </row>
    <row r="2500" spans="1:16" ht="21" customHeight="1">
      <c r="A2500" s="891" t="s">
        <v>196</v>
      </c>
      <c r="B2500" s="892"/>
      <c r="C2500" s="939" t="str">
        <f>IF(M2520="","MAIN EXAM.",IF(C2527="SUPPL.","SUPPL. EXAM.",IF(C2527="RE-EXAM.","RE-EXAM.",)))</f>
        <v>MAIN EXAM.</v>
      </c>
      <c r="D2500" s="939"/>
      <c r="E2500" s="939"/>
      <c r="F2500" s="939"/>
      <c r="G2500" s="939"/>
      <c r="H2500" s="948" t="s">
        <v>133</v>
      </c>
      <c r="I2500" s="949"/>
      <c r="J2500" s="352" t="str">
        <f>IF('statement of marks'!$F$3="","",'statement of marks'!$F$3)</f>
        <v>2024-25</v>
      </c>
      <c r="K2500" s="939" t="s">
        <v>62</v>
      </c>
      <c r="L2500" s="939"/>
      <c r="M2500" s="939" t="str">
        <f>IF('statement of marks'!D71="","",'statement of marks'!D71)</f>
        <v/>
      </c>
      <c r="N2500" s="950"/>
      <c r="P2500" s="362"/>
    </row>
    <row r="2501" spans="1:16" ht="21" customHeight="1">
      <c r="A2501" s="891" t="s">
        <v>36</v>
      </c>
      <c r="B2501" s="892"/>
      <c r="C2501" s="892" t="str">
        <f>IF('statement of marks'!G71="","",'statement of marks'!G71)</f>
        <v/>
      </c>
      <c r="D2501" s="892"/>
      <c r="E2501" s="892"/>
      <c r="F2501" s="892"/>
      <c r="G2501" s="892"/>
      <c r="H2501" s="892"/>
      <c r="I2501" s="892"/>
      <c r="J2501" s="892"/>
      <c r="K2501" s="892"/>
      <c r="L2501" s="892"/>
      <c r="M2501" s="892"/>
      <c r="N2501" s="951"/>
      <c r="P2501" s="362"/>
    </row>
    <row r="2502" spans="1:16" ht="21" customHeight="1">
      <c r="A2502" s="891" t="s">
        <v>37</v>
      </c>
      <c r="B2502" s="892"/>
      <c r="C2502" s="892" t="str">
        <f>IF('statement of marks'!H71="","",'statement of marks'!H71)</f>
        <v/>
      </c>
      <c r="D2502" s="892"/>
      <c r="E2502" s="892"/>
      <c r="F2502" s="892"/>
      <c r="G2502" s="892"/>
      <c r="H2502" s="892"/>
      <c r="I2502" s="892"/>
      <c r="J2502" s="892"/>
      <c r="K2502" s="892"/>
      <c r="L2502" s="892"/>
      <c r="M2502" s="892"/>
      <c r="N2502" s="951"/>
      <c r="P2502" s="362"/>
    </row>
    <row r="2503" spans="1:16" ht="21" customHeight="1">
      <c r="A2503" s="891" t="s">
        <v>38</v>
      </c>
      <c r="B2503" s="892"/>
      <c r="C2503" s="892" t="str">
        <f>IF('statement of marks'!I71="","",'statement of marks'!I71)</f>
        <v/>
      </c>
      <c r="D2503" s="892"/>
      <c r="E2503" s="892"/>
      <c r="F2503" s="892"/>
      <c r="G2503" s="892"/>
      <c r="H2503" s="892"/>
      <c r="I2503" s="892"/>
      <c r="J2503" s="892"/>
      <c r="K2503" s="892"/>
      <c r="L2503" s="892"/>
      <c r="M2503" s="892"/>
      <c r="N2503" s="951"/>
      <c r="P2503" s="362"/>
    </row>
    <row r="2504" spans="1:16" ht="21" customHeight="1">
      <c r="A2504" s="891" t="s">
        <v>243</v>
      </c>
      <c r="B2504" s="892"/>
      <c r="C2504" s="892" t="str">
        <f>IF('statement of marks'!$A$3="","",'statement of marks'!$A$3)</f>
        <v>9 'A'</v>
      </c>
      <c r="D2504" s="892"/>
      <c r="E2504" s="939" t="s">
        <v>63</v>
      </c>
      <c r="F2504" s="939"/>
      <c r="G2504" s="939"/>
      <c r="H2504" s="939" t="str">
        <f>IF('statement of marks'!E71="","",'statement of marks'!E71)</f>
        <v/>
      </c>
      <c r="I2504" s="939"/>
      <c r="J2504" s="952" t="s">
        <v>58</v>
      </c>
      <c r="K2504" s="952"/>
      <c r="L2504" s="953" t="str">
        <f>IF('statement of marks'!F71="","",'statement of marks'!F71)</f>
        <v/>
      </c>
      <c r="M2504" s="953"/>
      <c r="N2504" s="954"/>
      <c r="P2504" s="362"/>
    </row>
    <row r="2505" spans="1:16" ht="21" customHeight="1">
      <c r="A2505" s="955" t="s">
        <v>197</v>
      </c>
      <c r="B2505" s="956" t="s">
        <v>198</v>
      </c>
      <c r="C2505" s="659" t="s">
        <v>67</v>
      </c>
      <c r="D2505" s="659" t="s">
        <v>68</v>
      </c>
      <c r="E2505" s="957" t="s">
        <v>434</v>
      </c>
      <c r="F2505" s="958" t="s">
        <v>431</v>
      </c>
      <c r="G2505" s="659" t="s">
        <v>370</v>
      </c>
      <c r="H2505" s="659" t="s">
        <v>212</v>
      </c>
      <c r="I2505" s="659" t="s">
        <v>432</v>
      </c>
      <c r="J2505" s="659" t="s">
        <v>168</v>
      </c>
      <c r="K2505" s="659" t="s">
        <v>438</v>
      </c>
      <c r="L2505" s="659" t="s">
        <v>365</v>
      </c>
      <c r="M2505" s="659" t="s">
        <v>366</v>
      </c>
      <c r="N2505" s="961" t="s">
        <v>213</v>
      </c>
      <c r="P2505" s="362"/>
    </row>
    <row r="2506" spans="1:16" ht="21" customHeight="1">
      <c r="A2506" s="955"/>
      <c r="B2506" s="956"/>
      <c r="C2506" s="659"/>
      <c r="D2506" s="659"/>
      <c r="E2506" s="957"/>
      <c r="F2506" s="959"/>
      <c r="G2506" s="659"/>
      <c r="H2506" s="659"/>
      <c r="I2506" s="659"/>
      <c r="J2506" s="659"/>
      <c r="K2506" s="659"/>
      <c r="L2506" s="659"/>
      <c r="M2506" s="659"/>
      <c r="N2506" s="961"/>
      <c r="P2506" s="362"/>
    </row>
    <row r="2507" spans="1:16" ht="21" customHeight="1">
      <c r="A2507" s="955"/>
      <c r="B2507" s="956"/>
      <c r="C2507" s="659"/>
      <c r="D2507" s="659"/>
      <c r="E2507" s="957"/>
      <c r="F2507" s="960"/>
      <c r="G2507" s="659"/>
      <c r="H2507" s="659"/>
      <c r="I2507" s="659"/>
      <c r="J2507" s="659"/>
      <c r="K2507" s="659"/>
      <c r="L2507" s="659"/>
      <c r="M2507" s="659"/>
      <c r="N2507" s="961"/>
      <c r="P2507" s="362"/>
    </row>
    <row r="2508" spans="1:16" ht="21" customHeight="1">
      <c r="A2508" s="922" t="s">
        <v>149</v>
      </c>
      <c r="B2508" s="923"/>
      <c r="C2508" s="274">
        <v>10</v>
      </c>
      <c r="D2508" s="274">
        <v>10</v>
      </c>
      <c r="E2508" s="322" t="s">
        <v>436</v>
      </c>
      <c r="F2508" s="322" t="s">
        <v>437</v>
      </c>
      <c r="G2508" s="274">
        <v>70</v>
      </c>
      <c r="H2508" s="270">
        <v>100</v>
      </c>
      <c r="I2508" s="202">
        <v>100</v>
      </c>
      <c r="J2508" s="270">
        <v>200</v>
      </c>
      <c r="K2508" s="279"/>
      <c r="L2508" s="270">
        <v>100</v>
      </c>
      <c r="M2508" s="270"/>
      <c r="N2508" s="201">
        <v>200</v>
      </c>
      <c r="P2508" s="362"/>
    </row>
    <row r="2509" spans="1:16" ht="21" customHeight="1">
      <c r="A2509" s="891" t="str">
        <f>'statement of marks'!$J$3</f>
        <v xml:space="preserve"> HINDI</v>
      </c>
      <c r="B2509" s="892"/>
      <c r="C2509" s="277" t="str">
        <f>IF('statement of marks'!J71="","",'statement of marks'!J71)</f>
        <v/>
      </c>
      <c r="D2509" s="277" t="str">
        <f>IF('statement of marks'!K71="","",'statement of marks'!K71)</f>
        <v/>
      </c>
      <c r="E2509" s="277" t="str">
        <f>IF('statement of marks'!L71="","",'statement of marks'!L71)</f>
        <v/>
      </c>
      <c r="F2509" s="360" t="str">
        <f>IF('statement of marks'!N71="","",'statement of marks'!N71)</f>
        <v/>
      </c>
      <c r="G2509" s="277" t="str">
        <f>IF('statement of marks'!O71="","",'statement of marks'!O71)</f>
        <v/>
      </c>
      <c r="H2509" s="270" t="str">
        <f t="shared" ref="H2509:H2514" si="383">IF(G2509="","",SUM(C2509:G2509))</f>
        <v/>
      </c>
      <c r="I2509" s="202" t="str">
        <f>IF('statement of marks'!Q71="","",'statement of marks'!Q71)</f>
        <v/>
      </c>
      <c r="J2509" s="203" t="str">
        <f t="shared" ref="J2509:J2514" si="384">IF(I2509="","",SUM(H2509:I2509))</f>
        <v/>
      </c>
      <c r="K2509" s="275" t="str">
        <f>CONCATENATE('statement of marks'!HZ71,'statement of marks'!IA71,'statement of marks'!IB71)</f>
        <v/>
      </c>
      <c r="L2509" s="277" t="str">
        <f>IF('result subject-wise'!AB71="","",'result subject-wise'!AB71)</f>
        <v/>
      </c>
      <c r="M2509" s="277" t="str">
        <f>IF('result subject-wise'!AK71="","",'result subject-wise'!AK71)</f>
        <v/>
      </c>
      <c r="N2509" s="276" t="str">
        <f>IF(AND(K2509="RE",M2509=""),"",IF(AND(K2509="S",M2509=""),"",IF(M2509="P",SUM(H2509,L2509),J2509)))</f>
        <v/>
      </c>
      <c r="P2509" s="362"/>
    </row>
    <row r="2510" spans="1:16" ht="21" customHeight="1">
      <c r="A2510" s="891" t="str">
        <f>'statement of marks'!$Y$3</f>
        <v xml:space="preserve"> ENGLISH</v>
      </c>
      <c r="B2510" s="892"/>
      <c r="C2510" s="277" t="str">
        <f>IF('statement of marks'!Y71="","",'statement of marks'!Y71)</f>
        <v/>
      </c>
      <c r="D2510" s="277" t="str">
        <f>IF('statement of marks'!Z71="","",'statement of marks'!Z71)</f>
        <v/>
      </c>
      <c r="E2510" s="277" t="str">
        <f>IF('statement of marks'!AA71="","",'statement of marks'!AA71)</f>
        <v/>
      </c>
      <c r="F2510" s="360" t="str">
        <f>IF('statement of marks'!AC71="","",'statement of marks'!AC71)</f>
        <v/>
      </c>
      <c r="G2510" s="277" t="str">
        <f>IF('statement of marks'!AD71="","",'statement of marks'!AD71)</f>
        <v/>
      </c>
      <c r="H2510" s="270" t="str">
        <f t="shared" si="383"/>
        <v/>
      </c>
      <c r="I2510" s="202" t="str">
        <f>IF('statement of marks'!AF71="","",'statement of marks'!AF71)</f>
        <v/>
      </c>
      <c r="J2510" s="203" t="str">
        <f t="shared" si="384"/>
        <v/>
      </c>
      <c r="K2510" s="275" t="str">
        <f>CONCATENATE('statement of marks'!IC71,'statement of marks'!ID71,'statement of marks'!IE71,)</f>
        <v/>
      </c>
      <c r="L2510" s="277" t="str">
        <f>IF('result subject-wise'!AC71="","",'result subject-wise'!AC71)</f>
        <v/>
      </c>
      <c r="M2510" s="277" t="str">
        <f>IF('result subject-wise'!AL71="","",'result subject-wise'!AL71)</f>
        <v/>
      </c>
      <c r="N2510" s="276" t="str">
        <f t="shared" ref="N2510:N2514" si="385">IF(AND(K2510="RE",M2510=""),"",IF(AND(K2510="S",M2510=""),"",IF(M2510="P",SUM(H2510,L2510),J2510)))</f>
        <v/>
      </c>
      <c r="P2510" s="362"/>
    </row>
    <row r="2511" spans="1:16" ht="21" customHeight="1">
      <c r="A2511" s="891" t="str">
        <f>'statement of marks'!AO71</f>
        <v/>
      </c>
      <c r="B2511" s="892"/>
      <c r="C2511" s="277" t="str">
        <f>IF('statement of marks'!AP71="","",'statement of marks'!AP71)</f>
        <v/>
      </c>
      <c r="D2511" s="277" t="str">
        <f>IF('statement of marks'!AQ71="","",'statement of marks'!AQ71)</f>
        <v/>
      </c>
      <c r="E2511" s="277" t="str">
        <f>IF('statement of marks'!AR71="","",'statement of marks'!AR71)</f>
        <v/>
      </c>
      <c r="F2511" s="360" t="str">
        <f>IF('statement of marks'!AT71="","",'statement of marks'!AT71)</f>
        <v/>
      </c>
      <c r="G2511" s="277" t="str">
        <f>IF('statement of marks'!AU71="","",'statement of marks'!AU71)</f>
        <v/>
      </c>
      <c r="H2511" s="270" t="str">
        <f t="shared" si="383"/>
        <v/>
      </c>
      <c r="I2511" s="202" t="str">
        <f>IF('statement of marks'!AW71="","",'statement of marks'!AW71)</f>
        <v/>
      </c>
      <c r="J2511" s="203" t="str">
        <f t="shared" si="384"/>
        <v/>
      </c>
      <c r="K2511" s="275" t="str">
        <f>CONCATENATE('statement of marks'!IF71,'statement of marks'!IL71,'statement of marks'!IM71)</f>
        <v/>
      </c>
      <c r="L2511" s="277" t="str">
        <f>IF('result subject-wise'!AD71="","",'result subject-wise'!AD71)</f>
        <v/>
      </c>
      <c r="M2511" s="277" t="str">
        <f>IF('result subject-wise'!AM71="","",'result subject-wise'!AM71)</f>
        <v/>
      </c>
      <c r="N2511" s="276" t="str">
        <f t="shared" si="385"/>
        <v/>
      </c>
      <c r="P2511" s="362"/>
    </row>
    <row r="2512" spans="1:16" ht="21" customHeight="1">
      <c r="A2512" s="891" t="str">
        <f>'statement of marks'!$BE$3</f>
        <v xml:space="preserve"> SCIENCE</v>
      </c>
      <c r="B2512" s="892"/>
      <c r="C2512" s="277" t="str">
        <f>IF('statement of marks'!BE71="","",'statement of marks'!BE71)</f>
        <v/>
      </c>
      <c r="D2512" s="277" t="str">
        <f>IF('statement of marks'!BF71="","",'statement of marks'!BF71)</f>
        <v/>
      </c>
      <c r="E2512" s="277" t="str">
        <f>IF('statement of marks'!BG71="","",'statement of marks'!BG71)</f>
        <v/>
      </c>
      <c r="F2512" s="360" t="str">
        <f>IF('statement of marks'!BI71="","",'statement of marks'!BI71)</f>
        <v/>
      </c>
      <c r="G2512" s="277" t="str">
        <f>IF('statement of marks'!BJ71="","",'statement of marks'!BJ71)</f>
        <v/>
      </c>
      <c r="H2512" s="270" t="str">
        <f t="shared" si="383"/>
        <v/>
      </c>
      <c r="I2512" s="202" t="str">
        <f>IF('statement of marks'!BL71="","",'statement of marks'!BL71)</f>
        <v/>
      </c>
      <c r="J2512" s="203" t="str">
        <f t="shared" si="384"/>
        <v/>
      </c>
      <c r="K2512" s="275" t="str">
        <f>CONCATENATE('statement of marks'!IN71,'statement of marks'!IO71,'statement of marks'!IP71)</f>
        <v/>
      </c>
      <c r="L2512" s="277" t="str">
        <f>IF('result subject-wise'!AE71="","",'result subject-wise'!AE71)</f>
        <v/>
      </c>
      <c r="M2512" s="277" t="str">
        <f>IF('result subject-wise'!AN71="","",'result subject-wise'!AN71)</f>
        <v/>
      </c>
      <c r="N2512" s="276" t="str">
        <f t="shared" si="385"/>
        <v/>
      </c>
      <c r="P2512" s="362"/>
    </row>
    <row r="2513" spans="1:16" ht="21" customHeight="1">
      <c r="A2513" s="909" t="str">
        <f>'statement of marks'!$BU71</f>
        <v xml:space="preserve"> SOCIAL SCIENCE</v>
      </c>
      <c r="B2513" s="910"/>
      <c r="C2513" s="277">
        <f>IF('statement of marks'!CL71="","",'statement of marks'!CL71)</f>
        <v>10</v>
      </c>
      <c r="D2513" s="277">
        <f>IF('statement of marks'!CM71="","",'statement of marks'!CM71)</f>
        <v>10</v>
      </c>
      <c r="E2513" s="277">
        <f>IF('statement of marks'!CN71="","",'statement of marks'!CN71)</f>
        <v>9</v>
      </c>
      <c r="F2513" s="360">
        <f>IF('statement of marks'!CO71="","",'statement of marks'!CO71)</f>
        <v>0.5</v>
      </c>
      <c r="G2513" s="277">
        <f>IF('statement of marks'!CP71="","",'statement of marks'!CP71)</f>
        <v>70</v>
      </c>
      <c r="H2513" s="270">
        <f t="shared" si="383"/>
        <v>99.5</v>
      </c>
      <c r="I2513" s="202">
        <f>IF('statement of marks'!CR71="","",'statement of marks'!CR71)</f>
        <v>100</v>
      </c>
      <c r="J2513" s="203">
        <f t="shared" si="384"/>
        <v>199.5</v>
      </c>
      <c r="K2513" s="275" t="str">
        <f>CONCATENATE('statement of marks'!IQ71,'statement of marks'!IR71,'statement of marks'!IS71)</f>
        <v/>
      </c>
      <c r="L2513" s="277" t="str">
        <f>IF('result subject-wise'!AF71="","",'result subject-wise'!AF71)</f>
        <v/>
      </c>
      <c r="M2513" s="277" t="str">
        <f>IF('result subject-wise'!AO71="","",'result subject-wise'!AO71)</f>
        <v/>
      </c>
      <c r="N2513" s="276">
        <f t="shared" si="385"/>
        <v>199.5</v>
      </c>
      <c r="P2513" s="362"/>
    </row>
    <row r="2514" spans="1:16" ht="21" customHeight="1">
      <c r="A2514" s="891" t="str">
        <f>'statement of marks'!$CZ$3</f>
        <v xml:space="preserve"> MATHEMATICS</v>
      </c>
      <c r="B2514" s="892"/>
      <c r="C2514" s="277">
        <f>IF('statement of marks'!CZ71="","",'statement of marks'!CZ71)</f>
        <v>5</v>
      </c>
      <c r="D2514" s="277">
        <f>IF('statement of marks'!DA71="","",'statement of marks'!DA71)</f>
        <v>4</v>
      </c>
      <c r="E2514" s="277">
        <f>IF('statement of marks'!DB71="","",'statement of marks'!DB71)</f>
        <v>8</v>
      </c>
      <c r="F2514" s="360">
        <f>IF('statement of marks'!DD71="","",'statement of marks'!DD71)</f>
        <v>1</v>
      </c>
      <c r="G2514" s="277">
        <f>IF('statement of marks'!DE71="","",'statement of marks'!DE71)</f>
        <v>25</v>
      </c>
      <c r="H2514" s="270">
        <f t="shared" si="383"/>
        <v>43</v>
      </c>
      <c r="I2514" s="202">
        <f>IF('statement of marks'!DG71="","",'statement of marks'!DG71)</f>
        <v>90</v>
      </c>
      <c r="J2514" s="203">
        <f t="shared" si="384"/>
        <v>133</v>
      </c>
      <c r="K2514" s="275" t="str">
        <f>CONCATENATE('statement of marks'!IT71,'statement of marks'!IU71,'statement of marks'!IV71)</f>
        <v/>
      </c>
      <c r="L2514" s="277" t="str">
        <f>IF('result subject-wise'!AG71="","",'result subject-wise'!AG71)</f>
        <v/>
      </c>
      <c r="M2514" s="277" t="str">
        <f>IF('result subject-wise'!AP71="","",'result subject-wise'!AP71)</f>
        <v/>
      </c>
      <c r="N2514" s="276">
        <f t="shared" si="385"/>
        <v>133</v>
      </c>
      <c r="P2514" s="362"/>
    </row>
    <row r="2515" spans="1:16" ht="21" customHeight="1">
      <c r="A2515" s="911" t="s">
        <v>214</v>
      </c>
      <c r="B2515" s="912"/>
      <c r="C2515" s="274">
        <f t="shared" ref="C2515:D2515" si="386">IF(C2514="","",SUM(C2509:C2514))</f>
        <v>15</v>
      </c>
      <c r="D2515" s="274">
        <f t="shared" si="386"/>
        <v>14</v>
      </c>
      <c r="E2515" s="274">
        <f>IF(E2514="","",SUM(E2509:E2514))</f>
        <v>17</v>
      </c>
      <c r="F2515" s="361">
        <f>IF(F2514="","",SUM(F2509:F2514))</f>
        <v>1.5</v>
      </c>
      <c r="G2515" s="274">
        <f t="shared" ref="G2515:J2515" si="387">IF(G2514="","",SUM(G2509:G2514))</f>
        <v>95</v>
      </c>
      <c r="H2515" s="274">
        <f t="shared" si="387"/>
        <v>142.5</v>
      </c>
      <c r="I2515" s="274">
        <f t="shared" si="387"/>
        <v>190</v>
      </c>
      <c r="J2515" s="274">
        <f t="shared" si="387"/>
        <v>332.5</v>
      </c>
      <c r="K2515" s="913"/>
      <c r="L2515" s="914"/>
      <c r="M2515" s="919">
        <f>COUNTIF(M2509:M2514,"F")</f>
        <v>0</v>
      </c>
      <c r="N2515" s="273">
        <f>SUM(N2509:N2514)</f>
        <v>332.5</v>
      </c>
      <c r="P2515" s="362"/>
    </row>
    <row r="2516" spans="1:16" ht="21" customHeight="1">
      <c r="A2516" s="911" t="s">
        <v>199</v>
      </c>
      <c r="B2516" s="912"/>
      <c r="C2516" s="270">
        <f>60-(COUNTIF(C2509:C2514,"NA")*C2508+COUNTIF(C2509:C2514,"ML")*C2508)</f>
        <v>60</v>
      </c>
      <c r="D2516" s="270">
        <f>60-(COUNTIF(D2509:D2514,"NA")*D2508+COUNTIF(D2509:D2514,"ML")*D2508)</f>
        <v>60</v>
      </c>
      <c r="E2516" s="270">
        <f>53-(COUNTIF(E2509:E2514,"NA")*9+COUNTIF(E2509:E2514,"ML")*9)</f>
        <v>53</v>
      </c>
      <c r="F2516" s="270">
        <f>7-(COUNTIF(F2509:F2514,"ML")*1)</f>
        <v>7</v>
      </c>
      <c r="G2516" s="270">
        <f>420-(COUNTIF(G2509:G2514,"NA")*G2508+COUNTIF(G2509:G2514,"ML")*G2508)</f>
        <v>420</v>
      </c>
      <c r="H2516" s="270">
        <f>SUM(C2516:G2516)</f>
        <v>600</v>
      </c>
      <c r="I2516" s="270">
        <f>600-(COUNTIF(I2509:I2514,"ML")*100)</f>
        <v>600</v>
      </c>
      <c r="J2516" s="270">
        <f>SUM(H2516:I2516)</f>
        <v>1200</v>
      </c>
      <c r="K2516" s="915"/>
      <c r="L2516" s="916"/>
      <c r="M2516" s="920"/>
      <c r="N2516" s="201">
        <f>6*N2508</f>
        <v>1200</v>
      </c>
      <c r="P2516" s="362"/>
    </row>
    <row r="2517" spans="1:16" ht="21" customHeight="1">
      <c r="A2517" s="922" t="s">
        <v>130</v>
      </c>
      <c r="B2517" s="923"/>
      <c r="C2517" s="204">
        <f t="shared" ref="C2517:J2517" si="388">C2515/C2516*100</f>
        <v>25</v>
      </c>
      <c r="D2517" s="204">
        <f t="shared" si="388"/>
        <v>23.333333333333332</v>
      </c>
      <c r="E2517" s="204">
        <f t="shared" si="388"/>
        <v>32.075471698113205</v>
      </c>
      <c r="F2517" s="204">
        <f t="shared" si="388"/>
        <v>21.428571428571427</v>
      </c>
      <c r="G2517" s="204">
        <f t="shared" si="388"/>
        <v>22.61904761904762</v>
      </c>
      <c r="H2517" s="204">
        <f t="shared" si="388"/>
        <v>23.75</v>
      </c>
      <c r="I2517" s="204">
        <f t="shared" si="388"/>
        <v>31.666666666666664</v>
      </c>
      <c r="J2517" s="204">
        <f t="shared" si="388"/>
        <v>27.708333333333336</v>
      </c>
      <c r="K2517" s="917"/>
      <c r="L2517" s="918"/>
      <c r="M2517" s="921"/>
      <c r="N2517" s="354">
        <f>N2515/N2516*100</f>
        <v>27.708333333333336</v>
      </c>
      <c r="P2517" s="363"/>
    </row>
    <row r="2518" spans="1:16" ht="21" customHeight="1">
      <c r="A2518" s="891" t="str">
        <f>'statement of marks'!$DS$3</f>
        <v>RAJASTHAN KA SWARNIM ITIHAS</v>
      </c>
      <c r="B2518" s="892"/>
      <c r="C2518" s="272">
        <f>IF('statement of marks'!DS71="","",'statement of marks'!DS71)</f>
        <v>10</v>
      </c>
      <c r="D2518" s="272">
        <f>IF('statement of marks'!DT71="","",'statement of marks'!DT71)</f>
        <v>10</v>
      </c>
      <c r="E2518" s="277">
        <f>IF('statement of marks'!DU71="","",'statement of marks'!DU71)</f>
        <v>10</v>
      </c>
      <c r="F2518" s="924"/>
      <c r="G2518" s="272">
        <f>IF('statement of marks'!DW71="","",'statement of marks'!DW71)</f>
        <v>70</v>
      </c>
      <c r="H2518" s="270">
        <f>IF(G2518="","",SUM(C2518:G2518))</f>
        <v>100</v>
      </c>
      <c r="I2518" s="272">
        <f>IF('statement of marks'!DY71="","",'statement of marks'!DY71)</f>
        <v>100</v>
      </c>
      <c r="J2518" s="270">
        <f>IF(I2518="","",SUM(H2518:I2518))</f>
        <v>200</v>
      </c>
      <c r="K2518" s="275" t="str">
        <f>IF('statement of marks'!IW71="","",'statement of marks'!IW71)</f>
        <v/>
      </c>
      <c r="L2518" s="280" t="str">
        <f>IF('result subject-wise'!AQ71="","",'result subject-wise'!AQ71)</f>
        <v/>
      </c>
      <c r="M2518" s="927" t="s">
        <v>441</v>
      </c>
      <c r="N2518" s="928"/>
      <c r="P2518" s="362"/>
    </row>
    <row r="2519" spans="1:16" ht="21" customHeight="1">
      <c r="A2519" s="891" t="str">
        <f>'statement of marks'!$EG$3</f>
        <v xml:space="preserve"> PH. AND HEALTH EDU.</v>
      </c>
      <c r="B2519" s="892"/>
      <c r="C2519" s="272">
        <f>IF('statement of marks'!EI71="","",'statement of marks'!EI71)</f>
        <v>14</v>
      </c>
      <c r="D2519" s="272">
        <f>IF('statement of marks'!EL71="","",'statement of marks'!EL71)</f>
        <v>11</v>
      </c>
      <c r="E2519" s="277">
        <f>IF('statement of marks'!EO71="","",'statement of marks'!EO71)</f>
        <v>25</v>
      </c>
      <c r="F2519" s="925"/>
      <c r="G2519" s="272">
        <f>IF('statement of marks'!EU71="","",'statement of marks'!EU71)</f>
        <v>38</v>
      </c>
      <c r="H2519" s="270">
        <f>IF(G2519="","",SUM(C2519:G2519))</f>
        <v>88</v>
      </c>
      <c r="I2519" s="272">
        <f>IF('statement of marks'!EZ71="","",'statement of marks'!EZ71)</f>
        <v>100</v>
      </c>
      <c r="J2519" s="270">
        <f>IF(I2519="","",SUM(H2519:I2519))</f>
        <v>188</v>
      </c>
      <c r="K2519" s="275" t="str">
        <f>IF('statement of marks'!IX71="","",'statement of marks'!IX71)</f>
        <v>A</v>
      </c>
      <c r="L2519" s="274" t="str">
        <f>IF('result subject-wise'!AR71="","",'result subject-wise'!AR71)</f>
        <v/>
      </c>
      <c r="M2519" s="929"/>
      <c r="N2519" s="930"/>
      <c r="P2519" s="362"/>
    </row>
    <row r="2520" spans="1:16" ht="21" customHeight="1">
      <c r="A2520" s="891" t="str">
        <f>'statement of marks'!$FJ$3</f>
        <v xml:space="preserve"> FOUNDATION OF IT</v>
      </c>
      <c r="B2520" s="892"/>
      <c r="C2520" s="272">
        <f>IF('statement of marks'!FJ71="","",'statement of marks'!FJ71)</f>
        <v>10</v>
      </c>
      <c r="D2520" s="272">
        <f>IF('statement of marks'!FK71="","",'statement of marks'!FK71)</f>
        <v>10</v>
      </c>
      <c r="E2520" s="277">
        <f>IF('statement of marks'!FL71="","",'statement of marks'!FL71)</f>
        <v>10</v>
      </c>
      <c r="F2520" s="926"/>
      <c r="G2520" s="272">
        <f>IF('statement of marks'!FP71="","",'statement of marks'!FP71)</f>
        <v>51</v>
      </c>
      <c r="H2520" s="270">
        <f>IF(G2520="","",SUM(C2520:G2520))</f>
        <v>81</v>
      </c>
      <c r="I2520" s="272">
        <f>IF('statement of marks'!FU71="","",'statement of marks'!FU71)</f>
        <v>90</v>
      </c>
      <c r="J2520" s="270">
        <f>IF(I2520="","",SUM(H2520:I2520))</f>
        <v>171</v>
      </c>
      <c r="K2520" s="275" t="str">
        <f>IF('statement of marks'!IY71="","",'statement of marks'!IY71)</f>
        <v>A</v>
      </c>
      <c r="L2520" s="274" t="str">
        <f>IF('result subject-wise'!AS71="","",'result subject-wise'!AS71)</f>
        <v/>
      </c>
      <c r="M2520" s="931" t="str">
        <f>IF('result subject-wise'!AV71="","",'result subject-wise'!AV71)</f>
        <v/>
      </c>
      <c r="N2520" s="932"/>
      <c r="P2520" s="362"/>
    </row>
    <row r="2521" spans="1:16" ht="21" customHeight="1">
      <c r="A2521" s="891" t="str">
        <f>'statement of marks'!$GE$3</f>
        <v xml:space="preserve"> S.U.P.W.</v>
      </c>
      <c r="B2521" s="892"/>
      <c r="C2521" s="933" t="s">
        <v>244</v>
      </c>
      <c r="D2521" s="934"/>
      <c r="E2521" s="933" t="s">
        <v>74</v>
      </c>
      <c r="F2521" s="933"/>
      <c r="G2521" s="934"/>
      <c r="H2521" s="934" t="s">
        <v>75</v>
      </c>
      <c r="I2521" s="934"/>
      <c r="J2521" s="270" t="s">
        <v>35</v>
      </c>
      <c r="K2521" s="274" t="s">
        <v>52</v>
      </c>
      <c r="L2521" s="935"/>
      <c r="M2521" s="933" t="s">
        <v>130</v>
      </c>
      <c r="N2521" s="936"/>
      <c r="P2521" s="362"/>
    </row>
    <row r="2522" spans="1:16" ht="21" customHeight="1">
      <c r="A2522" s="891"/>
      <c r="B2522" s="892"/>
      <c r="C2522" s="934">
        <f>'statement of marks'!$GE$6</f>
        <v>25</v>
      </c>
      <c r="D2522" s="934"/>
      <c r="E2522" s="934">
        <f>'statement of marks'!$GF$6</f>
        <v>45</v>
      </c>
      <c r="F2522" s="934"/>
      <c r="G2522" s="934"/>
      <c r="H2522" s="934">
        <f>'statement of marks'!$GG$6</f>
        <v>30</v>
      </c>
      <c r="I2522" s="934"/>
      <c r="J2522" s="270">
        <f>SUM(C2522,E2522,H2522)</f>
        <v>100</v>
      </c>
      <c r="K2522" s="274"/>
      <c r="L2522" s="935"/>
      <c r="M2522" s="937" t="str">
        <f>IF(M2520="PASS",N2517,"")</f>
        <v/>
      </c>
      <c r="N2522" s="938"/>
      <c r="P2522" s="362"/>
    </row>
    <row r="2523" spans="1:16" ht="21" customHeight="1">
      <c r="A2523" s="891"/>
      <c r="B2523" s="892"/>
      <c r="C2523" s="939">
        <f>IF('statement of marks'!GE71="","",'statement of marks'!GE71)</f>
        <v>24</v>
      </c>
      <c r="D2523" s="939"/>
      <c r="E2523" s="939">
        <f>'statement of marks'!GF71</f>
        <v>44</v>
      </c>
      <c r="F2523" s="939"/>
      <c r="G2523" s="939"/>
      <c r="H2523" s="939">
        <f>'statement of marks'!GG71</f>
        <v>30</v>
      </c>
      <c r="I2523" s="939"/>
      <c r="J2523" s="272">
        <f>IF(H2523="","",SUM(C2523,E2523,H2523))</f>
        <v>98</v>
      </c>
      <c r="K2523" s="275" t="str">
        <f>IF('statement of marks'!IZ71="","",'statement of marks'!IZ71)</f>
        <v>A</v>
      </c>
      <c r="L2523" s="935"/>
      <c r="M2523" s="940" t="s">
        <v>50</v>
      </c>
      <c r="N2523" s="941"/>
      <c r="P2523" s="362"/>
    </row>
    <row r="2524" spans="1:16" ht="21" customHeight="1">
      <c r="A2524" s="891" t="str">
        <f>'statement of marks'!$GN$3</f>
        <v xml:space="preserve"> ART EDU.</v>
      </c>
      <c r="B2524" s="892"/>
      <c r="C2524" s="934" t="s">
        <v>76</v>
      </c>
      <c r="D2524" s="934"/>
      <c r="E2524" s="934" t="s">
        <v>77</v>
      </c>
      <c r="F2524" s="934"/>
      <c r="G2524" s="934"/>
      <c r="H2524" s="934" t="s">
        <v>78</v>
      </c>
      <c r="I2524" s="934"/>
      <c r="J2524" s="270" t="s">
        <v>35</v>
      </c>
      <c r="K2524" s="274" t="s">
        <v>52</v>
      </c>
      <c r="L2524" s="935"/>
      <c r="M2524" s="942" t="str">
        <f>IF(M2522="","",IF(M2522&gt;=60,"FIRST",IF(M2522&gt;=48,"SECOND",IF(M2522&gt;=36,"THIRD"))))</f>
        <v/>
      </c>
      <c r="N2524" s="943"/>
      <c r="P2524" s="362"/>
    </row>
    <row r="2525" spans="1:16" ht="21" customHeight="1">
      <c r="A2525" s="891"/>
      <c r="B2525" s="892"/>
      <c r="C2525" s="934">
        <f>'statement of marks'!$GN$6</f>
        <v>25</v>
      </c>
      <c r="D2525" s="934"/>
      <c r="E2525" s="274">
        <f>'statement of marks'!$GO$6</f>
        <v>30</v>
      </c>
      <c r="F2525" s="274"/>
      <c r="G2525" s="270">
        <f>'statement of marks'!$GP$6</f>
        <v>30</v>
      </c>
      <c r="H2525" s="934">
        <f>'statement of marks'!$GQ$6</f>
        <v>15</v>
      </c>
      <c r="I2525" s="934"/>
      <c r="J2525" s="270">
        <f>SUM(C2525,E2525,G2525,H2525)</f>
        <v>100</v>
      </c>
      <c r="K2525" s="274"/>
      <c r="L2525" s="935"/>
      <c r="M2525" s="942"/>
      <c r="N2525" s="943"/>
      <c r="P2525" s="362"/>
    </row>
    <row r="2526" spans="1:16" ht="21" customHeight="1">
      <c r="A2526" s="891"/>
      <c r="B2526" s="892"/>
      <c r="C2526" s="939">
        <f>IF('statement of marks'!GN71="","",'statement of marks'!GN71)</f>
        <v>24</v>
      </c>
      <c r="D2526" s="939"/>
      <c r="E2526" s="277">
        <f>'statement of marks'!GO71</f>
        <v>28</v>
      </c>
      <c r="F2526" s="277"/>
      <c r="G2526" s="272">
        <f>'statement of marks'!GP71</f>
        <v>27</v>
      </c>
      <c r="H2526" s="939">
        <f>'statement of marks'!GQ71</f>
        <v>14</v>
      </c>
      <c r="I2526" s="939"/>
      <c r="J2526" s="270">
        <f>IF(H2526="","",SUM(C2526:H2526))</f>
        <v>93</v>
      </c>
      <c r="K2526" s="275" t="str">
        <f>IF('statement of marks'!JA71="","",'statement of marks'!JA71)</f>
        <v>A</v>
      </c>
      <c r="L2526" s="944" t="s">
        <v>442</v>
      </c>
      <c r="M2526" s="945"/>
      <c r="N2526" s="946"/>
      <c r="P2526" s="362"/>
    </row>
    <row r="2527" spans="1:16" ht="21" customHeight="1">
      <c r="A2527" s="922" t="s">
        <v>439</v>
      </c>
      <c r="B2527" s="923"/>
      <c r="C2527" s="901" t="str">
        <f>'statement of marks'!HK71</f>
        <v/>
      </c>
      <c r="D2527" s="901"/>
      <c r="E2527" s="901"/>
      <c r="F2527" s="278"/>
      <c r="G2527" s="278" t="s">
        <v>211</v>
      </c>
      <c r="H2527" s="275" t="str">
        <f>IF('statement of marks'!DR71="","",'statement of marks'!DR71)</f>
        <v/>
      </c>
      <c r="I2527" s="942" t="s">
        <v>209</v>
      </c>
      <c r="J2527" s="942"/>
      <c r="K2527" s="272" t="str">
        <f>IF('statement of marks'!HM71="","",'statement of marks'!HM71)</f>
        <v/>
      </c>
      <c r="L2527" s="945"/>
      <c r="M2527" s="945"/>
      <c r="N2527" s="946"/>
      <c r="P2527" s="362"/>
    </row>
    <row r="2528" spans="1:16" ht="21" customHeight="1">
      <c r="A2528" s="310" t="s">
        <v>363</v>
      </c>
      <c r="B2528" s="947" t="s">
        <v>202</v>
      </c>
      <c r="C2528" s="947"/>
      <c r="D2528" s="939" t="s">
        <v>203</v>
      </c>
      <c r="E2528" s="939"/>
      <c r="F2528" s="272"/>
      <c r="G2528" s="939" t="s">
        <v>204</v>
      </c>
      <c r="H2528" s="939"/>
      <c r="I2528" s="939" t="s">
        <v>205</v>
      </c>
      <c r="J2528" s="939"/>
      <c r="K2528" s="272" t="s">
        <v>324</v>
      </c>
      <c r="L2528" s="945"/>
      <c r="M2528" s="945"/>
      <c r="N2528" s="946"/>
      <c r="P2528" s="362"/>
    </row>
    <row r="2529" spans="1:16" ht="21" customHeight="1">
      <c r="A2529" s="891" t="s">
        <v>200</v>
      </c>
      <c r="B2529" s="892"/>
      <c r="C2529" s="277" t="str">
        <f>IF('statement of marks'!HO71="","",'statement of marks'!HO71)</f>
        <v/>
      </c>
      <c r="D2529" s="893" t="str">
        <f>IF('statement of marks'!HQ71="","",'statement of marks'!HQ71)</f>
        <v/>
      </c>
      <c r="E2529" s="893"/>
      <c r="F2529" s="277"/>
      <c r="G2529" s="893" t="str">
        <f>IF('statement of marks'!HS71="","",'statement of marks'!HS71)</f>
        <v/>
      </c>
      <c r="H2529" s="893"/>
      <c r="I2529" s="893" t="str">
        <f>IF('statement of marks'!HU71="","",'statement of marks'!HU71)</f>
        <v/>
      </c>
      <c r="J2529" s="893"/>
      <c r="K2529" s="275" t="str">
        <f>'statement of marks'!HW71</f>
        <v/>
      </c>
      <c r="L2529" s="894" t="str">
        <f>IF(OR(M2520="PASS",M2520="FAIL"),'result subject-wise'!$AV$112,"")</f>
        <v/>
      </c>
      <c r="M2529" s="894"/>
      <c r="N2529" s="895"/>
      <c r="P2529" s="362"/>
    </row>
    <row r="2530" spans="1:16" ht="21" customHeight="1">
      <c r="A2530" s="896" t="s">
        <v>201</v>
      </c>
      <c r="B2530" s="897"/>
      <c r="C2530" s="274" t="str">
        <f>IF('statement of marks'!HN71="","",'statement of marks'!HN71)</f>
        <v/>
      </c>
      <c r="D2530" s="898" t="str">
        <f>IF('statement of marks'!HP71="","",'statement of marks'!HP71)</f>
        <v/>
      </c>
      <c r="E2530" s="898"/>
      <c r="F2530" s="274"/>
      <c r="G2530" s="898" t="str">
        <f>IF('statement of marks'!HR71="","",'statement of marks'!HR71)</f>
        <v/>
      </c>
      <c r="H2530" s="898"/>
      <c r="I2530" s="898" t="str">
        <f>IF('statement of marks'!HT71="","",'statement of marks'!HT71)</f>
        <v/>
      </c>
      <c r="J2530" s="898"/>
      <c r="K2530" s="274" t="str">
        <f>'statement of marks'!HV71</f>
        <v/>
      </c>
      <c r="L2530" s="894"/>
      <c r="M2530" s="894"/>
      <c r="N2530" s="895"/>
      <c r="P2530" s="362"/>
    </row>
    <row r="2531" spans="1:16" ht="21" customHeight="1">
      <c r="A2531" s="899" t="s">
        <v>323</v>
      </c>
      <c r="B2531" s="900"/>
      <c r="C2531" s="22"/>
      <c r="D2531" s="901"/>
      <c r="E2531" s="901"/>
      <c r="F2531" s="278"/>
      <c r="G2531" s="901"/>
      <c r="H2531" s="901"/>
      <c r="I2531" s="901"/>
      <c r="J2531" s="901"/>
      <c r="K2531" s="901"/>
      <c r="L2531" s="901"/>
      <c r="M2531" s="901"/>
      <c r="N2531" s="902"/>
      <c r="P2531" s="362"/>
    </row>
    <row r="2532" spans="1:16" ht="21" customHeight="1">
      <c r="A2532" s="899" t="s">
        <v>206</v>
      </c>
      <c r="B2532" s="900"/>
      <c r="C2532" s="22"/>
      <c r="D2532" s="901"/>
      <c r="E2532" s="901"/>
      <c r="F2532" s="278"/>
      <c r="G2532" s="901"/>
      <c r="H2532" s="901"/>
      <c r="I2532" s="901"/>
      <c r="J2532" s="901"/>
      <c r="K2532" s="901"/>
      <c r="L2532" s="901"/>
      <c r="M2532" s="901"/>
      <c r="N2532" s="902"/>
      <c r="P2532" s="362"/>
    </row>
    <row r="2533" spans="1:16" ht="21" customHeight="1">
      <c r="A2533" s="891" t="s">
        <v>322</v>
      </c>
      <c r="B2533" s="892"/>
      <c r="C2533" s="22"/>
      <c r="D2533" s="901"/>
      <c r="E2533" s="901"/>
      <c r="F2533" s="278"/>
      <c r="G2533" s="901"/>
      <c r="H2533" s="901"/>
      <c r="I2533" s="901"/>
      <c r="J2533" s="901"/>
      <c r="K2533" s="594" t="s">
        <v>322</v>
      </c>
      <c r="L2533" s="901"/>
      <c r="M2533" s="901"/>
      <c r="N2533" s="902"/>
      <c r="P2533" s="362"/>
    </row>
    <row r="2534" spans="1:16" ht="21" customHeight="1">
      <c r="A2534" s="891" t="s">
        <v>207</v>
      </c>
      <c r="B2534" s="892"/>
      <c r="C2534" s="22"/>
      <c r="D2534" s="901"/>
      <c r="E2534" s="901"/>
      <c r="F2534" s="278"/>
      <c r="G2534" s="901"/>
      <c r="H2534" s="901"/>
      <c r="I2534" s="901"/>
      <c r="J2534" s="901"/>
      <c r="K2534" s="901"/>
      <c r="L2534" s="901"/>
      <c r="M2534" s="901"/>
      <c r="N2534" s="902"/>
      <c r="P2534" s="362"/>
    </row>
    <row r="2535" spans="1:16" ht="21" customHeight="1" thickBot="1">
      <c r="A2535" s="905" t="s">
        <v>208</v>
      </c>
      <c r="B2535" s="906"/>
      <c r="C2535" s="906"/>
      <c r="D2535" s="906"/>
      <c r="E2535" s="906"/>
      <c r="F2535" s="314"/>
      <c r="G2535" s="907">
        <f>'statement of marks'!$HV$108</f>
        <v>45781</v>
      </c>
      <c r="H2535" s="907"/>
      <c r="I2535" s="908" t="s">
        <v>210</v>
      </c>
      <c r="J2535" s="908"/>
      <c r="K2535" s="903"/>
      <c r="L2535" s="903"/>
      <c r="M2535" s="903"/>
      <c r="N2535" s="904"/>
      <c r="P2535" s="362"/>
    </row>
    <row r="2536" spans="1:16" ht="21" customHeight="1" thickTop="1">
      <c r="A2536" s="962" t="s">
        <v>195</v>
      </c>
      <c r="B2536" s="963"/>
      <c r="C2536" s="963"/>
      <c r="D2536" s="963"/>
      <c r="E2536" s="963"/>
      <c r="F2536" s="963"/>
      <c r="G2536" s="963"/>
      <c r="H2536" s="963"/>
      <c r="I2536" s="963"/>
      <c r="J2536" s="963"/>
      <c r="K2536" s="963"/>
      <c r="L2536" s="963"/>
      <c r="M2536" s="963"/>
      <c r="N2536" s="964"/>
      <c r="P2536" s="362"/>
    </row>
    <row r="2537" spans="1:16" ht="21" customHeight="1">
      <c r="A2537" s="965" t="str">
        <f>IF('statement of marks'!$A$2="","",'statement of marks'!$A$2)</f>
        <v>Govt. Higher Secondary School, XYZ</v>
      </c>
      <c r="B2537" s="966"/>
      <c r="C2537" s="966"/>
      <c r="D2537" s="966"/>
      <c r="E2537" s="966"/>
      <c r="F2537" s="966"/>
      <c r="G2537" s="966"/>
      <c r="H2537" s="966"/>
      <c r="I2537" s="966"/>
      <c r="J2537" s="966"/>
      <c r="K2537" s="966"/>
      <c r="L2537" s="966"/>
      <c r="M2537" s="966"/>
      <c r="N2537" s="967"/>
      <c r="P2537" s="362"/>
    </row>
    <row r="2538" spans="1:16" ht="21" customHeight="1">
      <c r="A2538" s="965"/>
      <c r="B2538" s="966"/>
      <c r="C2538" s="966"/>
      <c r="D2538" s="966"/>
      <c r="E2538" s="966"/>
      <c r="F2538" s="966"/>
      <c r="G2538" s="966"/>
      <c r="H2538" s="966"/>
      <c r="I2538" s="966"/>
      <c r="J2538" s="966"/>
      <c r="K2538" s="966"/>
      <c r="L2538" s="966"/>
      <c r="M2538" s="966"/>
      <c r="N2538" s="967"/>
      <c r="P2538" s="362"/>
    </row>
    <row r="2539" spans="1:16" ht="21" customHeight="1">
      <c r="A2539" s="891" t="s">
        <v>196</v>
      </c>
      <c r="B2539" s="892"/>
      <c r="C2539" s="939" t="str">
        <f>IF(M2559="","MAIN EXAM.",IF(C2566="SUPPL.","SUPPL. EXAM.",IF(C2566="RE-EXAM.","RE-EXAM.",)))</f>
        <v>MAIN EXAM.</v>
      </c>
      <c r="D2539" s="939"/>
      <c r="E2539" s="939"/>
      <c r="F2539" s="939"/>
      <c r="G2539" s="939"/>
      <c r="H2539" s="948" t="s">
        <v>133</v>
      </c>
      <c r="I2539" s="949"/>
      <c r="J2539" s="352" t="str">
        <f>IF('statement of marks'!$F$3="","",'statement of marks'!$F$3)</f>
        <v>2024-25</v>
      </c>
      <c r="K2539" s="939" t="s">
        <v>62</v>
      </c>
      <c r="L2539" s="939"/>
      <c r="M2539" s="939" t="str">
        <f>IF('statement of marks'!D72="","",'statement of marks'!D72)</f>
        <v/>
      </c>
      <c r="N2539" s="950"/>
      <c r="P2539" s="362"/>
    </row>
    <row r="2540" spans="1:16" ht="21" customHeight="1">
      <c r="A2540" s="891" t="s">
        <v>36</v>
      </c>
      <c r="B2540" s="892"/>
      <c r="C2540" s="892" t="str">
        <f>IF('statement of marks'!G72="","",'statement of marks'!G72)</f>
        <v/>
      </c>
      <c r="D2540" s="892"/>
      <c r="E2540" s="892"/>
      <c r="F2540" s="892"/>
      <c r="G2540" s="892"/>
      <c r="H2540" s="892"/>
      <c r="I2540" s="892"/>
      <c r="J2540" s="892"/>
      <c r="K2540" s="892"/>
      <c r="L2540" s="892"/>
      <c r="M2540" s="892"/>
      <c r="N2540" s="951"/>
      <c r="P2540" s="362"/>
    </row>
    <row r="2541" spans="1:16" ht="21" customHeight="1">
      <c r="A2541" s="891" t="s">
        <v>37</v>
      </c>
      <c r="B2541" s="892"/>
      <c r="C2541" s="892" t="str">
        <f>IF('statement of marks'!H72="","",'statement of marks'!H72)</f>
        <v/>
      </c>
      <c r="D2541" s="892"/>
      <c r="E2541" s="892"/>
      <c r="F2541" s="892"/>
      <c r="G2541" s="892"/>
      <c r="H2541" s="892"/>
      <c r="I2541" s="892"/>
      <c r="J2541" s="892"/>
      <c r="K2541" s="892"/>
      <c r="L2541" s="892"/>
      <c r="M2541" s="892"/>
      <c r="N2541" s="951"/>
      <c r="P2541" s="362"/>
    </row>
    <row r="2542" spans="1:16" ht="21" customHeight="1">
      <c r="A2542" s="891" t="s">
        <v>38</v>
      </c>
      <c r="B2542" s="892"/>
      <c r="C2542" s="892" t="str">
        <f>IF('statement of marks'!I72="","",'statement of marks'!I72)</f>
        <v/>
      </c>
      <c r="D2542" s="892"/>
      <c r="E2542" s="892"/>
      <c r="F2542" s="892"/>
      <c r="G2542" s="892"/>
      <c r="H2542" s="892"/>
      <c r="I2542" s="892"/>
      <c r="J2542" s="892"/>
      <c r="K2542" s="892"/>
      <c r="L2542" s="892"/>
      <c r="M2542" s="892"/>
      <c r="N2542" s="951"/>
      <c r="P2542" s="362"/>
    </row>
    <row r="2543" spans="1:16" ht="21" customHeight="1">
      <c r="A2543" s="891" t="s">
        <v>243</v>
      </c>
      <c r="B2543" s="892"/>
      <c r="C2543" s="892" t="str">
        <f>IF('statement of marks'!$A$3="","",'statement of marks'!$A$3)</f>
        <v>9 'A'</v>
      </c>
      <c r="D2543" s="892"/>
      <c r="E2543" s="939" t="s">
        <v>63</v>
      </c>
      <c r="F2543" s="939"/>
      <c r="G2543" s="939"/>
      <c r="H2543" s="939" t="str">
        <f>IF('statement of marks'!E72="","",'statement of marks'!E72)</f>
        <v/>
      </c>
      <c r="I2543" s="939"/>
      <c r="J2543" s="952" t="s">
        <v>58</v>
      </c>
      <c r="K2543" s="952"/>
      <c r="L2543" s="953" t="str">
        <f>IF('statement of marks'!F72="","",'statement of marks'!F72)</f>
        <v/>
      </c>
      <c r="M2543" s="953"/>
      <c r="N2543" s="954"/>
      <c r="P2543" s="362"/>
    </row>
    <row r="2544" spans="1:16" ht="21" customHeight="1">
      <c r="A2544" s="955" t="s">
        <v>197</v>
      </c>
      <c r="B2544" s="956" t="s">
        <v>198</v>
      </c>
      <c r="C2544" s="659" t="s">
        <v>67</v>
      </c>
      <c r="D2544" s="659" t="s">
        <v>68</v>
      </c>
      <c r="E2544" s="957" t="s">
        <v>434</v>
      </c>
      <c r="F2544" s="958" t="s">
        <v>431</v>
      </c>
      <c r="G2544" s="659" t="s">
        <v>370</v>
      </c>
      <c r="H2544" s="659" t="s">
        <v>212</v>
      </c>
      <c r="I2544" s="659" t="s">
        <v>432</v>
      </c>
      <c r="J2544" s="659" t="s">
        <v>168</v>
      </c>
      <c r="K2544" s="659" t="s">
        <v>438</v>
      </c>
      <c r="L2544" s="659" t="s">
        <v>365</v>
      </c>
      <c r="M2544" s="659" t="s">
        <v>366</v>
      </c>
      <c r="N2544" s="961" t="s">
        <v>213</v>
      </c>
      <c r="P2544" s="362"/>
    </row>
    <row r="2545" spans="1:16" ht="21" customHeight="1">
      <c r="A2545" s="955"/>
      <c r="B2545" s="956"/>
      <c r="C2545" s="659"/>
      <c r="D2545" s="659"/>
      <c r="E2545" s="957"/>
      <c r="F2545" s="959"/>
      <c r="G2545" s="659"/>
      <c r="H2545" s="659"/>
      <c r="I2545" s="659"/>
      <c r="J2545" s="659"/>
      <c r="K2545" s="659"/>
      <c r="L2545" s="659"/>
      <c r="M2545" s="659"/>
      <c r="N2545" s="961"/>
      <c r="P2545" s="362"/>
    </row>
    <row r="2546" spans="1:16" ht="21" customHeight="1">
      <c r="A2546" s="955"/>
      <c r="B2546" s="956"/>
      <c r="C2546" s="659"/>
      <c r="D2546" s="659"/>
      <c r="E2546" s="957"/>
      <c r="F2546" s="960"/>
      <c r="G2546" s="659"/>
      <c r="H2546" s="659"/>
      <c r="I2546" s="659"/>
      <c r="J2546" s="659"/>
      <c r="K2546" s="659"/>
      <c r="L2546" s="659"/>
      <c r="M2546" s="659"/>
      <c r="N2546" s="961"/>
      <c r="P2546" s="362"/>
    </row>
    <row r="2547" spans="1:16" ht="21" customHeight="1">
      <c r="A2547" s="922" t="s">
        <v>149</v>
      </c>
      <c r="B2547" s="923"/>
      <c r="C2547" s="274">
        <v>10</v>
      </c>
      <c r="D2547" s="274">
        <v>10</v>
      </c>
      <c r="E2547" s="322" t="s">
        <v>436</v>
      </c>
      <c r="F2547" s="322" t="s">
        <v>437</v>
      </c>
      <c r="G2547" s="274">
        <v>70</v>
      </c>
      <c r="H2547" s="270">
        <v>100</v>
      </c>
      <c r="I2547" s="202">
        <v>100</v>
      </c>
      <c r="J2547" s="270">
        <v>200</v>
      </c>
      <c r="K2547" s="279"/>
      <c r="L2547" s="270">
        <v>100</v>
      </c>
      <c r="M2547" s="270"/>
      <c r="N2547" s="201">
        <v>200</v>
      </c>
      <c r="P2547" s="362"/>
    </row>
    <row r="2548" spans="1:16" ht="21" customHeight="1">
      <c r="A2548" s="891" t="str">
        <f>'statement of marks'!$J$3</f>
        <v xml:space="preserve"> HINDI</v>
      </c>
      <c r="B2548" s="892"/>
      <c r="C2548" s="277" t="str">
        <f>IF('statement of marks'!J72="","",'statement of marks'!J72)</f>
        <v/>
      </c>
      <c r="D2548" s="277" t="str">
        <f>IF('statement of marks'!K72="","",'statement of marks'!K72)</f>
        <v/>
      </c>
      <c r="E2548" s="277" t="str">
        <f>IF('statement of marks'!L72="","",'statement of marks'!L72)</f>
        <v/>
      </c>
      <c r="F2548" s="360" t="str">
        <f>IF('statement of marks'!N72="","",'statement of marks'!N72)</f>
        <v/>
      </c>
      <c r="G2548" s="277" t="str">
        <f>IF('statement of marks'!O72="","",'statement of marks'!O72)</f>
        <v/>
      </c>
      <c r="H2548" s="270" t="str">
        <f t="shared" ref="H2548:H2553" si="389">IF(G2548="","",SUM(C2548:G2548))</f>
        <v/>
      </c>
      <c r="I2548" s="202" t="str">
        <f>IF('statement of marks'!Q72="","",'statement of marks'!Q72)</f>
        <v/>
      </c>
      <c r="J2548" s="203" t="str">
        <f t="shared" ref="J2548:J2553" si="390">IF(I2548="","",SUM(H2548:I2548))</f>
        <v/>
      </c>
      <c r="K2548" s="275" t="str">
        <f>CONCATENATE('statement of marks'!HZ72,'statement of marks'!IA72,'statement of marks'!IB72)</f>
        <v/>
      </c>
      <c r="L2548" s="277" t="str">
        <f>IF('result subject-wise'!AB72="","",'result subject-wise'!AB72)</f>
        <v/>
      </c>
      <c r="M2548" s="277" t="str">
        <f>IF('result subject-wise'!AK72="","",'result subject-wise'!AK72)</f>
        <v/>
      </c>
      <c r="N2548" s="276" t="str">
        <f>IF(AND(K2548="RE",M2548=""),"",IF(AND(K2548="S",M2548=""),"",IF(M2548="P",SUM(H2548,L2548),J2548)))</f>
        <v/>
      </c>
      <c r="P2548" s="362"/>
    </row>
    <row r="2549" spans="1:16" ht="21" customHeight="1">
      <c r="A2549" s="891" t="str">
        <f>'statement of marks'!$Y$3</f>
        <v xml:space="preserve"> ENGLISH</v>
      </c>
      <c r="B2549" s="892"/>
      <c r="C2549" s="277" t="str">
        <f>IF('statement of marks'!Y72="","",'statement of marks'!Y72)</f>
        <v/>
      </c>
      <c r="D2549" s="277" t="str">
        <f>IF('statement of marks'!Z72="","",'statement of marks'!Z72)</f>
        <v/>
      </c>
      <c r="E2549" s="277" t="str">
        <f>IF('statement of marks'!AA72="","",'statement of marks'!AA72)</f>
        <v/>
      </c>
      <c r="F2549" s="360" t="str">
        <f>IF('statement of marks'!AC72="","",'statement of marks'!AC72)</f>
        <v/>
      </c>
      <c r="G2549" s="277" t="str">
        <f>IF('statement of marks'!AD72="","",'statement of marks'!AD72)</f>
        <v/>
      </c>
      <c r="H2549" s="270" t="str">
        <f t="shared" si="389"/>
        <v/>
      </c>
      <c r="I2549" s="202" t="str">
        <f>IF('statement of marks'!AF72="","",'statement of marks'!AF72)</f>
        <v/>
      </c>
      <c r="J2549" s="203" t="str">
        <f t="shared" si="390"/>
        <v/>
      </c>
      <c r="K2549" s="275" t="str">
        <f>CONCATENATE('statement of marks'!IC72,'statement of marks'!ID72,'statement of marks'!IE72,)</f>
        <v/>
      </c>
      <c r="L2549" s="277" t="str">
        <f>IF('result subject-wise'!AC72="","",'result subject-wise'!AC72)</f>
        <v/>
      </c>
      <c r="M2549" s="277" t="str">
        <f>IF('result subject-wise'!AL72="","",'result subject-wise'!AL72)</f>
        <v/>
      </c>
      <c r="N2549" s="276" t="str">
        <f t="shared" ref="N2549:N2553" si="391">IF(AND(K2549="RE",M2549=""),"",IF(AND(K2549="S",M2549=""),"",IF(M2549="P",SUM(H2549,L2549),J2549)))</f>
        <v/>
      </c>
      <c r="P2549" s="362"/>
    </row>
    <row r="2550" spans="1:16" ht="21" customHeight="1">
      <c r="A2550" s="891" t="str">
        <f>'statement of marks'!AO72</f>
        <v/>
      </c>
      <c r="B2550" s="892"/>
      <c r="C2550" s="277" t="str">
        <f>IF('statement of marks'!AP72="","",'statement of marks'!AP72)</f>
        <v/>
      </c>
      <c r="D2550" s="277" t="str">
        <f>IF('statement of marks'!AQ72="","",'statement of marks'!AQ72)</f>
        <v/>
      </c>
      <c r="E2550" s="277" t="str">
        <f>IF('statement of marks'!AR72="","",'statement of marks'!AR72)</f>
        <v/>
      </c>
      <c r="F2550" s="360" t="str">
        <f>IF('statement of marks'!AT72="","",'statement of marks'!AT72)</f>
        <v/>
      </c>
      <c r="G2550" s="277" t="str">
        <f>IF('statement of marks'!AU72="","",'statement of marks'!AU72)</f>
        <v/>
      </c>
      <c r="H2550" s="270" t="str">
        <f t="shared" si="389"/>
        <v/>
      </c>
      <c r="I2550" s="202" t="str">
        <f>IF('statement of marks'!AW72="","",'statement of marks'!AW72)</f>
        <v/>
      </c>
      <c r="J2550" s="203" t="str">
        <f t="shared" si="390"/>
        <v/>
      </c>
      <c r="K2550" s="275" t="str">
        <f>CONCATENATE('statement of marks'!IF72,'statement of marks'!IL72,'statement of marks'!IM72)</f>
        <v/>
      </c>
      <c r="L2550" s="277" t="str">
        <f>IF('result subject-wise'!AD72="","",'result subject-wise'!AD72)</f>
        <v/>
      </c>
      <c r="M2550" s="277" t="str">
        <f>IF('result subject-wise'!AM72="","",'result subject-wise'!AM72)</f>
        <v/>
      </c>
      <c r="N2550" s="276" t="str">
        <f t="shared" si="391"/>
        <v/>
      </c>
      <c r="P2550" s="362"/>
    </row>
    <row r="2551" spans="1:16" ht="21" customHeight="1">
      <c r="A2551" s="891" t="str">
        <f>'statement of marks'!$BE$3</f>
        <v xml:space="preserve"> SCIENCE</v>
      </c>
      <c r="B2551" s="892"/>
      <c r="C2551" s="277" t="str">
        <f>IF('statement of marks'!BE72="","",'statement of marks'!BE72)</f>
        <v/>
      </c>
      <c r="D2551" s="277" t="str">
        <f>IF('statement of marks'!BF72="","",'statement of marks'!BF72)</f>
        <v/>
      </c>
      <c r="E2551" s="277" t="str">
        <f>IF('statement of marks'!BG72="","",'statement of marks'!BG72)</f>
        <v/>
      </c>
      <c r="F2551" s="360" t="str">
        <f>IF('statement of marks'!BI72="","",'statement of marks'!BI72)</f>
        <v/>
      </c>
      <c r="G2551" s="277" t="str">
        <f>IF('statement of marks'!BJ72="","",'statement of marks'!BJ72)</f>
        <v/>
      </c>
      <c r="H2551" s="270" t="str">
        <f t="shared" si="389"/>
        <v/>
      </c>
      <c r="I2551" s="202" t="str">
        <f>IF('statement of marks'!BL72="","",'statement of marks'!BL72)</f>
        <v/>
      </c>
      <c r="J2551" s="203" t="str">
        <f t="shared" si="390"/>
        <v/>
      </c>
      <c r="K2551" s="275" t="str">
        <f>CONCATENATE('statement of marks'!IN72,'statement of marks'!IO72,'statement of marks'!IP72)</f>
        <v/>
      </c>
      <c r="L2551" s="277" t="str">
        <f>IF('result subject-wise'!AE72="","",'result subject-wise'!AE72)</f>
        <v/>
      </c>
      <c r="M2551" s="277" t="str">
        <f>IF('result subject-wise'!AN72="","",'result subject-wise'!AN72)</f>
        <v/>
      </c>
      <c r="N2551" s="276" t="str">
        <f t="shared" si="391"/>
        <v/>
      </c>
      <c r="P2551" s="362"/>
    </row>
    <row r="2552" spans="1:16" ht="21" customHeight="1">
      <c r="A2552" s="909" t="str">
        <f>'statement of marks'!$BU72</f>
        <v xml:space="preserve"> SOCIAL SCIENCE</v>
      </c>
      <c r="B2552" s="910"/>
      <c r="C2552" s="277">
        <f>IF('statement of marks'!CL72="","",'statement of marks'!CL72)</f>
        <v>10</v>
      </c>
      <c r="D2552" s="277">
        <f>IF('statement of marks'!CM72="","",'statement of marks'!CM72)</f>
        <v>10</v>
      </c>
      <c r="E2552" s="277">
        <f>IF('statement of marks'!CN72="","",'statement of marks'!CN72)</f>
        <v>9</v>
      </c>
      <c r="F2552" s="360">
        <f>IF('statement of marks'!CO72="","",'statement of marks'!CO72)</f>
        <v>0.5</v>
      </c>
      <c r="G2552" s="277">
        <f>IF('statement of marks'!CP72="","",'statement of marks'!CP72)</f>
        <v>70</v>
      </c>
      <c r="H2552" s="270">
        <f t="shared" si="389"/>
        <v>99.5</v>
      </c>
      <c r="I2552" s="202">
        <f>IF('statement of marks'!CR72="","",'statement of marks'!CR72)</f>
        <v>100</v>
      </c>
      <c r="J2552" s="203">
        <f t="shared" si="390"/>
        <v>199.5</v>
      </c>
      <c r="K2552" s="275" t="str">
        <f>CONCATENATE('statement of marks'!IQ72,'statement of marks'!IR72,'statement of marks'!IS72)</f>
        <v/>
      </c>
      <c r="L2552" s="277" t="str">
        <f>IF('result subject-wise'!AF72="","",'result subject-wise'!AF72)</f>
        <v/>
      </c>
      <c r="M2552" s="277" t="str">
        <f>IF('result subject-wise'!AO72="","",'result subject-wise'!AO72)</f>
        <v/>
      </c>
      <c r="N2552" s="276">
        <f t="shared" si="391"/>
        <v>199.5</v>
      </c>
      <c r="P2552" s="362"/>
    </row>
    <row r="2553" spans="1:16" ht="21" customHeight="1">
      <c r="A2553" s="891" t="str">
        <f>'statement of marks'!$CZ$3</f>
        <v xml:space="preserve"> MATHEMATICS</v>
      </c>
      <c r="B2553" s="892"/>
      <c r="C2553" s="277">
        <f>IF('statement of marks'!CZ72="","",'statement of marks'!CZ72)</f>
        <v>5</v>
      </c>
      <c r="D2553" s="277">
        <f>IF('statement of marks'!DA72="","",'statement of marks'!DA72)</f>
        <v>4</v>
      </c>
      <c r="E2553" s="277">
        <f>IF('statement of marks'!DB72="","",'statement of marks'!DB72)</f>
        <v>8</v>
      </c>
      <c r="F2553" s="360">
        <f>IF('statement of marks'!DD72="","",'statement of marks'!DD72)</f>
        <v>1</v>
      </c>
      <c r="G2553" s="277">
        <f>IF('statement of marks'!DE72="","",'statement of marks'!DE72)</f>
        <v>25</v>
      </c>
      <c r="H2553" s="270">
        <f t="shared" si="389"/>
        <v>43</v>
      </c>
      <c r="I2553" s="202">
        <f>IF('statement of marks'!DG72="","",'statement of marks'!DG72)</f>
        <v>90</v>
      </c>
      <c r="J2553" s="203">
        <f t="shared" si="390"/>
        <v>133</v>
      </c>
      <c r="K2553" s="275" t="str">
        <f>CONCATENATE('statement of marks'!IT72,'statement of marks'!IU72,'statement of marks'!IV72)</f>
        <v/>
      </c>
      <c r="L2553" s="277" t="str">
        <f>IF('result subject-wise'!AG72="","",'result subject-wise'!AG72)</f>
        <v/>
      </c>
      <c r="M2553" s="277" t="str">
        <f>IF('result subject-wise'!AP72="","",'result subject-wise'!AP72)</f>
        <v/>
      </c>
      <c r="N2553" s="276">
        <f t="shared" si="391"/>
        <v>133</v>
      </c>
      <c r="P2553" s="362"/>
    </row>
    <row r="2554" spans="1:16" ht="21" customHeight="1">
      <c r="A2554" s="911" t="s">
        <v>214</v>
      </c>
      <c r="B2554" s="912"/>
      <c r="C2554" s="274">
        <f t="shared" ref="C2554:D2554" si="392">IF(C2553="","",SUM(C2548:C2553))</f>
        <v>15</v>
      </c>
      <c r="D2554" s="274">
        <f t="shared" si="392"/>
        <v>14</v>
      </c>
      <c r="E2554" s="274">
        <f>IF(E2553="","",SUM(E2548:E2553))</f>
        <v>17</v>
      </c>
      <c r="F2554" s="361">
        <f>IF(F2553="","",SUM(F2548:F2553))</f>
        <v>1.5</v>
      </c>
      <c r="G2554" s="274">
        <f t="shared" ref="G2554:J2554" si="393">IF(G2553="","",SUM(G2548:G2553))</f>
        <v>95</v>
      </c>
      <c r="H2554" s="274">
        <f t="shared" si="393"/>
        <v>142.5</v>
      </c>
      <c r="I2554" s="274">
        <f t="shared" si="393"/>
        <v>190</v>
      </c>
      <c r="J2554" s="274">
        <f t="shared" si="393"/>
        <v>332.5</v>
      </c>
      <c r="K2554" s="913"/>
      <c r="L2554" s="914"/>
      <c r="M2554" s="919">
        <f>COUNTIF(M2548:M2553,"F")</f>
        <v>0</v>
      </c>
      <c r="N2554" s="273">
        <f>SUM(N2548:N2553)</f>
        <v>332.5</v>
      </c>
      <c r="P2554" s="362"/>
    </row>
    <row r="2555" spans="1:16" ht="21" customHeight="1">
      <c r="A2555" s="911" t="s">
        <v>199</v>
      </c>
      <c r="B2555" s="912"/>
      <c r="C2555" s="270">
        <f>60-(COUNTIF(C2548:C2553,"NA")*C2547+COUNTIF(C2548:C2553,"ML")*C2547)</f>
        <v>60</v>
      </c>
      <c r="D2555" s="270">
        <f>60-(COUNTIF(D2548:D2553,"NA")*D2547+COUNTIF(D2548:D2553,"ML")*D2547)</f>
        <v>60</v>
      </c>
      <c r="E2555" s="270">
        <f>53-(COUNTIF(E2548:E2553,"NA")*9+COUNTIF(E2548:E2553,"ML")*9)</f>
        <v>53</v>
      </c>
      <c r="F2555" s="270">
        <f>7-(COUNTIF(F2548:F2553,"ML")*1)</f>
        <v>7</v>
      </c>
      <c r="G2555" s="270">
        <f>420-(COUNTIF(G2548:G2553,"NA")*G2547+COUNTIF(G2548:G2553,"ML")*G2547)</f>
        <v>420</v>
      </c>
      <c r="H2555" s="270">
        <f>SUM(C2555:G2555)</f>
        <v>600</v>
      </c>
      <c r="I2555" s="270">
        <f>600-(COUNTIF(I2548:I2553,"ML")*100)</f>
        <v>600</v>
      </c>
      <c r="J2555" s="270">
        <f>SUM(H2555:I2555)</f>
        <v>1200</v>
      </c>
      <c r="K2555" s="915"/>
      <c r="L2555" s="916"/>
      <c r="M2555" s="920"/>
      <c r="N2555" s="201">
        <f>6*N2547</f>
        <v>1200</v>
      </c>
      <c r="P2555" s="362"/>
    </row>
    <row r="2556" spans="1:16" ht="21" customHeight="1">
      <c r="A2556" s="922" t="s">
        <v>130</v>
      </c>
      <c r="B2556" s="923"/>
      <c r="C2556" s="204">
        <f t="shared" ref="C2556:J2556" si="394">C2554/C2555*100</f>
        <v>25</v>
      </c>
      <c r="D2556" s="204">
        <f t="shared" si="394"/>
        <v>23.333333333333332</v>
      </c>
      <c r="E2556" s="204">
        <f t="shared" si="394"/>
        <v>32.075471698113205</v>
      </c>
      <c r="F2556" s="204">
        <f t="shared" si="394"/>
        <v>21.428571428571427</v>
      </c>
      <c r="G2556" s="204">
        <f t="shared" si="394"/>
        <v>22.61904761904762</v>
      </c>
      <c r="H2556" s="204">
        <f t="shared" si="394"/>
        <v>23.75</v>
      </c>
      <c r="I2556" s="204">
        <f t="shared" si="394"/>
        <v>31.666666666666664</v>
      </c>
      <c r="J2556" s="204">
        <f t="shared" si="394"/>
        <v>27.708333333333336</v>
      </c>
      <c r="K2556" s="917"/>
      <c r="L2556" s="918"/>
      <c r="M2556" s="921"/>
      <c r="N2556" s="354">
        <f>N2554/N2555*100</f>
        <v>27.708333333333336</v>
      </c>
      <c r="P2556" s="363"/>
    </row>
    <row r="2557" spans="1:16" ht="21" customHeight="1">
      <c r="A2557" s="891" t="str">
        <f>'statement of marks'!$DS$3</f>
        <v>RAJASTHAN KA SWARNIM ITIHAS</v>
      </c>
      <c r="B2557" s="892"/>
      <c r="C2557" s="272">
        <f>IF('statement of marks'!DS72="","",'statement of marks'!DS72)</f>
        <v>10</v>
      </c>
      <c r="D2557" s="272">
        <f>IF('statement of marks'!DT72="","",'statement of marks'!DT72)</f>
        <v>10</v>
      </c>
      <c r="E2557" s="277">
        <f>IF('statement of marks'!DU72="","",'statement of marks'!DU72)</f>
        <v>10</v>
      </c>
      <c r="F2557" s="924"/>
      <c r="G2557" s="272">
        <f>IF('statement of marks'!DW72="","",'statement of marks'!DW72)</f>
        <v>70</v>
      </c>
      <c r="H2557" s="270">
        <f>IF(G2557="","",SUM(C2557:G2557))</f>
        <v>100</v>
      </c>
      <c r="I2557" s="272">
        <f>IF('statement of marks'!DY72="","",'statement of marks'!DY72)</f>
        <v>100</v>
      </c>
      <c r="J2557" s="270">
        <f>IF(I2557="","",SUM(H2557:I2557))</f>
        <v>200</v>
      </c>
      <c r="K2557" s="275" t="str">
        <f>IF('statement of marks'!IW72="","",'statement of marks'!IW72)</f>
        <v/>
      </c>
      <c r="L2557" s="280" t="str">
        <f>IF('result subject-wise'!AQ72="","",'result subject-wise'!AQ72)</f>
        <v/>
      </c>
      <c r="M2557" s="927" t="s">
        <v>441</v>
      </c>
      <c r="N2557" s="928"/>
      <c r="P2557" s="362"/>
    </row>
    <row r="2558" spans="1:16" ht="21" customHeight="1">
      <c r="A2558" s="891" t="str">
        <f>'statement of marks'!$EG$3</f>
        <v xml:space="preserve"> PH. AND HEALTH EDU.</v>
      </c>
      <c r="B2558" s="892"/>
      <c r="C2558" s="272">
        <f>IF('statement of marks'!EI72="","",'statement of marks'!EI72)</f>
        <v>14</v>
      </c>
      <c r="D2558" s="272">
        <f>IF('statement of marks'!EL72="","",'statement of marks'!EL72)</f>
        <v>11</v>
      </c>
      <c r="E2558" s="277">
        <f>IF('statement of marks'!EO72="","",'statement of marks'!EO72)</f>
        <v>25</v>
      </c>
      <c r="F2558" s="925"/>
      <c r="G2558" s="272">
        <f>IF('statement of marks'!EU72="","",'statement of marks'!EU72)</f>
        <v>38</v>
      </c>
      <c r="H2558" s="270">
        <f>IF(G2558="","",SUM(C2558:G2558))</f>
        <v>88</v>
      </c>
      <c r="I2558" s="272">
        <f>IF('statement of marks'!EZ72="","",'statement of marks'!EZ72)</f>
        <v>100</v>
      </c>
      <c r="J2558" s="270">
        <f>IF(I2558="","",SUM(H2558:I2558))</f>
        <v>188</v>
      </c>
      <c r="K2558" s="275" t="str">
        <f>IF('statement of marks'!IX72="","",'statement of marks'!IX72)</f>
        <v>A</v>
      </c>
      <c r="L2558" s="274" t="str">
        <f>IF('result subject-wise'!AR72="","",'result subject-wise'!AR72)</f>
        <v/>
      </c>
      <c r="M2558" s="929"/>
      <c r="N2558" s="930"/>
      <c r="P2558" s="362"/>
    </row>
    <row r="2559" spans="1:16" ht="21" customHeight="1">
      <c r="A2559" s="891" t="str">
        <f>'statement of marks'!$FJ$3</f>
        <v xml:space="preserve"> FOUNDATION OF IT</v>
      </c>
      <c r="B2559" s="892"/>
      <c r="C2559" s="272">
        <f>IF('statement of marks'!FJ72="","",'statement of marks'!FJ72)</f>
        <v>10</v>
      </c>
      <c r="D2559" s="272">
        <f>IF('statement of marks'!FK72="","",'statement of marks'!FK72)</f>
        <v>10</v>
      </c>
      <c r="E2559" s="277">
        <f>IF('statement of marks'!FL72="","",'statement of marks'!FL72)</f>
        <v>10</v>
      </c>
      <c r="F2559" s="926"/>
      <c r="G2559" s="272">
        <f>IF('statement of marks'!FP72="","",'statement of marks'!FP72)</f>
        <v>51</v>
      </c>
      <c r="H2559" s="270">
        <f>IF(G2559="","",SUM(C2559:G2559))</f>
        <v>81</v>
      </c>
      <c r="I2559" s="272">
        <f>IF('statement of marks'!FU72="","",'statement of marks'!FU72)</f>
        <v>90</v>
      </c>
      <c r="J2559" s="270">
        <f>IF(I2559="","",SUM(H2559:I2559))</f>
        <v>171</v>
      </c>
      <c r="K2559" s="275" t="str">
        <f>IF('statement of marks'!IY72="","",'statement of marks'!IY72)</f>
        <v>A</v>
      </c>
      <c r="L2559" s="274" t="str">
        <f>IF('result subject-wise'!AS72="","",'result subject-wise'!AS72)</f>
        <v/>
      </c>
      <c r="M2559" s="931" t="str">
        <f>IF('result subject-wise'!AV72="","",'result subject-wise'!AV72)</f>
        <v/>
      </c>
      <c r="N2559" s="932"/>
      <c r="P2559" s="362"/>
    </row>
    <row r="2560" spans="1:16" ht="21" customHeight="1">
      <c r="A2560" s="891" t="str">
        <f>'statement of marks'!$GE$3</f>
        <v xml:space="preserve"> S.U.P.W.</v>
      </c>
      <c r="B2560" s="892"/>
      <c r="C2560" s="933" t="s">
        <v>244</v>
      </c>
      <c r="D2560" s="934"/>
      <c r="E2560" s="933" t="s">
        <v>74</v>
      </c>
      <c r="F2560" s="933"/>
      <c r="G2560" s="934"/>
      <c r="H2560" s="934" t="s">
        <v>75</v>
      </c>
      <c r="I2560" s="934"/>
      <c r="J2560" s="270" t="s">
        <v>35</v>
      </c>
      <c r="K2560" s="274" t="s">
        <v>52</v>
      </c>
      <c r="L2560" s="935"/>
      <c r="M2560" s="933" t="s">
        <v>130</v>
      </c>
      <c r="N2560" s="936"/>
      <c r="P2560" s="362"/>
    </row>
    <row r="2561" spans="1:16" ht="21" customHeight="1">
      <c r="A2561" s="891"/>
      <c r="B2561" s="892"/>
      <c r="C2561" s="934">
        <f>'statement of marks'!$GE$6</f>
        <v>25</v>
      </c>
      <c r="D2561" s="934"/>
      <c r="E2561" s="934">
        <f>'statement of marks'!$GF$6</f>
        <v>45</v>
      </c>
      <c r="F2561" s="934"/>
      <c r="G2561" s="934"/>
      <c r="H2561" s="934">
        <f>'statement of marks'!$GG$6</f>
        <v>30</v>
      </c>
      <c r="I2561" s="934"/>
      <c r="J2561" s="270">
        <f>SUM(C2561,E2561,H2561)</f>
        <v>100</v>
      </c>
      <c r="K2561" s="274"/>
      <c r="L2561" s="935"/>
      <c r="M2561" s="937" t="str">
        <f>IF(M2559="PASS",N2556,"")</f>
        <v/>
      </c>
      <c r="N2561" s="938"/>
      <c r="P2561" s="362"/>
    </row>
    <row r="2562" spans="1:16" ht="21" customHeight="1">
      <c r="A2562" s="891"/>
      <c r="B2562" s="892"/>
      <c r="C2562" s="939">
        <f>IF('statement of marks'!GE72="","",'statement of marks'!GE72)</f>
        <v>24</v>
      </c>
      <c r="D2562" s="939"/>
      <c r="E2562" s="939">
        <f>'statement of marks'!GF72</f>
        <v>44</v>
      </c>
      <c r="F2562" s="939"/>
      <c r="G2562" s="939"/>
      <c r="H2562" s="939">
        <f>'statement of marks'!GG72</f>
        <v>30</v>
      </c>
      <c r="I2562" s="939"/>
      <c r="J2562" s="272">
        <f>IF(H2562="","",SUM(C2562,E2562,H2562))</f>
        <v>98</v>
      </c>
      <c r="K2562" s="275" t="str">
        <f>IF('statement of marks'!IZ72="","",'statement of marks'!IZ72)</f>
        <v>A</v>
      </c>
      <c r="L2562" s="935"/>
      <c r="M2562" s="940" t="s">
        <v>50</v>
      </c>
      <c r="N2562" s="941"/>
      <c r="P2562" s="362"/>
    </row>
    <row r="2563" spans="1:16" ht="21" customHeight="1">
      <c r="A2563" s="891" t="str">
        <f>'statement of marks'!$GN$3</f>
        <v xml:space="preserve"> ART EDU.</v>
      </c>
      <c r="B2563" s="892"/>
      <c r="C2563" s="934" t="s">
        <v>76</v>
      </c>
      <c r="D2563" s="934"/>
      <c r="E2563" s="934" t="s">
        <v>77</v>
      </c>
      <c r="F2563" s="934"/>
      <c r="G2563" s="934"/>
      <c r="H2563" s="934" t="s">
        <v>78</v>
      </c>
      <c r="I2563" s="934"/>
      <c r="J2563" s="270" t="s">
        <v>35</v>
      </c>
      <c r="K2563" s="274" t="s">
        <v>52</v>
      </c>
      <c r="L2563" s="935"/>
      <c r="M2563" s="942" t="str">
        <f>IF(M2561="","",IF(M2561&gt;=60,"FIRST",IF(M2561&gt;=48,"SECOND",IF(M2561&gt;=36,"THIRD"))))</f>
        <v/>
      </c>
      <c r="N2563" s="943"/>
      <c r="P2563" s="362"/>
    </row>
    <row r="2564" spans="1:16" ht="21" customHeight="1">
      <c r="A2564" s="891"/>
      <c r="B2564" s="892"/>
      <c r="C2564" s="934">
        <f>'statement of marks'!$GN$6</f>
        <v>25</v>
      </c>
      <c r="D2564" s="934"/>
      <c r="E2564" s="274">
        <f>'statement of marks'!$GO$6</f>
        <v>30</v>
      </c>
      <c r="F2564" s="274"/>
      <c r="G2564" s="270">
        <f>'statement of marks'!$GP$6</f>
        <v>30</v>
      </c>
      <c r="H2564" s="934">
        <f>'statement of marks'!$GQ$6</f>
        <v>15</v>
      </c>
      <c r="I2564" s="934"/>
      <c r="J2564" s="270">
        <f>SUM(C2564,E2564,G2564,H2564)</f>
        <v>100</v>
      </c>
      <c r="K2564" s="274"/>
      <c r="L2564" s="935"/>
      <c r="M2564" s="942"/>
      <c r="N2564" s="943"/>
      <c r="P2564" s="362"/>
    </row>
    <row r="2565" spans="1:16" ht="21" customHeight="1">
      <c r="A2565" s="891"/>
      <c r="B2565" s="892"/>
      <c r="C2565" s="939">
        <f>IF('statement of marks'!GN72="","",'statement of marks'!GN72)</f>
        <v>24</v>
      </c>
      <c r="D2565" s="939"/>
      <c r="E2565" s="277">
        <f>'statement of marks'!GO72</f>
        <v>28</v>
      </c>
      <c r="F2565" s="277"/>
      <c r="G2565" s="272">
        <f>'statement of marks'!GP72</f>
        <v>27</v>
      </c>
      <c r="H2565" s="939">
        <f>'statement of marks'!GQ72</f>
        <v>14</v>
      </c>
      <c r="I2565" s="939"/>
      <c r="J2565" s="270">
        <f>IF(H2565="","",SUM(C2565:H2565))</f>
        <v>93</v>
      </c>
      <c r="K2565" s="275" t="str">
        <f>IF('statement of marks'!JA72="","",'statement of marks'!JA72)</f>
        <v>A</v>
      </c>
      <c r="L2565" s="944" t="s">
        <v>442</v>
      </c>
      <c r="M2565" s="945"/>
      <c r="N2565" s="946"/>
      <c r="P2565" s="362"/>
    </row>
    <row r="2566" spans="1:16" ht="21" customHeight="1">
      <c r="A2566" s="922" t="s">
        <v>439</v>
      </c>
      <c r="B2566" s="923"/>
      <c r="C2566" s="901" t="str">
        <f>'statement of marks'!HK72</f>
        <v/>
      </c>
      <c r="D2566" s="901"/>
      <c r="E2566" s="901"/>
      <c r="F2566" s="278"/>
      <c r="G2566" s="278" t="s">
        <v>211</v>
      </c>
      <c r="H2566" s="275" t="str">
        <f>IF('statement of marks'!DR72="","",'statement of marks'!DR72)</f>
        <v/>
      </c>
      <c r="I2566" s="942" t="s">
        <v>209</v>
      </c>
      <c r="J2566" s="942"/>
      <c r="K2566" s="272" t="str">
        <f>IF('statement of marks'!HM72="","",'statement of marks'!HM72)</f>
        <v/>
      </c>
      <c r="L2566" s="945"/>
      <c r="M2566" s="945"/>
      <c r="N2566" s="946"/>
      <c r="P2566" s="362"/>
    </row>
    <row r="2567" spans="1:16" ht="21" customHeight="1">
      <c r="A2567" s="310" t="s">
        <v>363</v>
      </c>
      <c r="B2567" s="947" t="s">
        <v>202</v>
      </c>
      <c r="C2567" s="947"/>
      <c r="D2567" s="939" t="s">
        <v>203</v>
      </c>
      <c r="E2567" s="939"/>
      <c r="F2567" s="272"/>
      <c r="G2567" s="939" t="s">
        <v>204</v>
      </c>
      <c r="H2567" s="939"/>
      <c r="I2567" s="939" t="s">
        <v>205</v>
      </c>
      <c r="J2567" s="939"/>
      <c r="K2567" s="272" t="s">
        <v>324</v>
      </c>
      <c r="L2567" s="945"/>
      <c r="M2567" s="945"/>
      <c r="N2567" s="946"/>
      <c r="P2567" s="362"/>
    </row>
    <row r="2568" spans="1:16" ht="21" customHeight="1">
      <c r="A2568" s="891" t="s">
        <v>200</v>
      </c>
      <c r="B2568" s="892"/>
      <c r="C2568" s="277" t="str">
        <f>IF('statement of marks'!HO72="","",'statement of marks'!HO72)</f>
        <v/>
      </c>
      <c r="D2568" s="893" t="str">
        <f>IF('statement of marks'!HQ72="","",'statement of marks'!HQ72)</f>
        <v/>
      </c>
      <c r="E2568" s="893"/>
      <c r="F2568" s="277"/>
      <c r="G2568" s="893" t="str">
        <f>IF('statement of marks'!HS72="","",'statement of marks'!HS72)</f>
        <v/>
      </c>
      <c r="H2568" s="893"/>
      <c r="I2568" s="893" t="str">
        <f>IF('statement of marks'!HU72="","",'statement of marks'!HU72)</f>
        <v/>
      </c>
      <c r="J2568" s="893"/>
      <c r="K2568" s="275" t="str">
        <f>'statement of marks'!HW72</f>
        <v/>
      </c>
      <c r="L2568" s="894" t="str">
        <f>IF(OR(M2559="PASS",M2559="FAIL"),'result subject-wise'!$AV$112,"")</f>
        <v/>
      </c>
      <c r="M2568" s="894"/>
      <c r="N2568" s="895"/>
      <c r="P2568" s="362"/>
    </row>
    <row r="2569" spans="1:16" ht="21" customHeight="1">
      <c r="A2569" s="896" t="s">
        <v>201</v>
      </c>
      <c r="B2569" s="897"/>
      <c r="C2569" s="274" t="str">
        <f>IF('statement of marks'!HN72="","",'statement of marks'!HN72)</f>
        <v/>
      </c>
      <c r="D2569" s="898" t="str">
        <f>IF('statement of marks'!HP72="","",'statement of marks'!HP72)</f>
        <v/>
      </c>
      <c r="E2569" s="898"/>
      <c r="F2569" s="274"/>
      <c r="G2569" s="898" t="str">
        <f>IF('statement of marks'!HR72="","",'statement of marks'!HR72)</f>
        <v/>
      </c>
      <c r="H2569" s="898"/>
      <c r="I2569" s="898" t="str">
        <f>IF('statement of marks'!HT72="","",'statement of marks'!HT72)</f>
        <v/>
      </c>
      <c r="J2569" s="898"/>
      <c r="K2569" s="274" t="str">
        <f>'statement of marks'!HV72</f>
        <v/>
      </c>
      <c r="L2569" s="894"/>
      <c r="M2569" s="894"/>
      <c r="N2569" s="895"/>
      <c r="P2569" s="362"/>
    </row>
    <row r="2570" spans="1:16" ht="21" customHeight="1">
      <c r="A2570" s="899" t="s">
        <v>323</v>
      </c>
      <c r="B2570" s="900"/>
      <c r="C2570" s="22"/>
      <c r="D2570" s="901"/>
      <c r="E2570" s="901"/>
      <c r="F2570" s="278"/>
      <c r="G2570" s="901"/>
      <c r="H2570" s="901"/>
      <c r="I2570" s="901"/>
      <c r="J2570" s="901"/>
      <c r="K2570" s="901"/>
      <c r="L2570" s="901"/>
      <c r="M2570" s="901"/>
      <c r="N2570" s="902"/>
      <c r="P2570" s="362"/>
    </row>
    <row r="2571" spans="1:16" ht="21" customHeight="1">
      <c r="A2571" s="899" t="s">
        <v>206</v>
      </c>
      <c r="B2571" s="900"/>
      <c r="C2571" s="22"/>
      <c r="D2571" s="901"/>
      <c r="E2571" s="901"/>
      <c r="F2571" s="278"/>
      <c r="G2571" s="901"/>
      <c r="H2571" s="901"/>
      <c r="I2571" s="901"/>
      <c r="J2571" s="901"/>
      <c r="K2571" s="901"/>
      <c r="L2571" s="901"/>
      <c r="M2571" s="901"/>
      <c r="N2571" s="902"/>
      <c r="P2571" s="362"/>
    </row>
    <row r="2572" spans="1:16" ht="21" customHeight="1">
      <c r="A2572" s="891" t="s">
        <v>322</v>
      </c>
      <c r="B2572" s="892"/>
      <c r="C2572" s="22"/>
      <c r="D2572" s="901"/>
      <c r="E2572" s="901"/>
      <c r="F2572" s="278"/>
      <c r="G2572" s="901"/>
      <c r="H2572" s="901"/>
      <c r="I2572" s="901"/>
      <c r="J2572" s="901"/>
      <c r="K2572" s="594" t="s">
        <v>322</v>
      </c>
      <c r="L2572" s="901"/>
      <c r="M2572" s="901"/>
      <c r="N2572" s="902"/>
      <c r="P2572" s="362"/>
    </row>
    <row r="2573" spans="1:16" ht="21" customHeight="1">
      <c r="A2573" s="891" t="s">
        <v>207</v>
      </c>
      <c r="B2573" s="892"/>
      <c r="C2573" s="22"/>
      <c r="D2573" s="901"/>
      <c r="E2573" s="901"/>
      <c r="F2573" s="278"/>
      <c r="G2573" s="901"/>
      <c r="H2573" s="901"/>
      <c r="I2573" s="901"/>
      <c r="J2573" s="901"/>
      <c r="K2573" s="901"/>
      <c r="L2573" s="901"/>
      <c r="M2573" s="901"/>
      <c r="N2573" s="902"/>
      <c r="P2573" s="362"/>
    </row>
    <row r="2574" spans="1:16" ht="21" customHeight="1" thickBot="1">
      <c r="A2574" s="905" t="s">
        <v>208</v>
      </c>
      <c r="B2574" s="906"/>
      <c r="C2574" s="906"/>
      <c r="D2574" s="906"/>
      <c r="E2574" s="906"/>
      <c r="F2574" s="314"/>
      <c r="G2574" s="907">
        <f>'statement of marks'!$HV$108</f>
        <v>45781</v>
      </c>
      <c r="H2574" s="907"/>
      <c r="I2574" s="908" t="s">
        <v>210</v>
      </c>
      <c r="J2574" s="908"/>
      <c r="K2574" s="903"/>
      <c r="L2574" s="903"/>
      <c r="M2574" s="903"/>
      <c r="N2574" s="904"/>
      <c r="P2574" s="362"/>
    </row>
    <row r="2575" spans="1:16" ht="21" customHeight="1" thickTop="1">
      <c r="A2575" s="962" t="s">
        <v>195</v>
      </c>
      <c r="B2575" s="963"/>
      <c r="C2575" s="963"/>
      <c r="D2575" s="963"/>
      <c r="E2575" s="963"/>
      <c r="F2575" s="963"/>
      <c r="G2575" s="963"/>
      <c r="H2575" s="963"/>
      <c r="I2575" s="963"/>
      <c r="J2575" s="963"/>
      <c r="K2575" s="963"/>
      <c r="L2575" s="963"/>
      <c r="M2575" s="963"/>
      <c r="N2575" s="964"/>
      <c r="P2575" s="362"/>
    </row>
    <row r="2576" spans="1:16" ht="21" customHeight="1">
      <c r="A2576" s="965" t="str">
        <f>IF('statement of marks'!$A$2="","",'statement of marks'!$A$2)</f>
        <v>Govt. Higher Secondary School, XYZ</v>
      </c>
      <c r="B2576" s="966"/>
      <c r="C2576" s="966"/>
      <c r="D2576" s="966"/>
      <c r="E2576" s="966"/>
      <c r="F2576" s="966"/>
      <c r="G2576" s="966"/>
      <c r="H2576" s="966"/>
      <c r="I2576" s="966"/>
      <c r="J2576" s="966"/>
      <c r="K2576" s="966"/>
      <c r="L2576" s="966"/>
      <c r="M2576" s="966"/>
      <c r="N2576" s="967"/>
      <c r="P2576" s="362"/>
    </row>
    <row r="2577" spans="1:16" ht="21" customHeight="1">
      <c r="A2577" s="965"/>
      <c r="B2577" s="966"/>
      <c r="C2577" s="966"/>
      <c r="D2577" s="966"/>
      <c r="E2577" s="966"/>
      <c r="F2577" s="966"/>
      <c r="G2577" s="966"/>
      <c r="H2577" s="966"/>
      <c r="I2577" s="966"/>
      <c r="J2577" s="966"/>
      <c r="K2577" s="966"/>
      <c r="L2577" s="966"/>
      <c r="M2577" s="966"/>
      <c r="N2577" s="967"/>
      <c r="P2577" s="362"/>
    </row>
    <row r="2578" spans="1:16" ht="21" customHeight="1">
      <c r="A2578" s="891" t="s">
        <v>196</v>
      </c>
      <c r="B2578" s="892"/>
      <c r="C2578" s="939" t="str">
        <f>IF(M2598="","MAIN EXAM.",IF(C2605="SUPPL.","SUPPL. EXAM.",IF(C2605="RE-EXAM.","RE-EXAM.",)))</f>
        <v>MAIN EXAM.</v>
      </c>
      <c r="D2578" s="939"/>
      <c r="E2578" s="939"/>
      <c r="F2578" s="939"/>
      <c r="G2578" s="939"/>
      <c r="H2578" s="948" t="s">
        <v>133</v>
      </c>
      <c r="I2578" s="949"/>
      <c r="J2578" s="352" t="str">
        <f>IF('statement of marks'!$F$3="","",'statement of marks'!$F$3)</f>
        <v>2024-25</v>
      </c>
      <c r="K2578" s="939" t="s">
        <v>62</v>
      </c>
      <c r="L2578" s="939"/>
      <c r="M2578" s="939" t="str">
        <f>IF('statement of marks'!D73="","",'statement of marks'!D73)</f>
        <v/>
      </c>
      <c r="N2578" s="950"/>
      <c r="P2578" s="362"/>
    </row>
    <row r="2579" spans="1:16" ht="21" customHeight="1">
      <c r="A2579" s="891" t="s">
        <v>36</v>
      </c>
      <c r="B2579" s="892"/>
      <c r="C2579" s="892" t="str">
        <f>IF('statement of marks'!G73="","",'statement of marks'!G73)</f>
        <v/>
      </c>
      <c r="D2579" s="892"/>
      <c r="E2579" s="892"/>
      <c r="F2579" s="892"/>
      <c r="G2579" s="892"/>
      <c r="H2579" s="892"/>
      <c r="I2579" s="892"/>
      <c r="J2579" s="892"/>
      <c r="K2579" s="892"/>
      <c r="L2579" s="892"/>
      <c r="M2579" s="892"/>
      <c r="N2579" s="951"/>
      <c r="P2579" s="362"/>
    </row>
    <row r="2580" spans="1:16" ht="21" customHeight="1">
      <c r="A2580" s="891" t="s">
        <v>37</v>
      </c>
      <c r="B2580" s="892"/>
      <c r="C2580" s="892" t="str">
        <f>IF('statement of marks'!H73="","",'statement of marks'!H73)</f>
        <v/>
      </c>
      <c r="D2580" s="892"/>
      <c r="E2580" s="892"/>
      <c r="F2580" s="892"/>
      <c r="G2580" s="892"/>
      <c r="H2580" s="892"/>
      <c r="I2580" s="892"/>
      <c r="J2580" s="892"/>
      <c r="K2580" s="892"/>
      <c r="L2580" s="892"/>
      <c r="M2580" s="892"/>
      <c r="N2580" s="951"/>
      <c r="P2580" s="362"/>
    </row>
    <row r="2581" spans="1:16" ht="21" customHeight="1">
      <c r="A2581" s="891" t="s">
        <v>38</v>
      </c>
      <c r="B2581" s="892"/>
      <c r="C2581" s="892" t="str">
        <f>IF('statement of marks'!I73="","",'statement of marks'!I73)</f>
        <v/>
      </c>
      <c r="D2581" s="892"/>
      <c r="E2581" s="892"/>
      <c r="F2581" s="892"/>
      <c r="G2581" s="892"/>
      <c r="H2581" s="892"/>
      <c r="I2581" s="892"/>
      <c r="J2581" s="892"/>
      <c r="K2581" s="892"/>
      <c r="L2581" s="892"/>
      <c r="M2581" s="892"/>
      <c r="N2581" s="951"/>
      <c r="P2581" s="362"/>
    </row>
    <row r="2582" spans="1:16" ht="21" customHeight="1">
      <c r="A2582" s="891" t="s">
        <v>243</v>
      </c>
      <c r="B2582" s="892"/>
      <c r="C2582" s="892" t="str">
        <f>IF('statement of marks'!$A$3="","",'statement of marks'!$A$3)</f>
        <v>9 'A'</v>
      </c>
      <c r="D2582" s="892"/>
      <c r="E2582" s="939" t="s">
        <v>63</v>
      </c>
      <c r="F2582" s="939"/>
      <c r="G2582" s="939"/>
      <c r="H2582" s="939" t="str">
        <f>IF('statement of marks'!E73="","",'statement of marks'!E73)</f>
        <v/>
      </c>
      <c r="I2582" s="939"/>
      <c r="J2582" s="952" t="s">
        <v>58</v>
      </c>
      <c r="K2582" s="952"/>
      <c r="L2582" s="953" t="str">
        <f>IF('statement of marks'!F73="","",'statement of marks'!F73)</f>
        <v/>
      </c>
      <c r="M2582" s="953"/>
      <c r="N2582" s="954"/>
      <c r="P2582" s="362"/>
    </row>
    <row r="2583" spans="1:16" ht="21" customHeight="1">
      <c r="A2583" s="955" t="s">
        <v>197</v>
      </c>
      <c r="B2583" s="956" t="s">
        <v>198</v>
      </c>
      <c r="C2583" s="659" t="s">
        <v>67</v>
      </c>
      <c r="D2583" s="659" t="s">
        <v>68</v>
      </c>
      <c r="E2583" s="957" t="s">
        <v>434</v>
      </c>
      <c r="F2583" s="958" t="s">
        <v>431</v>
      </c>
      <c r="G2583" s="659" t="s">
        <v>370</v>
      </c>
      <c r="H2583" s="659" t="s">
        <v>212</v>
      </c>
      <c r="I2583" s="659" t="s">
        <v>432</v>
      </c>
      <c r="J2583" s="659" t="s">
        <v>168</v>
      </c>
      <c r="K2583" s="659" t="s">
        <v>438</v>
      </c>
      <c r="L2583" s="659" t="s">
        <v>365</v>
      </c>
      <c r="M2583" s="659" t="s">
        <v>366</v>
      </c>
      <c r="N2583" s="961" t="s">
        <v>213</v>
      </c>
      <c r="P2583" s="362"/>
    </row>
    <row r="2584" spans="1:16" ht="21" customHeight="1">
      <c r="A2584" s="955"/>
      <c r="B2584" s="956"/>
      <c r="C2584" s="659"/>
      <c r="D2584" s="659"/>
      <c r="E2584" s="957"/>
      <c r="F2584" s="959"/>
      <c r="G2584" s="659"/>
      <c r="H2584" s="659"/>
      <c r="I2584" s="659"/>
      <c r="J2584" s="659"/>
      <c r="K2584" s="659"/>
      <c r="L2584" s="659"/>
      <c r="M2584" s="659"/>
      <c r="N2584" s="961"/>
      <c r="P2584" s="362"/>
    </row>
    <row r="2585" spans="1:16" ht="21" customHeight="1">
      <c r="A2585" s="955"/>
      <c r="B2585" s="956"/>
      <c r="C2585" s="659"/>
      <c r="D2585" s="659"/>
      <c r="E2585" s="957"/>
      <c r="F2585" s="960"/>
      <c r="G2585" s="659"/>
      <c r="H2585" s="659"/>
      <c r="I2585" s="659"/>
      <c r="J2585" s="659"/>
      <c r="K2585" s="659"/>
      <c r="L2585" s="659"/>
      <c r="M2585" s="659"/>
      <c r="N2585" s="961"/>
      <c r="P2585" s="362"/>
    </row>
    <row r="2586" spans="1:16" ht="21" customHeight="1">
      <c r="A2586" s="922" t="s">
        <v>149</v>
      </c>
      <c r="B2586" s="923"/>
      <c r="C2586" s="274">
        <v>10</v>
      </c>
      <c r="D2586" s="274">
        <v>10</v>
      </c>
      <c r="E2586" s="322" t="s">
        <v>436</v>
      </c>
      <c r="F2586" s="322" t="s">
        <v>437</v>
      </c>
      <c r="G2586" s="274">
        <v>70</v>
      </c>
      <c r="H2586" s="270">
        <v>100</v>
      </c>
      <c r="I2586" s="202">
        <v>100</v>
      </c>
      <c r="J2586" s="270">
        <v>200</v>
      </c>
      <c r="K2586" s="279"/>
      <c r="L2586" s="270">
        <v>100</v>
      </c>
      <c r="M2586" s="270"/>
      <c r="N2586" s="201">
        <v>200</v>
      </c>
      <c r="P2586" s="362"/>
    </row>
    <row r="2587" spans="1:16" ht="21" customHeight="1">
      <c r="A2587" s="891" t="str">
        <f>'statement of marks'!$J$3</f>
        <v xml:space="preserve"> HINDI</v>
      </c>
      <c r="B2587" s="892"/>
      <c r="C2587" s="277" t="str">
        <f>IF('statement of marks'!J73="","",'statement of marks'!J73)</f>
        <v/>
      </c>
      <c r="D2587" s="277" t="str">
        <f>IF('statement of marks'!K73="","",'statement of marks'!K73)</f>
        <v/>
      </c>
      <c r="E2587" s="277" t="str">
        <f>IF('statement of marks'!L73="","",'statement of marks'!L73)</f>
        <v/>
      </c>
      <c r="F2587" s="360" t="str">
        <f>IF('statement of marks'!N73="","",'statement of marks'!N73)</f>
        <v/>
      </c>
      <c r="G2587" s="277" t="str">
        <f>IF('statement of marks'!O73="","",'statement of marks'!O73)</f>
        <v/>
      </c>
      <c r="H2587" s="270" t="str">
        <f t="shared" ref="H2587:H2592" si="395">IF(G2587="","",SUM(C2587:G2587))</f>
        <v/>
      </c>
      <c r="I2587" s="202" t="str">
        <f>IF('statement of marks'!Q73="","",'statement of marks'!Q73)</f>
        <v/>
      </c>
      <c r="J2587" s="203" t="str">
        <f t="shared" ref="J2587:J2592" si="396">IF(I2587="","",SUM(H2587:I2587))</f>
        <v/>
      </c>
      <c r="K2587" s="275" t="str">
        <f>CONCATENATE('statement of marks'!HZ73,'statement of marks'!IA73,'statement of marks'!IB73)</f>
        <v/>
      </c>
      <c r="L2587" s="277" t="str">
        <f>IF('result subject-wise'!AB73="","",'result subject-wise'!AB73)</f>
        <v/>
      </c>
      <c r="M2587" s="277" t="str">
        <f>IF('result subject-wise'!AK73="","",'result subject-wise'!AK73)</f>
        <v/>
      </c>
      <c r="N2587" s="276" t="str">
        <f>IF(AND(K2587="RE",M2587=""),"",IF(AND(K2587="S",M2587=""),"",IF(M2587="P",SUM(H2587,L2587),J2587)))</f>
        <v/>
      </c>
      <c r="P2587" s="362"/>
    </row>
    <row r="2588" spans="1:16" ht="21" customHeight="1">
      <c r="A2588" s="891" t="str">
        <f>'statement of marks'!$Y$3</f>
        <v xml:space="preserve"> ENGLISH</v>
      </c>
      <c r="B2588" s="892"/>
      <c r="C2588" s="277" t="str">
        <f>IF('statement of marks'!Y73="","",'statement of marks'!Y73)</f>
        <v/>
      </c>
      <c r="D2588" s="277" t="str">
        <f>IF('statement of marks'!Z73="","",'statement of marks'!Z73)</f>
        <v/>
      </c>
      <c r="E2588" s="277" t="str">
        <f>IF('statement of marks'!AA73="","",'statement of marks'!AA73)</f>
        <v/>
      </c>
      <c r="F2588" s="360" t="str">
        <f>IF('statement of marks'!AC73="","",'statement of marks'!AC73)</f>
        <v/>
      </c>
      <c r="G2588" s="277" t="str">
        <f>IF('statement of marks'!AD73="","",'statement of marks'!AD73)</f>
        <v/>
      </c>
      <c r="H2588" s="270" t="str">
        <f t="shared" si="395"/>
        <v/>
      </c>
      <c r="I2588" s="202" t="str">
        <f>IF('statement of marks'!AF73="","",'statement of marks'!AF73)</f>
        <v/>
      </c>
      <c r="J2588" s="203" t="str">
        <f t="shared" si="396"/>
        <v/>
      </c>
      <c r="K2588" s="275" t="str">
        <f>CONCATENATE('statement of marks'!IC73,'statement of marks'!ID73,'statement of marks'!IE73,)</f>
        <v/>
      </c>
      <c r="L2588" s="277" t="str">
        <f>IF('result subject-wise'!AC73="","",'result subject-wise'!AC73)</f>
        <v/>
      </c>
      <c r="M2588" s="277" t="str">
        <f>IF('result subject-wise'!AL73="","",'result subject-wise'!AL73)</f>
        <v/>
      </c>
      <c r="N2588" s="276" t="str">
        <f t="shared" ref="N2588:N2592" si="397">IF(AND(K2588="RE",M2588=""),"",IF(AND(K2588="S",M2588=""),"",IF(M2588="P",SUM(H2588,L2588),J2588)))</f>
        <v/>
      </c>
      <c r="P2588" s="362"/>
    </row>
    <row r="2589" spans="1:16" ht="21" customHeight="1">
      <c r="A2589" s="891" t="str">
        <f>'statement of marks'!AO73</f>
        <v/>
      </c>
      <c r="B2589" s="892"/>
      <c r="C2589" s="277" t="str">
        <f>IF('statement of marks'!AP73="","",'statement of marks'!AP73)</f>
        <v/>
      </c>
      <c r="D2589" s="277" t="str">
        <f>IF('statement of marks'!AQ73="","",'statement of marks'!AQ73)</f>
        <v/>
      </c>
      <c r="E2589" s="277" t="str">
        <f>IF('statement of marks'!AR73="","",'statement of marks'!AR73)</f>
        <v/>
      </c>
      <c r="F2589" s="360" t="str">
        <f>IF('statement of marks'!AT73="","",'statement of marks'!AT73)</f>
        <v/>
      </c>
      <c r="G2589" s="277" t="str">
        <f>IF('statement of marks'!AU73="","",'statement of marks'!AU73)</f>
        <v/>
      </c>
      <c r="H2589" s="270" t="str">
        <f t="shared" si="395"/>
        <v/>
      </c>
      <c r="I2589" s="202" t="str">
        <f>IF('statement of marks'!AW73="","",'statement of marks'!AW73)</f>
        <v/>
      </c>
      <c r="J2589" s="203" t="str">
        <f t="shared" si="396"/>
        <v/>
      </c>
      <c r="K2589" s="275" t="str">
        <f>CONCATENATE('statement of marks'!IF73,'statement of marks'!IL73,'statement of marks'!IM73)</f>
        <v/>
      </c>
      <c r="L2589" s="277" t="str">
        <f>IF('result subject-wise'!AD73="","",'result subject-wise'!AD73)</f>
        <v/>
      </c>
      <c r="M2589" s="277" t="str">
        <f>IF('result subject-wise'!AM73="","",'result subject-wise'!AM73)</f>
        <v/>
      </c>
      <c r="N2589" s="276" t="str">
        <f t="shared" si="397"/>
        <v/>
      </c>
      <c r="P2589" s="362"/>
    </row>
    <row r="2590" spans="1:16" ht="21" customHeight="1">
      <c r="A2590" s="891" t="str">
        <f>'statement of marks'!$BE$3</f>
        <v xml:space="preserve"> SCIENCE</v>
      </c>
      <c r="B2590" s="892"/>
      <c r="C2590" s="277" t="str">
        <f>IF('statement of marks'!BE73="","",'statement of marks'!BE73)</f>
        <v/>
      </c>
      <c r="D2590" s="277" t="str">
        <f>IF('statement of marks'!BF73="","",'statement of marks'!BF73)</f>
        <v/>
      </c>
      <c r="E2590" s="277" t="str">
        <f>IF('statement of marks'!BG73="","",'statement of marks'!BG73)</f>
        <v/>
      </c>
      <c r="F2590" s="360" t="str">
        <f>IF('statement of marks'!BI73="","",'statement of marks'!BI73)</f>
        <v/>
      </c>
      <c r="G2590" s="277" t="str">
        <f>IF('statement of marks'!BJ73="","",'statement of marks'!BJ73)</f>
        <v/>
      </c>
      <c r="H2590" s="270" t="str">
        <f t="shared" si="395"/>
        <v/>
      </c>
      <c r="I2590" s="202" t="str">
        <f>IF('statement of marks'!BL73="","",'statement of marks'!BL73)</f>
        <v/>
      </c>
      <c r="J2590" s="203" t="str">
        <f t="shared" si="396"/>
        <v/>
      </c>
      <c r="K2590" s="275" t="str">
        <f>CONCATENATE('statement of marks'!IN73,'statement of marks'!IO73,'statement of marks'!IP73)</f>
        <v/>
      </c>
      <c r="L2590" s="277" t="str">
        <f>IF('result subject-wise'!AE73="","",'result subject-wise'!AE73)</f>
        <v/>
      </c>
      <c r="M2590" s="277" t="str">
        <f>IF('result subject-wise'!AN73="","",'result subject-wise'!AN73)</f>
        <v/>
      </c>
      <c r="N2590" s="276" t="str">
        <f t="shared" si="397"/>
        <v/>
      </c>
      <c r="P2590" s="362"/>
    </row>
    <row r="2591" spans="1:16" ht="21" customHeight="1">
      <c r="A2591" s="909" t="str">
        <f>'statement of marks'!$BU73</f>
        <v xml:space="preserve"> SOCIAL SCIENCE</v>
      </c>
      <c r="B2591" s="910"/>
      <c r="C2591" s="277">
        <f>IF('statement of marks'!CL73="","",'statement of marks'!CL73)</f>
        <v>10</v>
      </c>
      <c r="D2591" s="277">
        <f>IF('statement of marks'!CM73="","",'statement of marks'!CM73)</f>
        <v>10</v>
      </c>
      <c r="E2591" s="277">
        <f>IF('statement of marks'!CN73="","",'statement of marks'!CN73)</f>
        <v>9</v>
      </c>
      <c r="F2591" s="360">
        <f>IF('statement of marks'!CO73="","",'statement of marks'!CO73)</f>
        <v>0.5</v>
      </c>
      <c r="G2591" s="277">
        <f>IF('statement of marks'!CP73="","",'statement of marks'!CP73)</f>
        <v>70</v>
      </c>
      <c r="H2591" s="270">
        <f t="shared" si="395"/>
        <v>99.5</v>
      </c>
      <c r="I2591" s="202">
        <f>IF('statement of marks'!CR73="","",'statement of marks'!CR73)</f>
        <v>100</v>
      </c>
      <c r="J2591" s="203">
        <f t="shared" si="396"/>
        <v>199.5</v>
      </c>
      <c r="K2591" s="275" t="str">
        <f>CONCATENATE('statement of marks'!IQ73,'statement of marks'!IR73,'statement of marks'!IS73)</f>
        <v/>
      </c>
      <c r="L2591" s="277" t="str">
        <f>IF('result subject-wise'!AF73="","",'result subject-wise'!AF73)</f>
        <v/>
      </c>
      <c r="M2591" s="277" t="str">
        <f>IF('result subject-wise'!AO73="","",'result subject-wise'!AO73)</f>
        <v/>
      </c>
      <c r="N2591" s="276">
        <f t="shared" si="397"/>
        <v>199.5</v>
      </c>
      <c r="P2591" s="362"/>
    </row>
    <row r="2592" spans="1:16" ht="21" customHeight="1">
      <c r="A2592" s="891" t="str">
        <f>'statement of marks'!$CZ$3</f>
        <v xml:space="preserve"> MATHEMATICS</v>
      </c>
      <c r="B2592" s="892"/>
      <c r="C2592" s="277">
        <f>IF('statement of marks'!CZ73="","",'statement of marks'!CZ73)</f>
        <v>5</v>
      </c>
      <c r="D2592" s="277">
        <f>IF('statement of marks'!DA73="","",'statement of marks'!DA73)</f>
        <v>4</v>
      </c>
      <c r="E2592" s="277">
        <f>IF('statement of marks'!DB73="","",'statement of marks'!DB73)</f>
        <v>8</v>
      </c>
      <c r="F2592" s="360">
        <f>IF('statement of marks'!DD73="","",'statement of marks'!DD73)</f>
        <v>1</v>
      </c>
      <c r="G2592" s="277">
        <f>IF('statement of marks'!DE73="","",'statement of marks'!DE73)</f>
        <v>25</v>
      </c>
      <c r="H2592" s="270">
        <f t="shared" si="395"/>
        <v>43</v>
      </c>
      <c r="I2592" s="202">
        <f>IF('statement of marks'!DG73="","",'statement of marks'!DG73)</f>
        <v>90</v>
      </c>
      <c r="J2592" s="203">
        <f t="shared" si="396"/>
        <v>133</v>
      </c>
      <c r="K2592" s="275" t="str">
        <f>CONCATENATE('statement of marks'!IT73,'statement of marks'!IU73,'statement of marks'!IV73)</f>
        <v/>
      </c>
      <c r="L2592" s="277" t="str">
        <f>IF('result subject-wise'!AG73="","",'result subject-wise'!AG73)</f>
        <v/>
      </c>
      <c r="M2592" s="277" t="str">
        <f>IF('result subject-wise'!AP73="","",'result subject-wise'!AP73)</f>
        <v/>
      </c>
      <c r="N2592" s="276">
        <f t="shared" si="397"/>
        <v>133</v>
      </c>
      <c r="P2592" s="362"/>
    </row>
    <row r="2593" spans="1:16" ht="21" customHeight="1">
      <c r="A2593" s="911" t="s">
        <v>214</v>
      </c>
      <c r="B2593" s="912"/>
      <c r="C2593" s="274">
        <f t="shared" ref="C2593:D2593" si="398">IF(C2592="","",SUM(C2587:C2592))</f>
        <v>15</v>
      </c>
      <c r="D2593" s="274">
        <f t="shared" si="398"/>
        <v>14</v>
      </c>
      <c r="E2593" s="274">
        <f>IF(E2592="","",SUM(E2587:E2592))</f>
        <v>17</v>
      </c>
      <c r="F2593" s="361">
        <f>IF(F2592="","",SUM(F2587:F2592))</f>
        <v>1.5</v>
      </c>
      <c r="G2593" s="274">
        <f t="shared" ref="G2593:J2593" si="399">IF(G2592="","",SUM(G2587:G2592))</f>
        <v>95</v>
      </c>
      <c r="H2593" s="274">
        <f t="shared" si="399"/>
        <v>142.5</v>
      </c>
      <c r="I2593" s="274">
        <f t="shared" si="399"/>
        <v>190</v>
      </c>
      <c r="J2593" s="274">
        <f t="shared" si="399"/>
        <v>332.5</v>
      </c>
      <c r="K2593" s="913"/>
      <c r="L2593" s="914"/>
      <c r="M2593" s="919">
        <f>COUNTIF(M2587:M2592,"F")</f>
        <v>0</v>
      </c>
      <c r="N2593" s="273">
        <f>SUM(N2587:N2592)</f>
        <v>332.5</v>
      </c>
      <c r="P2593" s="362"/>
    </row>
    <row r="2594" spans="1:16" ht="21" customHeight="1">
      <c r="A2594" s="911" t="s">
        <v>199</v>
      </c>
      <c r="B2594" s="912"/>
      <c r="C2594" s="270">
        <f>60-(COUNTIF(C2587:C2592,"NA")*C2586+COUNTIF(C2587:C2592,"ML")*C2586)</f>
        <v>60</v>
      </c>
      <c r="D2594" s="270">
        <f>60-(COUNTIF(D2587:D2592,"NA")*D2586+COUNTIF(D2587:D2592,"ML")*D2586)</f>
        <v>60</v>
      </c>
      <c r="E2594" s="270">
        <f>53-(COUNTIF(E2587:E2592,"NA")*9+COUNTIF(E2587:E2592,"ML")*9)</f>
        <v>53</v>
      </c>
      <c r="F2594" s="270">
        <f>7-(COUNTIF(F2587:F2592,"ML")*1)</f>
        <v>7</v>
      </c>
      <c r="G2594" s="270">
        <f>420-(COUNTIF(G2587:G2592,"NA")*G2586+COUNTIF(G2587:G2592,"ML")*G2586)</f>
        <v>420</v>
      </c>
      <c r="H2594" s="270">
        <f>SUM(C2594:G2594)</f>
        <v>600</v>
      </c>
      <c r="I2594" s="270">
        <f>600-(COUNTIF(I2587:I2592,"ML")*100)</f>
        <v>600</v>
      </c>
      <c r="J2594" s="270">
        <f>SUM(H2594:I2594)</f>
        <v>1200</v>
      </c>
      <c r="K2594" s="915"/>
      <c r="L2594" s="916"/>
      <c r="M2594" s="920"/>
      <c r="N2594" s="201">
        <f>6*N2586</f>
        <v>1200</v>
      </c>
      <c r="P2594" s="362"/>
    </row>
    <row r="2595" spans="1:16" ht="21" customHeight="1">
      <c r="A2595" s="922" t="s">
        <v>130</v>
      </c>
      <c r="B2595" s="923"/>
      <c r="C2595" s="204">
        <f t="shared" ref="C2595:J2595" si="400">C2593/C2594*100</f>
        <v>25</v>
      </c>
      <c r="D2595" s="204">
        <f t="shared" si="400"/>
        <v>23.333333333333332</v>
      </c>
      <c r="E2595" s="204">
        <f t="shared" si="400"/>
        <v>32.075471698113205</v>
      </c>
      <c r="F2595" s="204">
        <f t="shared" si="400"/>
        <v>21.428571428571427</v>
      </c>
      <c r="G2595" s="204">
        <f t="shared" si="400"/>
        <v>22.61904761904762</v>
      </c>
      <c r="H2595" s="204">
        <f t="shared" si="400"/>
        <v>23.75</v>
      </c>
      <c r="I2595" s="204">
        <f t="shared" si="400"/>
        <v>31.666666666666664</v>
      </c>
      <c r="J2595" s="204">
        <f t="shared" si="400"/>
        <v>27.708333333333336</v>
      </c>
      <c r="K2595" s="917"/>
      <c r="L2595" s="918"/>
      <c r="M2595" s="921"/>
      <c r="N2595" s="354">
        <f>N2593/N2594*100</f>
        <v>27.708333333333336</v>
      </c>
      <c r="P2595" s="363"/>
    </row>
    <row r="2596" spans="1:16" ht="21" customHeight="1">
      <c r="A2596" s="891" t="str">
        <f>'statement of marks'!$DS$3</f>
        <v>RAJASTHAN KA SWARNIM ITIHAS</v>
      </c>
      <c r="B2596" s="892"/>
      <c r="C2596" s="272">
        <f>IF('statement of marks'!DS73="","",'statement of marks'!DS73)</f>
        <v>10</v>
      </c>
      <c r="D2596" s="272">
        <f>IF('statement of marks'!DT73="","",'statement of marks'!DT73)</f>
        <v>10</v>
      </c>
      <c r="E2596" s="277">
        <f>IF('statement of marks'!DU73="","",'statement of marks'!DU73)</f>
        <v>10</v>
      </c>
      <c r="F2596" s="924"/>
      <c r="G2596" s="272">
        <f>IF('statement of marks'!DW73="","",'statement of marks'!DW73)</f>
        <v>70</v>
      </c>
      <c r="H2596" s="270">
        <f>IF(G2596="","",SUM(C2596:G2596))</f>
        <v>100</v>
      </c>
      <c r="I2596" s="272">
        <f>IF('statement of marks'!DY73="","",'statement of marks'!DY73)</f>
        <v>100</v>
      </c>
      <c r="J2596" s="270">
        <f>IF(I2596="","",SUM(H2596:I2596))</f>
        <v>200</v>
      </c>
      <c r="K2596" s="275" t="str">
        <f>IF('statement of marks'!IW73="","",'statement of marks'!IW73)</f>
        <v/>
      </c>
      <c r="L2596" s="280" t="str">
        <f>IF('result subject-wise'!AQ73="","",'result subject-wise'!AQ73)</f>
        <v/>
      </c>
      <c r="M2596" s="927" t="s">
        <v>441</v>
      </c>
      <c r="N2596" s="928"/>
      <c r="P2596" s="362"/>
    </row>
    <row r="2597" spans="1:16" ht="21" customHeight="1">
      <c r="A2597" s="891" t="str">
        <f>'statement of marks'!$EG$3</f>
        <v xml:space="preserve"> PH. AND HEALTH EDU.</v>
      </c>
      <c r="B2597" s="892"/>
      <c r="C2597" s="272">
        <f>IF('statement of marks'!EI73="","",'statement of marks'!EI73)</f>
        <v>14</v>
      </c>
      <c r="D2597" s="272">
        <f>IF('statement of marks'!EL73="","",'statement of marks'!EL73)</f>
        <v>11</v>
      </c>
      <c r="E2597" s="277">
        <f>IF('statement of marks'!EO73="","",'statement of marks'!EO73)</f>
        <v>25</v>
      </c>
      <c r="F2597" s="925"/>
      <c r="G2597" s="272">
        <f>IF('statement of marks'!EU73="","",'statement of marks'!EU73)</f>
        <v>38</v>
      </c>
      <c r="H2597" s="270">
        <f>IF(G2597="","",SUM(C2597:G2597))</f>
        <v>88</v>
      </c>
      <c r="I2597" s="272">
        <f>IF('statement of marks'!EZ73="","",'statement of marks'!EZ73)</f>
        <v>100</v>
      </c>
      <c r="J2597" s="270">
        <f>IF(I2597="","",SUM(H2597:I2597))</f>
        <v>188</v>
      </c>
      <c r="K2597" s="275" t="str">
        <f>IF('statement of marks'!IX73="","",'statement of marks'!IX73)</f>
        <v>A</v>
      </c>
      <c r="L2597" s="274" t="str">
        <f>IF('result subject-wise'!AR73="","",'result subject-wise'!AR73)</f>
        <v/>
      </c>
      <c r="M2597" s="929"/>
      <c r="N2597" s="930"/>
      <c r="P2597" s="362"/>
    </row>
    <row r="2598" spans="1:16" ht="21" customHeight="1">
      <c r="A2598" s="891" t="str">
        <f>'statement of marks'!$FJ$3</f>
        <v xml:space="preserve"> FOUNDATION OF IT</v>
      </c>
      <c r="B2598" s="892"/>
      <c r="C2598" s="272">
        <f>IF('statement of marks'!FJ73="","",'statement of marks'!FJ73)</f>
        <v>10</v>
      </c>
      <c r="D2598" s="272">
        <f>IF('statement of marks'!FK73="","",'statement of marks'!FK73)</f>
        <v>10</v>
      </c>
      <c r="E2598" s="277">
        <f>IF('statement of marks'!FL73="","",'statement of marks'!FL73)</f>
        <v>10</v>
      </c>
      <c r="F2598" s="926"/>
      <c r="G2598" s="272">
        <f>IF('statement of marks'!FP73="","",'statement of marks'!FP73)</f>
        <v>51</v>
      </c>
      <c r="H2598" s="270">
        <f>IF(G2598="","",SUM(C2598:G2598))</f>
        <v>81</v>
      </c>
      <c r="I2598" s="272">
        <f>IF('statement of marks'!FU73="","",'statement of marks'!FU73)</f>
        <v>90</v>
      </c>
      <c r="J2598" s="270">
        <f>IF(I2598="","",SUM(H2598:I2598))</f>
        <v>171</v>
      </c>
      <c r="K2598" s="275" t="str">
        <f>IF('statement of marks'!IY73="","",'statement of marks'!IY73)</f>
        <v>A</v>
      </c>
      <c r="L2598" s="274" t="str">
        <f>IF('result subject-wise'!AS73="","",'result subject-wise'!AS73)</f>
        <v/>
      </c>
      <c r="M2598" s="931" t="str">
        <f>IF('result subject-wise'!AV73="","",'result subject-wise'!AV73)</f>
        <v/>
      </c>
      <c r="N2598" s="932"/>
      <c r="P2598" s="362"/>
    </row>
    <row r="2599" spans="1:16" ht="21" customHeight="1">
      <c r="A2599" s="891" t="str">
        <f>'statement of marks'!$GE$3</f>
        <v xml:space="preserve"> S.U.P.W.</v>
      </c>
      <c r="B2599" s="892"/>
      <c r="C2599" s="933" t="s">
        <v>244</v>
      </c>
      <c r="D2599" s="934"/>
      <c r="E2599" s="933" t="s">
        <v>74</v>
      </c>
      <c r="F2599" s="933"/>
      <c r="G2599" s="934"/>
      <c r="H2599" s="934" t="s">
        <v>75</v>
      </c>
      <c r="I2599" s="934"/>
      <c r="J2599" s="270" t="s">
        <v>35</v>
      </c>
      <c r="K2599" s="274" t="s">
        <v>52</v>
      </c>
      <c r="L2599" s="935"/>
      <c r="M2599" s="933" t="s">
        <v>130</v>
      </c>
      <c r="N2599" s="936"/>
      <c r="P2599" s="362"/>
    </row>
    <row r="2600" spans="1:16" ht="21" customHeight="1">
      <c r="A2600" s="891"/>
      <c r="B2600" s="892"/>
      <c r="C2600" s="934">
        <f>'statement of marks'!$GE$6</f>
        <v>25</v>
      </c>
      <c r="D2600" s="934"/>
      <c r="E2600" s="934">
        <f>'statement of marks'!$GF$6</f>
        <v>45</v>
      </c>
      <c r="F2600" s="934"/>
      <c r="G2600" s="934"/>
      <c r="H2600" s="934">
        <f>'statement of marks'!$GG$6</f>
        <v>30</v>
      </c>
      <c r="I2600" s="934"/>
      <c r="J2600" s="270">
        <f>SUM(C2600,E2600,H2600)</f>
        <v>100</v>
      </c>
      <c r="K2600" s="274"/>
      <c r="L2600" s="935"/>
      <c r="M2600" s="937" t="str">
        <f>IF(M2598="PASS",N2595,"")</f>
        <v/>
      </c>
      <c r="N2600" s="938"/>
      <c r="P2600" s="362"/>
    </row>
    <row r="2601" spans="1:16" ht="21" customHeight="1">
      <c r="A2601" s="891"/>
      <c r="B2601" s="892"/>
      <c r="C2601" s="939">
        <f>IF('statement of marks'!GE73="","",'statement of marks'!GE73)</f>
        <v>24</v>
      </c>
      <c r="D2601" s="939"/>
      <c r="E2601" s="939">
        <f>'statement of marks'!GF73</f>
        <v>44</v>
      </c>
      <c r="F2601" s="939"/>
      <c r="G2601" s="939"/>
      <c r="H2601" s="939">
        <f>'statement of marks'!GG73</f>
        <v>30</v>
      </c>
      <c r="I2601" s="939"/>
      <c r="J2601" s="272">
        <f>IF(H2601="","",SUM(C2601,E2601,H2601))</f>
        <v>98</v>
      </c>
      <c r="K2601" s="275" t="str">
        <f>IF('statement of marks'!IZ73="","",'statement of marks'!IZ73)</f>
        <v>A</v>
      </c>
      <c r="L2601" s="935"/>
      <c r="M2601" s="940" t="s">
        <v>50</v>
      </c>
      <c r="N2601" s="941"/>
      <c r="P2601" s="362"/>
    </row>
    <row r="2602" spans="1:16" ht="21" customHeight="1">
      <c r="A2602" s="891" t="str">
        <f>'statement of marks'!$GN$3</f>
        <v xml:space="preserve"> ART EDU.</v>
      </c>
      <c r="B2602" s="892"/>
      <c r="C2602" s="934" t="s">
        <v>76</v>
      </c>
      <c r="D2602" s="934"/>
      <c r="E2602" s="934" t="s">
        <v>77</v>
      </c>
      <c r="F2602" s="934"/>
      <c r="G2602" s="934"/>
      <c r="H2602" s="934" t="s">
        <v>78</v>
      </c>
      <c r="I2602" s="934"/>
      <c r="J2602" s="270" t="s">
        <v>35</v>
      </c>
      <c r="K2602" s="274" t="s">
        <v>52</v>
      </c>
      <c r="L2602" s="935"/>
      <c r="M2602" s="942" t="str">
        <f>IF(M2600="","",IF(M2600&gt;=60,"FIRST",IF(M2600&gt;=48,"SECOND",IF(M2600&gt;=36,"THIRD"))))</f>
        <v/>
      </c>
      <c r="N2602" s="943"/>
      <c r="P2602" s="362"/>
    </row>
    <row r="2603" spans="1:16" ht="21" customHeight="1">
      <c r="A2603" s="891"/>
      <c r="B2603" s="892"/>
      <c r="C2603" s="934">
        <f>'statement of marks'!$GN$6</f>
        <v>25</v>
      </c>
      <c r="D2603" s="934"/>
      <c r="E2603" s="274">
        <f>'statement of marks'!$GO$6</f>
        <v>30</v>
      </c>
      <c r="F2603" s="274"/>
      <c r="G2603" s="270">
        <f>'statement of marks'!$GP$6</f>
        <v>30</v>
      </c>
      <c r="H2603" s="934">
        <f>'statement of marks'!$GQ$6</f>
        <v>15</v>
      </c>
      <c r="I2603" s="934"/>
      <c r="J2603" s="270">
        <f>SUM(C2603,E2603,G2603,H2603)</f>
        <v>100</v>
      </c>
      <c r="K2603" s="274"/>
      <c r="L2603" s="935"/>
      <c r="M2603" s="942"/>
      <c r="N2603" s="943"/>
      <c r="P2603" s="362"/>
    </row>
    <row r="2604" spans="1:16" ht="21" customHeight="1">
      <c r="A2604" s="891"/>
      <c r="B2604" s="892"/>
      <c r="C2604" s="939">
        <f>IF('statement of marks'!GN73="","",'statement of marks'!GN73)</f>
        <v>24</v>
      </c>
      <c r="D2604" s="939"/>
      <c r="E2604" s="277">
        <f>'statement of marks'!GO73</f>
        <v>28</v>
      </c>
      <c r="F2604" s="277"/>
      <c r="G2604" s="272">
        <f>'statement of marks'!GP73</f>
        <v>27</v>
      </c>
      <c r="H2604" s="939">
        <f>'statement of marks'!GQ73</f>
        <v>14</v>
      </c>
      <c r="I2604" s="939"/>
      <c r="J2604" s="270">
        <f>IF(H2604="","",SUM(C2604:H2604))</f>
        <v>93</v>
      </c>
      <c r="K2604" s="275" t="str">
        <f>IF('statement of marks'!JA73="","",'statement of marks'!JA73)</f>
        <v>A</v>
      </c>
      <c r="L2604" s="944" t="s">
        <v>442</v>
      </c>
      <c r="M2604" s="945"/>
      <c r="N2604" s="946"/>
      <c r="P2604" s="362"/>
    </row>
    <row r="2605" spans="1:16" ht="21" customHeight="1">
      <c r="A2605" s="922" t="s">
        <v>439</v>
      </c>
      <c r="B2605" s="923"/>
      <c r="C2605" s="901" t="str">
        <f>'statement of marks'!HK73</f>
        <v/>
      </c>
      <c r="D2605" s="901"/>
      <c r="E2605" s="901"/>
      <c r="F2605" s="278"/>
      <c r="G2605" s="278" t="s">
        <v>211</v>
      </c>
      <c r="H2605" s="275" t="str">
        <f>IF('statement of marks'!DR73="","",'statement of marks'!DR73)</f>
        <v/>
      </c>
      <c r="I2605" s="942" t="s">
        <v>209</v>
      </c>
      <c r="J2605" s="942"/>
      <c r="K2605" s="272" t="str">
        <f>IF('statement of marks'!HM73="","",'statement of marks'!HM73)</f>
        <v/>
      </c>
      <c r="L2605" s="945"/>
      <c r="M2605" s="945"/>
      <c r="N2605" s="946"/>
      <c r="P2605" s="362"/>
    </row>
    <row r="2606" spans="1:16" ht="21" customHeight="1">
      <c r="A2606" s="310" t="s">
        <v>363</v>
      </c>
      <c r="B2606" s="947" t="s">
        <v>202</v>
      </c>
      <c r="C2606" s="947"/>
      <c r="D2606" s="939" t="s">
        <v>203</v>
      </c>
      <c r="E2606" s="939"/>
      <c r="F2606" s="272"/>
      <c r="G2606" s="939" t="s">
        <v>204</v>
      </c>
      <c r="H2606" s="939"/>
      <c r="I2606" s="939" t="s">
        <v>205</v>
      </c>
      <c r="J2606" s="939"/>
      <c r="K2606" s="272" t="s">
        <v>324</v>
      </c>
      <c r="L2606" s="945"/>
      <c r="M2606" s="945"/>
      <c r="N2606" s="946"/>
      <c r="P2606" s="362"/>
    </row>
    <row r="2607" spans="1:16" ht="21" customHeight="1">
      <c r="A2607" s="891" t="s">
        <v>200</v>
      </c>
      <c r="B2607" s="892"/>
      <c r="C2607" s="277" t="str">
        <f>IF('statement of marks'!HO73="","",'statement of marks'!HO73)</f>
        <v/>
      </c>
      <c r="D2607" s="893" t="str">
        <f>IF('statement of marks'!HQ73="","",'statement of marks'!HQ73)</f>
        <v/>
      </c>
      <c r="E2607" s="893"/>
      <c r="F2607" s="277"/>
      <c r="G2607" s="893" t="str">
        <f>IF('statement of marks'!HS73="","",'statement of marks'!HS73)</f>
        <v/>
      </c>
      <c r="H2607" s="893"/>
      <c r="I2607" s="893" t="str">
        <f>IF('statement of marks'!HU73="","",'statement of marks'!HU73)</f>
        <v/>
      </c>
      <c r="J2607" s="893"/>
      <c r="K2607" s="275" t="str">
        <f>'statement of marks'!HW73</f>
        <v/>
      </c>
      <c r="L2607" s="894" t="str">
        <f>IF(OR(M2598="PASS",M2598="FAIL"),'result subject-wise'!$AV$112,"")</f>
        <v/>
      </c>
      <c r="M2607" s="894"/>
      <c r="N2607" s="895"/>
      <c r="P2607" s="362"/>
    </row>
    <row r="2608" spans="1:16" ht="21" customHeight="1">
      <c r="A2608" s="896" t="s">
        <v>201</v>
      </c>
      <c r="B2608" s="897"/>
      <c r="C2608" s="274" t="str">
        <f>IF('statement of marks'!HN73="","",'statement of marks'!HN73)</f>
        <v/>
      </c>
      <c r="D2608" s="898" t="str">
        <f>IF('statement of marks'!HP73="","",'statement of marks'!HP73)</f>
        <v/>
      </c>
      <c r="E2608" s="898"/>
      <c r="F2608" s="274"/>
      <c r="G2608" s="898" t="str">
        <f>IF('statement of marks'!HR73="","",'statement of marks'!HR73)</f>
        <v/>
      </c>
      <c r="H2608" s="898"/>
      <c r="I2608" s="898" t="str">
        <f>IF('statement of marks'!HT73="","",'statement of marks'!HT73)</f>
        <v/>
      </c>
      <c r="J2608" s="898"/>
      <c r="K2608" s="274" t="str">
        <f>'statement of marks'!HV73</f>
        <v/>
      </c>
      <c r="L2608" s="894"/>
      <c r="M2608" s="894"/>
      <c r="N2608" s="895"/>
      <c r="P2608" s="362"/>
    </row>
    <row r="2609" spans="1:16" ht="21" customHeight="1">
      <c r="A2609" s="899" t="s">
        <v>323</v>
      </c>
      <c r="B2609" s="900"/>
      <c r="C2609" s="22"/>
      <c r="D2609" s="901"/>
      <c r="E2609" s="901"/>
      <c r="F2609" s="278"/>
      <c r="G2609" s="901"/>
      <c r="H2609" s="901"/>
      <c r="I2609" s="901"/>
      <c r="J2609" s="901"/>
      <c r="K2609" s="901"/>
      <c r="L2609" s="901"/>
      <c r="M2609" s="901"/>
      <c r="N2609" s="902"/>
      <c r="P2609" s="362"/>
    </row>
    <row r="2610" spans="1:16" ht="21" customHeight="1">
      <c r="A2610" s="899" t="s">
        <v>206</v>
      </c>
      <c r="B2610" s="900"/>
      <c r="C2610" s="22"/>
      <c r="D2610" s="901"/>
      <c r="E2610" s="901"/>
      <c r="F2610" s="278"/>
      <c r="G2610" s="901"/>
      <c r="H2610" s="901"/>
      <c r="I2610" s="901"/>
      <c r="J2610" s="901"/>
      <c r="K2610" s="901"/>
      <c r="L2610" s="901"/>
      <c r="M2610" s="901"/>
      <c r="N2610" s="902"/>
      <c r="P2610" s="362"/>
    </row>
    <row r="2611" spans="1:16" ht="21" customHeight="1">
      <c r="A2611" s="891" t="s">
        <v>322</v>
      </c>
      <c r="B2611" s="892"/>
      <c r="C2611" s="22"/>
      <c r="D2611" s="901"/>
      <c r="E2611" s="901"/>
      <c r="F2611" s="278"/>
      <c r="G2611" s="901"/>
      <c r="H2611" s="901"/>
      <c r="I2611" s="901"/>
      <c r="J2611" s="901"/>
      <c r="K2611" s="594" t="s">
        <v>322</v>
      </c>
      <c r="L2611" s="901"/>
      <c r="M2611" s="901"/>
      <c r="N2611" s="902"/>
      <c r="P2611" s="362"/>
    </row>
    <row r="2612" spans="1:16" ht="21" customHeight="1">
      <c r="A2612" s="891" t="s">
        <v>207</v>
      </c>
      <c r="B2612" s="892"/>
      <c r="C2612" s="22"/>
      <c r="D2612" s="901"/>
      <c r="E2612" s="901"/>
      <c r="F2612" s="278"/>
      <c r="G2612" s="901"/>
      <c r="H2612" s="901"/>
      <c r="I2612" s="901"/>
      <c r="J2612" s="901"/>
      <c r="K2612" s="901"/>
      <c r="L2612" s="901"/>
      <c r="M2612" s="901"/>
      <c r="N2612" s="902"/>
      <c r="P2612" s="362"/>
    </row>
    <row r="2613" spans="1:16" ht="21" customHeight="1" thickBot="1">
      <c r="A2613" s="905" t="s">
        <v>208</v>
      </c>
      <c r="B2613" s="906"/>
      <c r="C2613" s="906"/>
      <c r="D2613" s="906"/>
      <c r="E2613" s="906"/>
      <c r="F2613" s="314"/>
      <c r="G2613" s="907">
        <f>'statement of marks'!$HV$108</f>
        <v>45781</v>
      </c>
      <c r="H2613" s="907"/>
      <c r="I2613" s="908" t="s">
        <v>210</v>
      </c>
      <c r="J2613" s="908"/>
      <c r="K2613" s="903"/>
      <c r="L2613" s="903"/>
      <c r="M2613" s="903"/>
      <c r="N2613" s="904"/>
      <c r="P2613" s="362"/>
    </row>
    <row r="2614" spans="1:16" ht="21" customHeight="1" thickTop="1">
      <c r="A2614" s="962" t="s">
        <v>195</v>
      </c>
      <c r="B2614" s="963"/>
      <c r="C2614" s="963"/>
      <c r="D2614" s="963"/>
      <c r="E2614" s="963"/>
      <c r="F2614" s="963"/>
      <c r="G2614" s="963"/>
      <c r="H2614" s="963"/>
      <c r="I2614" s="963"/>
      <c r="J2614" s="963"/>
      <c r="K2614" s="963"/>
      <c r="L2614" s="963"/>
      <c r="M2614" s="963"/>
      <c r="N2614" s="964"/>
      <c r="P2614" s="362"/>
    </row>
    <row r="2615" spans="1:16" ht="21" customHeight="1">
      <c r="A2615" s="965" t="str">
        <f>IF('statement of marks'!$A$2="","",'statement of marks'!$A$2)</f>
        <v>Govt. Higher Secondary School, XYZ</v>
      </c>
      <c r="B2615" s="966"/>
      <c r="C2615" s="966"/>
      <c r="D2615" s="966"/>
      <c r="E2615" s="966"/>
      <c r="F2615" s="966"/>
      <c r="G2615" s="966"/>
      <c r="H2615" s="966"/>
      <c r="I2615" s="966"/>
      <c r="J2615" s="966"/>
      <c r="K2615" s="966"/>
      <c r="L2615" s="966"/>
      <c r="M2615" s="966"/>
      <c r="N2615" s="967"/>
      <c r="P2615" s="362"/>
    </row>
    <row r="2616" spans="1:16" ht="21" customHeight="1">
      <c r="A2616" s="965"/>
      <c r="B2616" s="966"/>
      <c r="C2616" s="966"/>
      <c r="D2616" s="966"/>
      <c r="E2616" s="966"/>
      <c r="F2616" s="966"/>
      <c r="G2616" s="966"/>
      <c r="H2616" s="966"/>
      <c r="I2616" s="966"/>
      <c r="J2616" s="966"/>
      <c r="K2616" s="966"/>
      <c r="L2616" s="966"/>
      <c r="M2616" s="966"/>
      <c r="N2616" s="967"/>
      <c r="P2616" s="362"/>
    </row>
    <row r="2617" spans="1:16" ht="21" customHeight="1">
      <c r="A2617" s="891" t="s">
        <v>196</v>
      </c>
      <c r="B2617" s="892"/>
      <c r="C2617" s="939" t="str">
        <f>IF(M2637="","MAIN EXAM.",IF(C2644="SUPPL.","SUPPL. EXAM.",IF(C2644="RE-EXAM.","RE-EXAM.",)))</f>
        <v>MAIN EXAM.</v>
      </c>
      <c r="D2617" s="939"/>
      <c r="E2617" s="939"/>
      <c r="F2617" s="939"/>
      <c r="G2617" s="939"/>
      <c r="H2617" s="948" t="s">
        <v>133</v>
      </c>
      <c r="I2617" s="949"/>
      <c r="J2617" s="352" t="str">
        <f>IF('statement of marks'!$F$3="","",'statement of marks'!$F$3)</f>
        <v>2024-25</v>
      </c>
      <c r="K2617" s="939" t="s">
        <v>62</v>
      </c>
      <c r="L2617" s="939"/>
      <c r="M2617" s="939" t="str">
        <f>IF('statement of marks'!D74="","",'statement of marks'!D74)</f>
        <v/>
      </c>
      <c r="N2617" s="950"/>
      <c r="P2617" s="362"/>
    </row>
    <row r="2618" spans="1:16" ht="21" customHeight="1">
      <c r="A2618" s="891" t="s">
        <v>36</v>
      </c>
      <c r="B2618" s="892"/>
      <c r="C2618" s="892" t="str">
        <f>IF('statement of marks'!G74="","",'statement of marks'!G74)</f>
        <v/>
      </c>
      <c r="D2618" s="892"/>
      <c r="E2618" s="892"/>
      <c r="F2618" s="892"/>
      <c r="G2618" s="892"/>
      <c r="H2618" s="892"/>
      <c r="I2618" s="892"/>
      <c r="J2618" s="892"/>
      <c r="K2618" s="892"/>
      <c r="L2618" s="892"/>
      <c r="M2618" s="892"/>
      <c r="N2618" s="951"/>
      <c r="P2618" s="362"/>
    </row>
    <row r="2619" spans="1:16" ht="21" customHeight="1">
      <c r="A2619" s="891" t="s">
        <v>37</v>
      </c>
      <c r="B2619" s="892"/>
      <c r="C2619" s="892" t="str">
        <f>IF('statement of marks'!H74="","",'statement of marks'!H74)</f>
        <v/>
      </c>
      <c r="D2619" s="892"/>
      <c r="E2619" s="892"/>
      <c r="F2619" s="892"/>
      <c r="G2619" s="892"/>
      <c r="H2619" s="892"/>
      <c r="I2619" s="892"/>
      <c r="J2619" s="892"/>
      <c r="K2619" s="892"/>
      <c r="L2619" s="892"/>
      <c r="M2619" s="892"/>
      <c r="N2619" s="951"/>
      <c r="P2619" s="362"/>
    </row>
    <row r="2620" spans="1:16" ht="21" customHeight="1">
      <c r="A2620" s="891" t="s">
        <v>38</v>
      </c>
      <c r="B2620" s="892"/>
      <c r="C2620" s="892" t="str">
        <f>IF('statement of marks'!I74="","",'statement of marks'!I74)</f>
        <v/>
      </c>
      <c r="D2620" s="892"/>
      <c r="E2620" s="892"/>
      <c r="F2620" s="892"/>
      <c r="G2620" s="892"/>
      <c r="H2620" s="892"/>
      <c r="I2620" s="892"/>
      <c r="J2620" s="892"/>
      <c r="K2620" s="892"/>
      <c r="L2620" s="892"/>
      <c r="M2620" s="892"/>
      <c r="N2620" s="951"/>
      <c r="P2620" s="362"/>
    </row>
    <row r="2621" spans="1:16" ht="21" customHeight="1">
      <c r="A2621" s="891" t="s">
        <v>243</v>
      </c>
      <c r="B2621" s="892"/>
      <c r="C2621" s="892" t="str">
        <f>IF('statement of marks'!$A$3="","",'statement of marks'!$A$3)</f>
        <v>9 'A'</v>
      </c>
      <c r="D2621" s="892"/>
      <c r="E2621" s="939" t="s">
        <v>63</v>
      </c>
      <c r="F2621" s="939"/>
      <c r="G2621" s="939"/>
      <c r="H2621" s="939" t="str">
        <f>IF('statement of marks'!E74="","",'statement of marks'!E74)</f>
        <v/>
      </c>
      <c r="I2621" s="939"/>
      <c r="J2621" s="952" t="s">
        <v>58</v>
      </c>
      <c r="K2621" s="952"/>
      <c r="L2621" s="953" t="str">
        <f>IF('statement of marks'!F74="","",'statement of marks'!F74)</f>
        <v/>
      </c>
      <c r="M2621" s="953"/>
      <c r="N2621" s="954"/>
      <c r="P2621" s="362"/>
    </row>
    <row r="2622" spans="1:16" ht="21" customHeight="1">
      <c r="A2622" s="955" t="s">
        <v>197</v>
      </c>
      <c r="B2622" s="956" t="s">
        <v>198</v>
      </c>
      <c r="C2622" s="659" t="s">
        <v>67</v>
      </c>
      <c r="D2622" s="659" t="s">
        <v>68</v>
      </c>
      <c r="E2622" s="957" t="s">
        <v>434</v>
      </c>
      <c r="F2622" s="958" t="s">
        <v>431</v>
      </c>
      <c r="G2622" s="659" t="s">
        <v>370</v>
      </c>
      <c r="H2622" s="659" t="s">
        <v>212</v>
      </c>
      <c r="I2622" s="659" t="s">
        <v>432</v>
      </c>
      <c r="J2622" s="659" t="s">
        <v>168</v>
      </c>
      <c r="K2622" s="659" t="s">
        <v>438</v>
      </c>
      <c r="L2622" s="659" t="s">
        <v>365</v>
      </c>
      <c r="M2622" s="659" t="s">
        <v>366</v>
      </c>
      <c r="N2622" s="961" t="s">
        <v>213</v>
      </c>
      <c r="P2622" s="362"/>
    </row>
    <row r="2623" spans="1:16" ht="21" customHeight="1">
      <c r="A2623" s="955"/>
      <c r="B2623" s="956"/>
      <c r="C2623" s="659"/>
      <c r="D2623" s="659"/>
      <c r="E2623" s="957"/>
      <c r="F2623" s="959"/>
      <c r="G2623" s="659"/>
      <c r="H2623" s="659"/>
      <c r="I2623" s="659"/>
      <c r="J2623" s="659"/>
      <c r="K2623" s="659"/>
      <c r="L2623" s="659"/>
      <c r="M2623" s="659"/>
      <c r="N2623" s="961"/>
      <c r="P2623" s="362"/>
    </row>
    <row r="2624" spans="1:16" ht="21" customHeight="1">
      <c r="A2624" s="955"/>
      <c r="B2624" s="956"/>
      <c r="C2624" s="659"/>
      <c r="D2624" s="659"/>
      <c r="E2624" s="957"/>
      <c r="F2624" s="960"/>
      <c r="G2624" s="659"/>
      <c r="H2624" s="659"/>
      <c r="I2624" s="659"/>
      <c r="J2624" s="659"/>
      <c r="K2624" s="659"/>
      <c r="L2624" s="659"/>
      <c r="M2624" s="659"/>
      <c r="N2624" s="961"/>
      <c r="P2624" s="362"/>
    </row>
    <row r="2625" spans="1:16" ht="21" customHeight="1">
      <c r="A2625" s="922" t="s">
        <v>149</v>
      </c>
      <c r="B2625" s="923"/>
      <c r="C2625" s="274">
        <v>10</v>
      </c>
      <c r="D2625" s="274">
        <v>10</v>
      </c>
      <c r="E2625" s="322" t="s">
        <v>436</v>
      </c>
      <c r="F2625" s="322" t="s">
        <v>437</v>
      </c>
      <c r="G2625" s="274">
        <v>70</v>
      </c>
      <c r="H2625" s="270">
        <v>100</v>
      </c>
      <c r="I2625" s="202">
        <v>100</v>
      </c>
      <c r="J2625" s="270">
        <v>200</v>
      </c>
      <c r="K2625" s="279"/>
      <c r="L2625" s="270">
        <v>100</v>
      </c>
      <c r="M2625" s="270"/>
      <c r="N2625" s="201">
        <v>200</v>
      </c>
      <c r="P2625" s="362"/>
    </row>
    <row r="2626" spans="1:16" ht="21" customHeight="1">
      <c r="A2626" s="891" t="str">
        <f>'statement of marks'!$J$3</f>
        <v xml:space="preserve"> HINDI</v>
      </c>
      <c r="B2626" s="892"/>
      <c r="C2626" s="277" t="str">
        <f>IF('statement of marks'!J74="","",'statement of marks'!J74)</f>
        <v/>
      </c>
      <c r="D2626" s="277" t="str">
        <f>IF('statement of marks'!K74="","",'statement of marks'!K74)</f>
        <v/>
      </c>
      <c r="E2626" s="277" t="str">
        <f>IF('statement of marks'!L74="","",'statement of marks'!L74)</f>
        <v/>
      </c>
      <c r="F2626" s="360" t="str">
        <f>IF('statement of marks'!N74="","",'statement of marks'!N74)</f>
        <v/>
      </c>
      <c r="G2626" s="277" t="str">
        <f>IF('statement of marks'!O74="","",'statement of marks'!O74)</f>
        <v/>
      </c>
      <c r="H2626" s="270" t="str">
        <f t="shared" ref="H2626:H2631" si="401">IF(G2626="","",SUM(C2626:G2626))</f>
        <v/>
      </c>
      <c r="I2626" s="202" t="str">
        <f>IF('statement of marks'!Q74="","",'statement of marks'!Q74)</f>
        <v/>
      </c>
      <c r="J2626" s="203" t="str">
        <f t="shared" ref="J2626:J2631" si="402">IF(I2626="","",SUM(H2626:I2626))</f>
        <v/>
      </c>
      <c r="K2626" s="275" t="str">
        <f>CONCATENATE('statement of marks'!HZ74,'statement of marks'!IA74,'statement of marks'!IB74)</f>
        <v/>
      </c>
      <c r="L2626" s="277" t="str">
        <f>IF('result subject-wise'!AB74="","",'result subject-wise'!AB74)</f>
        <v/>
      </c>
      <c r="M2626" s="277" t="str">
        <f>IF('result subject-wise'!AK74="","",'result subject-wise'!AK74)</f>
        <v/>
      </c>
      <c r="N2626" s="276" t="str">
        <f>IF(AND(K2626="RE",M2626=""),"",IF(AND(K2626="S",M2626=""),"",IF(M2626="P",SUM(H2626,L2626),J2626)))</f>
        <v/>
      </c>
      <c r="P2626" s="362"/>
    </row>
    <row r="2627" spans="1:16" ht="21" customHeight="1">
      <c r="A2627" s="891" t="str">
        <f>'statement of marks'!$Y$3</f>
        <v xml:space="preserve"> ENGLISH</v>
      </c>
      <c r="B2627" s="892"/>
      <c r="C2627" s="277" t="str">
        <f>IF('statement of marks'!Y74="","",'statement of marks'!Y74)</f>
        <v/>
      </c>
      <c r="D2627" s="277" t="str">
        <f>IF('statement of marks'!Z74="","",'statement of marks'!Z74)</f>
        <v/>
      </c>
      <c r="E2627" s="277" t="str">
        <f>IF('statement of marks'!AA74="","",'statement of marks'!AA74)</f>
        <v/>
      </c>
      <c r="F2627" s="360" t="str">
        <f>IF('statement of marks'!AC74="","",'statement of marks'!AC74)</f>
        <v/>
      </c>
      <c r="G2627" s="277" t="str">
        <f>IF('statement of marks'!AD74="","",'statement of marks'!AD74)</f>
        <v/>
      </c>
      <c r="H2627" s="270" t="str">
        <f t="shared" si="401"/>
        <v/>
      </c>
      <c r="I2627" s="202" t="str">
        <f>IF('statement of marks'!AF74="","",'statement of marks'!AF74)</f>
        <v/>
      </c>
      <c r="J2627" s="203" t="str">
        <f t="shared" si="402"/>
        <v/>
      </c>
      <c r="K2627" s="275" t="str">
        <f>CONCATENATE('statement of marks'!IC74,'statement of marks'!ID74,'statement of marks'!IE74,)</f>
        <v/>
      </c>
      <c r="L2627" s="277" t="str">
        <f>IF('result subject-wise'!AC74="","",'result subject-wise'!AC74)</f>
        <v/>
      </c>
      <c r="M2627" s="277" t="str">
        <f>IF('result subject-wise'!AL74="","",'result subject-wise'!AL74)</f>
        <v/>
      </c>
      <c r="N2627" s="276" t="str">
        <f t="shared" ref="N2627:N2631" si="403">IF(AND(K2627="RE",M2627=""),"",IF(AND(K2627="S",M2627=""),"",IF(M2627="P",SUM(H2627,L2627),J2627)))</f>
        <v/>
      </c>
      <c r="P2627" s="362"/>
    </row>
    <row r="2628" spans="1:16" ht="21" customHeight="1">
      <c r="A2628" s="891" t="str">
        <f>'statement of marks'!AO74</f>
        <v/>
      </c>
      <c r="B2628" s="892"/>
      <c r="C2628" s="277" t="str">
        <f>IF('statement of marks'!AP74="","",'statement of marks'!AP74)</f>
        <v/>
      </c>
      <c r="D2628" s="277" t="str">
        <f>IF('statement of marks'!AQ74="","",'statement of marks'!AQ74)</f>
        <v/>
      </c>
      <c r="E2628" s="277" t="str">
        <f>IF('statement of marks'!AR74="","",'statement of marks'!AR74)</f>
        <v/>
      </c>
      <c r="F2628" s="360" t="str">
        <f>IF('statement of marks'!AT74="","",'statement of marks'!AT74)</f>
        <v/>
      </c>
      <c r="G2628" s="277" t="str">
        <f>IF('statement of marks'!AU74="","",'statement of marks'!AU74)</f>
        <v/>
      </c>
      <c r="H2628" s="270" t="str">
        <f t="shared" si="401"/>
        <v/>
      </c>
      <c r="I2628" s="202" t="str">
        <f>IF('statement of marks'!AW74="","",'statement of marks'!AW74)</f>
        <v/>
      </c>
      <c r="J2628" s="203" t="str">
        <f t="shared" si="402"/>
        <v/>
      </c>
      <c r="K2628" s="275" t="str">
        <f>CONCATENATE('statement of marks'!IF74,'statement of marks'!IL74,'statement of marks'!IM74)</f>
        <v/>
      </c>
      <c r="L2628" s="277" t="str">
        <f>IF('result subject-wise'!AD74="","",'result subject-wise'!AD74)</f>
        <v/>
      </c>
      <c r="M2628" s="277" t="str">
        <f>IF('result subject-wise'!AM74="","",'result subject-wise'!AM74)</f>
        <v/>
      </c>
      <c r="N2628" s="276" t="str">
        <f t="shared" si="403"/>
        <v/>
      </c>
      <c r="P2628" s="362"/>
    </row>
    <row r="2629" spans="1:16" ht="21" customHeight="1">
      <c r="A2629" s="891" t="str">
        <f>'statement of marks'!$BE$3</f>
        <v xml:space="preserve"> SCIENCE</v>
      </c>
      <c r="B2629" s="892"/>
      <c r="C2629" s="277" t="str">
        <f>IF('statement of marks'!BE74="","",'statement of marks'!BE74)</f>
        <v/>
      </c>
      <c r="D2629" s="277" t="str">
        <f>IF('statement of marks'!BF74="","",'statement of marks'!BF74)</f>
        <v/>
      </c>
      <c r="E2629" s="277" t="str">
        <f>IF('statement of marks'!BG74="","",'statement of marks'!BG74)</f>
        <v/>
      </c>
      <c r="F2629" s="360" t="str">
        <f>IF('statement of marks'!BI74="","",'statement of marks'!BI74)</f>
        <v/>
      </c>
      <c r="G2629" s="277" t="str">
        <f>IF('statement of marks'!BJ74="","",'statement of marks'!BJ74)</f>
        <v/>
      </c>
      <c r="H2629" s="270" t="str">
        <f t="shared" si="401"/>
        <v/>
      </c>
      <c r="I2629" s="202" t="str">
        <f>IF('statement of marks'!BL74="","",'statement of marks'!BL74)</f>
        <v/>
      </c>
      <c r="J2629" s="203" t="str">
        <f t="shared" si="402"/>
        <v/>
      </c>
      <c r="K2629" s="275" t="str">
        <f>CONCATENATE('statement of marks'!IN74,'statement of marks'!IO74,'statement of marks'!IP74)</f>
        <v/>
      </c>
      <c r="L2629" s="277" t="str">
        <f>IF('result subject-wise'!AE74="","",'result subject-wise'!AE74)</f>
        <v/>
      </c>
      <c r="M2629" s="277" t="str">
        <f>IF('result subject-wise'!AN74="","",'result subject-wise'!AN74)</f>
        <v/>
      </c>
      <c r="N2629" s="276" t="str">
        <f t="shared" si="403"/>
        <v/>
      </c>
      <c r="P2629" s="362"/>
    </row>
    <row r="2630" spans="1:16" ht="21" customHeight="1">
      <c r="A2630" s="909" t="str">
        <f>'statement of marks'!$BU74</f>
        <v xml:space="preserve"> SOCIAL SCIENCE</v>
      </c>
      <c r="B2630" s="910"/>
      <c r="C2630" s="277">
        <f>IF('statement of marks'!CL74="","",'statement of marks'!CL74)</f>
        <v>10</v>
      </c>
      <c r="D2630" s="277">
        <f>IF('statement of marks'!CM74="","",'statement of marks'!CM74)</f>
        <v>10</v>
      </c>
      <c r="E2630" s="277">
        <f>IF('statement of marks'!CN74="","",'statement of marks'!CN74)</f>
        <v>9</v>
      </c>
      <c r="F2630" s="360">
        <f>IF('statement of marks'!CO74="","",'statement of marks'!CO74)</f>
        <v>0.5</v>
      </c>
      <c r="G2630" s="277">
        <f>IF('statement of marks'!CP74="","",'statement of marks'!CP74)</f>
        <v>70</v>
      </c>
      <c r="H2630" s="270">
        <f t="shared" si="401"/>
        <v>99.5</v>
      </c>
      <c r="I2630" s="202">
        <f>IF('statement of marks'!CR74="","",'statement of marks'!CR74)</f>
        <v>100</v>
      </c>
      <c r="J2630" s="203">
        <f t="shared" si="402"/>
        <v>199.5</v>
      </c>
      <c r="K2630" s="275" t="str">
        <f>CONCATENATE('statement of marks'!IQ74,'statement of marks'!IR74,'statement of marks'!IS74)</f>
        <v/>
      </c>
      <c r="L2630" s="277" t="str">
        <f>IF('result subject-wise'!AF74="","",'result subject-wise'!AF74)</f>
        <v/>
      </c>
      <c r="M2630" s="277" t="str">
        <f>IF('result subject-wise'!AO74="","",'result subject-wise'!AO74)</f>
        <v/>
      </c>
      <c r="N2630" s="276">
        <f t="shared" si="403"/>
        <v>199.5</v>
      </c>
      <c r="P2630" s="362"/>
    </row>
    <row r="2631" spans="1:16" ht="21" customHeight="1">
      <c r="A2631" s="891" t="str">
        <f>'statement of marks'!$CZ$3</f>
        <v xml:space="preserve"> MATHEMATICS</v>
      </c>
      <c r="B2631" s="892"/>
      <c r="C2631" s="277">
        <f>IF('statement of marks'!CZ74="","",'statement of marks'!CZ74)</f>
        <v>5</v>
      </c>
      <c r="D2631" s="277">
        <f>IF('statement of marks'!DA74="","",'statement of marks'!DA74)</f>
        <v>4</v>
      </c>
      <c r="E2631" s="277">
        <f>IF('statement of marks'!DB74="","",'statement of marks'!DB74)</f>
        <v>8</v>
      </c>
      <c r="F2631" s="360">
        <f>IF('statement of marks'!DD74="","",'statement of marks'!DD74)</f>
        <v>1</v>
      </c>
      <c r="G2631" s="277">
        <f>IF('statement of marks'!DE74="","",'statement of marks'!DE74)</f>
        <v>25</v>
      </c>
      <c r="H2631" s="270">
        <f t="shared" si="401"/>
        <v>43</v>
      </c>
      <c r="I2631" s="202">
        <f>IF('statement of marks'!DG74="","",'statement of marks'!DG74)</f>
        <v>90</v>
      </c>
      <c r="J2631" s="203">
        <f t="shared" si="402"/>
        <v>133</v>
      </c>
      <c r="K2631" s="275" t="str">
        <f>CONCATENATE('statement of marks'!IT74,'statement of marks'!IU74,'statement of marks'!IV74)</f>
        <v/>
      </c>
      <c r="L2631" s="277" t="str">
        <f>IF('result subject-wise'!AG74="","",'result subject-wise'!AG74)</f>
        <v/>
      </c>
      <c r="M2631" s="277" t="str">
        <f>IF('result subject-wise'!AP74="","",'result subject-wise'!AP74)</f>
        <v/>
      </c>
      <c r="N2631" s="276">
        <f t="shared" si="403"/>
        <v>133</v>
      </c>
      <c r="P2631" s="362"/>
    </row>
    <row r="2632" spans="1:16" ht="21" customHeight="1">
      <c r="A2632" s="911" t="s">
        <v>214</v>
      </c>
      <c r="B2632" s="912"/>
      <c r="C2632" s="274">
        <f t="shared" ref="C2632:D2632" si="404">IF(C2631="","",SUM(C2626:C2631))</f>
        <v>15</v>
      </c>
      <c r="D2632" s="274">
        <f t="shared" si="404"/>
        <v>14</v>
      </c>
      <c r="E2632" s="274">
        <f>IF(E2631="","",SUM(E2626:E2631))</f>
        <v>17</v>
      </c>
      <c r="F2632" s="361">
        <f>IF(F2631="","",SUM(F2626:F2631))</f>
        <v>1.5</v>
      </c>
      <c r="G2632" s="274">
        <f t="shared" ref="G2632:J2632" si="405">IF(G2631="","",SUM(G2626:G2631))</f>
        <v>95</v>
      </c>
      <c r="H2632" s="274">
        <f t="shared" si="405"/>
        <v>142.5</v>
      </c>
      <c r="I2632" s="274">
        <f t="shared" si="405"/>
        <v>190</v>
      </c>
      <c r="J2632" s="274">
        <f t="shared" si="405"/>
        <v>332.5</v>
      </c>
      <c r="K2632" s="913"/>
      <c r="L2632" s="914"/>
      <c r="M2632" s="919">
        <f>COUNTIF(M2626:M2631,"F")</f>
        <v>0</v>
      </c>
      <c r="N2632" s="273">
        <f>SUM(N2626:N2631)</f>
        <v>332.5</v>
      </c>
      <c r="P2632" s="362"/>
    </row>
    <row r="2633" spans="1:16" ht="21" customHeight="1">
      <c r="A2633" s="911" t="s">
        <v>199</v>
      </c>
      <c r="B2633" s="912"/>
      <c r="C2633" s="270">
        <f>60-(COUNTIF(C2626:C2631,"NA")*C2625+COUNTIF(C2626:C2631,"ML")*C2625)</f>
        <v>60</v>
      </c>
      <c r="D2633" s="270">
        <f>60-(COUNTIF(D2626:D2631,"NA")*D2625+COUNTIF(D2626:D2631,"ML")*D2625)</f>
        <v>60</v>
      </c>
      <c r="E2633" s="270">
        <f>53-(COUNTIF(E2626:E2631,"NA")*9+COUNTIF(E2626:E2631,"ML")*9)</f>
        <v>53</v>
      </c>
      <c r="F2633" s="270">
        <f>7-(COUNTIF(F2626:F2631,"ML")*1)</f>
        <v>7</v>
      </c>
      <c r="G2633" s="270">
        <f>420-(COUNTIF(G2626:G2631,"NA")*G2625+COUNTIF(G2626:G2631,"ML")*G2625)</f>
        <v>420</v>
      </c>
      <c r="H2633" s="270">
        <f>SUM(C2633:G2633)</f>
        <v>600</v>
      </c>
      <c r="I2633" s="270">
        <f>600-(COUNTIF(I2626:I2631,"ML")*100)</f>
        <v>600</v>
      </c>
      <c r="J2633" s="270">
        <f>SUM(H2633:I2633)</f>
        <v>1200</v>
      </c>
      <c r="K2633" s="915"/>
      <c r="L2633" s="916"/>
      <c r="M2633" s="920"/>
      <c r="N2633" s="201">
        <f>6*N2625</f>
        <v>1200</v>
      </c>
      <c r="P2633" s="362"/>
    </row>
    <row r="2634" spans="1:16" ht="21" customHeight="1">
      <c r="A2634" s="922" t="s">
        <v>130</v>
      </c>
      <c r="B2634" s="923"/>
      <c r="C2634" s="204">
        <f t="shared" ref="C2634:J2634" si="406">C2632/C2633*100</f>
        <v>25</v>
      </c>
      <c r="D2634" s="204">
        <f t="shared" si="406"/>
        <v>23.333333333333332</v>
      </c>
      <c r="E2634" s="204">
        <f t="shared" si="406"/>
        <v>32.075471698113205</v>
      </c>
      <c r="F2634" s="204">
        <f t="shared" si="406"/>
        <v>21.428571428571427</v>
      </c>
      <c r="G2634" s="204">
        <f t="shared" si="406"/>
        <v>22.61904761904762</v>
      </c>
      <c r="H2634" s="204">
        <f t="shared" si="406"/>
        <v>23.75</v>
      </c>
      <c r="I2634" s="204">
        <f t="shared" si="406"/>
        <v>31.666666666666664</v>
      </c>
      <c r="J2634" s="204">
        <f t="shared" si="406"/>
        <v>27.708333333333336</v>
      </c>
      <c r="K2634" s="917"/>
      <c r="L2634" s="918"/>
      <c r="M2634" s="921"/>
      <c r="N2634" s="354">
        <f>N2632/N2633*100</f>
        <v>27.708333333333336</v>
      </c>
      <c r="P2634" s="363"/>
    </row>
    <row r="2635" spans="1:16" ht="21" customHeight="1">
      <c r="A2635" s="891" t="str">
        <f>'statement of marks'!$DS$3</f>
        <v>RAJASTHAN KA SWARNIM ITIHAS</v>
      </c>
      <c r="B2635" s="892"/>
      <c r="C2635" s="272">
        <f>IF('statement of marks'!DS74="","",'statement of marks'!DS74)</f>
        <v>10</v>
      </c>
      <c r="D2635" s="272">
        <f>IF('statement of marks'!DT74="","",'statement of marks'!DT74)</f>
        <v>10</v>
      </c>
      <c r="E2635" s="277">
        <f>IF('statement of marks'!DU74="","",'statement of marks'!DU74)</f>
        <v>10</v>
      </c>
      <c r="F2635" s="924"/>
      <c r="G2635" s="272">
        <f>IF('statement of marks'!DW74="","",'statement of marks'!DW74)</f>
        <v>70</v>
      </c>
      <c r="H2635" s="270">
        <f>IF(G2635="","",SUM(C2635:G2635))</f>
        <v>100</v>
      </c>
      <c r="I2635" s="272">
        <f>IF('statement of marks'!DY74="","",'statement of marks'!DY74)</f>
        <v>100</v>
      </c>
      <c r="J2635" s="270">
        <f>IF(I2635="","",SUM(H2635:I2635))</f>
        <v>200</v>
      </c>
      <c r="K2635" s="275" t="str">
        <f>IF('statement of marks'!IW74="","",'statement of marks'!IW74)</f>
        <v/>
      </c>
      <c r="L2635" s="280" t="str">
        <f>IF('result subject-wise'!AQ74="","",'result subject-wise'!AQ74)</f>
        <v/>
      </c>
      <c r="M2635" s="927" t="s">
        <v>441</v>
      </c>
      <c r="N2635" s="928"/>
      <c r="P2635" s="362"/>
    </row>
    <row r="2636" spans="1:16" ht="21" customHeight="1">
      <c r="A2636" s="891" t="str">
        <f>'statement of marks'!$EG$3</f>
        <v xml:space="preserve"> PH. AND HEALTH EDU.</v>
      </c>
      <c r="B2636" s="892"/>
      <c r="C2636" s="272">
        <f>IF('statement of marks'!EI74="","",'statement of marks'!EI74)</f>
        <v>14</v>
      </c>
      <c r="D2636" s="272">
        <f>IF('statement of marks'!EL74="","",'statement of marks'!EL74)</f>
        <v>11</v>
      </c>
      <c r="E2636" s="277">
        <f>IF('statement of marks'!EO74="","",'statement of marks'!EO74)</f>
        <v>25</v>
      </c>
      <c r="F2636" s="925"/>
      <c r="G2636" s="272">
        <f>IF('statement of marks'!EU74="","",'statement of marks'!EU74)</f>
        <v>38</v>
      </c>
      <c r="H2636" s="270">
        <f>IF(G2636="","",SUM(C2636:G2636))</f>
        <v>88</v>
      </c>
      <c r="I2636" s="272">
        <f>IF('statement of marks'!EZ74="","",'statement of marks'!EZ74)</f>
        <v>100</v>
      </c>
      <c r="J2636" s="270">
        <f>IF(I2636="","",SUM(H2636:I2636))</f>
        <v>188</v>
      </c>
      <c r="K2636" s="275" t="str">
        <f>IF('statement of marks'!IX74="","",'statement of marks'!IX74)</f>
        <v>A</v>
      </c>
      <c r="L2636" s="274" t="str">
        <f>IF('result subject-wise'!AR74="","",'result subject-wise'!AR74)</f>
        <v/>
      </c>
      <c r="M2636" s="929"/>
      <c r="N2636" s="930"/>
      <c r="P2636" s="362"/>
    </row>
    <row r="2637" spans="1:16" ht="21" customHeight="1">
      <c r="A2637" s="891" t="str">
        <f>'statement of marks'!$FJ$3</f>
        <v xml:space="preserve"> FOUNDATION OF IT</v>
      </c>
      <c r="B2637" s="892"/>
      <c r="C2637" s="272">
        <f>IF('statement of marks'!FJ74="","",'statement of marks'!FJ74)</f>
        <v>10</v>
      </c>
      <c r="D2637" s="272">
        <f>IF('statement of marks'!FK74="","",'statement of marks'!FK74)</f>
        <v>10</v>
      </c>
      <c r="E2637" s="277">
        <f>IF('statement of marks'!FL74="","",'statement of marks'!FL74)</f>
        <v>10</v>
      </c>
      <c r="F2637" s="926"/>
      <c r="G2637" s="272">
        <f>IF('statement of marks'!FP74="","",'statement of marks'!FP74)</f>
        <v>51</v>
      </c>
      <c r="H2637" s="270">
        <f>IF(G2637="","",SUM(C2637:G2637))</f>
        <v>81</v>
      </c>
      <c r="I2637" s="272">
        <f>IF('statement of marks'!FU74="","",'statement of marks'!FU74)</f>
        <v>90</v>
      </c>
      <c r="J2637" s="270">
        <f>IF(I2637="","",SUM(H2637:I2637))</f>
        <v>171</v>
      </c>
      <c r="K2637" s="275" t="str">
        <f>IF('statement of marks'!IY74="","",'statement of marks'!IY74)</f>
        <v>A</v>
      </c>
      <c r="L2637" s="274" t="str">
        <f>IF('result subject-wise'!AS74="","",'result subject-wise'!AS74)</f>
        <v/>
      </c>
      <c r="M2637" s="931" t="str">
        <f>IF('result subject-wise'!AV74="","",'result subject-wise'!AV74)</f>
        <v/>
      </c>
      <c r="N2637" s="932"/>
      <c r="P2637" s="362"/>
    </row>
    <row r="2638" spans="1:16" ht="21" customHeight="1">
      <c r="A2638" s="891" t="str">
        <f>'statement of marks'!$GE$3</f>
        <v xml:space="preserve"> S.U.P.W.</v>
      </c>
      <c r="B2638" s="892"/>
      <c r="C2638" s="933" t="s">
        <v>244</v>
      </c>
      <c r="D2638" s="934"/>
      <c r="E2638" s="933" t="s">
        <v>74</v>
      </c>
      <c r="F2638" s="933"/>
      <c r="G2638" s="934"/>
      <c r="H2638" s="934" t="s">
        <v>75</v>
      </c>
      <c r="I2638" s="934"/>
      <c r="J2638" s="270" t="s">
        <v>35</v>
      </c>
      <c r="K2638" s="274" t="s">
        <v>52</v>
      </c>
      <c r="L2638" s="935"/>
      <c r="M2638" s="933" t="s">
        <v>130</v>
      </c>
      <c r="N2638" s="936"/>
      <c r="P2638" s="362"/>
    </row>
    <row r="2639" spans="1:16" ht="21" customHeight="1">
      <c r="A2639" s="891"/>
      <c r="B2639" s="892"/>
      <c r="C2639" s="934">
        <f>'statement of marks'!$GE$6</f>
        <v>25</v>
      </c>
      <c r="D2639" s="934"/>
      <c r="E2639" s="934">
        <f>'statement of marks'!$GF$6</f>
        <v>45</v>
      </c>
      <c r="F2639" s="934"/>
      <c r="G2639" s="934"/>
      <c r="H2639" s="934">
        <f>'statement of marks'!$GG$6</f>
        <v>30</v>
      </c>
      <c r="I2639" s="934"/>
      <c r="J2639" s="270">
        <f>SUM(C2639,E2639,H2639)</f>
        <v>100</v>
      </c>
      <c r="K2639" s="274"/>
      <c r="L2639" s="935"/>
      <c r="M2639" s="937" t="str">
        <f>IF(M2637="PASS",N2634,"")</f>
        <v/>
      </c>
      <c r="N2639" s="938"/>
      <c r="P2639" s="362"/>
    </row>
    <row r="2640" spans="1:16" ht="21" customHeight="1">
      <c r="A2640" s="891"/>
      <c r="B2640" s="892"/>
      <c r="C2640" s="939">
        <f>IF('statement of marks'!GE74="","",'statement of marks'!GE74)</f>
        <v>24</v>
      </c>
      <c r="D2640" s="939"/>
      <c r="E2640" s="939">
        <f>'statement of marks'!GF74</f>
        <v>44</v>
      </c>
      <c r="F2640" s="939"/>
      <c r="G2640" s="939"/>
      <c r="H2640" s="939">
        <f>'statement of marks'!GG74</f>
        <v>30</v>
      </c>
      <c r="I2640" s="939"/>
      <c r="J2640" s="272">
        <f>IF(H2640="","",SUM(C2640,E2640,H2640))</f>
        <v>98</v>
      </c>
      <c r="K2640" s="275" t="str">
        <f>IF('statement of marks'!IZ74="","",'statement of marks'!IZ74)</f>
        <v>A</v>
      </c>
      <c r="L2640" s="935"/>
      <c r="M2640" s="940" t="s">
        <v>50</v>
      </c>
      <c r="N2640" s="941"/>
      <c r="P2640" s="362"/>
    </row>
    <row r="2641" spans="1:16" ht="21" customHeight="1">
      <c r="A2641" s="891" t="str">
        <f>'statement of marks'!$GN$3</f>
        <v xml:space="preserve"> ART EDU.</v>
      </c>
      <c r="B2641" s="892"/>
      <c r="C2641" s="934" t="s">
        <v>76</v>
      </c>
      <c r="D2641" s="934"/>
      <c r="E2641" s="934" t="s">
        <v>77</v>
      </c>
      <c r="F2641" s="934"/>
      <c r="G2641" s="934"/>
      <c r="H2641" s="934" t="s">
        <v>78</v>
      </c>
      <c r="I2641" s="934"/>
      <c r="J2641" s="270" t="s">
        <v>35</v>
      </c>
      <c r="K2641" s="274" t="s">
        <v>52</v>
      </c>
      <c r="L2641" s="935"/>
      <c r="M2641" s="942" t="str">
        <f>IF(M2639="","",IF(M2639&gt;=60,"FIRST",IF(M2639&gt;=48,"SECOND",IF(M2639&gt;=36,"THIRD"))))</f>
        <v/>
      </c>
      <c r="N2641" s="943"/>
      <c r="P2641" s="362"/>
    </row>
    <row r="2642" spans="1:16" ht="21" customHeight="1">
      <c r="A2642" s="891"/>
      <c r="B2642" s="892"/>
      <c r="C2642" s="934">
        <f>'statement of marks'!$GN$6</f>
        <v>25</v>
      </c>
      <c r="D2642" s="934"/>
      <c r="E2642" s="274">
        <f>'statement of marks'!$GO$6</f>
        <v>30</v>
      </c>
      <c r="F2642" s="274"/>
      <c r="G2642" s="270">
        <f>'statement of marks'!$GP$6</f>
        <v>30</v>
      </c>
      <c r="H2642" s="934">
        <f>'statement of marks'!$GQ$6</f>
        <v>15</v>
      </c>
      <c r="I2642" s="934"/>
      <c r="J2642" s="270">
        <f>SUM(C2642,E2642,G2642,H2642)</f>
        <v>100</v>
      </c>
      <c r="K2642" s="274"/>
      <c r="L2642" s="935"/>
      <c r="M2642" s="942"/>
      <c r="N2642" s="943"/>
      <c r="P2642" s="362"/>
    </row>
    <row r="2643" spans="1:16" ht="21" customHeight="1">
      <c r="A2643" s="891"/>
      <c r="B2643" s="892"/>
      <c r="C2643" s="939">
        <f>IF('statement of marks'!GN74="","",'statement of marks'!GN74)</f>
        <v>24</v>
      </c>
      <c r="D2643" s="939"/>
      <c r="E2643" s="277">
        <f>'statement of marks'!GO74</f>
        <v>28</v>
      </c>
      <c r="F2643" s="277"/>
      <c r="G2643" s="272">
        <f>'statement of marks'!GP74</f>
        <v>27</v>
      </c>
      <c r="H2643" s="939">
        <f>'statement of marks'!GQ74</f>
        <v>14</v>
      </c>
      <c r="I2643" s="939"/>
      <c r="J2643" s="270">
        <f>IF(H2643="","",SUM(C2643:H2643))</f>
        <v>93</v>
      </c>
      <c r="K2643" s="275" t="str">
        <f>IF('statement of marks'!JA74="","",'statement of marks'!JA74)</f>
        <v>A</v>
      </c>
      <c r="L2643" s="944" t="s">
        <v>442</v>
      </c>
      <c r="M2643" s="945"/>
      <c r="N2643" s="946"/>
      <c r="P2643" s="362"/>
    </row>
    <row r="2644" spans="1:16" ht="21" customHeight="1">
      <c r="A2644" s="922" t="s">
        <v>439</v>
      </c>
      <c r="B2644" s="923"/>
      <c r="C2644" s="901" t="str">
        <f>'statement of marks'!HK74</f>
        <v/>
      </c>
      <c r="D2644" s="901"/>
      <c r="E2644" s="901"/>
      <c r="F2644" s="278"/>
      <c r="G2644" s="278" t="s">
        <v>211</v>
      </c>
      <c r="H2644" s="275" t="str">
        <f>IF('statement of marks'!DR74="","",'statement of marks'!DR74)</f>
        <v/>
      </c>
      <c r="I2644" s="942" t="s">
        <v>209</v>
      </c>
      <c r="J2644" s="942"/>
      <c r="K2644" s="272" t="str">
        <f>IF('statement of marks'!HM74="","",'statement of marks'!HM74)</f>
        <v/>
      </c>
      <c r="L2644" s="945"/>
      <c r="M2644" s="945"/>
      <c r="N2644" s="946"/>
      <c r="P2644" s="362"/>
    </row>
    <row r="2645" spans="1:16" ht="21" customHeight="1">
      <c r="A2645" s="310" t="s">
        <v>363</v>
      </c>
      <c r="B2645" s="947" t="s">
        <v>202</v>
      </c>
      <c r="C2645" s="947"/>
      <c r="D2645" s="939" t="s">
        <v>203</v>
      </c>
      <c r="E2645" s="939"/>
      <c r="F2645" s="272"/>
      <c r="G2645" s="939" t="s">
        <v>204</v>
      </c>
      <c r="H2645" s="939"/>
      <c r="I2645" s="939" t="s">
        <v>205</v>
      </c>
      <c r="J2645" s="939"/>
      <c r="K2645" s="272" t="s">
        <v>324</v>
      </c>
      <c r="L2645" s="945"/>
      <c r="M2645" s="945"/>
      <c r="N2645" s="946"/>
      <c r="P2645" s="362"/>
    </row>
    <row r="2646" spans="1:16" ht="21" customHeight="1">
      <c r="A2646" s="891" t="s">
        <v>200</v>
      </c>
      <c r="B2646" s="892"/>
      <c r="C2646" s="277" t="str">
        <f>IF('statement of marks'!HO74="","",'statement of marks'!HO74)</f>
        <v/>
      </c>
      <c r="D2646" s="893" t="str">
        <f>IF('statement of marks'!HQ74="","",'statement of marks'!HQ74)</f>
        <v/>
      </c>
      <c r="E2646" s="893"/>
      <c r="F2646" s="277"/>
      <c r="G2646" s="893" t="str">
        <f>IF('statement of marks'!HS74="","",'statement of marks'!HS74)</f>
        <v/>
      </c>
      <c r="H2646" s="893"/>
      <c r="I2646" s="893" t="str">
        <f>IF('statement of marks'!HU74="","",'statement of marks'!HU74)</f>
        <v/>
      </c>
      <c r="J2646" s="893"/>
      <c r="K2646" s="275" t="str">
        <f>'statement of marks'!HW74</f>
        <v/>
      </c>
      <c r="L2646" s="894" t="str">
        <f>IF(OR(M2637="PASS",M2637="FAIL"),'result subject-wise'!$AV$112,"")</f>
        <v/>
      </c>
      <c r="M2646" s="894"/>
      <c r="N2646" s="895"/>
      <c r="P2646" s="362"/>
    </row>
    <row r="2647" spans="1:16" ht="21" customHeight="1">
      <c r="A2647" s="896" t="s">
        <v>201</v>
      </c>
      <c r="B2647" s="897"/>
      <c r="C2647" s="274" t="str">
        <f>IF('statement of marks'!HN74="","",'statement of marks'!HN74)</f>
        <v/>
      </c>
      <c r="D2647" s="898" t="str">
        <f>IF('statement of marks'!HP74="","",'statement of marks'!HP74)</f>
        <v/>
      </c>
      <c r="E2647" s="898"/>
      <c r="F2647" s="274"/>
      <c r="G2647" s="898" t="str">
        <f>IF('statement of marks'!HR74="","",'statement of marks'!HR74)</f>
        <v/>
      </c>
      <c r="H2647" s="898"/>
      <c r="I2647" s="898" t="str">
        <f>IF('statement of marks'!HT74="","",'statement of marks'!HT74)</f>
        <v/>
      </c>
      <c r="J2647" s="898"/>
      <c r="K2647" s="274" t="str">
        <f>'statement of marks'!HV74</f>
        <v/>
      </c>
      <c r="L2647" s="894"/>
      <c r="M2647" s="894"/>
      <c r="N2647" s="895"/>
      <c r="P2647" s="362"/>
    </row>
    <row r="2648" spans="1:16" ht="21" customHeight="1">
      <c r="A2648" s="899" t="s">
        <v>323</v>
      </c>
      <c r="B2648" s="900"/>
      <c r="C2648" s="22"/>
      <c r="D2648" s="901"/>
      <c r="E2648" s="901"/>
      <c r="F2648" s="278"/>
      <c r="G2648" s="901"/>
      <c r="H2648" s="901"/>
      <c r="I2648" s="901"/>
      <c r="J2648" s="901"/>
      <c r="K2648" s="901"/>
      <c r="L2648" s="901"/>
      <c r="M2648" s="901"/>
      <c r="N2648" s="902"/>
      <c r="P2648" s="362"/>
    </row>
    <row r="2649" spans="1:16" ht="21" customHeight="1">
      <c r="A2649" s="899" t="s">
        <v>206</v>
      </c>
      <c r="B2649" s="900"/>
      <c r="C2649" s="22"/>
      <c r="D2649" s="901"/>
      <c r="E2649" s="901"/>
      <c r="F2649" s="278"/>
      <c r="G2649" s="901"/>
      <c r="H2649" s="901"/>
      <c r="I2649" s="901"/>
      <c r="J2649" s="901"/>
      <c r="K2649" s="901"/>
      <c r="L2649" s="901"/>
      <c r="M2649" s="901"/>
      <c r="N2649" s="902"/>
      <c r="P2649" s="362"/>
    </row>
    <row r="2650" spans="1:16" ht="21" customHeight="1">
      <c r="A2650" s="891" t="s">
        <v>322</v>
      </c>
      <c r="B2650" s="892"/>
      <c r="C2650" s="22"/>
      <c r="D2650" s="901"/>
      <c r="E2650" s="901"/>
      <c r="F2650" s="278"/>
      <c r="G2650" s="901"/>
      <c r="H2650" s="901"/>
      <c r="I2650" s="901"/>
      <c r="J2650" s="901"/>
      <c r="K2650" s="594" t="s">
        <v>322</v>
      </c>
      <c r="L2650" s="901"/>
      <c r="M2650" s="901"/>
      <c r="N2650" s="902"/>
      <c r="P2650" s="362"/>
    </row>
    <row r="2651" spans="1:16" ht="21" customHeight="1">
      <c r="A2651" s="891" t="s">
        <v>207</v>
      </c>
      <c r="B2651" s="892"/>
      <c r="C2651" s="22"/>
      <c r="D2651" s="901"/>
      <c r="E2651" s="901"/>
      <c r="F2651" s="278"/>
      <c r="G2651" s="901"/>
      <c r="H2651" s="901"/>
      <c r="I2651" s="901"/>
      <c r="J2651" s="901"/>
      <c r="K2651" s="901"/>
      <c r="L2651" s="901"/>
      <c r="M2651" s="901"/>
      <c r="N2651" s="902"/>
      <c r="P2651" s="362"/>
    </row>
    <row r="2652" spans="1:16" ht="21" customHeight="1" thickBot="1">
      <c r="A2652" s="905" t="s">
        <v>208</v>
      </c>
      <c r="B2652" s="906"/>
      <c r="C2652" s="906"/>
      <c r="D2652" s="906"/>
      <c r="E2652" s="906"/>
      <c r="F2652" s="314"/>
      <c r="G2652" s="907">
        <f>'statement of marks'!$HV$108</f>
        <v>45781</v>
      </c>
      <c r="H2652" s="907"/>
      <c r="I2652" s="908" t="s">
        <v>210</v>
      </c>
      <c r="J2652" s="908"/>
      <c r="K2652" s="903"/>
      <c r="L2652" s="903"/>
      <c r="M2652" s="903"/>
      <c r="N2652" s="904"/>
      <c r="P2652" s="362"/>
    </row>
    <row r="2653" spans="1:16" ht="21" customHeight="1" thickTop="1">
      <c r="A2653" s="962" t="s">
        <v>195</v>
      </c>
      <c r="B2653" s="963"/>
      <c r="C2653" s="963"/>
      <c r="D2653" s="963"/>
      <c r="E2653" s="963"/>
      <c r="F2653" s="963"/>
      <c r="G2653" s="963"/>
      <c r="H2653" s="963"/>
      <c r="I2653" s="963"/>
      <c r="J2653" s="963"/>
      <c r="K2653" s="963"/>
      <c r="L2653" s="963"/>
      <c r="M2653" s="963"/>
      <c r="N2653" s="964"/>
      <c r="P2653" s="362"/>
    </row>
    <row r="2654" spans="1:16" ht="21" customHeight="1">
      <c r="A2654" s="965" t="str">
        <f>IF('statement of marks'!$A$2="","",'statement of marks'!$A$2)</f>
        <v>Govt. Higher Secondary School, XYZ</v>
      </c>
      <c r="B2654" s="966"/>
      <c r="C2654" s="966"/>
      <c r="D2654" s="966"/>
      <c r="E2654" s="966"/>
      <c r="F2654" s="966"/>
      <c r="G2654" s="966"/>
      <c r="H2654" s="966"/>
      <c r="I2654" s="966"/>
      <c r="J2654" s="966"/>
      <c r="K2654" s="966"/>
      <c r="L2654" s="966"/>
      <c r="M2654" s="966"/>
      <c r="N2654" s="967"/>
      <c r="P2654" s="362"/>
    </row>
    <row r="2655" spans="1:16" ht="21" customHeight="1">
      <c r="A2655" s="965"/>
      <c r="B2655" s="966"/>
      <c r="C2655" s="966"/>
      <c r="D2655" s="966"/>
      <c r="E2655" s="966"/>
      <c r="F2655" s="966"/>
      <c r="G2655" s="966"/>
      <c r="H2655" s="966"/>
      <c r="I2655" s="966"/>
      <c r="J2655" s="966"/>
      <c r="K2655" s="966"/>
      <c r="L2655" s="966"/>
      <c r="M2655" s="966"/>
      <c r="N2655" s="967"/>
      <c r="P2655" s="362"/>
    </row>
    <row r="2656" spans="1:16" ht="21" customHeight="1">
      <c r="A2656" s="891" t="s">
        <v>196</v>
      </c>
      <c r="B2656" s="892"/>
      <c r="C2656" s="939" t="str">
        <f>IF(M2676="","MAIN EXAM.",IF(C2683="SUPPL.","SUPPL. EXAM.",IF(C2683="RE-EXAM.","RE-EXAM.",)))</f>
        <v>MAIN EXAM.</v>
      </c>
      <c r="D2656" s="939"/>
      <c r="E2656" s="939"/>
      <c r="F2656" s="939"/>
      <c r="G2656" s="939"/>
      <c r="H2656" s="948" t="s">
        <v>133</v>
      </c>
      <c r="I2656" s="949"/>
      <c r="J2656" s="352" t="str">
        <f>IF('statement of marks'!$F$3="","",'statement of marks'!$F$3)</f>
        <v>2024-25</v>
      </c>
      <c r="K2656" s="939" t="s">
        <v>62</v>
      </c>
      <c r="L2656" s="939"/>
      <c r="M2656" s="939" t="str">
        <f>IF('statement of marks'!D75="","",'statement of marks'!D75)</f>
        <v/>
      </c>
      <c r="N2656" s="950"/>
      <c r="P2656" s="362"/>
    </row>
    <row r="2657" spans="1:16" ht="21" customHeight="1">
      <c r="A2657" s="891" t="s">
        <v>36</v>
      </c>
      <c r="B2657" s="892"/>
      <c r="C2657" s="892" t="str">
        <f>IF('statement of marks'!G75="","",'statement of marks'!G75)</f>
        <v/>
      </c>
      <c r="D2657" s="892"/>
      <c r="E2657" s="892"/>
      <c r="F2657" s="892"/>
      <c r="G2657" s="892"/>
      <c r="H2657" s="892"/>
      <c r="I2657" s="892"/>
      <c r="J2657" s="892"/>
      <c r="K2657" s="892"/>
      <c r="L2657" s="892"/>
      <c r="M2657" s="892"/>
      <c r="N2657" s="951"/>
      <c r="P2657" s="362"/>
    </row>
    <row r="2658" spans="1:16" ht="21" customHeight="1">
      <c r="A2658" s="891" t="s">
        <v>37</v>
      </c>
      <c r="B2658" s="892"/>
      <c r="C2658" s="892" t="str">
        <f>IF('statement of marks'!H75="","",'statement of marks'!H75)</f>
        <v/>
      </c>
      <c r="D2658" s="892"/>
      <c r="E2658" s="892"/>
      <c r="F2658" s="892"/>
      <c r="G2658" s="892"/>
      <c r="H2658" s="892"/>
      <c r="I2658" s="892"/>
      <c r="J2658" s="892"/>
      <c r="K2658" s="892"/>
      <c r="L2658" s="892"/>
      <c r="M2658" s="892"/>
      <c r="N2658" s="951"/>
      <c r="P2658" s="362"/>
    </row>
    <row r="2659" spans="1:16" ht="21" customHeight="1">
      <c r="A2659" s="891" t="s">
        <v>38</v>
      </c>
      <c r="B2659" s="892"/>
      <c r="C2659" s="892" t="str">
        <f>IF('statement of marks'!I75="","",'statement of marks'!I75)</f>
        <v/>
      </c>
      <c r="D2659" s="892"/>
      <c r="E2659" s="892"/>
      <c r="F2659" s="892"/>
      <c r="G2659" s="892"/>
      <c r="H2659" s="892"/>
      <c r="I2659" s="892"/>
      <c r="J2659" s="892"/>
      <c r="K2659" s="892"/>
      <c r="L2659" s="892"/>
      <c r="M2659" s="892"/>
      <c r="N2659" s="951"/>
      <c r="P2659" s="362"/>
    </row>
    <row r="2660" spans="1:16" ht="21" customHeight="1">
      <c r="A2660" s="891" t="s">
        <v>243</v>
      </c>
      <c r="B2660" s="892"/>
      <c r="C2660" s="892" t="str">
        <f>IF('statement of marks'!$A$3="","",'statement of marks'!$A$3)</f>
        <v>9 'A'</v>
      </c>
      <c r="D2660" s="892"/>
      <c r="E2660" s="939" t="s">
        <v>63</v>
      </c>
      <c r="F2660" s="939"/>
      <c r="G2660" s="939"/>
      <c r="H2660" s="939" t="str">
        <f>IF('statement of marks'!E75="","",'statement of marks'!E75)</f>
        <v/>
      </c>
      <c r="I2660" s="939"/>
      <c r="J2660" s="952" t="s">
        <v>58</v>
      </c>
      <c r="K2660" s="952"/>
      <c r="L2660" s="953" t="str">
        <f>IF('statement of marks'!F75="","",'statement of marks'!F75)</f>
        <v/>
      </c>
      <c r="M2660" s="953"/>
      <c r="N2660" s="954"/>
      <c r="P2660" s="362"/>
    </row>
    <row r="2661" spans="1:16" ht="21" customHeight="1">
      <c r="A2661" s="955" t="s">
        <v>197</v>
      </c>
      <c r="B2661" s="956" t="s">
        <v>198</v>
      </c>
      <c r="C2661" s="659" t="s">
        <v>67</v>
      </c>
      <c r="D2661" s="659" t="s">
        <v>68</v>
      </c>
      <c r="E2661" s="957" t="s">
        <v>434</v>
      </c>
      <c r="F2661" s="958" t="s">
        <v>431</v>
      </c>
      <c r="G2661" s="659" t="s">
        <v>370</v>
      </c>
      <c r="H2661" s="659" t="s">
        <v>212</v>
      </c>
      <c r="I2661" s="659" t="s">
        <v>432</v>
      </c>
      <c r="J2661" s="659" t="s">
        <v>168</v>
      </c>
      <c r="K2661" s="659" t="s">
        <v>438</v>
      </c>
      <c r="L2661" s="659" t="s">
        <v>365</v>
      </c>
      <c r="M2661" s="659" t="s">
        <v>366</v>
      </c>
      <c r="N2661" s="961" t="s">
        <v>213</v>
      </c>
      <c r="P2661" s="362"/>
    </row>
    <row r="2662" spans="1:16" ht="21" customHeight="1">
      <c r="A2662" s="955"/>
      <c r="B2662" s="956"/>
      <c r="C2662" s="659"/>
      <c r="D2662" s="659"/>
      <c r="E2662" s="957"/>
      <c r="F2662" s="959"/>
      <c r="G2662" s="659"/>
      <c r="H2662" s="659"/>
      <c r="I2662" s="659"/>
      <c r="J2662" s="659"/>
      <c r="K2662" s="659"/>
      <c r="L2662" s="659"/>
      <c r="M2662" s="659"/>
      <c r="N2662" s="961"/>
      <c r="P2662" s="362"/>
    </row>
    <row r="2663" spans="1:16" ht="21" customHeight="1">
      <c r="A2663" s="955"/>
      <c r="B2663" s="956"/>
      <c r="C2663" s="659"/>
      <c r="D2663" s="659"/>
      <c r="E2663" s="957"/>
      <c r="F2663" s="960"/>
      <c r="G2663" s="659"/>
      <c r="H2663" s="659"/>
      <c r="I2663" s="659"/>
      <c r="J2663" s="659"/>
      <c r="K2663" s="659"/>
      <c r="L2663" s="659"/>
      <c r="M2663" s="659"/>
      <c r="N2663" s="961"/>
      <c r="P2663" s="362"/>
    </row>
    <row r="2664" spans="1:16" ht="21" customHeight="1">
      <c r="A2664" s="922" t="s">
        <v>149</v>
      </c>
      <c r="B2664" s="923"/>
      <c r="C2664" s="274">
        <v>10</v>
      </c>
      <c r="D2664" s="274">
        <v>10</v>
      </c>
      <c r="E2664" s="322" t="s">
        <v>436</v>
      </c>
      <c r="F2664" s="322" t="s">
        <v>437</v>
      </c>
      <c r="G2664" s="274">
        <v>70</v>
      </c>
      <c r="H2664" s="270">
        <v>100</v>
      </c>
      <c r="I2664" s="202">
        <v>100</v>
      </c>
      <c r="J2664" s="270">
        <v>200</v>
      </c>
      <c r="K2664" s="279"/>
      <c r="L2664" s="270">
        <v>100</v>
      </c>
      <c r="M2664" s="270"/>
      <c r="N2664" s="201">
        <v>200</v>
      </c>
      <c r="P2664" s="362"/>
    </row>
    <row r="2665" spans="1:16" ht="21" customHeight="1">
      <c r="A2665" s="891" t="str">
        <f>'statement of marks'!$J$3</f>
        <v xml:space="preserve"> HINDI</v>
      </c>
      <c r="B2665" s="892"/>
      <c r="C2665" s="277" t="str">
        <f>IF('statement of marks'!J75="","",'statement of marks'!J75)</f>
        <v/>
      </c>
      <c r="D2665" s="277" t="str">
        <f>IF('statement of marks'!K75="","",'statement of marks'!K75)</f>
        <v/>
      </c>
      <c r="E2665" s="277" t="str">
        <f>IF('statement of marks'!L75="","",'statement of marks'!L75)</f>
        <v/>
      </c>
      <c r="F2665" s="360" t="str">
        <f>IF('statement of marks'!N75="","",'statement of marks'!N75)</f>
        <v/>
      </c>
      <c r="G2665" s="277" t="str">
        <f>IF('statement of marks'!O75="","",'statement of marks'!O75)</f>
        <v/>
      </c>
      <c r="H2665" s="270" t="str">
        <f t="shared" ref="H2665:H2670" si="407">IF(G2665="","",SUM(C2665:G2665))</f>
        <v/>
      </c>
      <c r="I2665" s="202" t="str">
        <f>IF('statement of marks'!Q75="","",'statement of marks'!Q75)</f>
        <v/>
      </c>
      <c r="J2665" s="203" t="str">
        <f t="shared" ref="J2665:J2670" si="408">IF(I2665="","",SUM(H2665:I2665))</f>
        <v/>
      </c>
      <c r="K2665" s="275" t="str">
        <f>CONCATENATE('statement of marks'!HZ75,'statement of marks'!IA75,'statement of marks'!IB75)</f>
        <v/>
      </c>
      <c r="L2665" s="277" t="str">
        <f>IF('result subject-wise'!AB75="","",'result subject-wise'!AB75)</f>
        <v/>
      </c>
      <c r="M2665" s="277" t="str">
        <f>IF('result subject-wise'!AK75="","",'result subject-wise'!AK75)</f>
        <v/>
      </c>
      <c r="N2665" s="276" t="str">
        <f>IF(AND(K2665="RE",M2665=""),"",IF(AND(K2665="S",M2665=""),"",IF(M2665="P",SUM(H2665,L2665),J2665)))</f>
        <v/>
      </c>
      <c r="P2665" s="362"/>
    </row>
    <row r="2666" spans="1:16" ht="21" customHeight="1">
      <c r="A2666" s="891" t="str">
        <f>'statement of marks'!$Y$3</f>
        <v xml:space="preserve"> ENGLISH</v>
      </c>
      <c r="B2666" s="892"/>
      <c r="C2666" s="277" t="str">
        <f>IF('statement of marks'!Y75="","",'statement of marks'!Y75)</f>
        <v/>
      </c>
      <c r="D2666" s="277" t="str">
        <f>IF('statement of marks'!Z75="","",'statement of marks'!Z75)</f>
        <v/>
      </c>
      <c r="E2666" s="277" t="str">
        <f>IF('statement of marks'!AA75="","",'statement of marks'!AA75)</f>
        <v/>
      </c>
      <c r="F2666" s="360" t="str">
        <f>IF('statement of marks'!AC75="","",'statement of marks'!AC75)</f>
        <v/>
      </c>
      <c r="G2666" s="277" t="str">
        <f>IF('statement of marks'!AD75="","",'statement of marks'!AD75)</f>
        <v/>
      </c>
      <c r="H2666" s="270" t="str">
        <f t="shared" si="407"/>
        <v/>
      </c>
      <c r="I2666" s="202" t="str">
        <f>IF('statement of marks'!AF75="","",'statement of marks'!AF75)</f>
        <v/>
      </c>
      <c r="J2666" s="203" t="str">
        <f t="shared" si="408"/>
        <v/>
      </c>
      <c r="K2666" s="275" t="str">
        <f>CONCATENATE('statement of marks'!IC75,'statement of marks'!ID75,'statement of marks'!IE75,)</f>
        <v/>
      </c>
      <c r="L2666" s="277" t="str">
        <f>IF('result subject-wise'!AC75="","",'result subject-wise'!AC75)</f>
        <v/>
      </c>
      <c r="M2666" s="277" t="str">
        <f>IF('result subject-wise'!AL75="","",'result subject-wise'!AL75)</f>
        <v/>
      </c>
      <c r="N2666" s="276" t="str">
        <f t="shared" ref="N2666:N2670" si="409">IF(AND(K2666="RE",M2666=""),"",IF(AND(K2666="S",M2666=""),"",IF(M2666="P",SUM(H2666,L2666),J2666)))</f>
        <v/>
      </c>
      <c r="P2666" s="362"/>
    </row>
    <row r="2667" spans="1:16" ht="21" customHeight="1">
      <c r="A2667" s="891" t="str">
        <f>'statement of marks'!AO75</f>
        <v/>
      </c>
      <c r="B2667" s="892"/>
      <c r="C2667" s="277" t="str">
        <f>IF('statement of marks'!AP75="","",'statement of marks'!AP75)</f>
        <v/>
      </c>
      <c r="D2667" s="277" t="str">
        <f>IF('statement of marks'!AQ75="","",'statement of marks'!AQ75)</f>
        <v/>
      </c>
      <c r="E2667" s="277" t="str">
        <f>IF('statement of marks'!AR75="","",'statement of marks'!AR75)</f>
        <v/>
      </c>
      <c r="F2667" s="360" t="str">
        <f>IF('statement of marks'!AT75="","",'statement of marks'!AT75)</f>
        <v/>
      </c>
      <c r="G2667" s="277" t="str">
        <f>IF('statement of marks'!AU75="","",'statement of marks'!AU75)</f>
        <v/>
      </c>
      <c r="H2667" s="270" t="str">
        <f t="shared" si="407"/>
        <v/>
      </c>
      <c r="I2667" s="202" t="str">
        <f>IF('statement of marks'!AW75="","",'statement of marks'!AW75)</f>
        <v/>
      </c>
      <c r="J2667" s="203" t="str">
        <f t="shared" si="408"/>
        <v/>
      </c>
      <c r="K2667" s="275" t="str">
        <f>CONCATENATE('statement of marks'!IF75,'statement of marks'!IL75,'statement of marks'!IM75)</f>
        <v/>
      </c>
      <c r="L2667" s="277" t="str">
        <f>IF('result subject-wise'!AD75="","",'result subject-wise'!AD75)</f>
        <v/>
      </c>
      <c r="M2667" s="277" t="str">
        <f>IF('result subject-wise'!AM75="","",'result subject-wise'!AM75)</f>
        <v/>
      </c>
      <c r="N2667" s="276" t="str">
        <f t="shared" si="409"/>
        <v/>
      </c>
      <c r="P2667" s="362"/>
    </row>
    <row r="2668" spans="1:16" ht="21" customHeight="1">
      <c r="A2668" s="891" t="str">
        <f>'statement of marks'!$BE$3</f>
        <v xml:space="preserve"> SCIENCE</v>
      </c>
      <c r="B2668" s="892"/>
      <c r="C2668" s="277" t="str">
        <f>IF('statement of marks'!BE75="","",'statement of marks'!BE75)</f>
        <v/>
      </c>
      <c r="D2668" s="277" t="str">
        <f>IF('statement of marks'!BF75="","",'statement of marks'!BF75)</f>
        <v/>
      </c>
      <c r="E2668" s="277" t="str">
        <f>IF('statement of marks'!BG75="","",'statement of marks'!BG75)</f>
        <v/>
      </c>
      <c r="F2668" s="360" t="str">
        <f>IF('statement of marks'!BI75="","",'statement of marks'!BI75)</f>
        <v/>
      </c>
      <c r="G2668" s="277" t="str">
        <f>IF('statement of marks'!BJ75="","",'statement of marks'!BJ75)</f>
        <v/>
      </c>
      <c r="H2668" s="270" t="str">
        <f t="shared" si="407"/>
        <v/>
      </c>
      <c r="I2668" s="202" t="str">
        <f>IF('statement of marks'!BL75="","",'statement of marks'!BL75)</f>
        <v/>
      </c>
      <c r="J2668" s="203" t="str">
        <f t="shared" si="408"/>
        <v/>
      </c>
      <c r="K2668" s="275" t="str">
        <f>CONCATENATE('statement of marks'!IN75,'statement of marks'!IO75,'statement of marks'!IP75)</f>
        <v/>
      </c>
      <c r="L2668" s="277" t="str">
        <f>IF('result subject-wise'!AE75="","",'result subject-wise'!AE75)</f>
        <v/>
      </c>
      <c r="M2668" s="277" t="str">
        <f>IF('result subject-wise'!AN75="","",'result subject-wise'!AN75)</f>
        <v/>
      </c>
      <c r="N2668" s="276" t="str">
        <f t="shared" si="409"/>
        <v/>
      </c>
      <c r="P2668" s="362"/>
    </row>
    <row r="2669" spans="1:16" ht="21" customHeight="1">
      <c r="A2669" s="909" t="str">
        <f>'statement of marks'!$BU75</f>
        <v xml:space="preserve"> SOCIAL SCIENCE</v>
      </c>
      <c r="B2669" s="910"/>
      <c r="C2669" s="277">
        <f>IF('statement of marks'!CL75="","",'statement of marks'!CL75)</f>
        <v>10</v>
      </c>
      <c r="D2669" s="277">
        <f>IF('statement of marks'!CM75="","",'statement of marks'!CM75)</f>
        <v>10</v>
      </c>
      <c r="E2669" s="277">
        <f>IF('statement of marks'!CN75="","",'statement of marks'!CN75)</f>
        <v>9</v>
      </c>
      <c r="F2669" s="360">
        <f>IF('statement of marks'!CO75="","",'statement of marks'!CO75)</f>
        <v>0.5</v>
      </c>
      <c r="G2669" s="277">
        <f>IF('statement of marks'!CP75="","",'statement of marks'!CP75)</f>
        <v>70</v>
      </c>
      <c r="H2669" s="270">
        <f t="shared" si="407"/>
        <v>99.5</v>
      </c>
      <c r="I2669" s="202">
        <f>IF('statement of marks'!CR75="","",'statement of marks'!CR75)</f>
        <v>100</v>
      </c>
      <c r="J2669" s="203">
        <f t="shared" si="408"/>
        <v>199.5</v>
      </c>
      <c r="K2669" s="275" t="str">
        <f>CONCATENATE('statement of marks'!IQ75,'statement of marks'!IR75,'statement of marks'!IS75)</f>
        <v/>
      </c>
      <c r="L2669" s="277" t="str">
        <f>IF('result subject-wise'!AF75="","",'result subject-wise'!AF75)</f>
        <v/>
      </c>
      <c r="M2669" s="277" t="str">
        <f>IF('result subject-wise'!AO75="","",'result subject-wise'!AO75)</f>
        <v/>
      </c>
      <c r="N2669" s="276">
        <f t="shared" si="409"/>
        <v>199.5</v>
      </c>
      <c r="P2669" s="362"/>
    </row>
    <row r="2670" spans="1:16" ht="21" customHeight="1">
      <c r="A2670" s="891" t="str">
        <f>'statement of marks'!$CZ$3</f>
        <v xml:space="preserve"> MATHEMATICS</v>
      </c>
      <c r="B2670" s="892"/>
      <c r="C2670" s="277">
        <f>IF('statement of marks'!CZ75="","",'statement of marks'!CZ75)</f>
        <v>5</v>
      </c>
      <c r="D2670" s="277">
        <f>IF('statement of marks'!DA75="","",'statement of marks'!DA75)</f>
        <v>4</v>
      </c>
      <c r="E2670" s="277">
        <f>IF('statement of marks'!DB75="","",'statement of marks'!DB75)</f>
        <v>8</v>
      </c>
      <c r="F2670" s="360">
        <f>IF('statement of marks'!DD75="","",'statement of marks'!DD75)</f>
        <v>1</v>
      </c>
      <c r="G2670" s="277">
        <f>IF('statement of marks'!DE75="","",'statement of marks'!DE75)</f>
        <v>25</v>
      </c>
      <c r="H2670" s="270">
        <f t="shared" si="407"/>
        <v>43</v>
      </c>
      <c r="I2670" s="202">
        <f>IF('statement of marks'!DG75="","",'statement of marks'!DG75)</f>
        <v>90</v>
      </c>
      <c r="J2670" s="203">
        <f t="shared" si="408"/>
        <v>133</v>
      </c>
      <c r="K2670" s="275" t="str">
        <f>CONCATENATE('statement of marks'!IT75,'statement of marks'!IU75,'statement of marks'!IV75)</f>
        <v/>
      </c>
      <c r="L2670" s="277" t="str">
        <f>IF('result subject-wise'!AG75="","",'result subject-wise'!AG75)</f>
        <v/>
      </c>
      <c r="M2670" s="277" t="str">
        <f>IF('result subject-wise'!AP75="","",'result subject-wise'!AP75)</f>
        <v/>
      </c>
      <c r="N2670" s="276">
        <f t="shared" si="409"/>
        <v>133</v>
      </c>
      <c r="P2670" s="362"/>
    </row>
    <row r="2671" spans="1:16" ht="21" customHeight="1">
      <c r="A2671" s="911" t="s">
        <v>214</v>
      </c>
      <c r="B2671" s="912"/>
      <c r="C2671" s="274">
        <f t="shared" ref="C2671:D2671" si="410">IF(C2670="","",SUM(C2665:C2670))</f>
        <v>15</v>
      </c>
      <c r="D2671" s="274">
        <f t="shared" si="410"/>
        <v>14</v>
      </c>
      <c r="E2671" s="274">
        <f>IF(E2670="","",SUM(E2665:E2670))</f>
        <v>17</v>
      </c>
      <c r="F2671" s="361">
        <f>IF(F2670="","",SUM(F2665:F2670))</f>
        <v>1.5</v>
      </c>
      <c r="G2671" s="274">
        <f t="shared" ref="G2671:J2671" si="411">IF(G2670="","",SUM(G2665:G2670))</f>
        <v>95</v>
      </c>
      <c r="H2671" s="274">
        <f t="shared" si="411"/>
        <v>142.5</v>
      </c>
      <c r="I2671" s="274">
        <f t="shared" si="411"/>
        <v>190</v>
      </c>
      <c r="J2671" s="274">
        <f t="shared" si="411"/>
        <v>332.5</v>
      </c>
      <c r="K2671" s="913"/>
      <c r="L2671" s="914"/>
      <c r="M2671" s="919">
        <f>COUNTIF(M2665:M2670,"F")</f>
        <v>0</v>
      </c>
      <c r="N2671" s="273">
        <f>SUM(N2665:N2670)</f>
        <v>332.5</v>
      </c>
      <c r="P2671" s="362"/>
    </row>
    <row r="2672" spans="1:16" ht="21" customHeight="1">
      <c r="A2672" s="911" t="s">
        <v>199</v>
      </c>
      <c r="B2672" s="912"/>
      <c r="C2672" s="270">
        <f>60-(COUNTIF(C2665:C2670,"NA")*C2664+COUNTIF(C2665:C2670,"ML")*C2664)</f>
        <v>60</v>
      </c>
      <c r="D2672" s="270">
        <f>60-(COUNTIF(D2665:D2670,"NA")*D2664+COUNTIF(D2665:D2670,"ML")*D2664)</f>
        <v>60</v>
      </c>
      <c r="E2672" s="270">
        <f>53-(COUNTIF(E2665:E2670,"NA")*9+COUNTIF(E2665:E2670,"ML")*9)</f>
        <v>53</v>
      </c>
      <c r="F2672" s="270">
        <f>7-(COUNTIF(F2665:F2670,"ML")*1)</f>
        <v>7</v>
      </c>
      <c r="G2672" s="270">
        <f>420-(COUNTIF(G2665:G2670,"NA")*G2664+COUNTIF(G2665:G2670,"ML")*G2664)</f>
        <v>420</v>
      </c>
      <c r="H2672" s="270">
        <f>SUM(C2672:G2672)</f>
        <v>600</v>
      </c>
      <c r="I2672" s="270">
        <f>600-(COUNTIF(I2665:I2670,"ML")*100)</f>
        <v>600</v>
      </c>
      <c r="J2672" s="270">
        <f>SUM(H2672:I2672)</f>
        <v>1200</v>
      </c>
      <c r="K2672" s="915"/>
      <c r="L2672" s="916"/>
      <c r="M2672" s="920"/>
      <c r="N2672" s="201">
        <f>6*N2664</f>
        <v>1200</v>
      </c>
      <c r="P2672" s="362"/>
    </row>
    <row r="2673" spans="1:16" ht="21" customHeight="1">
      <c r="A2673" s="922" t="s">
        <v>130</v>
      </c>
      <c r="B2673" s="923"/>
      <c r="C2673" s="204">
        <f t="shared" ref="C2673:J2673" si="412">C2671/C2672*100</f>
        <v>25</v>
      </c>
      <c r="D2673" s="204">
        <f t="shared" si="412"/>
        <v>23.333333333333332</v>
      </c>
      <c r="E2673" s="204">
        <f t="shared" si="412"/>
        <v>32.075471698113205</v>
      </c>
      <c r="F2673" s="204">
        <f t="shared" si="412"/>
        <v>21.428571428571427</v>
      </c>
      <c r="G2673" s="204">
        <f t="shared" si="412"/>
        <v>22.61904761904762</v>
      </c>
      <c r="H2673" s="204">
        <f t="shared" si="412"/>
        <v>23.75</v>
      </c>
      <c r="I2673" s="204">
        <f t="shared" si="412"/>
        <v>31.666666666666664</v>
      </c>
      <c r="J2673" s="204">
        <f t="shared" si="412"/>
        <v>27.708333333333336</v>
      </c>
      <c r="K2673" s="917"/>
      <c r="L2673" s="918"/>
      <c r="M2673" s="921"/>
      <c r="N2673" s="354">
        <f>N2671/N2672*100</f>
        <v>27.708333333333336</v>
      </c>
      <c r="P2673" s="363"/>
    </row>
    <row r="2674" spans="1:16" ht="21" customHeight="1">
      <c r="A2674" s="891" t="str">
        <f>'statement of marks'!$DS$3</f>
        <v>RAJASTHAN KA SWARNIM ITIHAS</v>
      </c>
      <c r="B2674" s="892"/>
      <c r="C2674" s="272">
        <f>IF('statement of marks'!DS75="","",'statement of marks'!DS75)</f>
        <v>10</v>
      </c>
      <c r="D2674" s="272">
        <f>IF('statement of marks'!DT75="","",'statement of marks'!DT75)</f>
        <v>10</v>
      </c>
      <c r="E2674" s="277">
        <f>IF('statement of marks'!DU75="","",'statement of marks'!DU75)</f>
        <v>10</v>
      </c>
      <c r="F2674" s="924"/>
      <c r="G2674" s="272">
        <f>IF('statement of marks'!DW75="","",'statement of marks'!DW75)</f>
        <v>70</v>
      </c>
      <c r="H2674" s="270">
        <f>IF(G2674="","",SUM(C2674:G2674))</f>
        <v>100</v>
      </c>
      <c r="I2674" s="272">
        <f>IF('statement of marks'!DY75="","",'statement of marks'!DY75)</f>
        <v>100</v>
      </c>
      <c r="J2674" s="270">
        <f>IF(I2674="","",SUM(H2674:I2674))</f>
        <v>200</v>
      </c>
      <c r="K2674" s="275" t="str">
        <f>IF('statement of marks'!IW75="","",'statement of marks'!IW75)</f>
        <v/>
      </c>
      <c r="L2674" s="280" t="str">
        <f>IF('result subject-wise'!AQ75="","",'result subject-wise'!AQ75)</f>
        <v/>
      </c>
      <c r="M2674" s="927" t="s">
        <v>441</v>
      </c>
      <c r="N2674" s="928"/>
      <c r="P2674" s="362"/>
    </row>
    <row r="2675" spans="1:16" ht="21" customHeight="1">
      <c r="A2675" s="891" t="str">
        <f>'statement of marks'!$EG$3</f>
        <v xml:space="preserve"> PH. AND HEALTH EDU.</v>
      </c>
      <c r="B2675" s="892"/>
      <c r="C2675" s="272">
        <f>IF('statement of marks'!EI75="","",'statement of marks'!EI75)</f>
        <v>14</v>
      </c>
      <c r="D2675" s="272">
        <f>IF('statement of marks'!EL75="","",'statement of marks'!EL75)</f>
        <v>11</v>
      </c>
      <c r="E2675" s="277">
        <f>IF('statement of marks'!EO75="","",'statement of marks'!EO75)</f>
        <v>25</v>
      </c>
      <c r="F2675" s="925"/>
      <c r="G2675" s="272">
        <f>IF('statement of marks'!EU75="","",'statement of marks'!EU75)</f>
        <v>38</v>
      </c>
      <c r="H2675" s="270">
        <f>IF(G2675="","",SUM(C2675:G2675))</f>
        <v>88</v>
      </c>
      <c r="I2675" s="272">
        <f>IF('statement of marks'!EZ75="","",'statement of marks'!EZ75)</f>
        <v>100</v>
      </c>
      <c r="J2675" s="270">
        <f>IF(I2675="","",SUM(H2675:I2675))</f>
        <v>188</v>
      </c>
      <c r="K2675" s="275" t="str">
        <f>IF('statement of marks'!IX75="","",'statement of marks'!IX75)</f>
        <v>A</v>
      </c>
      <c r="L2675" s="274" t="str">
        <f>IF('result subject-wise'!AR75="","",'result subject-wise'!AR75)</f>
        <v/>
      </c>
      <c r="M2675" s="929"/>
      <c r="N2675" s="930"/>
      <c r="P2675" s="362"/>
    </row>
    <row r="2676" spans="1:16" ht="21" customHeight="1">
      <c r="A2676" s="891" t="str">
        <f>'statement of marks'!$FJ$3</f>
        <v xml:space="preserve"> FOUNDATION OF IT</v>
      </c>
      <c r="B2676" s="892"/>
      <c r="C2676" s="272">
        <f>IF('statement of marks'!FJ75="","",'statement of marks'!FJ75)</f>
        <v>10</v>
      </c>
      <c r="D2676" s="272">
        <f>IF('statement of marks'!FK75="","",'statement of marks'!FK75)</f>
        <v>10</v>
      </c>
      <c r="E2676" s="277">
        <f>IF('statement of marks'!FL75="","",'statement of marks'!FL75)</f>
        <v>10</v>
      </c>
      <c r="F2676" s="926"/>
      <c r="G2676" s="272">
        <f>IF('statement of marks'!FP75="","",'statement of marks'!FP75)</f>
        <v>51</v>
      </c>
      <c r="H2676" s="270">
        <f>IF(G2676="","",SUM(C2676:G2676))</f>
        <v>81</v>
      </c>
      <c r="I2676" s="272">
        <f>IF('statement of marks'!FU75="","",'statement of marks'!FU75)</f>
        <v>90</v>
      </c>
      <c r="J2676" s="270">
        <f>IF(I2676="","",SUM(H2676:I2676))</f>
        <v>171</v>
      </c>
      <c r="K2676" s="275" t="str">
        <f>IF('statement of marks'!IY75="","",'statement of marks'!IY75)</f>
        <v>A</v>
      </c>
      <c r="L2676" s="274" t="str">
        <f>IF('result subject-wise'!AS75="","",'result subject-wise'!AS75)</f>
        <v/>
      </c>
      <c r="M2676" s="931" t="str">
        <f>IF('result subject-wise'!AV75="","",'result subject-wise'!AV75)</f>
        <v/>
      </c>
      <c r="N2676" s="932"/>
      <c r="P2676" s="362"/>
    </row>
    <row r="2677" spans="1:16" ht="21" customHeight="1">
      <c r="A2677" s="891" t="str">
        <f>'statement of marks'!$GE$3</f>
        <v xml:space="preserve"> S.U.P.W.</v>
      </c>
      <c r="B2677" s="892"/>
      <c r="C2677" s="933" t="s">
        <v>244</v>
      </c>
      <c r="D2677" s="934"/>
      <c r="E2677" s="933" t="s">
        <v>74</v>
      </c>
      <c r="F2677" s="933"/>
      <c r="G2677" s="934"/>
      <c r="H2677" s="934" t="s">
        <v>75</v>
      </c>
      <c r="I2677" s="934"/>
      <c r="J2677" s="270" t="s">
        <v>35</v>
      </c>
      <c r="K2677" s="274" t="s">
        <v>52</v>
      </c>
      <c r="L2677" s="935"/>
      <c r="M2677" s="933" t="s">
        <v>130</v>
      </c>
      <c r="N2677" s="936"/>
      <c r="P2677" s="362"/>
    </row>
    <row r="2678" spans="1:16" ht="21" customHeight="1">
      <c r="A2678" s="891"/>
      <c r="B2678" s="892"/>
      <c r="C2678" s="934">
        <f>'statement of marks'!$GE$6</f>
        <v>25</v>
      </c>
      <c r="D2678" s="934"/>
      <c r="E2678" s="934">
        <f>'statement of marks'!$GF$6</f>
        <v>45</v>
      </c>
      <c r="F2678" s="934"/>
      <c r="G2678" s="934"/>
      <c r="H2678" s="934">
        <f>'statement of marks'!$GG$6</f>
        <v>30</v>
      </c>
      <c r="I2678" s="934"/>
      <c r="J2678" s="270">
        <f>SUM(C2678,E2678,H2678)</f>
        <v>100</v>
      </c>
      <c r="K2678" s="274"/>
      <c r="L2678" s="935"/>
      <c r="M2678" s="937" t="str">
        <f>IF(M2676="PASS",N2673,"")</f>
        <v/>
      </c>
      <c r="N2678" s="938"/>
      <c r="P2678" s="362"/>
    </row>
    <row r="2679" spans="1:16" ht="21" customHeight="1">
      <c r="A2679" s="891"/>
      <c r="B2679" s="892"/>
      <c r="C2679" s="939">
        <f>IF('statement of marks'!GE75="","",'statement of marks'!GE75)</f>
        <v>24</v>
      </c>
      <c r="D2679" s="939"/>
      <c r="E2679" s="939">
        <f>'statement of marks'!GF75</f>
        <v>44</v>
      </c>
      <c r="F2679" s="939"/>
      <c r="G2679" s="939"/>
      <c r="H2679" s="939">
        <f>'statement of marks'!GG75</f>
        <v>30</v>
      </c>
      <c r="I2679" s="939"/>
      <c r="J2679" s="272">
        <f>IF(H2679="","",SUM(C2679,E2679,H2679))</f>
        <v>98</v>
      </c>
      <c r="K2679" s="275" t="str">
        <f>IF('statement of marks'!IZ75="","",'statement of marks'!IZ75)</f>
        <v>A</v>
      </c>
      <c r="L2679" s="935"/>
      <c r="M2679" s="940" t="s">
        <v>50</v>
      </c>
      <c r="N2679" s="941"/>
      <c r="P2679" s="362"/>
    </row>
    <row r="2680" spans="1:16" ht="21" customHeight="1">
      <c r="A2680" s="891" t="str">
        <f>'statement of marks'!$GN$3</f>
        <v xml:space="preserve"> ART EDU.</v>
      </c>
      <c r="B2680" s="892"/>
      <c r="C2680" s="934" t="s">
        <v>76</v>
      </c>
      <c r="D2680" s="934"/>
      <c r="E2680" s="934" t="s">
        <v>77</v>
      </c>
      <c r="F2680" s="934"/>
      <c r="G2680" s="934"/>
      <c r="H2680" s="934" t="s">
        <v>78</v>
      </c>
      <c r="I2680" s="934"/>
      <c r="J2680" s="270" t="s">
        <v>35</v>
      </c>
      <c r="K2680" s="274" t="s">
        <v>52</v>
      </c>
      <c r="L2680" s="935"/>
      <c r="M2680" s="942" t="str">
        <f>IF(M2678="","",IF(M2678&gt;=60,"FIRST",IF(M2678&gt;=48,"SECOND",IF(M2678&gt;=36,"THIRD"))))</f>
        <v/>
      </c>
      <c r="N2680" s="943"/>
      <c r="P2680" s="362"/>
    </row>
    <row r="2681" spans="1:16" ht="21" customHeight="1">
      <c r="A2681" s="891"/>
      <c r="B2681" s="892"/>
      <c r="C2681" s="934">
        <f>'statement of marks'!$GN$6</f>
        <v>25</v>
      </c>
      <c r="D2681" s="934"/>
      <c r="E2681" s="274">
        <f>'statement of marks'!$GO$6</f>
        <v>30</v>
      </c>
      <c r="F2681" s="274"/>
      <c r="G2681" s="270">
        <f>'statement of marks'!$GP$6</f>
        <v>30</v>
      </c>
      <c r="H2681" s="934">
        <f>'statement of marks'!$GQ$6</f>
        <v>15</v>
      </c>
      <c r="I2681" s="934"/>
      <c r="J2681" s="270">
        <f>SUM(C2681,E2681,G2681,H2681)</f>
        <v>100</v>
      </c>
      <c r="K2681" s="274"/>
      <c r="L2681" s="935"/>
      <c r="M2681" s="942"/>
      <c r="N2681" s="943"/>
      <c r="P2681" s="362"/>
    </row>
    <row r="2682" spans="1:16" ht="21" customHeight="1">
      <c r="A2682" s="891"/>
      <c r="B2682" s="892"/>
      <c r="C2682" s="939">
        <f>IF('statement of marks'!GN75="","",'statement of marks'!GN75)</f>
        <v>24</v>
      </c>
      <c r="D2682" s="939"/>
      <c r="E2682" s="277">
        <f>'statement of marks'!GO75</f>
        <v>28</v>
      </c>
      <c r="F2682" s="277"/>
      <c r="G2682" s="272">
        <f>'statement of marks'!GP75</f>
        <v>27</v>
      </c>
      <c r="H2682" s="939">
        <f>'statement of marks'!GQ75</f>
        <v>14</v>
      </c>
      <c r="I2682" s="939"/>
      <c r="J2682" s="270">
        <f>IF(H2682="","",SUM(C2682:H2682))</f>
        <v>93</v>
      </c>
      <c r="K2682" s="275" t="str">
        <f>IF('statement of marks'!JA75="","",'statement of marks'!JA75)</f>
        <v>A</v>
      </c>
      <c r="L2682" s="944" t="s">
        <v>442</v>
      </c>
      <c r="M2682" s="945"/>
      <c r="N2682" s="946"/>
      <c r="P2682" s="362"/>
    </row>
    <row r="2683" spans="1:16" ht="21" customHeight="1">
      <c r="A2683" s="922" t="s">
        <v>439</v>
      </c>
      <c r="B2683" s="923"/>
      <c r="C2683" s="901" t="str">
        <f>'statement of marks'!HK75</f>
        <v/>
      </c>
      <c r="D2683" s="901"/>
      <c r="E2683" s="901"/>
      <c r="F2683" s="278"/>
      <c r="G2683" s="278" t="s">
        <v>211</v>
      </c>
      <c r="H2683" s="275" t="str">
        <f>IF('statement of marks'!DR75="","",'statement of marks'!DR75)</f>
        <v/>
      </c>
      <c r="I2683" s="942" t="s">
        <v>209</v>
      </c>
      <c r="J2683" s="942"/>
      <c r="K2683" s="272" t="str">
        <f>IF('statement of marks'!HM75="","",'statement of marks'!HM75)</f>
        <v/>
      </c>
      <c r="L2683" s="945"/>
      <c r="M2683" s="945"/>
      <c r="N2683" s="946"/>
      <c r="P2683" s="362"/>
    </row>
    <row r="2684" spans="1:16" ht="21" customHeight="1">
      <c r="A2684" s="310" t="s">
        <v>363</v>
      </c>
      <c r="B2684" s="947" t="s">
        <v>202</v>
      </c>
      <c r="C2684" s="947"/>
      <c r="D2684" s="939" t="s">
        <v>203</v>
      </c>
      <c r="E2684" s="939"/>
      <c r="F2684" s="272"/>
      <c r="G2684" s="939" t="s">
        <v>204</v>
      </c>
      <c r="H2684" s="939"/>
      <c r="I2684" s="939" t="s">
        <v>205</v>
      </c>
      <c r="J2684" s="939"/>
      <c r="K2684" s="272" t="s">
        <v>324</v>
      </c>
      <c r="L2684" s="945"/>
      <c r="M2684" s="945"/>
      <c r="N2684" s="946"/>
      <c r="P2684" s="362"/>
    </row>
    <row r="2685" spans="1:16" ht="21" customHeight="1">
      <c r="A2685" s="891" t="s">
        <v>200</v>
      </c>
      <c r="B2685" s="892"/>
      <c r="C2685" s="277" t="str">
        <f>IF('statement of marks'!HO75="","",'statement of marks'!HO75)</f>
        <v/>
      </c>
      <c r="D2685" s="893" t="str">
        <f>IF('statement of marks'!HQ75="","",'statement of marks'!HQ75)</f>
        <v/>
      </c>
      <c r="E2685" s="893"/>
      <c r="F2685" s="277"/>
      <c r="G2685" s="893" t="str">
        <f>IF('statement of marks'!HS75="","",'statement of marks'!HS75)</f>
        <v/>
      </c>
      <c r="H2685" s="893"/>
      <c r="I2685" s="893" t="str">
        <f>IF('statement of marks'!HU75="","",'statement of marks'!HU75)</f>
        <v/>
      </c>
      <c r="J2685" s="893"/>
      <c r="K2685" s="275" t="str">
        <f>'statement of marks'!HW75</f>
        <v/>
      </c>
      <c r="L2685" s="894" t="str">
        <f>IF(OR(M2676="PASS",M2676="FAIL"),'result subject-wise'!$AV$112,"")</f>
        <v/>
      </c>
      <c r="M2685" s="894"/>
      <c r="N2685" s="895"/>
      <c r="P2685" s="362"/>
    </row>
    <row r="2686" spans="1:16" ht="21" customHeight="1">
      <c r="A2686" s="896" t="s">
        <v>201</v>
      </c>
      <c r="B2686" s="897"/>
      <c r="C2686" s="274" t="str">
        <f>IF('statement of marks'!HN75="","",'statement of marks'!HN75)</f>
        <v/>
      </c>
      <c r="D2686" s="898" t="str">
        <f>IF('statement of marks'!HP75="","",'statement of marks'!HP75)</f>
        <v/>
      </c>
      <c r="E2686" s="898"/>
      <c r="F2686" s="274"/>
      <c r="G2686" s="898" t="str">
        <f>IF('statement of marks'!HR75="","",'statement of marks'!HR75)</f>
        <v/>
      </c>
      <c r="H2686" s="898"/>
      <c r="I2686" s="898" t="str">
        <f>IF('statement of marks'!HT75="","",'statement of marks'!HT75)</f>
        <v/>
      </c>
      <c r="J2686" s="898"/>
      <c r="K2686" s="274" t="str">
        <f>'statement of marks'!HV75</f>
        <v/>
      </c>
      <c r="L2686" s="894"/>
      <c r="M2686" s="894"/>
      <c r="N2686" s="895"/>
      <c r="P2686" s="362"/>
    </row>
    <row r="2687" spans="1:16" ht="21" customHeight="1">
      <c r="A2687" s="899" t="s">
        <v>323</v>
      </c>
      <c r="B2687" s="900"/>
      <c r="C2687" s="22"/>
      <c r="D2687" s="901"/>
      <c r="E2687" s="901"/>
      <c r="F2687" s="278"/>
      <c r="G2687" s="901"/>
      <c r="H2687" s="901"/>
      <c r="I2687" s="901"/>
      <c r="J2687" s="901"/>
      <c r="K2687" s="901"/>
      <c r="L2687" s="901"/>
      <c r="M2687" s="901"/>
      <c r="N2687" s="902"/>
      <c r="P2687" s="362"/>
    </row>
    <row r="2688" spans="1:16" ht="21" customHeight="1">
      <c r="A2688" s="899" t="s">
        <v>206</v>
      </c>
      <c r="B2688" s="900"/>
      <c r="C2688" s="22"/>
      <c r="D2688" s="901"/>
      <c r="E2688" s="901"/>
      <c r="F2688" s="278"/>
      <c r="G2688" s="901"/>
      <c r="H2688" s="901"/>
      <c r="I2688" s="901"/>
      <c r="J2688" s="901"/>
      <c r="K2688" s="901"/>
      <c r="L2688" s="901"/>
      <c r="M2688" s="901"/>
      <c r="N2688" s="902"/>
      <c r="P2688" s="362"/>
    </row>
    <row r="2689" spans="1:16" ht="21" customHeight="1">
      <c r="A2689" s="891" t="s">
        <v>322</v>
      </c>
      <c r="B2689" s="892"/>
      <c r="C2689" s="22"/>
      <c r="D2689" s="901"/>
      <c r="E2689" s="901"/>
      <c r="F2689" s="278"/>
      <c r="G2689" s="901"/>
      <c r="H2689" s="901"/>
      <c r="I2689" s="901"/>
      <c r="J2689" s="901"/>
      <c r="K2689" s="594" t="s">
        <v>322</v>
      </c>
      <c r="L2689" s="901"/>
      <c r="M2689" s="901"/>
      <c r="N2689" s="902"/>
      <c r="P2689" s="362"/>
    </row>
    <row r="2690" spans="1:16" ht="21" customHeight="1">
      <c r="A2690" s="891" t="s">
        <v>207</v>
      </c>
      <c r="B2690" s="892"/>
      <c r="C2690" s="22"/>
      <c r="D2690" s="901"/>
      <c r="E2690" s="901"/>
      <c r="F2690" s="278"/>
      <c r="G2690" s="901"/>
      <c r="H2690" s="901"/>
      <c r="I2690" s="901"/>
      <c r="J2690" s="901"/>
      <c r="K2690" s="901"/>
      <c r="L2690" s="901"/>
      <c r="M2690" s="901"/>
      <c r="N2690" s="902"/>
      <c r="P2690" s="362"/>
    </row>
    <row r="2691" spans="1:16" ht="21" customHeight="1" thickBot="1">
      <c r="A2691" s="905" t="s">
        <v>208</v>
      </c>
      <c r="B2691" s="906"/>
      <c r="C2691" s="906"/>
      <c r="D2691" s="906"/>
      <c r="E2691" s="906"/>
      <c r="F2691" s="314"/>
      <c r="G2691" s="907">
        <f>'statement of marks'!$HV$108</f>
        <v>45781</v>
      </c>
      <c r="H2691" s="907"/>
      <c r="I2691" s="908" t="s">
        <v>210</v>
      </c>
      <c r="J2691" s="908"/>
      <c r="K2691" s="903"/>
      <c r="L2691" s="903"/>
      <c r="M2691" s="903"/>
      <c r="N2691" s="904"/>
      <c r="P2691" s="362"/>
    </row>
    <row r="2692" spans="1:16" ht="21" customHeight="1" thickTop="1">
      <c r="A2692" s="962" t="s">
        <v>195</v>
      </c>
      <c r="B2692" s="963"/>
      <c r="C2692" s="963"/>
      <c r="D2692" s="963"/>
      <c r="E2692" s="963"/>
      <c r="F2692" s="963"/>
      <c r="G2692" s="963"/>
      <c r="H2692" s="963"/>
      <c r="I2692" s="963"/>
      <c r="J2692" s="963"/>
      <c r="K2692" s="963"/>
      <c r="L2692" s="963"/>
      <c r="M2692" s="963"/>
      <c r="N2692" s="964"/>
      <c r="P2692" s="362"/>
    </row>
    <row r="2693" spans="1:16" ht="21" customHeight="1">
      <c r="A2693" s="965" t="str">
        <f>IF('statement of marks'!$A$2="","",'statement of marks'!$A$2)</f>
        <v>Govt. Higher Secondary School, XYZ</v>
      </c>
      <c r="B2693" s="966"/>
      <c r="C2693" s="966"/>
      <c r="D2693" s="966"/>
      <c r="E2693" s="966"/>
      <c r="F2693" s="966"/>
      <c r="G2693" s="966"/>
      <c r="H2693" s="966"/>
      <c r="I2693" s="966"/>
      <c r="J2693" s="966"/>
      <c r="K2693" s="966"/>
      <c r="L2693" s="966"/>
      <c r="M2693" s="966"/>
      <c r="N2693" s="967"/>
      <c r="P2693" s="362"/>
    </row>
    <row r="2694" spans="1:16" ht="21" customHeight="1">
      <c r="A2694" s="965"/>
      <c r="B2694" s="966"/>
      <c r="C2694" s="966"/>
      <c r="D2694" s="966"/>
      <c r="E2694" s="966"/>
      <c r="F2694" s="966"/>
      <c r="G2694" s="966"/>
      <c r="H2694" s="966"/>
      <c r="I2694" s="966"/>
      <c r="J2694" s="966"/>
      <c r="K2694" s="966"/>
      <c r="L2694" s="966"/>
      <c r="M2694" s="966"/>
      <c r="N2694" s="967"/>
      <c r="P2694" s="362"/>
    </row>
    <row r="2695" spans="1:16" ht="21" customHeight="1">
      <c r="A2695" s="891" t="s">
        <v>196</v>
      </c>
      <c r="B2695" s="892"/>
      <c r="C2695" s="939" t="str">
        <f>IF(M2715="","MAIN EXAM.",IF(C2722="SUPPL.","SUPPL. EXAM.",IF(C2722="RE-EXAM.","RE-EXAM.",)))</f>
        <v>MAIN EXAM.</v>
      </c>
      <c r="D2695" s="939"/>
      <c r="E2695" s="939"/>
      <c r="F2695" s="939"/>
      <c r="G2695" s="939"/>
      <c r="H2695" s="948" t="s">
        <v>133</v>
      </c>
      <c r="I2695" s="949"/>
      <c r="J2695" s="352" t="str">
        <f>IF('statement of marks'!$F$3="","",'statement of marks'!$F$3)</f>
        <v>2024-25</v>
      </c>
      <c r="K2695" s="939" t="s">
        <v>62</v>
      </c>
      <c r="L2695" s="939"/>
      <c r="M2695" s="939" t="str">
        <f>IF('statement of marks'!D76="","",'statement of marks'!D76)</f>
        <v/>
      </c>
      <c r="N2695" s="950"/>
      <c r="P2695" s="362"/>
    </row>
    <row r="2696" spans="1:16" ht="21" customHeight="1">
      <c r="A2696" s="891" t="s">
        <v>36</v>
      </c>
      <c r="B2696" s="892"/>
      <c r="C2696" s="892" t="str">
        <f>IF('statement of marks'!G76="","",'statement of marks'!G76)</f>
        <v/>
      </c>
      <c r="D2696" s="892"/>
      <c r="E2696" s="892"/>
      <c r="F2696" s="892"/>
      <c r="G2696" s="892"/>
      <c r="H2696" s="892"/>
      <c r="I2696" s="892"/>
      <c r="J2696" s="892"/>
      <c r="K2696" s="892"/>
      <c r="L2696" s="892"/>
      <c r="M2696" s="892"/>
      <c r="N2696" s="951"/>
      <c r="P2696" s="362"/>
    </row>
    <row r="2697" spans="1:16" ht="21" customHeight="1">
      <c r="A2697" s="891" t="s">
        <v>37</v>
      </c>
      <c r="B2697" s="892"/>
      <c r="C2697" s="892" t="str">
        <f>IF('statement of marks'!H76="","",'statement of marks'!H76)</f>
        <v/>
      </c>
      <c r="D2697" s="892"/>
      <c r="E2697" s="892"/>
      <c r="F2697" s="892"/>
      <c r="G2697" s="892"/>
      <c r="H2697" s="892"/>
      <c r="I2697" s="892"/>
      <c r="J2697" s="892"/>
      <c r="K2697" s="892"/>
      <c r="L2697" s="892"/>
      <c r="M2697" s="892"/>
      <c r="N2697" s="951"/>
      <c r="P2697" s="362"/>
    </row>
    <row r="2698" spans="1:16" ht="21" customHeight="1">
      <c r="A2698" s="891" t="s">
        <v>38</v>
      </c>
      <c r="B2698" s="892"/>
      <c r="C2698" s="892" t="str">
        <f>IF('statement of marks'!I76="","",'statement of marks'!I76)</f>
        <v/>
      </c>
      <c r="D2698" s="892"/>
      <c r="E2698" s="892"/>
      <c r="F2698" s="892"/>
      <c r="G2698" s="892"/>
      <c r="H2698" s="892"/>
      <c r="I2698" s="892"/>
      <c r="J2698" s="892"/>
      <c r="K2698" s="892"/>
      <c r="L2698" s="892"/>
      <c r="M2698" s="892"/>
      <c r="N2698" s="951"/>
      <c r="P2698" s="362"/>
    </row>
    <row r="2699" spans="1:16" ht="21" customHeight="1">
      <c r="A2699" s="891" t="s">
        <v>243</v>
      </c>
      <c r="B2699" s="892"/>
      <c r="C2699" s="892" t="str">
        <f>IF('statement of marks'!$A$3="","",'statement of marks'!$A$3)</f>
        <v>9 'A'</v>
      </c>
      <c r="D2699" s="892"/>
      <c r="E2699" s="939" t="s">
        <v>63</v>
      </c>
      <c r="F2699" s="939"/>
      <c r="G2699" s="939"/>
      <c r="H2699" s="939" t="str">
        <f>IF('statement of marks'!E76="","",'statement of marks'!E76)</f>
        <v/>
      </c>
      <c r="I2699" s="939"/>
      <c r="J2699" s="952" t="s">
        <v>58</v>
      </c>
      <c r="K2699" s="952"/>
      <c r="L2699" s="953" t="str">
        <f>IF('statement of marks'!F76="","",'statement of marks'!F76)</f>
        <v/>
      </c>
      <c r="M2699" s="953"/>
      <c r="N2699" s="954"/>
      <c r="P2699" s="362"/>
    </row>
    <row r="2700" spans="1:16" ht="21" customHeight="1">
      <c r="A2700" s="955" t="s">
        <v>197</v>
      </c>
      <c r="B2700" s="956" t="s">
        <v>198</v>
      </c>
      <c r="C2700" s="659" t="s">
        <v>67</v>
      </c>
      <c r="D2700" s="659" t="s">
        <v>68</v>
      </c>
      <c r="E2700" s="957" t="s">
        <v>434</v>
      </c>
      <c r="F2700" s="958" t="s">
        <v>431</v>
      </c>
      <c r="G2700" s="659" t="s">
        <v>370</v>
      </c>
      <c r="H2700" s="659" t="s">
        <v>212</v>
      </c>
      <c r="I2700" s="659" t="s">
        <v>432</v>
      </c>
      <c r="J2700" s="659" t="s">
        <v>168</v>
      </c>
      <c r="K2700" s="659" t="s">
        <v>438</v>
      </c>
      <c r="L2700" s="659" t="s">
        <v>365</v>
      </c>
      <c r="M2700" s="659" t="s">
        <v>366</v>
      </c>
      <c r="N2700" s="961" t="s">
        <v>213</v>
      </c>
      <c r="P2700" s="362"/>
    </row>
    <row r="2701" spans="1:16" ht="21" customHeight="1">
      <c r="A2701" s="955"/>
      <c r="B2701" s="956"/>
      <c r="C2701" s="659"/>
      <c r="D2701" s="659"/>
      <c r="E2701" s="957"/>
      <c r="F2701" s="959"/>
      <c r="G2701" s="659"/>
      <c r="H2701" s="659"/>
      <c r="I2701" s="659"/>
      <c r="J2701" s="659"/>
      <c r="K2701" s="659"/>
      <c r="L2701" s="659"/>
      <c r="M2701" s="659"/>
      <c r="N2701" s="961"/>
      <c r="P2701" s="362"/>
    </row>
    <row r="2702" spans="1:16" ht="21" customHeight="1">
      <c r="A2702" s="955"/>
      <c r="B2702" s="956"/>
      <c r="C2702" s="659"/>
      <c r="D2702" s="659"/>
      <c r="E2702" s="957"/>
      <c r="F2702" s="960"/>
      <c r="G2702" s="659"/>
      <c r="H2702" s="659"/>
      <c r="I2702" s="659"/>
      <c r="J2702" s="659"/>
      <c r="K2702" s="659"/>
      <c r="L2702" s="659"/>
      <c r="M2702" s="659"/>
      <c r="N2702" s="961"/>
      <c r="P2702" s="362"/>
    </row>
    <row r="2703" spans="1:16" ht="21" customHeight="1">
      <c r="A2703" s="922" t="s">
        <v>149</v>
      </c>
      <c r="B2703" s="923"/>
      <c r="C2703" s="274">
        <v>10</v>
      </c>
      <c r="D2703" s="274">
        <v>10</v>
      </c>
      <c r="E2703" s="322" t="s">
        <v>436</v>
      </c>
      <c r="F2703" s="322" t="s">
        <v>437</v>
      </c>
      <c r="G2703" s="274">
        <v>70</v>
      </c>
      <c r="H2703" s="270">
        <v>100</v>
      </c>
      <c r="I2703" s="202">
        <v>100</v>
      </c>
      <c r="J2703" s="270">
        <v>200</v>
      </c>
      <c r="K2703" s="279"/>
      <c r="L2703" s="270">
        <v>100</v>
      </c>
      <c r="M2703" s="270"/>
      <c r="N2703" s="201">
        <v>200</v>
      </c>
      <c r="P2703" s="362"/>
    </row>
    <row r="2704" spans="1:16" ht="21" customHeight="1">
      <c r="A2704" s="891" t="str">
        <f>'statement of marks'!$J$3</f>
        <v xml:space="preserve"> HINDI</v>
      </c>
      <c r="B2704" s="892"/>
      <c r="C2704" s="277" t="str">
        <f>IF('statement of marks'!J76="","",'statement of marks'!J76)</f>
        <v/>
      </c>
      <c r="D2704" s="277" t="str">
        <f>IF('statement of marks'!K76="","",'statement of marks'!K76)</f>
        <v/>
      </c>
      <c r="E2704" s="277" t="str">
        <f>IF('statement of marks'!L76="","",'statement of marks'!L76)</f>
        <v/>
      </c>
      <c r="F2704" s="360" t="str">
        <f>IF('statement of marks'!N76="","",'statement of marks'!N76)</f>
        <v/>
      </c>
      <c r="G2704" s="277" t="str">
        <f>IF('statement of marks'!O76="","",'statement of marks'!O76)</f>
        <v/>
      </c>
      <c r="H2704" s="270" t="str">
        <f t="shared" ref="H2704:H2709" si="413">IF(G2704="","",SUM(C2704:G2704))</f>
        <v/>
      </c>
      <c r="I2704" s="202" t="str">
        <f>IF('statement of marks'!Q76="","",'statement of marks'!Q76)</f>
        <v/>
      </c>
      <c r="J2704" s="203" t="str">
        <f t="shared" ref="J2704:J2709" si="414">IF(I2704="","",SUM(H2704:I2704))</f>
        <v/>
      </c>
      <c r="K2704" s="275" t="str">
        <f>CONCATENATE('statement of marks'!HZ76,'statement of marks'!IA76,'statement of marks'!IB76)</f>
        <v/>
      </c>
      <c r="L2704" s="277" t="str">
        <f>IF('result subject-wise'!AB76="","",'result subject-wise'!AB76)</f>
        <v/>
      </c>
      <c r="M2704" s="277" t="str">
        <f>IF('result subject-wise'!AK76="","",'result subject-wise'!AK76)</f>
        <v/>
      </c>
      <c r="N2704" s="276" t="str">
        <f>IF(AND(K2704="RE",M2704=""),"",IF(AND(K2704="S",M2704=""),"",IF(M2704="P",SUM(H2704,L2704),J2704)))</f>
        <v/>
      </c>
      <c r="P2704" s="362"/>
    </row>
    <row r="2705" spans="1:16" ht="21" customHeight="1">
      <c r="A2705" s="891" t="str">
        <f>'statement of marks'!$Y$3</f>
        <v xml:space="preserve"> ENGLISH</v>
      </c>
      <c r="B2705" s="892"/>
      <c r="C2705" s="277" t="str">
        <f>IF('statement of marks'!Y76="","",'statement of marks'!Y76)</f>
        <v/>
      </c>
      <c r="D2705" s="277" t="str">
        <f>IF('statement of marks'!Z76="","",'statement of marks'!Z76)</f>
        <v/>
      </c>
      <c r="E2705" s="277" t="str">
        <f>IF('statement of marks'!AA76="","",'statement of marks'!AA76)</f>
        <v/>
      </c>
      <c r="F2705" s="360" t="str">
        <f>IF('statement of marks'!AC76="","",'statement of marks'!AC76)</f>
        <v/>
      </c>
      <c r="G2705" s="277" t="str">
        <f>IF('statement of marks'!AD76="","",'statement of marks'!AD76)</f>
        <v/>
      </c>
      <c r="H2705" s="270" t="str">
        <f t="shared" si="413"/>
        <v/>
      </c>
      <c r="I2705" s="202" t="str">
        <f>IF('statement of marks'!AF76="","",'statement of marks'!AF76)</f>
        <v/>
      </c>
      <c r="J2705" s="203" t="str">
        <f t="shared" si="414"/>
        <v/>
      </c>
      <c r="K2705" s="275" t="str">
        <f>CONCATENATE('statement of marks'!IC76,'statement of marks'!ID76,'statement of marks'!IE76,)</f>
        <v/>
      </c>
      <c r="L2705" s="277" t="str">
        <f>IF('result subject-wise'!AC76="","",'result subject-wise'!AC76)</f>
        <v/>
      </c>
      <c r="M2705" s="277" t="str">
        <f>IF('result subject-wise'!AL76="","",'result subject-wise'!AL76)</f>
        <v/>
      </c>
      <c r="N2705" s="276" t="str">
        <f t="shared" ref="N2705:N2709" si="415">IF(AND(K2705="RE",M2705=""),"",IF(AND(K2705="S",M2705=""),"",IF(M2705="P",SUM(H2705,L2705),J2705)))</f>
        <v/>
      </c>
      <c r="P2705" s="362"/>
    </row>
    <row r="2706" spans="1:16" ht="21" customHeight="1">
      <c r="A2706" s="891" t="str">
        <f>'statement of marks'!AO76</f>
        <v/>
      </c>
      <c r="B2706" s="892"/>
      <c r="C2706" s="277" t="str">
        <f>IF('statement of marks'!AP76="","",'statement of marks'!AP76)</f>
        <v/>
      </c>
      <c r="D2706" s="277" t="str">
        <f>IF('statement of marks'!AQ76="","",'statement of marks'!AQ76)</f>
        <v/>
      </c>
      <c r="E2706" s="277" t="str">
        <f>IF('statement of marks'!AR76="","",'statement of marks'!AR76)</f>
        <v/>
      </c>
      <c r="F2706" s="360" t="str">
        <f>IF('statement of marks'!AT76="","",'statement of marks'!AT76)</f>
        <v/>
      </c>
      <c r="G2706" s="277" t="str">
        <f>IF('statement of marks'!AU76="","",'statement of marks'!AU76)</f>
        <v/>
      </c>
      <c r="H2706" s="270" t="str">
        <f t="shared" si="413"/>
        <v/>
      </c>
      <c r="I2706" s="202" t="str">
        <f>IF('statement of marks'!AW76="","",'statement of marks'!AW76)</f>
        <v/>
      </c>
      <c r="J2706" s="203" t="str">
        <f t="shared" si="414"/>
        <v/>
      </c>
      <c r="K2706" s="275" t="str">
        <f>CONCATENATE('statement of marks'!IF76,'statement of marks'!IL76,'statement of marks'!IM76)</f>
        <v/>
      </c>
      <c r="L2706" s="277" t="str">
        <f>IF('result subject-wise'!AD76="","",'result subject-wise'!AD76)</f>
        <v/>
      </c>
      <c r="M2706" s="277" t="str">
        <f>IF('result subject-wise'!AM76="","",'result subject-wise'!AM76)</f>
        <v/>
      </c>
      <c r="N2706" s="276" t="str">
        <f t="shared" si="415"/>
        <v/>
      </c>
      <c r="P2706" s="362"/>
    </row>
    <row r="2707" spans="1:16" ht="21" customHeight="1">
      <c r="A2707" s="891" t="str">
        <f>'statement of marks'!$BE$3</f>
        <v xml:space="preserve"> SCIENCE</v>
      </c>
      <c r="B2707" s="892"/>
      <c r="C2707" s="277" t="str">
        <f>IF('statement of marks'!BE76="","",'statement of marks'!BE76)</f>
        <v/>
      </c>
      <c r="D2707" s="277" t="str">
        <f>IF('statement of marks'!BF76="","",'statement of marks'!BF76)</f>
        <v/>
      </c>
      <c r="E2707" s="277" t="str">
        <f>IF('statement of marks'!BG76="","",'statement of marks'!BG76)</f>
        <v/>
      </c>
      <c r="F2707" s="360" t="str">
        <f>IF('statement of marks'!BI76="","",'statement of marks'!BI76)</f>
        <v/>
      </c>
      <c r="G2707" s="277" t="str">
        <f>IF('statement of marks'!BJ76="","",'statement of marks'!BJ76)</f>
        <v/>
      </c>
      <c r="H2707" s="270" t="str">
        <f t="shared" si="413"/>
        <v/>
      </c>
      <c r="I2707" s="202" t="str">
        <f>IF('statement of marks'!BL76="","",'statement of marks'!BL76)</f>
        <v/>
      </c>
      <c r="J2707" s="203" t="str">
        <f t="shared" si="414"/>
        <v/>
      </c>
      <c r="K2707" s="275" t="str">
        <f>CONCATENATE('statement of marks'!IN76,'statement of marks'!IO76,'statement of marks'!IP76)</f>
        <v/>
      </c>
      <c r="L2707" s="277" t="str">
        <f>IF('result subject-wise'!AE76="","",'result subject-wise'!AE76)</f>
        <v/>
      </c>
      <c r="M2707" s="277" t="str">
        <f>IF('result subject-wise'!AN76="","",'result subject-wise'!AN76)</f>
        <v/>
      </c>
      <c r="N2707" s="276" t="str">
        <f t="shared" si="415"/>
        <v/>
      </c>
      <c r="P2707" s="362"/>
    </row>
    <row r="2708" spans="1:16" ht="21" customHeight="1">
      <c r="A2708" s="909" t="str">
        <f>'statement of marks'!$BU76</f>
        <v xml:space="preserve"> SOCIAL SCIENCE</v>
      </c>
      <c r="B2708" s="910"/>
      <c r="C2708" s="277">
        <f>IF('statement of marks'!CL76="","",'statement of marks'!CL76)</f>
        <v>10</v>
      </c>
      <c r="D2708" s="277">
        <f>IF('statement of marks'!CM76="","",'statement of marks'!CM76)</f>
        <v>10</v>
      </c>
      <c r="E2708" s="277">
        <f>IF('statement of marks'!CN76="","",'statement of marks'!CN76)</f>
        <v>9</v>
      </c>
      <c r="F2708" s="360">
        <f>IF('statement of marks'!CO76="","",'statement of marks'!CO76)</f>
        <v>0.5</v>
      </c>
      <c r="G2708" s="277">
        <f>IF('statement of marks'!CP76="","",'statement of marks'!CP76)</f>
        <v>70</v>
      </c>
      <c r="H2708" s="270">
        <f t="shared" si="413"/>
        <v>99.5</v>
      </c>
      <c r="I2708" s="202">
        <f>IF('statement of marks'!CR76="","",'statement of marks'!CR76)</f>
        <v>100</v>
      </c>
      <c r="J2708" s="203">
        <f t="shared" si="414"/>
        <v>199.5</v>
      </c>
      <c r="K2708" s="275" t="str">
        <f>CONCATENATE('statement of marks'!IQ76,'statement of marks'!IR76,'statement of marks'!IS76)</f>
        <v/>
      </c>
      <c r="L2708" s="277" t="str">
        <f>IF('result subject-wise'!AF76="","",'result subject-wise'!AF76)</f>
        <v/>
      </c>
      <c r="M2708" s="277" t="str">
        <f>IF('result subject-wise'!AO76="","",'result subject-wise'!AO76)</f>
        <v/>
      </c>
      <c r="N2708" s="276">
        <f t="shared" si="415"/>
        <v>199.5</v>
      </c>
      <c r="P2708" s="362"/>
    </row>
    <row r="2709" spans="1:16" ht="21" customHeight="1">
      <c r="A2709" s="891" t="str">
        <f>'statement of marks'!$CZ$3</f>
        <v xml:space="preserve"> MATHEMATICS</v>
      </c>
      <c r="B2709" s="892"/>
      <c r="C2709" s="277">
        <f>IF('statement of marks'!CZ76="","",'statement of marks'!CZ76)</f>
        <v>5</v>
      </c>
      <c r="D2709" s="277">
        <f>IF('statement of marks'!DA76="","",'statement of marks'!DA76)</f>
        <v>4</v>
      </c>
      <c r="E2709" s="277">
        <f>IF('statement of marks'!DB76="","",'statement of marks'!DB76)</f>
        <v>8</v>
      </c>
      <c r="F2709" s="360">
        <f>IF('statement of marks'!DD76="","",'statement of marks'!DD76)</f>
        <v>1</v>
      </c>
      <c r="G2709" s="277">
        <f>IF('statement of marks'!DE76="","",'statement of marks'!DE76)</f>
        <v>25</v>
      </c>
      <c r="H2709" s="270">
        <f t="shared" si="413"/>
        <v>43</v>
      </c>
      <c r="I2709" s="202">
        <f>IF('statement of marks'!DG76="","",'statement of marks'!DG76)</f>
        <v>90</v>
      </c>
      <c r="J2709" s="203">
        <f t="shared" si="414"/>
        <v>133</v>
      </c>
      <c r="K2709" s="275" t="str">
        <f>CONCATENATE('statement of marks'!IT76,'statement of marks'!IU76,'statement of marks'!IV76)</f>
        <v/>
      </c>
      <c r="L2709" s="277" t="str">
        <f>IF('result subject-wise'!AG76="","",'result subject-wise'!AG76)</f>
        <v/>
      </c>
      <c r="M2709" s="277" t="str">
        <f>IF('result subject-wise'!AP76="","",'result subject-wise'!AP76)</f>
        <v/>
      </c>
      <c r="N2709" s="276">
        <f t="shared" si="415"/>
        <v>133</v>
      </c>
      <c r="P2709" s="362"/>
    </row>
    <row r="2710" spans="1:16" ht="21" customHeight="1">
      <c r="A2710" s="911" t="s">
        <v>214</v>
      </c>
      <c r="B2710" s="912"/>
      <c r="C2710" s="274">
        <f t="shared" ref="C2710:D2710" si="416">IF(C2709="","",SUM(C2704:C2709))</f>
        <v>15</v>
      </c>
      <c r="D2710" s="274">
        <f t="shared" si="416"/>
        <v>14</v>
      </c>
      <c r="E2710" s="274">
        <f>IF(E2709="","",SUM(E2704:E2709))</f>
        <v>17</v>
      </c>
      <c r="F2710" s="361">
        <f>IF(F2709="","",SUM(F2704:F2709))</f>
        <v>1.5</v>
      </c>
      <c r="G2710" s="274">
        <f t="shared" ref="G2710:J2710" si="417">IF(G2709="","",SUM(G2704:G2709))</f>
        <v>95</v>
      </c>
      <c r="H2710" s="274">
        <f t="shared" si="417"/>
        <v>142.5</v>
      </c>
      <c r="I2710" s="274">
        <f t="shared" si="417"/>
        <v>190</v>
      </c>
      <c r="J2710" s="274">
        <f t="shared" si="417"/>
        <v>332.5</v>
      </c>
      <c r="K2710" s="913"/>
      <c r="L2710" s="914"/>
      <c r="M2710" s="919">
        <f>COUNTIF(M2704:M2709,"F")</f>
        <v>0</v>
      </c>
      <c r="N2710" s="273">
        <f>SUM(N2704:N2709)</f>
        <v>332.5</v>
      </c>
      <c r="P2710" s="362"/>
    </row>
    <row r="2711" spans="1:16" ht="21" customHeight="1">
      <c r="A2711" s="911" t="s">
        <v>199</v>
      </c>
      <c r="B2711" s="912"/>
      <c r="C2711" s="270">
        <f>60-(COUNTIF(C2704:C2709,"NA")*C2703+COUNTIF(C2704:C2709,"ML")*C2703)</f>
        <v>60</v>
      </c>
      <c r="D2711" s="270">
        <f>60-(COUNTIF(D2704:D2709,"NA")*D2703+COUNTIF(D2704:D2709,"ML")*D2703)</f>
        <v>60</v>
      </c>
      <c r="E2711" s="270">
        <f>53-(COUNTIF(E2704:E2709,"NA")*9+COUNTIF(E2704:E2709,"ML")*9)</f>
        <v>53</v>
      </c>
      <c r="F2711" s="270">
        <f>7-(COUNTIF(F2704:F2709,"ML")*1)</f>
        <v>7</v>
      </c>
      <c r="G2711" s="270">
        <f>420-(COUNTIF(G2704:G2709,"NA")*G2703+COUNTIF(G2704:G2709,"ML")*G2703)</f>
        <v>420</v>
      </c>
      <c r="H2711" s="270">
        <f>SUM(C2711:G2711)</f>
        <v>600</v>
      </c>
      <c r="I2711" s="270">
        <f>600-(COUNTIF(I2704:I2709,"ML")*100)</f>
        <v>600</v>
      </c>
      <c r="J2711" s="270">
        <f>SUM(H2711:I2711)</f>
        <v>1200</v>
      </c>
      <c r="K2711" s="915"/>
      <c r="L2711" s="916"/>
      <c r="M2711" s="920"/>
      <c r="N2711" s="201">
        <f>6*N2703</f>
        <v>1200</v>
      </c>
      <c r="P2711" s="362"/>
    </row>
    <row r="2712" spans="1:16" ht="21" customHeight="1">
      <c r="A2712" s="922" t="s">
        <v>130</v>
      </c>
      <c r="B2712" s="923"/>
      <c r="C2712" s="204">
        <f t="shared" ref="C2712:J2712" si="418">C2710/C2711*100</f>
        <v>25</v>
      </c>
      <c r="D2712" s="204">
        <f t="shared" si="418"/>
        <v>23.333333333333332</v>
      </c>
      <c r="E2712" s="204">
        <f t="shared" si="418"/>
        <v>32.075471698113205</v>
      </c>
      <c r="F2712" s="204">
        <f t="shared" si="418"/>
        <v>21.428571428571427</v>
      </c>
      <c r="G2712" s="204">
        <f t="shared" si="418"/>
        <v>22.61904761904762</v>
      </c>
      <c r="H2712" s="204">
        <f t="shared" si="418"/>
        <v>23.75</v>
      </c>
      <c r="I2712" s="204">
        <f t="shared" si="418"/>
        <v>31.666666666666664</v>
      </c>
      <c r="J2712" s="204">
        <f t="shared" si="418"/>
        <v>27.708333333333336</v>
      </c>
      <c r="K2712" s="917"/>
      <c r="L2712" s="918"/>
      <c r="M2712" s="921"/>
      <c r="N2712" s="354">
        <f>N2710/N2711*100</f>
        <v>27.708333333333336</v>
      </c>
      <c r="P2712" s="363"/>
    </row>
    <row r="2713" spans="1:16" ht="21" customHeight="1">
      <c r="A2713" s="891" t="str">
        <f>'statement of marks'!$DS$3</f>
        <v>RAJASTHAN KA SWARNIM ITIHAS</v>
      </c>
      <c r="B2713" s="892"/>
      <c r="C2713" s="272">
        <f>IF('statement of marks'!DS76="","",'statement of marks'!DS76)</f>
        <v>10</v>
      </c>
      <c r="D2713" s="272">
        <f>IF('statement of marks'!DT76="","",'statement of marks'!DT76)</f>
        <v>10</v>
      </c>
      <c r="E2713" s="277">
        <f>IF('statement of marks'!DU76="","",'statement of marks'!DU76)</f>
        <v>10</v>
      </c>
      <c r="F2713" s="924"/>
      <c r="G2713" s="272">
        <f>IF('statement of marks'!DW76="","",'statement of marks'!DW76)</f>
        <v>70</v>
      </c>
      <c r="H2713" s="270">
        <f>IF(G2713="","",SUM(C2713:G2713))</f>
        <v>100</v>
      </c>
      <c r="I2713" s="272">
        <f>IF('statement of marks'!DY76="","",'statement of marks'!DY76)</f>
        <v>100</v>
      </c>
      <c r="J2713" s="270">
        <f>IF(I2713="","",SUM(H2713:I2713))</f>
        <v>200</v>
      </c>
      <c r="K2713" s="275" t="str">
        <f>IF('statement of marks'!IW76="","",'statement of marks'!IW76)</f>
        <v/>
      </c>
      <c r="L2713" s="280" t="str">
        <f>IF('result subject-wise'!AQ76="","",'result subject-wise'!AQ76)</f>
        <v/>
      </c>
      <c r="M2713" s="927" t="s">
        <v>441</v>
      </c>
      <c r="N2713" s="928"/>
      <c r="P2713" s="362"/>
    </row>
    <row r="2714" spans="1:16" ht="21" customHeight="1">
      <c r="A2714" s="891" t="str">
        <f>'statement of marks'!$EG$3</f>
        <v xml:space="preserve"> PH. AND HEALTH EDU.</v>
      </c>
      <c r="B2714" s="892"/>
      <c r="C2714" s="272">
        <f>IF('statement of marks'!EI76="","",'statement of marks'!EI76)</f>
        <v>14</v>
      </c>
      <c r="D2714" s="272">
        <f>IF('statement of marks'!EL76="","",'statement of marks'!EL76)</f>
        <v>11</v>
      </c>
      <c r="E2714" s="277">
        <f>IF('statement of marks'!EO76="","",'statement of marks'!EO76)</f>
        <v>25</v>
      </c>
      <c r="F2714" s="925"/>
      <c r="G2714" s="272">
        <f>IF('statement of marks'!EU76="","",'statement of marks'!EU76)</f>
        <v>38</v>
      </c>
      <c r="H2714" s="270">
        <f>IF(G2714="","",SUM(C2714:G2714))</f>
        <v>88</v>
      </c>
      <c r="I2714" s="272">
        <f>IF('statement of marks'!EZ76="","",'statement of marks'!EZ76)</f>
        <v>100</v>
      </c>
      <c r="J2714" s="270">
        <f>IF(I2714="","",SUM(H2714:I2714))</f>
        <v>188</v>
      </c>
      <c r="K2714" s="275" t="str">
        <f>IF('statement of marks'!IX76="","",'statement of marks'!IX76)</f>
        <v>A</v>
      </c>
      <c r="L2714" s="274" t="str">
        <f>IF('result subject-wise'!AR76="","",'result subject-wise'!AR76)</f>
        <v/>
      </c>
      <c r="M2714" s="929"/>
      <c r="N2714" s="930"/>
      <c r="P2714" s="362"/>
    </row>
    <row r="2715" spans="1:16" ht="21" customHeight="1">
      <c r="A2715" s="891" t="str">
        <f>'statement of marks'!$FJ$3</f>
        <v xml:space="preserve"> FOUNDATION OF IT</v>
      </c>
      <c r="B2715" s="892"/>
      <c r="C2715" s="272">
        <f>IF('statement of marks'!FJ76="","",'statement of marks'!FJ76)</f>
        <v>10</v>
      </c>
      <c r="D2715" s="272">
        <f>IF('statement of marks'!FK76="","",'statement of marks'!FK76)</f>
        <v>10</v>
      </c>
      <c r="E2715" s="277">
        <f>IF('statement of marks'!FL76="","",'statement of marks'!FL76)</f>
        <v>10</v>
      </c>
      <c r="F2715" s="926"/>
      <c r="G2715" s="272">
        <f>IF('statement of marks'!FP76="","",'statement of marks'!FP76)</f>
        <v>51</v>
      </c>
      <c r="H2715" s="270">
        <f>IF(G2715="","",SUM(C2715:G2715))</f>
        <v>81</v>
      </c>
      <c r="I2715" s="272">
        <f>IF('statement of marks'!FU76="","",'statement of marks'!FU76)</f>
        <v>90</v>
      </c>
      <c r="J2715" s="270">
        <f>IF(I2715="","",SUM(H2715:I2715))</f>
        <v>171</v>
      </c>
      <c r="K2715" s="275" t="str">
        <f>IF('statement of marks'!IY76="","",'statement of marks'!IY76)</f>
        <v>A</v>
      </c>
      <c r="L2715" s="274" t="str">
        <f>IF('result subject-wise'!AS76="","",'result subject-wise'!AS76)</f>
        <v/>
      </c>
      <c r="M2715" s="931" t="str">
        <f>IF('result subject-wise'!AV76="","",'result subject-wise'!AV76)</f>
        <v/>
      </c>
      <c r="N2715" s="932"/>
      <c r="P2715" s="362"/>
    </row>
    <row r="2716" spans="1:16" ht="21" customHeight="1">
      <c r="A2716" s="891" t="str">
        <f>'statement of marks'!$GE$3</f>
        <v xml:space="preserve"> S.U.P.W.</v>
      </c>
      <c r="B2716" s="892"/>
      <c r="C2716" s="933" t="s">
        <v>244</v>
      </c>
      <c r="D2716" s="934"/>
      <c r="E2716" s="933" t="s">
        <v>74</v>
      </c>
      <c r="F2716" s="933"/>
      <c r="G2716" s="934"/>
      <c r="H2716" s="934" t="s">
        <v>75</v>
      </c>
      <c r="I2716" s="934"/>
      <c r="J2716" s="270" t="s">
        <v>35</v>
      </c>
      <c r="K2716" s="274" t="s">
        <v>52</v>
      </c>
      <c r="L2716" s="935"/>
      <c r="M2716" s="933" t="s">
        <v>130</v>
      </c>
      <c r="N2716" s="936"/>
      <c r="P2716" s="362"/>
    </row>
    <row r="2717" spans="1:16" ht="21" customHeight="1">
      <c r="A2717" s="891"/>
      <c r="B2717" s="892"/>
      <c r="C2717" s="934">
        <f>'statement of marks'!$GE$6</f>
        <v>25</v>
      </c>
      <c r="D2717" s="934"/>
      <c r="E2717" s="934">
        <f>'statement of marks'!$GF$6</f>
        <v>45</v>
      </c>
      <c r="F2717" s="934"/>
      <c r="G2717" s="934"/>
      <c r="H2717" s="934">
        <f>'statement of marks'!$GG$6</f>
        <v>30</v>
      </c>
      <c r="I2717" s="934"/>
      <c r="J2717" s="270">
        <f>SUM(C2717,E2717,H2717)</f>
        <v>100</v>
      </c>
      <c r="K2717" s="274"/>
      <c r="L2717" s="935"/>
      <c r="M2717" s="937" t="str">
        <f>IF(M2715="PASS",N2712,"")</f>
        <v/>
      </c>
      <c r="N2717" s="938"/>
      <c r="P2717" s="362"/>
    </row>
    <row r="2718" spans="1:16" ht="21" customHeight="1">
      <c r="A2718" s="891"/>
      <c r="B2718" s="892"/>
      <c r="C2718" s="939">
        <f>IF('statement of marks'!GE76="","",'statement of marks'!GE76)</f>
        <v>24</v>
      </c>
      <c r="D2718" s="939"/>
      <c r="E2718" s="939">
        <f>'statement of marks'!GF76</f>
        <v>44</v>
      </c>
      <c r="F2718" s="939"/>
      <c r="G2718" s="939"/>
      <c r="H2718" s="939">
        <f>'statement of marks'!GG76</f>
        <v>30</v>
      </c>
      <c r="I2718" s="939"/>
      <c r="J2718" s="272">
        <f>IF(H2718="","",SUM(C2718,E2718,H2718))</f>
        <v>98</v>
      </c>
      <c r="K2718" s="275" t="str">
        <f>IF('statement of marks'!IZ76="","",'statement of marks'!IZ76)</f>
        <v>A</v>
      </c>
      <c r="L2718" s="935"/>
      <c r="M2718" s="940" t="s">
        <v>50</v>
      </c>
      <c r="N2718" s="941"/>
      <c r="P2718" s="362"/>
    </row>
    <row r="2719" spans="1:16" ht="21" customHeight="1">
      <c r="A2719" s="891" t="str">
        <f>'statement of marks'!$GN$3</f>
        <v xml:space="preserve"> ART EDU.</v>
      </c>
      <c r="B2719" s="892"/>
      <c r="C2719" s="934" t="s">
        <v>76</v>
      </c>
      <c r="D2719" s="934"/>
      <c r="E2719" s="934" t="s">
        <v>77</v>
      </c>
      <c r="F2719" s="934"/>
      <c r="G2719" s="934"/>
      <c r="H2719" s="934" t="s">
        <v>78</v>
      </c>
      <c r="I2719" s="934"/>
      <c r="J2719" s="270" t="s">
        <v>35</v>
      </c>
      <c r="K2719" s="274" t="s">
        <v>52</v>
      </c>
      <c r="L2719" s="935"/>
      <c r="M2719" s="942" t="str">
        <f>IF(M2717="","",IF(M2717&gt;=60,"FIRST",IF(M2717&gt;=48,"SECOND",IF(M2717&gt;=36,"THIRD"))))</f>
        <v/>
      </c>
      <c r="N2719" s="943"/>
      <c r="P2719" s="362"/>
    </row>
    <row r="2720" spans="1:16" ht="21" customHeight="1">
      <c r="A2720" s="891"/>
      <c r="B2720" s="892"/>
      <c r="C2720" s="934">
        <f>'statement of marks'!$GN$6</f>
        <v>25</v>
      </c>
      <c r="D2720" s="934"/>
      <c r="E2720" s="274">
        <f>'statement of marks'!$GO$6</f>
        <v>30</v>
      </c>
      <c r="F2720" s="274"/>
      <c r="G2720" s="270">
        <f>'statement of marks'!$GP$6</f>
        <v>30</v>
      </c>
      <c r="H2720" s="934">
        <f>'statement of marks'!$GQ$6</f>
        <v>15</v>
      </c>
      <c r="I2720" s="934"/>
      <c r="J2720" s="270">
        <f>SUM(C2720,E2720,G2720,H2720)</f>
        <v>100</v>
      </c>
      <c r="K2720" s="274"/>
      <c r="L2720" s="935"/>
      <c r="M2720" s="942"/>
      <c r="N2720" s="943"/>
      <c r="P2720" s="362"/>
    </row>
    <row r="2721" spans="1:16" ht="21" customHeight="1">
      <c r="A2721" s="891"/>
      <c r="B2721" s="892"/>
      <c r="C2721" s="939">
        <f>IF('statement of marks'!GN76="","",'statement of marks'!GN76)</f>
        <v>24</v>
      </c>
      <c r="D2721" s="939"/>
      <c r="E2721" s="277">
        <f>'statement of marks'!GO76</f>
        <v>28</v>
      </c>
      <c r="F2721" s="277"/>
      <c r="G2721" s="272">
        <f>'statement of marks'!GP76</f>
        <v>27</v>
      </c>
      <c r="H2721" s="939">
        <f>'statement of marks'!GQ76</f>
        <v>14</v>
      </c>
      <c r="I2721" s="939"/>
      <c r="J2721" s="270">
        <f>IF(H2721="","",SUM(C2721:H2721))</f>
        <v>93</v>
      </c>
      <c r="K2721" s="275" t="str">
        <f>IF('statement of marks'!JA76="","",'statement of marks'!JA76)</f>
        <v>A</v>
      </c>
      <c r="L2721" s="944" t="s">
        <v>442</v>
      </c>
      <c r="M2721" s="945"/>
      <c r="N2721" s="946"/>
      <c r="P2721" s="362"/>
    </row>
    <row r="2722" spans="1:16" ht="21" customHeight="1">
      <c r="A2722" s="922" t="s">
        <v>439</v>
      </c>
      <c r="B2722" s="923"/>
      <c r="C2722" s="901" t="str">
        <f>'statement of marks'!HK76</f>
        <v/>
      </c>
      <c r="D2722" s="901"/>
      <c r="E2722" s="901"/>
      <c r="F2722" s="278"/>
      <c r="G2722" s="278" t="s">
        <v>211</v>
      </c>
      <c r="H2722" s="275" t="str">
        <f>IF('statement of marks'!DR76="","",'statement of marks'!DR76)</f>
        <v/>
      </c>
      <c r="I2722" s="942" t="s">
        <v>209</v>
      </c>
      <c r="J2722" s="942"/>
      <c r="K2722" s="272" t="str">
        <f>IF('statement of marks'!HM76="","",'statement of marks'!HM76)</f>
        <v/>
      </c>
      <c r="L2722" s="945"/>
      <c r="M2722" s="945"/>
      <c r="N2722" s="946"/>
      <c r="P2722" s="362"/>
    </row>
    <row r="2723" spans="1:16" ht="21" customHeight="1">
      <c r="A2723" s="310" t="s">
        <v>363</v>
      </c>
      <c r="B2723" s="947" t="s">
        <v>202</v>
      </c>
      <c r="C2723" s="947"/>
      <c r="D2723" s="939" t="s">
        <v>203</v>
      </c>
      <c r="E2723" s="939"/>
      <c r="F2723" s="272"/>
      <c r="G2723" s="939" t="s">
        <v>204</v>
      </c>
      <c r="H2723" s="939"/>
      <c r="I2723" s="939" t="s">
        <v>205</v>
      </c>
      <c r="J2723" s="939"/>
      <c r="K2723" s="272" t="s">
        <v>324</v>
      </c>
      <c r="L2723" s="945"/>
      <c r="M2723" s="945"/>
      <c r="N2723" s="946"/>
      <c r="P2723" s="362"/>
    </row>
    <row r="2724" spans="1:16" ht="21" customHeight="1">
      <c r="A2724" s="891" t="s">
        <v>200</v>
      </c>
      <c r="B2724" s="892"/>
      <c r="C2724" s="277" t="str">
        <f>IF('statement of marks'!HO76="","",'statement of marks'!HO76)</f>
        <v/>
      </c>
      <c r="D2724" s="893" t="str">
        <f>IF('statement of marks'!HQ76="","",'statement of marks'!HQ76)</f>
        <v/>
      </c>
      <c r="E2724" s="893"/>
      <c r="F2724" s="277"/>
      <c r="G2724" s="893" t="str">
        <f>IF('statement of marks'!HS76="","",'statement of marks'!HS76)</f>
        <v/>
      </c>
      <c r="H2724" s="893"/>
      <c r="I2724" s="893" t="str">
        <f>IF('statement of marks'!HU76="","",'statement of marks'!HU76)</f>
        <v/>
      </c>
      <c r="J2724" s="893"/>
      <c r="K2724" s="275" t="str">
        <f>'statement of marks'!HW76</f>
        <v/>
      </c>
      <c r="L2724" s="894" t="str">
        <f>IF(OR(M2715="PASS",M2715="FAIL"),'result subject-wise'!$AV$112,"")</f>
        <v/>
      </c>
      <c r="M2724" s="894"/>
      <c r="N2724" s="895"/>
      <c r="P2724" s="362"/>
    </row>
    <row r="2725" spans="1:16" ht="21" customHeight="1">
      <c r="A2725" s="896" t="s">
        <v>201</v>
      </c>
      <c r="B2725" s="897"/>
      <c r="C2725" s="274" t="str">
        <f>IF('statement of marks'!HN76="","",'statement of marks'!HN76)</f>
        <v/>
      </c>
      <c r="D2725" s="898" t="str">
        <f>IF('statement of marks'!HP76="","",'statement of marks'!HP76)</f>
        <v/>
      </c>
      <c r="E2725" s="898"/>
      <c r="F2725" s="274"/>
      <c r="G2725" s="898" t="str">
        <f>IF('statement of marks'!HR76="","",'statement of marks'!HR76)</f>
        <v/>
      </c>
      <c r="H2725" s="898"/>
      <c r="I2725" s="898" t="str">
        <f>IF('statement of marks'!HT76="","",'statement of marks'!HT76)</f>
        <v/>
      </c>
      <c r="J2725" s="898"/>
      <c r="K2725" s="274" t="str">
        <f>'statement of marks'!HV76</f>
        <v/>
      </c>
      <c r="L2725" s="894"/>
      <c r="M2725" s="894"/>
      <c r="N2725" s="895"/>
      <c r="P2725" s="362"/>
    </row>
    <row r="2726" spans="1:16" ht="21" customHeight="1">
      <c r="A2726" s="899" t="s">
        <v>323</v>
      </c>
      <c r="B2726" s="900"/>
      <c r="C2726" s="22"/>
      <c r="D2726" s="901"/>
      <c r="E2726" s="901"/>
      <c r="F2726" s="278"/>
      <c r="G2726" s="901"/>
      <c r="H2726" s="901"/>
      <c r="I2726" s="901"/>
      <c r="J2726" s="901"/>
      <c r="K2726" s="901"/>
      <c r="L2726" s="901"/>
      <c r="M2726" s="901"/>
      <c r="N2726" s="902"/>
      <c r="P2726" s="362"/>
    </row>
    <row r="2727" spans="1:16" ht="21" customHeight="1">
      <c r="A2727" s="899" t="s">
        <v>206</v>
      </c>
      <c r="B2727" s="900"/>
      <c r="C2727" s="22"/>
      <c r="D2727" s="901"/>
      <c r="E2727" s="901"/>
      <c r="F2727" s="278"/>
      <c r="G2727" s="901"/>
      <c r="H2727" s="901"/>
      <c r="I2727" s="901"/>
      <c r="J2727" s="901"/>
      <c r="K2727" s="901"/>
      <c r="L2727" s="901"/>
      <c r="M2727" s="901"/>
      <c r="N2727" s="902"/>
      <c r="P2727" s="362"/>
    </row>
    <row r="2728" spans="1:16" ht="21" customHeight="1">
      <c r="A2728" s="891" t="s">
        <v>322</v>
      </c>
      <c r="B2728" s="892"/>
      <c r="C2728" s="22"/>
      <c r="D2728" s="901"/>
      <c r="E2728" s="901"/>
      <c r="F2728" s="278"/>
      <c r="G2728" s="901"/>
      <c r="H2728" s="901"/>
      <c r="I2728" s="901"/>
      <c r="J2728" s="901"/>
      <c r="K2728" s="594" t="s">
        <v>322</v>
      </c>
      <c r="L2728" s="901"/>
      <c r="M2728" s="901"/>
      <c r="N2728" s="902"/>
      <c r="P2728" s="362"/>
    </row>
    <row r="2729" spans="1:16" ht="21" customHeight="1">
      <c r="A2729" s="891" t="s">
        <v>207</v>
      </c>
      <c r="B2729" s="892"/>
      <c r="C2729" s="22"/>
      <c r="D2729" s="901"/>
      <c r="E2729" s="901"/>
      <c r="F2729" s="278"/>
      <c r="G2729" s="901"/>
      <c r="H2729" s="901"/>
      <c r="I2729" s="901"/>
      <c r="J2729" s="901"/>
      <c r="K2729" s="901"/>
      <c r="L2729" s="901"/>
      <c r="M2729" s="901"/>
      <c r="N2729" s="902"/>
      <c r="P2729" s="362"/>
    </row>
    <row r="2730" spans="1:16" ht="21" customHeight="1" thickBot="1">
      <c r="A2730" s="905" t="s">
        <v>208</v>
      </c>
      <c r="B2730" s="906"/>
      <c r="C2730" s="906"/>
      <c r="D2730" s="906"/>
      <c r="E2730" s="906"/>
      <c r="F2730" s="314"/>
      <c r="G2730" s="907">
        <f>'statement of marks'!$HV$108</f>
        <v>45781</v>
      </c>
      <c r="H2730" s="907"/>
      <c r="I2730" s="908" t="s">
        <v>210</v>
      </c>
      <c r="J2730" s="908"/>
      <c r="K2730" s="903"/>
      <c r="L2730" s="903"/>
      <c r="M2730" s="903"/>
      <c r="N2730" s="904"/>
      <c r="P2730" s="362"/>
    </row>
    <row r="2731" spans="1:16" ht="21" customHeight="1" thickTop="1">
      <c r="A2731" s="962" t="s">
        <v>195</v>
      </c>
      <c r="B2731" s="963"/>
      <c r="C2731" s="963"/>
      <c r="D2731" s="963"/>
      <c r="E2731" s="963"/>
      <c r="F2731" s="963"/>
      <c r="G2731" s="963"/>
      <c r="H2731" s="963"/>
      <c r="I2731" s="963"/>
      <c r="J2731" s="963"/>
      <c r="K2731" s="963"/>
      <c r="L2731" s="963"/>
      <c r="M2731" s="963"/>
      <c r="N2731" s="964"/>
      <c r="P2731" s="362"/>
    </row>
    <row r="2732" spans="1:16" ht="21" customHeight="1">
      <c r="A2732" s="965" t="str">
        <f>IF('statement of marks'!$A$2="","",'statement of marks'!$A$2)</f>
        <v>Govt. Higher Secondary School, XYZ</v>
      </c>
      <c r="B2732" s="966"/>
      <c r="C2732" s="966"/>
      <c r="D2732" s="966"/>
      <c r="E2732" s="966"/>
      <c r="F2732" s="966"/>
      <c r="G2732" s="966"/>
      <c r="H2732" s="966"/>
      <c r="I2732" s="966"/>
      <c r="J2732" s="966"/>
      <c r="K2732" s="966"/>
      <c r="L2732" s="966"/>
      <c r="M2732" s="966"/>
      <c r="N2732" s="967"/>
      <c r="P2732" s="362"/>
    </row>
    <row r="2733" spans="1:16" ht="21" customHeight="1">
      <c r="A2733" s="965"/>
      <c r="B2733" s="966"/>
      <c r="C2733" s="966"/>
      <c r="D2733" s="966"/>
      <c r="E2733" s="966"/>
      <c r="F2733" s="966"/>
      <c r="G2733" s="966"/>
      <c r="H2733" s="966"/>
      <c r="I2733" s="966"/>
      <c r="J2733" s="966"/>
      <c r="K2733" s="966"/>
      <c r="L2733" s="966"/>
      <c r="M2733" s="966"/>
      <c r="N2733" s="967"/>
      <c r="P2733" s="362"/>
    </row>
    <row r="2734" spans="1:16" ht="21" customHeight="1">
      <c r="A2734" s="891" t="s">
        <v>196</v>
      </c>
      <c r="B2734" s="892"/>
      <c r="C2734" s="939" t="str">
        <f>IF(M2754="","MAIN EXAM.",IF(C2761="SUPPL.","SUPPL. EXAM.",IF(C2761="RE-EXAM.","RE-EXAM.",)))</f>
        <v>MAIN EXAM.</v>
      </c>
      <c r="D2734" s="939"/>
      <c r="E2734" s="939"/>
      <c r="F2734" s="939"/>
      <c r="G2734" s="939"/>
      <c r="H2734" s="948" t="s">
        <v>133</v>
      </c>
      <c r="I2734" s="949"/>
      <c r="J2734" s="352" t="str">
        <f>IF('statement of marks'!$F$3="","",'statement of marks'!$F$3)</f>
        <v>2024-25</v>
      </c>
      <c r="K2734" s="939" t="s">
        <v>62</v>
      </c>
      <c r="L2734" s="939"/>
      <c r="M2734" s="939" t="str">
        <f>IF('statement of marks'!D77="","",'statement of marks'!D77)</f>
        <v/>
      </c>
      <c r="N2734" s="950"/>
      <c r="P2734" s="362"/>
    </row>
    <row r="2735" spans="1:16" ht="21" customHeight="1">
      <c r="A2735" s="891" t="s">
        <v>36</v>
      </c>
      <c r="B2735" s="892"/>
      <c r="C2735" s="892" t="str">
        <f>IF('statement of marks'!G77="","",'statement of marks'!G77)</f>
        <v/>
      </c>
      <c r="D2735" s="892"/>
      <c r="E2735" s="892"/>
      <c r="F2735" s="892"/>
      <c r="G2735" s="892"/>
      <c r="H2735" s="892"/>
      <c r="I2735" s="892"/>
      <c r="J2735" s="892"/>
      <c r="K2735" s="892"/>
      <c r="L2735" s="892"/>
      <c r="M2735" s="892"/>
      <c r="N2735" s="951"/>
      <c r="P2735" s="362"/>
    </row>
    <row r="2736" spans="1:16" ht="21" customHeight="1">
      <c r="A2736" s="891" t="s">
        <v>37</v>
      </c>
      <c r="B2736" s="892"/>
      <c r="C2736" s="892" t="str">
        <f>IF('statement of marks'!H77="","",'statement of marks'!H77)</f>
        <v/>
      </c>
      <c r="D2736" s="892"/>
      <c r="E2736" s="892"/>
      <c r="F2736" s="892"/>
      <c r="G2736" s="892"/>
      <c r="H2736" s="892"/>
      <c r="I2736" s="892"/>
      <c r="J2736" s="892"/>
      <c r="K2736" s="892"/>
      <c r="L2736" s="892"/>
      <c r="M2736" s="892"/>
      <c r="N2736" s="951"/>
      <c r="P2736" s="362"/>
    </row>
    <row r="2737" spans="1:16" ht="21" customHeight="1">
      <c r="A2737" s="891" t="s">
        <v>38</v>
      </c>
      <c r="B2737" s="892"/>
      <c r="C2737" s="892" t="str">
        <f>IF('statement of marks'!I77="","",'statement of marks'!I77)</f>
        <v/>
      </c>
      <c r="D2737" s="892"/>
      <c r="E2737" s="892"/>
      <c r="F2737" s="892"/>
      <c r="G2737" s="892"/>
      <c r="H2737" s="892"/>
      <c r="I2737" s="892"/>
      <c r="J2737" s="892"/>
      <c r="K2737" s="892"/>
      <c r="L2737" s="892"/>
      <c r="M2737" s="892"/>
      <c r="N2737" s="951"/>
      <c r="P2737" s="362"/>
    </row>
    <row r="2738" spans="1:16" ht="21" customHeight="1">
      <c r="A2738" s="891" t="s">
        <v>243</v>
      </c>
      <c r="B2738" s="892"/>
      <c r="C2738" s="892" t="str">
        <f>IF('statement of marks'!$A$3="","",'statement of marks'!$A$3)</f>
        <v>9 'A'</v>
      </c>
      <c r="D2738" s="892"/>
      <c r="E2738" s="939" t="s">
        <v>63</v>
      </c>
      <c r="F2738" s="939"/>
      <c r="G2738" s="939"/>
      <c r="H2738" s="939" t="str">
        <f>IF('statement of marks'!E77="","",'statement of marks'!E77)</f>
        <v/>
      </c>
      <c r="I2738" s="939"/>
      <c r="J2738" s="952" t="s">
        <v>58</v>
      </c>
      <c r="K2738" s="952"/>
      <c r="L2738" s="953" t="str">
        <f>IF('statement of marks'!F77="","",'statement of marks'!F77)</f>
        <v/>
      </c>
      <c r="M2738" s="953"/>
      <c r="N2738" s="954"/>
      <c r="P2738" s="362"/>
    </row>
    <row r="2739" spans="1:16" ht="21" customHeight="1">
      <c r="A2739" s="955" t="s">
        <v>197</v>
      </c>
      <c r="B2739" s="956" t="s">
        <v>198</v>
      </c>
      <c r="C2739" s="659" t="s">
        <v>67</v>
      </c>
      <c r="D2739" s="659" t="s">
        <v>68</v>
      </c>
      <c r="E2739" s="957" t="s">
        <v>434</v>
      </c>
      <c r="F2739" s="958" t="s">
        <v>431</v>
      </c>
      <c r="G2739" s="659" t="s">
        <v>370</v>
      </c>
      <c r="H2739" s="659" t="s">
        <v>212</v>
      </c>
      <c r="I2739" s="659" t="s">
        <v>432</v>
      </c>
      <c r="J2739" s="659" t="s">
        <v>168</v>
      </c>
      <c r="K2739" s="659" t="s">
        <v>438</v>
      </c>
      <c r="L2739" s="659" t="s">
        <v>365</v>
      </c>
      <c r="M2739" s="659" t="s">
        <v>366</v>
      </c>
      <c r="N2739" s="961" t="s">
        <v>213</v>
      </c>
      <c r="P2739" s="362"/>
    </row>
    <row r="2740" spans="1:16" ht="21" customHeight="1">
      <c r="A2740" s="955"/>
      <c r="B2740" s="956"/>
      <c r="C2740" s="659"/>
      <c r="D2740" s="659"/>
      <c r="E2740" s="957"/>
      <c r="F2740" s="959"/>
      <c r="G2740" s="659"/>
      <c r="H2740" s="659"/>
      <c r="I2740" s="659"/>
      <c r="J2740" s="659"/>
      <c r="K2740" s="659"/>
      <c r="L2740" s="659"/>
      <c r="M2740" s="659"/>
      <c r="N2740" s="961"/>
      <c r="P2740" s="362"/>
    </row>
    <row r="2741" spans="1:16" ht="21" customHeight="1">
      <c r="A2741" s="955"/>
      <c r="B2741" s="956"/>
      <c r="C2741" s="659"/>
      <c r="D2741" s="659"/>
      <c r="E2741" s="957"/>
      <c r="F2741" s="960"/>
      <c r="G2741" s="659"/>
      <c r="H2741" s="659"/>
      <c r="I2741" s="659"/>
      <c r="J2741" s="659"/>
      <c r="K2741" s="659"/>
      <c r="L2741" s="659"/>
      <c r="M2741" s="659"/>
      <c r="N2741" s="961"/>
      <c r="P2741" s="362"/>
    </row>
    <row r="2742" spans="1:16" ht="21" customHeight="1">
      <c r="A2742" s="922" t="s">
        <v>149</v>
      </c>
      <c r="B2742" s="923"/>
      <c r="C2742" s="274">
        <v>10</v>
      </c>
      <c r="D2742" s="274">
        <v>10</v>
      </c>
      <c r="E2742" s="322" t="s">
        <v>436</v>
      </c>
      <c r="F2742" s="322" t="s">
        <v>437</v>
      </c>
      <c r="G2742" s="274">
        <v>70</v>
      </c>
      <c r="H2742" s="270">
        <v>100</v>
      </c>
      <c r="I2742" s="202">
        <v>100</v>
      </c>
      <c r="J2742" s="270">
        <v>200</v>
      </c>
      <c r="K2742" s="279"/>
      <c r="L2742" s="270">
        <v>100</v>
      </c>
      <c r="M2742" s="270"/>
      <c r="N2742" s="201">
        <v>200</v>
      </c>
      <c r="P2742" s="362"/>
    </row>
    <row r="2743" spans="1:16" ht="21" customHeight="1">
      <c r="A2743" s="891" t="str">
        <f>'statement of marks'!$J$3</f>
        <v xml:space="preserve"> HINDI</v>
      </c>
      <c r="B2743" s="892"/>
      <c r="C2743" s="277" t="str">
        <f>IF('statement of marks'!J77="","",'statement of marks'!J77)</f>
        <v/>
      </c>
      <c r="D2743" s="277" t="str">
        <f>IF('statement of marks'!K77="","",'statement of marks'!K77)</f>
        <v/>
      </c>
      <c r="E2743" s="277" t="str">
        <f>IF('statement of marks'!L77="","",'statement of marks'!L77)</f>
        <v/>
      </c>
      <c r="F2743" s="360" t="str">
        <f>IF('statement of marks'!N77="","",'statement of marks'!N77)</f>
        <v/>
      </c>
      <c r="G2743" s="277" t="str">
        <f>IF('statement of marks'!O77="","",'statement of marks'!O77)</f>
        <v/>
      </c>
      <c r="H2743" s="270" t="str">
        <f t="shared" ref="H2743:H2748" si="419">IF(G2743="","",SUM(C2743:G2743))</f>
        <v/>
      </c>
      <c r="I2743" s="202" t="str">
        <f>IF('statement of marks'!Q77="","",'statement of marks'!Q77)</f>
        <v/>
      </c>
      <c r="J2743" s="203" t="str">
        <f t="shared" ref="J2743:J2748" si="420">IF(I2743="","",SUM(H2743:I2743))</f>
        <v/>
      </c>
      <c r="K2743" s="275" t="str">
        <f>CONCATENATE('statement of marks'!HZ77,'statement of marks'!IA77,'statement of marks'!IB77)</f>
        <v/>
      </c>
      <c r="L2743" s="277" t="str">
        <f>IF('result subject-wise'!AB77="","",'result subject-wise'!AB77)</f>
        <v/>
      </c>
      <c r="M2743" s="277" t="str">
        <f>IF('result subject-wise'!AK77="","",'result subject-wise'!AK77)</f>
        <v/>
      </c>
      <c r="N2743" s="276" t="str">
        <f>IF(AND(K2743="RE",M2743=""),"",IF(AND(K2743="S",M2743=""),"",IF(M2743="P",SUM(H2743,L2743),J2743)))</f>
        <v/>
      </c>
      <c r="P2743" s="362"/>
    </row>
    <row r="2744" spans="1:16" ht="21" customHeight="1">
      <c r="A2744" s="891" t="str">
        <f>'statement of marks'!$Y$3</f>
        <v xml:space="preserve"> ENGLISH</v>
      </c>
      <c r="B2744" s="892"/>
      <c r="C2744" s="277" t="str">
        <f>IF('statement of marks'!Y77="","",'statement of marks'!Y77)</f>
        <v/>
      </c>
      <c r="D2744" s="277" t="str">
        <f>IF('statement of marks'!Z77="","",'statement of marks'!Z77)</f>
        <v/>
      </c>
      <c r="E2744" s="277" t="str">
        <f>IF('statement of marks'!AA77="","",'statement of marks'!AA77)</f>
        <v/>
      </c>
      <c r="F2744" s="360" t="str">
        <f>IF('statement of marks'!AC77="","",'statement of marks'!AC77)</f>
        <v/>
      </c>
      <c r="G2744" s="277" t="str">
        <f>IF('statement of marks'!AD77="","",'statement of marks'!AD77)</f>
        <v/>
      </c>
      <c r="H2744" s="270" t="str">
        <f t="shared" si="419"/>
        <v/>
      </c>
      <c r="I2744" s="202" t="str">
        <f>IF('statement of marks'!AF77="","",'statement of marks'!AF77)</f>
        <v/>
      </c>
      <c r="J2744" s="203" t="str">
        <f t="shared" si="420"/>
        <v/>
      </c>
      <c r="K2744" s="275" t="str">
        <f>CONCATENATE('statement of marks'!IC77,'statement of marks'!ID77,'statement of marks'!IE77,)</f>
        <v/>
      </c>
      <c r="L2744" s="277" t="str">
        <f>IF('result subject-wise'!AC77="","",'result subject-wise'!AC77)</f>
        <v/>
      </c>
      <c r="M2744" s="277" t="str">
        <f>IF('result subject-wise'!AL77="","",'result subject-wise'!AL77)</f>
        <v/>
      </c>
      <c r="N2744" s="276" t="str">
        <f t="shared" ref="N2744:N2748" si="421">IF(AND(K2744="RE",M2744=""),"",IF(AND(K2744="S",M2744=""),"",IF(M2744="P",SUM(H2744,L2744),J2744)))</f>
        <v/>
      </c>
      <c r="P2744" s="362"/>
    </row>
    <row r="2745" spans="1:16" ht="21" customHeight="1">
      <c r="A2745" s="891" t="str">
        <f>'statement of marks'!AO77</f>
        <v/>
      </c>
      <c r="B2745" s="892"/>
      <c r="C2745" s="277" t="str">
        <f>IF('statement of marks'!AP77="","",'statement of marks'!AP77)</f>
        <v/>
      </c>
      <c r="D2745" s="277" t="str">
        <f>IF('statement of marks'!AQ77="","",'statement of marks'!AQ77)</f>
        <v/>
      </c>
      <c r="E2745" s="277" t="str">
        <f>IF('statement of marks'!AR77="","",'statement of marks'!AR77)</f>
        <v/>
      </c>
      <c r="F2745" s="360" t="str">
        <f>IF('statement of marks'!AT77="","",'statement of marks'!AT77)</f>
        <v/>
      </c>
      <c r="G2745" s="277" t="str">
        <f>IF('statement of marks'!AU77="","",'statement of marks'!AU77)</f>
        <v/>
      </c>
      <c r="H2745" s="270" t="str">
        <f t="shared" si="419"/>
        <v/>
      </c>
      <c r="I2745" s="202" t="str">
        <f>IF('statement of marks'!AW77="","",'statement of marks'!AW77)</f>
        <v/>
      </c>
      <c r="J2745" s="203" t="str">
        <f t="shared" si="420"/>
        <v/>
      </c>
      <c r="K2745" s="275" t="str">
        <f>CONCATENATE('statement of marks'!IF77,'statement of marks'!IL77,'statement of marks'!IM77)</f>
        <v/>
      </c>
      <c r="L2745" s="277" t="str">
        <f>IF('result subject-wise'!AD77="","",'result subject-wise'!AD77)</f>
        <v/>
      </c>
      <c r="M2745" s="277" t="str">
        <f>IF('result subject-wise'!AM77="","",'result subject-wise'!AM77)</f>
        <v/>
      </c>
      <c r="N2745" s="276" t="str">
        <f t="shared" si="421"/>
        <v/>
      </c>
      <c r="P2745" s="362"/>
    </row>
    <row r="2746" spans="1:16" ht="21" customHeight="1">
      <c r="A2746" s="891" t="str">
        <f>'statement of marks'!$BE$3</f>
        <v xml:space="preserve"> SCIENCE</v>
      </c>
      <c r="B2746" s="892"/>
      <c r="C2746" s="277" t="str">
        <f>IF('statement of marks'!BE77="","",'statement of marks'!BE77)</f>
        <v/>
      </c>
      <c r="D2746" s="277" t="str">
        <f>IF('statement of marks'!BF77="","",'statement of marks'!BF77)</f>
        <v/>
      </c>
      <c r="E2746" s="277" t="str">
        <f>IF('statement of marks'!BG77="","",'statement of marks'!BG77)</f>
        <v/>
      </c>
      <c r="F2746" s="360" t="str">
        <f>IF('statement of marks'!BI77="","",'statement of marks'!BI77)</f>
        <v/>
      </c>
      <c r="G2746" s="277" t="str">
        <f>IF('statement of marks'!BJ77="","",'statement of marks'!BJ77)</f>
        <v/>
      </c>
      <c r="H2746" s="270" t="str">
        <f t="shared" si="419"/>
        <v/>
      </c>
      <c r="I2746" s="202" t="str">
        <f>IF('statement of marks'!BL77="","",'statement of marks'!BL77)</f>
        <v/>
      </c>
      <c r="J2746" s="203" t="str">
        <f t="shared" si="420"/>
        <v/>
      </c>
      <c r="K2746" s="275" t="str">
        <f>CONCATENATE('statement of marks'!IN77,'statement of marks'!IO77,'statement of marks'!IP77)</f>
        <v/>
      </c>
      <c r="L2746" s="277" t="str">
        <f>IF('result subject-wise'!AE77="","",'result subject-wise'!AE77)</f>
        <v/>
      </c>
      <c r="M2746" s="277" t="str">
        <f>IF('result subject-wise'!AN77="","",'result subject-wise'!AN77)</f>
        <v/>
      </c>
      <c r="N2746" s="276" t="str">
        <f t="shared" si="421"/>
        <v/>
      </c>
      <c r="P2746" s="362"/>
    </row>
    <row r="2747" spans="1:16" ht="21" customHeight="1">
      <c r="A2747" s="909" t="str">
        <f>'statement of marks'!$BU77</f>
        <v xml:space="preserve"> SOCIAL SCIENCE</v>
      </c>
      <c r="B2747" s="910"/>
      <c r="C2747" s="277">
        <f>IF('statement of marks'!CL77="","",'statement of marks'!CL77)</f>
        <v>10</v>
      </c>
      <c r="D2747" s="277">
        <f>IF('statement of marks'!CM77="","",'statement of marks'!CM77)</f>
        <v>10</v>
      </c>
      <c r="E2747" s="277">
        <f>IF('statement of marks'!CN77="","",'statement of marks'!CN77)</f>
        <v>9</v>
      </c>
      <c r="F2747" s="360">
        <f>IF('statement of marks'!CO77="","",'statement of marks'!CO77)</f>
        <v>0.5</v>
      </c>
      <c r="G2747" s="277">
        <f>IF('statement of marks'!CP77="","",'statement of marks'!CP77)</f>
        <v>70</v>
      </c>
      <c r="H2747" s="270">
        <f t="shared" si="419"/>
        <v>99.5</v>
      </c>
      <c r="I2747" s="202">
        <f>IF('statement of marks'!CR77="","",'statement of marks'!CR77)</f>
        <v>100</v>
      </c>
      <c r="J2747" s="203">
        <f t="shared" si="420"/>
        <v>199.5</v>
      </c>
      <c r="K2747" s="275" t="str">
        <f>CONCATENATE('statement of marks'!IQ77,'statement of marks'!IR77,'statement of marks'!IS77)</f>
        <v/>
      </c>
      <c r="L2747" s="277" t="str">
        <f>IF('result subject-wise'!AF77="","",'result subject-wise'!AF77)</f>
        <v/>
      </c>
      <c r="M2747" s="277" t="str">
        <f>IF('result subject-wise'!AO77="","",'result subject-wise'!AO77)</f>
        <v/>
      </c>
      <c r="N2747" s="276">
        <f t="shared" si="421"/>
        <v>199.5</v>
      </c>
      <c r="P2747" s="362"/>
    </row>
    <row r="2748" spans="1:16" ht="21" customHeight="1">
      <c r="A2748" s="891" t="str">
        <f>'statement of marks'!$CZ$3</f>
        <v xml:space="preserve"> MATHEMATICS</v>
      </c>
      <c r="B2748" s="892"/>
      <c r="C2748" s="277">
        <f>IF('statement of marks'!CZ77="","",'statement of marks'!CZ77)</f>
        <v>5</v>
      </c>
      <c r="D2748" s="277">
        <f>IF('statement of marks'!DA77="","",'statement of marks'!DA77)</f>
        <v>4</v>
      </c>
      <c r="E2748" s="277">
        <f>IF('statement of marks'!DB77="","",'statement of marks'!DB77)</f>
        <v>8</v>
      </c>
      <c r="F2748" s="360">
        <f>IF('statement of marks'!DD77="","",'statement of marks'!DD77)</f>
        <v>1</v>
      </c>
      <c r="G2748" s="277">
        <f>IF('statement of marks'!DE77="","",'statement of marks'!DE77)</f>
        <v>25</v>
      </c>
      <c r="H2748" s="270">
        <f t="shared" si="419"/>
        <v>43</v>
      </c>
      <c r="I2748" s="202">
        <f>IF('statement of marks'!DG77="","",'statement of marks'!DG77)</f>
        <v>90</v>
      </c>
      <c r="J2748" s="203">
        <f t="shared" si="420"/>
        <v>133</v>
      </c>
      <c r="K2748" s="275" t="str">
        <f>CONCATENATE('statement of marks'!IT77,'statement of marks'!IU77,'statement of marks'!IV77)</f>
        <v/>
      </c>
      <c r="L2748" s="277" t="str">
        <f>IF('result subject-wise'!AG77="","",'result subject-wise'!AG77)</f>
        <v/>
      </c>
      <c r="M2748" s="277" t="str">
        <f>IF('result subject-wise'!AP77="","",'result subject-wise'!AP77)</f>
        <v/>
      </c>
      <c r="N2748" s="276">
        <f t="shared" si="421"/>
        <v>133</v>
      </c>
      <c r="P2748" s="362"/>
    </row>
    <row r="2749" spans="1:16" ht="21" customHeight="1">
      <c r="A2749" s="911" t="s">
        <v>214</v>
      </c>
      <c r="B2749" s="912"/>
      <c r="C2749" s="274">
        <f t="shared" ref="C2749:D2749" si="422">IF(C2748="","",SUM(C2743:C2748))</f>
        <v>15</v>
      </c>
      <c r="D2749" s="274">
        <f t="shared" si="422"/>
        <v>14</v>
      </c>
      <c r="E2749" s="274">
        <f>IF(E2748="","",SUM(E2743:E2748))</f>
        <v>17</v>
      </c>
      <c r="F2749" s="361">
        <f>IF(F2748="","",SUM(F2743:F2748))</f>
        <v>1.5</v>
      </c>
      <c r="G2749" s="274">
        <f t="shared" ref="G2749:J2749" si="423">IF(G2748="","",SUM(G2743:G2748))</f>
        <v>95</v>
      </c>
      <c r="H2749" s="274">
        <f t="shared" si="423"/>
        <v>142.5</v>
      </c>
      <c r="I2749" s="274">
        <f t="shared" si="423"/>
        <v>190</v>
      </c>
      <c r="J2749" s="274">
        <f t="shared" si="423"/>
        <v>332.5</v>
      </c>
      <c r="K2749" s="913"/>
      <c r="L2749" s="914"/>
      <c r="M2749" s="919">
        <f>COUNTIF(M2743:M2748,"F")</f>
        <v>0</v>
      </c>
      <c r="N2749" s="273">
        <f>SUM(N2743:N2748)</f>
        <v>332.5</v>
      </c>
      <c r="P2749" s="362"/>
    </row>
    <row r="2750" spans="1:16" ht="21" customHeight="1">
      <c r="A2750" s="911" t="s">
        <v>199</v>
      </c>
      <c r="B2750" s="912"/>
      <c r="C2750" s="270">
        <f>60-(COUNTIF(C2743:C2748,"NA")*C2742+COUNTIF(C2743:C2748,"ML")*C2742)</f>
        <v>60</v>
      </c>
      <c r="D2750" s="270">
        <f>60-(COUNTIF(D2743:D2748,"NA")*D2742+COUNTIF(D2743:D2748,"ML")*D2742)</f>
        <v>60</v>
      </c>
      <c r="E2750" s="270">
        <f>53-(COUNTIF(E2743:E2748,"NA")*9+COUNTIF(E2743:E2748,"ML")*9)</f>
        <v>53</v>
      </c>
      <c r="F2750" s="270">
        <f>7-(COUNTIF(F2743:F2748,"ML")*1)</f>
        <v>7</v>
      </c>
      <c r="G2750" s="270">
        <f>420-(COUNTIF(G2743:G2748,"NA")*G2742+COUNTIF(G2743:G2748,"ML")*G2742)</f>
        <v>420</v>
      </c>
      <c r="H2750" s="270">
        <f>SUM(C2750:G2750)</f>
        <v>600</v>
      </c>
      <c r="I2750" s="270">
        <f>600-(COUNTIF(I2743:I2748,"ML")*100)</f>
        <v>600</v>
      </c>
      <c r="J2750" s="270">
        <f>SUM(H2750:I2750)</f>
        <v>1200</v>
      </c>
      <c r="K2750" s="915"/>
      <c r="L2750" s="916"/>
      <c r="M2750" s="920"/>
      <c r="N2750" s="201">
        <f>6*N2742</f>
        <v>1200</v>
      </c>
      <c r="P2750" s="362"/>
    </row>
    <row r="2751" spans="1:16" ht="21" customHeight="1">
      <c r="A2751" s="922" t="s">
        <v>130</v>
      </c>
      <c r="B2751" s="923"/>
      <c r="C2751" s="204">
        <f t="shared" ref="C2751:J2751" si="424">C2749/C2750*100</f>
        <v>25</v>
      </c>
      <c r="D2751" s="204">
        <f t="shared" si="424"/>
        <v>23.333333333333332</v>
      </c>
      <c r="E2751" s="204">
        <f t="shared" si="424"/>
        <v>32.075471698113205</v>
      </c>
      <c r="F2751" s="204">
        <f t="shared" si="424"/>
        <v>21.428571428571427</v>
      </c>
      <c r="G2751" s="204">
        <f t="shared" si="424"/>
        <v>22.61904761904762</v>
      </c>
      <c r="H2751" s="204">
        <f t="shared" si="424"/>
        <v>23.75</v>
      </c>
      <c r="I2751" s="204">
        <f t="shared" si="424"/>
        <v>31.666666666666664</v>
      </c>
      <c r="J2751" s="204">
        <f t="shared" si="424"/>
        <v>27.708333333333336</v>
      </c>
      <c r="K2751" s="917"/>
      <c r="L2751" s="918"/>
      <c r="M2751" s="921"/>
      <c r="N2751" s="354">
        <f>N2749/N2750*100</f>
        <v>27.708333333333336</v>
      </c>
      <c r="P2751" s="363"/>
    </row>
    <row r="2752" spans="1:16" ht="21" customHeight="1">
      <c r="A2752" s="891" t="str">
        <f>'statement of marks'!$DS$3</f>
        <v>RAJASTHAN KA SWARNIM ITIHAS</v>
      </c>
      <c r="B2752" s="892"/>
      <c r="C2752" s="272">
        <f>IF('statement of marks'!DS77="","",'statement of marks'!DS77)</f>
        <v>10</v>
      </c>
      <c r="D2752" s="272">
        <f>IF('statement of marks'!DT77="","",'statement of marks'!DT77)</f>
        <v>10</v>
      </c>
      <c r="E2752" s="277">
        <f>IF('statement of marks'!DU77="","",'statement of marks'!DU77)</f>
        <v>10</v>
      </c>
      <c r="F2752" s="924"/>
      <c r="G2752" s="272">
        <f>IF('statement of marks'!DW77="","",'statement of marks'!DW77)</f>
        <v>70</v>
      </c>
      <c r="H2752" s="270">
        <f>IF(G2752="","",SUM(C2752:G2752))</f>
        <v>100</v>
      </c>
      <c r="I2752" s="272">
        <f>IF('statement of marks'!DY77="","",'statement of marks'!DY77)</f>
        <v>100</v>
      </c>
      <c r="J2752" s="270">
        <f>IF(I2752="","",SUM(H2752:I2752))</f>
        <v>200</v>
      </c>
      <c r="K2752" s="275" t="str">
        <f>IF('statement of marks'!IW77="","",'statement of marks'!IW77)</f>
        <v/>
      </c>
      <c r="L2752" s="280" t="str">
        <f>IF('result subject-wise'!AQ77="","",'result subject-wise'!AQ77)</f>
        <v/>
      </c>
      <c r="M2752" s="927" t="s">
        <v>441</v>
      </c>
      <c r="N2752" s="928"/>
      <c r="P2752" s="362"/>
    </row>
    <row r="2753" spans="1:16" ht="21" customHeight="1">
      <c r="A2753" s="891" t="str">
        <f>'statement of marks'!$EG$3</f>
        <v xml:space="preserve"> PH. AND HEALTH EDU.</v>
      </c>
      <c r="B2753" s="892"/>
      <c r="C2753" s="272">
        <f>IF('statement of marks'!EI77="","",'statement of marks'!EI77)</f>
        <v>14</v>
      </c>
      <c r="D2753" s="272">
        <f>IF('statement of marks'!EL77="","",'statement of marks'!EL77)</f>
        <v>11</v>
      </c>
      <c r="E2753" s="277">
        <f>IF('statement of marks'!EO77="","",'statement of marks'!EO77)</f>
        <v>25</v>
      </c>
      <c r="F2753" s="925"/>
      <c r="G2753" s="272">
        <f>IF('statement of marks'!EU77="","",'statement of marks'!EU77)</f>
        <v>38</v>
      </c>
      <c r="H2753" s="270">
        <f>IF(G2753="","",SUM(C2753:G2753))</f>
        <v>88</v>
      </c>
      <c r="I2753" s="272">
        <f>IF('statement of marks'!EZ77="","",'statement of marks'!EZ77)</f>
        <v>100</v>
      </c>
      <c r="J2753" s="270">
        <f>IF(I2753="","",SUM(H2753:I2753))</f>
        <v>188</v>
      </c>
      <c r="K2753" s="275" t="str">
        <f>IF('statement of marks'!IX77="","",'statement of marks'!IX77)</f>
        <v>A</v>
      </c>
      <c r="L2753" s="274" t="str">
        <f>IF('result subject-wise'!AR77="","",'result subject-wise'!AR77)</f>
        <v/>
      </c>
      <c r="M2753" s="929"/>
      <c r="N2753" s="930"/>
      <c r="P2753" s="362"/>
    </row>
    <row r="2754" spans="1:16" ht="21" customHeight="1">
      <c r="A2754" s="891" t="str">
        <f>'statement of marks'!$FJ$3</f>
        <v xml:space="preserve"> FOUNDATION OF IT</v>
      </c>
      <c r="B2754" s="892"/>
      <c r="C2754" s="272">
        <f>IF('statement of marks'!FJ77="","",'statement of marks'!FJ77)</f>
        <v>10</v>
      </c>
      <c r="D2754" s="272">
        <f>IF('statement of marks'!FK77="","",'statement of marks'!FK77)</f>
        <v>10</v>
      </c>
      <c r="E2754" s="277">
        <f>IF('statement of marks'!FL77="","",'statement of marks'!FL77)</f>
        <v>10</v>
      </c>
      <c r="F2754" s="926"/>
      <c r="G2754" s="272">
        <f>IF('statement of marks'!FP77="","",'statement of marks'!FP77)</f>
        <v>51</v>
      </c>
      <c r="H2754" s="270">
        <f>IF(G2754="","",SUM(C2754:G2754))</f>
        <v>81</v>
      </c>
      <c r="I2754" s="272">
        <f>IF('statement of marks'!FU77="","",'statement of marks'!FU77)</f>
        <v>90</v>
      </c>
      <c r="J2754" s="270">
        <f>IF(I2754="","",SUM(H2754:I2754))</f>
        <v>171</v>
      </c>
      <c r="K2754" s="275" t="str">
        <f>IF('statement of marks'!IY77="","",'statement of marks'!IY77)</f>
        <v>A</v>
      </c>
      <c r="L2754" s="274" t="str">
        <f>IF('result subject-wise'!AS77="","",'result subject-wise'!AS77)</f>
        <v/>
      </c>
      <c r="M2754" s="931" t="str">
        <f>IF('result subject-wise'!AV77="","",'result subject-wise'!AV77)</f>
        <v/>
      </c>
      <c r="N2754" s="932"/>
      <c r="P2754" s="362"/>
    </row>
    <row r="2755" spans="1:16" ht="21" customHeight="1">
      <c r="A2755" s="891" t="str">
        <f>'statement of marks'!$GE$3</f>
        <v xml:space="preserve"> S.U.P.W.</v>
      </c>
      <c r="B2755" s="892"/>
      <c r="C2755" s="933" t="s">
        <v>244</v>
      </c>
      <c r="D2755" s="934"/>
      <c r="E2755" s="933" t="s">
        <v>74</v>
      </c>
      <c r="F2755" s="933"/>
      <c r="G2755" s="934"/>
      <c r="H2755" s="934" t="s">
        <v>75</v>
      </c>
      <c r="I2755" s="934"/>
      <c r="J2755" s="270" t="s">
        <v>35</v>
      </c>
      <c r="K2755" s="274" t="s">
        <v>52</v>
      </c>
      <c r="L2755" s="935"/>
      <c r="M2755" s="933" t="s">
        <v>130</v>
      </c>
      <c r="N2755" s="936"/>
      <c r="P2755" s="362"/>
    </row>
    <row r="2756" spans="1:16" ht="21" customHeight="1">
      <c r="A2756" s="891"/>
      <c r="B2756" s="892"/>
      <c r="C2756" s="934">
        <f>'statement of marks'!$GE$6</f>
        <v>25</v>
      </c>
      <c r="D2756" s="934"/>
      <c r="E2756" s="934">
        <f>'statement of marks'!$GF$6</f>
        <v>45</v>
      </c>
      <c r="F2756" s="934"/>
      <c r="G2756" s="934"/>
      <c r="H2756" s="934">
        <f>'statement of marks'!$GG$6</f>
        <v>30</v>
      </c>
      <c r="I2756" s="934"/>
      <c r="J2756" s="270">
        <f>SUM(C2756,E2756,H2756)</f>
        <v>100</v>
      </c>
      <c r="K2756" s="274"/>
      <c r="L2756" s="935"/>
      <c r="M2756" s="937" t="str">
        <f>IF(M2754="PASS",N2751,"")</f>
        <v/>
      </c>
      <c r="N2756" s="938"/>
      <c r="P2756" s="362"/>
    </row>
    <row r="2757" spans="1:16" ht="21" customHeight="1">
      <c r="A2757" s="891"/>
      <c r="B2757" s="892"/>
      <c r="C2757" s="939">
        <f>IF('statement of marks'!GE77="","",'statement of marks'!GE77)</f>
        <v>24</v>
      </c>
      <c r="D2757" s="939"/>
      <c r="E2757" s="939">
        <f>'statement of marks'!GF77</f>
        <v>44</v>
      </c>
      <c r="F2757" s="939"/>
      <c r="G2757" s="939"/>
      <c r="H2757" s="939">
        <f>'statement of marks'!GG77</f>
        <v>30</v>
      </c>
      <c r="I2757" s="939"/>
      <c r="J2757" s="272">
        <f>IF(H2757="","",SUM(C2757,E2757,H2757))</f>
        <v>98</v>
      </c>
      <c r="K2757" s="275" t="str">
        <f>IF('statement of marks'!IZ77="","",'statement of marks'!IZ77)</f>
        <v>A</v>
      </c>
      <c r="L2757" s="935"/>
      <c r="M2757" s="940" t="s">
        <v>50</v>
      </c>
      <c r="N2757" s="941"/>
      <c r="P2757" s="362"/>
    </row>
    <row r="2758" spans="1:16" ht="21" customHeight="1">
      <c r="A2758" s="891" t="str">
        <f>'statement of marks'!$GN$3</f>
        <v xml:space="preserve"> ART EDU.</v>
      </c>
      <c r="B2758" s="892"/>
      <c r="C2758" s="934" t="s">
        <v>76</v>
      </c>
      <c r="D2758" s="934"/>
      <c r="E2758" s="934" t="s">
        <v>77</v>
      </c>
      <c r="F2758" s="934"/>
      <c r="G2758" s="934"/>
      <c r="H2758" s="934" t="s">
        <v>78</v>
      </c>
      <c r="I2758" s="934"/>
      <c r="J2758" s="270" t="s">
        <v>35</v>
      </c>
      <c r="K2758" s="274" t="s">
        <v>52</v>
      </c>
      <c r="L2758" s="935"/>
      <c r="M2758" s="942" t="str">
        <f>IF(M2756="","",IF(M2756&gt;=60,"FIRST",IF(M2756&gt;=48,"SECOND",IF(M2756&gt;=36,"THIRD"))))</f>
        <v/>
      </c>
      <c r="N2758" s="943"/>
      <c r="P2758" s="362"/>
    </row>
    <row r="2759" spans="1:16" ht="21" customHeight="1">
      <c r="A2759" s="891"/>
      <c r="B2759" s="892"/>
      <c r="C2759" s="934">
        <f>'statement of marks'!$GN$6</f>
        <v>25</v>
      </c>
      <c r="D2759" s="934"/>
      <c r="E2759" s="274">
        <f>'statement of marks'!$GO$6</f>
        <v>30</v>
      </c>
      <c r="F2759" s="274"/>
      <c r="G2759" s="270">
        <f>'statement of marks'!$GP$6</f>
        <v>30</v>
      </c>
      <c r="H2759" s="934">
        <f>'statement of marks'!$GQ$6</f>
        <v>15</v>
      </c>
      <c r="I2759" s="934"/>
      <c r="J2759" s="270">
        <f>SUM(C2759,E2759,G2759,H2759)</f>
        <v>100</v>
      </c>
      <c r="K2759" s="274"/>
      <c r="L2759" s="935"/>
      <c r="M2759" s="942"/>
      <c r="N2759" s="943"/>
      <c r="P2759" s="362"/>
    </row>
    <row r="2760" spans="1:16" ht="21" customHeight="1">
      <c r="A2760" s="891"/>
      <c r="B2760" s="892"/>
      <c r="C2760" s="939">
        <f>IF('statement of marks'!GN77="","",'statement of marks'!GN77)</f>
        <v>24</v>
      </c>
      <c r="D2760" s="939"/>
      <c r="E2760" s="277">
        <f>'statement of marks'!GO77</f>
        <v>28</v>
      </c>
      <c r="F2760" s="277"/>
      <c r="G2760" s="272">
        <f>'statement of marks'!GP77</f>
        <v>27</v>
      </c>
      <c r="H2760" s="939">
        <f>'statement of marks'!GQ77</f>
        <v>14</v>
      </c>
      <c r="I2760" s="939"/>
      <c r="J2760" s="270">
        <f>IF(H2760="","",SUM(C2760:H2760))</f>
        <v>93</v>
      </c>
      <c r="K2760" s="275" t="str">
        <f>IF('statement of marks'!JA77="","",'statement of marks'!JA77)</f>
        <v>A</v>
      </c>
      <c r="L2760" s="944" t="s">
        <v>442</v>
      </c>
      <c r="M2760" s="945"/>
      <c r="N2760" s="946"/>
      <c r="P2760" s="362"/>
    </row>
    <row r="2761" spans="1:16" ht="21" customHeight="1">
      <c r="A2761" s="922" t="s">
        <v>439</v>
      </c>
      <c r="B2761" s="923"/>
      <c r="C2761" s="901" t="str">
        <f>'statement of marks'!HK77</f>
        <v/>
      </c>
      <c r="D2761" s="901"/>
      <c r="E2761" s="901"/>
      <c r="F2761" s="278"/>
      <c r="G2761" s="278" t="s">
        <v>211</v>
      </c>
      <c r="H2761" s="275" t="str">
        <f>IF('statement of marks'!DR77="","",'statement of marks'!DR77)</f>
        <v/>
      </c>
      <c r="I2761" s="942" t="s">
        <v>209</v>
      </c>
      <c r="J2761" s="942"/>
      <c r="K2761" s="272" t="str">
        <f>IF('statement of marks'!HM77="","",'statement of marks'!HM77)</f>
        <v/>
      </c>
      <c r="L2761" s="945"/>
      <c r="M2761" s="945"/>
      <c r="N2761" s="946"/>
      <c r="P2761" s="362"/>
    </row>
    <row r="2762" spans="1:16" ht="21" customHeight="1">
      <c r="A2762" s="310" t="s">
        <v>363</v>
      </c>
      <c r="B2762" s="947" t="s">
        <v>202</v>
      </c>
      <c r="C2762" s="947"/>
      <c r="D2762" s="939" t="s">
        <v>203</v>
      </c>
      <c r="E2762" s="939"/>
      <c r="F2762" s="272"/>
      <c r="G2762" s="939" t="s">
        <v>204</v>
      </c>
      <c r="H2762" s="939"/>
      <c r="I2762" s="939" t="s">
        <v>205</v>
      </c>
      <c r="J2762" s="939"/>
      <c r="K2762" s="272" t="s">
        <v>324</v>
      </c>
      <c r="L2762" s="945"/>
      <c r="M2762" s="945"/>
      <c r="N2762" s="946"/>
      <c r="P2762" s="362"/>
    </row>
    <row r="2763" spans="1:16" ht="21" customHeight="1">
      <c r="A2763" s="891" t="s">
        <v>200</v>
      </c>
      <c r="B2763" s="892"/>
      <c r="C2763" s="277" t="str">
        <f>IF('statement of marks'!HO77="","",'statement of marks'!HO77)</f>
        <v/>
      </c>
      <c r="D2763" s="893" t="str">
        <f>IF('statement of marks'!HQ77="","",'statement of marks'!HQ77)</f>
        <v/>
      </c>
      <c r="E2763" s="893"/>
      <c r="F2763" s="277"/>
      <c r="G2763" s="893" t="str">
        <f>IF('statement of marks'!HS77="","",'statement of marks'!HS77)</f>
        <v/>
      </c>
      <c r="H2763" s="893"/>
      <c r="I2763" s="893" t="str">
        <f>IF('statement of marks'!HU77="","",'statement of marks'!HU77)</f>
        <v/>
      </c>
      <c r="J2763" s="893"/>
      <c r="K2763" s="275" t="str">
        <f>'statement of marks'!HW77</f>
        <v/>
      </c>
      <c r="L2763" s="894" t="str">
        <f>IF(OR(M2754="PASS",M2754="FAIL"),'result subject-wise'!$AV$112,"")</f>
        <v/>
      </c>
      <c r="M2763" s="894"/>
      <c r="N2763" s="895"/>
      <c r="P2763" s="362"/>
    </row>
    <row r="2764" spans="1:16" ht="21" customHeight="1">
      <c r="A2764" s="896" t="s">
        <v>201</v>
      </c>
      <c r="B2764" s="897"/>
      <c r="C2764" s="274" t="str">
        <f>IF('statement of marks'!HN77="","",'statement of marks'!HN77)</f>
        <v/>
      </c>
      <c r="D2764" s="898" t="str">
        <f>IF('statement of marks'!HP77="","",'statement of marks'!HP77)</f>
        <v/>
      </c>
      <c r="E2764" s="898"/>
      <c r="F2764" s="274"/>
      <c r="G2764" s="898" t="str">
        <f>IF('statement of marks'!HR77="","",'statement of marks'!HR77)</f>
        <v/>
      </c>
      <c r="H2764" s="898"/>
      <c r="I2764" s="898" t="str">
        <f>IF('statement of marks'!HT77="","",'statement of marks'!HT77)</f>
        <v/>
      </c>
      <c r="J2764" s="898"/>
      <c r="K2764" s="274" t="str">
        <f>'statement of marks'!HV77</f>
        <v/>
      </c>
      <c r="L2764" s="894"/>
      <c r="M2764" s="894"/>
      <c r="N2764" s="895"/>
      <c r="P2764" s="362"/>
    </row>
    <row r="2765" spans="1:16" ht="21" customHeight="1">
      <c r="A2765" s="899" t="s">
        <v>323</v>
      </c>
      <c r="B2765" s="900"/>
      <c r="C2765" s="22"/>
      <c r="D2765" s="901"/>
      <c r="E2765" s="901"/>
      <c r="F2765" s="278"/>
      <c r="G2765" s="901"/>
      <c r="H2765" s="901"/>
      <c r="I2765" s="901"/>
      <c r="J2765" s="901"/>
      <c r="K2765" s="901"/>
      <c r="L2765" s="901"/>
      <c r="M2765" s="901"/>
      <c r="N2765" s="902"/>
      <c r="P2765" s="362"/>
    </row>
    <row r="2766" spans="1:16" ht="21" customHeight="1">
      <c r="A2766" s="899" t="s">
        <v>206</v>
      </c>
      <c r="B2766" s="900"/>
      <c r="C2766" s="22"/>
      <c r="D2766" s="901"/>
      <c r="E2766" s="901"/>
      <c r="F2766" s="278"/>
      <c r="G2766" s="901"/>
      <c r="H2766" s="901"/>
      <c r="I2766" s="901"/>
      <c r="J2766" s="901"/>
      <c r="K2766" s="901"/>
      <c r="L2766" s="901"/>
      <c r="M2766" s="901"/>
      <c r="N2766" s="902"/>
      <c r="P2766" s="362"/>
    </row>
    <row r="2767" spans="1:16" ht="21" customHeight="1">
      <c r="A2767" s="891" t="s">
        <v>322</v>
      </c>
      <c r="B2767" s="892"/>
      <c r="C2767" s="22"/>
      <c r="D2767" s="901"/>
      <c r="E2767" s="901"/>
      <c r="F2767" s="278"/>
      <c r="G2767" s="901"/>
      <c r="H2767" s="901"/>
      <c r="I2767" s="901"/>
      <c r="J2767" s="901"/>
      <c r="K2767" s="594" t="s">
        <v>322</v>
      </c>
      <c r="L2767" s="901"/>
      <c r="M2767" s="901"/>
      <c r="N2767" s="902"/>
      <c r="P2767" s="362"/>
    </row>
    <row r="2768" spans="1:16" ht="21" customHeight="1">
      <c r="A2768" s="891" t="s">
        <v>207</v>
      </c>
      <c r="B2768" s="892"/>
      <c r="C2768" s="22"/>
      <c r="D2768" s="901"/>
      <c r="E2768" s="901"/>
      <c r="F2768" s="278"/>
      <c r="G2768" s="901"/>
      <c r="H2768" s="901"/>
      <c r="I2768" s="901"/>
      <c r="J2768" s="901"/>
      <c r="K2768" s="901"/>
      <c r="L2768" s="901"/>
      <c r="M2768" s="901"/>
      <c r="N2768" s="902"/>
      <c r="P2768" s="362"/>
    </row>
    <row r="2769" spans="1:16" ht="21" customHeight="1" thickBot="1">
      <c r="A2769" s="905" t="s">
        <v>208</v>
      </c>
      <c r="B2769" s="906"/>
      <c r="C2769" s="906"/>
      <c r="D2769" s="906"/>
      <c r="E2769" s="906"/>
      <c r="F2769" s="314"/>
      <c r="G2769" s="907">
        <f>'statement of marks'!$HV$108</f>
        <v>45781</v>
      </c>
      <c r="H2769" s="907"/>
      <c r="I2769" s="908" t="s">
        <v>210</v>
      </c>
      <c r="J2769" s="908"/>
      <c r="K2769" s="903"/>
      <c r="L2769" s="903"/>
      <c r="M2769" s="903"/>
      <c r="N2769" s="904"/>
      <c r="P2769" s="362"/>
    </row>
    <row r="2770" spans="1:16" ht="21" customHeight="1" thickTop="1">
      <c r="A2770" s="962" t="s">
        <v>195</v>
      </c>
      <c r="B2770" s="963"/>
      <c r="C2770" s="963"/>
      <c r="D2770" s="963"/>
      <c r="E2770" s="963"/>
      <c r="F2770" s="963"/>
      <c r="G2770" s="963"/>
      <c r="H2770" s="963"/>
      <c r="I2770" s="963"/>
      <c r="J2770" s="963"/>
      <c r="K2770" s="963"/>
      <c r="L2770" s="963"/>
      <c r="M2770" s="963"/>
      <c r="N2770" s="964"/>
      <c r="P2770" s="362"/>
    </row>
    <row r="2771" spans="1:16" ht="21" customHeight="1">
      <c r="A2771" s="965" t="str">
        <f>IF('statement of marks'!$A$2="","",'statement of marks'!$A$2)</f>
        <v>Govt. Higher Secondary School, XYZ</v>
      </c>
      <c r="B2771" s="966"/>
      <c r="C2771" s="966"/>
      <c r="D2771" s="966"/>
      <c r="E2771" s="966"/>
      <c r="F2771" s="966"/>
      <c r="G2771" s="966"/>
      <c r="H2771" s="966"/>
      <c r="I2771" s="966"/>
      <c r="J2771" s="966"/>
      <c r="K2771" s="966"/>
      <c r="L2771" s="966"/>
      <c r="M2771" s="966"/>
      <c r="N2771" s="967"/>
      <c r="P2771" s="362"/>
    </row>
    <row r="2772" spans="1:16" ht="21" customHeight="1">
      <c r="A2772" s="965"/>
      <c r="B2772" s="966"/>
      <c r="C2772" s="966"/>
      <c r="D2772" s="966"/>
      <c r="E2772" s="966"/>
      <c r="F2772" s="966"/>
      <c r="G2772" s="966"/>
      <c r="H2772" s="966"/>
      <c r="I2772" s="966"/>
      <c r="J2772" s="966"/>
      <c r="K2772" s="966"/>
      <c r="L2772" s="966"/>
      <c r="M2772" s="966"/>
      <c r="N2772" s="967"/>
      <c r="P2772" s="362"/>
    </row>
    <row r="2773" spans="1:16" ht="21" customHeight="1">
      <c r="A2773" s="891" t="s">
        <v>196</v>
      </c>
      <c r="B2773" s="892"/>
      <c r="C2773" s="939" t="str">
        <f>IF(M2793="","MAIN EXAM.",IF(C2800="SUPPL.","SUPPL. EXAM.",IF(C2800="RE-EXAM.","RE-EXAM.",)))</f>
        <v>MAIN EXAM.</v>
      </c>
      <c r="D2773" s="939"/>
      <c r="E2773" s="939"/>
      <c r="F2773" s="939"/>
      <c r="G2773" s="939"/>
      <c r="H2773" s="948" t="s">
        <v>133</v>
      </c>
      <c r="I2773" s="949"/>
      <c r="J2773" s="352" t="str">
        <f>IF('statement of marks'!$F$3="","",'statement of marks'!$F$3)</f>
        <v>2024-25</v>
      </c>
      <c r="K2773" s="939" t="s">
        <v>62</v>
      </c>
      <c r="L2773" s="939"/>
      <c r="M2773" s="939" t="str">
        <f>IF('statement of marks'!D78="","",'statement of marks'!D78)</f>
        <v/>
      </c>
      <c r="N2773" s="950"/>
      <c r="P2773" s="362"/>
    </row>
    <row r="2774" spans="1:16" ht="21" customHeight="1">
      <c r="A2774" s="891" t="s">
        <v>36</v>
      </c>
      <c r="B2774" s="892"/>
      <c r="C2774" s="892" t="str">
        <f>IF('statement of marks'!G78="","",'statement of marks'!G78)</f>
        <v/>
      </c>
      <c r="D2774" s="892"/>
      <c r="E2774" s="892"/>
      <c r="F2774" s="892"/>
      <c r="G2774" s="892"/>
      <c r="H2774" s="892"/>
      <c r="I2774" s="892"/>
      <c r="J2774" s="892"/>
      <c r="K2774" s="892"/>
      <c r="L2774" s="892"/>
      <c r="M2774" s="892"/>
      <c r="N2774" s="951"/>
      <c r="P2774" s="362"/>
    </row>
    <row r="2775" spans="1:16" ht="21" customHeight="1">
      <c r="A2775" s="891" t="s">
        <v>37</v>
      </c>
      <c r="B2775" s="892"/>
      <c r="C2775" s="892" t="str">
        <f>IF('statement of marks'!H78="","",'statement of marks'!H78)</f>
        <v/>
      </c>
      <c r="D2775" s="892"/>
      <c r="E2775" s="892"/>
      <c r="F2775" s="892"/>
      <c r="G2775" s="892"/>
      <c r="H2775" s="892"/>
      <c r="I2775" s="892"/>
      <c r="J2775" s="892"/>
      <c r="K2775" s="892"/>
      <c r="L2775" s="892"/>
      <c r="M2775" s="892"/>
      <c r="N2775" s="951"/>
      <c r="P2775" s="362"/>
    </row>
    <row r="2776" spans="1:16" ht="21" customHeight="1">
      <c r="A2776" s="891" t="s">
        <v>38</v>
      </c>
      <c r="B2776" s="892"/>
      <c r="C2776" s="892" t="str">
        <f>IF('statement of marks'!I78="","",'statement of marks'!I78)</f>
        <v/>
      </c>
      <c r="D2776" s="892"/>
      <c r="E2776" s="892"/>
      <c r="F2776" s="892"/>
      <c r="G2776" s="892"/>
      <c r="H2776" s="892"/>
      <c r="I2776" s="892"/>
      <c r="J2776" s="892"/>
      <c r="K2776" s="892"/>
      <c r="L2776" s="892"/>
      <c r="M2776" s="892"/>
      <c r="N2776" s="951"/>
      <c r="P2776" s="362"/>
    </row>
    <row r="2777" spans="1:16" ht="21" customHeight="1">
      <c r="A2777" s="891" t="s">
        <v>243</v>
      </c>
      <c r="B2777" s="892"/>
      <c r="C2777" s="892" t="str">
        <f>IF('statement of marks'!$A$3="","",'statement of marks'!$A$3)</f>
        <v>9 'A'</v>
      </c>
      <c r="D2777" s="892"/>
      <c r="E2777" s="939" t="s">
        <v>63</v>
      </c>
      <c r="F2777" s="939"/>
      <c r="G2777" s="939"/>
      <c r="H2777" s="939" t="str">
        <f>IF('statement of marks'!E78="","",'statement of marks'!E78)</f>
        <v/>
      </c>
      <c r="I2777" s="939"/>
      <c r="J2777" s="952" t="s">
        <v>58</v>
      </c>
      <c r="K2777" s="952"/>
      <c r="L2777" s="953" t="str">
        <f>IF('statement of marks'!F78="","",'statement of marks'!F78)</f>
        <v/>
      </c>
      <c r="M2777" s="953"/>
      <c r="N2777" s="954"/>
      <c r="P2777" s="362"/>
    </row>
    <row r="2778" spans="1:16" ht="21" customHeight="1">
      <c r="A2778" s="955" t="s">
        <v>197</v>
      </c>
      <c r="B2778" s="956" t="s">
        <v>198</v>
      </c>
      <c r="C2778" s="659" t="s">
        <v>67</v>
      </c>
      <c r="D2778" s="659" t="s">
        <v>68</v>
      </c>
      <c r="E2778" s="957" t="s">
        <v>434</v>
      </c>
      <c r="F2778" s="958" t="s">
        <v>431</v>
      </c>
      <c r="G2778" s="659" t="s">
        <v>370</v>
      </c>
      <c r="H2778" s="659" t="s">
        <v>212</v>
      </c>
      <c r="I2778" s="659" t="s">
        <v>432</v>
      </c>
      <c r="J2778" s="659" t="s">
        <v>168</v>
      </c>
      <c r="K2778" s="659" t="s">
        <v>438</v>
      </c>
      <c r="L2778" s="659" t="s">
        <v>365</v>
      </c>
      <c r="M2778" s="659" t="s">
        <v>366</v>
      </c>
      <c r="N2778" s="961" t="s">
        <v>213</v>
      </c>
      <c r="P2778" s="362"/>
    </row>
    <row r="2779" spans="1:16" ht="21" customHeight="1">
      <c r="A2779" s="955"/>
      <c r="B2779" s="956"/>
      <c r="C2779" s="659"/>
      <c r="D2779" s="659"/>
      <c r="E2779" s="957"/>
      <c r="F2779" s="959"/>
      <c r="G2779" s="659"/>
      <c r="H2779" s="659"/>
      <c r="I2779" s="659"/>
      <c r="J2779" s="659"/>
      <c r="K2779" s="659"/>
      <c r="L2779" s="659"/>
      <c r="M2779" s="659"/>
      <c r="N2779" s="961"/>
      <c r="P2779" s="362"/>
    </row>
    <row r="2780" spans="1:16" ht="21" customHeight="1">
      <c r="A2780" s="955"/>
      <c r="B2780" s="956"/>
      <c r="C2780" s="659"/>
      <c r="D2780" s="659"/>
      <c r="E2780" s="957"/>
      <c r="F2780" s="960"/>
      <c r="G2780" s="659"/>
      <c r="H2780" s="659"/>
      <c r="I2780" s="659"/>
      <c r="J2780" s="659"/>
      <c r="K2780" s="659"/>
      <c r="L2780" s="659"/>
      <c r="M2780" s="659"/>
      <c r="N2780" s="961"/>
      <c r="P2780" s="362"/>
    </row>
    <row r="2781" spans="1:16" ht="21" customHeight="1">
      <c r="A2781" s="922" t="s">
        <v>149</v>
      </c>
      <c r="B2781" s="923"/>
      <c r="C2781" s="274">
        <v>10</v>
      </c>
      <c r="D2781" s="274">
        <v>10</v>
      </c>
      <c r="E2781" s="322" t="s">
        <v>436</v>
      </c>
      <c r="F2781" s="322" t="s">
        <v>437</v>
      </c>
      <c r="G2781" s="274">
        <v>70</v>
      </c>
      <c r="H2781" s="270">
        <v>100</v>
      </c>
      <c r="I2781" s="202">
        <v>100</v>
      </c>
      <c r="J2781" s="270">
        <v>200</v>
      </c>
      <c r="K2781" s="279"/>
      <c r="L2781" s="270">
        <v>100</v>
      </c>
      <c r="M2781" s="270"/>
      <c r="N2781" s="201">
        <v>200</v>
      </c>
      <c r="P2781" s="362"/>
    </row>
    <row r="2782" spans="1:16" ht="21" customHeight="1">
      <c r="A2782" s="891" t="str">
        <f>'statement of marks'!$J$3</f>
        <v xml:space="preserve"> HINDI</v>
      </c>
      <c r="B2782" s="892"/>
      <c r="C2782" s="277" t="str">
        <f>IF('statement of marks'!J78="","",'statement of marks'!J78)</f>
        <v/>
      </c>
      <c r="D2782" s="277" t="str">
        <f>IF('statement of marks'!K78="","",'statement of marks'!K78)</f>
        <v/>
      </c>
      <c r="E2782" s="277" t="str">
        <f>IF('statement of marks'!L78="","",'statement of marks'!L78)</f>
        <v/>
      </c>
      <c r="F2782" s="360" t="str">
        <f>IF('statement of marks'!N78="","",'statement of marks'!N78)</f>
        <v/>
      </c>
      <c r="G2782" s="277" t="str">
        <f>IF('statement of marks'!O78="","",'statement of marks'!O78)</f>
        <v/>
      </c>
      <c r="H2782" s="270" t="str">
        <f t="shared" ref="H2782:H2787" si="425">IF(G2782="","",SUM(C2782:G2782))</f>
        <v/>
      </c>
      <c r="I2782" s="202" t="str">
        <f>IF('statement of marks'!Q78="","",'statement of marks'!Q78)</f>
        <v/>
      </c>
      <c r="J2782" s="203" t="str">
        <f t="shared" ref="J2782:J2787" si="426">IF(I2782="","",SUM(H2782:I2782))</f>
        <v/>
      </c>
      <c r="K2782" s="275" t="str">
        <f>CONCATENATE('statement of marks'!HZ78,'statement of marks'!IA78,'statement of marks'!IB78)</f>
        <v/>
      </c>
      <c r="L2782" s="277" t="str">
        <f>IF('result subject-wise'!AB78="","",'result subject-wise'!AB78)</f>
        <v/>
      </c>
      <c r="M2782" s="277" t="str">
        <f>IF('result subject-wise'!AK78="","",'result subject-wise'!AK78)</f>
        <v/>
      </c>
      <c r="N2782" s="276" t="str">
        <f>IF(AND(K2782="RE",M2782=""),"",IF(AND(K2782="S",M2782=""),"",IF(M2782="P",SUM(H2782,L2782),J2782)))</f>
        <v/>
      </c>
      <c r="P2782" s="362"/>
    </row>
    <row r="2783" spans="1:16" ht="21" customHeight="1">
      <c r="A2783" s="891" t="str">
        <f>'statement of marks'!$Y$3</f>
        <v xml:space="preserve"> ENGLISH</v>
      </c>
      <c r="B2783" s="892"/>
      <c r="C2783" s="277" t="str">
        <f>IF('statement of marks'!Y78="","",'statement of marks'!Y78)</f>
        <v/>
      </c>
      <c r="D2783" s="277" t="str">
        <f>IF('statement of marks'!Z78="","",'statement of marks'!Z78)</f>
        <v/>
      </c>
      <c r="E2783" s="277" t="str">
        <f>IF('statement of marks'!AA78="","",'statement of marks'!AA78)</f>
        <v/>
      </c>
      <c r="F2783" s="360" t="str">
        <f>IF('statement of marks'!AC78="","",'statement of marks'!AC78)</f>
        <v/>
      </c>
      <c r="G2783" s="277" t="str">
        <f>IF('statement of marks'!AD78="","",'statement of marks'!AD78)</f>
        <v/>
      </c>
      <c r="H2783" s="270" t="str">
        <f t="shared" si="425"/>
        <v/>
      </c>
      <c r="I2783" s="202" t="str">
        <f>IF('statement of marks'!AF78="","",'statement of marks'!AF78)</f>
        <v/>
      </c>
      <c r="J2783" s="203" t="str">
        <f t="shared" si="426"/>
        <v/>
      </c>
      <c r="K2783" s="275" t="str">
        <f>CONCATENATE('statement of marks'!IC78,'statement of marks'!ID78,'statement of marks'!IE78,)</f>
        <v/>
      </c>
      <c r="L2783" s="277" t="str">
        <f>IF('result subject-wise'!AC78="","",'result subject-wise'!AC78)</f>
        <v/>
      </c>
      <c r="M2783" s="277" t="str">
        <f>IF('result subject-wise'!AL78="","",'result subject-wise'!AL78)</f>
        <v/>
      </c>
      <c r="N2783" s="276" t="str">
        <f t="shared" ref="N2783:N2787" si="427">IF(AND(K2783="RE",M2783=""),"",IF(AND(K2783="S",M2783=""),"",IF(M2783="P",SUM(H2783,L2783),J2783)))</f>
        <v/>
      </c>
      <c r="P2783" s="362"/>
    </row>
    <row r="2784" spans="1:16" ht="21" customHeight="1">
      <c r="A2784" s="891" t="str">
        <f>'statement of marks'!AO78</f>
        <v/>
      </c>
      <c r="B2784" s="892"/>
      <c r="C2784" s="277" t="str">
        <f>IF('statement of marks'!AP78="","",'statement of marks'!AP78)</f>
        <v/>
      </c>
      <c r="D2784" s="277" t="str">
        <f>IF('statement of marks'!AQ78="","",'statement of marks'!AQ78)</f>
        <v/>
      </c>
      <c r="E2784" s="277" t="str">
        <f>IF('statement of marks'!AR78="","",'statement of marks'!AR78)</f>
        <v/>
      </c>
      <c r="F2784" s="360" t="str">
        <f>IF('statement of marks'!AT78="","",'statement of marks'!AT78)</f>
        <v/>
      </c>
      <c r="G2784" s="277" t="str">
        <f>IF('statement of marks'!AU78="","",'statement of marks'!AU78)</f>
        <v/>
      </c>
      <c r="H2784" s="270" t="str">
        <f t="shared" si="425"/>
        <v/>
      </c>
      <c r="I2784" s="202" t="str">
        <f>IF('statement of marks'!AW78="","",'statement of marks'!AW78)</f>
        <v/>
      </c>
      <c r="J2784" s="203" t="str">
        <f t="shared" si="426"/>
        <v/>
      </c>
      <c r="K2784" s="275" t="str">
        <f>CONCATENATE('statement of marks'!IF78,'statement of marks'!IL78,'statement of marks'!IM78)</f>
        <v/>
      </c>
      <c r="L2784" s="277" t="str">
        <f>IF('result subject-wise'!AD78="","",'result subject-wise'!AD78)</f>
        <v/>
      </c>
      <c r="M2784" s="277" t="str">
        <f>IF('result subject-wise'!AM78="","",'result subject-wise'!AM78)</f>
        <v/>
      </c>
      <c r="N2784" s="276" t="str">
        <f t="shared" si="427"/>
        <v/>
      </c>
      <c r="P2784" s="362"/>
    </row>
    <row r="2785" spans="1:16" ht="21" customHeight="1">
      <c r="A2785" s="891" t="str">
        <f>'statement of marks'!$BE$3</f>
        <v xml:space="preserve"> SCIENCE</v>
      </c>
      <c r="B2785" s="892"/>
      <c r="C2785" s="277" t="str">
        <f>IF('statement of marks'!BE78="","",'statement of marks'!BE78)</f>
        <v/>
      </c>
      <c r="D2785" s="277" t="str">
        <f>IF('statement of marks'!BF78="","",'statement of marks'!BF78)</f>
        <v/>
      </c>
      <c r="E2785" s="277" t="str">
        <f>IF('statement of marks'!BG78="","",'statement of marks'!BG78)</f>
        <v/>
      </c>
      <c r="F2785" s="360" t="str">
        <f>IF('statement of marks'!BI78="","",'statement of marks'!BI78)</f>
        <v/>
      </c>
      <c r="G2785" s="277" t="str">
        <f>IF('statement of marks'!BJ78="","",'statement of marks'!BJ78)</f>
        <v/>
      </c>
      <c r="H2785" s="270" t="str">
        <f t="shared" si="425"/>
        <v/>
      </c>
      <c r="I2785" s="202" t="str">
        <f>IF('statement of marks'!BL78="","",'statement of marks'!BL78)</f>
        <v/>
      </c>
      <c r="J2785" s="203" t="str">
        <f t="shared" si="426"/>
        <v/>
      </c>
      <c r="K2785" s="275" t="str">
        <f>CONCATENATE('statement of marks'!IN78,'statement of marks'!IO78,'statement of marks'!IP78)</f>
        <v/>
      </c>
      <c r="L2785" s="277" t="str">
        <f>IF('result subject-wise'!AE78="","",'result subject-wise'!AE78)</f>
        <v/>
      </c>
      <c r="M2785" s="277" t="str">
        <f>IF('result subject-wise'!AN78="","",'result subject-wise'!AN78)</f>
        <v/>
      </c>
      <c r="N2785" s="276" t="str">
        <f t="shared" si="427"/>
        <v/>
      </c>
      <c r="P2785" s="362"/>
    </row>
    <row r="2786" spans="1:16" ht="21" customHeight="1">
      <c r="A2786" s="909" t="str">
        <f>'statement of marks'!$BU78</f>
        <v xml:space="preserve"> SOCIAL SCIENCE</v>
      </c>
      <c r="B2786" s="910"/>
      <c r="C2786" s="277">
        <f>IF('statement of marks'!CL78="","",'statement of marks'!CL78)</f>
        <v>10</v>
      </c>
      <c r="D2786" s="277">
        <f>IF('statement of marks'!CM78="","",'statement of marks'!CM78)</f>
        <v>10</v>
      </c>
      <c r="E2786" s="277">
        <f>IF('statement of marks'!CN78="","",'statement of marks'!CN78)</f>
        <v>9</v>
      </c>
      <c r="F2786" s="360">
        <f>IF('statement of marks'!CO78="","",'statement of marks'!CO78)</f>
        <v>0.5</v>
      </c>
      <c r="G2786" s="277">
        <f>IF('statement of marks'!CP78="","",'statement of marks'!CP78)</f>
        <v>70</v>
      </c>
      <c r="H2786" s="270">
        <f t="shared" si="425"/>
        <v>99.5</v>
      </c>
      <c r="I2786" s="202">
        <f>IF('statement of marks'!CR78="","",'statement of marks'!CR78)</f>
        <v>100</v>
      </c>
      <c r="J2786" s="203">
        <f t="shared" si="426"/>
        <v>199.5</v>
      </c>
      <c r="K2786" s="275" t="str">
        <f>CONCATENATE('statement of marks'!IQ78,'statement of marks'!IR78,'statement of marks'!IS78)</f>
        <v/>
      </c>
      <c r="L2786" s="277" t="str">
        <f>IF('result subject-wise'!AF78="","",'result subject-wise'!AF78)</f>
        <v/>
      </c>
      <c r="M2786" s="277" t="str">
        <f>IF('result subject-wise'!AO78="","",'result subject-wise'!AO78)</f>
        <v/>
      </c>
      <c r="N2786" s="276">
        <f t="shared" si="427"/>
        <v>199.5</v>
      </c>
      <c r="P2786" s="362"/>
    </row>
    <row r="2787" spans="1:16" ht="21" customHeight="1">
      <c r="A2787" s="891" t="str">
        <f>'statement of marks'!$CZ$3</f>
        <v xml:space="preserve"> MATHEMATICS</v>
      </c>
      <c r="B2787" s="892"/>
      <c r="C2787" s="277">
        <f>IF('statement of marks'!CZ78="","",'statement of marks'!CZ78)</f>
        <v>5</v>
      </c>
      <c r="D2787" s="277">
        <f>IF('statement of marks'!DA78="","",'statement of marks'!DA78)</f>
        <v>4</v>
      </c>
      <c r="E2787" s="277">
        <f>IF('statement of marks'!DB78="","",'statement of marks'!DB78)</f>
        <v>8</v>
      </c>
      <c r="F2787" s="360">
        <f>IF('statement of marks'!DD78="","",'statement of marks'!DD78)</f>
        <v>1</v>
      </c>
      <c r="G2787" s="277">
        <f>IF('statement of marks'!DE78="","",'statement of marks'!DE78)</f>
        <v>25</v>
      </c>
      <c r="H2787" s="270">
        <f t="shared" si="425"/>
        <v>43</v>
      </c>
      <c r="I2787" s="202">
        <f>IF('statement of marks'!DG78="","",'statement of marks'!DG78)</f>
        <v>90</v>
      </c>
      <c r="J2787" s="203">
        <f t="shared" si="426"/>
        <v>133</v>
      </c>
      <c r="K2787" s="275" t="str">
        <f>CONCATENATE('statement of marks'!IT78,'statement of marks'!IU78,'statement of marks'!IV78)</f>
        <v/>
      </c>
      <c r="L2787" s="277" t="str">
        <f>IF('result subject-wise'!AG78="","",'result subject-wise'!AG78)</f>
        <v/>
      </c>
      <c r="M2787" s="277" t="str">
        <f>IF('result subject-wise'!AP78="","",'result subject-wise'!AP78)</f>
        <v/>
      </c>
      <c r="N2787" s="276">
        <f t="shared" si="427"/>
        <v>133</v>
      </c>
      <c r="P2787" s="362"/>
    </row>
    <row r="2788" spans="1:16" ht="21" customHeight="1">
      <c r="A2788" s="911" t="s">
        <v>214</v>
      </c>
      <c r="B2788" s="912"/>
      <c r="C2788" s="274">
        <f t="shared" ref="C2788:D2788" si="428">IF(C2787="","",SUM(C2782:C2787))</f>
        <v>15</v>
      </c>
      <c r="D2788" s="274">
        <f t="shared" si="428"/>
        <v>14</v>
      </c>
      <c r="E2788" s="274">
        <f>IF(E2787="","",SUM(E2782:E2787))</f>
        <v>17</v>
      </c>
      <c r="F2788" s="361">
        <f>IF(F2787="","",SUM(F2782:F2787))</f>
        <v>1.5</v>
      </c>
      <c r="G2788" s="274">
        <f t="shared" ref="G2788:J2788" si="429">IF(G2787="","",SUM(G2782:G2787))</f>
        <v>95</v>
      </c>
      <c r="H2788" s="274">
        <f t="shared" si="429"/>
        <v>142.5</v>
      </c>
      <c r="I2788" s="274">
        <f t="shared" si="429"/>
        <v>190</v>
      </c>
      <c r="J2788" s="274">
        <f t="shared" si="429"/>
        <v>332.5</v>
      </c>
      <c r="K2788" s="913"/>
      <c r="L2788" s="914"/>
      <c r="M2788" s="919">
        <f>COUNTIF(M2782:M2787,"F")</f>
        <v>0</v>
      </c>
      <c r="N2788" s="273">
        <f>SUM(N2782:N2787)</f>
        <v>332.5</v>
      </c>
      <c r="P2788" s="362"/>
    </row>
    <row r="2789" spans="1:16" ht="21" customHeight="1">
      <c r="A2789" s="911" t="s">
        <v>199</v>
      </c>
      <c r="B2789" s="912"/>
      <c r="C2789" s="270">
        <f>60-(COUNTIF(C2782:C2787,"NA")*C2781+COUNTIF(C2782:C2787,"ML")*C2781)</f>
        <v>60</v>
      </c>
      <c r="D2789" s="270">
        <f>60-(COUNTIF(D2782:D2787,"NA")*D2781+COUNTIF(D2782:D2787,"ML")*D2781)</f>
        <v>60</v>
      </c>
      <c r="E2789" s="270">
        <f>53-(COUNTIF(E2782:E2787,"NA")*9+COUNTIF(E2782:E2787,"ML")*9)</f>
        <v>53</v>
      </c>
      <c r="F2789" s="270">
        <f>7-(COUNTIF(F2782:F2787,"ML")*1)</f>
        <v>7</v>
      </c>
      <c r="G2789" s="270">
        <f>420-(COUNTIF(G2782:G2787,"NA")*G2781+COUNTIF(G2782:G2787,"ML")*G2781)</f>
        <v>420</v>
      </c>
      <c r="H2789" s="270">
        <f>SUM(C2789:G2789)</f>
        <v>600</v>
      </c>
      <c r="I2789" s="270">
        <f>600-(COUNTIF(I2782:I2787,"ML")*100)</f>
        <v>600</v>
      </c>
      <c r="J2789" s="270">
        <f>SUM(H2789:I2789)</f>
        <v>1200</v>
      </c>
      <c r="K2789" s="915"/>
      <c r="L2789" s="916"/>
      <c r="M2789" s="920"/>
      <c r="N2789" s="201">
        <f>6*N2781</f>
        <v>1200</v>
      </c>
      <c r="P2789" s="362"/>
    </row>
    <row r="2790" spans="1:16" ht="21" customHeight="1">
      <c r="A2790" s="922" t="s">
        <v>130</v>
      </c>
      <c r="B2790" s="923"/>
      <c r="C2790" s="204">
        <f t="shared" ref="C2790:J2790" si="430">C2788/C2789*100</f>
        <v>25</v>
      </c>
      <c r="D2790" s="204">
        <f t="shared" si="430"/>
        <v>23.333333333333332</v>
      </c>
      <c r="E2790" s="204">
        <f t="shared" si="430"/>
        <v>32.075471698113205</v>
      </c>
      <c r="F2790" s="204">
        <f t="shared" si="430"/>
        <v>21.428571428571427</v>
      </c>
      <c r="G2790" s="204">
        <f t="shared" si="430"/>
        <v>22.61904761904762</v>
      </c>
      <c r="H2790" s="204">
        <f t="shared" si="430"/>
        <v>23.75</v>
      </c>
      <c r="I2790" s="204">
        <f t="shared" si="430"/>
        <v>31.666666666666664</v>
      </c>
      <c r="J2790" s="204">
        <f t="shared" si="430"/>
        <v>27.708333333333336</v>
      </c>
      <c r="K2790" s="917"/>
      <c r="L2790" s="918"/>
      <c r="M2790" s="921"/>
      <c r="N2790" s="354">
        <f>N2788/N2789*100</f>
        <v>27.708333333333336</v>
      </c>
      <c r="P2790" s="363"/>
    </row>
    <row r="2791" spans="1:16" ht="21" customHeight="1">
      <c r="A2791" s="891" t="str">
        <f>'statement of marks'!$DS$3</f>
        <v>RAJASTHAN KA SWARNIM ITIHAS</v>
      </c>
      <c r="B2791" s="892"/>
      <c r="C2791" s="272">
        <f>IF('statement of marks'!DS78="","",'statement of marks'!DS78)</f>
        <v>10</v>
      </c>
      <c r="D2791" s="272">
        <f>IF('statement of marks'!DT78="","",'statement of marks'!DT78)</f>
        <v>10</v>
      </c>
      <c r="E2791" s="277">
        <f>IF('statement of marks'!DU78="","",'statement of marks'!DU78)</f>
        <v>10</v>
      </c>
      <c r="F2791" s="924"/>
      <c r="G2791" s="272">
        <f>IF('statement of marks'!DW78="","",'statement of marks'!DW78)</f>
        <v>70</v>
      </c>
      <c r="H2791" s="270">
        <f>IF(G2791="","",SUM(C2791:G2791))</f>
        <v>100</v>
      </c>
      <c r="I2791" s="272">
        <f>IF('statement of marks'!DY78="","",'statement of marks'!DY78)</f>
        <v>100</v>
      </c>
      <c r="J2791" s="270">
        <f>IF(I2791="","",SUM(H2791:I2791))</f>
        <v>200</v>
      </c>
      <c r="K2791" s="275" t="str">
        <f>IF('statement of marks'!IW78="","",'statement of marks'!IW78)</f>
        <v/>
      </c>
      <c r="L2791" s="280" t="str">
        <f>IF('result subject-wise'!AQ78="","",'result subject-wise'!AQ78)</f>
        <v/>
      </c>
      <c r="M2791" s="927" t="s">
        <v>441</v>
      </c>
      <c r="N2791" s="928"/>
      <c r="P2791" s="362"/>
    </row>
    <row r="2792" spans="1:16" ht="21" customHeight="1">
      <c r="A2792" s="891" t="str">
        <f>'statement of marks'!$EG$3</f>
        <v xml:space="preserve"> PH. AND HEALTH EDU.</v>
      </c>
      <c r="B2792" s="892"/>
      <c r="C2792" s="272">
        <f>IF('statement of marks'!EI78="","",'statement of marks'!EI78)</f>
        <v>14</v>
      </c>
      <c r="D2792" s="272">
        <f>IF('statement of marks'!EL78="","",'statement of marks'!EL78)</f>
        <v>11</v>
      </c>
      <c r="E2792" s="277">
        <f>IF('statement of marks'!EO78="","",'statement of marks'!EO78)</f>
        <v>25</v>
      </c>
      <c r="F2792" s="925"/>
      <c r="G2792" s="272">
        <f>IF('statement of marks'!EU78="","",'statement of marks'!EU78)</f>
        <v>38</v>
      </c>
      <c r="H2792" s="270">
        <f>IF(G2792="","",SUM(C2792:G2792))</f>
        <v>88</v>
      </c>
      <c r="I2792" s="272">
        <f>IF('statement of marks'!EZ78="","",'statement of marks'!EZ78)</f>
        <v>100</v>
      </c>
      <c r="J2792" s="270">
        <f>IF(I2792="","",SUM(H2792:I2792))</f>
        <v>188</v>
      </c>
      <c r="K2792" s="275" t="str">
        <f>IF('statement of marks'!IX78="","",'statement of marks'!IX78)</f>
        <v>A</v>
      </c>
      <c r="L2792" s="274" t="str">
        <f>IF('result subject-wise'!AR78="","",'result subject-wise'!AR78)</f>
        <v/>
      </c>
      <c r="M2792" s="929"/>
      <c r="N2792" s="930"/>
      <c r="P2792" s="362"/>
    </row>
    <row r="2793" spans="1:16" ht="21" customHeight="1">
      <c r="A2793" s="891" t="str">
        <f>'statement of marks'!$FJ$3</f>
        <v xml:space="preserve"> FOUNDATION OF IT</v>
      </c>
      <c r="B2793" s="892"/>
      <c r="C2793" s="272">
        <f>IF('statement of marks'!FJ78="","",'statement of marks'!FJ78)</f>
        <v>10</v>
      </c>
      <c r="D2793" s="272">
        <f>IF('statement of marks'!FK78="","",'statement of marks'!FK78)</f>
        <v>10</v>
      </c>
      <c r="E2793" s="277">
        <f>IF('statement of marks'!FL78="","",'statement of marks'!FL78)</f>
        <v>10</v>
      </c>
      <c r="F2793" s="926"/>
      <c r="G2793" s="272">
        <f>IF('statement of marks'!FP78="","",'statement of marks'!FP78)</f>
        <v>51</v>
      </c>
      <c r="H2793" s="270">
        <f>IF(G2793="","",SUM(C2793:G2793))</f>
        <v>81</v>
      </c>
      <c r="I2793" s="272">
        <f>IF('statement of marks'!FU78="","",'statement of marks'!FU78)</f>
        <v>90</v>
      </c>
      <c r="J2793" s="270">
        <f>IF(I2793="","",SUM(H2793:I2793))</f>
        <v>171</v>
      </c>
      <c r="K2793" s="275" t="str">
        <f>IF('statement of marks'!IY78="","",'statement of marks'!IY78)</f>
        <v>A</v>
      </c>
      <c r="L2793" s="274" t="str">
        <f>IF('result subject-wise'!AS78="","",'result subject-wise'!AS78)</f>
        <v/>
      </c>
      <c r="M2793" s="931" t="str">
        <f>IF('result subject-wise'!AV78="","",'result subject-wise'!AV78)</f>
        <v/>
      </c>
      <c r="N2793" s="932"/>
      <c r="P2793" s="362"/>
    </row>
    <row r="2794" spans="1:16" ht="21" customHeight="1">
      <c r="A2794" s="891" t="str">
        <f>'statement of marks'!$GE$3</f>
        <v xml:space="preserve"> S.U.P.W.</v>
      </c>
      <c r="B2794" s="892"/>
      <c r="C2794" s="933" t="s">
        <v>244</v>
      </c>
      <c r="D2794" s="934"/>
      <c r="E2794" s="933" t="s">
        <v>74</v>
      </c>
      <c r="F2794" s="933"/>
      <c r="G2794" s="934"/>
      <c r="H2794" s="934" t="s">
        <v>75</v>
      </c>
      <c r="I2794" s="934"/>
      <c r="J2794" s="270" t="s">
        <v>35</v>
      </c>
      <c r="K2794" s="274" t="s">
        <v>52</v>
      </c>
      <c r="L2794" s="935"/>
      <c r="M2794" s="933" t="s">
        <v>130</v>
      </c>
      <c r="N2794" s="936"/>
      <c r="P2794" s="362"/>
    </row>
    <row r="2795" spans="1:16" ht="21" customHeight="1">
      <c r="A2795" s="891"/>
      <c r="B2795" s="892"/>
      <c r="C2795" s="934">
        <f>'statement of marks'!$GE$6</f>
        <v>25</v>
      </c>
      <c r="D2795" s="934"/>
      <c r="E2795" s="934">
        <f>'statement of marks'!$GF$6</f>
        <v>45</v>
      </c>
      <c r="F2795" s="934"/>
      <c r="G2795" s="934"/>
      <c r="H2795" s="934">
        <f>'statement of marks'!$GG$6</f>
        <v>30</v>
      </c>
      <c r="I2795" s="934"/>
      <c r="J2795" s="270">
        <f>SUM(C2795,E2795,H2795)</f>
        <v>100</v>
      </c>
      <c r="K2795" s="274"/>
      <c r="L2795" s="935"/>
      <c r="M2795" s="937" t="str">
        <f>IF(M2793="PASS",N2790,"")</f>
        <v/>
      </c>
      <c r="N2795" s="938"/>
      <c r="P2795" s="362"/>
    </row>
    <row r="2796" spans="1:16" ht="21" customHeight="1">
      <c r="A2796" s="891"/>
      <c r="B2796" s="892"/>
      <c r="C2796" s="939">
        <f>IF('statement of marks'!GE78="","",'statement of marks'!GE78)</f>
        <v>24</v>
      </c>
      <c r="D2796" s="939"/>
      <c r="E2796" s="939">
        <f>'statement of marks'!GF78</f>
        <v>44</v>
      </c>
      <c r="F2796" s="939"/>
      <c r="G2796" s="939"/>
      <c r="H2796" s="939">
        <f>'statement of marks'!GG78</f>
        <v>30</v>
      </c>
      <c r="I2796" s="939"/>
      <c r="J2796" s="272">
        <f>IF(H2796="","",SUM(C2796,E2796,H2796))</f>
        <v>98</v>
      </c>
      <c r="K2796" s="275" t="str">
        <f>IF('statement of marks'!IZ78="","",'statement of marks'!IZ78)</f>
        <v>A</v>
      </c>
      <c r="L2796" s="935"/>
      <c r="M2796" s="940" t="s">
        <v>50</v>
      </c>
      <c r="N2796" s="941"/>
      <c r="P2796" s="362"/>
    </row>
    <row r="2797" spans="1:16" ht="21" customHeight="1">
      <c r="A2797" s="891" t="str">
        <f>'statement of marks'!$GN$3</f>
        <v xml:space="preserve"> ART EDU.</v>
      </c>
      <c r="B2797" s="892"/>
      <c r="C2797" s="934" t="s">
        <v>76</v>
      </c>
      <c r="D2797" s="934"/>
      <c r="E2797" s="934" t="s">
        <v>77</v>
      </c>
      <c r="F2797" s="934"/>
      <c r="G2797" s="934"/>
      <c r="H2797" s="934" t="s">
        <v>78</v>
      </c>
      <c r="I2797" s="934"/>
      <c r="J2797" s="270" t="s">
        <v>35</v>
      </c>
      <c r="K2797" s="274" t="s">
        <v>52</v>
      </c>
      <c r="L2797" s="935"/>
      <c r="M2797" s="942" t="str">
        <f>IF(M2795="","",IF(M2795&gt;=60,"FIRST",IF(M2795&gt;=48,"SECOND",IF(M2795&gt;=36,"THIRD"))))</f>
        <v/>
      </c>
      <c r="N2797" s="943"/>
      <c r="P2797" s="362"/>
    </row>
    <row r="2798" spans="1:16" ht="21" customHeight="1">
      <c r="A2798" s="891"/>
      <c r="B2798" s="892"/>
      <c r="C2798" s="934">
        <f>'statement of marks'!$GN$6</f>
        <v>25</v>
      </c>
      <c r="D2798" s="934"/>
      <c r="E2798" s="274">
        <f>'statement of marks'!$GO$6</f>
        <v>30</v>
      </c>
      <c r="F2798" s="274"/>
      <c r="G2798" s="270">
        <f>'statement of marks'!$GP$6</f>
        <v>30</v>
      </c>
      <c r="H2798" s="934">
        <f>'statement of marks'!$GQ$6</f>
        <v>15</v>
      </c>
      <c r="I2798" s="934"/>
      <c r="J2798" s="270">
        <f>SUM(C2798,E2798,G2798,H2798)</f>
        <v>100</v>
      </c>
      <c r="K2798" s="274"/>
      <c r="L2798" s="935"/>
      <c r="M2798" s="942"/>
      <c r="N2798" s="943"/>
      <c r="P2798" s="362"/>
    </row>
    <row r="2799" spans="1:16" ht="21" customHeight="1">
      <c r="A2799" s="891"/>
      <c r="B2799" s="892"/>
      <c r="C2799" s="939">
        <f>IF('statement of marks'!GN78="","",'statement of marks'!GN78)</f>
        <v>24</v>
      </c>
      <c r="D2799" s="939"/>
      <c r="E2799" s="277">
        <f>'statement of marks'!GO78</f>
        <v>28</v>
      </c>
      <c r="F2799" s="277"/>
      <c r="G2799" s="272">
        <f>'statement of marks'!GP78</f>
        <v>27</v>
      </c>
      <c r="H2799" s="939">
        <f>'statement of marks'!GQ78</f>
        <v>14</v>
      </c>
      <c r="I2799" s="939"/>
      <c r="J2799" s="270">
        <f>IF(H2799="","",SUM(C2799:H2799))</f>
        <v>93</v>
      </c>
      <c r="K2799" s="275" t="str">
        <f>IF('statement of marks'!JA78="","",'statement of marks'!JA78)</f>
        <v>A</v>
      </c>
      <c r="L2799" s="944" t="s">
        <v>442</v>
      </c>
      <c r="M2799" s="945"/>
      <c r="N2799" s="946"/>
      <c r="P2799" s="362"/>
    </row>
    <row r="2800" spans="1:16" ht="21" customHeight="1">
      <c r="A2800" s="922" t="s">
        <v>439</v>
      </c>
      <c r="B2800" s="923"/>
      <c r="C2800" s="901" t="str">
        <f>'statement of marks'!HK78</f>
        <v/>
      </c>
      <c r="D2800" s="901"/>
      <c r="E2800" s="901"/>
      <c r="F2800" s="278"/>
      <c r="G2800" s="278" t="s">
        <v>211</v>
      </c>
      <c r="H2800" s="275" t="str">
        <f>IF('statement of marks'!DR78="","",'statement of marks'!DR78)</f>
        <v/>
      </c>
      <c r="I2800" s="942" t="s">
        <v>209</v>
      </c>
      <c r="J2800" s="942"/>
      <c r="K2800" s="272" t="str">
        <f>IF('statement of marks'!HM78="","",'statement of marks'!HM78)</f>
        <v/>
      </c>
      <c r="L2800" s="945"/>
      <c r="M2800" s="945"/>
      <c r="N2800" s="946"/>
      <c r="P2800" s="362"/>
    </row>
    <row r="2801" spans="1:16" ht="21" customHeight="1">
      <c r="A2801" s="310" t="s">
        <v>363</v>
      </c>
      <c r="B2801" s="947" t="s">
        <v>202</v>
      </c>
      <c r="C2801" s="947"/>
      <c r="D2801" s="939" t="s">
        <v>203</v>
      </c>
      <c r="E2801" s="939"/>
      <c r="F2801" s="272"/>
      <c r="G2801" s="939" t="s">
        <v>204</v>
      </c>
      <c r="H2801" s="939"/>
      <c r="I2801" s="939" t="s">
        <v>205</v>
      </c>
      <c r="J2801" s="939"/>
      <c r="K2801" s="272" t="s">
        <v>324</v>
      </c>
      <c r="L2801" s="945"/>
      <c r="M2801" s="945"/>
      <c r="N2801" s="946"/>
      <c r="P2801" s="362"/>
    </row>
    <row r="2802" spans="1:16" ht="21" customHeight="1">
      <c r="A2802" s="891" t="s">
        <v>200</v>
      </c>
      <c r="B2802" s="892"/>
      <c r="C2802" s="277" t="str">
        <f>IF('statement of marks'!HO78="","",'statement of marks'!HO78)</f>
        <v/>
      </c>
      <c r="D2802" s="893" t="str">
        <f>IF('statement of marks'!HQ78="","",'statement of marks'!HQ78)</f>
        <v/>
      </c>
      <c r="E2802" s="893"/>
      <c r="F2802" s="277"/>
      <c r="G2802" s="893" t="str">
        <f>IF('statement of marks'!HS78="","",'statement of marks'!HS78)</f>
        <v/>
      </c>
      <c r="H2802" s="893"/>
      <c r="I2802" s="893" t="str">
        <f>IF('statement of marks'!HU78="","",'statement of marks'!HU78)</f>
        <v/>
      </c>
      <c r="J2802" s="893"/>
      <c r="K2802" s="275" t="str">
        <f>'statement of marks'!HW78</f>
        <v/>
      </c>
      <c r="L2802" s="894" t="str">
        <f>IF(OR(M2793="PASS",M2793="FAIL"),'result subject-wise'!$AV$112,"")</f>
        <v/>
      </c>
      <c r="M2802" s="894"/>
      <c r="N2802" s="895"/>
      <c r="P2802" s="362"/>
    </row>
    <row r="2803" spans="1:16" ht="21" customHeight="1">
      <c r="A2803" s="896" t="s">
        <v>201</v>
      </c>
      <c r="B2803" s="897"/>
      <c r="C2803" s="274" t="str">
        <f>IF('statement of marks'!HN78="","",'statement of marks'!HN78)</f>
        <v/>
      </c>
      <c r="D2803" s="898" t="str">
        <f>IF('statement of marks'!HP78="","",'statement of marks'!HP78)</f>
        <v/>
      </c>
      <c r="E2803" s="898"/>
      <c r="F2803" s="274"/>
      <c r="G2803" s="898" t="str">
        <f>IF('statement of marks'!HR78="","",'statement of marks'!HR78)</f>
        <v/>
      </c>
      <c r="H2803" s="898"/>
      <c r="I2803" s="898" t="str">
        <f>IF('statement of marks'!HT78="","",'statement of marks'!HT78)</f>
        <v/>
      </c>
      <c r="J2803" s="898"/>
      <c r="K2803" s="274" t="str">
        <f>'statement of marks'!HV78</f>
        <v/>
      </c>
      <c r="L2803" s="894"/>
      <c r="M2803" s="894"/>
      <c r="N2803" s="895"/>
      <c r="P2803" s="362"/>
    </row>
    <row r="2804" spans="1:16" ht="21" customHeight="1">
      <c r="A2804" s="899" t="s">
        <v>323</v>
      </c>
      <c r="B2804" s="900"/>
      <c r="C2804" s="22"/>
      <c r="D2804" s="901"/>
      <c r="E2804" s="901"/>
      <c r="F2804" s="278"/>
      <c r="G2804" s="901"/>
      <c r="H2804" s="901"/>
      <c r="I2804" s="901"/>
      <c r="J2804" s="901"/>
      <c r="K2804" s="901"/>
      <c r="L2804" s="901"/>
      <c r="M2804" s="901"/>
      <c r="N2804" s="902"/>
      <c r="P2804" s="362"/>
    </row>
    <row r="2805" spans="1:16" ht="21" customHeight="1">
      <c r="A2805" s="899" t="s">
        <v>206</v>
      </c>
      <c r="B2805" s="900"/>
      <c r="C2805" s="22"/>
      <c r="D2805" s="901"/>
      <c r="E2805" s="901"/>
      <c r="F2805" s="278"/>
      <c r="G2805" s="901"/>
      <c r="H2805" s="901"/>
      <c r="I2805" s="901"/>
      <c r="J2805" s="901"/>
      <c r="K2805" s="901"/>
      <c r="L2805" s="901"/>
      <c r="M2805" s="901"/>
      <c r="N2805" s="902"/>
      <c r="P2805" s="362"/>
    </row>
    <row r="2806" spans="1:16" ht="21" customHeight="1">
      <c r="A2806" s="891" t="s">
        <v>322</v>
      </c>
      <c r="B2806" s="892"/>
      <c r="C2806" s="22"/>
      <c r="D2806" s="901"/>
      <c r="E2806" s="901"/>
      <c r="F2806" s="278"/>
      <c r="G2806" s="901"/>
      <c r="H2806" s="901"/>
      <c r="I2806" s="901"/>
      <c r="J2806" s="901"/>
      <c r="K2806" s="594" t="s">
        <v>322</v>
      </c>
      <c r="L2806" s="901"/>
      <c r="M2806" s="901"/>
      <c r="N2806" s="902"/>
      <c r="P2806" s="362"/>
    </row>
    <row r="2807" spans="1:16" ht="21" customHeight="1">
      <c r="A2807" s="891" t="s">
        <v>207</v>
      </c>
      <c r="B2807" s="892"/>
      <c r="C2807" s="22"/>
      <c r="D2807" s="901"/>
      <c r="E2807" s="901"/>
      <c r="F2807" s="278"/>
      <c r="G2807" s="901"/>
      <c r="H2807" s="901"/>
      <c r="I2807" s="901"/>
      <c r="J2807" s="901"/>
      <c r="K2807" s="901"/>
      <c r="L2807" s="901"/>
      <c r="M2807" s="901"/>
      <c r="N2807" s="902"/>
      <c r="P2807" s="362"/>
    </row>
    <row r="2808" spans="1:16" ht="21" customHeight="1" thickBot="1">
      <c r="A2808" s="905" t="s">
        <v>208</v>
      </c>
      <c r="B2808" s="906"/>
      <c r="C2808" s="906"/>
      <c r="D2808" s="906"/>
      <c r="E2808" s="906"/>
      <c r="F2808" s="314"/>
      <c r="G2808" s="907">
        <f>'statement of marks'!$HV$108</f>
        <v>45781</v>
      </c>
      <c r="H2808" s="907"/>
      <c r="I2808" s="908" t="s">
        <v>210</v>
      </c>
      <c r="J2808" s="908"/>
      <c r="K2808" s="903"/>
      <c r="L2808" s="903"/>
      <c r="M2808" s="903"/>
      <c r="N2808" s="904"/>
      <c r="P2808" s="362"/>
    </row>
    <row r="2809" spans="1:16" ht="21" customHeight="1" thickTop="1">
      <c r="A2809" s="962" t="s">
        <v>195</v>
      </c>
      <c r="B2809" s="963"/>
      <c r="C2809" s="963"/>
      <c r="D2809" s="963"/>
      <c r="E2809" s="963"/>
      <c r="F2809" s="963"/>
      <c r="G2809" s="963"/>
      <c r="H2809" s="963"/>
      <c r="I2809" s="963"/>
      <c r="J2809" s="963"/>
      <c r="K2809" s="963"/>
      <c r="L2809" s="963"/>
      <c r="M2809" s="963"/>
      <c r="N2809" s="964"/>
      <c r="P2809" s="362"/>
    </row>
    <row r="2810" spans="1:16" ht="21" customHeight="1">
      <c r="A2810" s="965" t="str">
        <f>IF('statement of marks'!$A$2="","",'statement of marks'!$A$2)</f>
        <v>Govt. Higher Secondary School, XYZ</v>
      </c>
      <c r="B2810" s="966"/>
      <c r="C2810" s="966"/>
      <c r="D2810" s="966"/>
      <c r="E2810" s="966"/>
      <c r="F2810" s="966"/>
      <c r="G2810" s="966"/>
      <c r="H2810" s="966"/>
      <c r="I2810" s="966"/>
      <c r="J2810" s="966"/>
      <c r="K2810" s="966"/>
      <c r="L2810" s="966"/>
      <c r="M2810" s="966"/>
      <c r="N2810" s="967"/>
      <c r="P2810" s="362"/>
    </row>
    <row r="2811" spans="1:16" ht="21" customHeight="1">
      <c r="A2811" s="965"/>
      <c r="B2811" s="966"/>
      <c r="C2811" s="966"/>
      <c r="D2811" s="966"/>
      <c r="E2811" s="966"/>
      <c r="F2811" s="966"/>
      <c r="G2811" s="966"/>
      <c r="H2811" s="966"/>
      <c r="I2811" s="966"/>
      <c r="J2811" s="966"/>
      <c r="K2811" s="966"/>
      <c r="L2811" s="966"/>
      <c r="M2811" s="966"/>
      <c r="N2811" s="967"/>
      <c r="P2811" s="362"/>
    </row>
    <row r="2812" spans="1:16" ht="21" customHeight="1">
      <c r="A2812" s="891" t="s">
        <v>196</v>
      </c>
      <c r="B2812" s="892"/>
      <c r="C2812" s="939" t="str">
        <f>IF(M2832="","MAIN EXAM.",IF(C2839="SUPPL.","SUPPL. EXAM.",IF(C2839="RE-EXAM.","RE-EXAM.",)))</f>
        <v>MAIN EXAM.</v>
      </c>
      <c r="D2812" s="939"/>
      <c r="E2812" s="939"/>
      <c r="F2812" s="939"/>
      <c r="G2812" s="939"/>
      <c r="H2812" s="948" t="s">
        <v>133</v>
      </c>
      <c r="I2812" s="949"/>
      <c r="J2812" s="352" t="str">
        <f>IF('statement of marks'!$F$3="","",'statement of marks'!$F$3)</f>
        <v>2024-25</v>
      </c>
      <c r="K2812" s="939" t="s">
        <v>62</v>
      </c>
      <c r="L2812" s="939"/>
      <c r="M2812" s="939" t="str">
        <f>IF('statement of marks'!D79="","",'statement of marks'!D79)</f>
        <v/>
      </c>
      <c r="N2812" s="950"/>
      <c r="P2812" s="362"/>
    </row>
    <row r="2813" spans="1:16" ht="21" customHeight="1">
      <c r="A2813" s="891" t="s">
        <v>36</v>
      </c>
      <c r="B2813" s="892"/>
      <c r="C2813" s="892" t="str">
        <f>IF('statement of marks'!G79="","",'statement of marks'!G79)</f>
        <v/>
      </c>
      <c r="D2813" s="892"/>
      <c r="E2813" s="892"/>
      <c r="F2813" s="892"/>
      <c r="G2813" s="892"/>
      <c r="H2813" s="892"/>
      <c r="I2813" s="892"/>
      <c r="J2813" s="892"/>
      <c r="K2813" s="892"/>
      <c r="L2813" s="892"/>
      <c r="M2813" s="892"/>
      <c r="N2813" s="951"/>
      <c r="P2813" s="362"/>
    </row>
    <row r="2814" spans="1:16" ht="21" customHeight="1">
      <c r="A2814" s="891" t="s">
        <v>37</v>
      </c>
      <c r="B2814" s="892"/>
      <c r="C2814" s="892" t="str">
        <f>IF('statement of marks'!H79="","",'statement of marks'!H79)</f>
        <v/>
      </c>
      <c r="D2814" s="892"/>
      <c r="E2814" s="892"/>
      <c r="F2814" s="892"/>
      <c r="G2814" s="892"/>
      <c r="H2814" s="892"/>
      <c r="I2814" s="892"/>
      <c r="J2814" s="892"/>
      <c r="K2814" s="892"/>
      <c r="L2814" s="892"/>
      <c r="M2814" s="892"/>
      <c r="N2814" s="951"/>
      <c r="P2814" s="362"/>
    </row>
    <row r="2815" spans="1:16" ht="21" customHeight="1">
      <c r="A2815" s="891" t="s">
        <v>38</v>
      </c>
      <c r="B2815" s="892"/>
      <c r="C2815" s="892" t="str">
        <f>IF('statement of marks'!I79="","",'statement of marks'!I79)</f>
        <v/>
      </c>
      <c r="D2815" s="892"/>
      <c r="E2815" s="892"/>
      <c r="F2815" s="892"/>
      <c r="G2815" s="892"/>
      <c r="H2815" s="892"/>
      <c r="I2815" s="892"/>
      <c r="J2815" s="892"/>
      <c r="K2815" s="892"/>
      <c r="L2815" s="892"/>
      <c r="M2815" s="892"/>
      <c r="N2815" s="951"/>
      <c r="P2815" s="362"/>
    </row>
    <row r="2816" spans="1:16" ht="21" customHeight="1">
      <c r="A2816" s="891" t="s">
        <v>243</v>
      </c>
      <c r="B2816" s="892"/>
      <c r="C2816" s="892" t="str">
        <f>IF('statement of marks'!$A$3="","",'statement of marks'!$A$3)</f>
        <v>9 'A'</v>
      </c>
      <c r="D2816" s="892"/>
      <c r="E2816" s="939" t="s">
        <v>63</v>
      </c>
      <c r="F2816" s="939"/>
      <c r="G2816" s="939"/>
      <c r="H2816" s="939" t="str">
        <f>IF('statement of marks'!E79="","",'statement of marks'!E79)</f>
        <v/>
      </c>
      <c r="I2816" s="939"/>
      <c r="J2816" s="952" t="s">
        <v>58</v>
      </c>
      <c r="K2816" s="952"/>
      <c r="L2816" s="953" t="str">
        <f>IF('statement of marks'!F79="","",'statement of marks'!F79)</f>
        <v/>
      </c>
      <c r="M2816" s="953"/>
      <c r="N2816" s="954"/>
      <c r="P2816" s="362"/>
    </row>
    <row r="2817" spans="1:16" ht="21" customHeight="1">
      <c r="A2817" s="955" t="s">
        <v>197</v>
      </c>
      <c r="B2817" s="956" t="s">
        <v>198</v>
      </c>
      <c r="C2817" s="659" t="s">
        <v>67</v>
      </c>
      <c r="D2817" s="659" t="s">
        <v>68</v>
      </c>
      <c r="E2817" s="957" t="s">
        <v>434</v>
      </c>
      <c r="F2817" s="958" t="s">
        <v>431</v>
      </c>
      <c r="G2817" s="659" t="s">
        <v>370</v>
      </c>
      <c r="H2817" s="659" t="s">
        <v>212</v>
      </c>
      <c r="I2817" s="659" t="s">
        <v>432</v>
      </c>
      <c r="J2817" s="659" t="s">
        <v>168</v>
      </c>
      <c r="K2817" s="659" t="s">
        <v>438</v>
      </c>
      <c r="L2817" s="659" t="s">
        <v>365</v>
      </c>
      <c r="M2817" s="659" t="s">
        <v>366</v>
      </c>
      <c r="N2817" s="961" t="s">
        <v>213</v>
      </c>
      <c r="P2817" s="362"/>
    </row>
    <row r="2818" spans="1:16" ht="21" customHeight="1">
      <c r="A2818" s="955"/>
      <c r="B2818" s="956"/>
      <c r="C2818" s="659"/>
      <c r="D2818" s="659"/>
      <c r="E2818" s="957"/>
      <c r="F2818" s="959"/>
      <c r="G2818" s="659"/>
      <c r="H2818" s="659"/>
      <c r="I2818" s="659"/>
      <c r="J2818" s="659"/>
      <c r="K2818" s="659"/>
      <c r="L2818" s="659"/>
      <c r="M2818" s="659"/>
      <c r="N2818" s="961"/>
      <c r="P2818" s="362"/>
    </row>
    <row r="2819" spans="1:16" ht="21" customHeight="1">
      <c r="A2819" s="955"/>
      <c r="B2819" s="956"/>
      <c r="C2819" s="659"/>
      <c r="D2819" s="659"/>
      <c r="E2819" s="957"/>
      <c r="F2819" s="960"/>
      <c r="G2819" s="659"/>
      <c r="H2819" s="659"/>
      <c r="I2819" s="659"/>
      <c r="J2819" s="659"/>
      <c r="K2819" s="659"/>
      <c r="L2819" s="659"/>
      <c r="M2819" s="659"/>
      <c r="N2819" s="961"/>
      <c r="P2819" s="362"/>
    </row>
    <row r="2820" spans="1:16" ht="21" customHeight="1">
      <c r="A2820" s="922" t="s">
        <v>149</v>
      </c>
      <c r="B2820" s="923"/>
      <c r="C2820" s="274">
        <v>10</v>
      </c>
      <c r="D2820" s="274">
        <v>10</v>
      </c>
      <c r="E2820" s="322" t="s">
        <v>436</v>
      </c>
      <c r="F2820" s="322" t="s">
        <v>437</v>
      </c>
      <c r="G2820" s="274">
        <v>70</v>
      </c>
      <c r="H2820" s="270">
        <v>100</v>
      </c>
      <c r="I2820" s="202">
        <v>100</v>
      </c>
      <c r="J2820" s="270">
        <v>200</v>
      </c>
      <c r="K2820" s="279"/>
      <c r="L2820" s="270">
        <v>100</v>
      </c>
      <c r="M2820" s="270"/>
      <c r="N2820" s="201">
        <v>200</v>
      </c>
      <c r="P2820" s="362"/>
    </row>
    <row r="2821" spans="1:16" ht="21" customHeight="1">
      <c r="A2821" s="891" t="str">
        <f>'statement of marks'!$J$3</f>
        <v xml:space="preserve"> HINDI</v>
      </c>
      <c r="B2821" s="892"/>
      <c r="C2821" s="277" t="str">
        <f>IF('statement of marks'!J79="","",'statement of marks'!J79)</f>
        <v/>
      </c>
      <c r="D2821" s="277" t="str">
        <f>IF('statement of marks'!K79="","",'statement of marks'!K79)</f>
        <v/>
      </c>
      <c r="E2821" s="277" t="str">
        <f>IF('statement of marks'!L79="","",'statement of marks'!L79)</f>
        <v/>
      </c>
      <c r="F2821" s="360" t="str">
        <f>IF('statement of marks'!N79="","",'statement of marks'!N79)</f>
        <v/>
      </c>
      <c r="G2821" s="277" t="str">
        <f>IF('statement of marks'!O79="","",'statement of marks'!O79)</f>
        <v/>
      </c>
      <c r="H2821" s="270" t="str">
        <f t="shared" ref="H2821:H2826" si="431">IF(G2821="","",SUM(C2821:G2821))</f>
        <v/>
      </c>
      <c r="I2821" s="202" t="str">
        <f>IF('statement of marks'!Q79="","",'statement of marks'!Q79)</f>
        <v/>
      </c>
      <c r="J2821" s="203" t="str">
        <f t="shared" ref="J2821:J2826" si="432">IF(I2821="","",SUM(H2821:I2821))</f>
        <v/>
      </c>
      <c r="K2821" s="275" t="str">
        <f>CONCATENATE('statement of marks'!HZ79,'statement of marks'!IA79,'statement of marks'!IB79)</f>
        <v/>
      </c>
      <c r="L2821" s="277" t="str">
        <f>IF('result subject-wise'!AB79="","",'result subject-wise'!AB79)</f>
        <v/>
      </c>
      <c r="M2821" s="277" t="str">
        <f>IF('result subject-wise'!AK79="","",'result subject-wise'!AK79)</f>
        <v/>
      </c>
      <c r="N2821" s="276" t="str">
        <f>IF(AND(K2821="RE",M2821=""),"",IF(AND(K2821="S",M2821=""),"",IF(M2821="P",SUM(H2821,L2821),J2821)))</f>
        <v/>
      </c>
      <c r="P2821" s="362"/>
    </row>
    <row r="2822" spans="1:16" ht="21" customHeight="1">
      <c r="A2822" s="891" t="str">
        <f>'statement of marks'!$Y$3</f>
        <v xml:space="preserve"> ENGLISH</v>
      </c>
      <c r="B2822" s="892"/>
      <c r="C2822" s="277" t="str">
        <f>IF('statement of marks'!Y79="","",'statement of marks'!Y79)</f>
        <v/>
      </c>
      <c r="D2822" s="277" t="str">
        <f>IF('statement of marks'!Z79="","",'statement of marks'!Z79)</f>
        <v/>
      </c>
      <c r="E2822" s="277" t="str">
        <f>IF('statement of marks'!AA79="","",'statement of marks'!AA79)</f>
        <v/>
      </c>
      <c r="F2822" s="360" t="str">
        <f>IF('statement of marks'!AC79="","",'statement of marks'!AC79)</f>
        <v/>
      </c>
      <c r="G2822" s="277" t="str">
        <f>IF('statement of marks'!AD79="","",'statement of marks'!AD79)</f>
        <v/>
      </c>
      <c r="H2822" s="270" t="str">
        <f t="shared" si="431"/>
        <v/>
      </c>
      <c r="I2822" s="202" t="str">
        <f>IF('statement of marks'!AF79="","",'statement of marks'!AF79)</f>
        <v/>
      </c>
      <c r="J2822" s="203" t="str">
        <f t="shared" si="432"/>
        <v/>
      </c>
      <c r="K2822" s="275" t="str">
        <f>CONCATENATE('statement of marks'!IC79,'statement of marks'!ID79,'statement of marks'!IE79,)</f>
        <v/>
      </c>
      <c r="L2822" s="277" t="str">
        <f>IF('result subject-wise'!AC79="","",'result subject-wise'!AC79)</f>
        <v/>
      </c>
      <c r="M2822" s="277" t="str">
        <f>IF('result subject-wise'!AL79="","",'result subject-wise'!AL79)</f>
        <v/>
      </c>
      <c r="N2822" s="276" t="str">
        <f t="shared" ref="N2822:N2826" si="433">IF(AND(K2822="RE",M2822=""),"",IF(AND(K2822="S",M2822=""),"",IF(M2822="P",SUM(H2822,L2822),J2822)))</f>
        <v/>
      </c>
      <c r="P2822" s="362"/>
    </row>
    <row r="2823" spans="1:16" ht="21" customHeight="1">
      <c r="A2823" s="891" t="str">
        <f>'statement of marks'!AO79</f>
        <v/>
      </c>
      <c r="B2823" s="892"/>
      <c r="C2823" s="277" t="str">
        <f>IF('statement of marks'!AP79="","",'statement of marks'!AP79)</f>
        <v/>
      </c>
      <c r="D2823" s="277" t="str">
        <f>IF('statement of marks'!AQ79="","",'statement of marks'!AQ79)</f>
        <v/>
      </c>
      <c r="E2823" s="277" t="str">
        <f>IF('statement of marks'!AR79="","",'statement of marks'!AR79)</f>
        <v/>
      </c>
      <c r="F2823" s="360" t="str">
        <f>IF('statement of marks'!AT79="","",'statement of marks'!AT79)</f>
        <v/>
      </c>
      <c r="G2823" s="277" t="str">
        <f>IF('statement of marks'!AU79="","",'statement of marks'!AU79)</f>
        <v/>
      </c>
      <c r="H2823" s="270" t="str">
        <f t="shared" si="431"/>
        <v/>
      </c>
      <c r="I2823" s="202" t="str">
        <f>IF('statement of marks'!AW79="","",'statement of marks'!AW79)</f>
        <v/>
      </c>
      <c r="J2823" s="203" t="str">
        <f t="shared" si="432"/>
        <v/>
      </c>
      <c r="K2823" s="275" t="str">
        <f>CONCATENATE('statement of marks'!IF79,'statement of marks'!IL79,'statement of marks'!IM79)</f>
        <v/>
      </c>
      <c r="L2823" s="277" t="str">
        <f>IF('result subject-wise'!AD79="","",'result subject-wise'!AD79)</f>
        <v/>
      </c>
      <c r="M2823" s="277" t="str">
        <f>IF('result subject-wise'!AM79="","",'result subject-wise'!AM79)</f>
        <v/>
      </c>
      <c r="N2823" s="276" t="str">
        <f t="shared" si="433"/>
        <v/>
      </c>
      <c r="P2823" s="362"/>
    </row>
    <row r="2824" spans="1:16" ht="21" customHeight="1">
      <c r="A2824" s="891" t="str">
        <f>'statement of marks'!$BE$3</f>
        <v xml:space="preserve"> SCIENCE</v>
      </c>
      <c r="B2824" s="892"/>
      <c r="C2824" s="277" t="str">
        <f>IF('statement of marks'!BE79="","",'statement of marks'!BE79)</f>
        <v/>
      </c>
      <c r="D2824" s="277" t="str">
        <f>IF('statement of marks'!BF79="","",'statement of marks'!BF79)</f>
        <v/>
      </c>
      <c r="E2824" s="277" t="str">
        <f>IF('statement of marks'!BG79="","",'statement of marks'!BG79)</f>
        <v/>
      </c>
      <c r="F2824" s="360" t="str">
        <f>IF('statement of marks'!BI79="","",'statement of marks'!BI79)</f>
        <v/>
      </c>
      <c r="G2824" s="277" t="str">
        <f>IF('statement of marks'!BJ79="","",'statement of marks'!BJ79)</f>
        <v/>
      </c>
      <c r="H2824" s="270" t="str">
        <f t="shared" si="431"/>
        <v/>
      </c>
      <c r="I2824" s="202" t="str">
        <f>IF('statement of marks'!BL79="","",'statement of marks'!BL79)</f>
        <v/>
      </c>
      <c r="J2824" s="203" t="str">
        <f t="shared" si="432"/>
        <v/>
      </c>
      <c r="K2824" s="275" t="str">
        <f>CONCATENATE('statement of marks'!IN79,'statement of marks'!IO79,'statement of marks'!IP79)</f>
        <v/>
      </c>
      <c r="L2824" s="277" t="str">
        <f>IF('result subject-wise'!AE79="","",'result subject-wise'!AE79)</f>
        <v/>
      </c>
      <c r="M2824" s="277" t="str">
        <f>IF('result subject-wise'!AN79="","",'result subject-wise'!AN79)</f>
        <v/>
      </c>
      <c r="N2824" s="276" t="str">
        <f t="shared" si="433"/>
        <v/>
      </c>
      <c r="P2824" s="362"/>
    </row>
    <row r="2825" spans="1:16" ht="21" customHeight="1">
      <c r="A2825" s="909" t="str">
        <f>'statement of marks'!$BU79</f>
        <v xml:space="preserve"> SOCIAL SCIENCE</v>
      </c>
      <c r="B2825" s="910"/>
      <c r="C2825" s="277">
        <f>IF('statement of marks'!CL79="","",'statement of marks'!CL79)</f>
        <v>10</v>
      </c>
      <c r="D2825" s="277">
        <f>IF('statement of marks'!CM79="","",'statement of marks'!CM79)</f>
        <v>10</v>
      </c>
      <c r="E2825" s="277">
        <f>IF('statement of marks'!CN79="","",'statement of marks'!CN79)</f>
        <v>9</v>
      </c>
      <c r="F2825" s="360">
        <f>IF('statement of marks'!CO79="","",'statement of marks'!CO79)</f>
        <v>0.5</v>
      </c>
      <c r="G2825" s="277">
        <f>IF('statement of marks'!CP79="","",'statement of marks'!CP79)</f>
        <v>70</v>
      </c>
      <c r="H2825" s="270">
        <f t="shared" si="431"/>
        <v>99.5</v>
      </c>
      <c r="I2825" s="202">
        <f>IF('statement of marks'!CR79="","",'statement of marks'!CR79)</f>
        <v>100</v>
      </c>
      <c r="J2825" s="203">
        <f t="shared" si="432"/>
        <v>199.5</v>
      </c>
      <c r="K2825" s="275" t="str">
        <f>CONCATENATE('statement of marks'!IQ79,'statement of marks'!IR79,'statement of marks'!IS79)</f>
        <v/>
      </c>
      <c r="L2825" s="277" t="str">
        <f>IF('result subject-wise'!AF79="","",'result subject-wise'!AF79)</f>
        <v/>
      </c>
      <c r="M2825" s="277" t="str">
        <f>IF('result subject-wise'!AO79="","",'result subject-wise'!AO79)</f>
        <v/>
      </c>
      <c r="N2825" s="276">
        <f t="shared" si="433"/>
        <v>199.5</v>
      </c>
      <c r="P2825" s="362"/>
    </row>
    <row r="2826" spans="1:16" ht="21" customHeight="1">
      <c r="A2826" s="891" t="str">
        <f>'statement of marks'!$CZ$3</f>
        <v xml:space="preserve"> MATHEMATICS</v>
      </c>
      <c r="B2826" s="892"/>
      <c r="C2826" s="277">
        <f>IF('statement of marks'!CZ79="","",'statement of marks'!CZ79)</f>
        <v>5</v>
      </c>
      <c r="D2826" s="277">
        <f>IF('statement of marks'!DA79="","",'statement of marks'!DA79)</f>
        <v>4</v>
      </c>
      <c r="E2826" s="277">
        <f>IF('statement of marks'!DB79="","",'statement of marks'!DB79)</f>
        <v>8</v>
      </c>
      <c r="F2826" s="360">
        <f>IF('statement of marks'!DD79="","",'statement of marks'!DD79)</f>
        <v>1</v>
      </c>
      <c r="G2826" s="277">
        <f>IF('statement of marks'!DE79="","",'statement of marks'!DE79)</f>
        <v>25</v>
      </c>
      <c r="H2826" s="270">
        <f t="shared" si="431"/>
        <v>43</v>
      </c>
      <c r="I2826" s="202">
        <f>IF('statement of marks'!DG79="","",'statement of marks'!DG79)</f>
        <v>90</v>
      </c>
      <c r="J2826" s="203">
        <f t="shared" si="432"/>
        <v>133</v>
      </c>
      <c r="K2826" s="275" t="str">
        <f>CONCATENATE('statement of marks'!IT79,'statement of marks'!IU79,'statement of marks'!IV79)</f>
        <v/>
      </c>
      <c r="L2826" s="277" t="str">
        <f>IF('result subject-wise'!AG79="","",'result subject-wise'!AG79)</f>
        <v/>
      </c>
      <c r="M2826" s="277" t="str">
        <f>IF('result subject-wise'!AP79="","",'result subject-wise'!AP79)</f>
        <v/>
      </c>
      <c r="N2826" s="276">
        <f t="shared" si="433"/>
        <v>133</v>
      </c>
      <c r="P2826" s="362"/>
    </row>
    <row r="2827" spans="1:16" ht="21" customHeight="1">
      <c r="A2827" s="911" t="s">
        <v>214</v>
      </c>
      <c r="B2827" s="912"/>
      <c r="C2827" s="274">
        <f t="shared" ref="C2827:D2827" si="434">IF(C2826="","",SUM(C2821:C2826))</f>
        <v>15</v>
      </c>
      <c r="D2827" s="274">
        <f t="shared" si="434"/>
        <v>14</v>
      </c>
      <c r="E2827" s="274">
        <f>IF(E2826="","",SUM(E2821:E2826))</f>
        <v>17</v>
      </c>
      <c r="F2827" s="361">
        <f>IF(F2826="","",SUM(F2821:F2826))</f>
        <v>1.5</v>
      </c>
      <c r="G2827" s="274">
        <f t="shared" ref="G2827:J2827" si="435">IF(G2826="","",SUM(G2821:G2826))</f>
        <v>95</v>
      </c>
      <c r="H2827" s="274">
        <f t="shared" si="435"/>
        <v>142.5</v>
      </c>
      <c r="I2827" s="274">
        <f t="shared" si="435"/>
        <v>190</v>
      </c>
      <c r="J2827" s="274">
        <f t="shared" si="435"/>
        <v>332.5</v>
      </c>
      <c r="K2827" s="913"/>
      <c r="L2827" s="914"/>
      <c r="M2827" s="919">
        <f>COUNTIF(M2821:M2826,"F")</f>
        <v>0</v>
      </c>
      <c r="N2827" s="273">
        <f>SUM(N2821:N2826)</f>
        <v>332.5</v>
      </c>
      <c r="P2827" s="362"/>
    </row>
    <row r="2828" spans="1:16" ht="21" customHeight="1">
      <c r="A2828" s="911" t="s">
        <v>199</v>
      </c>
      <c r="B2828" s="912"/>
      <c r="C2828" s="270">
        <f>60-(COUNTIF(C2821:C2826,"NA")*C2820+COUNTIF(C2821:C2826,"ML")*C2820)</f>
        <v>60</v>
      </c>
      <c r="D2828" s="270">
        <f>60-(COUNTIF(D2821:D2826,"NA")*D2820+COUNTIF(D2821:D2826,"ML")*D2820)</f>
        <v>60</v>
      </c>
      <c r="E2828" s="270">
        <f>53-(COUNTIF(E2821:E2826,"NA")*9+COUNTIF(E2821:E2826,"ML")*9)</f>
        <v>53</v>
      </c>
      <c r="F2828" s="270">
        <f>7-(COUNTIF(F2821:F2826,"ML")*1)</f>
        <v>7</v>
      </c>
      <c r="G2828" s="270">
        <f>420-(COUNTIF(G2821:G2826,"NA")*G2820+COUNTIF(G2821:G2826,"ML")*G2820)</f>
        <v>420</v>
      </c>
      <c r="H2828" s="270">
        <f>SUM(C2828:G2828)</f>
        <v>600</v>
      </c>
      <c r="I2828" s="270">
        <f>600-(COUNTIF(I2821:I2826,"ML")*100)</f>
        <v>600</v>
      </c>
      <c r="J2828" s="270">
        <f>SUM(H2828:I2828)</f>
        <v>1200</v>
      </c>
      <c r="K2828" s="915"/>
      <c r="L2828" s="916"/>
      <c r="M2828" s="920"/>
      <c r="N2828" s="201">
        <f>6*N2820</f>
        <v>1200</v>
      </c>
      <c r="P2828" s="362"/>
    </row>
    <row r="2829" spans="1:16" ht="21" customHeight="1">
      <c r="A2829" s="922" t="s">
        <v>130</v>
      </c>
      <c r="B2829" s="923"/>
      <c r="C2829" s="204">
        <f t="shared" ref="C2829:J2829" si="436">C2827/C2828*100</f>
        <v>25</v>
      </c>
      <c r="D2829" s="204">
        <f t="shared" si="436"/>
        <v>23.333333333333332</v>
      </c>
      <c r="E2829" s="204">
        <f t="shared" si="436"/>
        <v>32.075471698113205</v>
      </c>
      <c r="F2829" s="204">
        <f t="shared" si="436"/>
        <v>21.428571428571427</v>
      </c>
      <c r="G2829" s="204">
        <f t="shared" si="436"/>
        <v>22.61904761904762</v>
      </c>
      <c r="H2829" s="204">
        <f t="shared" si="436"/>
        <v>23.75</v>
      </c>
      <c r="I2829" s="204">
        <f t="shared" si="436"/>
        <v>31.666666666666664</v>
      </c>
      <c r="J2829" s="204">
        <f t="shared" si="436"/>
        <v>27.708333333333336</v>
      </c>
      <c r="K2829" s="917"/>
      <c r="L2829" s="918"/>
      <c r="M2829" s="921"/>
      <c r="N2829" s="354">
        <f>N2827/N2828*100</f>
        <v>27.708333333333336</v>
      </c>
      <c r="P2829" s="363"/>
    </row>
    <row r="2830" spans="1:16" ht="21" customHeight="1">
      <c r="A2830" s="891" t="str">
        <f>'statement of marks'!$DS$3</f>
        <v>RAJASTHAN KA SWARNIM ITIHAS</v>
      </c>
      <c r="B2830" s="892"/>
      <c r="C2830" s="272">
        <f>IF('statement of marks'!DS79="","",'statement of marks'!DS79)</f>
        <v>10</v>
      </c>
      <c r="D2830" s="272">
        <f>IF('statement of marks'!DT79="","",'statement of marks'!DT79)</f>
        <v>10</v>
      </c>
      <c r="E2830" s="277">
        <f>IF('statement of marks'!DU79="","",'statement of marks'!DU79)</f>
        <v>10</v>
      </c>
      <c r="F2830" s="924"/>
      <c r="G2830" s="272">
        <f>IF('statement of marks'!DW79="","",'statement of marks'!DW79)</f>
        <v>70</v>
      </c>
      <c r="H2830" s="270">
        <f>IF(G2830="","",SUM(C2830:G2830))</f>
        <v>100</v>
      </c>
      <c r="I2830" s="272">
        <f>IF('statement of marks'!DY79="","",'statement of marks'!DY79)</f>
        <v>100</v>
      </c>
      <c r="J2830" s="270">
        <f>IF(I2830="","",SUM(H2830:I2830))</f>
        <v>200</v>
      </c>
      <c r="K2830" s="275" t="str">
        <f>IF('statement of marks'!IW79="","",'statement of marks'!IW79)</f>
        <v/>
      </c>
      <c r="L2830" s="280" t="str">
        <f>IF('result subject-wise'!AQ79="","",'result subject-wise'!AQ79)</f>
        <v/>
      </c>
      <c r="M2830" s="927" t="s">
        <v>441</v>
      </c>
      <c r="N2830" s="928"/>
      <c r="P2830" s="362"/>
    </row>
    <row r="2831" spans="1:16" ht="21" customHeight="1">
      <c r="A2831" s="891" t="str">
        <f>'statement of marks'!$EG$3</f>
        <v xml:space="preserve"> PH. AND HEALTH EDU.</v>
      </c>
      <c r="B2831" s="892"/>
      <c r="C2831" s="272">
        <f>IF('statement of marks'!EI79="","",'statement of marks'!EI79)</f>
        <v>14</v>
      </c>
      <c r="D2831" s="272">
        <f>IF('statement of marks'!EL79="","",'statement of marks'!EL79)</f>
        <v>11</v>
      </c>
      <c r="E2831" s="277">
        <f>IF('statement of marks'!EO79="","",'statement of marks'!EO79)</f>
        <v>25</v>
      </c>
      <c r="F2831" s="925"/>
      <c r="G2831" s="272">
        <f>IF('statement of marks'!EU79="","",'statement of marks'!EU79)</f>
        <v>38</v>
      </c>
      <c r="H2831" s="270">
        <f>IF(G2831="","",SUM(C2831:G2831))</f>
        <v>88</v>
      </c>
      <c r="I2831" s="272">
        <f>IF('statement of marks'!EZ79="","",'statement of marks'!EZ79)</f>
        <v>100</v>
      </c>
      <c r="J2831" s="270">
        <f>IF(I2831="","",SUM(H2831:I2831))</f>
        <v>188</v>
      </c>
      <c r="K2831" s="275" t="str">
        <f>IF('statement of marks'!IX79="","",'statement of marks'!IX79)</f>
        <v>A</v>
      </c>
      <c r="L2831" s="274" t="str">
        <f>IF('result subject-wise'!AR79="","",'result subject-wise'!AR79)</f>
        <v/>
      </c>
      <c r="M2831" s="929"/>
      <c r="N2831" s="930"/>
      <c r="P2831" s="362"/>
    </row>
    <row r="2832" spans="1:16" ht="21" customHeight="1">
      <c r="A2832" s="891" t="str">
        <f>'statement of marks'!$FJ$3</f>
        <v xml:space="preserve"> FOUNDATION OF IT</v>
      </c>
      <c r="B2832" s="892"/>
      <c r="C2832" s="272">
        <f>IF('statement of marks'!FJ79="","",'statement of marks'!FJ79)</f>
        <v>10</v>
      </c>
      <c r="D2832" s="272">
        <f>IF('statement of marks'!FK79="","",'statement of marks'!FK79)</f>
        <v>10</v>
      </c>
      <c r="E2832" s="277">
        <f>IF('statement of marks'!FL79="","",'statement of marks'!FL79)</f>
        <v>10</v>
      </c>
      <c r="F2832" s="926"/>
      <c r="G2832" s="272">
        <f>IF('statement of marks'!FP79="","",'statement of marks'!FP79)</f>
        <v>51</v>
      </c>
      <c r="H2832" s="270">
        <f>IF(G2832="","",SUM(C2832:G2832))</f>
        <v>81</v>
      </c>
      <c r="I2832" s="272">
        <f>IF('statement of marks'!FU79="","",'statement of marks'!FU79)</f>
        <v>90</v>
      </c>
      <c r="J2832" s="270">
        <f>IF(I2832="","",SUM(H2832:I2832))</f>
        <v>171</v>
      </c>
      <c r="K2832" s="275" t="str">
        <f>IF('statement of marks'!IY79="","",'statement of marks'!IY79)</f>
        <v>A</v>
      </c>
      <c r="L2832" s="274" t="str">
        <f>IF('result subject-wise'!AS79="","",'result subject-wise'!AS79)</f>
        <v/>
      </c>
      <c r="M2832" s="931" t="str">
        <f>IF('result subject-wise'!AV79="","",'result subject-wise'!AV79)</f>
        <v/>
      </c>
      <c r="N2832" s="932"/>
      <c r="P2832" s="362"/>
    </row>
    <row r="2833" spans="1:16" ht="21" customHeight="1">
      <c r="A2833" s="891" t="str">
        <f>'statement of marks'!$GE$3</f>
        <v xml:space="preserve"> S.U.P.W.</v>
      </c>
      <c r="B2833" s="892"/>
      <c r="C2833" s="933" t="s">
        <v>244</v>
      </c>
      <c r="D2833" s="934"/>
      <c r="E2833" s="933" t="s">
        <v>74</v>
      </c>
      <c r="F2833" s="933"/>
      <c r="G2833" s="934"/>
      <c r="H2833" s="934" t="s">
        <v>75</v>
      </c>
      <c r="I2833" s="934"/>
      <c r="J2833" s="270" t="s">
        <v>35</v>
      </c>
      <c r="K2833" s="274" t="s">
        <v>52</v>
      </c>
      <c r="L2833" s="935"/>
      <c r="M2833" s="933" t="s">
        <v>130</v>
      </c>
      <c r="N2833" s="936"/>
      <c r="P2833" s="362"/>
    </row>
    <row r="2834" spans="1:16" ht="21" customHeight="1">
      <c r="A2834" s="891"/>
      <c r="B2834" s="892"/>
      <c r="C2834" s="934">
        <f>'statement of marks'!$GE$6</f>
        <v>25</v>
      </c>
      <c r="D2834" s="934"/>
      <c r="E2834" s="934">
        <f>'statement of marks'!$GF$6</f>
        <v>45</v>
      </c>
      <c r="F2834" s="934"/>
      <c r="G2834" s="934"/>
      <c r="H2834" s="934">
        <f>'statement of marks'!$GG$6</f>
        <v>30</v>
      </c>
      <c r="I2834" s="934"/>
      <c r="J2834" s="270">
        <f>SUM(C2834,E2834,H2834)</f>
        <v>100</v>
      </c>
      <c r="K2834" s="274"/>
      <c r="L2834" s="935"/>
      <c r="M2834" s="937" t="str">
        <f>IF(M2832="PASS",N2829,"")</f>
        <v/>
      </c>
      <c r="N2834" s="938"/>
      <c r="P2834" s="362"/>
    </row>
    <row r="2835" spans="1:16" ht="21" customHeight="1">
      <c r="A2835" s="891"/>
      <c r="B2835" s="892"/>
      <c r="C2835" s="939">
        <f>IF('statement of marks'!GE79="","",'statement of marks'!GE79)</f>
        <v>24</v>
      </c>
      <c r="D2835" s="939"/>
      <c r="E2835" s="939">
        <f>'statement of marks'!GF79</f>
        <v>44</v>
      </c>
      <c r="F2835" s="939"/>
      <c r="G2835" s="939"/>
      <c r="H2835" s="939">
        <f>'statement of marks'!GG79</f>
        <v>30</v>
      </c>
      <c r="I2835" s="939"/>
      <c r="J2835" s="272">
        <f>IF(H2835="","",SUM(C2835,E2835,H2835))</f>
        <v>98</v>
      </c>
      <c r="K2835" s="275" t="str">
        <f>IF('statement of marks'!IZ79="","",'statement of marks'!IZ79)</f>
        <v>A</v>
      </c>
      <c r="L2835" s="935"/>
      <c r="M2835" s="940" t="s">
        <v>50</v>
      </c>
      <c r="N2835" s="941"/>
      <c r="P2835" s="362"/>
    </row>
    <row r="2836" spans="1:16" ht="21" customHeight="1">
      <c r="A2836" s="891" t="str">
        <f>'statement of marks'!$GN$3</f>
        <v xml:space="preserve"> ART EDU.</v>
      </c>
      <c r="B2836" s="892"/>
      <c r="C2836" s="934" t="s">
        <v>76</v>
      </c>
      <c r="D2836" s="934"/>
      <c r="E2836" s="934" t="s">
        <v>77</v>
      </c>
      <c r="F2836" s="934"/>
      <c r="G2836" s="934"/>
      <c r="H2836" s="934" t="s">
        <v>78</v>
      </c>
      <c r="I2836" s="934"/>
      <c r="J2836" s="270" t="s">
        <v>35</v>
      </c>
      <c r="K2836" s="274" t="s">
        <v>52</v>
      </c>
      <c r="L2836" s="935"/>
      <c r="M2836" s="942" t="str">
        <f>IF(M2834="","",IF(M2834&gt;=60,"FIRST",IF(M2834&gt;=48,"SECOND",IF(M2834&gt;=36,"THIRD"))))</f>
        <v/>
      </c>
      <c r="N2836" s="943"/>
      <c r="P2836" s="362"/>
    </row>
    <row r="2837" spans="1:16" ht="21" customHeight="1">
      <c r="A2837" s="891"/>
      <c r="B2837" s="892"/>
      <c r="C2837" s="934">
        <f>'statement of marks'!$GN$6</f>
        <v>25</v>
      </c>
      <c r="D2837" s="934"/>
      <c r="E2837" s="274">
        <f>'statement of marks'!$GO$6</f>
        <v>30</v>
      </c>
      <c r="F2837" s="274"/>
      <c r="G2837" s="270">
        <f>'statement of marks'!$GP$6</f>
        <v>30</v>
      </c>
      <c r="H2837" s="934">
        <f>'statement of marks'!$GQ$6</f>
        <v>15</v>
      </c>
      <c r="I2837" s="934"/>
      <c r="J2837" s="270">
        <f>SUM(C2837,E2837,G2837,H2837)</f>
        <v>100</v>
      </c>
      <c r="K2837" s="274"/>
      <c r="L2837" s="935"/>
      <c r="M2837" s="942"/>
      <c r="N2837" s="943"/>
      <c r="P2837" s="362"/>
    </row>
    <row r="2838" spans="1:16" ht="21" customHeight="1">
      <c r="A2838" s="891"/>
      <c r="B2838" s="892"/>
      <c r="C2838" s="939">
        <f>IF('statement of marks'!GN79="","",'statement of marks'!GN79)</f>
        <v>24</v>
      </c>
      <c r="D2838" s="939"/>
      <c r="E2838" s="277">
        <f>'statement of marks'!GO79</f>
        <v>28</v>
      </c>
      <c r="F2838" s="277"/>
      <c r="G2838" s="272">
        <f>'statement of marks'!GP79</f>
        <v>27</v>
      </c>
      <c r="H2838" s="939">
        <f>'statement of marks'!GQ79</f>
        <v>14</v>
      </c>
      <c r="I2838" s="939"/>
      <c r="J2838" s="270">
        <f>IF(H2838="","",SUM(C2838:H2838))</f>
        <v>93</v>
      </c>
      <c r="K2838" s="275" t="str">
        <f>IF('statement of marks'!JA79="","",'statement of marks'!JA79)</f>
        <v>A</v>
      </c>
      <c r="L2838" s="944" t="s">
        <v>442</v>
      </c>
      <c r="M2838" s="945"/>
      <c r="N2838" s="946"/>
      <c r="P2838" s="362"/>
    </row>
    <row r="2839" spans="1:16" ht="21" customHeight="1">
      <c r="A2839" s="922" t="s">
        <v>439</v>
      </c>
      <c r="B2839" s="923"/>
      <c r="C2839" s="901" t="str">
        <f>'statement of marks'!HK79</f>
        <v/>
      </c>
      <c r="D2839" s="901"/>
      <c r="E2839" s="901"/>
      <c r="F2839" s="278"/>
      <c r="G2839" s="278" t="s">
        <v>211</v>
      </c>
      <c r="H2839" s="275" t="str">
        <f>IF('statement of marks'!DR79="","",'statement of marks'!DR79)</f>
        <v/>
      </c>
      <c r="I2839" s="942" t="s">
        <v>209</v>
      </c>
      <c r="J2839" s="942"/>
      <c r="K2839" s="272" t="str">
        <f>IF('statement of marks'!HM79="","",'statement of marks'!HM79)</f>
        <v/>
      </c>
      <c r="L2839" s="945"/>
      <c r="M2839" s="945"/>
      <c r="N2839" s="946"/>
      <c r="P2839" s="362"/>
    </row>
    <row r="2840" spans="1:16" ht="21" customHeight="1">
      <c r="A2840" s="310" t="s">
        <v>363</v>
      </c>
      <c r="B2840" s="947" t="s">
        <v>202</v>
      </c>
      <c r="C2840" s="947"/>
      <c r="D2840" s="939" t="s">
        <v>203</v>
      </c>
      <c r="E2840" s="939"/>
      <c r="F2840" s="272"/>
      <c r="G2840" s="939" t="s">
        <v>204</v>
      </c>
      <c r="H2840" s="939"/>
      <c r="I2840" s="939" t="s">
        <v>205</v>
      </c>
      <c r="J2840" s="939"/>
      <c r="K2840" s="272" t="s">
        <v>324</v>
      </c>
      <c r="L2840" s="945"/>
      <c r="M2840" s="945"/>
      <c r="N2840" s="946"/>
      <c r="P2840" s="362"/>
    </row>
    <row r="2841" spans="1:16" ht="21" customHeight="1">
      <c r="A2841" s="891" t="s">
        <v>200</v>
      </c>
      <c r="B2841" s="892"/>
      <c r="C2841" s="277" t="str">
        <f>IF('statement of marks'!HO79="","",'statement of marks'!HO79)</f>
        <v/>
      </c>
      <c r="D2841" s="893" t="str">
        <f>IF('statement of marks'!HQ79="","",'statement of marks'!HQ79)</f>
        <v/>
      </c>
      <c r="E2841" s="893"/>
      <c r="F2841" s="277"/>
      <c r="G2841" s="893" t="str">
        <f>IF('statement of marks'!HS79="","",'statement of marks'!HS79)</f>
        <v/>
      </c>
      <c r="H2841" s="893"/>
      <c r="I2841" s="893" t="str">
        <f>IF('statement of marks'!HU79="","",'statement of marks'!HU79)</f>
        <v/>
      </c>
      <c r="J2841" s="893"/>
      <c r="K2841" s="275" t="str">
        <f>'statement of marks'!HW79</f>
        <v/>
      </c>
      <c r="L2841" s="894" t="str">
        <f>IF(OR(M2832="PASS",M2832="FAIL"),'result subject-wise'!$AV$112,"")</f>
        <v/>
      </c>
      <c r="M2841" s="894"/>
      <c r="N2841" s="895"/>
      <c r="P2841" s="362"/>
    </row>
    <row r="2842" spans="1:16" ht="21" customHeight="1">
      <c r="A2842" s="896" t="s">
        <v>201</v>
      </c>
      <c r="B2842" s="897"/>
      <c r="C2842" s="274" t="str">
        <f>IF('statement of marks'!HN79="","",'statement of marks'!HN79)</f>
        <v/>
      </c>
      <c r="D2842" s="898" t="str">
        <f>IF('statement of marks'!HP79="","",'statement of marks'!HP79)</f>
        <v/>
      </c>
      <c r="E2842" s="898"/>
      <c r="F2842" s="274"/>
      <c r="G2842" s="898" t="str">
        <f>IF('statement of marks'!HR79="","",'statement of marks'!HR79)</f>
        <v/>
      </c>
      <c r="H2842" s="898"/>
      <c r="I2842" s="898" t="str">
        <f>IF('statement of marks'!HT79="","",'statement of marks'!HT79)</f>
        <v/>
      </c>
      <c r="J2842" s="898"/>
      <c r="K2842" s="274" t="str">
        <f>'statement of marks'!HV79</f>
        <v/>
      </c>
      <c r="L2842" s="894"/>
      <c r="M2842" s="894"/>
      <c r="N2842" s="895"/>
      <c r="P2842" s="362"/>
    </row>
    <row r="2843" spans="1:16" ht="21" customHeight="1">
      <c r="A2843" s="899" t="s">
        <v>323</v>
      </c>
      <c r="B2843" s="900"/>
      <c r="C2843" s="22"/>
      <c r="D2843" s="901"/>
      <c r="E2843" s="901"/>
      <c r="F2843" s="278"/>
      <c r="G2843" s="901"/>
      <c r="H2843" s="901"/>
      <c r="I2843" s="901"/>
      <c r="J2843" s="901"/>
      <c r="K2843" s="901"/>
      <c r="L2843" s="901"/>
      <c r="M2843" s="901"/>
      <c r="N2843" s="902"/>
      <c r="P2843" s="362"/>
    </row>
    <row r="2844" spans="1:16" ht="21" customHeight="1">
      <c r="A2844" s="899" t="s">
        <v>206</v>
      </c>
      <c r="B2844" s="900"/>
      <c r="C2844" s="22"/>
      <c r="D2844" s="901"/>
      <c r="E2844" s="901"/>
      <c r="F2844" s="278"/>
      <c r="G2844" s="901"/>
      <c r="H2844" s="901"/>
      <c r="I2844" s="901"/>
      <c r="J2844" s="901"/>
      <c r="K2844" s="901"/>
      <c r="L2844" s="901"/>
      <c r="M2844" s="901"/>
      <c r="N2844" s="902"/>
      <c r="P2844" s="362"/>
    </row>
    <row r="2845" spans="1:16" ht="21" customHeight="1">
      <c r="A2845" s="891" t="s">
        <v>322</v>
      </c>
      <c r="B2845" s="892"/>
      <c r="C2845" s="22"/>
      <c r="D2845" s="901"/>
      <c r="E2845" s="901"/>
      <c r="F2845" s="278"/>
      <c r="G2845" s="901"/>
      <c r="H2845" s="901"/>
      <c r="I2845" s="901"/>
      <c r="J2845" s="901"/>
      <c r="K2845" s="594" t="s">
        <v>322</v>
      </c>
      <c r="L2845" s="901"/>
      <c r="M2845" s="901"/>
      <c r="N2845" s="902"/>
      <c r="P2845" s="362"/>
    </row>
    <row r="2846" spans="1:16" ht="21" customHeight="1">
      <c r="A2846" s="891" t="s">
        <v>207</v>
      </c>
      <c r="B2846" s="892"/>
      <c r="C2846" s="22"/>
      <c r="D2846" s="901"/>
      <c r="E2846" s="901"/>
      <c r="F2846" s="278"/>
      <c r="G2846" s="901"/>
      <c r="H2846" s="901"/>
      <c r="I2846" s="901"/>
      <c r="J2846" s="901"/>
      <c r="K2846" s="901"/>
      <c r="L2846" s="901"/>
      <c r="M2846" s="901"/>
      <c r="N2846" s="902"/>
      <c r="P2846" s="362"/>
    </row>
    <row r="2847" spans="1:16" ht="21" customHeight="1" thickBot="1">
      <c r="A2847" s="905" t="s">
        <v>208</v>
      </c>
      <c r="B2847" s="906"/>
      <c r="C2847" s="906"/>
      <c r="D2847" s="906"/>
      <c r="E2847" s="906"/>
      <c r="F2847" s="314"/>
      <c r="G2847" s="907">
        <f>'statement of marks'!$HV$108</f>
        <v>45781</v>
      </c>
      <c r="H2847" s="907"/>
      <c r="I2847" s="908" t="s">
        <v>210</v>
      </c>
      <c r="J2847" s="908"/>
      <c r="K2847" s="903"/>
      <c r="L2847" s="903"/>
      <c r="M2847" s="903"/>
      <c r="N2847" s="904"/>
      <c r="P2847" s="362"/>
    </row>
    <row r="2848" spans="1:16" ht="21" customHeight="1" thickTop="1">
      <c r="A2848" s="962" t="s">
        <v>195</v>
      </c>
      <c r="B2848" s="963"/>
      <c r="C2848" s="963"/>
      <c r="D2848" s="963"/>
      <c r="E2848" s="963"/>
      <c r="F2848" s="963"/>
      <c r="G2848" s="963"/>
      <c r="H2848" s="963"/>
      <c r="I2848" s="963"/>
      <c r="J2848" s="963"/>
      <c r="K2848" s="963"/>
      <c r="L2848" s="963"/>
      <c r="M2848" s="963"/>
      <c r="N2848" s="964"/>
      <c r="P2848" s="362"/>
    </row>
    <row r="2849" spans="1:16" ht="21" customHeight="1">
      <c r="A2849" s="965" t="str">
        <f>IF('statement of marks'!$A$2="","",'statement of marks'!$A$2)</f>
        <v>Govt. Higher Secondary School, XYZ</v>
      </c>
      <c r="B2849" s="966"/>
      <c r="C2849" s="966"/>
      <c r="D2849" s="966"/>
      <c r="E2849" s="966"/>
      <c r="F2849" s="966"/>
      <c r="G2849" s="966"/>
      <c r="H2849" s="966"/>
      <c r="I2849" s="966"/>
      <c r="J2849" s="966"/>
      <c r="K2849" s="966"/>
      <c r="L2849" s="966"/>
      <c r="M2849" s="966"/>
      <c r="N2849" s="967"/>
      <c r="P2849" s="362"/>
    </row>
    <row r="2850" spans="1:16" ht="21" customHeight="1">
      <c r="A2850" s="965"/>
      <c r="B2850" s="966"/>
      <c r="C2850" s="966"/>
      <c r="D2850" s="966"/>
      <c r="E2850" s="966"/>
      <c r="F2850" s="966"/>
      <c r="G2850" s="966"/>
      <c r="H2850" s="966"/>
      <c r="I2850" s="966"/>
      <c r="J2850" s="966"/>
      <c r="K2850" s="966"/>
      <c r="L2850" s="966"/>
      <c r="M2850" s="966"/>
      <c r="N2850" s="967"/>
      <c r="P2850" s="362"/>
    </row>
    <row r="2851" spans="1:16" ht="21" customHeight="1">
      <c r="A2851" s="891" t="s">
        <v>196</v>
      </c>
      <c r="B2851" s="892"/>
      <c r="C2851" s="939" t="str">
        <f>IF(M2871="","MAIN EXAM.",IF(C2878="SUPPL.","SUPPL. EXAM.",IF(C2878="RE-EXAM.","RE-EXAM.",)))</f>
        <v>MAIN EXAM.</v>
      </c>
      <c r="D2851" s="939"/>
      <c r="E2851" s="939"/>
      <c r="F2851" s="939"/>
      <c r="G2851" s="939"/>
      <c r="H2851" s="948" t="s">
        <v>133</v>
      </c>
      <c r="I2851" s="949"/>
      <c r="J2851" s="352" t="str">
        <f>IF('statement of marks'!$F$3="","",'statement of marks'!$F$3)</f>
        <v>2024-25</v>
      </c>
      <c r="K2851" s="939" t="s">
        <v>62</v>
      </c>
      <c r="L2851" s="939"/>
      <c r="M2851" s="939" t="str">
        <f>IF('statement of marks'!D80="","",'statement of marks'!D80)</f>
        <v/>
      </c>
      <c r="N2851" s="950"/>
      <c r="P2851" s="362"/>
    </row>
    <row r="2852" spans="1:16" ht="21" customHeight="1">
      <c r="A2852" s="891" t="s">
        <v>36</v>
      </c>
      <c r="B2852" s="892"/>
      <c r="C2852" s="892" t="str">
        <f>IF('statement of marks'!G80="","",'statement of marks'!G80)</f>
        <v/>
      </c>
      <c r="D2852" s="892"/>
      <c r="E2852" s="892"/>
      <c r="F2852" s="892"/>
      <c r="G2852" s="892"/>
      <c r="H2852" s="892"/>
      <c r="I2852" s="892"/>
      <c r="J2852" s="892"/>
      <c r="K2852" s="892"/>
      <c r="L2852" s="892"/>
      <c r="M2852" s="892"/>
      <c r="N2852" s="951"/>
      <c r="P2852" s="362"/>
    </row>
    <row r="2853" spans="1:16" ht="21" customHeight="1">
      <c r="A2853" s="891" t="s">
        <v>37</v>
      </c>
      <c r="B2853" s="892"/>
      <c r="C2853" s="892" t="str">
        <f>IF('statement of marks'!H80="","",'statement of marks'!H80)</f>
        <v/>
      </c>
      <c r="D2853" s="892"/>
      <c r="E2853" s="892"/>
      <c r="F2853" s="892"/>
      <c r="G2853" s="892"/>
      <c r="H2853" s="892"/>
      <c r="I2853" s="892"/>
      <c r="J2853" s="892"/>
      <c r="K2853" s="892"/>
      <c r="L2853" s="892"/>
      <c r="M2853" s="892"/>
      <c r="N2853" s="951"/>
      <c r="P2853" s="362"/>
    </row>
    <row r="2854" spans="1:16" ht="21" customHeight="1">
      <c r="A2854" s="891" t="s">
        <v>38</v>
      </c>
      <c r="B2854" s="892"/>
      <c r="C2854" s="892" t="str">
        <f>IF('statement of marks'!I80="","",'statement of marks'!I80)</f>
        <v/>
      </c>
      <c r="D2854" s="892"/>
      <c r="E2854" s="892"/>
      <c r="F2854" s="892"/>
      <c r="G2854" s="892"/>
      <c r="H2854" s="892"/>
      <c r="I2854" s="892"/>
      <c r="J2854" s="892"/>
      <c r="K2854" s="892"/>
      <c r="L2854" s="892"/>
      <c r="M2854" s="892"/>
      <c r="N2854" s="951"/>
      <c r="P2854" s="362"/>
    </row>
    <row r="2855" spans="1:16" ht="21" customHeight="1">
      <c r="A2855" s="891" t="s">
        <v>243</v>
      </c>
      <c r="B2855" s="892"/>
      <c r="C2855" s="892" t="str">
        <f>IF('statement of marks'!$A$3="","",'statement of marks'!$A$3)</f>
        <v>9 'A'</v>
      </c>
      <c r="D2855" s="892"/>
      <c r="E2855" s="939" t="s">
        <v>63</v>
      </c>
      <c r="F2855" s="939"/>
      <c r="G2855" s="939"/>
      <c r="H2855" s="939" t="str">
        <f>IF('statement of marks'!E80="","",'statement of marks'!E80)</f>
        <v/>
      </c>
      <c r="I2855" s="939"/>
      <c r="J2855" s="952" t="s">
        <v>58</v>
      </c>
      <c r="K2855" s="952"/>
      <c r="L2855" s="953" t="str">
        <f>IF('statement of marks'!F80="","",'statement of marks'!F80)</f>
        <v/>
      </c>
      <c r="M2855" s="953"/>
      <c r="N2855" s="954"/>
      <c r="P2855" s="362"/>
    </row>
    <row r="2856" spans="1:16" ht="21" customHeight="1">
      <c r="A2856" s="955" t="s">
        <v>197</v>
      </c>
      <c r="B2856" s="956" t="s">
        <v>198</v>
      </c>
      <c r="C2856" s="659" t="s">
        <v>67</v>
      </c>
      <c r="D2856" s="659" t="s">
        <v>68</v>
      </c>
      <c r="E2856" s="957" t="s">
        <v>434</v>
      </c>
      <c r="F2856" s="958" t="s">
        <v>431</v>
      </c>
      <c r="G2856" s="659" t="s">
        <v>370</v>
      </c>
      <c r="H2856" s="659" t="s">
        <v>212</v>
      </c>
      <c r="I2856" s="659" t="s">
        <v>432</v>
      </c>
      <c r="J2856" s="659" t="s">
        <v>168</v>
      </c>
      <c r="K2856" s="659" t="s">
        <v>438</v>
      </c>
      <c r="L2856" s="659" t="s">
        <v>365</v>
      </c>
      <c r="M2856" s="659" t="s">
        <v>366</v>
      </c>
      <c r="N2856" s="961" t="s">
        <v>213</v>
      </c>
      <c r="P2856" s="362"/>
    </row>
    <row r="2857" spans="1:16" ht="21" customHeight="1">
      <c r="A2857" s="955"/>
      <c r="B2857" s="956"/>
      <c r="C2857" s="659"/>
      <c r="D2857" s="659"/>
      <c r="E2857" s="957"/>
      <c r="F2857" s="959"/>
      <c r="G2857" s="659"/>
      <c r="H2857" s="659"/>
      <c r="I2857" s="659"/>
      <c r="J2857" s="659"/>
      <c r="K2857" s="659"/>
      <c r="L2857" s="659"/>
      <c r="M2857" s="659"/>
      <c r="N2857" s="961"/>
      <c r="P2857" s="362"/>
    </row>
    <row r="2858" spans="1:16" ht="21" customHeight="1">
      <c r="A2858" s="955"/>
      <c r="B2858" s="956"/>
      <c r="C2858" s="659"/>
      <c r="D2858" s="659"/>
      <c r="E2858" s="957"/>
      <c r="F2858" s="960"/>
      <c r="G2858" s="659"/>
      <c r="H2858" s="659"/>
      <c r="I2858" s="659"/>
      <c r="J2858" s="659"/>
      <c r="K2858" s="659"/>
      <c r="L2858" s="659"/>
      <c r="M2858" s="659"/>
      <c r="N2858" s="961"/>
      <c r="P2858" s="362"/>
    </row>
    <row r="2859" spans="1:16" ht="21" customHeight="1">
      <c r="A2859" s="922" t="s">
        <v>149</v>
      </c>
      <c r="B2859" s="923"/>
      <c r="C2859" s="274">
        <v>10</v>
      </c>
      <c r="D2859" s="274">
        <v>10</v>
      </c>
      <c r="E2859" s="322" t="s">
        <v>436</v>
      </c>
      <c r="F2859" s="322" t="s">
        <v>437</v>
      </c>
      <c r="G2859" s="274">
        <v>70</v>
      </c>
      <c r="H2859" s="270">
        <v>100</v>
      </c>
      <c r="I2859" s="202">
        <v>100</v>
      </c>
      <c r="J2859" s="270">
        <v>200</v>
      </c>
      <c r="K2859" s="279"/>
      <c r="L2859" s="270">
        <v>100</v>
      </c>
      <c r="M2859" s="270"/>
      <c r="N2859" s="201">
        <v>200</v>
      </c>
      <c r="P2859" s="362"/>
    </row>
    <row r="2860" spans="1:16" ht="21" customHeight="1">
      <c r="A2860" s="891" t="str">
        <f>'statement of marks'!$J$3</f>
        <v xml:space="preserve"> HINDI</v>
      </c>
      <c r="B2860" s="892"/>
      <c r="C2860" s="277" t="str">
        <f>IF('statement of marks'!J80="","",'statement of marks'!J80)</f>
        <v/>
      </c>
      <c r="D2860" s="277" t="str">
        <f>IF('statement of marks'!K80="","",'statement of marks'!K80)</f>
        <v/>
      </c>
      <c r="E2860" s="277" t="str">
        <f>IF('statement of marks'!L80="","",'statement of marks'!L80)</f>
        <v/>
      </c>
      <c r="F2860" s="360" t="str">
        <f>IF('statement of marks'!N80="","",'statement of marks'!N80)</f>
        <v/>
      </c>
      <c r="G2860" s="277" t="str">
        <f>IF('statement of marks'!O80="","",'statement of marks'!O80)</f>
        <v/>
      </c>
      <c r="H2860" s="270" t="str">
        <f t="shared" ref="H2860:H2865" si="437">IF(G2860="","",SUM(C2860:G2860))</f>
        <v/>
      </c>
      <c r="I2860" s="202" t="str">
        <f>IF('statement of marks'!Q80="","",'statement of marks'!Q80)</f>
        <v/>
      </c>
      <c r="J2860" s="203" t="str">
        <f t="shared" ref="J2860:J2865" si="438">IF(I2860="","",SUM(H2860:I2860))</f>
        <v/>
      </c>
      <c r="K2860" s="275" t="str">
        <f>CONCATENATE('statement of marks'!HZ80,'statement of marks'!IA80,'statement of marks'!IB80)</f>
        <v/>
      </c>
      <c r="L2860" s="277" t="str">
        <f>IF('result subject-wise'!AB80="","",'result subject-wise'!AB80)</f>
        <v/>
      </c>
      <c r="M2860" s="277" t="str">
        <f>IF('result subject-wise'!AK80="","",'result subject-wise'!AK80)</f>
        <v/>
      </c>
      <c r="N2860" s="276" t="str">
        <f>IF(AND(K2860="RE",M2860=""),"",IF(AND(K2860="S",M2860=""),"",IF(M2860="P",SUM(H2860,L2860),J2860)))</f>
        <v/>
      </c>
      <c r="P2860" s="362"/>
    </row>
    <row r="2861" spans="1:16" ht="21" customHeight="1">
      <c r="A2861" s="891" t="str">
        <f>'statement of marks'!$Y$3</f>
        <v xml:space="preserve"> ENGLISH</v>
      </c>
      <c r="B2861" s="892"/>
      <c r="C2861" s="277" t="str">
        <f>IF('statement of marks'!Y80="","",'statement of marks'!Y80)</f>
        <v/>
      </c>
      <c r="D2861" s="277" t="str">
        <f>IF('statement of marks'!Z80="","",'statement of marks'!Z80)</f>
        <v/>
      </c>
      <c r="E2861" s="277" t="str">
        <f>IF('statement of marks'!AA80="","",'statement of marks'!AA80)</f>
        <v/>
      </c>
      <c r="F2861" s="360" t="str">
        <f>IF('statement of marks'!AC80="","",'statement of marks'!AC80)</f>
        <v/>
      </c>
      <c r="G2861" s="277" t="str">
        <f>IF('statement of marks'!AD80="","",'statement of marks'!AD80)</f>
        <v/>
      </c>
      <c r="H2861" s="270" t="str">
        <f t="shared" si="437"/>
        <v/>
      </c>
      <c r="I2861" s="202" t="str">
        <f>IF('statement of marks'!AF80="","",'statement of marks'!AF80)</f>
        <v/>
      </c>
      <c r="J2861" s="203" t="str">
        <f t="shared" si="438"/>
        <v/>
      </c>
      <c r="K2861" s="275" t="str">
        <f>CONCATENATE('statement of marks'!IC80,'statement of marks'!ID80,'statement of marks'!IE80,)</f>
        <v/>
      </c>
      <c r="L2861" s="277" t="str">
        <f>IF('result subject-wise'!AC80="","",'result subject-wise'!AC80)</f>
        <v/>
      </c>
      <c r="M2861" s="277" t="str">
        <f>IF('result subject-wise'!AL80="","",'result subject-wise'!AL80)</f>
        <v/>
      </c>
      <c r="N2861" s="276" t="str">
        <f t="shared" ref="N2861:N2865" si="439">IF(AND(K2861="RE",M2861=""),"",IF(AND(K2861="S",M2861=""),"",IF(M2861="P",SUM(H2861,L2861),J2861)))</f>
        <v/>
      </c>
      <c r="P2861" s="362"/>
    </row>
    <row r="2862" spans="1:16" ht="21" customHeight="1">
      <c r="A2862" s="891" t="str">
        <f>'statement of marks'!AO80</f>
        <v/>
      </c>
      <c r="B2862" s="892"/>
      <c r="C2862" s="277" t="str">
        <f>IF('statement of marks'!AP80="","",'statement of marks'!AP80)</f>
        <v/>
      </c>
      <c r="D2862" s="277" t="str">
        <f>IF('statement of marks'!AQ80="","",'statement of marks'!AQ80)</f>
        <v/>
      </c>
      <c r="E2862" s="277" t="str">
        <f>IF('statement of marks'!AR80="","",'statement of marks'!AR80)</f>
        <v/>
      </c>
      <c r="F2862" s="360" t="str">
        <f>IF('statement of marks'!AT80="","",'statement of marks'!AT80)</f>
        <v/>
      </c>
      <c r="G2862" s="277" t="str">
        <f>IF('statement of marks'!AU80="","",'statement of marks'!AU80)</f>
        <v/>
      </c>
      <c r="H2862" s="270" t="str">
        <f t="shared" si="437"/>
        <v/>
      </c>
      <c r="I2862" s="202" t="str">
        <f>IF('statement of marks'!AW80="","",'statement of marks'!AW80)</f>
        <v/>
      </c>
      <c r="J2862" s="203" t="str">
        <f t="shared" si="438"/>
        <v/>
      </c>
      <c r="K2862" s="275" t="str">
        <f>CONCATENATE('statement of marks'!IF80,'statement of marks'!IL80,'statement of marks'!IM80)</f>
        <v/>
      </c>
      <c r="L2862" s="277" t="str">
        <f>IF('result subject-wise'!AD80="","",'result subject-wise'!AD80)</f>
        <v/>
      </c>
      <c r="M2862" s="277" t="str">
        <f>IF('result subject-wise'!AM80="","",'result subject-wise'!AM80)</f>
        <v/>
      </c>
      <c r="N2862" s="276" t="str">
        <f t="shared" si="439"/>
        <v/>
      </c>
      <c r="P2862" s="362"/>
    </row>
    <row r="2863" spans="1:16" ht="21" customHeight="1">
      <c r="A2863" s="891" t="str">
        <f>'statement of marks'!$BE$3</f>
        <v xml:space="preserve"> SCIENCE</v>
      </c>
      <c r="B2863" s="892"/>
      <c r="C2863" s="277" t="str">
        <f>IF('statement of marks'!BE80="","",'statement of marks'!BE80)</f>
        <v/>
      </c>
      <c r="D2863" s="277" t="str">
        <f>IF('statement of marks'!BF80="","",'statement of marks'!BF80)</f>
        <v/>
      </c>
      <c r="E2863" s="277" t="str">
        <f>IF('statement of marks'!BG80="","",'statement of marks'!BG80)</f>
        <v/>
      </c>
      <c r="F2863" s="360" t="str">
        <f>IF('statement of marks'!BI80="","",'statement of marks'!BI80)</f>
        <v/>
      </c>
      <c r="G2863" s="277" t="str">
        <f>IF('statement of marks'!BJ80="","",'statement of marks'!BJ80)</f>
        <v/>
      </c>
      <c r="H2863" s="270" t="str">
        <f t="shared" si="437"/>
        <v/>
      </c>
      <c r="I2863" s="202" t="str">
        <f>IF('statement of marks'!BL80="","",'statement of marks'!BL80)</f>
        <v/>
      </c>
      <c r="J2863" s="203" t="str">
        <f t="shared" si="438"/>
        <v/>
      </c>
      <c r="K2863" s="275" t="str">
        <f>CONCATENATE('statement of marks'!IN80,'statement of marks'!IO80,'statement of marks'!IP80)</f>
        <v/>
      </c>
      <c r="L2863" s="277" t="str">
        <f>IF('result subject-wise'!AE80="","",'result subject-wise'!AE80)</f>
        <v/>
      </c>
      <c r="M2863" s="277" t="str">
        <f>IF('result subject-wise'!AN80="","",'result subject-wise'!AN80)</f>
        <v/>
      </c>
      <c r="N2863" s="276" t="str">
        <f t="shared" si="439"/>
        <v/>
      </c>
      <c r="P2863" s="362"/>
    </row>
    <row r="2864" spans="1:16" ht="21" customHeight="1">
      <c r="A2864" s="909" t="str">
        <f>'statement of marks'!$BU80</f>
        <v xml:space="preserve"> SOCIAL SCIENCE</v>
      </c>
      <c r="B2864" s="910"/>
      <c r="C2864" s="277">
        <f>IF('statement of marks'!CL80="","",'statement of marks'!CL80)</f>
        <v>10</v>
      </c>
      <c r="D2864" s="277">
        <f>IF('statement of marks'!CM80="","",'statement of marks'!CM80)</f>
        <v>10</v>
      </c>
      <c r="E2864" s="277">
        <f>IF('statement of marks'!CN80="","",'statement of marks'!CN80)</f>
        <v>9</v>
      </c>
      <c r="F2864" s="360">
        <f>IF('statement of marks'!CO80="","",'statement of marks'!CO80)</f>
        <v>0.5</v>
      </c>
      <c r="G2864" s="277">
        <f>IF('statement of marks'!CP80="","",'statement of marks'!CP80)</f>
        <v>70</v>
      </c>
      <c r="H2864" s="270">
        <f t="shared" si="437"/>
        <v>99.5</v>
      </c>
      <c r="I2864" s="202">
        <f>IF('statement of marks'!CR80="","",'statement of marks'!CR80)</f>
        <v>100</v>
      </c>
      <c r="J2864" s="203">
        <f t="shared" si="438"/>
        <v>199.5</v>
      </c>
      <c r="K2864" s="275" t="str">
        <f>CONCATENATE('statement of marks'!IQ80,'statement of marks'!IR80,'statement of marks'!IS80)</f>
        <v/>
      </c>
      <c r="L2864" s="277" t="str">
        <f>IF('result subject-wise'!AF80="","",'result subject-wise'!AF80)</f>
        <v/>
      </c>
      <c r="M2864" s="277" t="str">
        <f>IF('result subject-wise'!AO80="","",'result subject-wise'!AO80)</f>
        <v/>
      </c>
      <c r="N2864" s="276">
        <f t="shared" si="439"/>
        <v>199.5</v>
      </c>
      <c r="P2864" s="362"/>
    </row>
    <row r="2865" spans="1:16" ht="21" customHeight="1">
      <c r="A2865" s="891" t="str">
        <f>'statement of marks'!$CZ$3</f>
        <v xml:space="preserve"> MATHEMATICS</v>
      </c>
      <c r="B2865" s="892"/>
      <c r="C2865" s="277">
        <f>IF('statement of marks'!CZ80="","",'statement of marks'!CZ80)</f>
        <v>5</v>
      </c>
      <c r="D2865" s="277">
        <f>IF('statement of marks'!DA80="","",'statement of marks'!DA80)</f>
        <v>4</v>
      </c>
      <c r="E2865" s="277">
        <f>IF('statement of marks'!DB80="","",'statement of marks'!DB80)</f>
        <v>8</v>
      </c>
      <c r="F2865" s="360">
        <f>IF('statement of marks'!DD80="","",'statement of marks'!DD80)</f>
        <v>1</v>
      </c>
      <c r="G2865" s="277">
        <f>IF('statement of marks'!DE80="","",'statement of marks'!DE80)</f>
        <v>25</v>
      </c>
      <c r="H2865" s="270">
        <f t="shared" si="437"/>
        <v>43</v>
      </c>
      <c r="I2865" s="202">
        <f>IF('statement of marks'!DG80="","",'statement of marks'!DG80)</f>
        <v>90</v>
      </c>
      <c r="J2865" s="203">
        <f t="shared" si="438"/>
        <v>133</v>
      </c>
      <c r="K2865" s="275" t="str">
        <f>CONCATENATE('statement of marks'!IT80,'statement of marks'!IU80,'statement of marks'!IV80)</f>
        <v/>
      </c>
      <c r="L2865" s="277" t="str">
        <f>IF('result subject-wise'!AG80="","",'result subject-wise'!AG80)</f>
        <v/>
      </c>
      <c r="M2865" s="277" t="str">
        <f>IF('result subject-wise'!AP80="","",'result subject-wise'!AP80)</f>
        <v/>
      </c>
      <c r="N2865" s="276">
        <f t="shared" si="439"/>
        <v>133</v>
      </c>
      <c r="P2865" s="362"/>
    </row>
    <row r="2866" spans="1:16" ht="21" customHeight="1">
      <c r="A2866" s="911" t="s">
        <v>214</v>
      </c>
      <c r="B2866" s="912"/>
      <c r="C2866" s="274">
        <f t="shared" ref="C2866:D2866" si="440">IF(C2865="","",SUM(C2860:C2865))</f>
        <v>15</v>
      </c>
      <c r="D2866" s="274">
        <f t="shared" si="440"/>
        <v>14</v>
      </c>
      <c r="E2866" s="274">
        <f>IF(E2865="","",SUM(E2860:E2865))</f>
        <v>17</v>
      </c>
      <c r="F2866" s="361">
        <f>IF(F2865="","",SUM(F2860:F2865))</f>
        <v>1.5</v>
      </c>
      <c r="G2866" s="274">
        <f t="shared" ref="G2866:J2866" si="441">IF(G2865="","",SUM(G2860:G2865))</f>
        <v>95</v>
      </c>
      <c r="H2866" s="274">
        <f t="shared" si="441"/>
        <v>142.5</v>
      </c>
      <c r="I2866" s="274">
        <f t="shared" si="441"/>
        <v>190</v>
      </c>
      <c r="J2866" s="274">
        <f t="shared" si="441"/>
        <v>332.5</v>
      </c>
      <c r="K2866" s="913"/>
      <c r="L2866" s="914"/>
      <c r="M2866" s="919">
        <f>COUNTIF(M2860:M2865,"F")</f>
        <v>0</v>
      </c>
      <c r="N2866" s="273">
        <f>SUM(N2860:N2865)</f>
        <v>332.5</v>
      </c>
      <c r="P2866" s="362"/>
    </row>
    <row r="2867" spans="1:16" ht="21" customHeight="1">
      <c r="A2867" s="911" t="s">
        <v>199</v>
      </c>
      <c r="B2867" s="912"/>
      <c r="C2867" s="270">
        <f>60-(COUNTIF(C2860:C2865,"NA")*C2859+COUNTIF(C2860:C2865,"ML")*C2859)</f>
        <v>60</v>
      </c>
      <c r="D2867" s="270">
        <f>60-(COUNTIF(D2860:D2865,"NA")*D2859+COUNTIF(D2860:D2865,"ML")*D2859)</f>
        <v>60</v>
      </c>
      <c r="E2867" s="270">
        <f>53-(COUNTIF(E2860:E2865,"NA")*9+COUNTIF(E2860:E2865,"ML")*9)</f>
        <v>53</v>
      </c>
      <c r="F2867" s="270">
        <f>7-(COUNTIF(F2860:F2865,"ML")*1)</f>
        <v>7</v>
      </c>
      <c r="G2867" s="270">
        <f>420-(COUNTIF(G2860:G2865,"NA")*G2859+COUNTIF(G2860:G2865,"ML")*G2859)</f>
        <v>420</v>
      </c>
      <c r="H2867" s="270">
        <f>SUM(C2867:G2867)</f>
        <v>600</v>
      </c>
      <c r="I2867" s="270">
        <f>600-(COUNTIF(I2860:I2865,"ML")*100)</f>
        <v>600</v>
      </c>
      <c r="J2867" s="270">
        <f>SUM(H2867:I2867)</f>
        <v>1200</v>
      </c>
      <c r="K2867" s="915"/>
      <c r="L2867" s="916"/>
      <c r="M2867" s="920"/>
      <c r="N2867" s="201">
        <f>6*N2859</f>
        <v>1200</v>
      </c>
      <c r="P2867" s="362"/>
    </row>
    <row r="2868" spans="1:16" ht="21" customHeight="1">
      <c r="A2868" s="922" t="s">
        <v>130</v>
      </c>
      <c r="B2868" s="923"/>
      <c r="C2868" s="204">
        <f t="shared" ref="C2868:J2868" si="442">C2866/C2867*100</f>
        <v>25</v>
      </c>
      <c r="D2868" s="204">
        <f t="shared" si="442"/>
        <v>23.333333333333332</v>
      </c>
      <c r="E2868" s="204">
        <f t="shared" si="442"/>
        <v>32.075471698113205</v>
      </c>
      <c r="F2868" s="204">
        <f t="shared" si="442"/>
        <v>21.428571428571427</v>
      </c>
      <c r="G2868" s="204">
        <f t="shared" si="442"/>
        <v>22.61904761904762</v>
      </c>
      <c r="H2868" s="204">
        <f t="shared" si="442"/>
        <v>23.75</v>
      </c>
      <c r="I2868" s="204">
        <f t="shared" si="442"/>
        <v>31.666666666666664</v>
      </c>
      <c r="J2868" s="204">
        <f t="shared" si="442"/>
        <v>27.708333333333336</v>
      </c>
      <c r="K2868" s="917"/>
      <c r="L2868" s="918"/>
      <c r="M2868" s="921"/>
      <c r="N2868" s="354">
        <f>N2866/N2867*100</f>
        <v>27.708333333333336</v>
      </c>
      <c r="P2868" s="363"/>
    </row>
    <row r="2869" spans="1:16" ht="21" customHeight="1">
      <c r="A2869" s="891" t="str">
        <f>'statement of marks'!$DS$3</f>
        <v>RAJASTHAN KA SWARNIM ITIHAS</v>
      </c>
      <c r="B2869" s="892"/>
      <c r="C2869" s="272">
        <f>IF('statement of marks'!DS80="","",'statement of marks'!DS80)</f>
        <v>10</v>
      </c>
      <c r="D2869" s="272">
        <f>IF('statement of marks'!DT80="","",'statement of marks'!DT80)</f>
        <v>10</v>
      </c>
      <c r="E2869" s="277">
        <f>IF('statement of marks'!DU80="","",'statement of marks'!DU80)</f>
        <v>10</v>
      </c>
      <c r="F2869" s="924"/>
      <c r="G2869" s="272">
        <f>IF('statement of marks'!DW80="","",'statement of marks'!DW80)</f>
        <v>70</v>
      </c>
      <c r="H2869" s="270">
        <f>IF(G2869="","",SUM(C2869:G2869))</f>
        <v>100</v>
      </c>
      <c r="I2869" s="272">
        <f>IF('statement of marks'!DY80="","",'statement of marks'!DY80)</f>
        <v>100</v>
      </c>
      <c r="J2869" s="270">
        <f>IF(I2869="","",SUM(H2869:I2869))</f>
        <v>200</v>
      </c>
      <c r="K2869" s="275" t="str">
        <f>IF('statement of marks'!IW80="","",'statement of marks'!IW80)</f>
        <v/>
      </c>
      <c r="L2869" s="280" t="str">
        <f>IF('result subject-wise'!AQ80="","",'result subject-wise'!AQ80)</f>
        <v/>
      </c>
      <c r="M2869" s="927" t="s">
        <v>441</v>
      </c>
      <c r="N2869" s="928"/>
      <c r="P2869" s="362"/>
    </row>
    <row r="2870" spans="1:16" ht="21" customHeight="1">
      <c r="A2870" s="891" t="str">
        <f>'statement of marks'!$EG$3</f>
        <v xml:space="preserve"> PH. AND HEALTH EDU.</v>
      </c>
      <c r="B2870" s="892"/>
      <c r="C2870" s="272">
        <f>IF('statement of marks'!EI80="","",'statement of marks'!EI80)</f>
        <v>14</v>
      </c>
      <c r="D2870" s="272">
        <f>IF('statement of marks'!EL80="","",'statement of marks'!EL80)</f>
        <v>11</v>
      </c>
      <c r="E2870" s="277">
        <f>IF('statement of marks'!EO80="","",'statement of marks'!EO80)</f>
        <v>25</v>
      </c>
      <c r="F2870" s="925"/>
      <c r="G2870" s="272">
        <f>IF('statement of marks'!EU80="","",'statement of marks'!EU80)</f>
        <v>38</v>
      </c>
      <c r="H2870" s="270">
        <f>IF(G2870="","",SUM(C2870:G2870))</f>
        <v>88</v>
      </c>
      <c r="I2870" s="272">
        <f>IF('statement of marks'!EZ80="","",'statement of marks'!EZ80)</f>
        <v>100</v>
      </c>
      <c r="J2870" s="270">
        <f>IF(I2870="","",SUM(H2870:I2870))</f>
        <v>188</v>
      </c>
      <c r="K2870" s="275" t="str">
        <f>IF('statement of marks'!IX80="","",'statement of marks'!IX80)</f>
        <v>A</v>
      </c>
      <c r="L2870" s="274" t="str">
        <f>IF('result subject-wise'!AR80="","",'result subject-wise'!AR80)</f>
        <v/>
      </c>
      <c r="M2870" s="929"/>
      <c r="N2870" s="930"/>
      <c r="P2870" s="362"/>
    </row>
    <row r="2871" spans="1:16" ht="21" customHeight="1">
      <c r="A2871" s="891" t="str">
        <f>'statement of marks'!$FJ$3</f>
        <v xml:space="preserve"> FOUNDATION OF IT</v>
      </c>
      <c r="B2871" s="892"/>
      <c r="C2871" s="272">
        <f>IF('statement of marks'!FJ80="","",'statement of marks'!FJ80)</f>
        <v>10</v>
      </c>
      <c r="D2871" s="272">
        <f>IF('statement of marks'!FK80="","",'statement of marks'!FK80)</f>
        <v>10</v>
      </c>
      <c r="E2871" s="277">
        <f>IF('statement of marks'!FL80="","",'statement of marks'!FL80)</f>
        <v>10</v>
      </c>
      <c r="F2871" s="926"/>
      <c r="G2871" s="272">
        <f>IF('statement of marks'!FP80="","",'statement of marks'!FP80)</f>
        <v>51</v>
      </c>
      <c r="H2871" s="270">
        <f>IF(G2871="","",SUM(C2871:G2871))</f>
        <v>81</v>
      </c>
      <c r="I2871" s="272">
        <f>IF('statement of marks'!FU80="","",'statement of marks'!FU80)</f>
        <v>90</v>
      </c>
      <c r="J2871" s="270">
        <f>IF(I2871="","",SUM(H2871:I2871))</f>
        <v>171</v>
      </c>
      <c r="K2871" s="275" t="str">
        <f>IF('statement of marks'!IY80="","",'statement of marks'!IY80)</f>
        <v>A</v>
      </c>
      <c r="L2871" s="274" t="str">
        <f>IF('result subject-wise'!AS80="","",'result subject-wise'!AS80)</f>
        <v/>
      </c>
      <c r="M2871" s="931" t="str">
        <f>IF('result subject-wise'!AV80="","",'result subject-wise'!AV80)</f>
        <v/>
      </c>
      <c r="N2871" s="932"/>
      <c r="P2871" s="362"/>
    </row>
    <row r="2872" spans="1:16" ht="21" customHeight="1">
      <c r="A2872" s="891" t="str">
        <f>'statement of marks'!$GE$3</f>
        <v xml:space="preserve"> S.U.P.W.</v>
      </c>
      <c r="B2872" s="892"/>
      <c r="C2872" s="933" t="s">
        <v>244</v>
      </c>
      <c r="D2872" s="934"/>
      <c r="E2872" s="933" t="s">
        <v>74</v>
      </c>
      <c r="F2872" s="933"/>
      <c r="G2872" s="934"/>
      <c r="H2872" s="934" t="s">
        <v>75</v>
      </c>
      <c r="I2872" s="934"/>
      <c r="J2872" s="270" t="s">
        <v>35</v>
      </c>
      <c r="K2872" s="274" t="s">
        <v>52</v>
      </c>
      <c r="L2872" s="935"/>
      <c r="M2872" s="933" t="s">
        <v>130</v>
      </c>
      <c r="N2872" s="936"/>
      <c r="P2872" s="362"/>
    </row>
    <row r="2873" spans="1:16" ht="21" customHeight="1">
      <c r="A2873" s="891"/>
      <c r="B2873" s="892"/>
      <c r="C2873" s="934">
        <f>'statement of marks'!$GE$6</f>
        <v>25</v>
      </c>
      <c r="D2873" s="934"/>
      <c r="E2873" s="934">
        <f>'statement of marks'!$GF$6</f>
        <v>45</v>
      </c>
      <c r="F2873" s="934"/>
      <c r="G2873" s="934"/>
      <c r="H2873" s="934">
        <f>'statement of marks'!$GG$6</f>
        <v>30</v>
      </c>
      <c r="I2873" s="934"/>
      <c r="J2873" s="270">
        <f>SUM(C2873,E2873,H2873)</f>
        <v>100</v>
      </c>
      <c r="K2873" s="274"/>
      <c r="L2873" s="935"/>
      <c r="M2873" s="937" t="str">
        <f>IF(M2871="PASS",N2868,"")</f>
        <v/>
      </c>
      <c r="N2873" s="938"/>
      <c r="P2873" s="362"/>
    </row>
    <row r="2874" spans="1:16" ht="21" customHeight="1">
      <c r="A2874" s="891"/>
      <c r="B2874" s="892"/>
      <c r="C2874" s="939">
        <f>IF('statement of marks'!GE80="","",'statement of marks'!GE80)</f>
        <v>24</v>
      </c>
      <c r="D2874" s="939"/>
      <c r="E2874" s="939">
        <f>'statement of marks'!GF80</f>
        <v>44</v>
      </c>
      <c r="F2874" s="939"/>
      <c r="G2874" s="939"/>
      <c r="H2874" s="939">
        <f>'statement of marks'!GG80</f>
        <v>30</v>
      </c>
      <c r="I2874" s="939"/>
      <c r="J2874" s="272">
        <f>IF(H2874="","",SUM(C2874,E2874,H2874))</f>
        <v>98</v>
      </c>
      <c r="K2874" s="275" t="str">
        <f>IF('statement of marks'!IZ80="","",'statement of marks'!IZ80)</f>
        <v>A</v>
      </c>
      <c r="L2874" s="935"/>
      <c r="M2874" s="940" t="s">
        <v>50</v>
      </c>
      <c r="N2874" s="941"/>
      <c r="P2874" s="362"/>
    </row>
    <row r="2875" spans="1:16" ht="21" customHeight="1">
      <c r="A2875" s="891" t="str">
        <f>'statement of marks'!$GN$3</f>
        <v xml:space="preserve"> ART EDU.</v>
      </c>
      <c r="B2875" s="892"/>
      <c r="C2875" s="934" t="s">
        <v>76</v>
      </c>
      <c r="D2875" s="934"/>
      <c r="E2875" s="934" t="s">
        <v>77</v>
      </c>
      <c r="F2875" s="934"/>
      <c r="G2875" s="934"/>
      <c r="H2875" s="934" t="s">
        <v>78</v>
      </c>
      <c r="I2875" s="934"/>
      <c r="J2875" s="270" t="s">
        <v>35</v>
      </c>
      <c r="K2875" s="274" t="s">
        <v>52</v>
      </c>
      <c r="L2875" s="935"/>
      <c r="M2875" s="942" t="str">
        <f>IF(M2873="","",IF(M2873&gt;=60,"FIRST",IF(M2873&gt;=48,"SECOND",IF(M2873&gt;=36,"THIRD"))))</f>
        <v/>
      </c>
      <c r="N2875" s="943"/>
      <c r="P2875" s="362"/>
    </row>
    <row r="2876" spans="1:16" ht="21" customHeight="1">
      <c r="A2876" s="891"/>
      <c r="B2876" s="892"/>
      <c r="C2876" s="934">
        <f>'statement of marks'!$GN$6</f>
        <v>25</v>
      </c>
      <c r="D2876" s="934"/>
      <c r="E2876" s="274">
        <f>'statement of marks'!$GO$6</f>
        <v>30</v>
      </c>
      <c r="F2876" s="274"/>
      <c r="G2876" s="270">
        <f>'statement of marks'!$GP$6</f>
        <v>30</v>
      </c>
      <c r="H2876" s="934">
        <f>'statement of marks'!$GQ$6</f>
        <v>15</v>
      </c>
      <c r="I2876" s="934"/>
      <c r="J2876" s="270">
        <f>SUM(C2876,E2876,G2876,H2876)</f>
        <v>100</v>
      </c>
      <c r="K2876" s="274"/>
      <c r="L2876" s="935"/>
      <c r="M2876" s="942"/>
      <c r="N2876" s="943"/>
      <c r="P2876" s="362"/>
    </row>
    <row r="2877" spans="1:16" ht="21" customHeight="1">
      <c r="A2877" s="891"/>
      <c r="B2877" s="892"/>
      <c r="C2877" s="939">
        <f>IF('statement of marks'!GN80="","",'statement of marks'!GN80)</f>
        <v>24</v>
      </c>
      <c r="D2877" s="939"/>
      <c r="E2877" s="277">
        <f>'statement of marks'!GO80</f>
        <v>28</v>
      </c>
      <c r="F2877" s="277"/>
      <c r="G2877" s="272">
        <f>'statement of marks'!GP80</f>
        <v>27</v>
      </c>
      <c r="H2877" s="939">
        <f>'statement of marks'!GQ80</f>
        <v>14</v>
      </c>
      <c r="I2877" s="939"/>
      <c r="J2877" s="270">
        <f>IF(H2877="","",SUM(C2877:H2877))</f>
        <v>93</v>
      </c>
      <c r="K2877" s="275" t="str">
        <f>IF('statement of marks'!JA80="","",'statement of marks'!JA80)</f>
        <v>A</v>
      </c>
      <c r="L2877" s="944" t="s">
        <v>442</v>
      </c>
      <c r="M2877" s="945"/>
      <c r="N2877" s="946"/>
      <c r="P2877" s="362"/>
    </row>
    <row r="2878" spans="1:16" ht="21" customHeight="1">
      <c r="A2878" s="922" t="s">
        <v>439</v>
      </c>
      <c r="B2878" s="923"/>
      <c r="C2878" s="901" t="str">
        <f>'statement of marks'!HK80</f>
        <v/>
      </c>
      <c r="D2878" s="901"/>
      <c r="E2878" s="901"/>
      <c r="F2878" s="278"/>
      <c r="G2878" s="278" t="s">
        <v>211</v>
      </c>
      <c r="H2878" s="275" t="str">
        <f>IF('statement of marks'!DR80="","",'statement of marks'!DR80)</f>
        <v/>
      </c>
      <c r="I2878" s="942" t="s">
        <v>209</v>
      </c>
      <c r="J2878" s="942"/>
      <c r="K2878" s="272" t="str">
        <f>IF('statement of marks'!HM80="","",'statement of marks'!HM80)</f>
        <v/>
      </c>
      <c r="L2878" s="945"/>
      <c r="M2878" s="945"/>
      <c r="N2878" s="946"/>
      <c r="P2878" s="362"/>
    </row>
    <row r="2879" spans="1:16" ht="21" customHeight="1">
      <c r="A2879" s="310" t="s">
        <v>363</v>
      </c>
      <c r="B2879" s="947" t="s">
        <v>202</v>
      </c>
      <c r="C2879" s="947"/>
      <c r="D2879" s="939" t="s">
        <v>203</v>
      </c>
      <c r="E2879" s="939"/>
      <c r="F2879" s="272"/>
      <c r="G2879" s="939" t="s">
        <v>204</v>
      </c>
      <c r="H2879" s="939"/>
      <c r="I2879" s="939" t="s">
        <v>205</v>
      </c>
      <c r="J2879" s="939"/>
      <c r="K2879" s="272" t="s">
        <v>324</v>
      </c>
      <c r="L2879" s="945"/>
      <c r="M2879" s="945"/>
      <c r="N2879" s="946"/>
      <c r="P2879" s="362"/>
    </row>
    <row r="2880" spans="1:16" ht="21" customHeight="1">
      <c r="A2880" s="891" t="s">
        <v>200</v>
      </c>
      <c r="B2880" s="892"/>
      <c r="C2880" s="277" t="str">
        <f>IF('statement of marks'!HO80="","",'statement of marks'!HO80)</f>
        <v/>
      </c>
      <c r="D2880" s="893" t="str">
        <f>IF('statement of marks'!HQ80="","",'statement of marks'!HQ80)</f>
        <v/>
      </c>
      <c r="E2880" s="893"/>
      <c r="F2880" s="277"/>
      <c r="G2880" s="893" t="str">
        <f>IF('statement of marks'!HS80="","",'statement of marks'!HS80)</f>
        <v/>
      </c>
      <c r="H2880" s="893"/>
      <c r="I2880" s="893" t="str">
        <f>IF('statement of marks'!HU80="","",'statement of marks'!HU80)</f>
        <v/>
      </c>
      <c r="J2880" s="893"/>
      <c r="K2880" s="275" t="str">
        <f>'statement of marks'!HW80</f>
        <v/>
      </c>
      <c r="L2880" s="894" t="str">
        <f>IF(OR(M2871="PASS",M2871="FAIL"),'result subject-wise'!$AV$112,"")</f>
        <v/>
      </c>
      <c r="M2880" s="894"/>
      <c r="N2880" s="895"/>
      <c r="P2880" s="362"/>
    </row>
    <row r="2881" spans="1:16" ht="21" customHeight="1">
      <c r="A2881" s="896" t="s">
        <v>201</v>
      </c>
      <c r="B2881" s="897"/>
      <c r="C2881" s="274" t="str">
        <f>IF('statement of marks'!HN80="","",'statement of marks'!HN80)</f>
        <v/>
      </c>
      <c r="D2881" s="898" t="str">
        <f>IF('statement of marks'!HP80="","",'statement of marks'!HP80)</f>
        <v/>
      </c>
      <c r="E2881" s="898"/>
      <c r="F2881" s="274"/>
      <c r="G2881" s="898" t="str">
        <f>IF('statement of marks'!HR80="","",'statement of marks'!HR80)</f>
        <v/>
      </c>
      <c r="H2881" s="898"/>
      <c r="I2881" s="898" t="str">
        <f>IF('statement of marks'!HT80="","",'statement of marks'!HT80)</f>
        <v/>
      </c>
      <c r="J2881" s="898"/>
      <c r="K2881" s="274" t="str">
        <f>'statement of marks'!HV80</f>
        <v/>
      </c>
      <c r="L2881" s="894"/>
      <c r="M2881" s="894"/>
      <c r="N2881" s="895"/>
      <c r="P2881" s="362"/>
    </row>
    <row r="2882" spans="1:16" ht="21" customHeight="1">
      <c r="A2882" s="899" t="s">
        <v>323</v>
      </c>
      <c r="B2882" s="900"/>
      <c r="C2882" s="22"/>
      <c r="D2882" s="901"/>
      <c r="E2882" s="901"/>
      <c r="F2882" s="278"/>
      <c r="G2882" s="901"/>
      <c r="H2882" s="901"/>
      <c r="I2882" s="901"/>
      <c r="J2882" s="901"/>
      <c r="K2882" s="901"/>
      <c r="L2882" s="901"/>
      <c r="M2882" s="901"/>
      <c r="N2882" s="902"/>
      <c r="P2882" s="362"/>
    </row>
    <row r="2883" spans="1:16" ht="21" customHeight="1">
      <c r="A2883" s="899" t="s">
        <v>206</v>
      </c>
      <c r="B2883" s="900"/>
      <c r="C2883" s="22"/>
      <c r="D2883" s="901"/>
      <c r="E2883" s="901"/>
      <c r="F2883" s="278"/>
      <c r="G2883" s="901"/>
      <c r="H2883" s="901"/>
      <c r="I2883" s="901"/>
      <c r="J2883" s="901"/>
      <c r="K2883" s="901"/>
      <c r="L2883" s="901"/>
      <c r="M2883" s="901"/>
      <c r="N2883" s="902"/>
      <c r="P2883" s="362"/>
    </row>
    <row r="2884" spans="1:16" ht="21" customHeight="1">
      <c r="A2884" s="891" t="s">
        <v>322</v>
      </c>
      <c r="B2884" s="892"/>
      <c r="C2884" s="22"/>
      <c r="D2884" s="901"/>
      <c r="E2884" s="901"/>
      <c r="F2884" s="278"/>
      <c r="G2884" s="901"/>
      <c r="H2884" s="901"/>
      <c r="I2884" s="901"/>
      <c r="J2884" s="901"/>
      <c r="K2884" s="594" t="s">
        <v>322</v>
      </c>
      <c r="L2884" s="901"/>
      <c r="M2884" s="901"/>
      <c r="N2884" s="902"/>
      <c r="P2884" s="362"/>
    </row>
    <row r="2885" spans="1:16" ht="21" customHeight="1">
      <c r="A2885" s="891" t="s">
        <v>207</v>
      </c>
      <c r="B2885" s="892"/>
      <c r="C2885" s="22"/>
      <c r="D2885" s="901"/>
      <c r="E2885" s="901"/>
      <c r="F2885" s="278"/>
      <c r="G2885" s="901"/>
      <c r="H2885" s="901"/>
      <c r="I2885" s="901"/>
      <c r="J2885" s="901"/>
      <c r="K2885" s="901"/>
      <c r="L2885" s="901"/>
      <c r="M2885" s="901"/>
      <c r="N2885" s="902"/>
      <c r="P2885" s="362"/>
    </row>
    <row r="2886" spans="1:16" ht="21" customHeight="1" thickBot="1">
      <c r="A2886" s="905" t="s">
        <v>208</v>
      </c>
      <c r="B2886" s="906"/>
      <c r="C2886" s="906"/>
      <c r="D2886" s="906"/>
      <c r="E2886" s="906"/>
      <c r="F2886" s="314"/>
      <c r="G2886" s="907">
        <f>'statement of marks'!$HV$108</f>
        <v>45781</v>
      </c>
      <c r="H2886" s="907"/>
      <c r="I2886" s="908" t="s">
        <v>210</v>
      </c>
      <c r="J2886" s="908"/>
      <c r="K2886" s="903"/>
      <c r="L2886" s="903"/>
      <c r="M2886" s="903"/>
      <c r="N2886" s="904"/>
      <c r="P2886" s="362"/>
    </row>
    <row r="2887" spans="1:16" ht="21" customHeight="1" thickTop="1">
      <c r="A2887" s="962" t="s">
        <v>195</v>
      </c>
      <c r="B2887" s="963"/>
      <c r="C2887" s="963"/>
      <c r="D2887" s="963"/>
      <c r="E2887" s="963"/>
      <c r="F2887" s="963"/>
      <c r="G2887" s="963"/>
      <c r="H2887" s="963"/>
      <c r="I2887" s="963"/>
      <c r="J2887" s="963"/>
      <c r="K2887" s="963"/>
      <c r="L2887" s="963"/>
      <c r="M2887" s="963"/>
      <c r="N2887" s="964"/>
      <c r="P2887" s="362"/>
    </row>
    <row r="2888" spans="1:16" ht="21" customHeight="1">
      <c r="A2888" s="965" t="str">
        <f>IF('statement of marks'!$A$2="","",'statement of marks'!$A$2)</f>
        <v>Govt. Higher Secondary School, XYZ</v>
      </c>
      <c r="B2888" s="966"/>
      <c r="C2888" s="966"/>
      <c r="D2888" s="966"/>
      <c r="E2888" s="966"/>
      <c r="F2888" s="966"/>
      <c r="G2888" s="966"/>
      <c r="H2888" s="966"/>
      <c r="I2888" s="966"/>
      <c r="J2888" s="966"/>
      <c r="K2888" s="966"/>
      <c r="L2888" s="966"/>
      <c r="M2888" s="966"/>
      <c r="N2888" s="967"/>
      <c r="P2888" s="362"/>
    </row>
    <row r="2889" spans="1:16" ht="21" customHeight="1">
      <c r="A2889" s="965"/>
      <c r="B2889" s="966"/>
      <c r="C2889" s="966"/>
      <c r="D2889" s="966"/>
      <c r="E2889" s="966"/>
      <c r="F2889" s="966"/>
      <c r="G2889" s="966"/>
      <c r="H2889" s="966"/>
      <c r="I2889" s="966"/>
      <c r="J2889" s="966"/>
      <c r="K2889" s="966"/>
      <c r="L2889" s="966"/>
      <c r="M2889" s="966"/>
      <c r="N2889" s="967"/>
      <c r="P2889" s="362"/>
    </row>
    <row r="2890" spans="1:16" ht="21" customHeight="1">
      <c r="A2890" s="891" t="s">
        <v>196</v>
      </c>
      <c r="B2890" s="892"/>
      <c r="C2890" s="939" t="str">
        <f>IF(M2910="","MAIN EXAM.",IF(C2917="SUPPL.","SUPPL. EXAM.",IF(C2917="RE-EXAM.","RE-EXAM.",)))</f>
        <v>MAIN EXAM.</v>
      </c>
      <c r="D2890" s="939"/>
      <c r="E2890" s="939"/>
      <c r="F2890" s="939"/>
      <c r="G2890" s="939"/>
      <c r="H2890" s="948" t="s">
        <v>133</v>
      </c>
      <c r="I2890" s="949"/>
      <c r="J2890" s="352" t="str">
        <f>IF('statement of marks'!$F$3="","",'statement of marks'!$F$3)</f>
        <v>2024-25</v>
      </c>
      <c r="K2890" s="939" t="s">
        <v>62</v>
      </c>
      <c r="L2890" s="939"/>
      <c r="M2890" s="939" t="str">
        <f>IF('statement of marks'!D81="","",'statement of marks'!D81)</f>
        <v/>
      </c>
      <c r="N2890" s="950"/>
      <c r="P2890" s="362"/>
    </row>
    <row r="2891" spans="1:16" ht="21" customHeight="1">
      <c r="A2891" s="891" t="s">
        <v>36</v>
      </c>
      <c r="B2891" s="892"/>
      <c r="C2891" s="892" t="str">
        <f>IF('statement of marks'!G81="","",'statement of marks'!G81)</f>
        <v/>
      </c>
      <c r="D2891" s="892"/>
      <c r="E2891" s="892"/>
      <c r="F2891" s="892"/>
      <c r="G2891" s="892"/>
      <c r="H2891" s="892"/>
      <c r="I2891" s="892"/>
      <c r="J2891" s="892"/>
      <c r="K2891" s="892"/>
      <c r="L2891" s="892"/>
      <c r="M2891" s="892"/>
      <c r="N2891" s="951"/>
      <c r="P2891" s="362"/>
    </row>
    <row r="2892" spans="1:16" ht="21" customHeight="1">
      <c r="A2892" s="891" t="s">
        <v>37</v>
      </c>
      <c r="B2892" s="892"/>
      <c r="C2892" s="892" t="str">
        <f>IF('statement of marks'!H81="","",'statement of marks'!H81)</f>
        <v/>
      </c>
      <c r="D2892" s="892"/>
      <c r="E2892" s="892"/>
      <c r="F2892" s="892"/>
      <c r="G2892" s="892"/>
      <c r="H2892" s="892"/>
      <c r="I2892" s="892"/>
      <c r="J2892" s="892"/>
      <c r="K2892" s="892"/>
      <c r="L2892" s="892"/>
      <c r="M2892" s="892"/>
      <c r="N2892" s="951"/>
      <c r="P2892" s="362"/>
    </row>
    <row r="2893" spans="1:16" ht="21" customHeight="1">
      <c r="A2893" s="891" t="s">
        <v>38</v>
      </c>
      <c r="B2893" s="892"/>
      <c r="C2893" s="892" t="str">
        <f>IF('statement of marks'!I81="","",'statement of marks'!I81)</f>
        <v/>
      </c>
      <c r="D2893" s="892"/>
      <c r="E2893" s="892"/>
      <c r="F2893" s="892"/>
      <c r="G2893" s="892"/>
      <c r="H2893" s="892"/>
      <c r="I2893" s="892"/>
      <c r="J2893" s="892"/>
      <c r="K2893" s="892"/>
      <c r="L2893" s="892"/>
      <c r="M2893" s="892"/>
      <c r="N2893" s="951"/>
      <c r="P2893" s="362"/>
    </row>
    <row r="2894" spans="1:16" ht="21" customHeight="1">
      <c r="A2894" s="891" t="s">
        <v>243</v>
      </c>
      <c r="B2894" s="892"/>
      <c r="C2894" s="892" t="str">
        <f>IF('statement of marks'!$A$3="","",'statement of marks'!$A$3)</f>
        <v>9 'A'</v>
      </c>
      <c r="D2894" s="892"/>
      <c r="E2894" s="939" t="s">
        <v>63</v>
      </c>
      <c r="F2894" s="939"/>
      <c r="G2894" s="939"/>
      <c r="H2894" s="939" t="str">
        <f>IF('statement of marks'!E81="","",'statement of marks'!E81)</f>
        <v/>
      </c>
      <c r="I2894" s="939"/>
      <c r="J2894" s="952" t="s">
        <v>58</v>
      </c>
      <c r="K2894" s="952"/>
      <c r="L2894" s="953" t="str">
        <f>IF('statement of marks'!F81="","",'statement of marks'!F81)</f>
        <v/>
      </c>
      <c r="M2894" s="953"/>
      <c r="N2894" s="954"/>
      <c r="P2894" s="362"/>
    </row>
    <row r="2895" spans="1:16" ht="21" customHeight="1">
      <c r="A2895" s="955" t="s">
        <v>197</v>
      </c>
      <c r="B2895" s="956" t="s">
        <v>198</v>
      </c>
      <c r="C2895" s="659" t="s">
        <v>67</v>
      </c>
      <c r="D2895" s="659" t="s">
        <v>68</v>
      </c>
      <c r="E2895" s="957" t="s">
        <v>434</v>
      </c>
      <c r="F2895" s="958" t="s">
        <v>431</v>
      </c>
      <c r="G2895" s="659" t="s">
        <v>370</v>
      </c>
      <c r="H2895" s="659" t="s">
        <v>212</v>
      </c>
      <c r="I2895" s="659" t="s">
        <v>432</v>
      </c>
      <c r="J2895" s="659" t="s">
        <v>168</v>
      </c>
      <c r="K2895" s="659" t="s">
        <v>438</v>
      </c>
      <c r="L2895" s="659" t="s">
        <v>365</v>
      </c>
      <c r="M2895" s="659" t="s">
        <v>366</v>
      </c>
      <c r="N2895" s="961" t="s">
        <v>213</v>
      </c>
      <c r="P2895" s="362"/>
    </row>
    <row r="2896" spans="1:16" ht="21" customHeight="1">
      <c r="A2896" s="955"/>
      <c r="B2896" s="956"/>
      <c r="C2896" s="659"/>
      <c r="D2896" s="659"/>
      <c r="E2896" s="957"/>
      <c r="F2896" s="959"/>
      <c r="G2896" s="659"/>
      <c r="H2896" s="659"/>
      <c r="I2896" s="659"/>
      <c r="J2896" s="659"/>
      <c r="K2896" s="659"/>
      <c r="L2896" s="659"/>
      <c r="M2896" s="659"/>
      <c r="N2896" s="961"/>
      <c r="P2896" s="362"/>
    </row>
    <row r="2897" spans="1:16" ht="21" customHeight="1">
      <c r="A2897" s="955"/>
      <c r="B2897" s="956"/>
      <c r="C2897" s="659"/>
      <c r="D2897" s="659"/>
      <c r="E2897" s="957"/>
      <c r="F2897" s="960"/>
      <c r="G2897" s="659"/>
      <c r="H2897" s="659"/>
      <c r="I2897" s="659"/>
      <c r="J2897" s="659"/>
      <c r="K2897" s="659"/>
      <c r="L2897" s="659"/>
      <c r="M2897" s="659"/>
      <c r="N2897" s="961"/>
      <c r="P2897" s="362"/>
    </row>
    <row r="2898" spans="1:16" ht="21" customHeight="1">
      <c r="A2898" s="922" t="s">
        <v>149</v>
      </c>
      <c r="B2898" s="923"/>
      <c r="C2898" s="274">
        <v>10</v>
      </c>
      <c r="D2898" s="274">
        <v>10</v>
      </c>
      <c r="E2898" s="322" t="s">
        <v>436</v>
      </c>
      <c r="F2898" s="361" t="s">
        <v>437</v>
      </c>
      <c r="G2898" s="274">
        <v>70</v>
      </c>
      <c r="H2898" s="270">
        <v>100</v>
      </c>
      <c r="I2898" s="202">
        <v>100</v>
      </c>
      <c r="J2898" s="270">
        <v>200</v>
      </c>
      <c r="K2898" s="279"/>
      <c r="L2898" s="270">
        <v>100</v>
      </c>
      <c r="M2898" s="270"/>
      <c r="N2898" s="201">
        <v>200</v>
      </c>
      <c r="P2898" s="362"/>
    </row>
    <row r="2899" spans="1:16" ht="21" customHeight="1">
      <c r="A2899" s="891" t="str">
        <f>'statement of marks'!$J$3</f>
        <v xml:space="preserve"> HINDI</v>
      </c>
      <c r="B2899" s="892"/>
      <c r="C2899" s="277" t="str">
        <f>IF('statement of marks'!J81="","",'statement of marks'!J81)</f>
        <v/>
      </c>
      <c r="D2899" s="277" t="str">
        <f>IF('statement of marks'!K81="","",'statement of marks'!K81)</f>
        <v/>
      </c>
      <c r="E2899" s="277" t="str">
        <f>IF('statement of marks'!L81="","",'statement of marks'!L81)</f>
        <v/>
      </c>
      <c r="F2899" s="360" t="str">
        <f>IF('statement of marks'!N81="","",'statement of marks'!N81)</f>
        <v/>
      </c>
      <c r="G2899" s="277" t="str">
        <f>IF('statement of marks'!O81="","",'statement of marks'!O81)</f>
        <v/>
      </c>
      <c r="H2899" s="270" t="str">
        <f t="shared" ref="H2899:H2904" si="443">IF(G2899="","",SUM(C2899:G2899))</f>
        <v/>
      </c>
      <c r="I2899" s="202" t="str">
        <f>IF('statement of marks'!Q81="","",'statement of marks'!Q81)</f>
        <v/>
      </c>
      <c r="J2899" s="203" t="str">
        <f t="shared" ref="J2899:J2904" si="444">IF(I2899="","",SUM(H2899:I2899))</f>
        <v/>
      </c>
      <c r="K2899" s="275" t="str">
        <f>CONCATENATE('statement of marks'!HZ81,'statement of marks'!IA81,'statement of marks'!IB81)</f>
        <v/>
      </c>
      <c r="L2899" s="277" t="str">
        <f>IF('result subject-wise'!AB81="","",'result subject-wise'!AB81)</f>
        <v/>
      </c>
      <c r="M2899" s="277" t="str">
        <f>IF('result subject-wise'!AK81="","",'result subject-wise'!AK81)</f>
        <v/>
      </c>
      <c r="N2899" s="276" t="str">
        <f>IF(AND(K2899="RE",M2899=""),"",IF(AND(K2899="S",M2899=""),"",IF(M2899="P",SUM(H2899,L2899),J2899)))</f>
        <v/>
      </c>
      <c r="P2899" s="362"/>
    </row>
    <row r="2900" spans="1:16" ht="21" customHeight="1">
      <c r="A2900" s="891" t="str">
        <f>'statement of marks'!$Y$3</f>
        <v xml:space="preserve"> ENGLISH</v>
      </c>
      <c r="B2900" s="892"/>
      <c r="C2900" s="277" t="str">
        <f>IF('statement of marks'!Y81="","",'statement of marks'!Y81)</f>
        <v/>
      </c>
      <c r="D2900" s="277" t="str">
        <f>IF('statement of marks'!Z81="","",'statement of marks'!Z81)</f>
        <v/>
      </c>
      <c r="E2900" s="277" t="str">
        <f>IF('statement of marks'!AA81="","",'statement of marks'!AA81)</f>
        <v/>
      </c>
      <c r="F2900" s="360" t="str">
        <f>IF('statement of marks'!AC81="","",'statement of marks'!AC81)</f>
        <v/>
      </c>
      <c r="G2900" s="277" t="str">
        <f>IF('statement of marks'!AD81="","",'statement of marks'!AD81)</f>
        <v/>
      </c>
      <c r="H2900" s="270" t="str">
        <f t="shared" si="443"/>
        <v/>
      </c>
      <c r="I2900" s="202" t="str">
        <f>IF('statement of marks'!AF81="","",'statement of marks'!AF81)</f>
        <v/>
      </c>
      <c r="J2900" s="203" t="str">
        <f t="shared" si="444"/>
        <v/>
      </c>
      <c r="K2900" s="275" t="str">
        <f>CONCATENATE('statement of marks'!IC81,'statement of marks'!ID81,'statement of marks'!IE81,)</f>
        <v/>
      </c>
      <c r="L2900" s="277" t="str">
        <f>IF('result subject-wise'!AC81="","",'result subject-wise'!AC81)</f>
        <v/>
      </c>
      <c r="M2900" s="277" t="str">
        <f>IF('result subject-wise'!AL81="","",'result subject-wise'!AL81)</f>
        <v/>
      </c>
      <c r="N2900" s="276" t="str">
        <f t="shared" ref="N2900:N2904" si="445">IF(AND(K2900="RE",M2900=""),"",IF(AND(K2900="S",M2900=""),"",IF(M2900="P",SUM(H2900,L2900),J2900)))</f>
        <v/>
      </c>
      <c r="P2900" s="362"/>
    </row>
    <row r="2901" spans="1:16" ht="21" customHeight="1">
      <c r="A2901" s="891" t="str">
        <f>'statement of marks'!AO81</f>
        <v/>
      </c>
      <c r="B2901" s="892"/>
      <c r="C2901" s="277" t="str">
        <f>IF('statement of marks'!AP81="","",'statement of marks'!AP81)</f>
        <v/>
      </c>
      <c r="D2901" s="277" t="str">
        <f>IF('statement of marks'!AQ81="","",'statement of marks'!AQ81)</f>
        <v/>
      </c>
      <c r="E2901" s="277" t="str">
        <f>IF('statement of marks'!AR81="","",'statement of marks'!AR81)</f>
        <v/>
      </c>
      <c r="F2901" s="360" t="str">
        <f>IF('statement of marks'!AT81="","",'statement of marks'!AT81)</f>
        <v/>
      </c>
      <c r="G2901" s="277" t="str">
        <f>IF('statement of marks'!AU81="","",'statement of marks'!AU81)</f>
        <v/>
      </c>
      <c r="H2901" s="270" t="str">
        <f t="shared" si="443"/>
        <v/>
      </c>
      <c r="I2901" s="202" t="str">
        <f>IF('statement of marks'!AW81="","",'statement of marks'!AW81)</f>
        <v/>
      </c>
      <c r="J2901" s="203" t="str">
        <f t="shared" si="444"/>
        <v/>
      </c>
      <c r="K2901" s="275" t="str">
        <f>CONCATENATE('statement of marks'!IF81,'statement of marks'!IL81,'statement of marks'!IM81)</f>
        <v/>
      </c>
      <c r="L2901" s="277" t="str">
        <f>IF('result subject-wise'!AD81="","",'result subject-wise'!AD81)</f>
        <v/>
      </c>
      <c r="M2901" s="277" t="str">
        <f>IF('result subject-wise'!AM81="","",'result subject-wise'!AM81)</f>
        <v/>
      </c>
      <c r="N2901" s="276" t="str">
        <f t="shared" si="445"/>
        <v/>
      </c>
      <c r="P2901" s="362"/>
    </row>
    <row r="2902" spans="1:16" ht="21" customHeight="1">
      <c r="A2902" s="891" t="str">
        <f>'statement of marks'!$BE$3</f>
        <v xml:space="preserve"> SCIENCE</v>
      </c>
      <c r="B2902" s="892"/>
      <c r="C2902" s="277" t="str">
        <f>IF('statement of marks'!BE81="","",'statement of marks'!BE81)</f>
        <v/>
      </c>
      <c r="D2902" s="277" t="str">
        <f>IF('statement of marks'!BF81="","",'statement of marks'!BF81)</f>
        <v/>
      </c>
      <c r="E2902" s="277" t="str">
        <f>IF('statement of marks'!BG81="","",'statement of marks'!BG81)</f>
        <v/>
      </c>
      <c r="F2902" s="360" t="str">
        <f>IF('statement of marks'!BI81="","",'statement of marks'!BI81)</f>
        <v/>
      </c>
      <c r="G2902" s="277" t="str">
        <f>IF('statement of marks'!BJ81="","",'statement of marks'!BJ81)</f>
        <v/>
      </c>
      <c r="H2902" s="270" t="str">
        <f t="shared" si="443"/>
        <v/>
      </c>
      <c r="I2902" s="202" t="str">
        <f>IF('statement of marks'!BL81="","",'statement of marks'!BL81)</f>
        <v/>
      </c>
      <c r="J2902" s="203" t="str">
        <f t="shared" si="444"/>
        <v/>
      </c>
      <c r="K2902" s="275" t="str">
        <f>CONCATENATE('statement of marks'!IN81,'statement of marks'!IO81,'statement of marks'!IP81)</f>
        <v/>
      </c>
      <c r="L2902" s="277" t="str">
        <f>IF('result subject-wise'!AE81="","",'result subject-wise'!AE81)</f>
        <v/>
      </c>
      <c r="M2902" s="277" t="str">
        <f>IF('result subject-wise'!AN81="","",'result subject-wise'!AN81)</f>
        <v/>
      </c>
      <c r="N2902" s="276" t="str">
        <f t="shared" si="445"/>
        <v/>
      </c>
      <c r="P2902" s="362"/>
    </row>
    <row r="2903" spans="1:16" ht="21" customHeight="1">
      <c r="A2903" s="909" t="str">
        <f>'statement of marks'!$BU81</f>
        <v xml:space="preserve"> SOCIAL SCIENCE</v>
      </c>
      <c r="B2903" s="910"/>
      <c r="C2903" s="277">
        <f>IF('statement of marks'!CL81="","",'statement of marks'!CL81)</f>
        <v>10</v>
      </c>
      <c r="D2903" s="277">
        <f>IF('statement of marks'!CM81="","",'statement of marks'!CM81)</f>
        <v>10</v>
      </c>
      <c r="E2903" s="277">
        <f>IF('statement of marks'!CN81="","",'statement of marks'!CN81)</f>
        <v>9</v>
      </c>
      <c r="F2903" s="360">
        <f>IF('statement of marks'!CO81="","",'statement of marks'!CO81)</f>
        <v>0.5</v>
      </c>
      <c r="G2903" s="277">
        <f>IF('statement of marks'!CP81="","",'statement of marks'!CP81)</f>
        <v>70</v>
      </c>
      <c r="H2903" s="270">
        <f t="shared" si="443"/>
        <v>99.5</v>
      </c>
      <c r="I2903" s="202">
        <f>IF('statement of marks'!CR81="","",'statement of marks'!CR81)</f>
        <v>100</v>
      </c>
      <c r="J2903" s="203">
        <f t="shared" si="444"/>
        <v>199.5</v>
      </c>
      <c r="K2903" s="275" t="str">
        <f>CONCATENATE('statement of marks'!IQ81,'statement of marks'!IR81,'statement of marks'!IS81)</f>
        <v/>
      </c>
      <c r="L2903" s="277" t="str">
        <f>IF('result subject-wise'!AF81="","",'result subject-wise'!AF81)</f>
        <v/>
      </c>
      <c r="M2903" s="277" t="str">
        <f>IF('result subject-wise'!AO81="","",'result subject-wise'!AO81)</f>
        <v/>
      </c>
      <c r="N2903" s="276">
        <f t="shared" si="445"/>
        <v>199.5</v>
      </c>
      <c r="P2903" s="362"/>
    </row>
    <row r="2904" spans="1:16" ht="21" customHeight="1">
      <c r="A2904" s="891" t="str">
        <f>'statement of marks'!$CZ$3</f>
        <v xml:space="preserve"> MATHEMATICS</v>
      </c>
      <c r="B2904" s="892"/>
      <c r="C2904" s="277">
        <f>IF('statement of marks'!CZ81="","",'statement of marks'!CZ81)</f>
        <v>5</v>
      </c>
      <c r="D2904" s="277">
        <f>IF('statement of marks'!DA81="","",'statement of marks'!DA81)</f>
        <v>4</v>
      </c>
      <c r="E2904" s="277">
        <f>IF('statement of marks'!DB81="","",'statement of marks'!DB81)</f>
        <v>8</v>
      </c>
      <c r="F2904" s="360">
        <f>IF('statement of marks'!DD81="","",'statement of marks'!DD81)</f>
        <v>1</v>
      </c>
      <c r="G2904" s="277">
        <f>IF('statement of marks'!DE81="","",'statement of marks'!DE81)</f>
        <v>25</v>
      </c>
      <c r="H2904" s="270">
        <f t="shared" si="443"/>
        <v>43</v>
      </c>
      <c r="I2904" s="202">
        <f>IF('statement of marks'!DG81="","",'statement of marks'!DG81)</f>
        <v>90</v>
      </c>
      <c r="J2904" s="203">
        <f t="shared" si="444"/>
        <v>133</v>
      </c>
      <c r="K2904" s="275" t="str">
        <f>CONCATENATE('statement of marks'!IT81,'statement of marks'!IU81,'statement of marks'!IV81)</f>
        <v/>
      </c>
      <c r="L2904" s="277" t="str">
        <f>IF('result subject-wise'!AG81="","",'result subject-wise'!AG81)</f>
        <v/>
      </c>
      <c r="M2904" s="277" t="str">
        <f>IF('result subject-wise'!AP81="","",'result subject-wise'!AP81)</f>
        <v/>
      </c>
      <c r="N2904" s="276">
        <f t="shared" si="445"/>
        <v>133</v>
      </c>
      <c r="P2904" s="362"/>
    </row>
    <row r="2905" spans="1:16" ht="21" customHeight="1">
      <c r="A2905" s="911" t="s">
        <v>214</v>
      </c>
      <c r="B2905" s="912"/>
      <c r="C2905" s="274">
        <f t="shared" ref="C2905:D2905" si="446">IF(C2904="","",SUM(C2899:C2904))</f>
        <v>15</v>
      </c>
      <c r="D2905" s="274">
        <f t="shared" si="446"/>
        <v>14</v>
      </c>
      <c r="E2905" s="274">
        <f>IF(E2904="","",SUM(E2899:E2904))</f>
        <v>17</v>
      </c>
      <c r="F2905" s="361">
        <f>IF(F2904="","",SUM(F2899:F2904))</f>
        <v>1.5</v>
      </c>
      <c r="G2905" s="274">
        <f t="shared" ref="G2905:J2905" si="447">IF(G2904="","",SUM(G2899:G2904))</f>
        <v>95</v>
      </c>
      <c r="H2905" s="274">
        <f t="shared" si="447"/>
        <v>142.5</v>
      </c>
      <c r="I2905" s="274">
        <f t="shared" si="447"/>
        <v>190</v>
      </c>
      <c r="J2905" s="274">
        <f t="shared" si="447"/>
        <v>332.5</v>
      </c>
      <c r="K2905" s="913"/>
      <c r="L2905" s="914"/>
      <c r="M2905" s="919">
        <f>COUNTIF(M2899:M2904,"F")</f>
        <v>0</v>
      </c>
      <c r="N2905" s="273">
        <f>SUM(N2899:N2904)</f>
        <v>332.5</v>
      </c>
      <c r="P2905" s="362"/>
    </row>
    <row r="2906" spans="1:16" ht="21" customHeight="1">
      <c r="A2906" s="911" t="s">
        <v>199</v>
      </c>
      <c r="B2906" s="912"/>
      <c r="C2906" s="270">
        <f>60-(COUNTIF(C2899:C2904,"NA")*C2898+COUNTIF(C2899:C2904,"ML")*C2898)</f>
        <v>60</v>
      </c>
      <c r="D2906" s="270">
        <f>60-(COUNTIF(D2899:D2904,"NA")*D2898+COUNTIF(D2899:D2904,"ML")*D2898)</f>
        <v>60</v>
      </c>
      <c r="E2906" s="270">
        <f>53-(COUNTIF(E2899:E2904,"NA")*9+COUNTIF(E2899:E2904,"ML")*9)</f>
        <v>53</v>
      </c>
      <c r="F2906" s="270">
        <f>7-(COUNTIF(F2899:F2904,"ML")*1)</f>
        <v>7</v>
      </c>
      <c r="G2906" s="270">
        <f>420-(COUNTIF(G2899:G2904,"NA")*G2898+COUNTIF(G2899:G2904,"ML")*G2898)</f>
        <v>420</v>
      </c>
      <c r="H2906" s="270">
        <f>SUM(C2906:G2906)</f>
        <v>600</v>
      </c>
      <c r="I2906" s="270">
        <f>600-(COUNTIF(I2899:I2904,"ML")*100)</f>
        <v>600</v>
      </c>
      <c r="J2906" s="270">
        <f>SUM(H2906:I2906)</f>
        <v>1200</v>
      </c>
      <c r="K2906" s="915"/>
      <c r="L2906" s="916"/>
      <c r="M2906" s="920"/>
      <c r="N2906" s="201">
        <f>6*N2898</f>
        <v>1200</v>
      </c>
      <c r="P2906" s="362"/>
    </row>
    <row r="2907" spans="1:16" ht="21" customHeight="1">
      <c r="A2907" s="922" t="s">
        <v>130</v>
      </c>
      <c r="B2907" s="923"/>
      <c r="C2907" s="204">
        <f t="shared" ref="C2907:J2907" si="448">C2905/C2906*100</f>
        <v>25</v>
      </c>
      <c r="D2907" s="204">
        <f t="shared" si="448"/>
        <v>23.333333333333332</v>
      </c>
      <c r="E2907" s="204">
        <f t="shared" si="448"/>
        <v>32.075471698113205</v>
      </c>
      <c r="F2907" s="204">
        <f t="shared" si="448"/>
        <v>21.428571428571427</v>
      </c>
      <c r="G2907" s="204">
        <f t="shared" si="448"/>
        <v>22.61904761904762</v>
      </c>
      <c r="H2907" s="204">
        <f t="shared" si="448"/>
        <v>23.75</v>
      </c>
      <c r="I2907" s="204">
        <f t="shared" si="448"/>
        <v>31.666666666666664</v>
      </c>
      <c r="J2907" s="204">
        <f t="shared" si="448"/>
        <v>27.708333333333336</v>
      </c>
      <c r="K2907" s="917"/>
      <c r="L2907" s="918"/>
      <c r="M2907" s="921"/>
      <c r="N2907" s="354">
        <f>N2905/N2906*100</f>
        <v>27.708333333333336</v>
      </c>
      <c r="P2907" s="363"/>
    </row>
    <row r="2908" spans="1:16" ht="21" customHeight="1">
      <c r="A2908" s="891" t="str">
        <f>'statement of marks'!$DS$3</f>
        <v>RAJASTHAN KA SWARNIM ITIHAS</v>
      </c>
      <c r="B2908" s="892"/>
      <c r="C2908" s="272">
        <f>IF('statement of marks'!DS81="","",'statement of marks'!DS81)</f>
        <v>10</v>
      </c>
      <c r="D2908" s="272">
        <f>IF('statement of marks'!DT81="","",'statement of marks'!DT81)</f>
        <v>10</v>
      </c>
      <c r="E2908" s="277">
        <f>IF('statement of marks'!DU81="","",'statement of marks'!DU81)</f>
        <v>10</v>
      </c>
      <c r="F2908" s="924"/>
      <c r="G2908" s="272">
        <f>IF('statement of marks'!DW81="","",'statement of marks'!DW81)</f>
        <v>70</v>
      </c>
      <c r="H2908" s="270">
        <f>IF(G2908="","",SUM(C2908:G2908))</f>
        <v>100</v>
      </c>
      <c r="I2908" s="272">
        <f>IF('statement of marks'!DY81="","",'statement of marks'!DY81)</f>
        <v>100</v>
      </c>
      <c r="J2908" s="270">
        <f>IF(I2908="","",SUM(H2908:I2908))</f>
        <v>200</v>
      </c>
      <c r="K2908" s="275" t="str">
        <f>IF('statement of marks'!IW81="","",'statement of marks'!IW81)</f>
        <v/>
      </c>
      <c r="L2908" s="280" t="str">
        <f>IF('result subject-wise'!AQ81="","",'result subject-wise'!AQ81)</f>
        <v/>
      </c>
      <c r="M2908" s="927" t="s">
        <v>441</v>
      </c>
      <c r="N2908" s="928"/>
      <c r="P2908" s="362"/>
    </row>
    <row r="2909" spans="1:16" ht="21" customHeight="1">
      <c r="A2909" s="891" t="str">
        <f>'statement of marks'!$EG$3</f>
        <v xml:space="preserve"> PH. AND HEALTH EDU.</v>
      </c>
      <c r="B2909" s="892"/>
      <c r="C2909" s="272">
        <f>IF('statement of marks'!EI81="","",'statement of marks'!EI81)</f>
        <v>14</v>
      </c>
      <c r="D2909" s="272">
        <f>IF('statement of marks'!EL81="","",'statement of marks'!EL81)</f>
        <v>11</v>
      </c>
      <c r="E2909" s="277">
        <f>IF('statement of marks'!EO81="","",'statement of marks'!EO81)</f>
        <v>25</v>
      </c>
      <c r="F2909" s="925"/>
      <c r="G2909" s="272">
        <f>IF('statement of marks'!EU81="","",'statement of marks'!EU81)</f>
        <v>38</v>
      </c>
      <c r="H2909" s="270">
        <f>IF(G2909="","",SUM(C2909:G2909))</f>
        <v>88</v>
      </c>
      <c r="I2909" s="272">
        <f>IF('statement of marks'!EZ81="","",'statement of marks'!EZ81)</f>
        <v>100</v>
      </c>
      <c r="J2909" s="270">
        <f>IF(I2909="","",SUM(H2909:I2909))</f>
        <v>188</v>
      </c>
      <c r="K2909" s="275" t="str">
        <f>IF('statement of marks'!IX81="","",'statement of marks'!IX81)</f>
        <v>A</v>
      </c>
      <c r="L2909" s="274" t="str">
        <f>IF('result subject-wise'!AR81="","",'result subject-wise'!AR81)</f>
        <v/>
      </c>
      <c r="M2909" s="929"/>
      <c r="N2909" s="930"/>
      <c r="P2909" s="362"/>
    </row>
    <row r="2910" spans="1:16" ht="21" customHeight="1">
      <c r="A2910" s="891" t="str">
        <f>'statement of marks'!$FJ$3</f>
        <v xml:space="preserve"> FOUNDATION OF IT</v>
      </c>
      <c r="B2910" s="892"/>
      <c r="C2910" s="272">
        <f>IF('statement of marks'!FJ81="","",'statement of marks'!FJ81)</f>
        <v>10</v>
      </c>
      <c r="D2910" s="272">
        <f>IF('statement of marks'!FK81="","",'statement of marks'!FK81)</f>
        <v>10</v>
      </c>
      <c r="E2910" s="277">
        <f>IF('statement of marks'!FL81="","",'statement of marks'!FL81)</f>
        <v>10</v>
      </c>
      <c r="F2910" s="926"/>
      <c r="G2910" s="272">
        <f>IF('statement of marks'!FP81="","",'statement of marks'!FP81)</f>
        <v>51</v>
      </c>
      <c r="H2910" s="270">
        <f>IF(G2910="","",SUM(C2910:G2910))</f>
        <v>81</v>
      </c>
      <c r="I2910" s="272">
        <f>IF('statement of marks'!FU81="","",'statement of marks'!FU81)</f>
        <v>90</v>
      </c>
      <c r="J2910" s="270">
        <f>IF(I2910="","",SUM(H2910:I2910))</f>
        <v>171</v>
      </c>
      <c r="K2910" s="275" t="str">
        <f>IF('statement of marks'!IY81="","",'statement of marks'!IY81)</f>
        <v>A</v>
      </c>
      <c r="L2910" s="274" t="str">
        <f>IF('result subject-wise'!AS81="","",'result subject-wise'!AS81)</f>
        <v/>
      </c>
      <c r="M2910" s="931" t="str">
        <f>IF('result subject-wise'!AV81="","",'result subject-wise'!AV81)</f>
        <v/>
      </c>
      <c r="N2910" s="932"/>
      <c r="P2910" s="362"/>
    </row>
    <row r="2911" spans="1:16" ht="21" customHeight="1">
      <c r="A2911" s="891" t="str">
        <f>'statement of marks'!$GE$3</f>
        <v xml:space="preserve"> S.U.P.W.</v>
      </c>
      <c r="B2911" s="892"/>
      <c r="C2911" s="933" t="s">
        <v>244</v>
      </c>
      <c r="D2911" s="934"/>
      <c r="E2911" s="933" t="s">
        <v>74</v>
      </c>
      <c r="F2911" s="933"/>
      <c r="G2911" s="934"/>
      <c r="H2911" s="934" t="s">
        <v>75</v>
      </c>
      <c r="I2911" s="934"/>
      <c r="J2911" s="270" t="s">
        <v>35</v>
      </c>
      <c r="K2911" s="274" t="s">
        <v>52</v>
      </c>
      <c r="L2911" s="935"/>
      <c r="M2911" s="933" t="s">
        <v>130</v>
      </c>
      <c r="N2911" s="936"/>
      <c r="P2911" s="362"/>
    </row>
    <row r="2912" spans="1:16" ht="21" customHeight="1">
      <c r="A2912" s="891"/>
      <c r="B2912" s="892"/>
      <c r="C2912" s="934">
        <f>'statement of marks'!$GE$6</f>
        <v>25</v>
      </c>
      <c r="D2912" s="934"/>
      <c r="E2912" s="934">
        <f>'statement of marks'!$GF$6</f>
        <v>45</v>
      </c>
      <c r="F2912" s="934"/>
      <c r="G2912" s="934"/>
      <c r="H2912" s="934">
        <f>'statement of marks'!$GG$6</f>
        <v>30</v>
      </c>
      <c r="I2912" s="934"/>
      <c r="J2912" s="270">
        <f>SUM(C2912,E2912,H2912)</f>
        <v>100</v>
      </c>
      <c r="K2912" s="274"/>
      <c r="L2912" s="935"/>
      <c r="M2912" s="937" t="str">
        <f>IF(M2910="PASS",N2907,"")</f>
        <v/>
      </c>
      <c r="N2912" s="938"/>
      <c r="P2912" s="362"/>
    </row>
    <row r="2913" spans="1:16" ht="21" customHeight="1">
      <c r="A2913" s="891"/>
      <c r="B2913" s="892"/>
      <c r="C2913" s="939">
        <f>IF('statement of marks'!GE81="","",'statement of marks'!GE81)</f>
        <v>24</v>
      </c>
      <c r="D2913" s="939"/>
      <c r="E2913" s="939">
        <f>'statement of marks'!GF81</f>
        <v>44</v>
      </c>
      <c r="F2913" s="939"/>
      <c r="G2913" s="939"/>
      <c r="H2913" s="939">
        <f>'statement of marks'!GG81</f>
        <v>30</v>
      </c>
      <c r="I2913" s="939"/>
      <c r="J2913" s="272">
        <f>IF(H2913="","",SUM(C2913,E2913,H2913))</f>
        <v>98</v>
      </c>
      <c r="K2913" s="275" t="str">
        <f>IF('statement of marks'!IZ81="","",'statement of marks'!IZ81)</f>
        <v>A</v>
      </c>
      <c r="L2913" s="935"/>
      <c r="M2913" s="940" t="s">
        <v>50</v>
      </c>
      <c r="N2913" s="941"/>
      <c r="P2913" s="362"/>
    </row>
    <row r="2914" spans="1:16" ht="21" customHeight="1">
      <c r="A2914" s="891" t="str">
        <f>'statement of marks'!$GN$3</f>
        <v xml:space="preserve"> ART EDU.</v>
      </c>
      <c r="B2914" s="892"/>
      <c r="C2914" s="934" t="s">
        <v>76</v>
      </c>
      <c r="D2914" s="934"/>
      <c r="E2914" s="934" t="s">
        <v>77</v>
      </c>
      <c r="F2914" s="934"/>
      <c r="G2914" s="934"/>
      <c r="H2914" s="934" t="s">
        <v>78</v>
      </c>
      <c r="I2914" s="934"/>
      <c r="J2914" s="270" t="s">
        <v>35</v>
      </c>
      <c r="K2914" s="274" t="s">
        <v>52</v>
      </c>
      <c r="L2914" s="935"/>
      <c r="M2914" s="942" t="str">
        <f>IF(M2912="","",IF(M2912&gt;=60,"FIRST",IF(M2912&gt;=48,"SECOND",IF(M2912&gt;=36,"THIRD"))))</f>
        <v/>
      </c>
      <c r="N2914" s="943"/>
      <c r="P2914" s="362"/>
    </row>
    <row r="2915" spans="1:16" ht="21" customHeight="1">
      <c r="A2915" s="891"/>
      <c r="B2915" s="892"/>
      <c r="C2915" s="934">
        <f>'statement of marks'!$GN$6</f>
        <v>25</v>
      </c>
      <c r="D2915" s="934"/>
      <c r="E2915" s="274">
        <f>'statement of marks'!$GO$6</f>
        <v>30</v>
      </c>
      <c r="F2915" s="274"/>
      <c r="G2915" s="270">
        <f>'statement of marks'!$GP$6</f>
        <v>30</v>
      </c>
      <c r="H2915" s="934">
        <f>'statement of marks'!$GQ$6</f>
        <v>15</v>
      </c>
      <c r="I2915" s="934"/>
      <c r="J2915" s="270">
        <f>SUM(C2915,E2915,G2915,H2915)</f>
        <v>100</v>
      </c>
      <c r="K2915" s="274"/>
      <c r="L2915" s="935"/>
      <c r="M2915" s="942"/>
      <c r="N2915" s="943"/>
      <c r="P2915" s="362"/>
    </row>
    <row r="2916" spans="1:16" ht="21" customHeight="1">
      <c r="A2916" s="891"/>
      <c r="B2916" s="892"/>
      <c r="C2916" s="939">
        <f>IF('statement of marks'!GN81="","",'statement of marks'!GN81)</f>
        <v>24</v>
      </c>
      <c r="D2916" s="939"/>
      <c r="E2916" s="277">
        <f>'statement of marks'!GO81</f>
        <v>28</v>
      </c>
      <c r="F2916" s="277"/>
      <c r="G2916" s="272">
        <f>'statement of marks'!GP81</f>
        <v>27</v>
      </c>
      <c r="H2916" s="939">
        <f>'statement of marks'!GQ81</f>
        <v>14</v>
      </c>
      <c r="I2916" s="939"/>
      <c r="J2916" s="270">
        <f>IF(H2916="","",SUM(C2916:H2916))</f>
        <v>93</v>
      </c>
      <c r="K2916" s="275" t="str">
        <f>IF('statement of marks'!JA81="","",'statement of marks'!JA81)</f>
        <v>A</v>
      </c>
      <c r="L2916" s="944" t="s">
        <v>442</v>
      </c>
      <c r="M2916" s="945"/>
      <c r="N2916" s="946"/>
      <c r="P2916" s="362"/>
    </row>
    <row r="2917" spans="1:16" ht="21" customHeight="1">
      <c r="A2917" s="922" t="s">
        <v>439</v>
      </c>
      <c r="B2917" s="923"/>
      <c r="C2917" s="901" t="str">
        <f>'statement of marks'!HK81</f>
        <v/>
      </c>
      <c r="D2917" s="901"/>
      <c r="E2917" s="901"/>
      <c r="F2917" s="278"/>
      <c r="G2917" s="278" t="s">
        <v>211</v>
      </c>
      <c r="H2917" s="275" t="str">
        <f>IF('statement of marks'!DR81="","",'statement of marks'!DR81)</f>
        <v/>
      </c>
      <c r="I2917" s="942" t="s">
        <v>209</v>
      </c>
      <c r="J2917" s="942"/>
      <c r="K2917" s="272" t="str">
        <f>IF('statement of marks'!HM81="","",'statement of marks'!HM81)</f>
        <v/>
      </c>
      <c r="L2917" s="945"/>
      <c r="M2917" s="945"/>
      <c r="N2917" s="946"/>
      <c r="P2917" s="362"/>
    </row>
    <row r="2918" spans="1:16" ht="21" customHeight="1">
      <c r="A2918" s="310" t="s">
        <v>363</v>
      </c>
      <c r="B2918" s="947" t="s">
        <v>202</v>
      </c>
      <c r="C2918" s="947"/>
      <c r="D2918" s="939" t="s">
        <v>203</v>
      </c>
      <c r="E2918" s="939"/>
      <c r="F2918" s="272"/>
      <c r="G2918" s="939" t="s">
        <v>204</v>
      </c>
      <c r="H2918" s="939"/>
      <c r="I2918" s="939" t="s">
        <v>205</v>
      </c>
      <c r="J2918" s="939"/>
      <c r="K2918" s="272" t="s">
        <v>324</v>
      </c>
      <c r="L2918" s="945"/>
      <c r="M2918" s="945"/>
      <c r="N2918" s="946"/>
      <c r="P2918" s="362"/>
    </row>
    <row r="2919" spans="1:16" ht="21" customHeight="1">
      <c r="A2919" s="891" t="s">
        <v>200</v>
      </c>
      <c r="B2919" s="892"/>
      <c r="C2919" s="277" t="str">
        <f>IF('statement of marks'!HO81="","",'statement of marks'!HO81)</f>
        <v/>
      </c>
      <c r="D2919" s="893" t="str">
        <f>IF('statement of marks'!HQ81="","",'statement of marks'!HQ81)</f>
        <v/>
      </c>
      <c r="E2919" s="893"/>
      <c r="F2919" s="277"/>
      <c r="G2919" s="893" t="str">
        <f>IF('statement of marks'!HS81="","",'statement of marks'!HS81)</f>
        <v/>
      </c>
      <c r="H2919" s="893"/>
      <c r="I2919" s="893" t="str">
        <f>IF('statement of marks'!HU81="","",'statement of marks'!HU81)</f>
        <v/>
      </c>
      <c r="J2919" s="893"/>
      <c r="K2919" s="275" t="str">
        <f>'statement of marks'!HW81</f>
        <v/>
      </c>
      <c r="L2919" s="894" t="str">
        <f>IF(OR(M2910="PASS",M2910="FAIL"),'result subject-wise'!$AV$112,"")</f>
        <v/>
      </c>
      <c r="M2919" s="894"/>
      <c r="N2919" s="895"/>
      <c r="P2919" s="362"/>
    </row>
    <row r="2920" spans="1:16" ht="21" customHeight="1">
      <c r="A2920" s="896" t="s">
        <v>201</v>
      </c>
      <c r="B2920" s="897"/>
      <c r="C2920" s="274" t="str">
        <f>IF('statement of marks'!HN81="","",'statement of marks'!HN81)</f>
        <v/>
      </c>
      <c r="D2920" s="898" t="str">
        <f>IF('statement of marks'!HP81="","",'statement of marks'!HP81)</f>
        <v/>
      </c>
      <c r="E2920" s="898"/>
      <c r="F2920" s="274"/>
      <c r="G2920" s="898" t="str">
        <f>IF('statement of marks'!HR81="","",'statement of marks'!HR81)</f>
        <v/>
      </c>
      <c r="H2920" s="898"/>
      <c r="I2920" s="898" t="str">
        <f>IF('statement of marks'!HT81="","",'statement of marks'!HT81)</f>
        <v/>
      </c>
      <c r="J2920" s="898"/>
      <c r="K2920" s="274" t="str">
        <f>'statement of marks'!HV81</f>
        <v/>
      </c>
      <c r="L2920" s="894"/>
      <c r="M2920" s="894"/>
      <c r="N2920" s="895"/>
      <c r="P2920" s="362"/>
    </row>
    <row r="2921" spans="1:16" ht="21" customHeight="1">
      <c r="A2921" s="899" t="s">
        <v>323</v>
      </c>
      <c r="B2921" s="900"/>
      <c r="C2921" s="22"/>
      <c r="D2921" s="901"/>
      <c r="E2921" s="901"/>
      <c r="F2921" s="278"/>
      <c r="G2921" s="901"/>
      <c r="H2921" s="901"/>
      <c r="I2921" s="901"/>
      <c r="J2921" s="901"/>
      <c r="K2921" s="901"/>
      <c r="L2921" s="901"/>
      <c r="M2921" s="901"/>
      <c r="N2921" s="902"/>
      <c r="P2921" s="362"/>
    </row>
    <row r="2922" spans="1:16" ht="21" customHeight="1">
      <c r="A2922" s="899" t="s">
        <v>206</v>
      </c>
      <c r="B2922" s="900"/>
      <c r="C2922" s="22"/>
      <c r="D2922" s="901"/>
      <c r="E2922" s="901"/>
      <c r="F2922" s="278"/>
      <c r="G2922" s="901"/>
      <c r="H2922" s="901"/>
      <c r="I2922" s="901"/>
      <c r="J2922" s="901"/>
      <c r="K2922" s="901"/>
      <c r="L2922" s="901"/>
      <c r="M2922" s="901"/>
      <c r="N2922" s="902"/>
      <c r="P2922" s="362"/>
    </row>
    <row r="2923" spans="1:16" ht="21" customHeight="1">
      <c r="A2923" s="891" t="s">
        <v>322</v>
      </c>
      <c r="B2923" s="892"/>
      <c r="C2923" s="22"/>
      <c r="D2923" s="901"/>
      <c r="E2923" s="901"/>
      <c r="F2923" s="278"/>
      <c r="G2923" s="901"/>
      <c r="H2923" s="901"/>
      <c r="I2923" s="901"/>
      <c r="J2923" s="901"/>
      <c r="K2923" s="594" t="s">
        <v>322</v>
      </c>
      <c r="L2923" s="901"/>
      <c r="M2923" s="901"/>
      <c r="N2923" s="902"/>
      <c r="P2923" s="362"/>
    </row>
    <row r="2924" spans="1:16" ht="21" customHeight="1">
      <c r="A2924" s="891" t="s">
        <v>207</v>
      </c>
      <c r="B2924" s="892"/>
      <c r="C2924" s="22"/>
      <c r="D2924" s="901"/>
      <c r="E2924" s="901"/>
      <c r="F2924" s="278"/>
      <c r="G2924" s="901"/>
      <c r="H2924" s="901"/>
      <c r="I2924" s="901"/>
      <c r="J2924" s="901"/>
      <c r="K2924" s="901"/>
      <c r="L2924" s="901"/>
      <c r="M2924" s="901"/>
      <c r="N2924" s="902"/>
      <c r="P2924" s="362"/>
    </row>
    <row r="2925" spans="1:16" ht="21" customHeight="1" thickBot="1">
      <c r="A2925" s="905" t="s">
        <v>208</v>
      </c>
      <c r="B2925" s="906"/>
      <c r="C2925" s="906"/>
      <c r="D2925" s="906"/>
      <c r="E2925" s="906"/>
      <c r="F2925" s="314"/>
      <c r="G2925" s="907">
        <f>'statement of marks'!$HV$108</f>
        <v>45781</v>
      </c>
      <c r="H2925" s="907"/>
      <c r="I2925" s="908" t="s">
        <v>210</v>
      </c>
      <c r="J2925" s="908"/>
      <c r="K2925" s="903"/>
      <c r="L2925" s="903"/>
      <c r="M2925" s="903"/>
      <c r="N2925" s="904"/>
      <c r="P2925" s="362"/>
    </row>
    <row r="2926" spans="1:16" ht="21" customHeight="1" thickTop="1">
      <c r="A2926" s="962" t="s">
        <v>195</v>
      </c>
      <c r="B2926" s="963"/>
      <c r="C2926" s="963"/>
      <c r="D2926" s="963"/>
      <c r="E2926" s="963"/>
      <c r="F2926" s="963"/>
      <c r="G2926" s="963"/>
      <c r="H2926" s="963"/>
      <c r="I2926" s="963"/>
      <c r="J2926" s="963"/>
      <c r="K2926" s="963"/>
      <c r="L2926" s="963"/>
      <c r="M2926" s="963"/>
      <c r="N2926" s="964"/>
      <c r="P2926" s="362"/>
    </row>
    <row r="2927" spans="1:16" ht="21" customHeight="1">
      <c r="A2927" s="965" t="str">
        <f>IF('statement of marks'!$A$2="","",'statement of marks'!$A$2)</f>
        <v>Govt. Higher Secondary School, XYZ</v>
      </c>
      <c r="B2927" s="966"/>
      <c r="C2927" s="966"/>
      <c r="D2927" s="966"/>
      <c r="E2927" s="966"/>
      <c r="F2927" s="966"/>
      <c r="G2927" s="966"/>
      <c r="H2927" s="966"/>
      <c r="I2927" s="966"/>
      <c r="J2927" s="966"/>
      <c r="K2927" s="966"/>
      <c r="L2927" s="966"/>
      <c r="M2927" s="966"/>
      <c r="N2927" s="967"/>
      <c r="P2927" s="362"/>
    </row>
    <row r="2928" spans="1:16" ht="21" customHeight="1">
      <c r="A2928" s="965"/>
      <c r="B2928" s="966"/>
      <c r="C2928" s="966"/>
      <c r="D2928" s="966"/>
      <c r="E2928" s="966"/>
      <c r="F2928" s="966"/>
      <c r="G2928" s="966"/>
      <c r="H2928" s="966"/>
      <c r="I2928" s="966"/>
      <c r="J2928" s="966"/>
      <c r="K2928" s="966"/>
      <c r="L2928" s="966"/>
      <c r="M2928" s="966"/>
      <c r="N2928" s="967"/>
      <c r="P2928" s="362"/>
    </row>
    <row r="2929" spans="1:16" ht="21" customHeight="1">
      <c r="A2929" s="891" t="s">
        <v>196</v>
      </c>
      <c r="B2929" s="892"/>
      <c r="C2929" s="939" t="str">
        <f>IF(M2949="","MAIN EXAM.",IF(C2956="SUPPL.","SUPPL. EXAM.",IF(C2956="RE-EXAM.","RE-EXAM.",)))</f>
        <v>MAIN EXAM.</v>
      </c>
      <c r="D2929" s="939"/>
      <c r="E2929" s="939"/>
      <c r="F2929" s="939"/>
      <c r="G2929" s="939"/>
      <c r="H2929" s="948" t="s">
        <v>133</v>
      </c>
      <c r="I2929" s="949"/>
      <c r="J2929" s="352" t="str">
        <f>IF('statement of marks'!$F$3="","",'statement of marks'!$F$3)</f>
        <v>2024-25</v>
      </c>
      <c r="K2929" s="939" t="s">
        <v>62</v>
      </c>
      <c r="L2929" s="939"/>
      <c r="M2929" s="939" t="str">
        <f>IF('statement of marks'!D82="","",'statement of marks'!D82)</f>
        <v/>
      </c>
      <c r="N2929" s="950"/>
      <c r="P2929" s="362"/>
    </row>
    <row r="2930" spans="1:16" ht="21" customHeight="1">
      <c r="A2930" s="891" t="s">
        <v>36</v>
      </c>
      <c r="B2930" s="892"/>
      <c r="C2930" s="892" t="str">
        <f>IF('statement of marks'!G82="","",'statement of marks'!G82)</f>
        <v/>
      </c>
      <c r="D2930" s="892"/>
      <c r="E2930" s="892"/>
      <c r="F2930" s="892"/>
      <c r="G2930" s="892"/>
      <c r="H2930" s="892"/>
      <c r="I2930" s="892"/>
      <c r="J2930" s="892"/>
      <c r="K2930" s="892"/>
      <c r="L2930" s="892"/>
      <c r="M2930" s="892"/>
      <c r="N2930" s="951"/>
      <c r="P2930" s="362"/>
    </row>
    <row r="2931" spans="1:16" ht="21" customHeight="1">
      <c r="A2931" s="891" t="s">
        <v>37</v>
      </c>
      <c r="B2931" s="892"/>
      <c r="C2931" s="892" t="str">
        <f>IF('statement of marks'!H82="","",'statement of marks'!H82)</f>
        <v/>
      </c>
      <c r="D2931" s="892"/>
      <c r="E2931" s="892"/>
      <c r="F2931" s="892"/>
      <c r="G2931" s="892"/>
      <c r="H2931" s="892"/>
      <c r="I2931" s="892"/>
      <c r="J2931" s="892"/>
      <c r="K2931" s="892"/>
      <c r="L2931" s="892"/>
      <c r="M2931" s="892"/>
      <c r="N2931" s="951"/>
      <c r="P2931" s="362"/>
    </row>
    <row r="2932" spans="1:16" ht="21" customHeight="1">
      <c r="A2932" s="891" t="s">
        <v>38</v>
      </c>
      <c r="B2932" s="892"/>
      <c r="C2932" s="892" t="str">
        <f>IF('statement of marks'!I82="","",'statement of marks'!I82)</f>
        <v/>
      </c>
      <c r="D2932" s="892"/>
      <c r="E2932" s="892"/>
      <c r="F2932" s="892"/>
      <c r="G2932" s="892"/>
      <c r="H2932" s="892"/>
      <c r="I2932" s="892"/>
      <c r="J2932" s="892"/>
      <c r="K2932" s="892"/>
      <c r="L2932" s="892"/>
      <c r="M2932" s="892"/>
      <c r="N2932" s="951"/>
      <c r="P2932" s="362"/>
    </row>
    <row r="2933" spans="1:16" ht="21" customHeight="1">
      <c r="A2933" s="891" t="s">
        <v>243</v>
      </c>
      <c r="B2933" s="892"/>
      <c r="C2933" s="892" t="str">
        <f>IF('statement of marks'!$A$3="","",'statement of marks'!$A$3)</f>
        <v>9 'A'</v>
      </c>
      <c r="D2933" s="892"/>
      <c r="E2933" s="939" t="s">
        <v>63</v>
      </c>
      <c r="F2933" s="939"/>
      <c r="G2933" s="939"/>
      <c r="H2933" s="939" t="str">
        <f>IF('statement of marks'!E82="","",'statement of marks'!E82)</f>
        <v/>
      </c>
      <c r="I2933" s="939"/>
      <c r="J2933" s="952" t="s">
        <v>58</v>
      </c>
      <c r="K2933" s="952"/>
      <c r="L2933" s="953" t="str">
        <f>IF('statement of marks'!F82="","",'statement of marks'!F82)</f>
        <v/>
      </c>
      <c r="M2933" s="953"/>
      <c r="N2933" s="954"/>
      <c r="P2933" s="362"/>
    </row>
    <row r="2934" spans="1:16" ht="21" customHeight="1">
      <c r="A2934" s="955" t="s">
        <v>197</v>
      </c>
      <c r="B2934" s="956" t="s">
        <v>198</v>
      </c>
      <c r="C2934" s="659" t="s">
        <v>67</v>
      </c>
      <c r="D2934" s="659" t="s">
        <v>68</v>
      </c>
      <c r="E2934" s="957" t="s">
        <v>434</v>
      </c>
      <c r="F2934" s="958" t="s">
        <v>431</v>
      </c>
      <c r="G2934" s="659" t="s">
        <v>370</v>
      </c>
      <c r="H2934" s="659" t="s">
        <v>212</v>
      </c>
      <c r="I2934" s="659" t="s">
        <v>432</v>
      </c>
      <c r="J2934" s="659" t="s">
        <v>168</v>
      </c>
      <c r="K2934" s="659" t="s">
        <v>438</v>
      </c>
      <c r="L2934" s="659" t="s">
        <v>365</v>
      </c>
      <c r="M2934" s="659" t="s">
        <v>366</v>
      </c>
      <c r="N2934" s="961" t="s">
        <v>213</v>
      </c>
      <c r="P2934" s="362"/>
    </row>
    <row r="2935" spans="1:16" ht="21" customHeight="1">
      <c r="A2935" s="955"/>
      <c r="B2935" s="956"/>
      <c r="C2935" s="659"/>
      <c r="D2935" s="659"/>
      <c r="E2935" s="957"/>
      <c r="F2935" s="959"/>
      <c r="G2935" s="659"/>
      <c r="H2935" s="659"/>
      <c r="I2935" s="659"/>
      <c r="J2935" s="659"/>
      <c r="K2935" s="659"/>
      <c r="L2935" s="659"/>
      <c r="M2935" s="659"/>
      <c r="N2935" s="961"/>
      <c r="P2935" s="362"/>
    </row>
    <row r="2936" spans="1:16" ht="21" customHeight="1">
      <c r="A2936" s="955"/>
      <c r="B2936" s="956"/>
      <c r="C2936" s="659"/>
      <c r="D2936" s="659"/>
      <c r="E2936" s="957"/>
      <c r="F2936" s="960"/>
      <c r="G2936" s="659"/>
      <c r="H2936" s="659"/>
      <c r="I2936" s="659"/>
      <c r="J2936" s="659"/>
      <c r="K2936" s="659"/>
      <c r="L2936" s="659"/>
      <c r="M2936" s="659"/>
      <c r="N2936" s="961"/>
      <c r="P2936" s="362"/>
    </row>
    <row r="2937" spans="1:16" ht="21" customHeight="1">
      <c r="A2937" s="922" t="s">
        <v>149</v>
      </c>
      <c r="B2937" s="923"/>
      <c r="C2937" s="274">
        <v>10</v>
      </c>
      <c r="D2937" s="274">
        <v>10</v>
      </c>
      <c r="E2937" s="322" t="s">
        <v>436</v>
      </c>
      <c r="F2937" s="322" t="s">
        <v>437</v>
      </c>
      <c r="G2937" s="274">
        <v>70</v>
      </c>
      <c r="H2937" s="270">
        <v>100</v>
      </c>
      <c r="I2937" s="202">
        <v>100</v>
      </c>
      <c r="J2937" s="270">
        <v>200</v>
      </c>
      <c r="K2937" s="279"/>
      <c r="L2937" s="270">
        <v>100</v>
      </c>
      <c r="M2937" s="270"/>
      <c r="N2937" s="201">
        <v>200</v>
      </c>
      <c r="P2937" s="362"/>
    </row>
    <row r="2938" spans="1:16" ht="21" customHeight="1">
      <c r="A2938" s="891" t="str">
        <f>'statement of marks'!$J$3</f>
        <v xml:space="preserve"> HINDI</v>
      </c>
      <c r="B2938" s="892"/>
      <c r="C2938" s="277" t="str">
        <f>IF('statement of marks'!J82="","",'statement of marks'!J82)</f>
        <v/>
      </c>
      <c r="D2938" s="277" t="str">
        <f>IF('statement of marks'!K82="","",'statement of marks'!K82)</f>
        <v/>
      </c>
      <c r="E2938" s="277" t="str">
        <f>IF('statement of marks'!L82="","",'statement of marks'!L82)</f>
        <v/>
      </c>
      <c r="F2938" s="360" t="str">
        <f>IF('statement of marks'!N82="","",'statement of marks'!N82)</f>
        <v/>
      </c>
      <c r="G2938" s="277" t="str">
        <f>IF('statement of marks'!O82="","",'statement of marks'!O82)</f>
        <v/>
      </c>
      <c r="H2938" s="270" t="str">
        <f t="shared" ref="H2938:H2943" si="449">IF(G2938="","",SUM(C2938:G2938))</f>
        <v/>
      </c>
      <c r="I2938" s="202" t="str">
        <f>IF('statement of marks'!Q82="","",'statement of marks'!Q82)</f>
        <v/>
      </c>
      <c r="J2938" s="203" t="str">
        <f t="shared" ref="J2938:J2943" si="450">IF(I2938="","",SUM(H2938:I2938))</f>
        <v/>
      </c>
      <c r="K2938" s="275" t="str">
        <f>CONCATENATE('statement of marks'!HZ82,'statement of marks'!IA82,'statement of marks'!IB82)</f>
        <v/>
      </c>
      <c r="L2938" s="277" t="str">
        <f>IF('result subject-wise'!AB82="","",'result subject-wise'!AB82)</f>
        <v/>
      </c>
      <c r="M2938" s="277" t="str">
        <f>IF('result subject-wise'!AK82="","",'result subject-wise'!AK82)</f>
        <v/>
      </c>
      <c r="N2938" s="276" t="str">
        <f>IF(AND(K2938="RE",M2938=""),"",IF(AND(K2938="S",M2938=""),"",IF(M2938="P",SUM(H2938,L2938),J2938)))</f>
        <v/>
      </c>
      <c r="P2938" s="362"/>
    </row>
    <row r="2939" spans="1:16" ht="21" customHeight="1">
      <c r="A2939" s="891" t="str">
        <f>'statement of marks'!$Y$3</f>
        <v xml:space="preserve"> ENGLISH</v>
      </c>
      <c r="B2939" s="892"/>
      <c r="C2939" s="277" t="str">
        <f>IF('statement of marks'!Y82="","",'statement of marks'!Y82)</f>
        <v/>
      </c>
      <c r="D2939" s="277" t="str">
        <f>IF('statement of marks'!Z82="","",'statement of marks'!Z82)</f>
        <v/>
      </c>
      <c r="E2939" s="277" t="str">
        <f>IF('statement of marks'!AA82="","",'statement of marks'!AA82)</f>
        <v/>
      </c>
      <c r="F2939" s="360" t="str">
        <f>IF('statement of marks'!AC82="","",'statement of marks'!AC82)</f>
        <v/>
      </c>
      <c r="G2939" s="277" t="str">
        <f>IF('statement of marks'!AD82="","",'statement of marks'!AD82)</f>
        <v/>
      </c>
      <c r="H2939" s="270" t="str">
        <f t="shared" si="449"/>
        <v/>
      </c>
      <c r="I2939" s="202" t="str">
        <f>IF('statement of marks'!AF82="","",'statement of marks'!AF82)</f>
        <v/>
      </c>
      <c r="J2939" s="203" t="str">
        <f t="shared" si="450"/>
        <v/>
      </c>
      <c r="K2939" s="275" t="str">
        <f>CONCATENATE('statement of marks'!IC82,'statement of marks'!ID82,'statement of marks'!IE82,)</f>
        <v/>
      </c>
      <c r="L2939" s="277" t="str">
        <f>IF('result subject-wise'!AC82="","",'result subject-wise'!AC82)</f>
        <v/>
      </c>
      <c r="M2939" s="277" t="str">
        <f>IF('result subject-wise'!AL82="","",'result subject-wise'!AL82)</f>
        <v/>
      </c>
      <c r="N2939" s="276" t="str">
        <f t="shared" ref="N2939:N2943" si="451">IF(AND(K2939="RE",M2939=""),"",IF(AND(K2939="S",M2939=""),"",IF(M2939="P",SUM(H2939,L2939),J2939)))</f>
        <v/>
      </c>
      <c r="P2939" s="362"/>
    </row>
    <row r="2940" spans="1:16" ht="21" customHeight="1">
      <c r="A2940" s="891" t="str">
        <f>'statement of marks'!AO82</f>
        <v/>
      </c>
      <c r="B2940" s="892"/>
      <c r="C2940" s="277" t="str">
        <f>IF('statement of marks'!AP82="","",'statement of marks'!AP82)</f>
        <v/>
      </c>
      <c r="D2940" s="277" t="str">
        <f>IF('statement of marks'!AQ82="","",'statement of marks'!AQ82)</f>
        <v/>
      </c>
      <c r="E2940" s="277" t="str">
        <f>IF('statement of marks'!AR82="","",'statement of marks'!AR82)</f>
        <v/>
      </c>
      <c r="F2940" s="360" t="str">
        <f>IF('statement of marks'!AT82="","",'statement of marks'!AT82)</f>
        <v/>
      </c>
      <c r="G2940" s="277" t="str">
        <f>IF('statement of marks'!AU82="","",'statement of marks'!AU82)</f>
        <v/>
      </c>
      <c r="H2940" s="270" t="str">
        <f t="shared" si="449"/>
        <v/>
      </c>
      <c r="I2940" s="202" t="str">
        <f>IF('statement of marks'!AW82="","",'statement of marks'!AW82)</f>
        <v/>
      </c>
      <c r="J2940" s="203" t="str">
        <f t="shared" si="450"/>
        <v/>
      </c>
      <c r="K2940" s="275" t="str">
        <f>CONCATENATE('statement of marks'!IF82,'statement of marks'!IL82,'statement of marks'!IM82)</f>
        <v/>
      </c>
      <c r="L2940" s="277" t="str">
        <f>IF('result subject-wise'!AD82="","",'result subject-wise'!AD82)</f>
        <v/>
      </c>
      <c r="M2940" s="277" t="str">
        <f>IF('result subject-wise'!AM82="","",'result subject-wise'!AM82)</f>
        <v/>
      </c>
      <c r="N2940" s="276" t="str">
        <f t="shared" si="451"/>
        <v/>
      </c>
      <c r="P2940" s="362"/>
    </row>
    <row r="2941" spans="1:16" ht="21" customHeight="1">
      <c r="A2941" s="891" t="str">
        <f>'statement of marks'!$BE$3</f>
        <v xml:space="preserve"> SCIENCE</v>
      </c>
      <c r="B2941" s="892"/>
      <c r="C2941" s="277" t="str">
        <f>IF('statement of marks'!BE82="","",'statement of marks'!BE82)</f>
        <v/>
      </c>
      <c r="D2941" s="277" t="str">
        <f>IF('statement of marks'!BF82="","",'statement of marks'!BF82)</f>
        <v/>
      </c>
      <c r="E2941" s="277" t="str">
        <f>IF('statement of marks'!BG82="","",'statement of marks'!BG82)</f>
        <v/>
      </c>
      <c r="F2941" s="360" t="str">
        <f>IF('statement of marks'!BI82="","",'statement of marks'!BI82)</f>
        <v/>
      </c>
      <c r="G2941" s="277" t="str">
        <f>IF('statement of marks'!BJ82="","",'statement of marks'!BJ82)</f>
        <v/>
      </c>
      <c r="H2941" s="270" t="str">
        <f t="shared" si="449"/>
        <v/>
      </c>
      <c r="I2941" s="202" t="str">
        <f>IF('statement of marks'!BL82="","",'statement of marks'!BL82)</f>
        <v/>
      </c>
      <c r="J2941" s="203" t="str">
        <f t="shared" si="450"/>
        <v/>
      </c>
      <c r="K2941" s="275" t="str">
        <f>CONCATENATE('statement of marks'!IN82,'statement of marks'!IO82,'statement of marks'!IP82)</f>
        <v/>
      </c>
      <c r="L2941" s="277" t="str">
        <f>IF('result subject-wise'!AE82="","",'result subject-wise'!AE82)</f>
        <v/>
      </c>
      <c r="M2941" s="277" t="str">
        <f>IF('result subject-wise'!AN82="","",'result subject-wise'!AN82)</f>
        <v/>
      </c>
      <c r="N2941" s="276" t="str">
        <f t="shared" si="451"/>
        <v/>
      </c>
      <c r="P2941" s="362"/>
    </row>
    <row r="2942" spans="1:16" ht="21" customHeight="1">
      <c r="A2942" s="909" t="str">
        <f>'statement of marks'!$BU82</f>
        <v xml:space="preserve"> SOCIAL SCIENCE</v>
      </c>
      <c r="B2942" s="910"/>
      <c r="C2942" s="277">
        <f>IF('statement of marks'!CL82="","",'statement of marks'!CL82)</f>
        <v>10</v>
      </c>
      <c r="D2942" s="277">
        <f>IF('statement of marks'!CM82="","",'statement of marks'!CM82)</f>
        <v>10</v>
      </c>
      <c r="E2942" s="277">
        <f>IF('statement of marks'!CN82="","",'statement of marks'!CN82)</f>
        <v>9</v>
      </c>
      <c r="F2942" s="360">
        <f>IF('statement of marks'!CO82="","",'statement of marks'!CO82)</f>
        <v>0.5</v>
      </c>
      <c r="G2942" s="277">
        <f>IF('statement of marks'!CP82="","",'statement of marks'!CP82)</f>
        <v>70</v>
      </c>
      <c r="H2942" s="270">
        <f t="shared" si="449"/>
        <v>99.5</v>
      </c>
      <c r="I2942" s="202">
        <f>IF('statement of marks'!CR82="","",'statement of marks'!CR82)</f>
        <v>100</v>
      </c>
      <c r="J2942" s="203">
        <f t="shared" si="450"/>
        <v>199.5</v>
      </c>
      <c r="K2942" s="275" t="str">
        <f>CONCATENATE('statement of marks'!IQ82,'statement of marks'!IR82,'statement of marks'!IS82)</f>
        <v/>
      </c>
      <c r="L2942" s="277" t="str">
        <f>IF('result subject-wise'!AF82="","",'result subject-wise'!AF82)</f>
        <v/>
      </c>
      <c r="M2942" s="277" t="str">
        <f>IF('result subject-wise'!AO82="","",'result subject-wise'!AO82)</f>
        <v/>
      </c>
      <c r="N2942" s="276">
        <f t="shared" si="451"/>
        <v>199.5</v>
      </c>
      <c r="P2942" s="362"/>
    </row>
    <row r="2943" spans="1:16" ht="21" customHeight="1">
      <c r="A2943" s="891" t="str">
        <f>'statement of marks'!$CZ$3</f>
        <v xml:space="preserve"> MATHEMATICS</v>
      </c>
      <c r="B2943" s="892"/>
      <c r="C2943" s="277">
        <f>IF('statement of marks'!CZ82="","",'statement of marks'!CZ82)</f>
        <v>5</v>
      </c>
      <c r="D2943" s="277">
        <f>IF('statement of marks'!DA82="","",'statement of marks'!DA82)</f>
        <v>4</v>
      </c>
      <c r="E2943" s="277">
        <f>IF('statement of marks'!DB82="","",'statement of marks'!DB82)</f>
        <v>8</v>
      </c>
      <c r="F2943" s="360">
        <f>IF('statement of marks'!DD82="","",'statement of marks'!DD82)</f>
        <v>1</v>
      </c>
      <c r="G2943" s="277">
        <f>IF('statement of marks'!DE82="","",'statement of marks'!DE82)</f>
        <v>25</v>
      </c>
      <c r="H2943" s="270">
        <f t="shared" si="449"/>
        <v>43</v>
      </c>
      <c r="I2943" s="202">
        <f>IF('statement of marks'!DG82="","",'statement of marks'!DG82)</f>
        <v>90</v>
      </c>
      <c r="J2943" s="203">
        <f t="shared" si="450"/>
        <v>133</v>
      </c>
      <c r="K2943" s="275" t="str">
        <f>CONCATENATE('statement of marks'!IT82,'statement of marks'!IU82,'statement of marks'!IV82)</f>
        <v/>
      </c>
      <c r="L2943" s="277" t="str">
        <f>IF('result subject-wise'!AG82="","",'result subject-wise'!AG82)</f>
        <v/>
      </c>
      <c r="M2943" s="277" t="str">
        <f>IF('result subject-wise'!AP82="","",'result subject-wise'!AP82)</f>
        <v/>
      </c>
      <c r="N2943" s="276">
        <f t="shared" si="451"/>
        <v>133</v>
      </c>
      <c r="P2943" s="362"/>
    </row>
    <row r="2944" spans="1:16" ht="21" customHeight="1">
      <c r="A2944" s="911" t="s">
        <v>214</v>
      </c>
      <c r="B2944" s="912"/>
      <c r="C2944" s="274">
        <f t="shared" ref="C2944:D2944" si="452">IF(C2943="","",SUM(C2938:C2943))</f>
        <v>15</v>
      </c>
      <c r="D2944" s="274">
        <f t="shared" si="452"/>
        <v>14</v>
      </c>
      <c r="E2944" s="274">
        <f>IF(E2943="","",SUM(E2938:E2943))</f>
        <v>17</v>
      </c>
      <c r="F2944" s="361">
        <f>IF(F2943="","",SUM(F2938:F2943))</f>
        <v>1.5</v>
      </c>
      <c r="G2944" s="274">
        <f t="shared" ref="G2944:J2944" si="453">IF(G2943="","",SUM(G2938:G2943))</f>
        <v>95</v>
      </c>
      <c r="H2944" s="274">
        <f t="shared" si="453"/>
        <v>142.5</v>
      </c>
      <c r="I2944" s="274">
        <f t="shared" si="453"/>
        <v>190</v>
      </c>
      <c r="J2944" s="274">
        <f t="shared" si="453"/>
        <v>332.5</v>
      </c>
      <c r="K2944" s="913"/>
      <c r="L2944" s="914"/>
      <c r="M2944" s="919">
        <f>COUNTIF(M2938:M2943,"F")</f>
        <v>0</v>
      </c>
      <c r="N2944" s="273">
        <f>SUM(N2938:N2943)</f>
        <v>332.5</v>
      </c>
      <c r="P2944" s="362"/>
    </row>
    <row r="2945" spans="1:16" ht="21" customHeight="1">
      <c r="A2945" s="911" t="s">
        <v>199</v>
      </c>
      <c r="B2945" s="912"/>
      <c r="C2945" s="270">
        <f>60-(COUNTIF(C2938:C2943,"NA")*C2937+COUNTIF(C2938:C2943,"ML")*C2937)</f>
        <v>60</v>
      </c>
      <c r="D2945" s="270">
        <f>60-(COUNTIF(D2938:D2943,"NA")*D2937+COUNTIF(D2938:D2943,"ML")*D2937)</f>
        <v>60</v>
      </c>
      <c r="E2945" s="270">
        <f>53-(COUNTIF(E2938:E2943,"NA")*9+COUNTIF(E2938:E2943,"ML")*9)</f>
        <v>53</v>
      </c>
      <c r="F2945" s="270">
        <f>7-(COUNTIF(F2938:F2943,"ML")*1)</f>
        <v>7</v>
      </c>
      <c r="G2945" s="270">
        <f>420-(COUNTIF(G2938:G2943,"NA")*G2937+COUNTIF(G2938:G2943,"ML")*G2937)</f>
        <v>420</v>
      </c>
      <c r="H2945" s="270">
        <f>SUM(C2945:G2945)</f>
        <v>600</v>
      </c>
      <c r="I2945" s="270">
        <f>600-(COUNTIF(I2938:I2943,"ML")*100)</f>
        <v>600</v>
      </c>
      <c r="J2945" s="270">
        <f>SUM(H2945:I2945)</f>
        <v>1200</v>
      </c>
      <c r="K2945" s="915"/>
      <c r="L2945" s="916"/>
      <c r="M2945" s="920"/>
      <c r="N2945" s="201">
        <f>6*N2937</f>
        <v>1200</v>
      </c>
      <c r="P2945" s="362"/>
    </row>
    <row r="2946" spans="1:16" ht="21" customHeight="1">
      <c r="A2946" s="922" t="s">
        <v>130</v>
      </c>
      <c r="B2946" s="923"/>
      <c r="C2946" s="204">
        <f t="shared" ref="C2946:J2946" si="454">C2944/C2945*100</f>
        <v>25</v>
      </c>
      <c r="D2946" s="204">
        <f t="shared" si="454"/>
        <v>23.333333333333332</v>
      </c>
      <c r="E2946" s="204">
        <f t="shared" si="454"/>
        <v>32.075471698113205</v>
      </c>
      <c r="F2946" s="204">
        <f t="shared" si="454"/>
        <v>21.428571428571427</v>
      </c>
      <c r="G2946" s="204">
        <f t="shared" si="454"/>
        <v>22.61904761904762</v>
      </c>
      <c r="H2946" s="204">
        <f t="shared" si="454"/>
        <v>23.75</v>
      </c>
      <c r="I2946" s="204">
        <f t="shared" si="454"/>
        <v>31.666666666666664</v>
      </c>
      <c r="J2946" s="204">
        <f t="shared" si="454"/>
        <v>27.708333333333336</v>
      </c>
      <c r="K2946" s="917"/>
      <c r="L2946" s="918"/>
      <c r="M2946" s="921"/>
      <c r="N2946" s="354">
        <f>N2944/N2945*100</f>
        <v>27.708333333333336</v>
      </c>
      <c r="P2946" s="363"/>
    </row>
    <row r="2947" spans="1:16" ht="21" customHeight="1">
      <c r="A2947" s="891" t="str">
        <f>'statement of marks'!$DS$3</f>
        <v>RAJASTHAN KA SWARNIM ITIHAS</v>
      </c>
      <c r="B2947" s="892"/>
      <c r="C2947" s="272">
        <f>IF('statement of marks'!DS82="","",'statement of marks'!DS82)</f>
        <v>10</v>
      </c>
      <c r="D2947" s="272">
        <f>IF('statement of marks'!DT82="","",'statement of marks'!DT82)</f>
        <v>10</v>
      </c>
      <c r="E2947" s="277">
        <f>IF('statement of marks'!DU82="","",'statement of marks'!DU82)</f>
        <v>10</v>
      </c>
      <c r="F2947" s="924"/>
      <c r="G2947" s="272">
        <f>IF('statement of marks'!DW82="","",'statement of marks'!DW82)</f>
        <v>70</v>
      </c>
      <c r="H2947" s="270">
        <f>IF(G2947="","",SUM(C2947:G2947))</f>
        <v>100</v>
      </c>
      <c r="I2947" s="272">
        <f>IF('statement of marks'!DY82="","",'statement of marks'!DY82)</f>
        <v>100</v>
      </c>
      <c r="J2947" s="270">
        <f>IF(I2947="","",SUM(H2947:I2947))</f>
        <v>200</v>
      </c>
      <c r="K2947" s="275" t="str">
        <f>IF('statement of marks'!IW82="","",'statement of marks'!IW82)</f>
        <v/>
      </c>
      <c r="L2947" s="280" t="str">
        <f>IF('result subject-wise'!AQ82="","",'result subject-wise'!AQ82)</f>
        <v/>
      </c>
      <c r="M2947" s="927" t="s">
        <v>441</v>
      </c>
      <c r="N2947" s="928"/>
      <c r="P2947" s="362"/>
    </row>
    <row r="2948" spans="1:16" ht="21" customHeight="1">
      <c r="A2948" s="891" t="str">
        <f>'statement of marks'!$EG$3</f>
        <v xml:space="preserve"> PH. AND HEALTH EDU.</v>
      </c>
      <c r="B2948" s="892"/>
      <c r="C2948" s="272">
        <f>IF('statement of marks'!EI82="","",'statement of marks'!EI82)</f>
        <v>14</v>
      </c>
      <c r="D2948" s="272">
        <f>IF('statement of marks'!EL82="","",'statement of marks'!EL82)</f>
        <v>11</v>
      </c>
      <c r="E2948" s="277">
        <f>IF('statement of marks'!EO82="","",'statement of marks'!EO82)</f>
        <v>25</v>
      </c>
      <c r="F2948" s="925"/>
      <c r="G2948" s="272">
        <f>IF('statement of marks'!EU82="","",'statement of marks'!EU82)</f>
        <v>38</v>
      </c>
      <c r="H2948" s="270">
        <f>IF(G2948="","",SUM(C2948:G2948))</f>
        <v>88</v>
      </c>
      <c r="I2948" s="272">
        <f>IF('statement of marks'!EZ82="","",'statement of marks'!EZ82)</f>
        <v>100</v>
      </c>
      <c r="J2948" s="270">
        <f>IF(I2948="","",SUM(H2948:I2948))</f>
        <v>188</v>
      </c>
      <c r="K2948" s="275" t="str">
        <f>IF('statement of marks'!IX82="","",'statement of marks'!IX82)</f>
        <v>A</v>
      </c>
      <c r="L2948" s="274" t="str">
        <f>IF('result subject-wise'!AR82="","",'result subject-wise'!AR82)</f>
        <v/>
      </c>
      <c r="M2948" s="929"/>
      <c r="N2948" s="930"/>
      <c r="P2948" s="362"/>
    </row>
    <row r="2949" spans="1:16" ht="21" customHeight="1">
      <c r="A2949" s="891" t="str">
        <f>'statement of marks'!$FJ$3</f>
        <v xml:space="preserve"> FOUNDATION OF IT</v>
      </c>
      <c r="B2949" s="892"/>
      <c r="C2949" s="272">
        <f>IF('statement of marks'!FJ82="","",'statement of marks'!FJ82)</f>
        <v>10</v>
      </c>
      <c r="D2949" s="272">
        <f>IF('statement of marks'!FK82="","",'statement of marks'!FK82)</f>
        <v>10</v>
      </c>
      <c r="E2949" s="277">
        <f>IF('statement of marks'!FL82="","",'statement of marks'!FL82)</f>
        <v>10</v>
      </c>
      <c r="F2949" s="926"/>
      <c r="G2949" s="272">
        <f>IF('statement of marks'!FP82="","",'statement of marks'!FP82)</f>
        <v>51</v>
      </c>
      <c r="H2949" s="270">
        <f>IF(G2949="","",SUM(C2949:G2949))</f>
        <v>81</v>
      </c>
      <c r="I2949" s="272">
        <f>IF('statement of marks'!FU82="","",'statement of marks'!FU82)</f>
        <v>90</v>
      </c>
      <c r="J2949" s="270">
        <f>IF(I2949="","",SUM(H2949:I2949))</f>
        <v>171</v>
      </c>
      <c r="K2949" s="275" t="str">
        <f>IF('statement of marks'!IY82="","",'statement of marks'!IY82)</f>
        <v>A</v>
      </c>
      <c r="L2949" s="274" t="str">
        <f>IF('result subject-wise'!AS82="","",'result subject-wise'!AS82)</f>
        <v/>
      </c>
      <c r="M2949" s="931" t="str">
        <f>IF('result subject-wise'!AV82="","",'result subject-wise'!AV82)</f>
        <v/>
      </c>
      <c r="N2949" s="932"/>
      <c r="P2949" s="362"/>
    </row>
    <row r="2950" spans="1:16" ht="21" customHeight="1">
      <c r="A2950" s="891" t="str">
        <f>'statement of marks'!$GE$3</f>
        <v xml:space="preserve"> S.U.P.W.</v>
      </c>
      <c r="B2950" s="892"/>
      <c r="C2950" s="933" t="s">
        <v>244</v>
      </c>
      <c r="D2950" s="934"/>
      <c r="E2950" s="933" t="s">
        <v>74</v>
      </c>
      <c r="F2950" s="933"/>
      <c r="G2950" s="934"/>
      <c r="H2950" s="934" t="s">
        <v>75</v>
      </c>
      <c r="I2950" s="934"/>
      <c r="J2950" s="270" t="s">
        <v>35</v>
      </c>
      <c r="K2950" s="274" t="s">
        <v>52</v>
      </c>
      <c r="L2950" s="935"/>
      <c r="M2950" s="933" t="s">
        <v>130</v>
      </c>
      <c r="N2950" s="936"/>
      <c r="P2950" s="362"/>
    </row>
    <row r="2951" spans="1:16" ht="21" customHeight="1">
      <c r="A2951" s="891"/>
      <c r="B2951" s="892"/>
      <c r="C2951" s="934">
        <f>'statement of marks'!$GE$6</f>
        <v>25</v>
      </c>
      <c r="D2951" s="934"/>
      <c r="E2951" s="934">
        <f>'statement of marks'!$GF$6</f>
        <v>45</v>
      </c>
      <c r="F2951" s="934"/>
      <c r="G2951" s="934"/>
      <c r="H2951" s="934">
        <f>'statement of marks'!$GG$6</f>
        <v>30</v>
      </c>
      <c r="I2951" s="934"/>
      <c r="J2951" s="270">
        <f>SUM(C2951,E2951,H2951)</f>
        <v>100</v>
      </c>
      <c r="K2951" s="274"/>
      <c r="L2951" s="935"/>
      <c r="M2951" s="937" t="str">
        <f>IF(M2949="PASS",N2946,"")</f>
        <v/>
      </c>
      <c r="N2951" s="938"/>
      <c r="P2951" s="362"/>
    </row>
    <row r="2952" spans="1:16" ht="21" customHeight="1">
      <c r="A2952" s="891"/>
      <c r="B2952" s="892"/>
      <c r="C2952" s="939">
        <f>IF('statement of marks'!GE82="","",'statement of marks'!GE82)</f>
        <v>24</v>
      </c>
      <c r="D2952" s="939"/>
      <c r="E2952" s="939">
        <f>'statement of marks'!GF82</f>
        <v>44</v>
      </c>
      <c r="F2952" s="939"/>
      <c r="G2952" s="939"/>
      <c r="H2952" s="939">
        <f>'statement of marks'!GG82</f>
        <v>30</v>
      </c>
      <c r="I2952" s="939"/>
      <c r="J2952" s="272">
        <f>IF(H2952="","",SUM(C2952,E2952,H2952))</f>
        <v>98</v>
      </c>
      <c r="K2952" s="275" t="str">
        <f>IF('statement of marks'!IZ82="","",'statement of marks'!IZ82)</f>
        <v>A</v>
      </c>
      <c r="L2952" s="935"/>
      <c r="M2952" s="940" t="s">
        <v>50</v>
      </c>
      <c r="N2952" s="941"/>
      <c r="P2952" s="362"/>
    </row>
    <row r="2953" spans="1:16" ht="21" customHeight="1">
      <c r="A2953" s="891" t="str">
        <f>'statement of marks'!$GN$3</f>
        <v xml:space="preserve"> ART EDU.</v>
      </c>
      <c r="B2953" s="892"/>
      <c r="C2953" s="934" t="s">
        <v>76</v>
      </c>
      <c r="D2953" s="934"/>
      <c r="E2953" s="934" t="s">
        <v>77</v>
      </c>
      <c r="F2953" s="934"/>
      <c r="G2953" s="934"/>
      <c r="H2953" s="934" t="s">
        <v>78</v>
      </c>
      <c r="I2953" s="934"/>
      <c r="J2953" s="270" t="s">
        <v>35</v>
      </c>
      <c r="K2953" s="274" t="s">
        <v>52</v>
      </c>
      <c r="L2953" s="935"/>
      <c r="M2953" s="942" t="str">
        <f>IF(M2951="","",IF(M2951&gt;=60,"FIRST",IF(M2951&gt;=48,"SECOND",IF(M2951&gt;=36,"THIRD"))))</f>
        <v/>
      </c>
      <c r="N2953" s="943"/>
      <c r="P2953" s="362"/>
    </row>
    <row r="2954" spans="1:16" ht="21" customHeight="1">
      <c r="A2954" s="891"/>
      <c r="B2954" s="892"/>
      <c r="C2954" s="934">
        <f>'statement of marks'!$GN$6</f>
        <v>25</v>
      </c>
      <c r="D2954" s="934"/>
      <c r="E2954" s="274">
        <f>'statement of marks'!$GO$6</f>
        <v>30</v>
      </c>
      <c r="F2954" s="274"/>
      <c r="G2954" s="270">
        <f>'statement of marks'!$GP$6</f>
        <v>30</v>
      </c>
      <c r="H2954" s="934">
        <f>'statement of marks'!$GQ$6</f>
        <v>15</v>
      </c>
      <c r="I2954" s="934"/>
      <c r="J2954" s="270">
        <f>SUM(C2954,E2954,G2954,H2954)</f>
        <v>100</v>
      </c>
      <c r="K2954" s="274"/>
      <c r="L2954" s="935"/>
      <c r="M2954" s="942"/>
      <c r="N2954" s="943"/>
      <c r="P2954" s="362"/>
    </row>
    <row r="2955" spans="1:16" ht="21" customHeight="1">
      <c r="A2955" s="891"/>
      <c r="B2955" s="892"/>
      <c r="C2955" s="939">
        <f>IF('statement of marks'!GN82="","",'statement of marks'!GN82)</f>
        <v>24</v>
      </c>
      <c r="D2955" s="939"/>
      <c r="E2955" s="277">
        <f>'statement of marks'!GO82</f>
        <v>28</v>
      </c>
      <c r="F2955" s="277"/>
      <c r="G2955" s="272">
        <f>'statement of marks'!GP82</f>
        <v>27</v>
      </c>
      <c r="H2955" s="939">
        <f>'statement of marks'!GQ82</f>
        <v>14</v>
      </c>
      <c r="I2955" s="939"/>
      <c r="J2955" s="270">
        <f>IF(H2955="","",SUM(C2955:H2955))</f>
        <v>93</v>
      </c>
      <c r="K2955" s="275" t="str">
        <f>IF('statement of marks'!JA82="","",'statement of marks'!JA82)</f>
        <v>A</v>
      </c>
      <c r="L2955" s="944" t="s">
        <v>442</v>
      </c>
      <c r="M2955" s="945"/>
      <c r="N2955" s="946"/>
      <c r="P2955" s="362"/>
    </row>
    <row r="2956" spans="1:16" ht="21" customHeight="1">
      <c r="A2956" s="922" t="s">
        <v>439</v>
      </c>
      <c r="B2956" s="923"/>
      <c r="C2956" s="901" t="str">
        <f>'statement of marks'!HK82</f>
        <v/>
      </c>
      <c r="D2956" s="901"/>
      <c r="E2956" s="901"/>
      <c r="F2956" s="278"/>
      <c r="G2956" s="278" t="s">
        <v>211</v>
      </c>
      <c r="H2956" s="275" t="str">
        <f>IF('statement of marks'!DR82="","",'statement of marks'!DR82)</f>
        <v/>
      </c>
      <c r="I2956" s="942" t="s">
        <v>209</v>
      </c>
      <c r="J2956" s="942"/>
      <c r="K2956" s="272" t="str">
        <f>IF('statement of marks'!HM82="","",'statement of marks'!HM82)</f>
        <v/>
      </c>
      <c r="L2956" s="945"/>
      <c r="M2956" s="945"/>
      <c r="N2956" s="946"/>
      <c r="P2956" s="362"/>
    </row>
    <row r="2957" spans="1:16" ht="21" customHeight="1">
      <c r="A2957" s="310" t="s">
        <v>363</v>
      </c>
      <c r="B2957" s="947" t="s">
        <v>202</v>
      </c>
      <c r="C2957" s="947"/>
      <c r="D2957" s="939" t="s">
        <v>203</v>
      </c>
      <c r="E2957" s="939"/>
      <c r="F2957" s="272"/>
      <c r="G2957" s="939" t="s">
        <v>204</v>
      </c>
      <c r="H2957" s="939"/>
      <c r="I2957" s="939" t="s">
        <v>205</v>
      </c>
      <c r="J2957" s="939"/>
      <c r="K2957" s="272" t="s">
        <v>324</v>
      </c>
      <c r="L2957" s="945"/>
      <c r="M2957" s="945"/>
      <c r="N2957" s="946"/>
      <c r="P2957" s="362"/>
    </row>
    <row r="2958" spans="1:16" ht="21" customHeight="1">
      <c r="A2958" s="891" t="s">
        <v>200</v>
      </c>
      <c r="B2958" s="892"/>
      <c r="C2958" s="277" t="str">
        <f>IF('statement of marks'!HO82="","",'statement of marks'!HO82)</f>
        <v/>
      </c>
      <c r="D2958" s="893" t="str">
        <f>IF('statement of marks'!HQ82="","",'statement of marks'!HQ82)</f>
        <v/>
      </c>
      <c r="E2958" s="893"/>
      <c r="F2958" s="277"/>
      <c r="G2958" s="893" t="str">
        <f>IF('statement of marks'!HS82="","",'statement of marks'!HS82)</f>
        <v/>
      </c>
      <c r="H2958" s="893"/>
      <c r="I2958" s="893" t="str">
        <f>IF('statement of marks'!HU82="","",'statement of marks'!HU82)</f>
        <v/>
      </c>
      <c r="J2958" s="893"/>
      <c r="K2958" s="275" t="str">
        <f>'statement of marks'!HW82</f>
        <v/>
      </c>
      <c r="L2958" s="894" t="str">
        <f>IF(OR(M2949="PASS",M2949="FAIL"),'result subject-wise'!$AV$112,"")</f>
        <v/>
      </c>
      <c r="M2958" s="894"/>
      <c r="N2958" s="895"/>
      <c r="P2958" s="362"/>
    </row>
    <row r="2959" spans="1:16" ht="21" customHeight="1">
      <c r="A2959" s="896" t="s">
        <v>201</v>
      </c>
      <c r="B2959" s="897"/>
      <c r="C2959" s="274" t="str">
        <f>IF('statement of marks'!HN82="","",'statement of marks'!HN82)</f>
        <v/>
      </c>
      <c r="D2959" s="898" t="str">
        <f>IF('statement of marks'!HP82="","",'statement of marks'!HP82)</f>
        <v/>
      </c>
      <c r="E2959" s="898"/>
      <c r="F2959" s="274"/>
      <c r="G2959" s="898" t="str">
        <f>IF('statement of marks'!HR82="","",'statement of marks'!HR82)</f>
        <v/>
      </c>
      <c r="H2959" s="898"/>
      <c r="I2959" s="898" t="str">
        <f>IF('statement of marks'!HT82="","",'statement of marks'!HT82)</f>
        <v/>
      </c>
      <c r="J2959" s="898"/>
      <c r="K2959" s="274" t="str">
        <f>'statement of marks'!HV82</f>
        <v/>
      </c>
      <c r="L2959" s="894"/>
      <c r="M2959" s="894"/>
      <c r="N2959" s="895"/>
      <c r="P2959" s="362"/>
    </row>
    <row r="2960" spans="1:16" ht="21" customHeight="1">
      <c r="A2960" s="899" t="s">
        <v>323</v>
      </c>
      <c r="B2960" s="900"/>
      <c r="C2960" s="22"/>
      <c r="D2960" s="901"/>
      <c r="E2960" s="901"/>
      <c r="F2960" s="278"/>
      <c r="G2960" s="901"/>
      <c r="H2960" s="901"/>
      <c r="I2960" s="901"/>
      <c r="J2960" s="901"/>
      <c r="K2960" s="901"/>
      <c r="L2960" s="901"/>
      <c r="M2960" s="901"/>
      <c r="N2960" s="902"/>
      <c r="P2960" s="362"/>
    </row>
    <row r="2961" spans="1:16" ht="21" customHeight="1">
      <c r="A2961" s="899" t="s">
        <v>206</v>
      </c>
      <c r="B2961" s="900"/>
      <c r="C2961" s="22"/>
      <c r="D2961" s="901"/>
      <c r="E2961" s="901"/>
      <c r="F2961" s="278"/>
      <c r="G2961" s="901"/>
      <c r="H2961" s="901"/>
      <c r="I2961" s="901"/>
      <c r="J2961" s="901"/>
      <c r="K2961" s="901"/>
      <c r="L2961" s="901"/>
      <c r="M2961" s="901"/>
      <c r="N2961" s="902"/>
      <c r="P2961" s="362"/>
    </row>
    <row r="2962" spans="1:16" ht="21" customHeight="1">
      <c r="A2962" s="891" t="s">
        <v>322</v>
      </c>
      <c r="B2962" s="892"/>
      <c r="C2962" s="22"/>
      <c r="D2962" s="901"/>
      <c r="E2962" s="901"/>
      <c r="F2962" s="278"/>
      <c r="G2962" s="901"/>
      <c r="H2962" s="901"/>
      <c r="I2962" s="901"/>
      <c r="J2962" s="901"/>
      <c r="K2962" s="594" t="s">
        <v>322</v>
      </c>
      <c r="L2962" s="901"/>
      <c r="M2962" s="901"/>
      <c r="N2962" s="902"/>
      <c r="P2962" s="362"/>
    </row>
    <row r="2963" spans="1:16" ht="21" customHeight="1">
      <c r="A2963" s="891" t="s">
        <v>207</v>
      </c>
      <c r="B2963" s="892"/>
      <c r="C2963" s="22"/>
      <c r="D2963" s="901"/>
      <c r="E2963" s="901"/>
      <c r="F2963" s="278"/>
      <c r="G2963" s="901"/>
      <c r="H2963" s="901"/>
      <c r="I2963" s="901"/>
      <c r="J2963" s="901"/>
      <c r="K2963" s="901"/>
      <c r="L2963" s="901"/>
      <c r="M2963" s="901"/>
      <c r="N2963" s="902"/>
      <c r="P2963" s="362"/>
    </row>
    <row r="2964" spans="1:16" ht="21" customHeight="1" thickBot="1">
      <c r="A2964" s="905" t="s">
        <v>208</v>
      </c>
      <c r="B2964" s="906"/>
      <c r="C2964" s="906"/>
      <c r="D2964" s="906"/>
      <c r="E2964" s="906"/>
      <c r="F2964" s="314"/>
      <c r="G2964" s="907">
        <f>'statement of marks'!$HV$108</f>
        <v>45781</v>
      </c>
      <c r="H2964" s="907"/>
      <c r="I2964" s="908" t="s">
        <v>210</v>
      </c>
      <c r="J2964" s="908"/>
      <c r="K2964" s="903"/>
      <c r="L2964" s="903"/>
      <c r="M2964" s="903"/>
      <c r="N2964" s="904"/>
      <c r="P2964" s="362"/>
    </row>
    <row r="2965" spans="1:16" ht="21" customHeight="1" thickTop="1">
      <c r="A2965" s="962" t="s">
        <v>195</v>
      </c>
      <c r="B2965" s="963"/>
      <c r="C2965" s="963"/>
      <c r="D2965" s="963"/>
      <c r="E2965" s="963"/>
      <c r="F2965" s="963"/>
      <c r="G2965" s="963"/>
      <c r="H2965" s="963"/>
      <c r="I2965" s="963"/>
      <c r="J2965" s="963"/>
      <c r="K2965" s="963"/>
      <c r="L2965" s="963"/>
      <c r="M2965" s="963"/>
      <c r="N2965" s="964"/>
      <c r="P2965" s="362"/>
    </row>
    <row r="2966" spans="1:16" ht="21" customHeight="1">
      <c r="A2966" s="965" t="str">
        <f>IF('statement of marks'!$A$2="","",'statement of marks'!$A$2)</f>
        <v>Govt. Higher Secondary School, XYZ</v>
      </c>
      <c r="B2966" s="966"/>
      <c r="C2966" s="966"/>
      <c r="D2966" s="966"/>
      <c r="E2966" s="966"/>
      <c r="F2966" s="966"/>
      <c r="G2966" s="966"/>
      <c r="H2966" s="966"/>
      <c r="I2966" s="966"/>
      <c r="J2966" s="966"/>
      <c r="K2966" s="966"/>
      <c r="L2966" s="966"/>
      <c r="M2966" s="966"/>
      <c r="N2966" s="967"/>
      <c r="P2966" s="362"/>
    </row>
    <row r="2967" spans="1:16" ht="21" customHeight="1">
      <c r="A2967" s="965"/>
      <c r="B2967" s="966"/>
      <c r="C2967" s="966"/>
      <c r="D2967" s="966"/>
      <c r="E2967" s="966"/>
      <c r="F2967" s="966"/>
      <c r="G2967" s="966"/>
      <c r="H2967" s="966"/>
      <c r="I2967" s="966"/>
      <c r="J2967" s="966"/>
      <c r="K2967" s="966"/>
      <c r="L2967" s="966"/>
      <c r="M2967" s="966"/>
      <c r="N2967" s="967"/>
      <c r="P2967" s="362"/>
    </row>
    <row r="2968" spans="1:16" ht="21" customHeight="1">
      <c r="A2968" s="891" t="s">
        <v>196</v>
      </c>
      <c r="B2968" s="892"/>
      <c r="C2968" s="939" t="str">
        <f>IF(M2988="","MAIN EXAM.",IF(C2995="SUPPL.","SUPPL. EXAM.",IF(C2995="RE-EXAM.","RE-EXAM.",)))</f>
        <v>MAIN EXAM.</v>
      </c>
      <c r="D2968" s="939"/>
      <c r="E2968" s="939"/>
      <c r="F2968" s="939"/>
      <c r="G2968" s="939"/>
      <c r="H2968" s="948" t="s">
        <v>133</v>
      </c>
      <c r="I2968" s="949"/>
      <c r="J2968" s="352" t="str">
        <f>IF('statement of marks'!$F$3="","",'statement of marks'!$F$3)</f>
        <v>2024-25</v>
      </c>
      <c r="K2968" s="939" t="s">
        <v>62</v>
      </c>
      <c r="L2968" s="939"/>
      <c r="M2968" s="939" t="str">
        <f>IF('statement of marks'!D83="","",'statement of marks'!D83)</f>
        <v/>
      </c>
      <c r="N2968" s="950"/>
      <c r="P2968" s="362"/>
    </row>
    <row r="2969" spans="1:16" ht="21" customHeight="1">
      <c r="A2969" s="891" t="s">
        <v>36</v>
      </c>
      <c r="B2969" s="892"/>
      <c r="C2969" s="892" t="str">
        <f>IF('statement of marks'!G83="","",'statement of marks'!G83)</f>
        <v/>
      </c>
      <c r="D2969" s="892"/>
      <c r="E2969" s="892"/>
      <c r="F2969" s="892"/>
      <c r="G2969" s="892"/>
      <c r="H2969" s="892"/>
      <c r="I2969" s="892"/>
      <c r="J2969" s="892"/>
      <c r="K2969" s="892"/>
      <c r="L2969" s="892"/>
      <c r="M2969" s="892"/>
      <c r="N2969" s="951"/>
      <c r="P2969" s="362"/>
    </row>
    <row r="2970" spans="1:16" ht="21" customHeight="1">
      <c r="A2970" s="891" t="s">
        <v>37</v>
      </c>
      <c r="B2970" s="892"/>
      <c r="C2970" s="892" t="str">
        <f>IF('statement of marks'!H83="","",'statement of marks'!H83)</f>
        <v/>
      </c>
      <c r="D2970" s="892"/>
      <c r="E2970" s="892"/>
      <c r="F2970" s="892"/>
      <c r="G2970" s="892"/>
      <c r="H2970" s="892"/>
      <c r="I2970" s="892"/>
      <c r="J2970" s="892"/>
      <c r="K2970" s="892"/>
      <c r="L2970" s="892"/>
      <c r="M2970" s="892"/>
      <c r="N2970" s="951"/>
      <c r="P2970" s="362"/>
    </row>
    <row r="2971" spans="1:16" ht="21" customHeight="1">
      <c r="A2971" s="891" t="s">
        <v>38</v>
      </c>
      <c r="B2971" s="892"/>
      <c r="C2971" s="892" t="str">
        <f>IF('statement of marks'!I83="","",'statement of marks'!I83)</f>
        <v/>
      </c>
      <c r="D2971" s="892"/>
      <c r="E2971" s="892"/>
      <c r="F2971" s="892"/>
      <c r="G2971" s="892"/>
      <c r="H2971" s="892"/>
      <c r="I2971" s="892"/>
      <c r="J2971" s="892"/>
      <c r="K2971" s="892"/>
      <c r="L2971" s="892"/>
      <c r="M2971" s="892"/>
      <c r="N2971" s="951"/>
      <c r="P2971" s="362"/>
    </row>
    <row r="2972" spans="1:16" ht="21" customHeight="1">
      <c r="A2972" s="891" t="s">
        <v>243</v>
      </c>
      <c r="B2972" s="892"/>
      <c r="C2972" s="892" t="str">
        <f>IF('statement of marks'!$A$3="","",'statement of marks'!$A$3)</f>
        <v>9 'A'</v>
      </c>
      <c r="D2972" s="892"/>
      <c r="E2972" s="939" t="s">
        <v>63</v>
      </c>
      <c r="F2972" s="939"/>
      <c r="G2972" s="939"/>
      <c r="H2972" s="939" t="str">
        <f>IF('statement of marks'!E83="","",'statement of marks'!E83)</f>
        <v/>
      </c>
      <c r="I2972" s="939"/>
      <c r="J2972" s="952" t="s">
        <v>58</v>
      </c>
      <c r="K2972" s="952"/>
      <c r="L2972" s="953" t="str">
        <f>IF('statement of marks'!F83="","",'statement of marks'!F83)</f>
        <v/>
      </c>
      <c r="M2972" s="953"/>
      <c r="N2972" s="954"/>
      <c r="P2972" s="362"/>
    </row>
    <row r="2973" spans="1:16" ht="21" customHeight="1">
      <c r="A2973" s="955" t="s">
        <v>197</v>
      </c>
      <c r="B2973" s="956" t="s">
        <v>198</v>
      </c>
      <c r="C2973" s="659" t="s">
        <v>67</v>
      </c>
      <c r="D2973" s="659" t="s">
        <v>68</v>
      </c>
      <c r="E2973" s="957" t="s">
        <v>434</v>
      </c>
      <c r="F2973" s="958" t="s">
        <v>431</v>
      </c>
      <c r="G2973" s="659" t="s">
        <v>370</v>
      </c>
      <c r="H2973" s="659" t="s">
        <v>212</v>
      </c>
      <c r="I2973" s="659" t="s">
        <v>432</v>
      </c>
      <c r="J2973" s="659" t="s">
        <v>168</v>
      </c>
      <c r="K2973" s="659" t="s">
        <v>438</v>
      </c>
      <c r="L2973" s="659" t="s">
        <v>365</v>
      </c>
      <c r="M2973" s="659" t="s">
        <v>366</v>
      </c>
      <c r="N2973" s="961" t="s">
        <v>213</v>
      </c>
      <c r="P2973" s="362"/>
    </row>
    <row r="2974" spans="1:16" ht="21" customHeight="1">
      <c r="A2974" s="955"/>
      <c r="B2974" s="956"/>
      <c r="C2974" s="659"/>
      <c r="D2974" s="659"/>
      <c r="E2974" s="957"/>
      <c r="F2974" s="959"/>
      <c r="G2974" s="659"/>
      <c r="H2974" s="659"/>
      <c r="I2974" s="659"/>
      <c r="J2974" s="659"/>
      <c r="K2974" s="659"/>
      <c r="L2974" s="659"/>
      <c r="M2974" s="659"/>
      <c r="N2974" s="961"/>
      <c r="P2974" s="362"/>
    </row>
    <row r="2975" spans="1:16" ht="21" customHeight="1">
      <c r="A2975" s="955"/>
      <c r="B2975" s="956"/>
      <c r="C2975" s="659"/>
      <c r="D2975" s="659"/>
      <c r="E2975" s="957"/>
      <c r="F2975" s="960"/>
      <c r="G2975" s="659"/>
      <c r="H2975" s="659"/>
      <c r="I2975" s="659"/>
      <c r="J2975" s="659"/>
      <c r="K2975" s="659"/>
      <c r="L2975" s="659"/>
      <c r="M2975" s="659"/>
      <c r="N2975" s="961"/>
      <c r="P2975" s="362"/>
    </row>
    <row r="2976" spans="1:16" ht="21" customHeight="1">
      <c r="A2976" s="922" t="s">
        <v>149</v>
      </c>
      <c r="B2976" s="923"/>
      <c r="C2976" s="274">
        <v>10</v>
      </c>
      <c r="D2976" s="274">
        <v>10</v>
      </c>
      <c r="E2976" s="322" t="s">
        <v>436</v>
      </c>
      <c r="F2976" s="322" t="s">
        <v>437</v>
      </c>
      <c r="G2976" s="274">
        <v>70</v>
      </c>
      <c r="H2976" s="270">
        <v>100</v>
      </c>
      <c r="I2976" s="202">
        <v>100</v>
      </c>
      <c r="J2976" s="270">
        <v>200</v>
      </c>
      <c r="K2976" s="279"/>
      <c r="L2976" s="270">
        <v>100</v>
      </c>
      <c r="M2976" s="270"/>
      <c r="N2976" s="201">
        <v>200</v>
      </c>
      <c r="P2976" s="362"/>
    </row>
    <row r="2977" spans="1:16" ht="21" customHeight="1">
      <c r="A2977" s="891" t="str">
        <f>'statement of marks'!$J$3</f>
        <v xml:space="preserve"> HINDI</v>
      </c>
      <c r="B2977" s="892"/>
      <c r="C2977" s="277" t="str">
        <f>IF('statement of marks'!J83="","",'statement of marks'!J83)</f>
        <v/>
      </c>
      <c r="D2977" s="277" t="str">
        <f>IF('statement of marks'!K83="","",'statement of marks'!K83)</f>
        <v/>
      </c>
      <c r="E2977" s="277" t="str">
        <f>IF('statement of marks'!L83="","",'statement of marks'!L83)</f>
        <v/>
      </c>
      <c r="F2977" s="360" t="str">
        <f>IF('statement of marks'!N83="","",'statement of marks'!N83)</f>
        <v/>
      </c>
      <c r="G2977" s="277" t="str">
        <f>IF('statement of marks'!O83="","",'statement of marks'!O83)</f>
        <v/>
      </c>
      <c r="H2977" s="270" t="str">
        <f t="shared" ref="H2977:H2982" si="455">IF(G2977="","",SUM(C2977:G2977))</f>
        <v/>
      </c>
      <c r="I2977" s="202" t="str">
        <f>IF('statement of marks'!Q83="","",'statement of marks'!Q83)</f>
        <v/>
      </c>
      <c r="J2977" s="203" t="str">
        <f t="shared" ref="J2977:J2982" si="456">IF(I2977="","",SUM(H2977:I2977))</f>
        <v/>
      </c>
      <c r="K2977" s="275" t="str">
        <f>CONCATENATE('statement of marks'!HZ83,'statement of marks'!IA83,'statement of marks'!IB83)</f>
        <v/>
      </c>
      <c r="L2977" s="277" t="str">
        <f>IF('result subject-wise'!AB83="","",'result subject-wise'!AB83)</f>
        <v/>
      </c>
      <c r="M2977" s="277" t="str">
        <f>IF('result subject-wise'!AK83="","",'result subject-wise'!AK83)</f>
        <v/>
      </c>
      <c r="N2977" s="276" t="str">
        <f>IF(AND(K2977="RE",M2977=""),"",IF(AND(K2977="S",M2977=""),"",IF(M2977="P",SUM(H2977,L2977),J2977)))</f>
        <v/>
      </c>
      <c r="P2977" s="362"/>
    </row>
    <row r="2978" spans="1:16" ht="21" customHeight="1">
      <c r="A2978" s="891" t="str">
        <f>'statement of marks'!$Y$3</f>
        <v xml:space="preserve"> ENGLISH</v>
      </c>
      <c r="B2978" s="892"/>
      <c r="C2978" s="277" t="str">
        <f>IF('statement of marks'!Y83="","",'statement of marks'!Y83)</f>
        <v/>
      </c>
      <c r="D2978" s="277" t="str">
        <f>IF('statement of marks'!Z83="","",'statement of marks'!Z83)</f>
        <v/>
      </c>
      <c r="E2978" s="277" t="str">
        <f>IF('statement of marks'!AA83="","",'statement of marks'!AA83)</f>
        <v/>
      </c>
      <c r="F2978" s="360" t="str">
        <f>IF('statement of marks'!AC83="","",'statement of marks'!AC83)</f>
        <v/>
      </c>
      <c r="G2978" s="277" t="str">
        <f>IF('statement of marks'!AD83="","",'statement of marks'!AD83)</f>
        <v/>
      </c>
      <c r="H2978" s="270" t="str">
        <f t="shared" si="455"/>
        <v/>
      </c>
      <c r="I2978" s="202" t="str">
        <f>IF('statement of marks'!AF83="","",'statement of marks'!AF83)</f>
        <v/>
      </c>
      <c r="J2978" s="203" t="str">
        <f t="shared" si="456"/>
        <v/>
      </c>
      <c r="K2978" s="275" t="str">
        <f>CONCATENATE('statement of marks'!IC83,'statement of marks'!ID83,'statement of marks'!IE83,)</f>
        <v/>
      </c>
      <c r="L2978" s="277" t="str">
        <f>IF('result subject-wise'!AC83="","",'result subject-wise'!AC83)</f>
        <v/>
      </c>
      <c r="M2978" s="277" t="str">
        <f>IF('result subject-wise'!AL83="","",'result subject-wise'!AL83)</f>
        <v/>
      </c>
      <c r="N2978" s="276" t="str">
        <f t="shared" ref="N2978:N2982" si="457">IF(AND(K2978="RE",M2978=""),"",IF(AND(K2978="S",M2978=""),"",IF(M2978="P",SUM(H2978,L2978),J2978)))</f>
        <v/>
      </c>
      <c r="P2978" s="362"/>
    </row>
    <row r="2979" spans="1:16" ht="21" customHeight="1">
      <c r="A2979" s="891" t="str">
        <f>'statement of marks'!AO83</f>
        <v/>
      </c>
      <c r="B2979" s="892"/>
      <c r="C2979" s="277" t="str">
        <f>IF('statement of marks'!AP83="","",'statement of marks'!AP83)</f>
        <v/>
      </c>
      <c r="D2979" s="277" t="str">
        <f>IF('statement of marks'!AQ83="","",'statement of marks'!AQ83)</f>
        <v/>
      </c>
      <c r="E2979" s="277" t="str">
        <f>IF('statement of marks'!AR83="","",'statement of marks'!AR83)</f>
        <v/>
      </c>
      <c r="F2979" s="360" t="str">
        <f>IF('statement of marks'!AT83="","",'statement of marks'!AT83)</f>
        <v/>
      </c>
      <c r="G2979" s="277" t="str">
        <f>IF('statement of marks'!AU83="","",'statement of marks'!AU83)</f>
        <v/>
      </c>
      <c r="H2979" s="270" t="str">
        <f t="shared" si="455"/>
        <v/>
      </c>
      <c r="I2979" s="202" t="str">
        <f>IF('statement of marks'!AW83="","",'statement of marks'!AW83)</f>
        <v/>
      </c>
      <c r="J2979" s="203" t="str">
        <f t="shared" si="456"/>
        <v/>
      </c>
      <c r="K2979" s="275" t="str">
        <f>CONCATENATE('statement of marks'!IF83,'statement of marks'!IL83,'statement of marks'!IM83)</f>
        <v/>
      </c>
      <c r="L2979" s="277" t="str">
        <f>IF('result subject-wise'!AD83="","",'result subject-wise'!AD83)</f>
        <v/>
      </c>
      <c r="M2979" s="277" t="str">
        <f>IF('result subject-wise'!AM83="","",'result subject-wise'!AM83)</f>
        <v/>
      </c>
      <c r="N2979" s="276" t="str">
        <f t="shared" si="457"/>
        <v/>
      </c>
      <c r="P2979" s="362"/>
    </row>
    <row r="2980" spans="1:16" ht="21" customHeight="1">
      <c r="A2980" s="891" t="str">
        <f>'statement of marks'!$BE$3</f>
        <v xml:space="preserve"> SCIENCE</v>
      </c>
      <c r="B2980" s="892"/>
      <c r="C2980" s="277" t="str">
        <f>IF('statement of marks'!BE83="","",'statement of marks'!BE83)</f>
        <v/>
      </c>
      <c r="D2980" s="277" t="str">
        <f>IF('statement of marks'!BF83="","",'statement of marks'!BF83)</f>
        <v/>
      </c>
      <c r="E2980" s="277" t="str">
        <f>IF('statement of marks'!BG83="","",'statement of marks'!BG83)</f>
        <v/>
      </c>
      <c r="F2980" s="360" t="str">
        <f>IF('statement of marks'!BI83="","",'statement of marks'!BI83)</f>
        <v/>
      </c>
      <c r="G2980" s="277" t="str">
        <f>IF('statement of marks'!BJ83="","",'statement of marks'!BJ83)</f>
        <v/>
      </c>
      <c r="H2980" s="270" t="str">
        <f t="shared" si="455"/>
        <v/>
      </c>
      <c r="I2980" s="202" t="str">
        <f>IF('statement of marks'!BL83="","",'statement of marks'!BL83)</f>
        <v/>
      </c>
      <c r="J2980" s="203" t="str">
        <f t="shared" si="456"/>
        <v/>
      </c>
      <c r="K2980" s="275" t="str">
        <f>CONCATENATE('statement of marks'!IN83,'statement of marks'!IO83,'statement of marks'!IP83)</f>
        <v/>
      </c>
      <c r="L2980" s="277" t="str">
        <f>IF('result subject-wise'!AE83="","",'result subject-wise'!AE83)</f>
        <v/>
      </c>
      <c r="M2980" s="277" t="str">
        <f>IF('result subject-wise'!AN83="","",'result subject-wise'!AN83)</f>
        <v/>
      </c>
      <c r="N2980" s="276" t="str">
        <f t="shared" si="457"/>
        <v/>
      </c>
      <c r="P2980" s="362"/>
    </row>
    <row r="2981" spans="1:16" ht="21" customHeight="1">
      <c r="A2981" s="909" t="str">
        <f>'statement of marks'!$BU83</f>
        <v xml:space="preserve"> SOCIAL SCIENCE</v>
      </c>
      <c r="B2981" s="910"/>
      <c r="C2981" s="277">
        <f>IF('statement of marks'!CL83="","",'statement of marks'!CL83)</f>
        <v>10</v>
      </c>
      <c r="D2981" s="277">
        <f>IF('statement of marks'!CM83="","",'statement of marks'!CM83)</f>
        <v>10</v>
      </c>
      <c r="E2981" s="277">
        <f>IF('statement of marks'!CN83="","",'statement of marks'!CN83)</f>
        <v>9</v>
      </c>
      <c r="F2981" s="360">
        <f>IF('statement of marks'!CO83="","",'statement of marks'!CO83)</f>
        <v>0.5</v>
      </c>
      <c r="G2981" s="277">
        <f>IF('statement of marks'!CP83="","",'statement of marks'!CP83)</f>
        <v>70</v>
      </c>
      <c r="H2981" s="270">
        <f t="shared" si="455"/>
        <v>99.5</v>
      </c>
      <c r="I2981" s="202">
        <f>IF('statement of marks'!CR83="","",'statement of marks'!CR83)</f>
        <v>100</v>
      </c>
      <c r="J2981" s="203">
        <f t="shared" si="456"/>
        <v>199.5</v>
      </c>
      <c r="K2981" s="275" t="str">
        <f>CONCATENATE('statement of marks'!IQ83,'statement of marks'!IR83,'statement of marks'!IS83)</f>
        <v/>
      </c>
      <c r="L2981" s="277" t="str">
        <f>IF('result subject-wise'!AF83="","",'result subject-wise'!AF83)</f>
        <v/>
      </c>
      <c r="M2981" s="277" t="str">
        <f>IF('result subject-wise'!AO83="","",'result subject-wise'!AO83)</f>
        <v/>
      </c>
      <c r="N2981" s="276">
        <f t="shared" si="457"/>
        <v>199.5</v>
      </c>
      <c r="P2981" s="362"/>
    </row>
    <row r="2982" spans="1:16" ht="21" customHeight="1">
      <c r="A2982" s="891" t="str">
        <f>'statement of marks'!$CZ$3</f>
        <v xml:space="preserve"> MATHEMATICS</v>
      </c>
      <c r="B2982" s="892"/>
      <c r="C2982" s="277">
        <f>IF('statement of marks'!CZ83="","",'statement of marks'!CZ83)</f>
        <v>5</v>
      </c>
      <c r="D2982" s="277">
        <f>IF('statement of marks'!DA83="","",'statement of marks'!DA83)</f>
        <v>4</v>
      </c>
      <c r="E2982" s="277">
        <f>IF('statement of marks'!DB83="","",'statement of marks'!DB83)</f>
        <v>8</v>
      </c>
      <c r="F2982" s="360">
        <f>IF('statement of marks'!DD83="","",'statement of marks'!DD83)</f>
        <v>1</v>
      </c>
      <c r="G2982" s="277">
        <f>IF('statement of marks'!DE83="","",'statement of marks'!DE83)</f>
        <v>25</v>
      </c>
      <c r="H2982" s="270">
        <f t="shared" si="455"/>
        <v>43</v>
      </c>
      <c r="I2982" s="202">
        <f>IF('statement of marks'!DG83="","",'statement of marks'!DG83)</f>
        <v>90</v>
      </c>
      <c r="J2982" s="203">
        <f t="shared" si="456"/>
        <v>133</v>
      </c>
      <c r="K2982" s="275" t="str">
        <f>CONCATENATE('statement of marks'!IT83,'statement of marks'!IU83,'statement of marks'!IV83)</f>
        <v/>
      </c>
      <c r="L2982" s="277" t="str">
        <f>IF('result subject-wise'!AG83="","",'result subject-wise'!AG83)</f>
        <v/>
      </c>
      <c r="M2982" s="277" t="str">
        <f>IF('result subject-wise'!AP83="","",'result subject-wise'!AP83)</f>
        <v/>
      </c>
      <c r="N2982" s="276">
        <f t="shared" si="457"/>
        <v>133</v>
      </c>
      <c r="P2982" s="362"/>
    </row>
    <row r="2983" spans="1:16" ht="21" customHeight="1">
      <c r="A2983" s="911" t="s">
        <v>214</v>
      </c>
      <c r="B2983" s="912"/>
      <c r="C2983" s="274">
        <f t="shared" ref="C2983:D2983" si="458">IF(C2982="","",SUM(C2977:C2982))</f>
        <v>15</v>
      </c>
      <c r="D2983" s="274">
        <f t="shared" si="458"/>
        <v>14</v>
      </c>
      <c r="E2983" s="274">
        <f>IF(E2982="","",SUM(E2977:E2982))</f>
        <v>17</v>
      </c>
      <c r="F2983" s="361">
        <f>IF(F2982="","",SUM(F2977:F2982))</f>
        <v>1.5</v>
      </c>
      <c r="G2983" s="274">
        <f t="shared" ref="G2983:J2983" si="459">IF(G2982="","",SUM(G2977:G2982))</f>
        <v>95</v>
      </c>
      <c r="H2983" s="274">
        <f t="shared" si="459"/>
        <v>142.5</v>
      </c>
      <c r="I2983" s="274">
        <f t="shared" si="459"/>
        <v>190</v>
      </c>
      <c r="J2983" s="274">
        <f t="shared" si="459"/>
        <v>332.5</v>
      </c>
      <c r="K2983" s="913"/>
      <c r="L2983" s="914"/>
      <c r="M2983" s="919">
        <f>COUNTIF(M2977:M2982,"F")</f>
        <v>0</v>
      </c>
      <c r="N2983" s="273">
        <f>SUM(N2977:N2982)</f>
        <v>332.5</v>
      </c>
      <c r="P2983" s="362"/>
    </row>
    <row r="2984" spans="1:16" ht="21" customHeight="1">
      <c r="A2984" s="911" t="s">
        <v>199</v>
      </c>
      <c r="B2984" s="912"/>
      <c r="C2984" s="270">
        <f>60-(COUNTIF(C2977:C2982,"NA")*C2976+COUNTIF(C2977:C2982,"ML")*C2976)</f>
        <v>60</v>
      </c>
      <c r="D2984" s="270">
        <f>60-(COUNTIF(D2977:D2982,"NA")*D2976+COUNTIF(D2977:D2982,"ML")*D2976)</f>
        <v>60</v>
      </c>
      <c r="E2984" s="270">
        <f>53-(COUNTIF(E2977:E2982,"NA")*9+COUNTIF(E2977:E2982,"ML")*9)</f>
        <v>53</v>
      </c>
      <c r="F2984" s="270">
        <f>7-(COUNTIF(F2977:F2982,"ML")*1)</f>
        <v>7</v>
      </c>
      <c r="G2984" s="270">
        <f>420-(COUNTIF(G2977:G2982,"NA")*G2976+COUNTIF(G2977:G2982,"ML")*G2976)</f>
        <v>420</v>
      </c>
      <c r="H2984" s="270">
        <f>SUM(C2984:G2984)</f>
        <v>600</v>
      </c>
      <c r="I2984" s="270">
        <f>600-(COUNTIF(I2977:I2982,"ML")*100)</f>
        <v>600</v>
      </c>
      <c r="J2984" s="270">
        <f>SUM(H2984:I2984)</f>
        <v>1200</v>
      </c>
      <c r="K2984" s="915"/>
      <c r="L2984" s="916"/>
      <c r="M2984" s="920"/>
      <c r="N2984" s="201">
        <f>6*N2976</f>
        <v>1200</v>
      </c>
      <c r="P2984" s="362"/>
    </row>
    <row r="2985" spans="1:16" ht="21" customHeight="1">
      <c r="A2985" s="922" t="s">
        <v>130</v>
      </c>
      <c r="B2985" s="923"/>
      <c r="C2985" s="204">
        <f t="shared" ref="C2985:J2985" si="460">C2983/C2984*100</f>
        <v>25</v>
      </c>
      <c r="D2985" s="204">
        <f t="shared" si="460"/>
        <v>23.333333333333332</v>
      </c>
      <c r="E2985" s="204">
        <f t="shared" si="460"/>
        <v>32.075471698113205</v>
      </c>
      <c r="F2985" s="204">
        <f t="shared" si="460"/>
        <v>21.428571428571427</v>
      </c>
      <c r="G2985" s="204">
        <f t="shared" si="460"/>
        <v>22.61904761904762</v>
      </c>
      <c r="H2985" s="204">
        <f t="shared" si="460"/>
        <v>23.75</v>
      </c>
      <c r="I2985" s="204">
        <f t="shared" si="460"/>
        <v>31.666666666666664</v>
      </c>
      <c r="J2985" s="204">
        <f t="shared" si="460"/>
        <v>27.708333333333336</v>
      </c>
      <c r="K2985" s="917"/>
      <c r="L2985" s="918"/>
      <c r="M2985" s="921"/>
      <c r="N2985" s="354">
        <f>N2983/N2984*100</f>
        <v>27.708333333333336</v>
      </c>
      <c r="P2985" s="363"/>
    </row>
    <row r="2986" spans="1:16" ht="21" customHeight="1">
      <c r="A2986" s="891" t="str">
        <f>'statement of marks'!$DS$3</f>
        <v>RAJASTHAN KA SWARNIM ITIHAS</v>
      </c>
      <c r="B2986" s="892"/>
      <c r="C2986" s="272">
        <f>IF('statement of marks'!DS83="","",'statement of marks'!DS83)</f>
        <v>10</v>
      </c>
      <c r="D2986" s="272">
        <f>IF('statement of marks'!DT83="","",'statement of marks'!DT83)</f>
        <v>10</v>
      </c>
      <c r="E2986" s="277">
        <f>IF('statement of marks'!DU83="","",'statement of marks'!DU83)</f>
        <v>10</v>
      </c>
      <c r="F2986" s="924"/>
      <c r="G2986" s="272">
        <f>IF('statement of marks'!DW83="","",'statement of marks'!DW83)</f>
        <v>70</v>
      </c>
      <c r="H2986" s="270">
        <f>IF(G2986="","",SUM(C2986:G2986))</f>
        <v>100</v>
      </c>
      <c r="I2986" s="272">
        <f>IF('statement of marks'!DY83="","",'statement of marks'!DY83)</f>
        <v>100</v>
      </c>
      <c r="J2986" s="270">
        <f>IF(I2986="","",SUM(H2986:I2986))</f>
        <v>200</v>
      </c>
      <c r="K2986" s="275" t="str">
        <f>IF('statement of marks'!IW83="","",'statement of marks'!IW83)</f>
        <v/>
      </c>
      <c r="L2986" s="280" t="str">
        <f>IF('result subject-wise'!AQ83="","",'result subject-wise'!AQ83)</f>
        <v/>
      </c>
      <c r="M2986" s="927" t="s">
        <v>441</v>
      </c>
      <c r="N2986" s="928"/>
      <c r="P2986" s="362"/>
    </row>
    <row r="2987" spans="1:16" ht="21" customHeight="1">
      <c r="A2987" s="891" t="str">
        <f>'statement of marks'!$EG$3</f>
        <v xml:space="preserve"> PH. AND HEALTH EDU.</v>
      </c>
      <c r="B2987" s="892"/>
      <c r="C2987" s="272">
        <f>IF('statement of marks'!EI83="","",'statement of marks'!EI83)</f>
        <v>14</v>
      </c>
      <c r="D2987" s="272">
        <f>IF('statement of marks'!EL83="","",'statement of marks'!EL83)</f>
        <v>11</v>
      </c>
      <c r="E2987" s="277">
        <f>IF('statement of marks'!EO83="","",'statement of marks'!EO83)</f>
        <v>25</v>
      </c>
      <c r="F2987" s="925"/>
      <c r="G2987" s="272">
        <f>IF('statement of marks'!EU83="","",'statement of marks'!EU83)</f>
        <v>38</v>
      </c>
      <c r="H2987" s="270">
        <f>IF(G2987="","",SUM(C2987:G2987))</f>
        <v>88</v>
      </c>
      <c r="I2987" s="272">
        <f>IF('statement of marks'!EZ83="","",'statement of marks'!EZ83)</f>
        <v>100</v>
      </c>
      <c r="J2987" s="270">
        <f>IF(I2987="","",SUM(H2987:I2987))</f>
        <v>188</v>
      </c>
      <c r="K2987" s="275" t="str">
        <f>IF('statement of marks'!IX83="","",'statement of marks'!IX83)</f>
        <v>A</v>
      </c>
      <c r="L2987" s="274" t="str">
        <f>IF('result subject-wise'!AR83="","",'result subject-wise'!AR83)</f>
        <v/>
      </c>
      <c r="M2987" s="929"/>
      <c r="N2987" s="930"/>
      <c r="P2987" s="362"/>
    </row>
    <row r="2988" spans="1:16" ht="21" customHeight="1">
      <c r="A2988" s="891" t="str">
        <f>'statement of marks'!$FJ$3</f>
        <v xml:space="preserve"> FOUNDATION OF IT</v>
      </c>
      <c r="B2988" s="892"/>
      <c r="C2988" s="272">
        <f>IF('statement of marks'!FJ83="","",'statement of marks'!FJ83)</f>
        <v>10</v>
      </c>
      <c r="D2988" s="272">
        <f>IF('statement of marks'!FK83="","",'statement of marks'!FK83)</f>
        <v>10</v>
      </c>
      <c r="E2988" s="277">
        <f>IF('statement of marks'!FL83="","",'statement of marks'!FL83)</f>
        <v>10</v>
      </c>
      <c r="F2988" s="926"/>
      <c r="G2988" s="272">
        <f>IF('statement of marks'!FP83="","",'statement of marks'!FP83)</f>
        <v>51</v>
      </c>
      <c r="H2988" s="270">
        <f>IF(G2988="","",SUM(C2988:G2988))</f>
        <v>81</v>
      </c>
      <c r="I2988" s="272">
        <f>IF('statement of marks'!FU83="","",'statement of marks'!FU83)</f>
        <v>90</v>
      </c>
      <c r="J2988" s="270">
        <f>IF(I2988="","",SUM(H2988:I2988))</f>
        <v>171</v>
      </c>
      <c r="K2988" s="275" t="str">
        <f>IF('statement of marks'!IY83="","",'statement of marks'!IY83)</f>
        <v>A</v>
      </c>
      <c r="L2988" s="274" t="str">
        <f>IF('result subject-wise'!AS83="","",'result subject-wise'!AS83)</f>
        <v/>
      </c>
      <c r="M2988" s="931" t="str">
        <f>IF('result subject-wise'!AV83="","",'result subject-wise'!AV83)</f>
        <v/>
      </c>
      <c r="N2988" s="932"/>
      <c r="P2988" s="362"/>
    </row>
    <row r="2989" spans="1:16" ht="21" customHeight="1">
      <c r="A2989" s="891" t="str">
        <f>'statement of marks'!$GE$3</f>
        <v xml:space="preserve"> S.U.P.W.</v>
      </c>
      <c r="B2989" s="892"/>
      <c r="C2989" s="933" t="s">
        <v>244</v>
      </c>
      <c r="D2989" s="934"/>
      <c r="E2989" s="933" t="s">
        <v>74</v>
      </c>
      <c r="F2989" s="933"/>
      <c r="G2989" s="934"/>
      <c r="H2989" s="934" t="s">
        <v>75</v>
      </c>
      <c r="I2989" s="934"/>
      <c r="J2989" s="270" t="s">
        <v>35</v>
      </c>
      <c r="K2989" s="274" t="s">
        <v>52</v>
      </c>
      <c r="L2989" s="935"/>
      <c r="M2989" s="933" t="s">
        <v>130</v>
      </c>
      <c r="N2989" s="936"/>
      <c r="P2989" s="362"/>
    </row>
    <row r="2990" spans="1:16" ht="21" customHeight="1">
      <c r="A2990" s="891"/>
      <c r="B2990" s="892"/>
      <c r="C2990" s="934">
        <f>'statement of marks'!$GE$6</f>
        <v>25</v>
      </c>
      <c r="D2990" s="934"/>
      <c r="E2990" s="934">
        <f>'statement of marks'!$GF$6</f>
        <v>45</v>
      </c>
      <c r="F2990" s="934"/>
      <c r="G2990" s="934"/>
      <c r="H2990" s="934">
        <f>'statement of marks'!$GG$6</f>
        <v>30</v>
      </c>
      <c r="I2990" s="934"/>
      <c r="J2990" s="270">
        <f>SUM(C2990,E2990,H2990)</f>
        <v>100</v>
      </c>
      <c r="K2990" s="274"/>
      <c r="L2990" s="935"/>
      <c r="M2990" s="937" t="str">
        <f>IF(M2988="PASS",N2985,"")</f>
        <v/>
      </c>
      <c r="N2990" s="938"/>
      <c r="P2990" s="362"/>
    </row>
    <row r="2991" spans="1:16" ht="21" customHeight="1">
      <c r="A2991" s="891"/>
      <c r="B2991" s="892"/>
      <c r="C2991" s="939">
        <f>IF('statement of marks'!GE83="","",'statement of marks'!GE83)</f>
        <v>24</v>
      </c>
      <c r="D2991" s="939"/>
      <c r="E2991" s="939">
        <f>'statement of marks'!GF83</f>
        <v>44</v>
      </c>
      <c r="F2991" s="939"/>
      <c r="G2991" s="939"/>
      <c r="H2991" s="939">
        <f>'statement of marks'!GG83</f>
        <v>30</v>
      </c>
      <c r="I2991" s="939"/>
      <c r="J2991" s="272">
        <f>IF(H2991="","",SUM(C2991,E2991,H2991))</f>
        <v>98</v>
      </c>
      <c r="K2991" s="275" t="str">
        <f>IF('statement of marks'!IZ83="","",'statement of marks'!IZ83)</f>
        <v>A</v>
      </c>
      <c r="L2991" s="935"/>
      <c r="M2991" s="940" t="s">
        <v>50</v>
      </c>
      <c r="N2991" s="941"/>
      <c r="P2991" s="362"/>
    </row>
    <row r="2992" spans="1:16" ht="21" customHeight="1">
      <c r="A2992" s="891" t="str">
        <f>'statement of marks'!$GN$3</f>
        <v xml:space="preserve"> ART EDU.</v>
      </c>
      <c r="B2992" s="892"/>
      <c r="C2992" s="934" t="s">
        <v>76</v>
      </c>
      <c r="D2992" s="934"/>
      <c r="E2992" s="934" t="s">
        <v>77</v>
      </c>
      <c r="F2992" s="934"/>
      <c r="G2992" s="934"/>
      <c r="H2992" s="934" t="s">
        <v>78</v>
      </c>
      <c r="I2992" s="934"/>
      <c r="J2992" s="270" t="s">
        <v>35</v>
      </c>
      <c r="K2992" s="274" t="s">
        <v>52</v>
      </c>
      <c r="L2992" s="935"/>
      <c r="M2992" s="942" t="str">
        <f>IF(M2990="","",IF(M2990&gt;=60,"FIRST",IF(M2990&gt;=48,"SECOND",IF(M2990&gt;=36,"THIRD"))))</f>
        <v/>
      </c>
      <c r="N2992" s="943"/>
      <c r="P2992" s="362"/>
    </row>
    <row r="2993" spans="1:16" ht="21" customHeight="1">
      <c r="A2993" s="891"/>
      <c r="B2993" s="892"/>
      <c r="C2993" s="934">
        <f>'statement of marks'!$GN$6</f>
        <v>25</v>
      </c>
      <c r="D2993" s="934"/>
      <c r="E2993" s="274">
        <f>'statement of marks'!$GO$6</f>
        <v>30</v>
      </c>
      <c r="F2993" s="274"/>
      <c r="G2993" s="270">
        <f>'statement of marks'!$GP$6</f>
        <v>30</v>
      </c>
      <c r="H2993" s="934">
        <f>'statement of marks'!$GQ$6</f>
        <v>15</v>
      </c>
      <c r="I2993" s="934"/>
      <c r="J2993" s="270">
        <f>SUM(C2993,E2993,G2993,H2993)</f>
        <v>100</v>
      </c>
      <c r="K2993" s="274"/>
      <c r="L2993" s="935"/>
      <c r="M2993" s="942"/>
      <c r="N2993" s="943"/>
      <c r="P2993" s="362"/>
    </row>
    <row r="2994" spans="1:16" ht="21" customHeight="1">
      <c r="A2994" s="891"/>
      <c r="B2994" s="892"/>
      <c r="C2994" s="939">
        <f>IF('statement of marks'!GN83="","",'statement of marks'!GN83)</f>
        <v>24</v>
      </c>
      <c r="D2994" s="939"/>
      <c r="E2994" s="277">
        <f>'statement of marks'!GO83</f>
        <v>28</v>
      </c>
      <c r="F2994" s="277"/>
      <c r="G2994" s="272">
        <f>'statement of marks'!GP83</f>
        <v>27</v>
      </c>
      <c r="H2994" s="939">
        <f>'statement of marks'!GQ83</f>
        <v>14</v>
      </c>
      <c r="I2994" s="939"/>
      <c r="J2994" s="270">
        <f>IF(H2994="","",SUM(C2994:H2994))</f>
        <v>93</v>
      </c>
      <c r="K2994" s="275" t="str">
        <f>IF('statement of marks'!JA83="","",'statement of marks'!JA83)</f>
        <v>A</v>
      </c>
      <c r="L2994" s="944" t="s">
        <v>442</v>
      </c>
      <c r="M2994" s="945"/>
      <c r="N2994" s="946"/>
      <c r="P2994" s="362"/>
    </row>
    <row r="2995" spans="1:16" ht="21" customHeight="1">
      <c r="A2995" s="922" t="s">
        <v>439</v>
      </c>
      <c r="B2995" s="923"/>
      <c r="C2995" s="901" t="str">
        <f>'statement of marks'!HK83</f>
        <v/>
      </c>
      <c r="D2995" s="901"/>
      <c r="E2995" s="901"/>
      <c r="F2995" s="278"/>
      <c r="G2995" s="278" t="s">
        <v>211</v>
      </c>
      <c r="H2995" s="275" t="str">
        <f>IF('statement of marks'!DR83="","",'statement of marks'!DR83)</f>
        <v/>
      </c>
      <c r="I2995" s="942" t="s">
        <v>209</v>
      </c>
      <c r="J2995" s="942"/>
      <c r="K2995" s="272" t="str">
        <f>IF('statement of marks'!HM83="","",'statement of marks'!HM83)</f>
        <v/>
      </c>
      <c r="L2995" s="945"/>
      <c r="M2995" s="945"/>
      <c r="N2995" s="946"/>
      <c r="P2995" s="362"/>
    </row>
    <row r="2996" spans="1:16" ht="21" customHeight="1">
      <c r="A2996" s="310" t="s">
        <v>363</v>
      </c>
      <c r="B2996" s="947" t="s">
        <v>202</v>
      </c>
      <c r="C2996" s="947"/>
      <c r="D2996" s="939" t="s">
        <v>203</v>
      </c>
      <c r="E2996" s="939"/>
      <c r="F2996" s="272"/>
      <c r="G2996" s="939" t="s">
        <v>204</v>
      </c>
      <c r="H2996" s="939"/>
      <c r="I2996" s="939" t="s">
        <v>205</v>
      </c>
      <c r="J2996" s="939"/>
      <c r="K2996" s="272" t="s">
        <v>324</v>
      </c>
      <c r="L2996" s="945"/>
      <c r="M2996" s="945"/>
      <c r="N2996" s="946"/>
      <c r="P2996" s="362"/>
    </row>
    <row r="2997" spans="1:16" ht="21" customHeight="1">
      <c r="A2997" s="891" t="s">
        <v>200</v>
      </c>
      <c r="B2997" s="892"/>
      <c r="C2997" s="277" t="str">
        <f>IF('statement of marks'!HO83="","",'statement of marks'!HO83)</f>
        <v/>
      </c>
      <c r="D2997" s="893" t="str">
        <f>IF('statement of marks'!HQ83="","",'statement of marks'!HQ83)</f>
        <v/>
      </c>
      <c r="E2997" s="893"/>
      <c r="F2997" s="277"/>
      <c r="G2997" s="893" t="str">
        <f>IF('statement of marks'!HS83="","",'statement of marks'!HS83)</f>
        <v/>
      </c>
      <c r="H2997" s="893"/>
      <c r="I2997" s="893" t="str">
        <f>IF('statement of marks'!HU83="","",'statement of marks'!HU83)</f>
        <v/>
      </c>
      <c r="J2997" s="893"/>
      <c r="K2997" s="275" t="str">
        <f>'statement of marks'!HW83</f>
        <v/>
      </c>
      <c r="L2997" s="894" t="str">
        <f>IF(OR(M2988="PASS",M2988="FAIL"),'result subject-wise'!$AV$112,"")</f>
        <v/>
      </c>
      <c r="M2997" s="894"/>
      <c r="N2997" s="895"/>
      <c r="P2997" s="362"/>
    </row>
    <row r="2998" spans="1:16" ht="21" customHeight="1">
      <c r="A2998" s="896" t="s">
        <v>201</v>
      </c>
      <c r="B2998" s="897"/>
      <c r="C2998" s="274" t="str">
        <f>IF('statement of marks'!HN83="","",'statement of marks'!HN83)</f>
        <v/>
      </c>
      <c r="D2998" s="898" t="str">
        <f>IF('statement of marks'!HP83="","",'statement of marks'!HP83)</f>
        <v/>
      </c>
      <c r="E2998" s="898"/>
      <c r="F2998" s="274"/>
      <c r="G2998" s="898" t="str">
        <f>IF('statement of marks'!HR83="","",'statement of marks'!HR83)</f>
        <v/>
      </c>
      <c r="H2998" s="898"/>
      <c r="I2998" s="898" t="str">
        <f>IF('statement of marks'!HT83="","",'statement of marks'!HT83)</f>
        <v/>
      </c>
      <c r="J2998" s="898"/>
      <c r="K2998" s="274" t="str">
        <f>'statement of marks'!HV83</f>
        <v/>
      </c>
      <c r="L2998" s="894"/>
      <c r="M2998" s="894"/>
      <c r="N2998" s="895"/>
      <c r="P2998" s="362"/>
    </row>
    <row r="2999" spans="1:16" ht="21" customHeight="1">
      <c r="A2999" s="899" t="s">
        <v>323</v>
      </c>
      <c r="B2999" s="900"/>
      <c r="C2999" s="22"/>
      <c r="D2999" s="901"/>
      <c r="E2999" s="901"/>
      <c r="F2999" s="278"/>
      <c r="G2999" s="901"/>
      <c r="H2999" s="901"/>
      <c r="I2999" s="901"/>
      <c r="J2999" s="901"/>
      <c r="K2999" s="901"/>
      <c r="L2999" s="901"/>
      <c r="M2999" s="901"/>
      <c r="N2999" s="902"/>
      <c r="P2999" s="362"/>
    </row>
    <row r="3000" spans="1:16" ht="21" customHeight="1">
      <c r="A3000" s="899" t="s">
        <v>206</v>
      </c>
      <c r="B3000" s="900"/>
      <c r="C3000" s="22"/>
      <c r="D3000" s="901"/>
      <c r="E3000" s="901"/>
      <c r="F3000" s="278"/>
      <c r="G3000" s="901"/>
      <c r="H3000" s="901"/>
      <c r="I3000" s="901"/>
      <c r="J3000" s="901"/>
      <c r="K3000" s="901"/>
      <c r="L3000" s="901"/>
      <c r="M3000" s="901"/>
      <c r="N3000" s="902"/>
      <c r="P3000" s="362"/>
    </row>
    <row r="3001" spans="1:16" ht="21" customHeight="1">
      <c r="A3001" s="891" t="s">
        <v>322</v>
      </c>
      <c r="B3001" s="892"/>
      <c r="C3001" s="22"/>
      <c r="D3001" s="901"/>
      <c r="E3001" s="901"/>
      <c r="F3001" s="278"/>
      <c r="G3001" s="901"/>
      <c r="H3001" s="901"/>
      <c r="I3001" s="901"/>
      <c r="J3001" s="901"/>
      <c r="K3001" s="594" t="s">
        <v>322</v>
      </c>
      <c r="L3001" s="901"/>
      <c r="M3001" s="901"/>
      <c r="N3001" s="902"/>
      <c r="P3001" s="362"/>
    </row>
    <row r="3002" spans="1:16" ht="21" customHeight="1">
      <c r="A3002" s="891" t="s">
        <v>207</v>
      </c>
      <c r="B3002" s="892"/>
      <c r="C3002" s="22"/>
      <c r="D3002" s="901"/>
      <c r="E3002" s="901"/>
      <c r="F3002" s="278"/>
      <c r="G3002" s="901"/>
      <c r="H3002" s="901"/>
      <c r="I3002" s="901"/>
      <c r="J3002" s="901"/>
      <c r="K3002" s="901"/>
      <c r="L3002" s="901"/>
      <c r="M3002" s="901"/>
      <c r="N3002" s="902"/>
      <c r="P3002" s="362"/>
    </row>
    <row r="3003" spans="1:16" ht="21" customHeight="1" thickBot="1">
      <c r="A3003" s="905" t="s">
        <v>208</v>
      </c>
      <c r="B3003" s="906"/>
      <c r="C3003" s="906"/>
      <c r="D3003" s="906"/>
      <c r="E3003" s="906"/>
      <c r="F3003" s="314"/>
      <c r="G3003" s="907">
        <f>'statement of marks'!$HV$108</f>
        <v>45781</v>
      </c>
      <c r="H3003" s="907"/>
      <c r="I3003" s="908" t="s">
        <v>210</v>
      </c>
      <c r="J3003" s="908"/>
      <c r="K3003" s="903"/>
      <c r="L3003" s="903"/>
      <c r="M3003" s="903"/>
      <c r="N3003" s="904"/>
      <c r="P3003" s="362"/>
    </row>
    <row r="3004" spans="1:16" ht="21" customHeight="1" thickTop="1">
      <c r="A3004" s="962" t="s">
        <v>195</v>
      </c>
      <c r="B3004" s="963"/>
      <c r="C3004" s="963"/>
      <c r="D3004" s="963"/>
      <c r="E3004" s="963"/>
      <c r="F3004" s="963"/>
      <c r="G3004" s="963"/>
      <c r="H3004" s="963"/>
      <c r="I3004" s="963"/>
      <c r="J3004" s="963"/>
      <c r="K3004" s="963"/>
      <c r="L3004" s="963"/>
      <c r="M3004" s="963"/>
      <c r="N3004" s="964"/>
      <c r="P3004" s="362"/>
    </row>
    <row r="3005" spans="1:16" ht="21" customHeight="1">
      <c r="A3005" s="965" t="str">
        <f>IF('statement of marks'!$A$2="","",'statement of marks'!$A$2)</f>
        <v>Govt. Higher Secondary School, XYZ</v>
      </c>
      <c r="B3005" s="966"/>
      <c r="C3005" s="966"/>
      <c r="D3005" s="966"/>
      <c r="E3005" s="966"/>
      <c r="F3005" s="966"/>
      <c r="G3005" s="966"/>
      <c r="H3005" s="966"/>
      <c r="I3005" s="966"/>
      <c r="J3005" s="966"/>
      <c r="K3005" s="966"/>
      <c r="L3005" s="966"/>
      <c r="M3005" s="966"/>
      <c r="N3005" s="967"/>
      <c r="P3005" s="362"/>
    </row>
    <row r="3006" spans="1:16" ht="21" customHeight="1">
      <c r="A3006" s="965"/>
      <c r="B3006" s="966"/>
      <c r="C3006" s="966"/>
      <c r="D3006" s="966"/>
      <c r="E3006" s="966"/>
      <c r="F3006" s="966"/>
      <c r="G3006" s="966"/>
      <c r="H3006" s="966"/>
      <c r="I3006" s="966"/>
      <c r="J3006" s="966"/>
      <c r="K3006" s="966"/>
      <c r="L3006" s="966"/>
      <c r="M3006" s="966"/>
      <c r="N3006" s="967"/>
      <c r="P3006" s="362"/>
    </row>
    <row r="3007" spans="1:16" ht="21" customHeight="1">
      <c r="A3007" s="891" t="s">
        <v>196</v>
      </c>
      <c r="B3007" s="892"/>
      <c r="C3007" s="939" t="str">
        <f>IF(M3027="","MAIN EXAM.",IF(C3034="SUPPL.","SUPPL. EXAM.",IF(C3034="RE-EXAM.","RE-EXAM.",)))</f>
        <v>MAIN EXAM.</v>
      </c>
      <c r="D3007" s="939"/>
      <c r="E3007" s="939"/>
      <c r="F3007" s="939"/>
      <c r="G3007" s="939"/>
      <c r="H3007" s="948" t="s">
        <v>133</v>
      </c>
      <c r="I3007" s="949"/>
      <c r="J3007" s="352" t="str">
        <f>IF('statement of marks'!$F$3="","",'statement of marks'!$F$3)</f>
        <v>2024-25</v>
      </c>
      <c r="K3007" s="939" t="s">
        <v>62</v>
      </c>
      <c r="L3007" s="939"/>
      <c r="M3007" s="939" t="str">
        <f>IF('statement of marks'!D84="","",'statement of marks'!D84)</f>
        <v/>
      </c>
      <c r="N3007" s="950"/>
      <c r="P3007" s="362"/>
    </row>
    <row r="3008" spans="1:16" ht="21" customHeight="1">
      <c r="A3008" s="891" t="s">
        <v>36</v>
      </c>
      <c r="B3008" s="892"/>
      <c r="C3008" s="892" t="str">
        <f>IF('statement of marks'!G84="","",'statement of marks'!G84)</f>
        <v/>
      </c>
      <c r="D3008" s="892"/>
      <c r="E3008" s="892"/>
      <c r="F3008" s="892"/>
      <c r="G3008" s="892"/>
      <c r="H3008" s="892"/>
      <c r="I3008" s="892"/>
      <c r="J3008" s="892"/>
      <c r="K3008" s="892"/>
      <c r="L3008" s="892"/>
      <c r="M3008" s="892"/>
      <c r="N3008" s="951"/>
      <c r="P3008" s="362"/>
    </row>
    <row r="3009" spans="1:16" ht="21" customHeight="1">
      <c r="A3009" s="891" t="s">
        <v>37</v>
      </c>
      <c r="B3009" s="892"/>
      <c r="C3009" s="892" t="str">
        <f>IF('statement of marks'!H84="","",'statement of marks'!H84)</f>
        <v/>
      </c>
      <c r="D3009" s="892"/>
      <c r="E3009" s="892"/>
      <c r="F3009" s="892"/>
      <c r="G3009" s="892"/>
      <c r="H3009" s="892"/>
      <c r="I3009" s="892"/>
      <c r="J3009" s="892"/>
      <c r="K3009" s="892"/>
      <c r="L3009" s="892"/>
      <c r="M3009" s="892"/>
      <c r="N3009" s="951"/>
      <c r="P3009" s="362"/>
    </row>
    <row r="3010" spans="1:16" ht="21" customHeight="1">
      <c r="A3010" s="891" t="s">
        <v>38</v>
      </c>
      <c r="B3010" s="892"/>
      <c r="C3010" s="892" t="str">
        <f>IF('statement of marks'!I84="","",'statement of marks'!I84)</f>
        <v/>
      </c>
      <c r="D3010" s="892"/>
      <c r="E3010" s="892"/>
      <c r="F3010" s="892"/>
      <c r="G3010" s="892"/>
      <c r="H3010" s="892"/>
      <c r="I3010" s="892"/>
      <c r="J3010" s="892"/>
      <c r="K3010" s="892"/>
      <c r="L3010" s="892"/>
      <c r="M3010" s="892"/>
      <c r="N3010" s="951"/>
      <c r="P3010" s="362"/>
    </row>
    <row r="3011" spans="1:16" ht="21" customHeight="1">
      <c r="A3011" s="891" t="s">
        <v>243</v>
      </c>
      <c r="B3011" s="892"/>
      <c r="C3011" s="892" t="str">
        <f>IF('statement of marks'!$A$3="","",'statement of marks'!$A$3)</f>
        <v>9 'A'</v>
      </c>
      <c r="D3011" s="892"/>
      <c r="E3011" s="939" t="s">
        <v>63</v>
      </c>
      <c r="F3011" s="939"/>
      <c r="G3011" s="939"/>
      <c r="H3011" s="939" t="str">
        <f>IF('statement of marks'!E84="","",'statement of marks'!E84)</f>
        <v/>
      </c>
      <c r="I3011" s="939"/>
      <c r="J3011" s="952" t="s">
        <v>58</v>
      </c>
      <c r="K3011" s="952"/>
      <c r="L3011" s="953" t="str">
        <f>IF('statement of marks'!F84="","",'statement of marks'!F84)</f>
        <v/>
      </c>
      <c r="M3011" s="953"/>
      <c r="N3011" s="954"/>
      <c r="P3011" s="362"/>
    </row>
    <row r="3012" spans="1:16" ht="21" customHeight="1">
      <c r="A3012" s="955" t="s">
        <v>197</v>
      </c>
      <c r="B3012" s="956" t="s">
        <v>198</v>
      </c>
      <c r="C3012" s="659" t="s">
        <v>67</v>
      </c>
      <c r="D3012" s="659" t="s">
        <v>68</v>
      </c>
      <c r="E3012" s="957" t="s">
        <v>434</v>
      </c>
      <c r="F3012" s="958" t="s">
        <v>431</v>
      </c>
      <c r="G3012" s="659" t="s">
        <v>370</v>
      </c>
      <c r="H3012" s="659" t="s">
        <v>212</v>
      </c>
      <c r="I3012" s="659" t="s">
        <v>432</v>
      </c>
      <c r="J3012" s="659" t="s">
        <v>168</v>
      </c>
      <c r="K3012" s="659" t="s">
        <v>438</v>
      </c>
      <c r="L3012" s="659" t="s">
        <v>365</v>
      </c>
      <c r="M3012" s="659" t="s">
        <v>366</v>
      </c>
      <c r="N3012" s="961" t="s">
        <v>213</v>
      </c>
      <c r="P3012" s="362"/>
    </row>
    <row r="3013" spans="1:16" ht="21" customHeight="1">
      <c r="A3013" s="955"/>
      <c r="B3013" s="956"/>
      <c r="C3013" s="659"/>
      <c r="D3013" s="659"/>
      <c r="E3013" s="957"/>
      <c r="F3013" s="959"/>
      <c r="G3013" s="659"/>
      <c r="H3013" s="659"/>
      <c r="I3013" s="659"/>
      <c r="J3013" s="659"/>
      <c r="K3013" s="659"/>
      <c r="L3013" s="659"/>
      <c r="M3013" s="659"/>
      <c r="N3013" s="961"/>
      <c r="P3013" s="362"/>
    </row>
    <row r="3014" spans="1:16" ht="21" customHeight="1">
      <c r="A3014" s="955"/>
      <c r="B3014" s="956"/>
      <c r="C3014" s="659"/>
      <c r="D3014" s="659"/>
      <c r="E3014" s="957"/>
      <c r="F3014" s="960"/>
      <c r="G3014" s="659"/>
      <c r="H3014" s="659"/>
      <c r="I3014" s="659"/>
      <c r="J3014" s="659"/>
      <c r="K3014" s="659"/>
      <c r="L3014" s="659"/>
      <c r="M3014" s="659"/>
      <c r="N3014" s="961"/>
      <c r="P3014" s="362"/>
    </row>
    <row r="3015" spans="1:16" ht="21" customHeight="1">
      <c r="A3015" s="922" t="s">
        <v>149</v>
      </c>
      <c r="B3015" s="923"/>
      <c r="C3015" s="274">
        <v>10</v>
      </c>
      <c r="D3015" s="274">
        <v>10</v>
      </c>
      <c r="E3015" s="322" t="s">
        <v>436</v>
      </c>
      <c r="F3015" s="322" t="s">
        <v>437</v>
      </c>
      <c r="G3015" s="274">
        <v>70</v>
      </c>
      <c r="H3015" s="270">
        <v>100</v>
      </c>
      <c r="I3015" s="202">
        <v>100</v>
      </c>
      <c r="J3015" s="270">
        <v>200</v>
      </c>
      <c r="K3015" s="279"/>
      <c r="L3015" s="270">
        <v>100</v>
      </c>
      <c r="M3015" s="270"/>
      <c r="N3015" s="201">
        <v>200</v>
      </c>
      <c r="P3015" s="362"/>
    </row>
    <row r="3016" spans="1:16" ht="21" customHeight="1">
      <c r="A3016" s="891" t="str">
        <f>'statement of marks'!$J$3</f>
        <v xml:space="preserve"> HINDI</v>
      </c>
      <c r="B3016" s="892"/>
      <c r="C3016" s="277" t="str">
        <f>IF('statement of marks'!J84="","",'statement of marks'!J84)</f>
        <v/>
      </c>
      <c r="D3016" s="277" t="str">
        <f>IF('statement of marks'!K84="","",'statement of marks'!K84)</f>
        <v/>
      </c>
      <c r="E3016" s="277" t="str">
        <f>IF('statement of marks'!L84="","",'statement of marks'!L84)</f>
        <v/>
      </c>
      <c r="F3016" s="360" t="str">
        <f>IF('statement of marks'!N84="","",'statement of marks'!N84)</f>
        <v/>
      </c>
      <c r="G3016" s="277" t="str">
        <f>IF('statement of marks'!O84="","",'statement of marks'!O84)</f>
        <v/>
      </c>
      <c r="H3016" s="270" t="str">
        <f t="shared" ref="H3016:H3021" si="461">IF(G3016="","",SUM(C3016:G3016))</f>
        <v/>
      </c>
      <c r="I3016" s="202" t="str">
        <f>IF('statement of marks'!Q84="","",'statement of marks'!Q84)</f>
        <v/>
      </c>
      <c r="J3016" s="203" t="str">
        <f t="shared" ref="J3016:J3021" si="462">IF(I3016="","",SUM(H3016:I3016))</f>
        <v/>
      </c>
      <c r="K3016" s="275" t="str">
        <f>CONCATENATE('statement of marks'!HZ84,'statement of marks'!IA84,'statement of marks'!IB84)</f>
        <v/>
      </c>
      <c r="L3016" s="277" t="str">
        <f>IF('result subject-wise'!AB84="","",'result subject-wise'!AB84)</f>
        <v/>
      </c>
      <c r="M3016" s="277" t="str">
        <f>IF('result subject-wise'!AK84="","",'result subject-wise'!AK84)</f>
        <v/>
      </c>
      <c r="N3016" s="276" t="str">
        <f>IF(AND(K3016="RE",M3016=""),"",IF(AND(K3016="S",M3016=""),"",IF(M3016="P",SUM(H3016,L3016),J3016)))</f>
        <v/>
      </c>
      <c r="P3016" s="362"/>
    </row>
    <row r="3017" spans="1:16" ht="21" customHeight="1">
      <c r="A3017" s="891" t="str">
        <f>'statement of marks'!$Y$3</f>
        <v xml:space="preserve"> ENGLISH</v>
      </c>
      <c r="B3017" s="892"/>
      <c r="C3017" s="277" t="str">
        <f>IF('statement of marks'!Y84="","",'statement of marks'!Y84)</f>
        <v/>
      </c>
      <c r="D3017" s="277" t="str">
        <f>IF('statement of marks'!Z84="","",'statement of marks'!Z84)</f>
        <v/>
      </c>
      <c r="E3017" s="277" t="str">
        <f>IF('statement of marks'!AA84="","",'statement of marks'!AA84)</f>
        <v/>
      </c>
      <c r="F3017" s="360" t="str">
        <f>IF('statement of marks'!AC84="","",'statement of marks'!AC84)</f>
        <v/>
      </c>
      <c r="G3017" s="277" t="str">
        <f>IF('statement of marks'!AD84="","",'statement of marks'!AD84)</f>
        <v/>
      </c>
      <c r="H3017" s="270" t="str">
        <f t="shared" si="461"/>
        <v/>
      </c>
      <c r="I3017" s="202" t="str">
        <f>IF('statement of marks'!AF84="","",'statement of marks'!AF84)</f>
        <v/>
      </c>
      <c r="J3017" s="203" t="str">
        <f t="shared" si="462"/>
        <v/>
      </c>
      <c r="K3017" s="275" t="str">
        <f>CONCATENATE('statement of marks'!IC84,'statement of marks'!ID84,'statement of marks'!IE84,)</f>
        <v/>
      </c>
      <c r="L3017" s="277" t="str">
        <f>IF('result subject-wise'!AC84="","",'result subject-wise'!AC84)</f>
        <v/>
      </c>
      <c r="M3017" s="277" t="str">
        <f>IF('result subject-wise'!AL84="","",'result subject-wise'!AL84)</f>
        <v/>
      </c>
      <c r="N3017" s="276" t="str">
        <f t="shared" ref="N3017:N3021" si="463">IF(AND(K3017="RE",M3017=""),"",IF(AND(K3017="S",M3017=""),"",IF(M3017="P",SUM(H3017,L3017),J3017)))</f>
        <v/>
      </c>
      <c r="P3017" s="362"/>
    </row>
    <row r="3018" spans="1:16" ht="21" customHeight="1">
      <c r="A3018" s="891" t="str">
        <f>'statement of marks'!AO84</f>
        <v/>
      </c>
      <c r="B3018" s="892"/>
      <c r="C3018" s="277" t="str">
        <f>IF('statement of marks'!AP84="","",'statement of marks'!AP84)</f>
        <v/>
      </c>
      <c r="D3018" s="277" t="str">
        <f>IF('statement of marks'!AQ84="","",'statement of marks'!AQ84)</f>
        <v/>
      </c>
      <c r="E3018" s="277" t="str">
        <f>IF('statement of marks'!AR84="","",'statement of marks'!AR84)</f>
        <v/>
      </c>
      <c r="F3018" s="360" t="str">
        <f>IF('statement of marks'!AT84="","",'statement of marks'!AT84)</f>
        <v/>
      </c>
      <c r="G3018" s="277" t="str">
        <f>IF('statement of marks'!AU84="","",'statement of marks'!AU84)</f>
        <v/>
      </c>
      <c r="H3018" s="270" t="str">
        <f t="shared" si="461"/>
        <v/>
      </c>
      <c r="I3018" s="202" t="str">
        <f>IF('statement of marks'!AW84="","",'statement of marks'!AW84)</f>
        <v/>
      </c>
      <c r="J3018" s="203" t="str">
        <f t="shared" si="462"/>
        <v/>
      </c>
      <c r="K3018" s="275" t="str">
        <f>CONCATENATE('statement of marks'!IF84,'statement of marks'!IL84,'statement of marks'!IM84)</f>
        <v/>
      </c>
      <c r="L3018" s="277" t="str">
        <f>IF('result subject-wise'!AD84="","",'result subject-wise'!AD84)</f>
        <v/>
      </c>
      <c r="M3018" s="277" t="str">
        <f>IF('result subject-wise'!AM84="","",'result subject-wise'!AM84)</f>
        <v/>
      </c>
      <c r="N3018" s="276" t="str">
        <f t="shared" si="463"/>
        <v/>
      </c>
      <c r="P3018" s="362"/>
    </row>
    <row r="3019" spans="1:16" ht="21" customHeight="1">
      <c r="A3019" s="891" t="str">
        <f>'statement of marks'!$BE$3</f>
        <v xml:space="preserve"> SCIENCE</v>
      </c>
      <c r="B3019" s="892"/>
      <c r="C3019" s="277" t="str">
        <f>IF('statement of marks'!BE84="","",'statement of marks'!BE84)</f>
        <v/>
      </c>
      <c r="D3019" s="277" t="str">
        <f>IF('statement of marks'!BF84="","",'statement of marks'!BF84)</f>
        <v/>
      </c>
      <c r="E3019" s="277" t="str">
        <f>IF('statement of marks'!BG84="","",'statement of marks'!BG84)</f>
        <v/>
      </c>
      <c r="F3019" s="360" t="str">
        <f>IF('statement of marks'!BI84="","",'statement of marks'!BI84)</f>
        <v/>
      </c>
      <c r="G3019" s="277" t="str">
        <f>IF('statement of marks'!BJ84="","",'statement of marks'!BJ84)</f>
        <v/>
      </c>
      <c r="H3019" s="270" t="str">
        <f t="shared" si="461"/>
        <v/>
      </c>
      <c r="I3019" s="202" t="str">
        <f>IF('statement of marks'!BL84="","",'statement of marks'!BL84)</f>
        <v/>
      </c>
      <c r="J3019" s="203" t="str">
        <f t="shared" si="462"/>
        <v/>
      </c>
      <c r="K3019" s="275" t="str">
        <f>CONCATENATE('statement of marks'!IN84,'statement of marks'!IO84,'statement of marks'!IP84)</f>
        <v/>
      </c>
      <c r="L3019" s="277" t="str">
        <f>IF('result subject-wise'!AE84="","",'result subject-wise'!AE84)</f>
        <v/>
      </c>
      <c r="M3019" s="277" t="str">
        <f>IF('result subject-wise'!AN84="","",'result subject-wise'!AN84)</f>
        <v/>
      </c>
      <c r="N3019" s="276" t="str">
        <f t="shared" si="463"/>
        <v/>
      </c>
      <c r="P3019" s="362"/>
    </row>
    <row r="3020" spans="1:16" ht="21" customHeight="1">
      <c r="A3020" s="909" t="str">
        <f>'statement of marks'!$BU84</f>
        <v xml:space="preserve"> SOCIAL SCIENCE</v>
      </c>
      <c r="B3020" s="910"/>
      <c r="C3020" s="277">
        <f>IF('statement of marks'!CL84="","",'statement of marks'!CL84)</f>
        <v>10</v>
      </c>
      <c r="D3020" s="277">
        <f>IF('statement of marks'!CM84="","",'statement of marks'!CM84)</f>
        <v>10</v>
      </c>
      <c r="E3020" s="277">
        <f>IF('statement of marks'!CN84="","",'statement of marks'!CN84)</f>
        <v>9</v>
      </c>
      <c r="F3020" s="360">
        <f>IF('statement of marks'!CO84="","",'statement of marks'!CO84)</f>
        <v>0.5</v>
      </c>
      <c r="G3020" s="277">
        <f>IF('statement of marks'!CP84="","",'statement of marks'!CP84)</f>
        <v>70</v>
      </c>
      <c r="H3020" s="270">
        <f t="shared" si="461"/>
        <v>99.5</v>
      </c>
      <c r="I3020" s="202">
        <f>IF('statement of marks'!CR84="","",'statement of marks'!CR84)</f>
        <v>100</v>
      </c>
      <c r="J3020" s="203">
        <f t="shared" si="462"/>
        <v>199.5</v>
      </c>
      <c r="K3020" s="275" t="str">
        <f>CONCATENATE('statement of marks'!IQ84,'statement of marks'!IR84,'statement of marks'!IS84)</f>
        <v/>
      </c>
      <c r="L3020" s="277" t="str">
        <f>IF('result subject-wise'!AF84="","",'result subject-wise'!AF84)</f>
        <v/>
      </c>
      <c r="M3020" s="277" t="str">
        <f>IF('result subject-wise'!AO84="","",'result subject-wise'!AO84)</f>
        <v/>
      </c>
      <c r="N3020" s="276">
        <f t="shared" si="463"/>
        <v>199.5</v>
      </c>
      <c r="P3020" s="362"/>
    </row>
    <row r="3021" spans="1:16" ht="21" customHeight="1">
      <c r="A3021" s="891" t="str">
        <f>'statement of marks'!$CZ$3</f>
        <v xml:space="preserve"> MATHEMATICS</v>
      </c>
      <c r="B3021" s="892"/>
      <c r="C3021" s="277">
        <f>IF('statement of marks'!CZ84="","",'statement of marks'!CZ84)</f>
        <v>5</v>
      </c>
      <c r="D3021" s="277">
        <f>IF('statement of marks'!DA84="","",'statement of marks'!DA84)</f>
        <v>4</v>
      </c>
      <c r="E3021" s="277">
        <f>IF('statement of marks'!DB84="","",'statement of marks'!DB84)</f>
        <v>8</v>
      </c>
      <c r="F3021" s="360">
        <f>IF('statement of marks'!DD84="","",'statement of marks'!DD84)</f>
        <v>1</v>
      </c>
      <c r="G3021" s="277">
        <f>IF('statement of marks'!DE84="","",'statement of marks'!DE84)</f>
        <v>25</v>
      </c>
      <c r="H3021" s="270">
        <f t="shared" si="461"/>
        <v>43</v>
      </c>
      <c r="I3021" s="202">
        <f>IF('statement of marks'!DG84="","",'statement of marks'!DG84)</f>
        <v>90</v>
      </c>
      <c r="J3021" s="203">
        <f t="shared" si="462"/>
        <v>133</v>
      </c>
      <c r="K3021" s="275" t="str">
        <f>CONCATENATE('statement of marks'!IT84,'statement of marks'!IU84,'statement of marks'!IV84)</f>
        <v/>
      </c>
      <c r="L3021" s="277" t="str">
        <f>IF('result subject-wise'!AG84="","",'result subject-wise'!AG84)</f>
        <v/>
      </c>
      <c r="M3021" s="277" t="str">
        <f>IF('result subject-wise'!AP84="","",'result subject-wise'!AP84)</f>
        <v/>
      </c>
      <c r="N3021" s="276">
        <f t="shared" si="463"/>
        <v>133</v>
      </c>
      <c r="P3021" s="362"/>
    </row>
    <row r="3022" spans="1:16" ht="21" customHeight="1">
      <c r="A3022" s="911" t="s">
        <v>214</v>
      </c>
      <c r="B3022" s="912"/>
      <c r="C3022" s="274">
        <f t="shared" ref="C3022:D3022" si="464">IF(C3021="","",SUM(C3016:C3021))</f>
        <v>15</v>
      </c>
      <c r="D3022" s="274">
        <f t="shared" si="464"/>
        <v>14</v>
      </c>
      <c r="E3022" s="274">
        <f>IF(E3021="","",SUM(E3016:E3021))</f>
        <v>17</v>
      </c>
      <c r="F3022" s="361">
        <f>IF(F3021="","",SUM(F3016:F3021))</f>
        <v>1.5</v>
      </c>
      <c r="G3022" s="274">
        <f t="shared" ref="G3022:J3022" si="465">IF(G3021="","",SUM(G3016:G3021))</f>
        <v>95</v>
      </c>
      <c r="H3022" s="274">
        <f t="shared" si="465"/>
        <v>142.5</v>
      </c>
      <c r="I3022" s="274">
        <f t="shared" si="465"/>
        <v>190</v>
      </c>
      <c r="J3022" s="274">
        <f t="shared" si="465"/>
        <v>332.5</v>
      </c>
      <c r="K3022" s="913"/>
      <c r="L3022" s="914"/>
      <c r="M3022" s="919">
        <f>COUNTIF(M3016:M3021,"F")</f>
        <v>0</v>
      </c>
      <c r="N3022" s="273">
        <f>SUM(N3016:N3021)</f>
        <v>332.5</v>
      </c>
      <c r="P3022" s="362"/>
    </row>
    <row r="3023" spans="1:16" ht="21" customHeight="1">
      <c r="A3023" s="911" t="s">
        <v>199</v>
      </c>
      <c r="B3023" s="912"/>
      <c r="C3023" s="270">
        <f>60-(COUNTIF(C3016:C3021,"NA")*C3015+COUNTIF(C3016:C3021,"ML")*C3015)</f>
        <v>60</v>
      </c>
      <c r="D3023" s="270">
        <f>60-(COUNTIF(D3016:D3021,"NA")*D3015+COUNTIF(D3016:D3021,"ML")*D3015)</f>
        <v>60</v>
      </c>
      <c r="E3023" s="270">
        <f>53-(COUNTIF(E3016:E3021,"NA")*9+COUNTIF(E3016:E3021,"ML")*9)</f>
        <v>53</v>
      </c>
      <c r="F3023" s="270">
        <f>7-(COUNTIF(F3016:F3021,"ML")*1)</f>
        <v>7</v>
      </c>
      <c r="G3023" s="270">
        <f>420-(COUNTIF(G3016:G3021,"NA")*G3015+COUNTIF(G3016:G3021,"ML")*G3015)</f>
        <v>420</v>
      </c>
      <c r="H3023" s="270">
        <f>SUM(C3023:G3023)</f>
        <v>600</v>
      </c>
      <c r="I3023" s="270">
        <f>600-(COUNTIF(I3016:I3021,"ML")*100)</f>
        <v>600</v>
      </c>
      <c r="J3023" s="270">
        <f>SUM(H3023:I3023)</f>
        <v>1200</v>
      </c>
      <c r="K3023" s="915"/>
      <c r="L3023" s="916"/>
      <c r="M3023" s="920"/>
      <c r="N3023" s="201">
        <f>6*N3015</f>
        <v>1200</v>
      </c>
      <c r="P3023" s="362"/>
    </row>
    <row r="3024" spans="1:16" ht="21" customHeight="1">
      <c r="A3024" s="922" t="s">
        <v>130</v>
      </c>
      <c r="B3024" s="923"/>
      <c r="C3024" s="204">
        <f t="shared" ref="C3024:J3024" si="466">C3022/C3023*100</f>
        <v>25</v>
      </c>
      <c r="D3024" s="204">
        <f t="shared" si="466"/>
        <v>23.333333333333332</v>
      </c>
      <c r="E3024" s="204">
        <f t="shared" si="466"/>
        <v>32.075471698113205</v>
      </c>
      <c r="F3024" s="204">
        <f t="shared" si="466"/>
        <v>21.428571428571427</v>
      </c>
      <c r="G3024" s="204">
        <f t="shared" si="466"/>
        <v>22.61904761904762</v>
      </c>
      <c r="H3024" s="204">
        <f t="shared" si="466"/>
        <v>23.75</v>
      </c>
      <c r="I3024" s="204">
        <f t="shared" si="466"/>
        <v>31.666666666666664</v>
      </c>
      <c r="J3024" s="204">
        <f t="shared" si="466"/>
        <v>27.708333333333336</v>
      </c>
      <c r="K3024" s="917"/>
      <c r="L3024" s="918"/>
      <c r="M3024" s="921"/>
      <c r="N3024" s="354">
        <f>N3022/N3023*100</f>
        <v>27.708333333333336</v>
      </c>
      <c r="P3024" s="363"/>
    </row>
    <row r="3025" spans="1:16" ht="21" customHeight="1">
      <c r="A3025" s="891" t="str">
        <f>'statement of marks'!$DS$3</f>
        <v>RAJASTHAN KA SWARNIM ITIHAS</v>
      </c>
      <c r="B3025" s="892"/>
      <c r="C3025" s="272">
        <f>IF('statement of marks'!DS84="","",'statement of marks'!DS84)</f>
        <v>10</v>
      </c>
      <c r="D3025" s="272">
        <f>IF('statement of marks'!DT84="","",'statement of marks'!DT84)</f>
        <v>10</v>
      </c>
      <c r="E3025" s="277">
        <f>IF('statement of marks'!DU84="","",'statement of marks'!DU84)</f>
        <v>10</v>
      </c>
      <c r="F3025" s="924"/>
      <c r="G3025" s="272">
        <f>IF('statement of marks'!DW84="","",'statement of marks'!DW84)</f>
        <v>70</v>
      </c>
      <c r="H3025" s="270">
        <f>IF(G3025="","",SUM(C3025:G3025))</f>
        <v>100</v>
      </c>
      <c r="I3025" s="272">
        <f>IF('statement of marks'!DY84="","",'statement of marks'!DY84)</f>
        <v>100</v>
      </c>
      <c r="J3025" s="270">
        <f>IF(I3025="","",SUM(H3025:I3025))</f>
        <v>200</v>
      </c>
      <c r="K3025" s="275" t="str">
        <f>IF('statement of marks'!IW84="","",'statement of marks'!IW84)</f>
        <v/>
      </c>
      <c r="L3025" s="280" t="str">
        <f>IF('result subject-wise'!AQ84="","",'result subject-wise'!AQ84)</f>
        <v/>
      </c>
      <c r="M3025" s="927" t="s">
        <v>441</v>
      </c>
      <c r="N3025" s="928"/>
      <c r="P3025" s="362"/>
    </row>
    <row r="3026" spans="1:16" ht="21" customHeight="1">
      <c r="A3026" s="891" t="str">
        <f>'statement of marks'!$EG$3</f>
        <v xml:space="preserve"> PH. AND HEALTH EDU.</v>
      </c>
      <c r="B3026" s="892"/>
      <c r="C3026" s="272">
        <f>IF('statement of marks'!EI84="","",'statement of marks'!EI84)</f>
        <v>14</v>
      </c>
      <c r="D3026" s="272">
        <f>IF('statement of marks'!EL84="","",'statement of marks'!EL84)</f>
        <v>11</v>
      </c>
      <c r="E3026" s="277">
        <f>IF('statement of marks'!EO84="","",'statement of marks'!EO84)</f>
        <v>25</v>
      </c>
      <c r="F3026" s="925"/>
      <c r="G3026" s="272">
        <f>IF('statement of marks'!EU84="","",'statement of marks'!EU84)</f>
        <v>38</v>
      </c>
      <c r="H3026" s="270">
        <f>IF(G3026="","",SUM(C3026:G3026))</f>
        <v>88</v>
      </c>
      <c r="I3026" s="272">
        <f>IF('statement of marks'!EZ84="","",'statement of marks'!EZ84)</f>
        <v>100</v>
      </c>
      <c r="J3026" s="270">
        <f>IF(I3026="","",SUM(H3026:I3026))</f>
        <v>188</v>
      </c>
      <c r="K3026" s="275" t="str">
        <f>IF('statement of marks'!IX84="","",'statement of marks'!IX84)</f>
        <v>A</v>
      </c>
      <c r="L3026" s="274" t="str">
        <f>IF('result subject-wise'!AR84="","",'result subject-wise'!AR84)</f>
        <v/>
      </c>
      <c r="M3026" s="929"/>
      <c r="N3026" s="930"/>
      <c r="P3026" s="362"/>
    </row>
    <row r="3027" spans="1:16" ht="21" customHeight="1">
      <c r="A3027" s="891" t="str">
        <f>'statement of marks'!$FJ$3</f>
        <v xml:space="preserve"> FOUNDATION OF IT</v>
      </c>
      <c r="B3027" s="892"/>
      <c r="C3027" s="272">
        <f>IF('statement of marks'!FJ84="","",'statement of marks'!FJ84)</f>
        <v>10</v>
      </c>
      <c r="D3027" s="272">
        <f>IF('statement of marks'!FK84="","",'statement of marks'!FK84)</f>
        <v>10</v>
      </c>
      <c r="E3027" s="277">
        <f>IF('statement of marks'!FL84="","",'statement of marks'!FL84)</f>
        <v>10</v>
      </c>
      <c r="F3027" s="926"/>
      <c r="G3027" s="272">
        <f>IF('statement of marks'!FP84="","",'statement of marks'!FP84)</f>
        <v>51</v>
      </c>
      <c r="H3027" s="270">
        <f>IF(G3027="","",SUM(C3027:G3027))</f>
        <v>81</v>
      </c>
      <c r="I3027" s="272">
        <f>IF('statement of marks'!FU84="","",'statement of marks'!FU84)</f>
        <v>90</v>
      </c>
      <c r="J3027" s="270">
        <f>IF(I3027="","",SUM(H3027:I3027))</f>
        <v>171</v>
      </c>
      <c r="K3027" s="275" t="str">
        <f>IF('statement of marks'!IY84="","",'statement of marks'!IY84)</f>
        <v>A</v>
      </c>
      <c r="L3027" s="274" t="str">
        <f>IF('result subject-wise'!AS84="","",'result subject-wise'!AS84)</f>
        <v/>
      </c>
      <c r="M3027" s="931" t="str">
        <f>IF('result subject-wise'!AV84="","",'result subject-wise'!AV84)</f>
        <v/>
      </c>
      <c r="N3027" s="932"/>
      <c r="P3027" s="362"/>
    </row>
    <row r="3028" spans="1:16" ht="21" customHeight="1">
      <c r="A3028" s="891" t="str">
        <f>'statement of marks'!$GE$3</f>
        <v xml:space="preserve"> S.U.P.W.</v>
      </c>
      <c r="B3028" s="892"/>
      <c r="C3028" s="933" t="s">
        <v>244</v>
      </c>
      <c r="D3028" s="934"/>
      <c r="E3028" s="933" t="s">
        <v>74</v>
      </c>
      <c r="F3028" s="933"/>
      <c r="G3028" s="934"/>
      <c r="H3028" s="934" t="s">
        <v>75</v>
      </c>
      <c r="I3028" s="934"/>
      <c r="J3028" s="270" t="s">
        <v>35</v>
      </c>
      <c r="K3028" s="274" t="s">
        <v>52</v>
      </c>
      <c r="L3028" s="935"/>
      <c r="M3028" s="933" t="s">
        <v>130</v>
      </c>
      <c r="N3028" s="936"/>
      <c r="P3028" s="362"/>
    </row>
    <row r="3029" spans="1:16" ht="21" customHeight="1">
      <c r="A3029" s="891"/>
      <c r="B3029" s="892"/>
      <c r="C3029" s="934">
        <f>'statement of marks'!$GE$6</f>
        <v>25</v>
      </c>
      <c r="D3029" s="934"/>
      <c r="E3029" s="934">
        <f>'statement of marks'!$GF$6</f>
        <v>45</v>
      </c>
      <c r="F3029" s="934"/>
      <c r="G3029" s="934"/>
      <c r="H3029" s="934">
        <f>'statement of marks'!$GG$6</f>
        <v>30</v>
      </c>
      <c r="I3029" s="934"/>
      <c r="J3029" s="270">
        <f>SUM(C3029,E3029,H3029)</f>
        <v>100</v>
      </c>
      <c r="K3029" s="274"/>
      <c r="L3029" s="935"/>
      <c r="M3029" s="937" t="str">
        <f>IF(M3027="PASS",N3024,"")</f>
        <v/>
      </c>
      <c r="N3029" s="938"/>
      <c r="P3029" s="362"/>
    </row>
    <row r="3030" spans="1:16" ht="21" customHeight="1">
      <c r="A3030" s="891"/>
      <c r="B3030" s="892"/>
      <c r="C3030" s="939">
        <f>IF('statement of marks'!GE84="","",'statement of marks'!GE84)</f>
        <v>24</v>
      </c>
      <c r="D3030" s="939"/>
      <c r="E3030" s="939">
        <f>'statement of marks'!GF84</f>
        <v>44</v>
      </c>
      <c r="F3030" s="939"/>
      <c r="G3030" s="939"/>
      <c r="H3030" s="939">
        <f>'statement of marks'!GG84</f>
        <v>30</v>
      </c>
      <c r="I3030" s="939"/>
      <c r="J3030" s="272">
        <f>IF(H3030="","",SUM(C3030,E3030,H3030))</f>
        <v>98</v>
      </c>
      <c r="K3030" s="275" t="str">
        <f>IF('statement of marks'!IZ84="","",'statement of marks'!IZ84)</f>
        <v>A</v>
      </c>
      <c r="L3030" s="935"/>
      <c r="M3030" s="940" t="s">
        <v>50</v>
      </c>
      <c r="N3030" s="941"/>
      <c r="P3030" s="362"/>
    </row>
    <row r="3031" spans="1:16" ht="21" customHeight="1">
      <c r="A3031" s="891" t="str">
        <f>'statement of marks'!$GN$3</f>
        <v xml:space="preserve"> ART EDU.</v>
      </c>
      <c r="B3031" s="892"/>
      <c r="C3031" s="934" t="s">
        <v>76</v>
      </c>
      <c r="D3031" s="934"/>
      <c r="E3031" s="934" t="s">
        <v>77</v>
      </c>
      <c r="F3031" s="934"/>
      <c r="G3031" s="934"/>
      <c r="H3031" s="934" t="s">
        <v>78</v>
      </c>
      <c r="I3031" s="934"/>
      <c r="J3031" s="270" t="s">
        <v>35</v>
      </c>
      <c r="K3031" s="274" t="s">
        <v>52</v>
      </c>
      <c r="L3031" s="935"/>
      <c r="M3031" s="942" t="str">
        <f>IF(M3029="","",IF(M3029&gt;=60,"FIRST",IF(M3029&gt;=48,"SECOND",IF(M3029&gt;=36,"THIRD"))))</f>
        <v/>
      </c>
      <c r="N3031" s="943"/>
      <c r="P3031" s="362"/>
    </row>
    <row r="3032" spans="1:16" ht="21" customHeight="1">
      <c r="A3032" s="891"/>
      <c r="B3032" s="892"/>
      <c r="C3032" s="934">
        <f>'statement of marks'!$GN$6</f>
        <v>25</v>
      </c>
      <c r="D3032" s="934"/>
      <c r="E3032" s="274">
        <f>'statement of marks'!$GO$6</f>
        <v>30</v>
      </c>
      <c r="F3032" s="274"/>
      <c r="G3032" s="270">
        <f>'statement of marks'!$GP$6</f>
        <v>30</v>
      </c>
      <c r="H3032" s="934">
        <f>'statement of marks'!$GQ$6</f>
        <v>15</v>
      </c>
      <c r="I3032" s="934"/>
      <c r="J3032" s="270">
        <f>SUM(C3032,E3032,G3032,H3032)</f>
        <v>100</v>
      </c>
      <c r="K3032" s="274"/>
      <c r="L3032" s="935"/>
      <c r="M3032" s="942"/>
      <c r="N3032" s="943"/>
      <c r="P3032" s="362"/>
    </row>
    <row r="3033" spans="1:16" ht="21" customHeight="1">
      <c r="A3033" s="891"/>
      <c r="B3033" s="892"/>
      <c r="C3033" s="939">
        <f>IF('statement of marks'!GN84="","",'statement of marks'!GN84)</f>
        <v>24</v>
      </c>
      <c r="D3033" s="939"/>
      <c r="E3033" s="277">
        <f>'statement of marks'!GO84</f>
        <v>28</v>
      </c>
      <c r="F3033" s="277"/>
      <c r="G3033" s="272">
        <f>'statement of marks'!GP84</f>
        <v>27</v>
      </c>
      <c r="H3033" s="939">
        <f>'statement of marks'!GQ84</f>
        <v>14</v>
      </c>
      <c r="I3033" s="939"/>
      <c r="J3033" s="270">
        <f>IF(H3033="","",SUM(C3033:H3033))</f>
        <v>93</v>
      </c>
      <c r="K3033" s="275" t="str">
        <f>IF('statement of marks'!JA84="","",'statement of marks'!JA84)</f>
        <v>A</v>
      </c>
      <c r="L3033" s="944" t="s">
        <v>442</v>
      </c>
      <c r="M3033" s="945"/>
      <c r="N3033" s="946"/>
      <c r="P3033" s="362"/>
    </row>
    <row r="3034" spans="1:16" ht="21" customHeight="1">
      <c r="A3034" s="922" t="s">
        <v>439</v>
      </c>
      <c r="B3034" s="923"/>
      <c r="C3034" s="901" t="str">
        <f>'statement of marks'!HK84</f>
        <v/>
      </c>
      <c r="D3034" s="901"/>
      <c r="E3034" s="901"/>
      <c r="F3034" s="278"/>
      <c r="G3034" s="278" t="s">
        <v>211</v>
      </c>
      <c r="H3034" s="275" t="str">
        <f>IF('statement of marks'!DR84="","",'statement of marks'!DR84)</f>
        <v/>
      </c>
      <c r="I3034" s="942" t="s">
        <v>209</v>
      </c>
      <c r="J3034" s="942"/>
      <c r="K3034" s="272" t="str">
        <f>IF('statement of marks'!HM84="","",'statement of marks'!HM84)</f>
        <v/>
      </c>
      <c r="L3034" s="945"/>
      <c r="M3034" s="945"/>
      <c r="N3034" s="946"/>
      <c r="P3034" s="362"/>
    </row>
    <row r="3035" spans="1:16" ht="21" customHeight="1">
      <c r="A3035" s="310" t="s">
        <v>363</v>
      </c>
      <c r="B3035" s="947" t="s">
        <v>202</v>
      </c>
      <c r="C3035" s="947"/>
      <c r="D3035" s="939" t="s">
        <v>203</v>
      </c>
      <c r="E3035" s="939"/>
      <c r="F3035" s="272"/>
      <c r="G3035" s="939" t="s">
        <v>204</v>
      </c>
      <c r="H3035" s="939"/>
      <c r="I3035" s="939" t="s">
        <v>205</v>
      </c>
      <c r="J3035" s="939"/>
      <c r="K3035" s="272" t="s">
        <v>324</v>
      </c>
      <c r="L3035" s="945"/>
      <c r="M3035" s="945"/>
      <c r="N3035" s="946"/>
      <c r="P3035" s="362"/>
    </row>
    <row r="3036" spans="1:16" ht="21" customHeight="1">
      <c r="A3036" s="891" t="s">
        <v>200</v>
      </c>
      <c r="B3036" s="892"/>
      <c r="C3036" s="277" t="str">
        <f>IF('statement of marks'!HO84="","",'statement of marks'!HO84)</f>
        <v/>
      </c>
      <c r="D3036" s="893" t="str">
        <f>IF('statement of marks'!HQ84="","",'statement of marks'!HQ84)</f>
        <v/>
      </c>
      <c r="E3036" s="893"/>
      <c r="F3036" s="277"/>
      <c r="G3036" s="893" t="str">
        <f>IF('statement of marks'!HS84="","",'statement of marks'!HS84)</f>
        <v/>
      </c>
      <c r="H3036" s="893"/>
      <c r="I3036" s="893" t="str">
        <f>IF('statement of marks'!HU84="","",'statement of marks'!HU84)</f>
        <v/>
      </c>
      <c r="J3036" s="893"/>
      <c r="K3036" s="275" t="str">
        <f>'statement of marks'!HW84</f>
        <v/>
      </c>
      <c r="L3036" s="894" t="str">
        <f>IF(OR(M3027="PASS",M3027="FAIL"),'result subject-wise'!$AV$112,"")</f>
        <v/>
      </c>
      <c r="M3036" s="894"/>
      <c r="N3036" s="895"/>
      <c r="P3036" s="362"/>
    </row>
    <row r="3037" spans="1:16" ht="21" customHeight="1">
      <c r="A3037" s="896" t="s">
        <v>201</v>
      </c>
      <c r="B3037" s="897"/>
      <c r="C3037" s="274" t="str">
        <f>IF('statement of marks'!HN84="","",'statement of marks'!HN84)</f>
        <v/>
      </c>
      <c r="D3037" s="898" t="str">
        <f>IF('statement of marks'!HP84="","",'statement of marks'!HP84)</f>
        <v/>
      </c>
      <c r="E3037" s="898"/>
      <c r="F3037" s="274"/>
      <c r="G3037" s="898" t="str">
        <f>IF('statement of marks'!HR84="","",'statement of marks'!HR84)</f>
        <v/>
      </c>
      <c r="H3037" s="898"/>
      <c r="I3037" s="898" t="str">
        <f>IF('statement of marks'!HT84="","",'statement of marks'!HT84)</f>
        <v/>
      </c>
      <c r="J3037" s="898"/>
      <c r="K3037" s="274" t="str">
        <f>'statement of marks'!HV84</f>
        <v/>
      </c>
      <c r="L3037" s="894"/>
      <c r="M3037" s="894"/>
      <c r="N3037" s="895"/>
      <c r="P3037" s="362"/>
    </row>
    <row r="3038" spans="1:16" ht="21" customHeight="1">
      <c r="A3038" s="899" t="s">
        <v>323</v>
      </c>
      <c r="B3038" s="900"/>
      <c r="C3038" s="22"/>
      <c r="D3038" s="901"/>
      <c r="E3038" s="901"/>
      <c r="F3038" s="278"/>
      <c r="G3038" s="901"/>
      <c r="H3038" s="901"/>
      <c r="I3038" s="901"/>
      <c r="J3038" s="901"/>
      <c r="K3038" s="901"/>
      <c r="L3038" s="901"/>
      <c r="M3038" s="901"/>
      <c r="N3038" s="902"/>
      <c r="P3038" s="362"/>
    </row>
    <row r="3039" spans="1:16" ht="21" customHeight="1">
      <c r="A3039" s="899" t="s">
        <v>206</v>
      </c>
      <c r="B3039" s="900"/>
      <c r="C3039" s="22"/>
      <c r="D3039" s="901"/>
      <c r="E3039" s="901"/>
      <c r="F3039" s="278"/>
      <c r="G3039" s="901"/>
      <c r="H3039" s="901"/>
      <c r="I3039" s="901"/>
      <c r="J3039" s="901"/>
      <c r="K3039" s="901"/>
      <c r="L3039" s="901"/>
      <c r="M3039" s="901"/>
      <c r="N3039" s="902"/>
      <c r="P3039" s="362"/>
    </row>
    <row r="3040" spans="1:16" ht="21" customHeight="1">
      <c r="A3040" s="891" t="s">
        <v>322</v>
      </c>
      <c r="B3040" s="892"/>
      <c r="C3040" s="22"/>
      <c r="D3040" s="901"/>
      <c r="E3040" s="901"/>
      <c r="F3040" s="278"/>
      <c r="G3040" s="901"/>
      <c r="H3040" s="901"/>
      <c r="I3040" s="901"/>
      <c r="J3040" s="901"/>
      <c r="K3040" s="594" t="s">
        <v>322</v>
      </c>
      <c r="L3040" s="901"/>
      <c r="M3040" s="901"/>
      <c r="N3040" s="902"/>
      <c r="P3040" s="362"/>
    </row>
    <row r="3041" spans="1:16" ht="21" customHeight="1">
      <c r="A3041" s="891" t="s">
        <v>207</v>
      </c>
      <c r="B3041" s="892"/>
      <c r="C3041" s="22"/>
      <c r="D3041" s="901"/>
      <c r="E3041" s="901"/>
      <c r="F3041" s="278"/>
      <c r="G3041" s="901"/>
      <c r="H3041" s="901"/>
      <c r="I3041" s="901"/>
      <c r="J3041" s="901"/>
      <c r="K3041" s="901"/>
      <c r="L3041" s="901"/>
      <c r="M3041" s="901"/>
      <c r="N3041" s="902"/>
      <c r="P3041" s="362"/>
    </row>
    <row r="3042" spans="1:16" ht="21" customHeight="1" thickBot="1">
      <c r="A3042" s="905" t="s">
        <v>208</v>
      </c>
      <c r="B3042" s="906"/>
      <c r="C3042" s="906"/>
      <c r="D3042" s="906"/>
      <c r="E3042" s="906"/>
      <c r="F3042" s="314"/>
      <c r="G3042" s="907">
        <f>'statement of marks'!$HV$108</f>
        <v>45781</v>
      </c>
      <c r="H3042" s="907"/>
      <c r="I3042" s="908" t="s">
        <v>210</v>
      </c>
      <c r="J3042" s="908"/>
      <c r="K3042" s="903"/>
      <c r="L3042" s="903"/>
      <c r="M3042" s="903"/>
      <c r="N3042" s="904"/>
      <c r="P3042" s="362"/>
    </row>
    <row r="3043" spans="1:16" ht="21" customHeight="1" thickTop="1">
      <c r="A3043" s="962" t="s">
        <v>195</v>
      </c>
      <c r="B3043" s="963"/>
      <c r="C3043" s="963"/>
      <c r="D3043" s="963"/>
      <c r="E3043" s="963"/>
      <c r="F3043" s="963"/>
      <c r="G3043" s="963"/>
      <c r="H3043" s="963"/>
      <c r="I3043" s="963"/>
      <c r="J3043" s="963"/>
      <c r="K3043" s="963"/>
      <c r="L3043" s="963"/>
      <c r="M3043" s="963"/>
      <c r="N3043" s="964"/>
      <c r="P3043" s="362"/>
    </row>
    <row r="3044" spans="1:16" ht="21" customHeight="1">
      <c r="A3044" s="965" t="str">
        <f>IF('statement of marks'!$A$2="","",'statement of marks'!$A$2)</f>
        <v>Govt. Higher Secondary School, XYZ</v>
      </c>
      <c r="B3044" s="966"/>
      <c r="C3044" s="966"/>
      <c r="D3044" s="966"/>
      <c r="E3044" s="966"/>
      <c r="F3044" s="966"/>
      <c r="G3044" s="966"/>
      <c r="H3044" s="966"/>
      <c r="I3044" s="966"/>
      <c r="J3044" s="966"/>
      <c r="K3044" s="966"/>
      <c r="L3044" s="966"/>
      <c r="M3044" s="966"/>
      <c r="N3044" s="967"/>
      <c r="P3044" s="362"/>
    </row>
    <row r="3045" spans="1:16" ht="21" customHeight="1">
      <c r="A3045" s="965"/>
      <c r="B3045" s="966"/>
      <c r="C3045" s="966"/>
      <c r="D3045" s="966"/>
      <c r="E3045" s="966"/>
      <c r="F3045" s="966"/>
      <c r="G3045" s="966"/>
      <c r="H3045" s="966"/>
      <c r="I3045" s="966"/>
      <c r="J3045" s="966"/>
      <c r="K3045" s="966"/>
      <c r="L3045" s="966"/>
      <c r="M3045" s="966"/>
      <c r="N3045" s="967"/>
      <c r="P3045" s="362"/>
    </row>
    <row r="3046" spans="1:16" ht="21" customHeight="1">
      <c r="A3046" s="891" t="s">
        <v>196</v>
      </c>
      <c r="B3046" s="892"/>
      <c r="C3046" s="939" t="str">
        <f>IF(M3066="","MAIN EXAM.",IF(C3073="SUPPL.","SUPPL. EXAM.",IF(C3073="RE-EXAM.","RE-EXAM.",)))</f>
        <v>MAIN EXAM.</v>
      </c>
      <c r="D3046" s="939"/>
      <c r="E3046" s="939"/>
      <c r="F3046" s="939"/>
      <c r="G3046" s="939"/>
      <c r="H3046" s="948" t="s">
        <v>133</v>
      </c>
      <c r="I3046" s="949"/>
      <c r="J3046" s="352" t="str">
        <f>IF('statement of marks'!$F$3="","",'statement of marks'!$F$3)</f>
        <v>2024-25</v>
      </c>
      <c r="K3046" s="939" t="s">
        <v>62</v>
      </c>
      <c r="L3046" s="939"/>
      <c r="M3046" s="939" t="str">
        <f>IF('statement of marks'!D85="","",'statement of marks'!D85)</f>
        <v/>
      </c>
      <c r="N3046" s="950"/>
      <c r="P3046" s="362"/>
    </row>
    <row r="3047" spans="1:16" ht="21" customHeight="1">
      <c r="A3047" s="891" t="s">
        <v>36</v>
      </c>
      <c r="B3047" s="892"/>
      <c r="C3047" s="892" t="str">
        <f>IF('statement of marks'!G85="","",'statement of marks'!G85)</f>
        <v/>
      </c>
      <c r="D3047" s="892"/>
      <c r="E3047" s="892"/>
      <c r="F3047" s="892"/>
      <c r="G3047" s="892"/>
      <c r="H3047" s="892"/>
      <c r="I3047" s="892"/>
      <c r="J3047" s="892"/>
      <c r="K3047" s="892"/>
      <c r="L3047" s="892"/>
      <c r="M3047" s="892"/>
      <c r="N3047" s="951"/>
      <c r="P3047" s="362"/>
    </row>
    <row r="3048" spans="1:16" ht="21" customHeight="1">
      <c r="A3048" s="891" t="s">
        <v>37</v>
      </c>
      <c r="B3048" s="892"/>
      <c r="C3048" s="892" t="str">
        <f>IF('statement of marks'!H85="","",'statement of marks'!H85)</f>
        <v/>
      </c>
      <c r="D3048" s="892"/>
      <c r="E3048" s="892"/>
      <c r="F3048" s="892"/>
      <c r="G3048" s="892"/>
      <c r="H3048" s="892"/>
      <c r="I3048" s="892"/>
      <c r="J3048" s="892"/>
      <c r="K3048" s="892"/>
      <c r="L3048" s="892"/>
      <c r="M3048" s="892"/>
      <c r="N3048" s="951"/>
      <c r="P3048" s="362"/>
    </row>
    <row r="3049" spans="1:16" ht="21" customHeight="1">
      <c r="A3049" s="891" t="s">
        <v>38</v>
      </c>
      <c r="B3049" s="892"/>
      <c r="C3049" s="892" t="str">
        <f>IF('statement of marks'!I85="","",'statement of marks'!I85)</f>
        <v/>
      </c>
      <c r="D3049" s="892"/>
      <c r="E3049" s="892"/>
      <c r="F3049" s="892"/>
      <c r="G3049" s="892"/>
      <c r="H3049" s="892"/>
      <c r="I3049" s="892"/>
      <c r="J3049" s="892"/>
      <c r="K3049" s="892"/>
      <c r="L3049" s="892"/>
      <c r="M3049" s="892"/>
      <c r="N3049" s="951"/>
      <c r="P3049" s="362"/>
    </row>
    <row r="3050" spans="1:16" ht="21" customHeight="1">
      <c r="A3050" s="891" t="s">
        <v>243</v>
      </c>
      <c r="B3050" s="892"/>
      <c r="C3050" s="892" t="str">
        <f>IF('statement of marks'!$A$3="","",'statement of marks'!$A$3)</f>
        <v>9 'A'</v>
      </c>
      <c r="D3050" s="892"/>
      <c r="E3050" s="939" t="s">
        <v>63</v>
      </c>
      <c r="F3050" s="939"/>
      <c r="G3050" s="939"/>
      <c r="H3050" s="939" t="str">
        <f>IF('statement of marks'!E85="","",'statement of marks'!E85)</f>
        <v/>
      </c>
      <c r="I3050" s="939"/>
      <c r="J3050" s="952" t="s">
        <v>58</v>
      </c>
      <c r="K3050" s="952"/>
      <c r="L3050" s="953" t="str">
        <f>IF('statement of marks'!F85="","",'statement of marks'!F85)</f>
        <v/>
      </c>
      <c r="M3050" s="953"/>
      <c r="N3050" s="954"/>
      <c r="P3050" s="362"/>
    </row>
    <row r="3051" spans="1:16" ht="21" customHeight="1">
      <c r="A3051" s="955" t="s">
        <v>197</v>
      </c>
      <c r="B3051" s="956" t="s">
        <v>198</v>
      </c>
      <c r="C3051" s="659" t="s">
        <v>67</v>
      </c>
      <c r="D3051" s="659" t="s">
        <v>68</v>
      </c>
      <c r="E3051" s="957" t="s">
        <v>434</v>
      </c>
      <c r="F3051" s="958" t="s">
        <v>431</v>
      </c>
      <c r="G3051" s="659" t="s">
        <v>370</v>
      </c>
      <c r="H3051" s="659" t="s">
        <v>212</v>
      </c>
      <c r="I3051" s="659" t="s">
        <v>432</v>
      </c>
      <c r="J3051" s="659" t="s">
        <v>168</v>
      </c>
      <c r="K3051" s="659" t="s">
        <v>438</v>
      </c>
      <c r="L3051" s="659" t="s">
        <v>365</v>
      </c>
      <c r="M3051" s="659" t="s">
        <v>366</v>
      </c>
      <c r="N3051" s="961" t="s">
        <v>213</v>
      </c>
      <c r="P3051" s="362"/>
    </row>
    <row r="3052" spans="1:16" ht="21" customHeight="1">
      <c r="A3052" s="955"/>
      <c r="B3052" s="956"/>
      <c r="C3052" s="659"/>
      <c r="D3052" s="659"/>
      <c r="E3052" s="957"/>
      <c r="F3052" s="959"/>
      <c r="G3052" s="659"/>
      <c r="H3052" s="659"/>
      <c r="I3052" s="659"/>
      <c r="J3052" s="659"/>
      <c r="K3052" s="659"/>
      <c r="L3052" s="659"/>
      <c r="M3052" s="659"/>
      <c r="N3052" s="961"/>
      <c r="P3052" s="362"/>
    </row>
    <row r="3053" spans="1:16" ht="21" customHeight="1">
      <c r="A3053" s="955"/>
      <c r="B3053" s="956"/>
      <c r="C3053" s="659"/>
      <c r="D3053" s="659"/>
      <c r="E3053" s="957"/>
      <c r="F3053" s="960"/>
      <c r="G3053" s="659"/>
      <c r="H3053" s="659"/>
      <c r="I3053" s="659"/>
      <c r="J3053" s="659"/>
      <c r="K3053" s="659"/>
      <c r="L3053" s="659"/>
      <c r="M3053" s="659"/>
      <c r="N3053" s="961"/>
      <c r="P3053" s="362"/>
    </row>
    <row r="3054" spans="1:16" ht="21" customHeight="1">
      <c r="A3054" s="922" t="s">
        <v>149</v>
      </c>
      <c r="B3054" s="923"/>
      <c r="C3054" s="274">
        <v>10</v>
      </c>
      <c r="D3054" s="274">
        <v>10</v>
      </c>
      <c r="E3054" s="322" t="s">
        <v>436</v>
      </c>
      <c r="F3054" s="322" t="s">
        <v>437</v>
      </c>
      <c r="G3054" s="274">
        <v>70</v>
      </c>
      <c r="H3054" s="270">
        <v>100</v>
      </c>
      <c r="I3054" s="202">
        <v>100</v>
      </c>
      <c r="J3054" s="270">
        <v>200</v>
      </c>
      <c r="K3054" s="279"/>
      <c r="L3054" s="270">
        <v>100</v>
      </c>
      <c r="M3054" s="270"/>
      <c r="N3054" s="201">
        <v>200</v>
      </c>
      <c r="P3054" s="362"/>
    </row>
    <row r="3055" spans="1:16" ht="21" customHeight="1">
      <c r="A3055" s="891" t="str">
        <f>'statement of marks'!$J$3</f>
        <v xml:space="preserve"> HINDI</v>
      </c>
      <c r="B3055" s="892"/>
      <c r="C3055" s="277" t="str">
        <f>IF('statement of marks'!J85="","",'statement of marks'!J85)</f>
        <v/>
      </c>
      <c r="D3055" s="277" t="str">
        <f>IF('statement of marks'!K85="","",'statement of marks'!K85)</f>
        <v/>
      </c>
      <c r="E3055" s="277" t="str">
        <f>IF('statement of marks'!L85="","",'statement of marks'!L85)</f>
        <v/>
      </c>
      <c r="F3055" s="360" t="str">
        <f>IF('statement of marks'!N85="","",'statement of marks'!N85)</f>
        <v/>
      </c>
      <c r="G3055" s="277" t="str">
        <f>IF('statement of marks'!O85="","",'statement of marks'!O85)</f>
        <v/>
      </c>
      <c r="H3055" s="270" t="str">
        <f t="shared" ref="H3055:H3060" si="467">IF(G3055="","",SUM(C3055:G3055))</f>
        <v/>
      </c>
      <c r="I3055" s="202" t="str">
        <f>IF('statement of marks'!Q85="","",'statement of marks'!Q85)</f>
        <v/>
      </c>
      <c r="J3055" s="203" t="str">
        <f t="shared" ref="J3055:J3060" si="468">IF(I3055="","",SUM(H3055:I3055))</f>
        <v/>
      </c>
      <c r="K3055" s="275" t="str">
        <f>CONCATENATE('statement of marks'!HZ85,'statement of marks'!IA85,'statement of marks'!IB85)</f>
        <v/>
      </c>
      <c r="L3055" s="277" t="str">
        <f>IF('result subject-wise'!AB85="","",'result subject-wise'!AB85)</f>
        <v/>
      </c>
      <c r="M3055" s="277" t="str">
        <f>IF('result subject-wise'!AK85="","",'result subject-wise'!AK85)</f>
        <v/>
      </c>
      <c r="N3055" s="276" t="str">
        <f>IF(AND(K3055="RE",M3055=""),"",IF(AND(K3055="S",M3055=""),"",IF(M3055="P",SUM(H3055,L3055),J3055)))</f>
        <v/>
      </c>
      <c r="P3055" s="362"/>
    </row>
    <row r="3056" spans="1:16" ht="21" customHeight="1">
      <c r="A3056" s="891" t="str">
        <f>'statement of marks'!$Y$3</f>
        <v xml:space="preserve"> ENGLISH</v>
      </c>
      <c r="B3056" s="892"/>
      <c r="C3056" s="277" t="str">
        <f>IF('statement of marks'!Y85="","",'statement of marks'!Y85)</f>
        <v/>
      </c>
      <c r="D3056" s="277" t="str">
        <f>IF('statement of marks'!Z85="","",'statement of marks'!Z85)</f>
        <v/>
      </c>
      <c r="E3056" s="277" t="str">
        <f>IF('statement of marks'!AA85="","",'statement of marks'!AA85)</f>
        <v/>
      </c>
      <c r="F3056" s="360" t="str">
        <f>IF('statement of marks'!AC85="","",'statement of marks'!AC85)</f>
        <v/>
      </c>
      <c r="G3056" s="277" t="str">
        <f>IF('statement of marks'!AD85="","",'statement of marks'!AD85)</f>
        <v/>
      </c>
      <c r="H3056" s="270" t="str">
        <f t="shared" si="467"/>
        <v/>
      </c>
      <c r="I3056" s="202" t="str">
        <f>IF('statement of marks'!AF85="","",'statement of marks'!AF85)</f>
        <v/>
      </c>
      <c r="J3056" s="203" t="str">
        <f t="shared" si="468"/>
        <v/>
      </c>
      <c r="K3056" s="275" t="str">
        <f>CONCATENATE('statement of marks'!IC85,'statement of marks'!ID85,'statement of marks'!IE85,)</f>
        <v/>
      </c>
      <c r="L3056" s="277" t="str">
        <f>IF('result subject-wise'!AC85="","",'result subject-wise'!AC85)</f>
        <v/>
      </c>
      <c r="M3056" s="277" t="str">
        <f>IF('result subject-wise'!AL85="","",'result subject-wise'!AL85)</f>
        <v/>
      </c>
      <c r="N3056" s="276" t="str">
        <f t="shared" ref="N3056:N3060" si="469">IF(AND(K3056="RE",M3056=""),"",IF(AND(K3056="S",M3056=""),"",IF(M3056="P",SUM(H3056,L3056),J3056)))</f>
        <v/>
      </c>
      <c r="P3056" s="362"/>
    </row>
    <row r="3057" spans="1:16" ht="21" customHeight="1">
      <c r="A3057" s="891" t="str">
        <f>'statement of marks'!AO85</f>
        <v/>
      </c>
      <c r="B3057" s="892"/>
      <c r="C3057" s="277" t="str">
        <f>IF('statement of marks'!AP85="","",'statement of marks'!AP85)</f>
        <v/>
      </c>
      <c r="D3057" s="277" t="str">
        <f>IF('statement of marks'!AQ85="","",'statement of marks'!AQ85)</f>
        <v/>
      </c>
      <c r="E3057" s="277" t="str">
        <f>IF('statement of marks'!AR85="","",'statement of marks'!AR85)</f>
        <v/>
      </c>
      <c r="F3057" s="360" t="str">
        <f>IF('statement of marks'!AT85="","",'statement of marks'!AT85)</f>
        <v/>
      </c>
      <c r="G3057" s="277" t="str">
        <f>IF('statement of marks'!AU85="","",'statement of marks'!AU85)</f>
        <v/>
      </c>
      <c r="H3057" s="270" t="str">
        <f t="shared" si="467"/>
        <v/>
      </c>
      <c r="I3057" s="202" t="str">
        <f>IF('statement of marks'!AW85="","",'statement of marks'!AW85)</f>
        <v/>
      </c>
      <c r="J3057" s="203" t="str">
        <f t="shared" si="468"/>
        <v/>
      </c>
      <c r="K3057" s="275" t="str">
        <f>CONCATENATE('statement of marks'!IF85,'statement of marks'!IL85,'statement of marks'!IM85)</f>
        <v/>
      </c>
      <c r="L3057" s="277" t="str">
        <f>IF('result subject-wise'!AD85="","",'result subject-wise'!AD85)</f>
        <v/>
      </c>
      <c r="M3057" s="277" t="str">
        <f>IF('result subject-wise'!AM85="","",'result subject-wise'!AM85)</f>
        <v/>
      </c>
      <c r="N3057" s="276" t="str">
        <f t="shared" si="469"/>
        <v/>
      </c>
      <c r="P3057" s="362"/>
    </row>
    <row r="3058" spans="1:16" ht="21" customHeight="1">
      <c r="A3058" s="891" t="str">
        <f>'statement of marks'!$BE$3</f>
        <v xml:space="preserve"> SCIENCE</v>
      </c>
      <c r="B3058" s="892"/>
      <c r="C3058" s="277" t="str">
        <f>IF('statement of marks'!BE85="","",'statement of marks'!BE85)</f>
        <v/>
      </c>
      <c r="D3058" s="277" t="str">
        <f>IF('statement of marks'!BF85="","",'statement of marks'!BF85)</f>
        <v/>
      </c>
      <c r="E3058" s="277" t="str">
        <f>IF('statement of marks'!BG85="","",'statement of marks'!BG85)</f>
        <v/>
      </c>
      <c r="F3058" s="360" t="str">
        <f>IF('statement of marks'!BI85="","",'statement of marks'!BI85)</f>
        <v/>
      </c>
      <c r="G3058" s="277" t="str">
        <f>IF('statement of marks'!BJ85="","",'statement of marks'!BJ85)</f>
        <v/>
      </c>
      <c r="H3058" s="270" t="str">
        <f t="shared" si="467"/>
        <v/>
      </c>
      <c r="I3058" s="202" t="str">
        <f>IF('statement of marks'!BL85="","",'statement of marks'!BL85)</f>
        <v/>
      </c>
      <c r="J3058" s="203" t="str">
        <f t="shared" si="468"/>
        <v/>
      </c>
      <c r="K3058" s="275" t="str">
        <f>CONCATENATE('statement of marks'!IN85,'statement of marks'!IO85,'statement of marks'!IP85)</f>
        <v/>
      </c>
      <c r="L3058" s="277" t="str">
        <f>IF('result subject-wise'!AE85="","",'result subject-wise'!AE85)</f>
        <v/>
      </c>
      <c r="M3058" s="277" t="str">
        <f>IF('result subject-wise'!AN85="","",'result subject-wise'!AN85)</f>
        <v/>
      </c>
      <c r="N3058" s="276" t="str">
        <f t="shared" si="469"/>
        <v/>
      </c>
      <c r="P3058" s="362"/>
    </row>
    <row r="3059" spans="1:16" ht="21" customHeight="1">
      <c r="A3059" s="909" t="str">
        <f>'statement of marks'!$BU85</f>
        <v xml:space="preserve"> SOCIAL SCIENCE</v>
      </c>
      <c r="B3059" s="910"/>
      <c r="C3059" s="277">
        <f>IF('statement of marks'!CL85="","",'statement of marks'!CL85)</f>
        <v>10</v>
      </c>
      <c r="D3059" s="277">
        <f>IF('statement of marks'!CM85="","",'statement of marks'!CM85)</f>
        <v>10</v>
      </c>
      <c r="E3059" s="277">
        <f>IF('statement of marks'!CN85="","",'statement of marks'!CN85)</f>
        <v>9</v>
      </c>
      <c r="F3059" s="360">
        <f>IF('statement of marks'!CO85="","",'statement of marks'!CO85)</f>
        <v>0.5</v>
      </c>
      <c r="G3059" s="277">
        <f>IF('statement of marks'!CP85="","",'statement of marks'!CP85)</f>
        <v>70</v>
      </c>
      <c r="H3059" s="270">
        <f t="shared" si="467"/>
        <v>99.5</v>
      </c>
      <c r="I3059" s="202">
        <f>IF('statement of marks'!CR85="","",'statement of marks'!CR85)</f>
        <v>100</v>
      </c>
      <c r="J3059" s="203">
        <f t="shared" si="468"/>
        <v>199.5</v>
      </c>
      <c r="K3059" s="275" t="str">
        <f>CONCATENATE('statement of marks'!IQ85,'statement of marks'!IR85,'statement of marks'!IS85)</f>
        <v/>
      </c>
      <c r="L3059" s="277" t="str">
        <f>IF('result subject-wise'!AF85="","",'result subject-wise'!AF85)</f>
        <v/>
      </c>
      <c r="M3059" s="277" t="str">
        <f>IF('result subject-wise'!AO85="","",'result subject-wise'!AO85)</f>
        <v/>
      </c>
      <c r="N3059" s="276">
        <f t="shared" si="469"/>
        <v>199.5</v>
      </c>
      <c r="P3059" s="362"/>
    </row>
    <row r="3060" spans="1:16" ht="21" customHeight="1">
      <c r="A3060" s="891" t="str">
        <f>'statement of marks'!$CZ$3</f>
        <v xml:space="preserve"> MATHEMATICS</v>
      </c>
      <c r="B3060" s="892"/>
      <c r="C3060" s="277">
        <f>IF('statement of marks'!CZ85="","",'statement of marks'!CZ85)</f>
        <v>5</v>
      </c>
      <c r="D3060" s="277">
        <f>IF('statement of marks'!DA85="","",'statement of marks'!DA85)</f>
        <v>4</v>
      </c>
      <c r="E3060" s="277">
        <f>IF('statement of marks'!DB85="","",'statement of marks'!DB85)</f>
        <v>8</v>
      </c>
      <c r="F3060" s="360">
        <f>IF('statement of marks'!DD85="","",'statement of marks'!DD85)</f>
        <v>1</v>
      </c>
      <c r="G3060" s="277">
        <f>IF('statement of marks'!DE85="","",'statement of marks'!DE85)</f>
        <v>25</v>
      </c>
      <c r="H3060" s="270">
        <f t="shared" si="467"/>
        <v>43</v>
      </c>
      <c r="I3060" s="202">
        <f>IF('statement of marks'!DG85="","",'statement of marks'!DG85)</f>
        <v>90</v>
      </c>
      <c r="J3060" s="203">
        <f t="shared" si="468"/>
        <v>133</v>
      </c>
      <c r="K3060" s="275" t="str">
        <f>CONCATENATE('statement of marks'!IT85,'statement of marks'!IU85,'statement of marks'!IV85)</f>
        <v/>
      </c>
      <c r="L3060" s="277" t="str">
        <f>IF('result subject-wise'!AG85="","",'result subject-wise'!AG85)</f>
        <v/>
      </c>
      <c r="M3060" s="277" t="str">
        <f>IF('result subject-wise'!AP85="","",'result subject-wise'!AP85)</f>
        <v/>
      </c>
      <c r="N3060" s="276">
        <f t="shared" si="469"/>
        <v>133</v>
      </c>
      <c r="P3060" s="362"/>
    </row>
    <row r="3061" spans="1:16" ht="21" customHeight="1">
      <c r="A3061" s="911" t="s">
        <v>214</v>
      </c>
      <c r="B3061" s="912"/>
      <c r="C3061" s="274">
        <f t="shared" ref="C3061:D3061" si="470">IF(C3060="","",SUM(C3055:C3060))</f>
        <v>15</v>
      </c>
      <c r="D3061" s="274">
        <f t="shared" si="470"/>
        <v>14</v>
      </c>
      <c r="E3061" s="274">
        <f>IF(E3060="","",SUM(E3055:E3060))</f>
        <v>17</v>
      </c>
      <c r="F3061" s="361">
        <f>IF(F3060="","",SUM(F3055:F3060))</f>
        <v>1.5</v>
      </c>
      <c r="G3061" s="274">
        <f t="shared" ref="G3061:J3061" si="471">IF(G3060="","",SUM(G3055:G3060))</f>
        <v>95</v>
      </c>
      <c r="H3061" s="274">
        <f t="shared" si="471"/>
        <v>142.5</v>
      </c>
      <c r="I3061" s="274">
        <f t="shared" si="471"/>
        <v>190</v>
      </c>
      <c r="J3061" s="274">
        <f t="shared" si="471"/>
        <v>332.5</v>
      </c>
      <c r="K3061" s="913"/>
      <c r="L3061" s="914"/>
      <c r="M3061" s="919">
        <f>COUNTIF(M3055:M3060,"F")</f>
        <v>0</v>
      </c>
      <c r="N3061" s="273">
        <f>SUM(N3055:N3060)</f>
        <v>332.5</v>
      </c>
      <c r="P3061" s="362"/>
    </row>
    <row r="3062" spans="1:16" ht="21" customHeight="1">
      <c r="A3062" s="911" t="s">
        <v>199</v>
      </c>
      <c r="B3062" s="912"/>
      <c r="C3062" s="270">
        <f>60-(COUNTIF(C3055:C3060,"NA")*C3054+COUNTIF(C3055:C3060,"ML")*C3054)</f>
        <v>60</v>
      </c>
      <c r="D3062" s="270">
        <f>60-(COUNTIF(D3055:D3060,"NA")*D3054+COUNTIF(D3055:D3060,"ML")*D3054)</f>
        <v>60</v>
      </c>
      <c r="E3062" s="270">
        <f>53-(COUNTIF(E3055:E3060,"NA")*9+COUNTIF(E3055:E3060,"ML")*9)</f>
        <v>53</v>
      </c>
      <c r="F3062" s="270">
        <f>7-(COUNTIF(F3055:F3060,"ML")*1)</f>
        <v>7</v>
      </c>
      <c r="G3062" s="270">
        <f>420-(COUNTIF(G3055:G3060,"NA")*G3054+COUNTIF(G3055:G3060,"ML")*G3054)</f>
        <v>420</v>
      </c>
      <c r="H3062" s="270">
        <f>SUM(C3062:G3062)</f>
        <v>600</v>
      </c>
      <c r="I3062" s="270">
        <f>600-(COUNTIF(I3055:I3060,"ML")*100)</f>
        <v>600</v>
      </c>
      <c r="J3062" s="270">
        <f>SUM(H3062:I3062)</f>
        <v>1200</v>
      </c>
      <c r="K3062" s="915"/>
      <c r="L3062" s="916"/>
      <c r="M3062" s="920"/>
      <c r="N3062" s="201">
        <f>6*N3054</f>
        <v>1200</v>
      </c>
      <c r="P3062" s="362"/>
    </row>
    <row r="3063" spans="1:16" ht="21" customHeight="1">
      <c r="A3063" s="922" t="s">
        <v>130</v>
      </c>
      <c r="B3063" s="923"/>
      <c r="C3063" s="204">
        <f t="shared" ref="C3063:J3063" si="472">C3061/C3062*100</f>
        <v>25</v>
      </c>
      <c r="D3063" s="204">
        <f t="shared" si="472"/>
        <v>23.333333333333332</v>
      </c>
      <c r="E3063" s="204">
        <f t="shared" si="472"/>
        <v>32.075471698113205</v>
      </c>
      <c r="F3063" s="204">
        <f t="shared" si="472"/>
        <v>21.428571428571427</v>
      </c>
      <c r="G3063" s="204">
        <f t="shared" si="472"/>
        <v>22.61904761904762</v>
      </c>
      <c r="H3063" s="204">
        <f t="shared" si="472"/>
        <v>23.75</v>
      </c>
      <c r="I3063" s="204">
        <f t="shared" si="472"/>
        <v>31.666666666666664</v>
      </c>
      <c r="J3063" s="204">
        <f t="shared" si="472"/>
        <v>27.708333333333336</v>
      </c>
      <c r="K3063" s="917"/>
      <c r="L3063" s="918"/>
      <c r="M3063" s="921"/>
      <c r="N3063" s="354">
        <f>N3061/N3062*100</f>
        <v>27.708333333333336</v>
      </c>
      <c r="P3063" s="363"/>
    </row>
    <row r="3064" spans="1:16" ht="21" customHeight="1">
      <c r="A3064" s="891" t="str">
        <f>'statement of marks'!$DS$3</f>
        <v>RAJASTHAN KA SWARNIM ITIHAS</v>
      </c>
      <c r="B3064" s="892"/>
      <c r="C3064" s="272">
        <f>IF('statement of marks'!DS85="","",'statement of marks'!DS85)</f>
        <v>10</v>
      </c>
      <c r="D3064" s="272">
        <f>IF('statement of marks'!DT85="","",'statement of marks'!DT85)</f>
        <v>10</v>
      </c>
      <c r="E3064" s="277">
        <f>IF('statement of marks'!DU85="","",'statement of marks'!DU85)</f>
        <v>10</v>
      </c>
      <c r="F3064" s="924"/>
      <c r="G3064" s="272">
        <f>IF('statement of marks'!DW85="","",'statement of marks'!DW85)</f>
        <v>70</v>
      </c>
      <c r="H3064" s="270">
        <f>IF(G3064="","",SUM(C3064:G3064))</f>
        <v>100</v>
      </c>
      <c r="I3064" s="272">
        <f>IF('statement of marks'!DY85="","",'statement of marks'!DY85)</f>
        <v>100</v>
      </c>
      <c r="J3064" s="270">
        <f>IF(I3064="","",SUM(H3064:I3064))</f>
        <v>200</v>
      </c>
      <c r="K3064" s="275" t="str">
        <f>IF('statement of marks'!IW85="","",'statement of marks'!IW85)</f>
        <v/>
      </c>
      <c r="L3064" s="280" t="str">
        <f>IF('result subject-wise'!AQ85="","",'result subject-wise'!AQ85)</f>
        <v/>
      </c>
      <c r="M3064" s="927" t="s">
        <v>441</v>
      </c>
      <c r="N3064" s="928"/>
      <c r="P3064" s="362"/>
    </row>
    <row r="3065" spans="1:16" ht="21" customHeight="1">
      <c r="A3065" s="891" t="str">
        <f>'statement of marks'!$EG$3</f>
        <v xml:space="preserve"> PH. AND HEALTH EDU.</v>
      </c>
      <c r="B3065" s="892"/>
      <c r="C3065" s="272">
        <f>IF('statement of marks'!EI85="","",'statement of marks'!EI85)</f>
        <v>14</v>
      </c>
      <c r="D3065" s="272">
        <f>IF('statement of marks'!EL85="","",'statement of marks'!EL85)</f>
        <v>11</v>
      </c>
      <c r="E3065" s="277">
        <f>IF('statement of marks'!EO85="","",'statement of marks'!EO85)</f>
        <v>25</v>
      </c>
      <c r="F3065" s="925"/>
      <c r="G3065" s="272">
        <f>IF('statement of marks'!EU85="","",'statement of marks'!EU85)</f>
        <v>38</v>
      </c>
      <c r="H3065" s="270">
        <f>IF(G3065="","",SUM(C3065:G3065))</f>
        <v>88</v>
      </c>
      <c r="I3065" s="272">
        <f>IF('statement of marks'!EZ85="","",'statement of marks'!EZ85)</f>
        <v>100</v>
      </c>
      <c r="J3065" s="270">
        <f>IF(I3065="","",SUM(H3065:I3065))</f>
        <v>188</v>
      </c>
      <c r="K3065" s="275" t="str">
        <f>IF('statement of marks'!IX85="","",'statement of marks'!IX85)</f>
        <v>A</v>
      </c>
      <c r="L3065" s="274" t="str">
        <f>IF('result subject-wise'!AR85="","",'result subject-wise'!AR85)</f>
        <v/>
      </c>
      <c r="M3065" s="929"/>
      <c r="N3065" s="930"/>
      <c r="P3065" s="362"/>
    </row>
    <row r="3066" spans="1:16" ht="21" customHeight="1">
      <c r="A3066" s="891" t="str">
        <f>'statement of marks'!$FJ$3</f>
        <v xml:space="preserve"> FOUNDATION OF IT</v>
      </c>
      <c r="B3066" s="892"/>
      <c r="C3066" s="272">
        <f>IF('statement of marks'!FJ85="","",'statement of marks'!FJ85)</f>
        <v>10</v>
      </c>
      <c r="D3066" s="272">
        <f>IF('statement of marks'!FK85="","",'statement of marks'!FK85)</f>
        <v>10</v>
      </c>
      <c r="E3066" s="277">
        <f>IF('statement of marks'!FL85="","",'statement of marks'!FL85)</f>
        <v>10</v>
      </c>
      <c r="F3066" s="926"/>
      <c r="G3066" s="272">
        <f>IF('statement of marks'!FP85="","",'statement of marks'!FP85)</f>
        <v>51</v>
      </c>
      <c r="H3066" s="270">
        <f>IF(G3066="","",SUM(C3066:G3066))</f>
        <v>81</v>
      </c>
      <c r="I3066" s="272">
        <f>IF('statement of marks'!FU85="","",'statement of marks'!FU85)</f>
        <v>90</v>
      </c>
      <c r="J3066" s="270">
        <f>IF(I3066="","",SUM(H3066:I3066))</f>
        <v>171</v>
      </c>
      <c r="K3066" s="275" t="str">
        <f>IF('statement of marks'!IY85="","",'statement of marks'!IY85)</f>
        <v>A</v>
      </c>
      <c r="L3066" s="274" t="str">
        <f>IF('result subject-wise'!AS85="","",'result subject-wise'!AS85)</f>
        <v/>
      </c>
      <c r="M3066" s="931" t="str">
        <f>IF('result subject-wise'!AV85="","",'result subject-wise'!AV85)</f>
        <v/>
      </c>
      <c r="N3066" s="932"/>
      <c r="P3066" s="362"/>
    </row>
    <row r="3067" spans="1:16" ht="21" customHeight="1">
      <c r="A3067" s="891" t="str">
        <f>'statement of marks'!$GE$3</f>
        <v xml:space="preserve"> S.U.P.W.</v>
      </c>
      <c r="B3067" s="892"/>
      <c r="C3067" s="933" t="s">
        <v>244</v>
      </c>
      <c r="D3067" s="934"/>
      <c r="E3067" s="933" t="s">
        <v>74</v>
      </c>
      <c r="F3067" s="933"/>
      <c r="G3067" s="934"/>
      <c r="H3067" s="934" t="s">
        <v>75</v>
      </c>
      <c r="I3067" s="934"/>
      <c r="J3067" s="270" t="s">
        <v>35</v>
      </c>
      <c r="K3067" s="274" t="s">
        <v>52</v>
      </c>
      <c r="L3067" s="935"/>
      <c r="M3067" s="933" t="s">
        <v>130</v>
      </c>
      <c r="N3067" s="936"/>
      <c r="P3067" s="362"/>
    </row>
    <row r="3068" spans="1:16" ht="21" customHeight="1">
      <c r="A3068" s="891"/>
      <c r="B3068" s="892"/>
      <c r="C3068" s="934">
        <f>'statement of marks'!$GE$6</f>
        <v>25</v>
      </c>
      <c r="D3068" s="934"/>
      <c r="E3068" s="934">
        <f>'statement of marks'!$GF$6</f>
        <v>45</v>
      </c>
      <c r="F3068" s="934"/>
      <c r="G3068" s="934"/>
      <c r="H3068" s="934">
        <f>'statement of marks'!$GG$6</f>
        <v>30</v>
      </c>
      <c r="I3068" s="934"/>
      <c r="J3068" s="270">
        <f>SUM(C3068,E3068,H3068)</f>
        <v>100</v>
      </c>
      <c r="K3068" s="274"/>
      <c r="L3068" s="935"/>
      <c r="M3068" s="937" t="str">
        <f>IF(M3066="PASS",N3063,"")</f>
        <v/>
      </c>
      <c r="N3068" s="938"/>
      <c r="P3068" s="362"/>
    </row>
    <row r="3069" spans="1:16" ht="21" customHeight="1">
      <c r="A3069" s="891"/>
      <c r="B3069" s="892"/>
      <c r="C3069" s="939">
        <f>IF('statement of marks'!GE85="","",'statement of marks'!GE85)</f>
        <v>24</v>
      </c>
      <c r="D3069" s="939"/>
      <c r="E3069" s="939">
        <f>'statement of marks'!GF85</f>
        <v>44</v>
      </c>
      <c r="F3069" s="939"/>
      <c r="G3069" s="939"/>
      <c r="H3069" s="939">
        <f>'statement of marks'!GG85</f>
        <v>30</v>
      </c>
      <c r="I3069" s="939"/>
      <c r="J3069" s="272">
        <f>IF(H3069="","",SUM(C3069,E3069,H3069))</f>
        <v>98</v>
      </c>
      <c r="K3069" s="275" t="str">
        <f>IF('statement of marks'!IZ85="","",'statement of marks'!IZ85)</f>
        <v>A</v>
      </c>
      <c r="L3069" s="935"/>
      <c r="M3069" s="940" t="s">
        <v>50</v>
      </c>
      <c r="N3069" s="941"/>
      <c r="P3069" s="362"/>
    </row>
    <row r="3070" spans="1:16" ht="21" customHeight="1">
      <c r="A3070" s="891" t="str">
        <f>'statement of marks'!$GN$3</f>
        <v xml:space="preserve"> ART EDU.</v>
      </c>
      <c r="B3070" s="892"/>
      <c r="C3070" s="934" t="s">
        <v>76</v>
      </c>
      <c r="D3070" s="934"/>
      <c r="E3070" s="934" t="s">
        <v>77</v>
      </c>
      <c r="F3070" s="934"/>
      <c r="G3070" s="934"/>
      <c r="H3070" s="934" t="s">
        <v>78</v>
      </c>
      <c r="I3070" s="934"/>
      <c r="J3070" s="270" t="s">
        <v>35</v>
      </c>
      <c r="K3070" s="274" t="s">
        <v>52</v>
      </c>
      <c r="L3070" s="935"/>
      <c r="M3070" s="942" t="str">
        <f>IF(M3068="","",IF(M3068&gt;=60,"FIRST",IF(M3068&gt;=48,"SECOND",IF(M3068&gt;=36,"THIRD"))))</f>
        <v/>
      </c>
      <c r="N3070" s="943"/>
      <c r="P3070" s="362"/>
    </row>
    <row r="3071" spans="1:16" ht="21" customHeight="1">
      <c r="A3071" s="891"/>
      <c r="B3071" s="892"/>
      <c r="C3071" s="934">
        <f>'statement of marks'!$GN$6</f>
        <v>25</v>
      </c>
      <c r="D3071" s="934"/>
      <c r="E3071" s="274">
        <f>'statement of marks'!$GO$6</f>
        <v>30</v>
      </c>
      <c r="F3071" s="274"/>
      <c r="G3071" s="270">
        <f>'statement of marks'!$GP$6</f>
        <v>30</v>
      </c>
      <c r="H3071" s="934">
        <f>'statement of marks'!$GQ$6</f>
        <v>15</v>
      </c>
      <c r="I3071" s="934"/>
      <c r="J3071" s="270">
        <f>SUM(C3071,E3071,G3071,H3071)</f>
        <v>100</v>
      </c>
      <c r="K3071" s="274"/>
      <c r="L3071" s="935"/>
      <c r="M3071" s="942"/>
      <c r="N3071" s="943"/>
      <c r="P3071" s="362"/>
    </row>
    <row r="3072" spans="1:16" ht="21" customHeight="1">
      <c r="A3072" s="891"/>
      <c r="B3072" s="892"/>
      <c r="C3072" s="939">
        <f>IF('statement of marks'!GN85="","",'statement of marks'!GN85)</f>
        <v>24</v>
      </c>
      <c r="D3072" s="939"/>
      <c r="E3072" s="277">
        <f>'statement of marks'!GO85</f>
        <v>28</v>
      </c>
      <c r="F3072" s="277"/>
      <c r="G3072" s="272">
        <f>'statement of marks'!GP85</f>
        <v>27</v>
      </c>
      <c r="H3072" s="939">
        <f>'statement of marks'!GQ85</f>
        <v>14</v>
      </c>
      <c r="I3072" s="939"/>
      <c r="J3072" s="270">
        <f>IF(H3072="","",SUM(C3072:H3072))</f>
        <v>93</v>
      </c>
      <c r="K3072" s="275" t="str">
        <f>IF('statement of marks'!JA85="","",'statement of marks'!JA85)</f>
        <v>A</v>
      </c>
      <c r="L3072" s="944" t="s">
        <v>442</v>
      </c>
      <c r="M3072" s="945"/>
      <c r="N3072" s="946"/>
      <c r="P3072" s="362"/>
    </row>
    <row r="3073" spans="1:16" ht="21" customHeight="1">
      <c r="A3073" s="922" t="s">
        <v>439</v>
      </c>
      <c r="B3073" s="923"/>
      <c r="C3073" s="901" t="str">
        <f>'statement of marks'!HK85</f>
        <v/>
      </c>
      <c r="D3073" s="901"/>
      <c r="E3073" s="901"/>
      <c r="F3073" s="278"/>
      <c r="G3073" s="278" t="s">
        <v>211</v>
      </c>
      <c r="H3073" s="275" t="str">
        <f>IF('statement of marks'!DR85="","",'statement of marks'!DR85)</f>
        <v/>
      </c>
      <c r="I3073" s="942" t="s">
        <v>209</v>
      </c>
      <c r="J3073" s="942"/>
      <c r="K3073" s="272" t="str">
        <f>IF('statement of marks'!HM85="","",'statement of marks'!HM85)</f>
        <v/>
      </c>
      <c r="L3073" s="945"/>
      <c r="M3073" s="945"/>
      <c r="N3073" s="946"/>
      <c r="P3073" s="362"/>
    </row>
    <row r="3074" spans="1:16" ht="21" customHeight="1">
      <c r="A3074" s="310" t="s">
        <v>363</v>
      </c>
      <c r="B3074" s="947" t="s">
        <v>202</v>
      </c>
      <c r="C3074" s="947"/>
      <c r="D3074" s="939" t="s">
        <v>203</v>
      </c>
      <c r="E3074" s="939"/>
      <c r="F3074" s="272"/>
      <c r="G3074" s="939" t="s">
        <v>204</v>
      </c>
      <c r="H3074" s="939"/>
      <c r="I3074" s="939" t="s">
        <v>205</v>
      </c>
      <c r="J3074" s="939"/>
      <c r="K3074" s="272" t="s">
        <v>324</v>
      </c>
      <c r="L3074" s="945"/>
      <c r="M3074" s="945"/>
      <c r="N3074" s="946"/>
      <c r="P3074" s="362"/>
    </row>
    <row r="3075" spans="1:16" ht="21" customHeight="1">
      <c r="A3075" s="891" t="s">
        <v>200</v>
      </c>
      <c r="B3075" s="892"/>
      <c r="C3075" s="277" t="str">
        <f>IF('statement of marks'!HO85="","",'statement of marks'!HO85)</f>
        <v/>
      </c>
      <c r="D3075" s="893" t="str">
        <f>IF('statement of marks'!HQ85="","",'statement of marks'!HQ85)</f>
        <v/>
      </c>
      <c r="E3075" s="893"/>
      <c r="F3075" s="277"/>
      <c r="G3075" s="893" t="str">
        <f>IF('statement of marks'!HS85="","",'statement of marks'!HS85)</f>
        <v/>
      </c>
      <c r="H3075" s="893"/>
      <c r="I3075" s="893" t="str">
        <f>IF('statement of marks'!HU85="","",'statement of marks'!HU85)</f>
        <v/>
      </c>
      <c r="J3075" s="893"/>
      <c r="K3075" s="275" t="str">
        <f>'statement of marks'!HW85</f>
        <v/>
      </c>
      <c r="L3075" s="894" t="str">
        <f>IF(OR(M3066="PASS",M3066="FAIL"),'result subject-wise'!$AV$112,"")</f>
        <v/>
      </c>
      <c r="M3075" s="894"/>
      <c r="N3075" s="895"/>
      <c r="P3075" s="362"/>
    </row>
    <row r="3076" spans="1:16" ht="21" customHeight="1">
      <c r="A3076" s="896" t="s">
        <v>201</v>
      </c>
      <c r="B3076" s="897"/>
      <c r="C3076" s="274" t="str">
        <f>IF('statement of marks'!HN85="","",'statement of marks'!HN85)</f>
        <v/>
      </c>
      <c r="D3076" s="898" t="str">
        <f>IF('statement of marks'!HP85="","",'statement of marks'!HP85)</f>
        <v/>
      </c>
      <c r="E3076" s="898"/>
      <c r="F3076" s="274"/>
      <c r="G3076" s="898" t="str">
        <f>IF('statement of marks'!HR85="","",'statement of marks'!HR85)</f>
        <v/>
      </c>
      <c r="H3076" s="898"/>
      <c r="I3076" s="898" t="str">
        <f>IF('statement of marks'!HT85="","",'statement of marks'!HT85)</f>
        <v/>
      </c>
      <c r="J3076" s="898"/>
      <c r="K3076" s="274" t="str">
        <f>'statement of marks'!HV85</f>
        <v/>
      </c>
      <c r="L3076" s="894"/>
      <c r="M3076" s="894"/>
      <c r="N3076" s="895"/>
      <c r="P3076" s="362"/>
    </row>
    <row r="3077" spans="1:16" ht="21" customHeight="1">
      <c r="A3077" s="899" t="s">
        <v>323</v>
      </c>
      <c r="B3077" s="900"/>
      <c r="C3077" s="22"/>
      <c r="D3077" s="901"/>
      <c r="E3077" s="901"/>
      <c r="F3077" s="278"/>
      <c r="G3077" s="901"/>
      <c r="H3077" s="901"/>
      <c r="I3077" s="901"/>
      <c r="J3077" s="901"/>
      <c r="K3077" s="901"/>
      <c r="L3077" s="901"/>
      <c r="M3077" s="901"/>
      <c r="N3077" s="902"/>
      <c r="P3077" s="362"/>
    </row>
    <row r="3078" spans="1:16" ht="21" customHeight="1">
      <c r="A3078" s="899" t="s">
        <v>206</v>
      </c>
      <c r="B3078" s="900"/>
      <c r="C3078" s="22"/>
      <c r="D3078" s="901"/>
      <c r="E3078" s="901"/>
      <c r="F3078" s="278"/>
      <c r="G3078" s="901"/>
      <c r="H3078" s="901"/>
      <c r="I3078" s="901"/>
      <c r="J3078" s="901"/>
      <c r="K3078" s="901"/>
      <c r="L3078" s="901"/>
      <c r="M3078" s="901"/>
      <c r="N3078" s="902"/>
      <c r="P3078" s="362"/>
    </row>
    <row r="3079" spans="1:16" ht="21" customHeight="1">
      <c r="A3079" s="891" t="s">
        <v>322</v>
      </c>
      <c r="B3079" s="892"/>
      <c r="C3079" s="22"/>
      <c r="D3079" s="901"/>
      <c r="E3079" s="901"/>
      <c r="F3079" s="278"/>
      <c r="G3079" s="901"/>
      <c r="H3079" s="901"/>
      <c r="I3079" s="901"/>
      <c r="J3079" s="901"/>
      <c r="K3079" s="594" t="s">
        <v>322</v>
      </c>
      <c r="L3079" s="901"/>
      <c r="M3079" s="901"/>
      <c r="N3079" s="902"/>
      <c r="P3079" s="362"/>
    </row>
    <row r="3080" spans="1:16" ht="21" customHeight="1">
      <c r="A3080" s="891" t="s">
        <v>207</v>
      </c>
      <c r="B3080" s="892"/>
      <c r="C3080" s="22"/>
      <c r="D3080" s="901"/>
      <c r="E3080" s="901"/>
      <c r="F3080" s="278"/>
      <c r="G3080" s="901"/>
      <c r="H3080" s="901"/>
      <c r="I3080" s="901"/>
      <c r="J3080" s="901"/>
      <c r="K3080" s="901"/>
      <c r="L3080" s="901"/>
      <c r="M3080" s="901"/>
      <c r="N3080" s="902"/>
      <c r="P3080" s="362"/>
    </row>
    <row r="3081" spans="1:16" ht="21" customHeight="1" thickBot="1">
      <c r="A3081" s="905" t="s">
        <v>208</v>
      </c>
      <c r="B3081" s="906"/>
      <c r="C3081" s="906"/>
      <c r="D3081" s="906"/>
      <c r="E3081" s="906"/>
      <c r="F3081" s="314"/>
      <c r="G3081" s="907">
        <f>'statement of marks'!$HV$108</f>
        <v>45781</v>
      </c>
      <c r="H3081" s="907"/>
      <c r="I3081" s="908" t="s">
        <v>210</v>
      </c>
      <c r="J3081" s="908"/>
      <c r="K3081" s="903"/>
      <c r="L3081" s="903"/>
      <c r="M3081" s="903"/>
      <c r="N3081" s="904"/>
      <c r="P3081" s="362"/>
    </row>
    <row r="3082" spans="1:16" ht="21" customHeight="1" thickTop="1">
      <c r="A3082" s="962" t="s">
        <v>195</v>
      </c>
      <c r="B3082" s="963"/>
      <c r="C3082" s="963"/>
      <c r="D3082" s="963"/>
      <c r="E3082" s="963"/>
      <c r="F3082" s="963"/>
      <c r="G3082" s="963"/>
      <c r="H3082" s="963"/>
      <c r="I3082" s="963"/>
      <c r="J3082" s="963"/>
      <c r="K3082" s="963"/>
      <c r="L3082" s="963"/>
      <c r="M3082" s="963"/>
      <c r="N3082" s="964"/>
      <c r="P3082" s="362"/>
    </row>
    <row r="3083" spans="1:16" ht="21" customHeight="1">
      <c r="A3083" s="965" t="str">
        <f>IF('statement of marks'!$A$2="","",'statement of marks'!$A$2)</f>
        <v>Govt. Higher Secondary School, XYZ</v>
      </c>
      <c r="B3083" s="966"/>
      <c r="C3083" s="966"/>
      <c r="D3083" s="966"/>
      <c r="E3083" s="966"/>
      <c r="F3083" s="966"/>
      <c r="G3083" s="966"/>
      <c r="H3083" s="966"/>
      <c r="I3083" s="966"/>
      <c r="J3083" s="966"/>
      <c r="K3083" s="966"/>
      <c r="L3083" s="966"/>
      <c r="M3083" s="966"/>
      <c r="N3083" s="967"/>
      <c r="P3083" s="362"/>
    </row>
    <row r="3084" spans="1:16" ht="21" customHeight="1">
      <c r="A3084" s="965"/>
      <c r="B3084" s="966"/>
      <c r="C3084" s="966"/>
      <c r="D3084" s="966"/>
      <c r="E3084" s="966"/>
      <c r="F3084" s="966"/>
      <c r="G3084" s="966"/>
      <c r="H3084" s="966"/>
      <c r="I3084" s="966"/>
      <c r="J3084" s="966"/>
      <c r="K3084" s="966"/>
      <c r="L3084" s="966"/>
      <c r="M3084" s="966"/>
      <c r="N3084" s="967"/>
      <c r="P3084" s="362"/>
    </row>
    <row r="3085" spans="1:16" ht="21" customHeight="1">
      <c r="A3085" s="891" t="s">
        <v>196</v>
      </c>
      <c r="B3085" s="892"/>
      <c r="C3085" s="939" t="str">
        <f>IF(M3105="","MAIN EXAM.",IF(C3112="SUPPL.","SUPPL. EXAM.",IF(C3112="RE-EXAM.","RE-EXAM.",)))</f>
        <v>MAIN EXAM.</v>
      </c>
      <c r="D3085" s="939"/>
      <c r="E3085" s="939"/>
      <c r="F3085" s="939"/>
      <c r="G3085" s="939"/>
      <c r="H3085" s="948" t="s">
        <v>133</v>
      </c>
      <c r="I3085" s="949"/>
      <c r="J3085" s="352" t="str">
        <f>IF('statement of marks'!$F$3="","",'statement of marks'!$F$3)</f>
        <v>2024-25</v>
      </c>
      <c r="K3085" s="939" t="s">
        <v>62</v>
      </c>
      <c r="L3085" s="939"/>
      <c r="M3085" s="939" t="str">
        <f>IF('statement of marks'!D86="","",'statement of marks'!D86)</f>
        <v/>
      </c>
      <c r="N3085" s="950"/>
      <c r="P3085" s="362"/>
    </row>
    <row r="3086" spans="1:16" ht="21" customHeight="1">
      <c r="A3086" s="891" t="s">
        <v>36</v>
      </c>
      <c r="B3086" s="892"/>
      <c r="C3086" s="892" t="str">
        <f>IF('statement of marks'!G86="","",'statement of marks'!G86)</f>
        <v/>
      </c>
      <c r="D3086" s="892"/>
      <c r="E3086" s="892"/>
      <c r="F3086" s="892"/>
      <c r="G3086" s="892"/>
      <c r="H3086" s="892"/>
      <c r="I3086" s="892"/>
      <c r="J3086" s="892"/>
      <c r="K3086" s="892"/>
      <c r="L3086" s="892"/>
      <c r="M3086" s="892"/>
      <c r="N3086" s="951"/>
      <c r="P3086" s="362"/>
    </row>
    <row r="3087" spans="1:16" ht="21" customHeight="1">
      <c r="A3087" s="891" t="s">
        <v>37</v>
      </c>
      <c r="B3087" s="892"/>
      <c r="C3087" s="892" t="str">
        <f>IF('statement of marks'!H86="","",'statement of marks'!H86)</f>
        <v/>
      </c>
      <c r="D3087" s="892"/>
      <c r="E3087" s="892"/>
      <c r="F3087" s="892"/>
      <c r="G3087" s="892"/>
      <c r="H3087" s="892"/>
      <c r="I3087" s="892"/>
      <c r="J3087" s="892"/>
      <c r="K3087" s="892"/>
      <c r="L3087" s="892"/>
      <c r="M3087" s="892"/>
      <c r="N3087" s="951"/>
      <c r="P3087" s="362"/>
    </row>
    <row r="3088" spans="1:16" ht="21" customHeight="1">
      <c r="A3088" s="891" t="s">
        <v>38</v>
      </c>
      <c r="B3088" s="892"/>
      <c r="C3088" s="892" t="str">
        <f>IF('statement of marks'!I86="","",'statement of marks'!I86)</f>
        <v/>
      </c>
      <c r="D3088" s="892"/>
      <c r="E3088" s="892"/>
      <c r="F3088" s="892"/>
      <c r="G3088" s="892"/>
      <c r="H3088" s="892"/>
      <c r="I3088" s="892"/>
      <c r="J3088" s="892"/>
      <c r="K3088" s="892"/>
      <c r="L3088" s="892"/>
      <c r="M3088" s="892"/>
      <c r="N3088" s="951"/>
      <c r="P3088" s="362"/>
    </row>
    <row r="3089" spans="1:16" ht="21" customHeight="1">
      <c r="A3089" s="891" t="s">
        <v>243</v>
      </c>
      <c r="B3089" s="892"/>
      <c r="C3089" s="892" t="str">
        <f>IF('statement of marks'!$A$3="","",'statement of marks'!$A$3)</f>
        <v>9 'A'</v>
      </c>
      <c r="D3089" s="892"/>
      <c r="E3089" s="939" t="s">
        <v>63</v>
      </c>
      <c r="F3089" s="939"/>
      <c r="G3089" s="939"/>
      <c r="H3089" s="939" t="str">
        <f>IF('statement of marks'!E86="","",'statement of marks'!E86)</f>
        <v/>
      </c>
      <c r="I3089" s="939"/>
      <c r="J3089" s="952" t="s">
        <v>58</v>
      </c>
      <c r="K3089" s="952"/>
      <c r="L3089" s="953" t="str">
        <f>IF('statement of marks'!F86="","",'statement of marks'!F86)</f>
        <v/>
      </c>
      <c r="M3089" s="953"/>
      <c r="N3089" s="954"/>
      <c r="P3089" s="362"/>
    </row>
    <row r="3090" spans="1:16" ht="21" customHeight="1">
      <c r="A3090" s="955" t="s">
        <v>197</v>
      </c>
      <c r="B3090" s="956" t="s">
        <v>198</v>
      </c>
      <c r="C3090" s="659" t="s">
        <v>67</v>
      </c>
      <c r="D3090" s="659" t="s">
        <v>68</v>
      </c>
      <c r="E3090" s="957" t="s">
        <v>434</v>
      </c>
      <c r="F3090" s="958" t="s">
        <v>431</v>
      </c>
      <c r="G3090" s="659" t="s">
        <v>370</v>
      </c>
      <c r="H3090" s="659" t="s">
        <v>212</v>
      </c>
      <c r="I3090" s="659" t="s">
        <v>432</v>
      </c>
      <c r="J3090" s="659" t="s">
        <v>168</v>
      </c>
      <c r="K3090" s="659" t="s">
        <v>438</v>
      </c>
      <c r="L3090" s="659" t="s">
        <v>365</v>
      </c>
      <c r="M3090" s="659" t="s">
        <v>366</v>
      </c>
      <c r="N3090" s="961" t="s">
        <v>213</v>
      </c>
      <c r="P3090" s="362"/>
    </row>
    <row r="3091" spans="1:16" ht="21" customHeight="1">
      <c r="A3091" s="955"/>
      <c r="B3091" s="956"/>
      <c r="C3091" s="659"/>
      <c r="D3091" s="659"/>
      <c r="E3091" s="957"/>
      <c r="F3091" s="959"/>
      <c r="G3091" s="659"/>
      <c r="H3091" s="659"/>
      <c r="I3091" s="659"/>
      <c r="J3091" s="659"/>
      <c r="K3091" s="659"/>
      <c r="L3091" s="659"/>
      <c r="M3091" s="659"/>
      <c r="N3091" s="961"/>
      <c r="P3091" s="362"/>
    </row>
    <row r="3092" spans="1:16" ht="21" customHeight="1">
      <c r="A3092" s="955"/>
      <c r="B3092" s="956"/>
      <c r="C3092" s="659"/>
      <c r="D3092" s="659"/>
      <c r="E3092" s="957"/>
      <c r="F3092" s="960"/>
      <c r="G3092" s="659"/>
      <c r="H3092" s="659"/>
      <c r="I3092" s="659"/>
      <c r="J3092" s="659"/>
      <c r="K3092" s="659"/>
      <c r="L3092" s="659"/>
      <c r="M3092" s="659"/>
      <c r="N3092" s="961"/>
      <c r="P3092" s="362"/>
    </row>
    <row r="3093" spans="1:16" ht="21" customHeight="1">
      <c r="A3093" s="922" t="s">
        <v>149</v>
      </c>
      <c r="B3093" s="923"/>
      <c r="C3093" s="274">
        <v>10</v>
      </c>
      <c r="D3093" s="274">
        <v>10</v>
      </c>
      <c r="E3093" s="322" t="s">
        <v>436</v>
      </c>
      <c r="F3093" s="322" t="s">
        <v>437</v>
      </c>
      <c r="G3093" s="274">
        <v>70</v>
      </c>
      <c r="H3093" s="270">
        <v>100</v>
      </c>
      <c r="I3093" s="202">
        <v>100</v>
      </c>
      <c r="J3093" s="270">
        <v>200</v>
      </c>
      <c r="K3093" s="279"/>
      <c r="L3093" s="270">
        <v>100</v>
      </c>
      <c r="M3093" s="270"/>
      <c r="N3093" s="201">
        <v>200</v>
      </c>
      <c r="P3093" s="362"/>
    </row>
    <row r="3094" spans="1:16" ht="21" customHeight="1">
      <c r="A3094" s="891" t="str">
        <f>'statement of marks'!$J$3</f>
        <v xml:space="preserve"> HINDI</v>
      </c>
      <c r="B3094" s="892"/>
      <c r="C3094" s="277" t="str">
        <f>IF('statement of marks'!J86="","",'statement of marks'!J86)</f>
        <v/>
      </c>
      <c r="D3094" s="277" t="str">
        <f>IF('statement of marks'!K86="","",'statement of marks'!K86)</f>
        <v/>
      </c>
      <c r="E3094" s="277" t="str">
        <f>IF('statement of marks'!L86="","",'statement of marks'!L86)</f>
        <v/>
      </c>
      <c r="F3094" s="360" t="str">
        <f>IF('statement of marks'!N86="","",'statement of marks'!N86)</f>
        <v/>
      </c>
      <c r="G3094" s="277" t="str">
        <f>IF('statement of marks'!O86="","",'statement of marks'!O86)</f>
        <v/>
      </c>
      <c r="H3094" s="270" t="str">
        <f t="shared" ref="H3094:H3099" si="473">IF(G3094="","",SUM(C3094:G3094))</f>
        <v/>
      </c>
      <c r="I3094" s="202" t="str">
        <f>IF('statement of marks'!Q86="","",'statement of marks'!Q86)</f>
        <v/>
      </c>
      <c r="J3094" s="203" t="str">
        <f t="shared" ref="J3094:J3099" si="474">IF(I3094="","",SUM(H3094:I3094))</f>
        <v/>
      </c>
      <c r="K3094" s="275" t="str">
        <f>CONCATENATE('statement of marks'!HZ86,'statement of marks'!IA86,'statement of marks'!IB86)</f>
        <v/>
      </c>
      <c r="L3094" s="277" t="str">
        <f>IF('result subject-wise'!AB86="","",'result subject-wise'!AB86)</f>
        <v/>
      </c>
      <c r="M3094" s="277" t="str">
        <f>IF('result subject-wise'!AK86="","",'result subject-wise'!AK86)</f>
        <v/>
      </c>
      <c r="N3094" s="276" t="str">
        <f>IF(AND(K3094="RE",M3094=""),"",IF(AND(K3094="S",M3094=""),"",IF(M3094="P",SUM(H3094,L3094),J3094)))</f>
        <v/>
      </c>
      <c r="P3094" s="362"/>
    </row>
    <row r="3095" spans="1:16" ht="21" customHeight="1">
      <c r="A3095" s="891" t="str">
        <f>'statement of marks'!$Y$3</f>
        <v xml:space="preserve"> ENGLISH</v>
      </c>
      <c r="B3095" s="892"/>
      <c r="C3095" s="277" t="str">
        <f>IF('statement of marks'!Y86="","",'statement of marks'!Y86)</f>
        <v/>
      </c>
      <c r="D3095" s="277" t="str">
        <f>IF('statement of marks'!Z86="","",'statement of marks'!Z86)</f>
        <v/>
      </c>
      <c r="E3095" s="277" t="str">
        <f>IF('statement of marks'!AA86="","",'statement of marks'!AA86)</f>
        <v/>
      </c>
      <c r="F3095" s="360" t="str">
        <f>IF('statement of marks'!AC86="","",'statement of marks'!AC86)</f>
        <v/>
      </c>
      <c r="G3095" s="277" t="str">
        <f>IF('statement of marks'!AD86="","",'statement of marks'!AD86)</f>
        <v/>
      </c>
      <c r="H3095" s="270" t="str">
        <f t="shared" si="473"/>
        <v/>
      </c>
      <c r="I3095" s="202" t="str">
        <f>IF('statement of marks'!AF86="","",'statement of marks'!AF86)</f>
        <v/>
      </c>
      <c r="J3095" s="203" t="str">
        <f t="shared" si="474"/>
        <v/>
      </c>
      <c r="K3095" s="275" t="str">
        <f>CONCATENATE('statement of marks'!IC86,'statement of marks'!ID86,'statement of marks'!IE86,)</f>
        <v/>
      </c>
      <c r="L3095" s="277" t="str">
        <f>IF('result subject-wise'!AC86="","",'result subject-wise'!AC86)</f>
        <v/>
      </c>
      <c r="M3095" s="277" t="str">
        <f>IF('result subject-wise'!AL86="","",'result subject-wise'!AL86)</f>
        <v/>
      </c>
      <c r="N3095" s="276" t="str">
        <f t="shared" ref="N3095:N3099" si="475">IF(AND(K3095="RE",M3095=""),"",IF(AND(K3095="S",M3095=""),"",IF(M3095="P",SUM(H3095,L3095),J3095)))</f>
        <v/>
      </c>
      <c r="P3095" s="362"/>
    </row>
    <row r="3096" spans="1:16" ht="21" customHeight="1">
      <c r="A3096" s="891" t="str">
        <f>'statement of marks'!AO86</f>
        <v/>
      </c>
      <c r="B3096" s="892"/>
      <c r="C3096" s="277" t="str">
        <f>IF('statement of marks'!AP86="","",'statement of marks'!AP86)</f>
        <v/>
      </c>
      <c r="D3096" s="277" t="str">
        <f>IF('statement of marks'!AQ86="","",'statement of marks'!AQ86)</f>
        <v/>
      </c>
      <c r="E3096" s="277" t="str">
        <f>IF('statement of marks'!AR86="","",'statement of marks'!AR86)</f>
        <v/>
      </c>
      <c r="F3096" s="360" t="str">
        <f>IF('statement of marks'!AT86="","",'statement of marks'!AT86)</f>
        <v/>
      </c>
      <c r="G3096" s="277" t="str">
        <f>IF('statement of marks'!AU86="","",'statement of marks'!AU86)</f>
        <v/>
      </c>
      <c r="H3096" s="270" t="str">
        <f t="shared" si="473"/>
        <v/>
      </c>
      <c r="I3096" s="202" t="str">
        <f>IF('statement of marks'!AW86="","",'statement of marks'!AW86)</f>
        <v/>
      </c>
      <c r="J3096" s="203" t="str">
        <f t="shared" si="474"/>
        <v/>
      </c>
      <c r="K3096" s="275" t="str">
        <f>CONCATENATE('statement of marks'!IF86,'statement of marks'!IL86,'statement of marks'!IM86)</f>
        <v/>
      </c>
      <c r="L3096" s="277" t="str">
        <f>IF('result subject-wise'!AD86="","",'result subject-wise'!AD86)</f>
        <v/>
      </c>
      <c r="M3096" s="277" t="str">
        <f>IF('result subject-wise'!AM86="","",'result subject-wise'!AM86)</f>
        <v/>
      </c>
      <c r="N3096" s="276" t="str">
        <f t="shared" si="475"/>
        <v/>
      </c>
      <c r="P3096" s="362"/>
    </row>
    <row r="3097" spans="1:16" ht="21" customHeight="1">
      <c r="A3097" s="891" t="str">
        <f>'statement of marks'!$BE$3</f>
        <v xml:space="preserve"> SCIENCE</v>
      </c>
      <c r="B3097" s="892"/>
      <c r="C3097" s="277" t="str">
        <f>IF('statement of marks'!BE86="","",'statement of marks'!BE86)</f>
        <v/>
      </c>
      <c r="D3097" s="277" t="str">
        <f>IF('statement of marks'!BF86="","",'statement of marks'!BF86)</f>
        <v/>
      </c>
      <c r="E3097" s="277" t="str">
        <f>IF('statement of marks'!BG86="","",'statement of marks'!BG86)</f>
        <v/>
      </c>
      <c r="F3097" s="360" t="str">
        <f>IF('statement of marks'!BI86="","",'statement of marks'!BI86)</f>
        <v/>
      </c>
      <c r="G3097" s="277" t="str">
        <f>IF('statement of marks'!BJ86="","",'statement of marks'!BJ86)</f>
        <v/>
      </c>
      <c r="H3097" s="270" t="str">
        <f t="shared" si="473"/>
        <v/>
      </c>
      <c r="I3097" s="202" t="str">
        <f>IF('statement of marks'!BL86="","",'statement of marks'!BL86)</f>
        <v/>
      </c>
      <c r="J3097" s="203" t="str">
        <f t="shared" si="474"/>
        <v/>
      </c>
      <c r="K3097" s="275" t="str">
        <f>CONCATENATE('statement of marks'!IN86,'statement of marks'!IO86,'statement of marks'!IP86)</f>
        <v/>
      </c>
      <c r="L3097" s="277" t="str">
        <f>IF('result subject-wise'!AE86="","",'result subject-wise'!AE86)</f>
        <v/>
      </c>
      <c r="M3097" s="277" t="str">
        <f>IF('result subject-wise'!AN86="","",'result subject-wise'!AN86)</f>
        <v/>
      </c>
      <c r="N3097" s="276" t="str">
        <f t="shared" si="475"/>
        <v/>
      </c>
      <c r="P3097" s="362"/>
    </row>
    <row r="3098" spans="1:16" ht="21" customHeight="1">
      <c r="A3098" s="909" t="str">
        <f>'statement of marks'!$BU86</f>
        <v xml:space="preserve"> SOCIAL SCIENCE</v>
      </c>
      <c r="B3098" s="910"/>
      <c r="C3098" s="277">
        <f>IF('statement of marks'!CL86="","",'statement of marks'!CL86)</f>
        <v>10</v>
      </c>
      <c r="D3098" s="277">
        <f>IF('statement of marks'!CM86="","",'statement of marks'!CM86)</f>
        <v>10</v>
      </c>
      <c r="E3098" s="277">
        <f>IF('statement of marks'!CN86="","",'statement of marks'!CN86)</f>
        <v>9</v>
      </c>
      <c r="F3098" s="360">
        <f>IF('statement of marks'!CO86="","",'statement of marks'!CO86)</f>
        <v>0.5</v>
      </c>
      <c r="G3098" s="277">
        <f>IF('statement of marks'!CP86="","",'statement of marks'!CP86)</f>
        <v>70</v>
      </c>
      <c r="H3098" s="270">
        <f t="shared" si="473"/>
        <v>99.5</v>
      </c>
      <c r="I3098" s="202">
        <f>IF('statement of marks'!CR86="","",'statement of marks'!CR86)</f>
        <v>100</v>
      </c>
      <c r="J3098" s="203">
        <f t="shared" si="474"/>
        <v>199.5</v>
      </c>
      <c r="K3098" s="275" t="str">
        <f>CONCATENATE('statement of marks'!IQ86,'statement of marks'!IR86,'statement of marks'!IS86)</f>
        <v/>
      </c>
      <c r="L3098" s="277" t="str">
        <f>IF('result subject-wise'!AF86="","",'result subject-wise'!AF86)</f>
        <v/>
      </c>
      <c r="M3098" s="277" t="str">
        <f>IF('result subject-wise'!AO86="","",'result subject-wise'!AO86)</f>
        <v/>
      </c>
      <c r="N3098" s="276">
        <f t="shared" si="475"/>
        <v>199.5</v>
      </c>
      <c r="P3098" s="362"/>
    </row>
    <row r="3099" spans="1:16" ht="21" customHeight="1">
      <c r="A3099" s="891" t="str">
        <f>'statement of marks'!$CZ$3</f>
        <v xml:space="preserve"> MATHEMATICS</v>
      </c>
      <c r="B3099" s="892"/>
      <c r="C3099" s="277">
        <f>IF('statement of marks'!CZ86="","",'statement of marks'!CZ86)</f>
        <v>5</v>
      </c>
      <c r="D3099" s="277">
        <f>IF('statement of marks'!DA86="","",'statement of marks'!DA86)</f>
        <v>4</v>
      </c>
      <c r="E3099" s="277">
        <f>IF('statement of marks'!DB86="","",'statement of marks'!DB86)</f>
        <v>8</v>
      </c>
      <c r="F3099" s="360">
        <f>IF('statement of marks'!DD86="","",'statement of marks'!DD86)</f>
        <v>1</v>
      </c>
      <c r="G3099" s="277">
        <f>IF('statement of marks'!DE86="","",'statement of marks'!DE86)</f>
        <v>25</v>
      </c>
      <c r="H3099" s="270">
        <f t="shared" si="473"/>
        <v>43</v>
      </c>
      <c r="I3099" s="202">
        <f>IF('statement of marks'!DG86="","",'statement of marks'!DG86)</f>
        <v>90</v>
      </c>
      <c r="J3099" s="203">
        <f t="shared" si="474"/>
        <v>133</v>
      </c>
      <c r="K3099" s="275" t="str">
        <f>CONCATENATE('statement of marks'!IT86,'statement of marks'!IU86,'statement of marks'!IV86)</f>
        <v/>
      </c>
      <c r="L3099" s="277" t="str">
        <f>IF('result subject-wise'!AG86="","",'result subject-wise'!AG86)</f>
        <v/>
      </c>
      <c r="M3099" s="277" t="str">
        <f>IF('result subject-wise'!AP86="","",'result subject-wise'!AP86)</f>
        <v/>
      </c>
      <c r="N3099" s="276">
        <f t="shared" si="475"/>
        <v>133</v>
      </c>
      <c r="P3099" s="362"/>
    </row>
    <row r="3100" spans="1:16" ht="21" customHeight="1">
      <c r="A3100" s="911" t="s">
        <v>214</v>
      </c>
      <c r="B3100" s="912"/>
      <c r="C3100" s="274">
        <f t="shared" ref="C3100:D3100" si="476">IF(C3099="","",SUM(C3094:C3099))</f>
        <v>15</v>
      </c>
      <c r="D3100" s="274">
        <f t="shared" si="476"/>
        <v>14</v>
      </c>
      <c r="E3100" s="274">
        <f>IF(E3099="","",SUM(E3094:E3099))</f>
        <v>17</v>
      </c>
      <c r="F3100" s="361">
        <f>IF(F3099="","",SUM(F3094:F3099))</f>
        <v>1.5</v>
      </c>
      <c r="G3100" s="274">
        <f t="shared" ref="G3100:J3100" si="477">IF(G3099="","",SUM(G3094:G3099))</f>
        <v>95</v>
      </c>
      <c r="H3100" s="274">
        <f t="shared" si="477"/>
        <v>142.5</v>
      </c>
      <c r="I3100" s="274">
        <f t="shared" si="477"/>
        <v>190</v>
      </c>
      <c r="J3100" s="274">
        <f t="shared" si="477"/>
        <v>332.5</v>
      </c>
      <c r="K3100" s="913"/>
      <c r="L3100" s="914"/>
      <c r="M3100" s="919">
        <f>COUNTIF(M3094:M3099,"F")</f>
        <v>0</v>
      </c>
      <c r="N3100" s="273">
        <f>SUM(N3094:N3099)</f>
        <v>332.5</v>
      </c>
      <c r="P3100" s="362"/>
    </row>
    <row r="3101" spans="1:16" ht="21" customHeight="1">
      <c r="A3101" s="911" t="s">
        <v>199</v>
      </c>
      <c r="B3101" s="912"/>
      <c r="C3101" s="270">
        <f>60-(COUNTIF(C3094:C3099,"NA")*C3093+COUNTIF(C3094:C3099,"ML")*C3093)</f>
        <v>60</v>
      </c>
      <c r="D3101" s="270">
        <f>60-(COUNTIF(D3094:D3099,"NA")*D3093+COUNTIF(D3094:D3099,"ML")*D3093)</f>
        <v>60</v>
      </c>
      <c r="E3101" s="270">
        <f>53-(COUNTIF(E3094:E3099,"NA")*9+COUNTIF(E3094:E3099,"ML")*9)</f>
        <v>53</v>
      </c>
      <c r="F3101" s="270">
        <f>7-(COUNTIF(F3094:F3099,"ML")*1)</f>
        <v>7</v>
      </c>
      <c r="G3101" s="270">
        <f>420-(COUNTIF(G3094:G3099,"NA")*G3093+COUNTIF(G3094:G3099,"ML")*G3093)</f>
        <v>420</v>
      </c>
      <c r="H3101" s="270">
        <f>SUM(C3101:G3101)</f>
        <v>600</v>
      </c>
      <c r="I3101" s="270">
        <f>600-(COUNTIF(I3094:I3099,"ML")*100)</f>
        <v>600</v>
      </c>
      <c r="J3101" s="270">
        <f>SUM(H3101:I3101)</f>
        <v>1200</v>
      </c>
      <c r="K3101" s="915"/>
      <c r="L3101" s="916"/>
      <c r="M3101" s="920"/>
      <c r="N3101" s="201">
        <f>6*N3093</f>
        <v>1200</v>
      </c>
      <c r="P3101" s="362"/>
    </row>
    <row r="3102" spans="1:16" ht="21" customHeight="1">
      <c r="A3102" s="922" t="s">
        <v>130</v>
      </c>
      <c r="B3102" s="923"/>
      <c r="C3102" s="204">
        <f t="shared" ref="C3102:J3102" si="478">C3100/C3101*100</f>
        <v>25</v>
      </c>
      <c r="D3102" s="204">
        <f t="shared" si="478"/>
        <v>23.333333333333332</v>
      </c>
      <c r="E3102" s="204">
        <f t="shared" si="478"/>
        <v>32.075471698113205</v>
      </c>
      <c r="F3102" s="204">
        <f t="shared" si="478"/>
        <v>21.428571428571427</v>
      </c>
      <c r="G3102" s="204">
        <f t="shared" si="478"/>
        <v>22.61904761904762</v>
      </c>
      <c r="H3102" s="204">
        <f t="shared" si="478"/>
        <v>23.75</v>
      </c>
      <c r="I3102" s="204">
        <f t="shared" si="478"/>
        <v>31.666666666666664</v>
      </c>
      <c r="J3102" s="204">
        <f t="shared" si="478"/>
        <v>27.708333333333336</v>
      </c>
      <c r="K3102" s="917"/>
      <c r="L3102" s="918"/>
      <c r="M3102" s="921"/>
      <c r="N3102" s="354">
        <f>N3100/N3101*100</f>
        <v>27.708333333333336</v>
      </c>
      <c r="P3102" s="363"/>
    </row>
    <row r="3103" spans="1:16" ht="21" customHeight="1">
      <c r="A3103" s="891" t="str">
        <f>'statement of marks'!$DS$3</f>
        <v>RAJASTHAN KA SWARNIM ITIHAS</v>
      </c>
      <c r="B3103" s="892"/>
      <c r="C3103" s="272">
        <f>IF('statement of marks'!DS86="","",'statement of marks'!DS86)</f>
        <v>10</v>
      </c>
      <c r="D3103" s="272">
        <f>IF('statement of marks'!DT86="","",'statement of marks'!DT86)</f>
        <v>10</v>
      </c>
      <c r="E3103" s="277">
        <f>IF('statement of marks'!DU86="","",'statement of marks'!DU86)</f>
        <v>10</v>
      </c>
      <c r="F3103" s="924"/>
      <c r="G3103" s="272">
        <f>IF('statement of marks'!DW86="","",'statement of marks'!DW86)</f>
        <v>70</v>
      </c>
      <c r="H3103" s="270">
        <f>IF(G3103="","",SUM(C3103:G3103))</f>
        <v>100</v>
      </c>
      <c r="I3103" s="272">
        <f>IF('statement of marks'!DY86="","",'statement of marks'!DY86)</f>
        <v>100</v>
      </c>
      <c r="J3103" s="270">
        <f>IF(I3103="","",SUM(H3103:I3103))</f>
        <v>200</v>
      </c>
      <c r="K3103" s="275" t="str">
        <f>IF('statement of marks'!IW86="","",'statement of marks'!IW86)</f>
        <v/>
      </c>
      <c r="L3103" s="280" t="str">
        <f>IF('result subject-wise'!AQ86="","",'result subject-wise'!AQ86)</f>
        <v/>
      </c>
      <c r="M3103" s="927" t="s">
        <v>441</v>
      </c>
      <c r="N3103" s="928"/>
      <c r="P3103" s="362"/>
    </row>
    <row r="3104" spans="1:16" ht="21" customHeight="1">
      <c r="A3104" s="891" t="str">
        <f>'statement of marks'!$EG$3</f>
        <v xml:space="preserve"> PH. AND HEALTH EDU.</v>
      </c>
      <c r="B3104" s="892"/>
      <c r="C3104" s="272">
        <f>IF('statement of marks'!EI86="","",'statement of marks'!EI86)</f>
        <v>14</v>
      </c>
      <c r="D3104" s="272">
        <f>IF('statement of marks'!EL86="","",'statement of marks'!EL86)</f>
        <v>11</v>
      </c>
      <c r="E3104" s="277">
        <f>IF('statement of marks'!EO86="","",'statement of marks'!EO86)</f>
        <v>25</v>
      </c>
      <c r="F3104" s="925"/>
      <c r="G3104" s="272">
        <f>IF('statement of marks'!EU86="","",'statement of marks'!EU86)</f>
        <v>38</v>
      </c>
      <c r="H3104" s="270">
        <f>IF(G3104="","",SUM(C3104:G3104))</f>
        <v>88</v>
      </c>
      <c r="I3104" s="272">
        <f>IF('statement of marks'!EZ86="","",'statement of marks'!EZ86)</f>
        <v>100</v>
      </c>
      <c r="J3104" s="270">
        <f>IF(I3104="","",SUM(H3104:I3104))</f>
        <v>188</v>
      </c>
      <c r="K3104" s="275" t="str">
        <f>IF('statement of marks'!IX86="","",'statement of marks'!IX86)</f>
        <v>A</v>
      </c>
      <c r="L3104" s="274" t="str">
        <f>IF('result subject-wise'!AR86="","",'result subject-wise'!AR86)</f>
        <v/>
      </c>
      <c r="M3104" s="929"/>
      <c r="N3104" s="930"/>
      <c r="P3104" s="362"/>
    </row>
    <row r="3105" spans="1:16" ht="21" customHeight="1">
      <c r="A3105" s="891" t="str">
        <f>'statement of marks'!$FJ$3</f>
        <v xml:space="preserve"> FOUNDATION OF IT</v>
      </c>
      <c r="B3105" s="892"/>
      <c r="C3105" s="272">
        <f>IF('statement of marks'!FJ86="","",'statement of marks'!FJ86)</f>
        <v>10</v>
      </c>
      <c r="D3105" s="272">
        <f>IF('statement of marks'!FK86="","",'statement of marks'!FK86)</f>
        <v>10</v>
      </c>
      <c r="E3105" s="277">
        <f>IF('statement of marks'!FL86="","",'statement of marks'!FL86)</f>
        <v>10</v>
      </c>
      <c r="F3105" s="926"/>
      <c r="G3105" s="272">
        <f>IF('statement of marks'!FP86="","",'statement of marks'!FP86)</f>
        <v>51</v>
      </c>
      <c r="H3105" s="270">
        <f>IF(G3105="","",SUM(C3105:G3105))</f>
        <v>81</v>
      </c>
      <c r="I3105" s="272">
        <f>IF('statement of marks'!FU86="","",'statement of marks'!FU86)</f>
        <v>90</v>
      </c>
      <c r="J3105" s="270">
        <f>IF(I3105="","",SUM(H3105:I3105))</f>
        <v>171</v>
      </c>
      <c r="K3105" s="275" t="str">
        <f>IF('statement of marks'!IY86="","",'statement of marks'!IY86)</f>
        <v>A</v>
      </c>
      <c r="L3105" s="274" t="str">
        <f>IF('result subject-wise'!AS86="","",'result subject-wise'!AS86)</f>
        <v/>
      </c>
      <c r="M3105" s="931" t="str">
        <f>IF('result subject-wise'!AV86="","",'result subject-wise'!AV86)</f>
        <v/>
      </c>
      <c r="N3105" s="932"/>
      <c r="P3105" s="362"/>
    </row>
    <row r="3106" spans="1:16" ht="21" customHeight="1">
      <c r="A3106" s="891" t="str">
        <f>'statement of marks'!$GE$3</f>
        <v xml:space="preserve"> S.U.P.W.</v>
      </c>
      <c r="B3106" s="892"/>
      <c r="C3106" s="933" t="s">
        <v>244</v>
      </c>
      <c r="D3106" s="934"/>
      <c r="E3106" s="933" t="s">
        <v>74</v>
      </c>
      <c r="F3106" s="933"/>
      <c r="G3106" s="934"/>
      <c r="H3106" s="934" t="s">
        <v>75</v>
      </c>
      <c r="I3106" s="934"/>
      <c r="J3106" s="270" t="s">
        <v>35</v>
      </c>
      <c r="K3106" s="274" t="s">
        <v>52</v>
      </c>
      <c r="L3106" s="935"/>
      <c r="M3106" s="933" t="s">
        <v>130</v>
      </c>
      <c r="N3106" s="936"/>
      <c r="P3106" s="362"/>
    </row>
    <row r="3107" spans="1:16" ht="21" customHeight="1">
      <c r="A3107" s="891"/>
      <c r="B3107" s="892"/>
      <c r="C3107" s="934">
        <f>'statement of marks'!$GE$6</f>
        <v>25</v>
      </c>
      <c r="D3107" s="934"/>
      <c r="E3107" s="934">
        <f>'statement of marks'!$GF$6</f>
        <v>45</v>
      </c>
      <c r="F3107" s="934"/>
      <c r="G3107" s="934"/>
      <c r="H3107" s="934">
        <f>'statement of marks'!$GG$6</f>
        <v>30</v>
      </c>
      <c r="I3107" s="934"/>
      <c r="J3107" s="270">
        <f>SUM(C3107,E3107,H3107)</f>
        <v>100</v>
      </c>
      <c r="K3107" s="274"/>
      <c r="L3107" s="935"/>
      <c r="M3107" s="937" t="str">
        <f>IF(M3105="PASS",N3102,"")</f>
        <v/>
      </c>
      <c r="N3107" s="938"/>
      <c r="P3107" s="362"/>
    </row>
    <row r="3108" spans="1:16" ht="21" customHeight="1">
      <c r="A3108" s="891"/>
      <c r="B3108" s="892"/>
      <c r="C3108" s="939">
        <f>IF('statement of marks'!GE86="","",'statement of marks'!GE86)</f>
        <v>24</v>
      </c>
      <c r="D3108" s="939"/>
      <c r="E3108" s="939">
        <f>'statement of marks'!GF86</f>
        <v>44</v>
      </c>
      <c r="F3108" s="939"/>
      <c r="G3108" s="939"/>
      <c r="H3108" s="939">
        <f>'statement of marks'!GG86</f>
        <v>30</v>
      </c>
      <c r="I3108" s="939"/>
      <c r="J3108" s="272">
        <f>IF(H3108="","",SUM(C3108,E3108,H3108))</f>
        <v>98</v>
      </c>
      <c r="K3108" s="275" t="str">
        <f>IF('statement of marks'!IZ86="","",'statement of marks'!IZ86)</f>
        <v>A</v>
      </c>
      <c r="L3108" s="935"/>
      <c r="M3108" s="940" t="s">
        <v>50</v>
      </c>
      <c r="N3108" s="941"/>
      <c r="P3108" s="362"/>
    </row>
    <row r="3109" spans="1:16" ht="21" customHeight="1">
      <c r="A3109" s="891" t="str">
        <f>'statement of marks'!$GN$3</f>
        <v xml:space="preserve"> ART EDU.</v>
      </c>
      <c r="B3109" s="892"/>
      <c r="C3109" s="934" t="s">
        <v>76</v>
      </c>
      <c r="D3109" s="934"/>
      <c r="E3109" s="934" t="s">
        <v>77</v>
      </c>
      <c r="F3109" s="934"/>
      <c r="G3109" s="934"/>
      <c r="H3109" s="934" t="s">
        <v>78</v>
      </c>
      <c r="I3109" s="934"/>
      <c r="J3109" s="270" t="s">
        <v>35</v>
      </c>
      <c r="K3109" s="274" t="s">
        <v>52</v>
      </c>
      <c r="L3109" s="935"/>
      <c r="M3109" s="942" t="str">
        <f>IF(M3107="","",IF(M3107&gt;=60,"FIRST",IF(M3107&gt;=48,"SECOND",IF(M3107&gt;=36,"THIRD"))))</f>
        <v/>
      </c>
      <c r="N3109" s="943"/>
      <c r="P3109" s="362"/>
    </row>
    <row r="3110" spans="1:16" ht="21" customHeight="1">
      <c r="A3110" s="891"/>
      <c r="B3110" s="892"/>
      <c r="C3110" s="934">
        <f>'statement of marks'!$GN$6</f>
        <v>25</v>
      </c>
      <c r="D3110" s="934"/>
      <c r="E3110" s="274">
        <f>'statement of marks'!$GO$6</f>
        <v>30</v>
      </c>
      <c r="F3110" s="274"/>
      <c r="G3110" s="270">
        <f>'statement of marks'!$GP$6</f>
        <v>30</v>
      </c>
      <c r="H3110" s="934">
        <f>'statement of marks'!$GQ$6</f>
        <v>15</v>
      </c>
      <c r="I3110" s="934"/>
      <c r="J3110" s="270">
        <f>SUM(C3110,E3110,G3110,H3110)</f>
        <v>100</v>
      </c>
      <c r="K3110" s="274"/>
      <c r="L3110" s="935"/>
      <c r="M3110" s="942"/>
      <c r="N3110" s="943"/>
      <c r="P3110" s="362"/>
    </row>
    <row r="3111" spans="1:16" ht="21" customHeight="1">
      <c r="A3111" s="891"/>
      <c r="B3111" s="892"/>
      <c r="C3111" s="939">
        <f>IF('statement of marks'!GN86="","",'statement of marks'!GN86)</f>
        <v>24</v>
      </c>
      <c r="D3111" s="939"/>
      <c r="E3111" s="277">
        <f>'statement of marks'!GO86</f>
        <v>28</v>
      </c>
      <c r="F3111" s="277"/>
      <c r="G3111" s="272">
        <f>'statement of marks'!GP86</f>
        <v>27</v>
      </c>
      <c r="H3111" s="939">
        <f>'statement of marks'!GQ86</f>
        <v>14</v>
      </c>
      <c r="I3111" s="939"/>
      <c r="J3111" s="270">
        <f>IF(H3111="","",SUM(C3111:H3111))</f>
        <v>93</v>
      </c>
      <c r="K3111" s="275" t="str">
        <f>IF('statement of marks'!JA86="","",'statement of marks'!JA86)</f>
        <v>A</v>
      </c>
      <c r="L3111" s="944" t="s">
        <v>442</v>
      </c>
      <c r="M3111" s="945"/>
      <c r="N3111" s="946"/>
      <c r="P3111" s="362"/>
    </row>
    <row r="3112" spans="1:16" ht="21" customHeight="1">
      <c r="A3112" s="922" t="s">
        <v>439</v>
      </c>
      <c r="B3112" s="923"/>
      <c r="C3112" s="901" t="str">
        <f>'statement of marks'!HK86</f>
        <v/>
      </c>
      <c r="D3112" s="901"/>
      <c r="E3112" s="901"/>
      <c r="F3112" s="278"/>
      <c r="G3112" s="278" t="s">
        <v>211</v>
      </c>
      <c r="H3112" s="275" t="str">
        <f>IF('statement of marks'!DR86="","",'statement of marks'!DR86)</f>
        <v/>
      </c>
      <c r="I3112" s="942" t="s">
        <v>209</v>
      </c>
      <c r="J3112" s="942"/>
      <c r="K3112" s="272" t="str">
        <f>IF('statement of marks'!HM86="","",'statement of marks'!HM86)</f>
        <v/>
      </c>
      <c r="L3112" s="945"/>
      <c r="M3112" s="945"/>
      <c r="N3112" s="946"/>
      <c r="P3112" s="362"/>
    </row>
    <row r="3113" spans="1:16" ht="21" customHeight="1">
      <c r="A3113" s="310" t="s">
        <v>363</v>
      </c>
      <c r="B3113" s="947" t="s">
        <v>202</v>
      </c>
      <c r="C3113" s="947"/>
      <c r="D3113" s="939" t="s">
        <v>203</v>
      </c>
      <c r="E3113" s="939"/>
      <c r="F3113" s="272"/>
      <c r="G3113" s="939" t="s">
        <v>204</v>
      </c>
      <c r="H3113" s="939"/>
      <c r="I3113" s="939" t="s">
        <v>205</v>
      </c>
      <c r="J3113" s="939"/>
      <c r="K3113" s="272" t="s">
        <v>324</v>
      </c>
      <c r="L3113" s="945"/>
      <c r="M3113" s="945"/>
      <c r="N3113" s="946"/>
      <c r="P3113" s="362"/>
    </row>
    <row r="3114" spans="1:16" ht="21" customHeight="1">
      <c r="A3114" s="891" t="s">
        <v>200</v>
      </c>
      <c r="B3114" s="892"/>
      <c r="C3114" s="277" t="str">
        <f>IF('statement of marks'!HO86="","",'statement of marks'!HO86)</f>
        <v/>
      </c>
      <c r="D3114" s="893" t="str">
        <f>IF('statement of marks'!HQ86="","",'statement of marks'!HQ86)</f>
        <v/>
      </c>
      <c r="E3114" s="893"/>
      <c r="F3114" s="277"/>
      <c r="G3114" s="893" t="str">
        <f>IF('statement of marks'!HS86="","",'statement of marks'!HS86)</f>
        <v/>
      </c>
      <c r="H3114" s="893"/>
      <c r="I3114" s="893" t="str">
        <f>IF('statement of marks'!HU86="","",'statement of marks'!HU86)</f>
        <v/>
      </c>
      <c r="J3114" s="893"/>
      <c r="K3114" s="275" t="str">
        <f>'statement of marks'!HW86</f>
        <v/>
      </c>
      <c r="L3114" s="894" t="str">
        <f>IF(OR(M3105="PASS",M3105="FAIL"),'result subject-wise'!$AV$112,"")</f>
        <v/>
      </c>
      <c r="M3114" s="894"/>
      <c r="N3114" s="895"/>
      <c r="P3114" s="362"/>
    </row>
    <row r="3115" spans="1:16" ht="21" customHeight="1">
      <c r="A3115" s="896" t="s">
        <v>201</v>
      </c>
      <c r="B3115" s="897"/>
      <c r="C3115" s="274" t="str">
        <f>IF('statement of marks'!HN86="","",'statement of marks'!HN86)</f>
        <v/>
      </c>
      <c r="D3115" s="898" t="str">
        <f>IF('statement of marks'!HP86="","",'statement of marks'!HP86)</f>
        <v/>
      </c>
      <c r="E3115" s="898"/>
      <c r="F3115" s="274"/>
      <c r="G3115" s="898" t="str">
        <f>IF('statement of marks'!HR86="","",'statement of marks'!HR86)</f>
        <v/>
      </c>
      <c r="H3115" s="898"/>
      <c r="I3115" s="898" t="str">
        <f>IF('statement of marks'!HT86="","",'statement of marks'!HT86)</f>
        <v/>
      </c>
      <c r="J3115" s="898"/>
      <c r="K3115" s="274" t="str">
        <f>'statement of marks'!HV86</f>
        <v/>
      </c>
      <c r="L3115" s="894"/>
      <c r="M3115" s="894"/>
      <c r="N3115" s="895"/>
      <c r="P3115" s="362"/>
    </row>
    <row r="3116" spans="1:16" ht="21" customHeight="1">
      <c r="A3116" s="899" t="s">
        <v>323</v>
      </c>
      <c r="B3116" s="900"/>
      <c r="C3116" s="22"/>
      <c r="D3116" s="901"/>
      <c r="E3116" s="901"/>
      <c r="F3116" s="278"/>
      <c r="G3116" s="901"/>
      <c r="H3116" s="901"/>
      <c r="I3116" s="901"/>
      <c r="J3116" s="901"/>
      <c r="K3116" s="901"/>
      <c r="L3116" s="901"/>
      <c r="M3116" s="901"/>
      <c r="N3116" s="902"/>
      <c r="P3116" s="362"/>
    </row>
    <row r="3117" spans="1:16" ht="21" customHeight="1">
      <c r="A3117" s="899" t="s">
        <v>206</v>
      </c>
      <c r="B3117" s="900"/>
      <c r="C3117" s="22"/>
      <c r="D3117" s="901"/>
      <c r="E3117" s="901"/>
      <c r="F3117" s="278"/>
      <c r="G3117" s="901"/>
      <c r="H3117" s="901"/>
      <c r="I3117" s="901"/>
      <c r="J3117" s="901"/>
      <c r="K3117" s="901"/>
      <c r="L3117" s="901"/>
      <c r="M3117" s="901"/>
      <c r="N3117" s="902"/>
      <c r="P3117" s="362"/>
    </row>
    <row r="3118" spans="1:16" ht="21" customHeight="1">
      <c r="A3118" s="891" t="s">
        <v>322</v>
      </c>
      <c r="B3118" s="892"/>
      <c r="C3118" s="22"/>
      <c r="D3118" s="901"/>
      <c r="E3118" s="901"/>
      <c r="F3118" s="278"/>
      <c r="G3118" s="901"/>
      <c r="H3118" s="901"/>
      <c r="I3118" s="901"/>
      <c r="J3118" s="901"/>
      <c r="K3118" s="594" t="s">
        <v>322</v>
      </c>
      <c r="L3118" s="901"/>
      <c r="M3118" s="901"/>
      <c r="N3118" s="902"/>
      <c r="P3118" s="362"/>
    </row>
    <row r="3119" spans="1:16" ht="21" customHeight="1">
      <c r="A3119" s="891" t="s">
        <v>207</v>
      </c>
      <c r="B3119" s="892"/>
      <c r="C3119" s="22"/>
      <c r="D3119" s="901"/>
      <c r="E3119" s="901"/>
      <c r="F3119" s="278"/>
      <c r="G3119" s="901"/>
      <c r="H3119" s="901"/>
      <c r="I3119" s="901"/>
      <c r="J3119" s="901"/>
      <c r="K3119" s="901"/>
      <c r="L3119" s="901"/>
      <c r="M3119" s="901"/>
      <c r="N3119" s="902"/>
      <c r="P3119" s="362"/>
    </row>
    <row r="3120" spans="1:16" ht="21" customHeight="1" thickBot="1">
      <c r="A3120" s="905" t="s">
        <v>208</v>
      </c>
      <c r="B3120" s="906"/>
      <c r="C3120" s="906"/>
      <c r="D3120" s="906"/>
      <c r="E3120" s="906"/>
      <c r="F3120" s="314"/>
      <c r="G3120" s="907">
        <f>'statement of marks'!$HV$108</f>
        <v>45781</v>
      </c>
      <c r="H3120" s="907"/>
      <c r="I3120" s="908" t="s">
        <v>210</v>
      </c>
      <c r="J3120" s="908"/>
      <c r="K3120" s="903"/>
      <c r="L3120" s="903"/>
      <c r="M3120" s="903"/>
      <c r="N3120" s="904"/>
      <c r="P3120" s="362"/>
    </row>
    <row r="3121" spans="1:16" ht="21" customHeight="1" thickTop="1">
      <c r="A3121" s="962" t="s">
        <v>195</v>
      </c>
      <c r="B3121" s="963"/>
      <c r="C3121" s="963"/>
      <c r="D3121" s="963"/>
      <c r="E3121" s="963"/>
      <c r="F3121" s="963"/>
      <c r="G3121" s="963"/>
      <c r="H3121" s="963"/>
      <c r="I3121" s="963"/>
      <c r="J3121" s="963"/>
      <c r="K3121" s="963"/>
      <c r="L3121" s="963"/>
      <c r="M3121" s="963"/>
      <c r="N3121" s="964"/>
      <c r="P3121" s="362"/>
    </row>
    <row r="3122" spans="1:16" ht="21" customHeight="1">
      <c r="A3122" s="965" t="str">
        <f>IF('statement of marks'!$A$2="","",'statement of marks'!$A$2)</f>
        <v>Govt. Higher Secondary School, XYZ</v>
      </c>
      <c r="B3122" s="966"/>
      <c r="C3122" s="966"/>
      <c r="D3122" s="966"/>
      <c r="E3122" s="966"/>
      <c r="F3122" s="966"/>
      <c r="G3122" s="966"/>
      <c r="H3122" s="966"/>
      <c r="I3122" s="966"/>
      <c r="J3122" s="966"/>
      <c r="K3122" s="966"/>
      <c r="L3122" s="966"/>
      <c r="M3122" s="966"/>
      <c r="N3122" s="967"/>
      <c r="P3122" s="362"/>
    </row>
    <row r="3123" spans="1:16" ht="21" customHeight="1">
      <c r="A3123" s="965"/>
      <c r="B3123" s="966"/>
      <c r="C3123" s="966"/>
      <c r="D3123" s="966"/>
      <c r="E3123" s="966"/>
      <c r="F3123" s="966"/>
      <c r="G3123" s="966"/>
      <c r="H3123" s="966"/>
      <c r="I3123" s="966"/>
      <c r="J3123" s="966"/>
      <c r="K3123" s="966"/>
      <c r="L3123" s="966"/>
      <c r="M3123" s="966"/>
      <c r="N3123" s="967"/>
      <c r="P3123" s="362"/>
    </row>
    <row r="3124" spans="1:16" ht="21" customHeight="1">
      <c r="A3124" s="891" t="s">
        <v>196</v>
      </c>
      <c r="B3124" s="892"/>
      <c r="C3124" s="939" t="str">
        <f>IF(M3144="","MAIN EXAM.",IF(C3151="SUPPL.","SUPPL. EXAM.",IF(C3151="RE-EXAM.","RE-EXAM.",)))</f>
        <v>MAIN EXAM.</v>
      </c>
      <c r="D3124" s="939"/>
      <c r="E3124" s="939"/>
      <c r="F3124" s="939"/>
      <c r="G3124" s="939"/>
      <c r="H3124" s="948" t="s">
        <v>133</v>
      </c>
      <c r="I3124" s="949"/>
      <c r="J3124" s="352" t="str">
        <f>IF('statement of marks'!$F$3="","",'statement of marks'!$F$3)</f>
        <v>2024-25</v>
      </c>
      <c r="K3124" s="939" t="s">
        <v>62</v>
      </c>
      <c r="L3124" s="939"/>
      <c r="M3124" s="939" t="str">
        <f>IF('statement of marks'!D87="","",'statement of marks'!D87)</f>
        <v/>
      </c>
      <c r="N3124" s="950"/>
      <c r="P3124" s="362"/>
    </row>
    <row r="3125" spans="1:16" ht="21" customHeight="1">
      <c r="A3125" s="891" t="s">
        <v>36</v>
      </c>
      <c r="B3125" s="892"/>
      <c r="C3125" s="892" t="str">
        <f>IF('statement of marks'!G87="","",'statement of marks'!G87)</f>
        <v/>
      </c>
      <c r="D3125" s="892"/>
      <c r="E3125" s="892"/>
      <c r="F3125" s="892"/>
      <c r="G3125" s="892"/>
      <c r="H3125" s="892"/>
      <c r="I3125" s="892"/>
      <c r="J3125" s="892"/>
      <c r="K3125" s="892"/>
      <c r="L3125" s="892"/>
      <c r="M3125" s="892"/>
      <c r="N3125" s="951"/>
      <c r="P3125" s="362"/>
    </row>
    <row r="3126" spans="1:16" ht="21" customHeight="1">
      <c r="A3126" s="891" t="s">
        <v>37</v>
      </c>
      <c r="B3126" s="892"/>
      <c r="C3126" s="892" t="str">
        <f>IF('statement of marks'!H87="","",'statement of marks'!H87)</f>
        <v/>
      </c>
      <c r="D3126" s="892"/>
      <c r="E3126" s="892"/>
      <c r="F3126" s="892"/>
      <c r="G3126" s="892"/>
      <c r="H3126" s="892"/>
      <c r="I3126" s="892"/>
      <c r="J3126" s="892"/>
      <c r="K3126" s="892"/>
      <c r="L3126" s="892"/>
      <c r="M3126" s="892"/>
      <c r="N3126" s="951"/>
      <c r="P3126" s="362"/>
    </row>
    <row r="3127" spans="1:16" ht="21" customHeight="1">
      <c r="A3127" s="891" t="s">
        <v>38</v>
      </c>
      <c r="B3127" s="892"/>
      <c r="C3127" s="892" t="str">
        <f>IF('statement of marks'!I87="","",'statement of marks'!I87)</f>
        <v/>
      </c>
      <c r="D3127" s="892"/>
      <c r="E3127" s="892"/>
      <c r="F3127" s="892"/>
      <c r="G3127" s="892"/>
      <c r="H3127" s="892"/>
      <c r="I3127" s="892"/>
      <c r="J3127" s="892"/>
      <c r="K3127" s="892"/>
      <c r="L3127" s="892"/>
      <c r="M3127" s="892"/>
      <c r="N3127" s="951"/>
      <c r="P3127" s="362"/>
    </row>
    <row r="3128" spans="1:16" ht="21" customHeight="1">
      <c r="A3128" s="891" t="s">
        <v>243</v>
      </c>
      <c r="B3128" s="892"/>
      <c r="C3128" s="892" t="str">
        <f>IF('statement of marks'!$A$3="","",'statement of marks'!$A$3)</f>
        <v>9 'A'</v>
      </c>
      <c r="D3128" s="892"/>
      <c r="E3128" s="939" t="s">
        <v>63</v>
      </c>
      <c r="F3128" s="939"/>
      <c r="G3128" s="939"/>
      <c r="H3128" s="939" t="str">
        <f>IF('statement of marks'!E87="","",'statement of marks'!E87)</f>
        <v/>
      </c>
      <c r="I3128" s="939"/>
      <c r="J3128" s="952" t="s">
        <v>58</v>
      </c>
      <c r="K3128" s="952"/>
      <c r="L3128" s="953" t="str">
        <f>IF('statement of marks'!F87="","",'statement of marks'!F87)</f>
        <v/>
      </c>
      <c r="M3128" s="953"/>
      <c r="N3128" s="954"/>
      <c r="P3128" s="362"/>
    </row>
    <row r="3129" spans="1:16" ht="21" customHeight="1">
      <c r="A3129" s="955" t="s">
        <v>197</v>
      </c>
      <c r="B3129" s="956" t="s">
        <v>198</v>
      </c>
      <c r="C3129" s="659" t="s">
        <v>67</v>
      </c>
      <c r="D3129" s="659" t="s">
        <v>68</v>
      </c>
      <c r="E3129" s="957" t="s">
        <v>434</v>
      </c>
      <c r="F3129" s="958" t="s">
        <v>431</v>
      </c>
      <c r="G3129" s="659" t="s">
        <v>370</v>
      </c>
      <c r="H3129" s="659" t="s">
        <v>212</v>
      </c>
      <c r="I3129" s="659" t="s">
        <v>432</v>
      </c>
      <c r="J3129" s="659" t="s">
        <v>168</v>
      </c>
      <c r="K3129" s="659" t="s">
        <v>438</v>
      </c>
      <c r="L3129" s="659" t="s">
        <v>365</v>
      </c>
      <c r="M3129" s="659" t="s">
        <v>366</v>
      </c>
      <c r="N3129" s="961" t="s">
        <v>213</v>
      </c>
      <c r="P3129" s="362"/>
    </row>
    <row r="3130" spans="1:16" ht="21" customHeight="1">
      <c r="A3130" s="955"/>
      <c r="B3130" s="956"/>
      <c r="C3130" s="659"/>
      <c r="D3130" s="659"/>
      <c r="E3130" s="957"/>
      <c r="F3130" s="959"/>
      <c r="G3130" s="659"/>
      <c r="H3130" s="659"/>
      <c r="I3130" s="659"/>
      <c r="J3130" s="659"/>
      <c r="K3130" s="659"/>
      <c r="L3130" s="659"/>
      <c r="M3130" s="659"/>
      <c r="N3130" s="961"/>
      <c r="P3130" s="362"/>
    </row>
    <row r="3131" spans="1:16" ht="21" customHeight="1">
      <c r="A3131" s="955"/>
      <c r="B3131" s="956"/>
      <c r="C3131" s="659"/>
      <c r="D3131" s="659"/>
      <c r="E3131" s="957"/>
      <c r="F3131" s="960"/>
      <c r="G3131" s="659"/>
      <c r="H3131" s="659"/>
      <c r="I3131" s="659"/>
      <c r="J3131" s="659"/>
      <c r="K3131" s="659"/>
      <c r="L3131" s="659"/>
      <c r="M3131" s="659"/>
      <c r="N3131" s="961"/>
      <c r="P3131" s="362"/>
    </row>
    <row r="3132" spans="1:16" ht="21" customHeight="1">
      <c r="A3132" s="922" t="s">
        <v>149</v>
      </c>
      <c r="B3132" s="923"/>
      <c r="C3132" s="274">
        <v>10</v>
      </c>
      <c r="D3132" s="274">
        <v>10</v>
      </c>
      <c r="E3132" s="322" t="s">
        <v>436</v>
      </c>
      <c r="F3132" s="322" t="s">
        <v>437</v>
      </c>
      <c r="G3132" s="274">
        <v>70</v>
      </c>
      <c r="H3132" s="270">
        <v>100</v>
      </c>
      <c r="I3132" s="202">
        <v>100</v>
      </c>
      <c r="J3132" s="270">
        <v>200</v>
      </c>
      <c r="K3132" s="279"/>
      <c r="L3132" s="270">
        <v>100</v>
      </c>
      <c r="M3132" s="270"/>
      <c r="N3132" s="201">
        <v>200</v>
      </c>
      <c r="P3132" s="362"/>
    </row>
    <row r="3133" spans="1:16" ht="21" customHeight="1">
      <c r="A3133" s="891" t="str">
        <f>'statement of marks'!$J$3</f>
        <v xml:space="preserve"> HINDI</v>
      </c>
      <c r="B3133" s="892"/>
      <c r="C3133" s="277" t="str">
        <f>IF('statement of marks'!J87="","",'statement of marks'!J87)</f>
        <v/>
      </c>
      <c r="D3133" s="277" t="str">
        <f>IF('statement of marks'!K87="","",'statement of marks'!K87)</f>
        <v/>
      </c>
      <c r="E3133" s="277" t="str">
        <f>IF('statement of marks'!L87="","",'statement of marks'!L87)</f>
        <v/>
      </c>
      <c r="F3133" s="360" t="str">
        <f>IF('statement of marks'!N87="","",'statement of marks'!N87)</f>
        <v/>
      </c>
      <c r="G3133" s="277" t="str">
        <f>IF('statement of marks'!O87="","",'statement of marks'!O87)</f>
        <v/>
      </c>
      <c r="H3133" s="270" t="str">
        <f t="shared" ref="H3133:H3138" si="479">IF(G3133="","",SUM(C3133:G3133))</f>
        <v/>
      </c>
      <c r="I3133" s="202" t="str">
        <f>IF('statement of marks'!Q87="","",'statement of marks'!Q87)</f>
        <v/>
      </c>
      <c r="J3133" s="203" t="str">
        <f t="shared" ref="J3133:J3138" si="480">IF(I3133="","",SUM(H3133:I3133))</f>
        <v/>
      </c>
      <c r="K3133" s="275" t="str">
        <f>CONCATENATE('statement of marks'!HZ87,'statement of marks'!IA87,'statement of marks'!IB87)</f>
        <v/>
      </c>
      <c r="L3133" s="277" t="str">
        <f>IF('result subject-wise'!AB87="","",'result subject-wise'!AB87)</f>
        <v/>
      </c>
      <c r="M3133" s="277" t="str">
        <f>IF('result subject-wise'!AK87="","",'result subject-wise'!AK87)</f>
        <v/>
      </c>
      <c r="N3133" s="276" t="str">
        <f>IF(AND(K3133="RE",M3133=""),"",IF(AND(K3133="S",M3133=""),"",IF(M3133="P",SUM(H3133,L3133),J3133)))</f>
        <v/>
      </c>
      <c r="P3133" s="362"/>
    </row>
    <row r="3134" spans="1:16" ht="21" customHeight="1">
      <c r="A3134" s="891" t="str">
        <f>'statement of marks'!$Y$3</f>
        <v xml:space="preserve"> ENGLISH</v>
      </c>
      <c r="B3134" s="892"/>
      <c r="C3134" s="277" t="str">
        <f>IF('statement of marks'!Y87="","",'statement of marks'!Y87)</f>
        <v/>
      </c>
      <c r="D3134" s="277" t="str">
        <f>IF('statement of marks'!Z87="","",'statement of marks'!Z87)</f>
        <v/>
      </c>
      <c r="E3134" s="277" t="str">
        <f>IF('statement of marks'!AA87="","",'statement of marks'!AA87)</f>
        <v/>
      </c>
      <c r="F3134" s="360" t="str">
        <f>IF('statement of marks'!AC87="","",'statement of marks'!AC87)</f>
        <v/>
      </c>
      <c r="G3134" s="277" t="str">
        <f>IF('statement of marks'!AD87="","",'statement of marks'!AD87)</f>
        <v/>
      </c>
      <c r="H3134" s="270" t="str">
        <f t="shared" si="479"/>
        <v/>
      </c>
      <c r="I3134" s="202" t="str">
        <f>IF('statement of marks'!AF87="","",'statement of marks'!AF87)</f>
        <v/>
      </c>
      <c r="J3134" s="203" t="str">
        <f t="shared" si="480"/>
        <v/>
      </c>
      <c r="K3134" s="275" t="str">
        <f>CONCATENATE('statement of marks'!IC87,'statement of marks'!ID87,'statement of marks'!IE87,)</f>
        <v/>
      </c>
      <c r="L3134" s="277" t="str">
        <f>IF('result subject-wise'!AC87="","",'result subject-wise'!AC87)</f>
        <v/>
      </c>
      <c r="M3134" s="277" t="str">
        <f>IF('result subject-wise'!AL87="","",'result subject-wise'!AL87)</f>
        <v/>
      </c>
      <c r="N3134" s="276" t="str">
        <f t="shared" ref="N3134:N3138" si="481">IF(AND(K3134="RE",M3134=""),"",IF(AND(K3134="S",M3134=""),"",IF(M3134="P",SUM(H3134,L3134),J3134)))</f>
        <v/>
      </c>
      <c r="P3134" s="362"/>
    </row>
    <row r="3135" spans="1:16" ht="21" customHeight="1">
      <c r="A3135" s="891" t="str">
        <f>'statement of marks'!AO87</f>
        <v/>
      </c>
      <c r="B3135" s="892"/>
      <c r="C3135" s="277" t="str">
        <f>IF('statement of marks'!AP87="","",'statement of marks'!AP87)</f>
        <v/>
      </c>
      <c r="D3135" s="277" t="str">
        <f>IF('statement of marks'!AQ87="","",'statement of marks'!AQ87)</f>
        <v/>
      </c>
      <c r="E3135" s="277" t="str">
        <f>IF('statement of marks'!AR87="","",'statement of marks'!AR87)</f>
        <v/>
      </c>
      <c r="F3135" s="360" t="str">
        <f>IF('statement of marks'!AT87="","",'statement of marks'!AT87)</f>
        <v/>
      </c>
      <c r="G3135" s="277" t="str">
        <f>IF('statement of marks'!AU87="","",'statement of marks'!AU87)</f>
        <v/>
      </c>
      <c r="H3135" s="270" t="str">
        <f t="shared" si="479"/>
        <v/>
      </c>
      <c r="I3135" s="202" t="str">
        <f>IF('statement of marks'!AW87="","",'statement of marks'!AW87)</f>
        <v/>
      </c>
      <c r="J3135" s="203" t="str">
        <f t="shared" si="480"/>
        <v/>
      </c>
      <c r="K3135" s="275" t="str">
        <f>CONCATENATE('statement of marks'!IF87,'statement of marks'!IL87,'statement of marks'!IM87)</f>
        <v/>
      </c>
      <c r="L3135" s="277" t="str">
        <f>IF('result subject-wise'!AD87="","",'result subject-wise'!AD87)</f>
        <v/>
      </c>
      <c r="M3135" s="277" t="str">
        <f>IF('result subject-wise'!AM87="","",'result subject-wise'!AM87)</f>
        <v/>
      </c>
      <c r="N3135" s="276" t="str">
        <f t="shared" si="481"/>
        <v/>
      </c>
      <c r="P3135" s="362"/>
    </row>
    <row r="3136" spans="1:16" ht="21" customHeight="1">
      <c r="A3136" s="891" t="str">
        <f>'statement of marks'!$BE$3</f>
        <v xml:space="preserve"> SCIENCE</v>
      </c>
      <c r="B3136" s="892"/>
      <c r="C3136" s="277" t="str">
        <f>IF('statement of marks'!BE87="","",'statement of marks'!BE87)</f>
        <v/>
      </c>
      <c r="D3136" s="277" t="str">
        <f>IF('statement of marks'!BF87="","",'statement of marks'!BF87)</f>
        <v/>
      </c>
      <c r="E3136" s="277" t="str">
        <f>IF('statement of marks'!BG87="","",'statement of marks'!BG87)</f>
        <v/>
      </c>
      <c r="F3136" s="360" t="str">
        <f>IF('statement of marks'!BI87="","",'statement of marks'!BI87)</f>
        <v/>
      </c>
      <c r="G3136" s="277" t="str">
        <f>IF('statement of marks'!BJ87="","",'statement of marks'!BJ87)</f>
        <v/>
      </c>
      <c r="H3136" s="270" t="str">
        <f t="shared" si="479"/>
        <v/>
      </c>
      <c r="I3136" s="202" t="str">
        <f>IF('statement of marks'!BL87="","",'statement of marks'!BL87)</f>
        <v/>
      </c>
      <c r="J3136" s="203" t="str">
        <f t="shared" si="480"/>
        <v/>
      </c>
      <c r="K3136" s="275" t="str">
        <f>CONCATENATE('statement of marks'!IN87,'statement of marks'!IO87,'statement of marks'!IP87)</f>
        <v/>
      </c>
      <c r="L3136" s="277" t="str">
        <f>IF('result subject-wise'!AE87="","",'result subject-wise'!AE87)</f>
        <v/>
      </c>
      <c r="M3136" s="277" t="str">
        <f>IF('result subject-wise'!AN87="","",'result subject-wise'!AN87)</f>
        <v/>
      </c>
      <c r="N3136" s="276" t="str">
        <f t="shared" si="481"/>
        <v/>
      </c>
      <c r="P3136" s="362"/>
    </row>
    <row r="3137" spans="1:16" ht="21" customHeight="1">
      <c r="A3137" s="909" t="str">
        <f>'statement of marks'!$BU87</f>
        <v xml:space="preserve"> SOCIAL SCIENCE</v>
      </c>
      <c r="B3137" s="910"/>
      <c r="C3137" s="277">
        <f>IF('statement of marks'!CL87="","",'statement of marks'!CL87)</f>
        <v>10</v>
      </c>
      <c r="D3137" s="277">
        <f>IF('statement of marks'!CM87="","",'statement of marks'!CM87)</f>
        <v>10</v>
      </c>
      <c r="E3137" s="277">
        <f>IF('statement of marks'!CN87="","",'statement of marks'!CN87)</f>
        <v>9</v>
      </c>
      <c r="F3137" s="360">
        <f>IF('statement of marks'!CO87="","",'statement of marks'!CO87)</f>
        <v>0.5</v>
      </c>
      <c r="G3137" s="277">
        <f>IF('statement of marks'!CP87="","",'statement of marks'!CP87)</f>
        <v>70</v>
      </c>
      <c r="H3137" s="270">
        <f t="shared" si="479"/>
        <v>99.5</v>
      </c>
      <c r="I3137" s="202">
        <f>IF('statement of marks'!CR87="","",'statement of marks'!CR87)</f>
        <v>100</v>
      </c>
      <c r="J3137" s="203">
        <f t="shared" si="480"/>
        <v>199.5</v>
      </c>
      <c r="K3137" s="275" t="str">
        <f>CONCATENATE('statement of marks'!IQ87,'statement of marks'!IR87,'statement of marks'!IS87)</f>
        <v/>
      </c>
      <c r="L3137" s="277" t="str">
        <f>IF('result subject-wise'!AF87="","",'result subject-wise'!AF87)</f>
        <v/>
      </c>
      <c r="M3137" s="277" t="str">
        <f>IF('result subject-wise'!AO87="","",'result subject-wise'!AO87)</f>
        <v/>
      </c>
      <c r="N3137" s="276">
        <f t="shared" si="481"/>
        <v>199.5</v>
      </c>
      <c r="P3137" s="362"/>
    </row>
    <row r="3138" spans="1:16" ht="21" customHeight="1">
      <c r="A3138" s="891" t="str">
        <f>'statement of marks'!$CZ$3</f>
        <v xml:space="preserve"> MATHEMATICS</v>
      </c>
      <c r="B3138" s="892"/>
      <c r="C3138" s="277">
        <f>IF('statement of marks'!CZ87="","",'statement of marks'!CZ87)</f>
        <v>5</v>
      </c>
      <c r="D3138" s="277">
        <f>IF('statement of marks'!DA87="","",'statement of marks'!DA87)</f>
        <v>4</v>
      </c>
      <c r="E3138" s="277">
        <f>IF('statement of marks'!DB87="","",'statement of marks'!DB87)</f>
        <v>8</v>
      </c>
      <c r="F3138" s="360">
        <f>IF('statement of marks'!DD87="","",'statement of marks'!DD87)</f>
        <v>1</v>
      </c>
      <c r="G3138" s="277">
        <f>IF('statement of marks'!DE87="","",'statement of marks'!DE87)</f>
        <v>25</v>
      </c>
      <c r="H3138" s="270">
        <f t="shared" si="479"/>
        <v>43</v>
      </c>
      <c r="I3138" s="202">
        <f>IF('statement of marks'!DG87="","",'statement of marks'!DG87)</f>
        <v>90</v>
      </c>
      <c r="J3138" s="203">
        <f t="shared" si="480"/>
        <v>133</v>
      </c>
      <c r="K3138" s="275" t="str">
        <f>CONCATENATE('statement of marks'!IT87,'statement of marks'!IU87,'statement of marks'!IV87)</f>
        <v/>
      </c>
      <c r="L3138" s="277" t="str">
        <f>IF('result subject-wise'!AG87="","",'result subject-wise'!AG87)</f>
        <v/>
      </c>
      <c r="M3138" s="277" t="str">
        <f>IF('result subject-wise'!AP87="","",'result subject-wise'!AP87)</f>
        <v/>
      </c>
      <c r="N3138" s="276">
        <f t="shared" si="481"/>
        <v>133</v>
      </c>
      <c r="P3138" s="362"/>
    </row>
    <row r="3139" spans="1:16" ht="21" customHeight="1">
      <c r="A3139" s="911" t="s">
        <v>214</v>
      </c>
      <c r="B3139" s="912"/>
      <c r="C3139" s="274">
        <f t="shared" ref="C3139:D3139" si="482">IF(C3138="","",SUM(C3133:C3138))</f>
        <v>15</v>
      </c>
      <c r="D3139" s="274">
        <f t="shared" si="482"/>
        <v>14</v>
      </c>
      <c r="E3139" s="274">
        <f>IF(E3138="","",SUM(E3133:E3138))</f>
        <v>17</v>
      </c>
      <c r="F3139" s="361">
        <f>IF(F3138="","",SUM(F3133:F3138))</f>
        <v>1.5</v>
      </c>
      <c r="G3139" s="274">
        <f t="shared" ref="G3139:J3139" si="483">IF(G3138="","",SUM(G3133:G3138))</f>
        <v>95</v>
      </c>
      <c r="H3139" s="274">
        <f t="shared" si="483"/>
        <v>142.5</v>
      </c>
      <c r="I3139" s="274">
        <f t="shared" si="483"/>
        <v>190</v>
      </c>
      <c r="J3139" s="274">
        <f t="shared" si="483"/>
        <v>332.5</v>
      </c>
      <c r="K3139" s="913"/>
      <c r="L3139" s="914"/>
      <c r="M3139" s="919">
        <f>COUNTIF(M3133:M3138,"F")</f>
        <v>0</v>
      </c>
      <c r="N3139" s="273">
        <f>SUM(N3133:N3138)</f>
        <v>332.5</v>
      </c>
      <c r="P3139" s="362"/>
    </row>
    <row r="3140" spans="1:16" ht="21" customHeight="1">
      <c r="A3140" s="911" t="s">
        <v>199</v>
      </c>
      <c r="B3140" s="912"/>
      <c r="C3140" s="270">
        <f>60-(COUNTIF(C3133:C3138,"NA")*C3132+COUNTIF(C3133:C3138,"ML")*C3132)</f>
        <v>60</v>
      </c>
      <c r="D3140" s="270">
        <f>60-(COUNTIF(D3133:D3138,"NA")*D3132+COUNTIF(D3133:D3138,"ML")*D3132)</f>
        <v>60</v>
      </c>
      <c r="E3140" s="270">
        <f>53-(COUNTIF(E3133:E3138,"NA")*9+COUNTIF(E3133:E3138,"ML")*9)</f>
        <v>53</v>
      </c>
      <c r="F3140" s="270">
        <f>7-(COUNTIF(F3133:F3138,"ML")*1)</f>
        <v>7</v>
      </c>
      <c r="G3140" s="270">
        <f>420-(COUNTIF(G3133:G3138,"NA")*G3132+COUNTIF(G3133:G3138,"ML")*G3132)</f>
        <v>420</v>
      </c>
      <c r="H3140" s="270">
        <f>SUM(C3140:G3140)</f>
        <v>600</v>
      </c>
      <c r="I3140" s="270">
        <f>600-(COUNTIF(I3133:I3138,"ML")*100)</f>
        <v>600</v>
      </c>
      <c r="J3140" s="270">
        <f>SUM(H3140:I3140)</f>
        <v>1200</v>
      </c>
      <c r="K3140" s="915"/>
      <c r="L3140" s="916"/>
      <c r="M3140" s="920"/>
      <c r="N3140" s="201">
        <f>6*N3132</f>
        <v>1200</v>
      </c>
      <c r="P3140" s="362"/>
    </row>
    <row r="3141" spans="1:16" ht="21" customHeight="1">
      <c r="A3141" s="922" t="s">
        <v>130</v>
      </c>
      <c r="B3141" s="923"/>
      <c r="C3141" s="204">
        <f t="shared" ref="C3141:J3141" si="484">C3139/C3140*100</f>
        <v>25</v>
      </c>
      <c r="D3141" s="204">
        <f t="shared" si="484"/>
        <v>23.333333333333332</v>
      </c>
      <c r="E3141" s="204">
        <f t="shared" si="484"/>
        <v>32.075471698113205</v>
      </c>
      <c r="F3141" s="204">
        <f t="shared" si="484"/>
        <v>21.428571428571427</v>
      </c>
      <c r="G3141" s="204">
        <f t="shared" si="484"/>
        <v>22.61904761904762</v>
      </c>
      <c r="H3141" s="204">
        <f t="shared" si="484"/>
        <v>23.75</v>
      </c>
      <c r="I3141" s="204">
        <f t="shared" si="484"/>
        <v>31.666666666666664</v>
      </c>
      <c r="J3141" s="204">
        <f t="shared" si="484"/>
        <v>27.708333333333336</v>
      </c>
      <c r="K3141" s="917"/>
      <c r="L3141" s="918"/>
      <c r="M3141" s="921"/>
      <c r="N3141" s="354">
        <f>N3139/N3140*100</f>
        <v>27.708333333333336</v>
      </c>
      <c r="P3141" s="363"/>
    </row>
    <row r="3142" spans="1:16" ht="21" customHeight="1">
      <c r="A3142" s="891" t="str">
        <f>'statement of marks'!$DS$3</f>
        <v>RAJASTHAN KA SWARNIM ITIHAS</v>
      </c>
      <c r="B3142" s="892"/>
      <c r="C3142" s="272">
        <f>IF('statement of marks'!DS87="","",'statement of marks'!DS87)</f>
        <v>10</v>
      </c>
      <c r="D3142" s="272">
        <f>IF('statement of marks'!DT87="","",'statement of marks'!DT87)</f>
        <v>10</v>
      </c>
      <c r="E3142" s="277">
        <f>IF('statement of marks'!DU87="","",'statement of marks'!DU87)</f>
        <v>10</v>
      </c>
      <c r="F3142" s="924"/>
      <c r="G3142" s="272">
        <f>IF('statement of marks'!DW87="","",'statement of marks'!DW87)</f>
        <v>70</v>
      </c>
      <c r="H3142" s="270">
        <f>IF(G3142="","",SUM(C3142:G3142))</f>
        <v>100</v>
      </c>
      <c r="I3142" s="272">
        <f>IF('statement of marks'!DY87="","",'statement of marks'!DY87)</f>
        <v>100</v>
      </c>
      <c r="J3142" s="270">
        <f>IF(I3142="","",SUM(H3142:I3142))</f>
        <v>200</v>
      </c>
      <c r="K3142" s="275" t="str">
        <f>IF('statement of marks'!IW87="","",'statement of marks'!IW87)</f>
        <v/>
      </c>
      <c r="L3142" s="280" t="str">
        <f>IF('result subject-wise'!AQ87="","",'result subject-wise'!AQ87)</f>
        <v/>
      </c>
      <c r="M3142" s="927" t="s">
        <v>441</v>
      </c>
      <c r="N3142" s="928"/>
      <c r="P3142" s="362"/>
    </row>
    <row r="3143" spans="1:16" ht="21" customHeight="1">
      <c r="A3143" s="891" t="str">
        <f>'statement of marks'!$EG$3</f>
        <v xml:space="preserve"> PH. AND HEALTH EDU.</v>
      </c>
      <c r="B3143" s="892"/>
      <c r="C3143" s="272">
        <f>IF('statement of marks'!EI87="","",'statement of marks'!EI87)</f>
        <v>14</v>
      </c>
      <c r="D3143" s="272">
        <f>IF('statement of marks'!EL87="","",'statement of marks'!EL87)</f>
        <v>11</v>
      </c>
      <c r="E3143" s="277">
        <f>IF('statement of marks'!EO87="","",'statement of marks'!EO87)</f>
        <v>25</v>
      </c>
      <c r="F3143" s="925"/>
      <c r="G3143" s="272">
        <f>IF('statement of marks'!EU87="","",'statement of marks'!EU87)</f>
        <v>38</v>
      </c>
      <c r="H3143" s="270">
        <f>IF(G3143="","",SUM(C3143:G3143))</f>
        <v>88</v>
      </c>
      <c r="I3143" s="272">
        <f>IF('statement of marks'!EZ87="","",'statement of marks'!EZ87)</f>
        <v>100</v>
      </c>
      <c r="J3143" s="270">
        <f>IF(I3143="","",SUM(H3143:I3143))</f>
        <v>188</v>
      </c>
      <c r="K3143" s="275" t="str">
        <f>IF('statement of marks'!IX87="","",'statement of marks'!IX87)</f>
        <v>A</v>
      </c>
      <c r="L3143" s="274" t="str">
        <f>IF('result subject-wise'!AR87="","",'result subject-wise'!AR87)</f>
        <v/>
      </c>
      <c r="M3143" s="929"/>
      <c r="N3143" s="930"/>
      <c r="P3143" s="362"/>
    </row>
    <row r="3144" spans="1:16" ht="21" customHeight="1">
      <c r="A3144" s="891" t="str">
        <f>'statement of marks'!$FJ$3</f>
        <v xml:space="preserve"> FOUNDATION OF IT</v>
      </c>
      <c r="B3144" s="892"/>
      <c r="C3144" s="272">
        <f>IF('statement of marks'!FJ87="","",'statement of marks'!FJ87)</f>
        <v>10</v>
      </c>
      <c r="D3144" s="272">
        <f>IF('statement of marks'!FK87="","",'statement of marks'!FK87)</f>
        <v>10</v>
      </c>
      <c r="E3144" s="277">
        <f>IF('statement of marks'!FL87="","",'statement of marks'!FL87)</f>
        <v>10</v>
      </c>
      <c r="F3144" s="926"/>
      <c r="G3144" s="272">
        <f>IF('statement of marks'!FP87="","",'statement of marks'!FP87)</f>
        <v>51</v>
      </c>
      <c r="H3144" s="270">
        <f>IF(G3144="","",SUM(C3144:G3144))</f>
        <v>81</v>
      </c>
      <c r="I3144" s="272">
        <f>IF('statement of marks'!FU87="","",'statement of marks'!FU87)</f>
        <v>90</v>
      </c>
      <c r="J3144" s="270">
        <f>IF(I3144="","",SUM(H3144:I3144))</f>
        <v>171</v>
      </c>
      <c r="K3144" s="275" t="str">
        <f>IF('statement of marks'!IY87="","",'statement of marks'!IY87)</f>
        <v>A</v>
      </c>
      <c r="L3144" s="274" t="str">
        <f>IF('result subject-wise'!AS87="","",'result subject-wise'!AS87)</f>
        <v/>
      </c>
      <c r="M3144" s="931" t="str">
        <f>IF('result subject-wise'!AV87="","",'result subject-wise'!AV87)</f>
        <v/>
      </c>
      <c r="N3144" s="932"/>
      <c r="P3144" s="362"/>
    </row>
    <row r="3145" spans="1:16" ht="21" customHeight="1">
      <c r="A3145" s="891" t="str">
        <f>'statement of marks'!$GE$3</f>
        <v xml:space="preserve"> S.U.P.W.</v>
      </c>
      <c r="B3145" s="892"/>
      <c r="C3145" s="933" t="s">
        <v>244</v>
      </c>
      <c r="D3145" s="934"/>
      <c r="E3145" s="933" t="s">
        <v>74</v>
      </c>
      <c r="F3145" s="933"/>
      <c r="G3145" s="934"/>
      <c r="H3145" s="934" t="s">
        <v>75</v>
      </c>
      <c r="I3145" s="934"/>
      <c r="J3145" s="270" t="s">
        <v>35</v>
      </c>
      <c r="K3145" s="274" t="s">
        <v>52</v>
      </c>
      <c r="L3145" s="935"/>
      <c r="M3145" s="933" t="s">
        <v>130</v>
      </c>
      <c r="N3145" s="936"/>
      <c r="P3145" s="362"/>
    </row>
    <row r="3146" spans="1:16" ht="21" customHeight="1">
      <c r="A3146" s="891"/>
      <c r="B3146" s="892"/>
      <c r="C3146" s="934">
        <f>'statement of marks'!$GE$6</f>
        <v>25</v>
      </c>
      <c r="D3146" s="934"/>
      <c r="E3146" s="934">
        <f>'statement of marks'!$GF$6</f>
        <v>45</v>
      </c>
      <c r="F3146" s="934"/>
      <c r="G3146" s="934"/>
      <c r="H3146" s="934">
        <f>'statement of marks'!$GG$6</f>
        <v>30</v>
      </c>
      <c r="I3146" s="934"/>
      <c r="J3146" s="270">
        <f>SUM(C3146,E3146,H3146)</f>
        <v>100</v>
      </c>
      <c r="K3146" s="274"/>
      <c r="L3146" s="935"/>
      <c r="M3146" s="937" t="str">
        <f>IF(M3144="PASS",N3141,"")</f>
        <v/>
      </c>
      <c r="N3146" s="938"/>
      <c r="P3146" s="362"/>
    </row>
    <row r="3147" spans="1:16" ht="21" customHeight="1">
      <c r="A3147" s="891"/>
      <c r="B3147" s="892"/>
      <c r="C3147" s="939">
        <f>IF('statement of marks'!GE87="","",'statement of marks'!GE87)</f>
        <v>24</v>
      </c>
      <c r="D3147" s="939"/>
      <c r="E3147" s="939">
        <f>'statement of marks'!GF87</f>
        <v>44</v>
      </c>
      <c r="F3147" s="939"/>
      <c r="G3147" s="939"/>
      <c r="H3147" s="939">
        <f>'statement of marks'!GG87</f>
        <v>30</v>
      </c>
      <c r="I3147" s="939"/>
      <c r="J3147" s="272">
        <f>IF(H3147="","",SUM(C3147,E3147,H3147))</f>
        <v>98</v>
      </c>
      <c r="K3147" s="275" t="str">
        <f>IF('statement of marks'!IZ87="","",'statement of marks'!IZ87)</f>
        <v>A</v>
      </c>
      <c r="L3147" s="935"/>
      <c r="M3147" s="940" t="s">
        <v>50</v>
      </c>
      <c r="N3147" s="941"/>
      <c r="P3147" s="362"/>
    </row>
    <row r="3148" spans="1:16" ht="21" customHeight="1">
      <c r="A3148" s="891" t="str">
        <f>'statement of marks'!$GN$3</f>
        <v xml:space="preserve"> ART EDU.</v>
      </c>
      <c r="B3148" s="892"/>
      <c r="C3148" s="934" t="s">
        <v>76</v>
      </c>
      <c r="D3148" s="934"/>
      <c r="E3148" s="934" t="s">
        <v>77</v>
      </c>
      <c r="F3148" s="934"/>
      <c r="G3148" s="934"/>
      <c r="H3148" s="934" t="s">
        <v>78</v>
      </c>
      <c r="I3148" s="934"/>
      <c r="J3148" s="270" t="s">
        <v>35</v>
      </c>
      <c r="K3148" s="274" t="s">
        <v>52</v>
      </c>
      <c r="L3148" s="935"/>
      <c r="M3148" s="942" t="str">
        <f>IF(M3146="","",IF(M3146&gt;=60,"FIRST",IF(M3146&gt;=48,"SECOND",IF(M3146&gt;=36,"THIRD"))))</f>
        <v/>
      </c>
      <c r="N3148" s="943"/>
      <c r="P3148" s="362"/>
    </row>
    <row r="3149" spans="1:16" ht="21" customHeight="1">
      <c r="A3149" s="891"/>
      <c r="B3149" s="892"/>
      <c r="C3149" s="934">
        <f>'statement of marks'!$GN$6</f>
        <v>25</v>
      </c>
      <c r="D3149" s="934"/>
      <c r="E3149" s="274">
        <f>'statement of marks'!$GO$6</f>
        <v>30</v>
      </c>
      <c r="F3149" s="274"/>
      <c r="G3149" s="270">
        <f>'statement of marks'!$GP$6</f>
        <v>30</v>
      </c>
      <c r="H3149" s="934">
        <f>'statement of marks'!$GQ$6</f>
        <v>15</v>
      </c>
      <c r="I3149" s="934"/>
      <c r="J3149" s="270">
        <f>SUM(C3149,E3149,G3149,H3149)</f>
        <v>100</v>
      </c>
      <c r="K3149" s="274"/>
      <c r="L3149" s="935"/>
      <c r="M3149" s="942"/>
      <c r="N3149" s="943"/>
      <c r="P3149" s="362"/>
    </row>
    <row r="3150" spans="1:16" ht="21" customHeight="1">
      <c r="A3150" s="891"/>
      <c r="B3150" s="892"/>
      <c r="C3150" s="939">
        <f>IF('statement of marks'!GN87="","",'statement of marks'!GN87)</f>
        <v>24</v>
      </c>
      <c r="D3150" s="939"/>
      <c r="E3150" s="277">
        <f>'statement of marks'!GO87</f>
        <v>28</v>
      </c>
      <c r="F3150" s="277"/>
      <c r="G3150" s="272">
        <f>'statement of marks'!GP87</f>
        <v>27</v>
      </c>
      <c r="H3150" s="939">
        <f>'statement of marks'!GQ87</f>
        <v>14</v>
      </c>
      <c r="I3150" s="939"/>
      <c r="J3150" s="270">
        <f>IF(H3150="","",SUM(C3150:H3150))</f>
        <v>93</v>
      </c>
      <c r="K3150" s="275" t="str">
        <f>IF('statement of marks'!JA87="","",'statement of marks'!JA87)</f>
        <v>A</v>
      </c>
      <c r="L3150" s="944" t="s">
        <v>442</v>
      </c>
      <c r="M3150" s="945"/>
      <c r="N3150" s="946"/>
      <c r="P3150" s="362"/>
    </row>
    <row r="3151" spans="1:16" ht="21" customHeight="1">
      <c r="A3151" s="922" t="s">
        <v>439</v>
      </c>
      <c r="B3151" s="923"/>
      <c r="C3151" s="901" t="str">
        <f>'statement of marks'!HK87</f>
        <v/>
      </c>
      <c r="D3151" s="901"/>
      <c r="E3151" s="901"/>
      <c r="F3151" s="278"/>
      <c r="G3151" s="278" t="s">
        <v>211</v>
      </c>
      <c r="H3151" s="275" t="str">
        <f>IF('statement of marks'!DR87="","",'statement of marks'!DR87)</f>
        <v/>
      </c>
      <c r="I3151" s="942" t="s">
        <v>209</v>
      </c>
      <c r="J3151" s="942"/>
      <c r="K3151" s="272" t="str">
        <f>IF('statement of marks'!HM87="","",'statement of marks'!HM87)</f>
        <v/>
      </c>
      <c r="L3151" s="945"/>
      <c r="M3151" s="945"/>
      <c r="N3151" s="946"/>
      <c r="P3151" s="362"/>
    </row>
    <row r="3152" spans="1:16" ht="21" customHeight="1">
      <c r="A3152" s="310" t="s">
        <v>363</v>
      </c>
      <c r="B3152" s="947" t="s">
        <v>202</v>
      </c>
      <c r="C3152" s="947"/>
      <c r="D3152" s="939" t="s">
        <v>203</v>
      </c>
      <c r="E3152" s="939"/>
      <c r="F3152" s="272"/>
      <c r="G3152" s="939" t="s">
        <v>204</v>
      </c>
      <c r="H3152" s="939"/>
      <c r="I3152" s="939" t="s">
        <v>205</v>
      </c>
      <c r="J3152" s="939"/>
      <c r="K3152" s="272" t="s">
        <v>324</v>
      </c>
      <c r="L3152" s="945"/>
      <c r="M3152" s="945"/>
      <c r="N3152" s="946"/>
      <c r="P3152" s="362"/>
    </row>
    <row r="3153" spans="1:16" ht="21" customHeight="1">
      <c r="A3153" s="891" t="s">
        <v>200</v>
      </c>
      <c r="B3153" s="892"/>
      <c r="C3153" s="277" t="str">
        <f>IF('statement of marks'!HO87="","",'statement of marks'!HO87)</f>
        <v/>
      </c>
      <c r="D3153" s="893" t="str">
        <f>IF('statement of marks'!HQ87="","",'statement of marks'!HQ87)</f>
        <v/>
      </c>
      <c r="E3153" s="893"/>
      <c r="F3153" s="277"/>
      <c r="G3153" s="893" t="str">
        <f>IF('statement of marks'!HS87="","",'statement of marks'!HS87)</f>
        <v/>
      </c>
      <c r="H3153" s="893"/>
      <c r="I3153" s="893" t="str">
        <f>IF('statement of marks'!HU87="","",'statement of marks'!HU87)</f>
        <v/>
      </c>
      <c r="J3153" s="893"/>
      <c r="K3153" s="275" t="str">
        <f>'statement of marks'!HW87</f>
        <v/>
      </c>
      <c r="L3153" s="894" t="str">
        <f>IF(OR(M3144="PASS",M3144="FAIL"),'result subject-wise'!$AV$112,"")</f>
        <v/>
      </c>
      <c r="M3153" s="894"/>
      <c r="N3153" s="895"/>
      <c r="P3153" s="362"/>
    </row>
    <row r="3154" spans="1:16" ht="21" customHeight="1">
      <c r="A3154" s="896" t="s">
        <v>201</v>
      </c>
      <c r="B3154" s="897"/>
      <c r="C3154" s="274" t="str">
        <f>IF('statement of marks'!HN87="","",'statement of marks'!HN87)</f>
        <v/>
      </c>
      <c r="D3154" s="898" t="str">
        <f>IF('statement of marks'!HP87="","",'statement of marks'!HP87)</f>
        <v/>
      </c>
      <c r="E3154" s="898"/>
      <c r="F3154" s="274"/>
      <c r="G3154" s="898" t="str">
        <f>IF('statement of marks'!HR87="","",'statement of marks'!HR87)</f>
        <v/>
      </c>
      <c r="H3154" s="898"/>
      <c r="I3154" s="898" t="str">
        <f>IF('statement of marks'!HT87="","",'statement of marks'!HT87)</f>
        <v/>
      </c>
      <c r="J3154" s="898"/>
      <c r="K3154" s="274" t="str">
        <f>'statement of marks'!HV87</f>
        <v/>
      </c>
      <c r="L3154" s="894"/>
      <c r="M3154" s="894"/>
      <c r="N3154" s="895"/>
      <c r="P3154" s="362"/>
    </row>
    <row r="3155" spans="1:16" ht="21" customHeight="1">
      <c r="A3155" s="899" t="s">
        <v>323</v>
      </c>
      <c r="B3155" s="900"/>
      <c r="C3155" s="22"/>
      <c r="D3155" s="901"/>
      <c r="E3155" s="901"/>
      <c r="F3155" s="278"/>
      <c r="G3155" s="901"/>
      <c r="H3155" s="901"/>
      <c r="I3155" s="901"/>
      <c r="J3155" s="901"/>
      <c r="K3155" s="901"/>
      <c r="L3155" s="901"/>
      <c r="M3155" s="901"/>
      <c r="N3155" s="902"/>
      <c r="P3155" s="362"/>
    </row>
    <row r="3156" spans="1:16" ht="21" customHeight="1">
      <c r="A3156" s="899" t="s">
        <v>206</v>
      </c>
      <c r="B3156" s="900"/>
      <c r="C3156" s="22"/>
      <c r="D3156" s="901"/>
      <c r="E3156" s="901"/>
      <c r="F3156" s="278"/>
      <c r="G3156" s="901"/>
      <c r="H3156" s="901"/>
      <c r="I3156" s="901"/>
      <c r="J3156" s="901"/>
      <c r="K3156" s="901"/>
      <c r="L3156" s="901"/>
      <c r="M3156" s="901"/>
      <c r="N3156" s="902"/>
      <c r="P3156" s="362"/>
    </row>
    <row r="3157" spans="1:16" ht="21" customHeight="1">
      <c r="A3157" s="891" t="s">
        <v>322</v>
      </c>
      <c r="B3157" s="892"/>
      <c r="C3157" s="22"/>
      <c r="D3157" s="901"/>
      <c r="E3157" s="901"/>
      <c r="F3157" s="278"/>
      <c r="G3157" s="901"/>
      <c r="H3157" s="901"/>
      <c r="I3157" s="901"/>
      <c r="J3157" s="901"/>
      <c r="K3157" s="594" t="s">
        <v>322</v>
      </c>
      <c r="L3157" s="901"/>
      <c r="M3157" s="901"/>
      <c r="N3157" s="902"/>
      <c r="P3157" s="362"/>
    </row>
    <row r="3158" spans="1:16" ht="21" customHeight="1">
      <c r="A3158" s="891" t="s">
        <v>207</v>
      </c>
      <c r="B3158" s="892"/>
      <c r="C3158" s="22"/>
      <c r="D3158" s="901"/>
      <c r="E3158" s="901"/>
      <c r="F3158" s="278"/>
      <c r="G3158" s="901"/>
      <c r="H3158" s="901"/>
      <c r="I3158" s="901"/>
      <c r="J3158" s="901"/>
      <c r="K3158" s="901"/>
      <c r="L3158" s="901"/>
      <c r="M3158" s="901"/>
      <c r="N3158" s="902"/>
      <c r="P3158" s="362"/>
    </row>
    <row r="3159" spans="1:16" ht="21" customHeight="1" thickBot="1">
      <c r="A3159" s="905" t="s">
        <v>208</v>
      </c>
      <c r="B3159" s="906"/>
      <c r="C3159" s="906"/>
      <c r="D3159" s="906"/>
      <c r="E3159" s="906"/>
      <c r="F3159" s="314"/>
      <c r="G3159" s="907">
        <f>'statement of marks'!$HV$108</f>
        <v>45781</v>
      </c>
      <c r="H3159" s="907"/>
      <c r="I3159" s="908" t="s">
        <v>210</v>
      </c>
      <c r="J3159" s="908"/>
      <c r="K3159" s="903"/>
      <c r="L3159" s="903"/>
      <c r="M3159" s="903"/>
      <c r="N3159" s="904"/>
      <c r="P3159" s="362"/>
    </row>
    <row r="3160" spans="1:16" ht="21" customHeight="1" thickTop="1">
      <c r="A3160" s="962" t="s">
        <v>195</v>
      </c>
      <c r="B3160" s="963"/>
      <c r="C3160" s="963"/>
      <c r="D3160" s="963"/>
      <c r="E3160" s="963"/>
      <c r="F3160" s="963"/>
      <c r="G3160" s="963"/>
      <c r="H3160" s="963"/>
      <c r="I3160" s="963"/>
      <c r="J3160" s="963"/>
      <c r="K3160" s="963"/>
      <c r="L3160" s="963"/>
      <c r="M3160" s="963"/>
      <c r="N3160" s="964"/>
      <c r="P3160" s="362"/>
    </row>
    <row r="3161" spans="1:16" ht="21" customHeight="1">
      <c r="A3161" s="965" t="str">
        <f>IF('statement of marks'!$A$2="","",'statement of marks'!$A$2)</f>
        <v>Govt. Higher Secondary School, XYZ</v>
      </c>
      <c r="B3161" s="966"/>
      <c r="C3161" s="966"/>
      <c r="D3161" s="966"/>
      <c r="E3161" s="966"/>
      <c r="F3161" s="966"/>
      <c r="G3161" s="966"/>
      <c r="H3161" s="966"/>
      <c r="I3161" s="966"/>
      <c r="J3161" s="966"/>
      <c r="K3161" s="966"/>
      <c r="L3161" s="966"/>
      <c r="M3161" s="966"/>
      <c r="N3161" s="967"/>
      <c r="P3161" s="362"/>
    </row>
    <row r="3162" spans="1:16" ht="21" customHeight="1">
      <c r="A3162" s="965"/>
      <c r="B3162" s="966"/>
      <c r="C3162" s="966"/>
      <c r="D3162" s="966"/>
      <c r="E3162" s="966"/>
      <c r="F3162" s="966"/>
      <c r="G3162" s="966"/>
      <c r="H3162" s="966"/>
      <c r="I3162" s="966"/>
      <c r="J3162" s="966"/>
      <c r="K3162" s="966"/>
      <c r="L3162" s="966"/>
      <c r="M3162" s="966"/>
      <c r="N3162" s="967"/>
      <c r="P3162" s="362"/>
    </row>
    <row r="3163" spans="1:16" ht="21" customHeight="1">
      <c r="A3163" s="891" t="s">
        <v>196</v>
      </c>
      <c r="B3163" s="892"/>
      <c r="C3163" s="939" t="str">
        <f>IF(M3183="","MAIN EXAM.",IF(C3190="SUPPL.","SUPPL. EXAM.",IF(C3190="RE-EXAM.","RE-EXAM.",)))</f>
        <v>MAIN EXAM.</v>
      </c>
      <c r="D3163" s="939"/>
      <c r="E3163" s="939"/>
      <c r="F3163" s="939"/>
      <c r="G3163" s="939"/>
      <c r="H3163" s="948" t="s">
        <v>133</v>
      </c>
      <c r="I3163" s="949"/>
      <c r="J3163" s="352" t="str">
        <f>IF('statement of marks'!$F$3="","",'statement of marks'!$F$3)</f>
        <v>2024-25</v>
      </c>
      <c r="K3163" s="939" t="s">
        <v>62</v>
      </c>
      <c r="L3163" s="939"/>
      <c r="M3163" s="939" t="str">
        <f>IF('statement of marks'!D88="","",'statement of marks'!D88)</f>
        <v/>
      </c>
      <c r="N3163" s="950"/>
      <c r="P3163" s="362"/>
    </row>
    <row r="3164" spans="1:16" ht="21" customHeight="1">
      <c r="A3164" s="891" t="s">
        <v>36</v>
      </c>
      <c r="B3164" s="892"/>
      <c r="C3164" s="892" t="str">
        <f>IF('statement of marks'!G88="","",'statement of marks'!G88)</f>
        <v/>
      </c>
      <c r="D3164" s="892"/>
      <c r="E3164" s="892"/>
      <c r="F3164" s="892"/>
      <c r="G3164" s="892"/>
      <c r="H3164" s="892"/>
      <c r="I3164" s="892"/>
      <c r="J3164" s="892"/>
      <c r="K3164" s="892"/>
      <c r="L3164" s="892"/>
      <c r="M3164" s="892"/>
      <c r="N3164" s="951"/>
      <c r="P3164" s="362"/>
    </row>
    <row r="3165" spans="1:16" ht="21" customHeight="1">
      <c r="A3165" s="891" t="s">
        <v>37</v>
      </c>
      <c r="B3165" s="892"/>
      <c r="C3165" s="892" t="str">
        <f>IF('statement of marks'!H88="","",'statement of marks'!H88)</f>
        <v/>
      </c>
      <c r="D3165" s="892"/>
      <c r="E3165" s="892"/>
      <c r="F3165" s="892"/>
      <c r="G3165" s="892"/>
      <c r="H3165" s="892"/>
      <c r="I3165" s="892"/>
      <c r="J3165" s="892"/>
      <c r="K3165" s="892"/>
      <c r="L3165" s="892"/>
      <c r="M3165" s="892"/>
      <c r="N3165" s="951"/>
      <c r="P3165" s="362"/>
    </row>
    <row r="3166" spans="1:16" ht="21" customHeight="1">
      <c r="A3166" s="891" t="s">
        <v>38</v>
      </c>
      <c r="B3166" s="892"/>
      <c r="C3166" s="892" t="str">
        <f>IF('statement of marks'!I88="","",'statement of marks'!I88)</f>
        <v/>
      </c>
      <c r="D3166" s="892"/>
      <c r="E3166" s="892"/>
      <c r="F3166" s="892"/>
      <c r="G3166" s="892"/>
      <c r="H3166" s="892"/>
      <c r="I3166" s="892"/>
      <c r="J3166" s="892"/>
      <c r="K3166" s="892"/>
      <c r="L3166" s="892"/>
      <c r="M3166" s="892"/>
      <c r="N3166" s="951"/>
      <c r="P3166" s="362"/>
    </row>
    <row r="3167" spans="1:16" ht="21" customHeight="1">
      <c r="A3167" s="891" t="s">
        <v>243</v>
      </c>
      <c r="B3167" s="892"/>
      <c r="C3167" s="892" t="str">
        <f>IF('statement of marks'!$A$3="","",'statement of marks'!$A$3)</f>
        <v>9 'A'</v>
      </c>
      <c r="D3167" s="892"/>
      <c r="E3167" s="939" t="s">
        <v>63</v>
      </c>
      <c r="F3167" s="939"/>
      <c r="G3167" s="939"/>
      <c r="H3167" s="939" t="str">
        <f>IF('statement of marks'!E88="","",'statement of marks'!E88)</f>
        <v/>
      </c>
      <c r="I3167" s="939"/>
      <c r="J3167" s="952" t="s">
        <v>58</v>
      </c>
      <c r="K3167" s="952"/>
      <c r="L3167" s="953" t="str">
        <f>IF('statement of marks'!F88="","",'statement of marks'!F88)</f>
        <v/>
      </c>
      <c r="M3167" s="953"/>
      <c r="N3167" s="954"/>
      <c r="P3167" s="362"/>
    </row>
    <row r="3168" spans="1:16" ht="21" customHeight="1">
      <c r="A3168" s="955" t="s">
        <v>197</v>
      </c>
      <c r="B3168" s="956" t="s">
        <v>198</v>
      </c>
      <c r="C3168" s="659" t="s">
        <v>67</v>
      </c>
      <c r="D3168" s="659" t="s">
        <v>68</v>
      </c>
      <c r="E3168" s="957" t="s">
        <v>434</v>
      </c>
      <c r="F3168" s="958" t="s">
        <v>431</v>
      </c>
      <c r="G3168" s="659" t="s">
        <v>370</v>
      </c>
      <c r="H3168" s="659" t="s">
        <v>212</v>
      </c>
      <c r="I3168" s="659" t="s">
        <v>432</v>
      </c>
      <c r="J3168" s="659" t="s">
        <v>168</v>
      </c>
      <c r="K3168" s="659" t="s">
        <v>438</v>
      </c>
      <c r="L3168" s="659" t="s">
        <v>365</v>
      </c>
      <c r="M3168" s="659" t="s">
        <v>366</v>
      </c>
      <c r="N3168" s="961" t="s">
        <v>213</v>
      </c>
      <c r="P3168" s="362"/>
    </row>
    <row r="3169" spans="1:16" ht="21" customHeight="1">
      <c r="A3169" s="955"/>
      <c r="B3169" s="956"/>
      <c r="C3169" s="659"/>
      <c r="D3169" s="659"/>
      <c r="E3169" s="957"/>
      <c r="F3169" s="959"/>
      <c r="G3169" s="659"/>
      <c r="H3169" s="659"/>
      <c r="I3169" s="659"/>
      <c r="J3169" s="659"/>
      <c r="K3169" s="659"/>
      <c r="L3169" s="659"/>
      <c r="M3169" s="659"/>
      <c r="N3169" s="961"/>
      <c r="P3169" s="362"/>
    </row>
    <row r="3170" spans="1:16" ht="21" customHeight="1">
      <c r="A3170" s="955"/>
      <c r="B3170" s="956"/>
      <c r="C3170" s="659"/>
      <c r="D3170" s="659"/>
      <c r="E3170" s="957"/>
      <c r="F3170" s="960"/>
      <c r="G3170" s="659"/>
      <c r="H3170" s="659"/>
      <c r="I3170" s="659"/>
      <c r="J3170" s="659"/>
      <c r="K3170" s="659"/>
      <c r="L3170" s="659"/>
      <c r="M3170" s="659"/>
      <c r="N3170" s="961"/>
      <c r="P3170" s="362"/>
    </row>
    <row r="3171" spans="1:16" ht="21" customHeight="1">
      <c r="A3171" s="922" t="s">
        <v>149</v>
      </c>
      <c r="B3171" s="923"/>
      <c r="C3171" s="274">
        <v>10</v>
      </c>
      <c r="D3171" s="274">
        <v>10</v>
      </c>
      <c r="E3171" s="322" t="s">
        <v>436</v>
      </c>
      <c r="F3171" s="322" t="s">
        <v>437</v>
      </c>
      <c r="G3171" s="274">
        <v>70</v>
      </c>
      <c r="H3171" s="270">
        <v>100</v>
      </c>
      <c r="I3171" s="202">
        <v>100</v>
      </c>
      <c r="J3171" s="270">
        <v>200</v>
      </c>
      <c r="K3171" s="279"/>
      <c r="L3171" s="270">
        <v>100</v>
      </c>
      <c r="M3171" s="270"/>
      <c r="N3171" s="201">
        <v>200</v>
      </c>
      <c r="P3171" s="362"/>
    </row>
    <row r="3172" spans="1:16" ht="21" customHeight="1">
      <c r="A3172" s="891" t="str">
        <f>'statement of marks'!$J$3</f>
        <v xml:space="preserve"> HINDI</v>
      </c>
      <c r="B3172" s="892"/>
      <c r="C3172" s="277" t="str">
        <f>IF('statement of marks'!J88="","",'statement of marks'!J88)</f>
        <v/>
      </c>
      <c r="D3172" s="277" t="str">
        <f>IF('statement of marks'!K88="","",'statement of marks'!K88)</f>
        <v/>
      </c>
      <c r="E3172" s="277" t="str">
        <f>IF('statement of marks'!L88="","",'statement of marks'!L88)</f>
        <v/>
      </c>
      <c r="F3172" s="360" t="str">
        <f>IF('statement of marks'!N88="","",'statement of marks'!N88)</f>
        <v/>
      </c>
      <c r="G3172" s="277" t="str">
        <f>IF('statement of marks'!O88="","",'statement of marks'!O88)</f>
        <v/>
      </c>
      <c r="H3172" s="270" t="str">
        <f t="shared" ref="H3172:H3177" si="485">IF(G3172="","",SUM(C3172:G3172))</f>
        <v/>
      </c>
      <c r="I3172" s="202" t="str">
        <f>IF('statement of marks'!Q88="","",'statement of marks'!Q88)</f>
        <v/>
      </c>
      <c r="J3172" s="203" t="str">
        <f t="shared" ref="J3172:J3177" si="486">IF(I3172="","",SUM(H3172:I3172))</f>
        <v/>
      </c>
      <c r="K3172" s="275" t="str">
        <f>CONCATENATE('statement of marks'!HZ88,'statement of marks'!IA88,'statement of marks'!IB88)</f>
        <v/>
      </c>
      <c r="L3172" s="277" t="str">
        <f>IF('result subject-wise'!AB88="","",'result subject-wise'!AB88)</f>
        <v/>
      </c>
      <c r="M3172" s="277" t="str">
        <f>IF('result subject-wise'!AK88="","",'result subject-wise'!AK88)</f>
        <v/>
      </c>
      <c r="N3172" s="276" t="str">
        <f>IF(AND(K3172="RE",M3172=""),"",IF(AND(K3172="S",M3172=""),"",IF(M3172="P",SUM(H3172,L3172),J3172)))</f>
        <v/>
      </c>
      <c r="P3172" s="362"/>
    </row>
    <row r="3173" spans="1:16" ht="21" customHeight="1">
      <c r="A3173" s="891" t="str">
        <f>'statement of marks'!$Y$3</f>
        <v xml:space="preserve"> ENGLISH</v>
      </c>
      <c r="B3173" s="892"/>
      <c r="C3173" s="277" t="str">
        <f>IF('statement of marks'!Y88="","",'statement of marks'!Y88)</f>
        <v/>
      </c>
      <c r="D3173" s="277" t="str">
        <f>IF('statement of marks'!Z88="","",'statement of marks'!Z88)</f>
        <v/>
      </c>
      <c r="E3173" s="277" t="str">
        <f>IF('statement of marks'!AA88="","",'statement of marks'!AA88)</f>
        <v/>
      </c>
      <c r="F3173" s="360" t="str">
        <f>IF('statement of marks'!AC88="","",'statement of marks'!AC88)</f>
        <v/>
      </c>
      <c r="G3173" s="277" t="str">
        <f>IF('statement of marks'!AD88="","",'statement of marks'!AD88)</f>
        <v/>
      </c>
      <c r="H3173" s="270" t="str">
        <f t="shared" si="485"/>
        <v/>
      </c>
      <c r="I3173" s="202" t="str">
        <f>IF('statement of marks'!AF88="","",'statement of marks'!AF88)</f>
        <v/>
      </c>
      <c r="J3173" s="203" t="str">
        <f t="shared" si="486"/>
        <v/>
      </c>
      <c r="K3173" s="275" t="str">
        <f>CONCATENATE('statement of marks'!IC88,'statement of marks'!ID88,'statement of marks'!IE88,)</f>
        <v/>
      </c>
      <c r="L3173" s="277" t="str">
        <f>IF('result subject-wise'!AC88="","",'result subject-wise'!AC88)</f>
        <v/>
      </c>
      <c r="M3173" s="277" t="str">
        <f>IF('result subject-wise'!AL88="","",'result subject-wise'!AL88)</f>
        <v/>
      </c>
      <c r="N3173" s="276" t="str">
        <f t="shared" ref="N3173:N3177" si="487">IF(AND(K3173="RE",M3173=""),"",IF(AND(K3173="S",M3173=""),"",IF(M3173="P",SUM(H3173,L3173),J3173)))</f>
        <v/>
      </c>
      <c r="P3173" s="362"/>
    </row>
    <row r="3174" spans="1:16" ht="21" customHeight="1">
      <c r="A3174" s="891" t="str">
        <f>'statement of marks'!AO88</f>
        <v/>
      </c>
      <c r="B3174" s="892"/>
      <c r="C3174" s="277" t="str">
        <f>IF('statement of marks'!AP88="","",'statement of marks'!AP88)</f>
        <v/>
      </c>
      <c r="D3174" s="277" t="str">
        <f>IF('statement of marks'!AQ88="","",'statement of marks'!AQ88)</f>
        <v/>
      </c>
      <c r="E3174" s="277" t="str">
        <f>IF('statement of marks'!AR88="","",'statement of marks'!AR88)</f>
        <v/>
      </c>
      <c r="F3174" s="360" t="str">
        <f>IF('statement of marks'!AT88="","",'statement of marks'!AT88)</f>
        <v/>
      </c>
      <c r="G3174" s="277" t="str">
        <f>IF('statement of marks'!AU88="","",'statement of marks'!AU88)</f>
        <v/>
      </c>
      <c r="H3174" s="270" t="str">
        <f t="shared" si="485"/>
        <v/>
      </c>
      <c r="I3174" s="202" t="str">
        <f>IF('statement of marks'!AW88="","",'statement of marks'!AW88)</f>
        <v/>
      </c>
      <c r="J3174" s="203" t="str">
        <f t="shared" si="486"/>
        <v/>
      </c>
      <c r="K3174" s="275" t="str">
        <f>CONCATENATE('statement of marks'!IF88,'statement of marks'!IL88,'statement of marks'!IM88)</f>
        <v/>
      </c>
      <c r="L3174" s="277" t="str">
        <f>IF('result subject-wise'!AD88="","",'result subject-wise'!AD88)</f>
        <v/>
      </c>
      <c r="M3174" s="277" t="str">
        <f>IF('result subject-wise'!AM88="","",'result subject-wise'!AM88)</f>
        <v/>
      </c>
      <c r="N3174" s="276" t="str">
        <f t="shared" si="487"/>
        <v/>
      </c>
      <c r="P3174" s="362"/>
    </row>
    <row r="3175" spans="1:16" ht="21" customHeight="1">
      <c r="A3175" s="891" t="str">
        <f>'statement of marks'!$BE$3</f>
        <v xml:space="preserve"> SCIENCE</v>
      </c>
      <c r="B3175" s="892"/>
      <c r="C3175" s="277" t="str">
        <f>IF('statement of marks'!BE88="","",'statement of marks'!BE88)</f>
        <v/>
      </c>
      <c r="D3175" s="277" t="str">
        <f>IF('statement of marks'!BF88="","",'statement of marks'!BF88)</f>
        <v/>
      </c>
      <c r="E3175" s="277" t="str">
        <f>IF('statement of marks'!BG88="","",'statement of marks'!BG88)</f>
        <v/>
      </c>
      <c r="F3175" s="360" t="str">
        <f>IF('statement of marks'!BI88="","",'statement of marks'!BI88)</f>
        <v/>
      </c>
      <c r="G3175" s="277" t="str">
        <f>IF('statement of marks'!BJ88="","",'statement of marks'!BJ88)</f>
        <v/>
      </c>
      <c r="H3175" s="270" t="str">
        <f t="shared" si="485"/>
        <v/>
      </c>
      <c r="I3175" s="202" t="str">
        <f>IF('statement of marks'!BL88="","",'statement of marks'!BL88)</f>
        <v/>
      </c>
      <c r="J3175" s="203" t="str">
        <f t="shared" si="486"/>
        <v/>
      </c>
      <c r="K3175" s="275" t="str">
        <f>CONCATENATE('statement of marks'!IN88,'statement of marks'!IO88,'statement of marks'!IP88)</f>
        <v/>
      </c>
      <c r="L3175" s="277" t="str">
        <f>IF('result subject-wise'!AE88="","",'result subject-wise'!AE88)</f>
        <v/>
      </c>
      <c r="M3175" s="277" t="str">
        <f>IF('result subject-wise'!AN88="","",'result subject-wise'!AN88)</f>
        <v/>
      </c>
      <c r="N3175" s="276" t="str">
        <f t="shared" si="487"/>
        <v/>
      </c>
      <c r="P3175" s="362"/>
    </row>
    <row r="3176" spans="1:16" ht="21" customHeight="1">
      <c r="A3176" s="909" t="str">
        <f>'statement of marks'!$BU88</f>
        <v xml:space="preserve"> SOCIAL SCIENCE</v>
      </c>
      <c r="B3176" s="910"/>
      <c r="C3176" s="277">
        <f>IF('statement of marks'!CL88="","",'statement of marks'!CL88)</f>
        <v>10</v>
      </c>
      <c r="D3176" s="277">
        <f>IF('statement of marks'!CM88="","",'statement of marks'!CM88)</f>
        <v>10</v>
      </c>
      <c r="E3176" s="277">
        <f>IF('statement of marks'!CN88="","",'statement of marks'!CN88)</f>
        <v>9</v>
      </c>
      <c r="F3176" s="360">
        <f>IF('statement of marks'!CO88="","",'statement of marks'!CO88)</f>
        <v>0.5</v>
      </c>
      <c r="G3176" s="277">
        <f>IF('statement of marks'!CP88="","",'statement of marks'!CP88)</f>
        <v>70</v>
      </c>
      <c r="H3176" s="270">
        <f t="shared" si="485"/>
        <v>99.5</v>
      </c>
      <c r="I3176" s="202">
        <f>IF('statement of marks'!CR88="","",'statement of marks'!CR88)</f>
        <v>100</v>
      </c>
      <c r="J3176" s="203">
        <f t="shared" si="486"/>
        <v>199.5</v>
      </c>
      <c r="K3176" s="275" t="str">
        <f>CONCATENATE('statement of marks'!IQ88,'statement of marks'!IR88,'statement of marks'!IS88)</f>
        <v/>
      </c>
      <c r="L3176" s="277" t="str">
        <f>IF('result subject-wise'!AF88="","",'result subject-wise'!AF88)</f>
        <v/>
      </c>
      <c r="M3176" s="277" t="str">
        <f>IF('result subject-wise'!AO88="","",'result subject-wise'!AO88)</f>
        <v/>
      </c>
      <c r="N3176" s="276">
        <f t="shared" si="487"/>
        <v>199.5</v>
      </c>
      <c r="P3176" s="362"/>
    </row>
    <row r="3177" spans="1:16" ht="21" customHeight="1">
      <c r="A3177" s="891" t="str">
        <f>'statement of marks'!$CZ$3</f>
        <v xml:space="preserve"> MATHEMATICS</v>
      </c>
      <c r="B3177" s="892"/>
      <c r="C3177" s="277">
        <f>IF('statement of marks'!CZ88="","",'statement of marks'!CZ88)</f>
        <v>5</v>
      </c>
      <c r="D3177" s="277">
        <f>IF('statement of marks'!DA88="","",'statement of marks'!DA88)</f>
        <v>4</v>
      </c>
      <c r="E3177" s="277">
        <f>IF('statement of marks'!DB88="","",'statement of marks'!DB88)</f>
        <v>8</v>
      </c>
      <c r="F3177" s="360">
        <f>IF('statement of marks'!DD88="","",'statement of marks'!DD88)</f>
        <v>1</v>
      </c>
      <c r="G3177" s="277">
        <f>IF('statement of marks'!DE88="","",'statement of marks'!DE88)</f>
        <v>25</v>
      </c>
      <c r="H3177" s="270">
        <f t="shared" si="485"/>
        <v>43</v>
      </c>
      <c r="I3177" s="202">
        <f>IF('statement of marks'!DG88="","",'statement of marks'!DG88)</f>
        <v>90</v>
      </c>
      <c r="J3177" s="203">
        <f t="shared" si="486"/>
        <v>133</v>
      </c>
      <c r="K3177" s="275" t="str">
        <f>CONCATENATE('statement of marks'!IT88,'statement of marks'!IU88,'statement of marks'!IV88)</f>
        <v/>
      </c>
      <c r="L3177" s="277" t="str">
        <f>IF('result subject-wise'!AG88="","",'result subject-wise'!AG88)</f>
        <v/>
      </c>
      <c r="M3177" s="277" t="str">
        <f>IF('result subject-wise'!AP88="","",'result subject-wise'!AP88)</f>
        <v/>
      </c>
      <c r="N3177" s="276">
        <f t="shared" si="487"/>
        <v>133</v>
      </c>
      <c r="P3177" s="362"/>
    </row>
    <row r="3178" spans="1:16" ht="21" customHeight="1">
      <c r="A3178" s="911" t="s">
        <v>214</v>
      </c>
      <c r="B3178" s="912"/>
      <c r="C3178" s="274">
        <f t="shared" ref="C3178:D3178" si="488">IF(C3177="","",SUM(C3172:C3177))</f>
        <v>15</v>
      </c>
      <c r="D3178" s="274">
        <f t="shared" si="488"/>
        <v>14</v>
      </c>
      <c r="E3178" s="274">
        <f>IF(E3177="","",SUM(E3172:E3177))</f>
        <v>17</v>
      </c>
      <c r="F3178" s="361">
        <f>IF(F3177="","",SUM(F3172:F3177))</f>
        <v>1.5</v>
      </c>
      <c r="G3178" s="274">
        <f t="shared" ref="G3178:J3178" si="489">IF(G3177="","",SUM(G3172:G3177))</f>
        <v>95</v>
      </c>
      <c r="H3178" s="274">
        <f t="shared" si="489"/>
        <v>142.5</v>
      </c>
      <c r="I3178" s="274">
        <f t="shared" si="489"/>
        <v>190</v>
      </c>
      <c r="J3178" s="274">
        <f t="shared" si="489"/>
        <v>332.5</v>
      </c>
      <c r="K3178" s="913"/>
      <c r="L3178" s="914"/>
      <c r="M3178" s="919">
        <f>COUNTIF(M3172:M3177,"F")</f>
        <v>0</v>
      </c>
      <c r="N3178" s="273">
        <f>SUM(N3172:N3177)</f>
        <v>332.5</v>
      </c>
      <c r="P3178" s="362"/>
    </row>
    <row r="3179" spans="1:16" ht="21" customHeight="1">
      <c r="A3179" s="911" t="s">
        <v>199</v>
      </c>
      <c r="B3179" s="912"/>
      <c r="C3179" s="270">
        <f>60-(COUNTIF(C3172:C3177,"NA")*C3171+COUNTIF(C3172:C3177,"ML")*C3171)</f>
        <v>60</v>
      </c>
      <c r="D3179" s="270">
        <f>60-(COUNTIF(D3172:D3177,"NA")*D3171+COUNTIF(D3172:D3177,"ML")*D3171)</f>
        <v>60</v>
      </c>
      <c r="E3179" s="270">
        <f>53-(COUNTIF(E3172:E3177,"NA")*9+COUNTIF(E3172:E3177,"ML")*9)</f>
        <v>53</v>
      </c>
      <c r="F3179" s="270">
        <f>7-(COUNTIF(F3172:F3177,"ML")*1)</f>
        <v>7</v>
      </c>
      <c r="G3179" s="270">
        <f>420-(COUNTIF(G3172:G3177,"NA")*G3171+COUNTIF(G3172:G3177,"ML")*G3171)</f>
        <v>420</v>
      </c>
      <c r="H3179" s="270">
        <f>SUM(C3179:G3179)</f>
        <v>600</v>
      </c>
      <c r="I3179" s="270">
        <f>600-(COUNTIF(I3172:I3177,"ML")*100)</f>
        <v>600</v>
      </c>
      <c r="J3179" s="270">
        <f>SUM(H3179:I3179)</f>
        <v>1200</v>
      </c>
      <c r="K3179" s="915"/>
      <c r="L3179" s="916"/>
      <c r="M3179" s="920"/>
      <c r="N3179" s="201">
        <f>6*N3171</f>
        <v>1200</v>
      </c>
      <c r="P3179" s="362"/>
    </row>
    <row r="3180" spans="1:16" ht="21" customHeight="1">
      <c r="A3180" s="922" t="s">
        <v>130</v>
      </c>
      <c r="B3180" s="923"/>
      <c r="C3180" s="204">
        <f t="shared" ref="C3180:J3180" si="490">C3178/C3179*100</f>
        <v>25</v>
      </c>
      <c r="D3180" s="204">
        <f t="shared" si="490"/>
        <v>23.333333333333332</v>
      </c>
      <c r="E3180" s="204">
        <f t="shared" si="490"/>
        <v>32.075471698113205</v>
      </c>
      <c r="F3180" s="204">
        <f t="shared" si="490"/>
        <v>21.428571428571427</v>
      </c>
      <c r="G3180" s="204">
        <f t="shared" si="490"/>
        <v>22.61904761904762</v>
      </c>
      <c r="H3180" s="204">
        <f t="shared" si="490"/>
        <v>23.75</v>
      </c>
      <c r="I3180" s="204">
        <f t="shared" si="490"/>
        <v>31.666666666666664</v>
      </c>
      <c r="J3180" s="204">
        <f t="shared" si="490"/>
        <v>27.708333333333336</v>
      </c>
      <c r="K3180" s="917"/>
      <c r="L3180" s="918"/>
      <c r="M3180" s="921"/>
      <c r="N3180" s="354">
        <f>N3178/N3179*100</f>
        <v>27.708333333333336</v>
      </c>
      <c r="P3180" s="363"/>
    </row>
    <row r="3181" spans="1:16" ht="21" customHeight="1">
      <c r="A3181" s="891" t="str">
        <f>'statement of marks'!$DS$3</f>
        <v>RAJASTHAN KA SWARNIM ITIHAS</v>
      </c>
      <c r="B3181" s="892"/>
      <c r="C3181" s="272">
        <f>IF('statement of marks'!DS88="","",'statement of marks'!DS88)</f>
        <v>10</v>
      </c>
      <c r="D3181" s="272">
        <f>IF('statement of marks'!DT88="","",'statement of marks'!DT88)</f>
        <v>10</v>
      </c>
      <c r="E3181" s="277">
        <f>IF('statement of marks'!DU88="","",'statement of marks'!DU88)</f>
        <v>10</v>
      </c>
      <c r="F3181" s="924"/>
      <c r="G3181" s="272">
        <f>IF('statement of marks'!DW88="","",'statement of marks'!DW88)</f>
        <v>70</v>
      </c>
      <c r="H3181" s="270">
        <f>IF(G3181="","",SUM(C3181:G3181))</f>
        <v>100</v>
      </c>
      <c r="I3181" s="272">
        <f>IF('statement of marks'!DY88="","",'statement of marks'!DY88)</f>
        <v>100</v>
      </c>
      <c r="J3181" s="270">
        <f>IF(I3181="","",SUM(H3181:I3181))</f>
        <v>200</v>
      </c>
      <c r="K3181" s="275" t="str">
        <f>IF('statement of marks'!IW88="","",'statement of marks'!IW88)</f>
        <v/>
      </c>
      <c r="L3181" s="280" t="str">
        <f>IF('result subject-wise'!AQ88="","",'result subject-wise'!AQ88)</f>
        <v/>
      </c>
      <c r="M3181" s="927" t="s">
        <v>441</v>
      </c>
      <c r="N3181" s="928"/>
      <c r="P3181" s="362"/>
    </row>
    <row r="3182" spans="1:16" ht="21" customHeight="1">
      <c r="A3182" s="891" t="str">
        <f>'statement of marks'!$EG$3</f>
        <v xml:space="preserve"> PH. AND HEALTH EDU.</v>
      </c>
      <c r="B3182" s="892"/>
      <c r="C3182" s="272">
        <f>IF('statement of marks'!EI88="","",'statement of marks'!EI88)</f>
        <v>14</v>
      </c>
      <c r="D3182" s="272">
        <f>IF('statement of marks'!EL88="","",'statement of marks'!EL88)</f>
        <v>11</v>
      </c>
      <c r="E3182" s="277">
        <f>IF('statement of marks'!EO88="","",'statement of marks'!EO88)</f>
        <v>25</v>
      </c>
      <c r="F3182" s="925"/>
      <c r="G3182" s="272">
        <f>IF('statement of marks'!EU88="","",'statement of marks'!EU88)</f>
        <v>38</v>
      </c>
      <c r="H3182" s="270">
        <f>IF(G3182="","",SUM(C3182:G3182))</f>
        <v>88</v>
      </c>
      <c r="I3182" s="272">
        <f>IF('statement of marks'!EZ88="","",'statement of marks'!EZ88)</f>
        <v>100</v>
      </c>
      <c r="J3182" s="270">
        <f>IF(I3182="","",SUM(H3182:I3182))</f>
        <v>188</v>
      </c>
      <c r="K3182" s="275" t="str">
        <f>IF('statement of marks'!IX88="","",'statement of marks'!IX88)</f>
        <v>A</v>
      </c>
      <c r="L3182" s="274" t="str">
        <f>IF('result subject-wise'!AR88="","",'result subject-wise'!AR88)</f>
        <v/>
      </c>
      <c r="M3182" s="929"/>
      <c r="N3182" s="930"/>
      <c r="P3182" s="362"/>
    </row>
    <row r="3183" spans="1:16" ht="21" customHeight="1">
      <c r="A3183" s="891" t="str">
        <f>'statement of marks'!$FJ$3</f>
        <v xml:space="preserve"> FOUNDATION OF IT</v>
      </c>
      <c r="B3183" s="892"/>
      <c r="C3183" s="272">
        <f>IF('statement of marks'!FJ88="","",'statement of marks'!FJ88)</f>
        <v>10</v>
      </c>
      <c r="D3183" s="272">
        <f>IF('statement of marks'!FK88="","",'statement of marks'!FK88)</f>
        <v>10</v>
      </c>
      <c r="E3183" s="277">
        <f>IF('statement of marks'!FL88="","",'statement of marks'!FL88)</f>
        <v>10</v>
      </c>
      <c r="F3183" s="926"/>
      <c r="G3183" s="272">
        <f>IF('statement of marks'!FP88="","",'statement of marks'!FP88)</f>
        <v>51</v>
      </c>
      <c r="H3183" s="270">
        <f>IF(G3183="","",SUM(C3183:G3183))</f>
        <v>81</v>
      </c>
      <c r="I3183" s="272">
        <f>IF('statement of marks'!FU88="","",'statement of marks'!FU88)</f>
        <v>90</v>
      </c>
      <c r="J3183" s="270">
        <f>IF(I3183="","",SUM(H3183:I3183))</f>
        <v>171</v>
      </c>
      <c r="K3183" s="275" t="str">
        <f>IF('statement of marks'!IY88="","",'statement of marks'!IY88)</f>
        <v>A</v>
      </c>
      <c r="L3183" s="274" t="str">
        <f>IF('result subject-wise'!AS88="","",'result subject-wise'!AS88)</f>
        <v/>
      </c>
      <c r="M3183" s="931" t="str">
        <f>IF('result subject-wise'!AV88="","",'result subject-wise'!AV88)</f>
        <v/>
      </c>
      <c r="N3183" s="932"/>
      <c r="P3183" s="362"/>
    </row>
    <row r="3184" spans="1:16" ht="21" customHeight="1">
      <c r="A3184" s="891" t="str">
        <f>'statement of marks'!$GE$3</f>
        <v xml:space="preserve"> S.U.P.W.</v>
      </c>
      <c r="B3184" s="892"/>
      <c r="C3184" s="933" t="s">
        <v>244</v>
      </c>
      <c r="D3184" s="934"/>
      <c r="E3184" s="933" t="s">
        <v>74</v>
      </c>
      <c r="F3184" s="933"/>
      <c r="G3184" s="934"/>
      <c r="H3184" s="934" t="s">
        <v>75</v>
      </c>
      <c r="I3184" s="934"/>
      <c r="J3184" s="270" t="s">
        <v>35</v>
      </c>
      <c r="K3184" s="274" t="s">
        <v>52</v>
      </c>
      <c r="L3184" s="935"/>
      <c r="M3184" s="933" t="s">
        <v>130</v>
      </c>
      <c r="N3184" s="936"/>
      <c r="P3184" s="362"/>
    </row>
    <row r="3185" spans="1:16" ht="21" customHeight="1">
      <c r="A3185" s="891"/>
      <c r="B3185" s="892"/>
      <c r="C3185" s="934">
        <f>'statement of marks'!$GE$6</f>
        <v>25</v>
      </c>
      <c r="D3185" s="934"/>
      <c r="E3185" s="934">
        <f>'statement of marks'!$GF$6</f>
        <v>45</v>
      </c>
      <c r="F3185" s="934"/>
      <c r="G3185" s="934"/>
      <c r="H3185" s="934">
        <f>'statement of marks'!$GG$6</f>
        <v>30</v>
      </c>
      <c r="I3185" s="934"/>
      <c r="J3185" s="270">
        <f>SUM(C3185,E3185,H3185)</f>
        <v>100</v>
      </c>
      <c r="K3185" s="274"/>
      <c r="L3185" s="935"/>
      <c r="M3185" s="937" t="str">
        <f>IF(M3183="PASS",N3180,"")</f>
        <v/>
      </c>
      <c r="N3185" s="938"/>
      <c r="P3185" s="362"/>
    </row>
    <row r="3186" spans="1:16" ht="21" customHeight="1">
      <c r="A3186" s="891"/>
      <c r="B3186" s="892"/>
      <c r="C3186" s="939">
        <f>IF('statement of marks'!GE88="","",'statement of marks'!GE88)</f>
        <v>24</v>
      </c>
      <c r="D3186" s="939"/>
      <c r="E3186" s="939">
        <f>'statement of marks'!GF88</f>
        <v>44</v>
      </c>
      <c r="F3186" s="939"/>
      <c r="G3186" s="939"/>
      <c r="H3186" s="939">
        <f>'statement of marks'!GG88</f>
        <v>30</v>
      </c>
      <c r="I3186" s="939"/>
      <c r="J3186" s="272">
        <f>IF(H3186="","",SUM(C3186,E3186,H3186))</f>
        <v>98</v>
      </c>
      <c r="K3186" s="275" t="str">
        <f>IF('statement of marks'!IZ88="","",'statement of marks'!IZ88)</f>
        <v>A</v>
      </c>
      <c r="L3186" s="935"/>
      <c r="M3186" s="940" t="s">
        <v>50</v>
      </c>
      <c r="N3186" s="941"/>
      <c r="P3186" s="362"/>
    </row>
    <row r="3187" spans="1:16" ht="21" customHeight="1">
      <c r="A3187" s="891" t="str">
        <f>'statement of marks'!$GN$3</f>
        <v xml:space="preserve"> ART EDU.</v>
      </c>
      <c r="B3187" s="892"/>
      <c r="C3187" s="934" t="s">
        <v>76</v>
      </c>
      <c r="D3187" s="934"/>
      <c r="E3187" s="934" t="s">
        <v>77</v>
      </c>
      <c r="F3187" s="934"/>
      <c r="G3187" s="934"/>
      <c r="H3187" s="934" t="s">
        <v>78</v>
      </c>
      <c r="I3187" s="934"/>
      <c r="J3187" s="270" t="s">
        <v>35</v>
      </c>
      <c r="K3187" s="274" t="s">
        <v>52</v>
      </c>
      <c r="L3187" s="935"/>
      <c r="M3187" s="942" t="str">
        <f>IF(M3185="","",IF(M3185&gt;=60,"FIRST",IF(M3185&gt;=48,"SECOND",IF(M3185&gt;=36,"THIRD"))))</f>
        <v/>
      </c>
      <c r="N3187" s="943"/>
      <c r="P3187" s="362"/>
    </row>
    <row r="3188" spans="1:16" ht="21" customHeight="1">
      <c r="A3188" s="891"/>
      <c r="B3188" s="892"/>
      <c r="C3188" s="934">
        <f>'statement of marks'!$GN$6</f>
        <v>25</v>
      </c>
      <c r="D3188" s="934"/>
      <c r="E3188" s="274">
        <f>'statement of marks'!$GO$6</f>
        <v>30</v>
      </c>
      <c r="F3188" s="274"/>
      <c r="G3188" s="270">
        <f>'statement of marks'!$GP$6</f>
        <v>30</v>
      </c>
      <c r="H3188" s="934">
        <f>'statement of marks'!$GQ$6</f>
        <v>15</v>
      </c>
      <c r="I3188" s="934"/>
      <c r="J3188" s="270">
        <f>SUM(C3188,E3188,G3188,H3188)</f>
        <v>100</v>
      </c>
      <c r="K3188" s="274"/>
      <c r="L3188" s="935"/>
      <c r="M3188" s="942"/>
      <c r="N3188" s="943"/>
      <c r="P3188" s="362"/>
    </row>
    <row r="3189" spans="1:16" ht="21" customHeight="1">
      <c r="A3189" s="891"/>
      <c r="B3189" s="892"/>
      <c r="C3189" s="939">
        <f>IF('statement of marks'!GN88="","",'statement of marks'!GN88)</f>
        <v>24</v>
      </c>
      <c r="D3189" s="939"/>
      <c r="E3189" s="277">
        <f>'statement of marks'!GO88</f>
        <v>28</v>
      </c>
      <c r="F3189" s="277"/>
      <c r="G3189" s="272">
        <f>'statement of marks'!GP88</f>
        <v>27</v>
      </c>
      <c r="H3189" s="939">
        <f>'statement of marks'!GQ88</f>
        <v>14</v>
      </c>
      <c r="I3189" s="939"/>
      <c r="J3189" s="270">
        <f>IF(H3189="","",SUM(C3189:H3189))</f>
        <v>93</v>
      </c>
      <c r="K3189" s="275" t="str">
        <f>IF('statement of marks'!JA88="","",'statement of marks'!JA88)</f>
        <v>A</v>
      </c>
      <c r="L3189" s="944" t="s">
        <v>442</v>
      </c>
      <c r="M3189" s="945"/>
      <c r="N3189" s="946"/>
      <c r="P3189" s="362"/>
    </row>
    <row r="3190" spans="1:16" ht="21" customHeight="1">
      <c r="A3190" s="922" t="s">
        <v>439</v>
      </c>
      <c r="B3190" s="923"/>
      <c r="C3190" s="901" t="str">
        <f>'statement of marks'!HK88</f>
        <v/>
      </c>
      <c r="D3190" s="901"/>
      <c r="E3190" s="901"/>
      <c r="F3190" s="278"/>
      <c r="G3190" s="278" t="s">
        <v>211</v>
      </c>
      <c r="H3190" s="275" t="str">
        <f>IF('statement of marks'!DR88="","",'statement of marks'!DR88)</f>
        <v/>
      </c>
      <c r="I3190" s="942" t="s">
        <v>209</v>
      </c>
      <c r="J3190" s="942"/>
      <c r="K3190" s="272" t="str">
        <f>IF('statement of marks'!HM88="","",'statement of marks'!HM88)</f>
        <v/>
      </c>
      <c r="L3190" s="945"/>
      <c r="M3190" s="945"/>
      <c r="N3190" s="946"/>
      <c r="P3190" s="362"/>
    </row>
    <row r="3191" spans="1:16" ht="21" customHeight="1">
      <c r="A3191" s="310" t="s">
        <v>363</v>
      </c>
      <c r="B3191" s="947" t="s">
        <v>202</v>
      </c>
      <c r="C3191" s="947"/>
      <c r="D3191" s="939" t="s">
        <v>203</v>
      </c>
      <c r="E3191" s="939"/>
      <c r="F3191" s="272"/>
      <c r="G3191" s="939" t="s">
        <v>204</v>
      </c>
      <c r="H3191" s="939"/>
      <c r="I3191" s="939" t="s">
        <v>205</v>
      </c>
      <c r="J3191" s="939"/>
      <c r="K3191" s="272" t="s">
        <v>324</v>
      </c>
      <c r="L3191" s="945"/>
      <c r="M3191" s="945"/>
      <c r="N3191" s="946"/>
      <c r="P3191" s="362"/>
    </row>
    <row r="3192" spans="1:16" ht="21" customHeight="1">
      <c r="A3192" s="891" t="s">
        <v>200</v>
      </c>
      <c r="B3192" s="892"/>
      <c r="C3192" s="277" t="str">
        <f>IF('statement of marks'!HO88="","",'statement of marks'!HO88)</f>
        <v/>
      </c>
      <c r="D3192" s="893" t="str">
        <f>IF('statement of marks'!HQ88="","",'statement of marks'!HQ88)</f>
        <v/>
      </c>
      <c r="E3192" s="893"/>
      <c r="F3192" s="277"/>
      <c r="G3192" s="893" t="str">
        <f>IF('statement of marks'!HS88="","",'statement of marks'!HS88)</f>
        <v/>
      </c>
      <c r="H3192" s="893"/>
      <c r="I3192" s="893" t="str">
        <f>IF('statement of marks'!HU88="","",'statement of marks'!HU88)</f>
        <v/>
      </c>
      <c r="J3192" s="893"/>
      <c r="K3192" s="275" t="str">
        <f>'statement of marks'!HW88</f>
        <v/>
      </c>
      <c r="L3192" s="894" t="str">
        <f>IF(OR(M3183="PASS",M3183="FAIL"),'result subject-wise'!$AV$112,"")</f>
        <v/>
      </c>
      <c r="M3192" s="894"/>
      <c r="N3192" s="895"/>
      <c r="P3192" s="362"/>
    </row>
    <row r="3193" spans="1:16" ht="21" customHeight="1">
      <c r="A3193" s="896" t="s">
        <v>201</v>
      </c>
      <c r="B3193" s="897"/>
      <c r="C3193" s="274" t="str">
        <f>IF('statement of marks'!HN88="","",'statement of marks'!HN88)</f>
        <v/>
      </c>
      <c r="D3193" s="898" t="str">
        <f>IF('statement of marks'!HP88="","",'statement of marks'!HP88)</f>
        <v/>
      </c>
      <c r="E3193" s="898"/>
      <c r="F3193" s="274"/>
      <c r="G3193" s="898" t="str">
        <f>IF('statement of marks'!HR88="","",'statement of marks'!HR88)</f>
        <v/>
      </c>
      <c r="H3193" s="898"/>
      <c r="I3193" s="898" t="str">
        <f>IF('statement of marks'!HT88="","",'statement of marks'!HT88)</f>
        <v/>
      </c>
      <c r="J3193" s="898"/>
      <c r="K3193" s="274" t="str">
        <f>'statement of marks'!HV88</f>
        <v/>
      </c>
      <c r="L3193" s="894"/>
      <c r="M3193" s="894"/>
      <c r="N3193" s="895"/>
      <c r="P3193" s="362"/>
    </row>
    <row r="3194" spans="1:16" ht="21" customHeight="1">
      <c r="A3194" s="899" t="s">
        <v>323</v>
      </c>
      <c r="B3194" s="900"/>
      <c r="C3194" s="22"/>
      <c r="D3194" s="901"/>
      <c r="E3194" s="901"/>
      <c r="F3194" s="278"/>
      <c r="G3194" s="901"/>
      <c r="H3194" s="901"/>
      <c r="I3194" s="901"/>
      <c r="J3194" s="901"/>
      <c r="K3194" s="901"/>
      <c r="L3194" s="901"/>
      <c r="M3194" s="901"/>
      <c r="N3194" s="902"/>
      <c r="P3194" s="362"/>
    </row>
    <row r="3195" spans="1:16" ht="21" customHeight="1">
      <c r="A3195" s="899" t="s">
        <v>206</v>
      </c>
      <c r="B3195" s="900"/>
      <c r="C3195" s="22"/>
      <c r="D3195" s="901"/>
      <c r="E3195" s="901"/>
      <c r="F3195" s="278"/>
      <c r="G3195" s="901"/>
      <c r="H3195" s="901"/>
      <c r="I3195" s="901"/>
      <c r="J3195" s="901"/>
      <c r="K3195" s="901"/>
      <c r="L3195" s="901"/>
      <c r="M3195" s="901"/>
      <c r="N3195" s="902"/>
      <c r="P3195" s="362"/>
    </row>
    <row r="3196" spans="1:16" ht="21" customHeight="1">
      <c r="A3196" s="891" t="s">
        <v>322</v>
      </c>
      <c r="B3196" s="892"/>
      <c r="C3196" s="22"/>
      <c r="D3196" s="901"/>
      <c r="E3196" s="901"/>
      <c r="F3196" s="278"/>
      <c r="G3196" s="901"/>
      <c r="H3196" s="901"/>
      <c r="I3196" s="901"/>
      <c r="J3196" s="901"/>
      <c r="K3196" s="594" t="s">
        <v>322</v>
      </c>
      <c r="L3196" s="901"/>
      <c r="M3196" s="901"/>
      <c r="N3196" s="902"/>
      <c r="P3196" s="362"/>
    </row>
    <row r="3197" spans="1:16" ht="21" customHeight="1">
      <c r="A3197" s="891" t="s">
        <v>207</v>
      </c>
      <c r="B3197" s="892"/>
      <c r="C3197" s="22"/>
      <c r="D3197" s="901"/>
      <c r="E3197" s="901"/>
      <c r="F3197" s="278"/>
      <c r="G3197" s="901"/>
      <c r="H3197" s="901"/>
      <c r="I3197" s="901"/>
      <c r="J3197" s="901"/>
      <c r="K3197" s="901"/>
      <c r="L3197" s="901"/>
      <c r="M3197" s="901"/>
      <c r="N3197" s="902"/>
      <c r="P3197" s="362"/>
    </row>
    <row r="3198" spans="1:16" ht="21" customHeight="1" thickBot="1">
      <c r="A3198" s="905" t="s">
        <v>208</v>
      </c>
      <c r="B3198" s="906"/>
      <c r="C3198" s="906"/>
      <c r="D3198" s="906"/>
      <c r="E3198" s="906"/>
      <c r="F3198" s="314"/>
      <c r="G3198" s="907">
        <f>'statement of marks'!$HV$108</f>
        <v>45781</v>
      </c>
      <c r="H3198" s="907"/>
      <c r="I3198" s="908" t="s">
        <v>210</v>
      </c>
      <c r="J3198" s="908"/>
      <c r="K3198" s="903"/>
      <c r="L3198" s="903"/>
      <c r="M3198" s="903"/>
      <c r="N3198" s="904"/>
      <c r="P3198" s="362"/>
    </row>
    <row r="3199" spans="1:16" ht="21" customHeight="1" thickTop="1">
      <c r="A3199" s="962" t="s">
        <v>195</v>
      </c>
      <c r="B3199" s="963"/>
      <c r="C3199" s="963"/>
      <c r="D3199" s="963"/>
      <c r="E3199" s="963"/>
      <c r="F3199" s="963"/>
      <c r="G3199" s="963"/>
      <c r="H3199" s="963"/>
      <c r="I3199" s="963"/>
      <c r="J3199" s="963"/>
      <c r="K3199" s="963"/>
      <c r="L3199" s="963"/>
      <c r="M3199" s="963"/>
      <c r="N3199" s="964"/>
      <c r="P3199" s="362"/>
    </row>
    <row r="3200" spans="1:16" ht="21" customHeight="1">
      <c r="A3200" s="965" t="str">
        <f>IF('statement of marks'!$A$2="","",'statement of marks'!$A$2)</f>
        <v>Govt. Higher Secondary School, XYZ</v>
      </c>
      <c r="B3200" s="966"/>
      <c r="C3200" s="966"/>
      <c r="D3200" s="966"/>
      <c r="E3200" s="966"/>
      <c r="F3200" s="966"/>
      <c r="G3200" s="966"/>
      <c r="H3200" s="966"/>
      <c r="I3200" s="966"/>
      <c r="J3200" s="966"/>
      <c r="K3200" s="966"/>
      <c r="L3200" s="966"/>
      <c r="M3200" s="966"/>
      <c r="N3200" s="967"/>
      <c r="P3200" s="362"/>
    </row>
    <row r="3201" spans="1:16" ht="21" customHeight="1">
      <c r="A3201" s="965"/>
      <c r="B3201" s="966"/>
      <c r="C3201" s="966"/>
      <c r="D3201" s="966"/>
      <c r="E3201" s="966"/>
      <c r="F3201" s="966"/>
      <c r="G3201" s="966"/>
      <c r="H3201" s="966"/>
      <c r="I3201" s="966"/>
      <c r="J3201" s="966"/>
      <c r="K3201" s="966"/>
      <c r="L3201" s="966"/>
      <c r="M3201" s="966"/>
      <c r="N3201" s="967"/>
      <c r="P3201" s="362"/>
    </row>
    <row r="3202" spans="1:16" ht="21" customHeight="1">
      <c r="A3202" s="891" t="s">
        <v>196</v>
      </c>
      <c r="B3202" s="892"/>
      <c r="C3202" s="939" t="str">
        <f>IF(M3222="","MAIN EXAM.",IF(C3229="SUPPL.","SUPPL. EXAM.",IF(C3229="RE-EXAM.","RE-EXAM.",)))</f>
        <v>MAIN EXAM.</v>
      </c>
      <c r="D3202" s="939"/>
      <c r="E3202" s="939"/>
      <c r="F3202" s="939"/>
      <c r="G3202" s="939"/>
      <c r="H3202" s="948" t="s">
        <v>133</v>
      </c>
      <c r="I3202" s="949"/>
      <c r="J3202" s="352" t="str">
        <f>IF('statement of marks'!$F$3="","",'statement of marks'!$F$3)</f>
        <v>2024-25</v>
      </c>
      <c r="K3202" s="939" t="s">
        <v>62</v>
      </c>
      <c r="L3202" s="939"/>
      <c r="M3202" s="939" t="str">
        <f>IF('statement of marks'!D89="","",'statement of marks'!D89)</f>
        <v/>
      </c>
      <c r="N3202" s="950"/>
      <c r="P3202" s="362"/>
    </row>
    <row r="3203" spans="1:16" ht="21" customHeight="1">
      <c r="A3203" s="891" t="s">
        <v>36</v>
      </c>
      <c r="B3203" s="892"/>
      <c r="C3203" s="892" t="str">
        <f>IF('statement of marks'!G89="","",'statement of marks'!G89)</f>
        <v/>
      </c>
      <c r="D3203" s="892"/>
      <c r="E3203" s="892"/>
      <c r="F3203" s="892"/>
      <c r="G3203" s="892"/>
      <c r="H3203" s="892"/>
      <c r="I3203" s="892"/>
      <c r="J3203" s="892"/>
      <c r="K3203" s="892"/>
      <c r="L3203" s="892"/>
      <c r="M3203" s="892"/>
      <c r="N3203" s="951"/>
      <c r="P3203" s="362"/>
    </row>
    <row r="3204" spans="1:16" ht="21" customHeight="1">
      <c r="A3204" s="891" t="s">
        <v>37</v>
      </c>
      <c r="B3204" s="892"/>
      <c r="C3204" s="892" t="str">
        <f>IF('statement of marks'!H89="","",'statement of marks'!H89)</f>
        <v/>
      </c>
      <c r="D3204" s="892"/>
      <c r="E3204" s="892"/>
      <c r="F3204" s="892"/>
      <c r="G3204" s="892"/>
      <c r="H3204" s="892"/>
      <c r="I3204" s="892"/>
      <c r="J3204" s="892"/>
      <c r="K3204" s="892"/>
      <c r="L3204" s="892"/>
      <c r="M3204" s="892"/>
      <c r="N3204" s="951"/>
      <c r="P3204" s="362"/>
    </row>
    <row r="3205" spans="1:16" ht="21" customHeight="1">
      <c r="A3205" s="891" t="s">
        <v>38</v>
      </c>
      <c r="B3205" s="892"/>
      <c r="C3205" s="892" t="str">
        <f>IF('statement of marks'!I89="","",'statement of marks'!I89)</f>
        <v/>
      </c>
      <c r="D3205" s="892"/>
      <c r="E3205" s="892"/>
      <c r="F3205" s="892"/>
      <c r="G3205" s="892"/>
      <c r="H3205" s="892"/>
      <c r="I3205" s="892"/>
      <c r="J3205" s="892"/>
      <c r="K3205" s="892"/>
      <c r="L3205" s="892"/>
      <c r="M3205" s="892"/>
      <c r="N3205" s="951"/>
      <c r="P3205" s="362"/>
    </row>
    <row r="3206" spans="1:16" ht="21" customHeight="1">
      <c r="A3206" s="891" t="s">
        <v>243</v>
      </c>
      <c r="B3206" s="892"/>
      <c r="C3206" s="892" t="str">
        <f>IF('statement of marks'!$A$3="","",'statement of marks'!$A$3)</f>
        <v>9 'A'</v>
      </c>
      <c r="D3206" s="892"/>
      <c r="E3206" s="939" t="s">
        <v>63</v>
      </c>
      <c r="F3206" s="939"/>
      <c r="G3206" s="939"/>
      <c r="H3206" s="939" t="str">
        <f>IF('statement of marks'!E89="","",'statement of marks'!E89)</f>
        <v/>
      </c>
      <c r="I3206" s="939"/>
      <c r="J3206" s="952" t="s">
        <v>58</v>
      </c>
      <c r="K3206" s="952"/>
      <c r="L3206" s="953" t="str">
        <f>IF('statement of marks'!F89="","",'statement of marks'!F89)</f>
        <v/>
      </c>
      <c r="M3206" s="953"/>
      <c r="N3206" s="954"/>
      <c r="P3206" s="362"/>
    </row>
    <row r="3207" spans="1:16" ht="21" customHeight="1">
      <c r="A3207" s="955" t="s">
        <v>197</v>
      </c>
      <c r="B3207" s="956" t="s">
        <v>198</v>
      </c>
      <c r="C3207" s="659" t="s">
        <v>67</v>
      </c>
      <c r="D3207" s="659" t="s">
        <v>68</v>
      </c>
      <c r="E3207" s="957" t="s">
        <v>434</v>
      </c>
      <c r="F3207" s="958" t="s">
        <v>431</v>
      </c>
      <c r="G3207" s="659" t="s">
        <v>370</v>
      </c>
      <c r="H3207" s="659" t="s">
        <v>212</v>
      </c>
      <c r="I3207" s="659" t="s">
        <v>432</v>
      </c>
      <c r="J3207" s="659" t="s">
        <v>168</v>
      </c>
      <c r="K3207" s="659" t="s">
        <v>438</v>
      </c>
      <c r="L3207" s="659" t="s">
        <v>365</v>
      </c>
      <c r="M3207" s="659" t="s">
        <v>366</v>
      </c>
      <c r="N3207" s="961" t="s">
        <v>213</v>
      </c>
      <c r="P3207" s="362"/>
    </row>
    <row r="3208" spans="1:16" ht="21" customHeight="1">
      <c r="A3208" s="955"/>
      <c r="B3208" s="956"/>
      <c r="C3208" s="659"/>
      <c r="D3208" s="659"/>
      <c r="E3208" s="957"/>
      <c r="F3208" s="959"/>
      <c r="G3208" s="659"/>
      <c r="H3208" s="659"/>
      <c r="I3208" s="659"/>
      <c r="J3208" s="659"/>
      <c r="K3208" s="659"/>
      <c r="L3208" s="659"/>
      <c r="M3208" s="659"/>
      <c r="N3208" s="961"/>
      <c r="P3208" s="362"/>
    </row>
    <row r="3209" spans="1:16" ht="21" customHeight="1">
      <c r="A3209" s="955"/>
      <c r="B3209" s="956"/>
      <c r="C3209" s="659"/>
      <c r="D3209" s="659"/>
      <c r="E3209" s="957"/>
      <c r="F3209" s="960"/>
      <c r="G3209" s="659"/>
      <c r="H3209" s="659"/>
      <c r="I3209" s="659"/>
      <c r="J3209" s="659"/>
      <c r="K3209" s="659"/>
      <c r="L3209" s="659"/>
      <c r="M3209" s="659"/>
      <c r="N3209" s="961"/>
      <c r="P3209" s="362"/>
    </row>
    <row r="3210" spans="1:16" ht="21" customHeight="1">
      <c r="A3210" s="922" t="s">
        <v>149</v>
      </c>
      <c r="B3210" s="923"/>
      <c r="C3210" s="274">
        <v>10</v>
      </c>
      <c r="D3210" s="274">
        <v>10</v>
      </c>
      <c r="E3210" s="322" t="s">
        <v>436</v>
      </c>
      <c r="F3210" s="322" t="s">
        <v>437</v>
      </c>
      <c r="G3210" s="274">
        <v>70</v>
      </c>
      <c r="H3210" s="270">
        <v>100</v>
      </c>
      <c r="I3210" s="202">
        <v>100</v>
      </c>
      <c r="J3210" s="270">
        <v>200</v>
      </c>
      <c r="K3210" s="279"/>
      <c r="L3210" s="270">
        <v>100</v>
      </c>
      <c r="M3210" s="270"/>
      <c r="N3210" s="201">
        <v>200</v>
      </c>
      <c r="P3210" s="362"/>
    </row>
    <row r="3211" spans="1:16" ht="21" customHeight="1">
      <c r="A3211" s="891" t="str">
        <f>'statement of marks'!$J$3</f>
        <v xml:space="preserve"> HINDI</v>
      </c>
      <c r="B3211" s="892"/>
      <c r="C3211" s="277" t="str">
        <f>IF('statement of marks'!J89="","",'statement of marks'!J89)</f>
        <v/>
      </c>
      <c r="D3211" s="277" t="str">
        <f>IF('statement of marks'!K89="","",'statement of marks'!K89)</f>
        <v/>
      </c>
      <c r="E3211" s="277" t="str">
        <f>IF('statement of marks'!L89="","",'statement of marks'!L89)</f>
        <v/>
      </c>
      <c r="F3211" s="360" t="str">
        <f>IF('statement of marks'!N89="","",'statement of marks'!N89)</f>
        <v/>
      </c>
      <c r="G3211" s="277" t="str">
        <f>IF('statement of marks'!O89="","",'statement of marks'!O89)</f>
        <v/>
      </c>
      <c r="H3211" s="270" t="str">
        <f t="shared" ref="H3211:H3216" si="491">IF(G3211="","",SUM(C3211:G3211))</f>
        <v/>
      </c>
      <c r="I3211" s="202" t="str">
        <f>IF('statement of marks'!Q89="","",'statement of marks'!Q89)</f>
        <v/>
      </c>
      <c r="J3211" s="203" t="str">
        <f t="shared" ref="J3211:J3216" si="492">IF(I3211="","",SUM(H3211:I3211))</f>
        <v/>
      </c>
      <c r="K3211" s="275" t="str">
        <f>CONCATENATE('statement of marks'!HZ89,'statement of marks'!IA89,'statement of marks'!IB89)</f>
        <v/>
      </c>
      <c r="L3211" s="277" t="str">
        <f>IF('result subject-wise'!AB89="","",'result subject-wise'!AB89)</f>
        <v/>
      </c>
      <c r="M3211" s="277" t="str">
        <f>IF('result subject-wise'!AK89="","",'result subject-wise'!AK89)</f>
        <v/>
      </c>
      <c r="N3211" s="276" t="str">
        <f>IF(AND(K3211="RE",M3211=""),"",IF(AND(K3211="S",M3211=""),"",IF(M3211="P",SUM(H3211,L3211),J3211)))</f>
        <v/>
      </c>
      <c r="P3211" s="362"/>
    </row>
    <row r="3212" spans="1:16" ht="21" customHeight="1">
      <c r="A3212" s="891" t="str">
        <f>'statement of marks'!$Y$3</f>
        <v xml:space="preserve"> ENGLISH</v>
      </c>
      <c r="B3212" s="892"/>
      <c r="C3212" s="277" t="str">
        <f>IF('statement of marks'!Y89="","",'statement of marks'!Y89)</f>
        <v/>
      </c>
      <c r="D3212" s="277" t="str">
        <f>IF('statement of marks'!Z89="","",'statement of marks'!Z89)</f>
        <v/>
      </c>
      <c r="E3212" s="277" t="str">
        <f>IF('statement of marks'!AA89="","",'statement of marks'!AA89)</f>
        <v/>
      </c>
      <c r="F3212" s="360" t="str">
        <f>IF('statement of marks'!AC89="","",'statement of marks'!AC89)</f>
        <v/>
      </c>
      <c r="G3212" s="277" t="str">
        <f>IF('statement of marks'!AD89="","",'statement of marks'!AD89)</f>
        <v/>
      </c>
      <c r="H3212" s="270" t="str">
        <f t="shared" si="491"/>
        <v/>
      </c>
      <c r="I3212" s="202" t="str">
        <f>IF('statement of marks'!AF89="","",'statement of marks'!AF89)</f>
        <v/>
      </c>
      <c r="J3212" s="203" t="str">
        <f t="shared" si="492"/>
        <v/>
      </c>
      <c r="K3212" s="275" t="str">
        <f>CONCATENATE('statement of marks'!IC89,'statement of marks'!ID89,'statement of marks'!IE89,)</f>
        <v/>
      </c>
      <c r="L3212" s="277" t="str">
        <f>IF('result subject-wise'!AC89="","",'result subject-wise'!AC89)</f>
        <v/>
      </c>
      <c r="M3212" s="277" t="str">
        <f>IF('result subject-wise'!AL89="","",'result subject-wise'!AL89)</f>
        <v/>
      </c>
      <c r="N3212" s="276" t="str">
        <f t="shared" ref="N3212:N3216" si="493">IF(AND(K3212="RE",M3212=""),"",IF(AND(K3212="S",M3212=""),"",IF(M3212="P",SUM(H3212,L3212),J3212)))</f>
        <v/>
      </c>
      <c r="P3212" s="362"/>
    </row>
    <row r="3213" spans="1:16" ht="21" customHeight="1">
      <c r="A3213" s="891" t="str">
        <f>'statement of marks'!AO89</f>
        <v/>
      </c>
      <c r="B3213" s="892"/>
      <c r="C3213" s="277" t="str">
        <f>IF('statement of marks'!AP89="","",'statement of marks'!AP89)</f>
        <v/>
      </c>
      <c r="D3213" s="277" t="str">
        <f>IF('statement of marks'!AQ89="","",'statement of marks'!AQ89)</f>
        <v/>
      </c>
      <c r="E3213" s="277" t="str">
        <f>IF('statement of marks'!AR89="","",'statement of marks'!AR89)</f>
        <v/>
      </c>
      <c r="F3213" s="360" t="str">
        <f>IF('statement of marks'!AT89="","",'statement of marks'!AT89)</f>
        <v/>
      </c>
      <c r="G3213" s="277" t="str">
        <f>IF('statement of marks'!AU89="","",'statement of marks'!AU89)</f>
        <v/>
      </c>
      <c r="H3213" s="270" t="str">
        <f t="shared" si="491"/>
        <v/>
      </c>
      <c r="I3213" s="202" t="str">
        <f>IF('statement of marks'!AW89="","",'statement of marks'!AW89)</f>
        <v/>
      </c>
      <c r="J3213" s="203" t="str">
        <f t="shared" si="492"/>
        <v/>
      </c>
      <c r="K3213" s="275" t="str">
        <f>CONCATENATE('statement of marks'!IF89,'statement of marks'!IL89,'statement of marks'!IM89)</f>
        <v/>
      </c>
      <c r="L3213" s="277" t="str">
        <f>IF('result subject-wise'!AD89="","",'result subject-wise'!AD89)</f>
        <v/>
      </c>
      <c r="M3213" s="277" t="str">
        <f>IF('result subject-wise'!AM89="","",'result subject-wise'!AM89)</f>
        <v/>
      </c>
      <c r="N3213" s="276" t="str">
        <f t="shared" si="493"/>
        <v/>
      </c>
      <c r="P3213" s="362"/>
    </row>
    <row r="3214" spans="1:16" ht="21" customHeight="1">
      <c r="A3214" s="891" t="str">
        <f>'statement of marks'!$BE$3</f>
        <v xml:space="preserve"> SCIENCE</v>
      </c>
      <c r="B3214" s="892"/>
      <c r="C3214" s="277" t="str">
        <f>IF('statement of marks'!BE89="","",'statement of marks'!BE89)</f>
        <v/>
      </c>
      <c r="D3214" s="277" t="str">
        <f>IF('statement of marks'!BF89="","",'statement of marks'!BF89)</f>
        <v/>
      </c>
      <c r="E3214" s="277" t="str">
        <f>IF('statement of marks'!BG89="","",'statement of marks'!BG89)</f>
        <v/>
      </c>
      <c r="F3214" s="360" t="str">
        <f>IF('statement of marks'!BI89="","",'statement of marks'!BI89)</f>
        <v/>
      </c>
      <c r="G3214" s="277" t="str">
        <f>IF('statement of marks'!BJ89="","",'statement of marks'!BJ89)</f>
        <v/>
      </c>
      <c r="H3214" s="270" t="str">
        <f t="shared" si="491"/>
        <v/>
      </c>
      <c r="I3214" s="202" t="str">
        <f>IF('statement of marks'!BL89="","",'statement of marks'!BL89)</f>
        <v/>
      </c>
      <c r="J3214" s="203" t="str">
        <f t="shared" si="492"/>
        <v/>
      </c>
      <c r="K3214" s="275" t="str">
        <f>CONCATENATE('statement of marks'!IN89,'statement of marks'!IO89,'statement of marks'!IP89)</f>
        <v/>
      </c>
      <c r="L3214" s="277" t="str">
        <f>IF('result subject-wise'!AE89="","",'result subject-wise'!AE89)</f>
        <v/>
      </c>
      <c r="M3214" s="277" t="str">
        <f>IF('result subject-wise'!AN89="","",'result subject-wise'!AN89)</f>
        <v/>
      </c>
      <c r="N3214" s="276" t="str">
        <f t="shared" si="493"/>
        <v/>
      </c>
      <c r="P3214" s="362"/>
    </row>
    <row r="3215" spans="1:16" ht="21" customHeight="1">
      <c r="A3215" s="909" t="str">
        <f>'statement of marks'!$BU89</f>
        <v xml:space="preserve"> SOCIAL SCIENCE</v>
      </c>
      <c r="B3215" s="910"/>
      <c r="C3215" s="277">
        <f>IF('statement of marks'!CL89="","",'statement of marks'!CL89)</f>
        <v>10</v>
      </c>
      <c r="D3215" s="277">
        <f>IF('statement of marks'!CM89="","",'statement of marks'!CM89)</f>
        <v>10</v>
      </c>
      <c r="E3215" s="277">
        <f>IF('statement of marks'!CN89="","",'statement of marks'!CN89)</f>
        <v>9</v>
      </c>
      <c r="F3215" s="360">
        <f>IF('statement of marks'!CO89="","",'statement of marks'!CO89)</f>
        <v>0.5</v>
      </c>
      <c r="G3215" s="277">
        <f>IF('statement of marks'!CP89="","",'statement of marks'!CP89)</f>
        <v>70</v>
      </c>
      <c r="H3215" s="270">
        <f t="shared" si="491"/>
        <v>99.5</v>
      </c>
      <c r="I3215" s="202">
        <f>IF('statement of marks'!CR89="","",'statement of marks'!CR89)</f>
        <v>100</v>
      </c>
      <c r="J3215" s="203">
        <f t="shared" si="492"/>
        <v>199.5</v>
      </c>
      <c r="K3215" s="275" t="str">
        <f>CONCATENATE('statement of marks'!IQ89,'statement of marks'!IR89,'statement of marks'!IS89)</f>
        <v/>
      </c>
      <c r="L3215" s="277" t="str">
        <f>IF('result subject-wise'!AF89="","",'result subject-wise'!AF89)</f>
        <v/>
      </c>
      <c r="M3215" s="277" t="str">
        <f>IF('result subject-wise'!AO89="","",'result subject-wise'!AO89)</f>
        <v/>
      </c>
      <c r="N3215" s="276">
        <f t="shared" si="493"/>
        <v>199.5</v>
      </c>
      <c r="P3215" s="362"/>
    </row>
    <row r="3216" spans="1:16" ht="21" customHeight="1">
      <c r="A3216" s="891" t="str">
        <f>'statement of marks'!$CZ$3</f>
        <v xml:space="preserve"> MATHEMATICS</v>
      </c>
      <c r="B3216" s="892"/>
      <c r="C3216" s="277">
        <f>IF('statement of marks'!CZ89="","",'statement of marks'!CZ89)</f>
        <v>5</v>
      </c>
      <c r="D3216" s="277">
        <f>IF('statement of marks'!DA89="","",'statement of marks'!DA89)</f>
        <v>4</v>
      </c>
      <c r="E3216" s="277">
        <f>IF('statement of marks'!DB89="","",'statement of marks'!DB89)</f>
        <v>8</v>
      </c>
      <c r="F3216" s="360">
        <f>IF('statement of marks'!DD89="","",'statement of marks'!DD89)</f>
        <v>1</v>
      </c>
      <c r="G3216" s="277">
        <f>IF('statement of marks'!DE89="","",'statement of marks'!DE89)</f>
        <v>25</v>
      </c>
      <c r="H3216" s="270">
        <f t="shared" si="491"/>
        <v>43</v>
      </c>
      <c r="I3216" s="202">
        <f>IF('statement of marks'!DG89="","",'statement of marks'!DG89)</f>
        <v>90</v>
      </c>
      <c r="J3216" s="203">
        <f t="shared" si="492"/>
        <v>133</v>
      </c>
      <c r="K3216" s="275" t="str">
        <f>CONCATENATE('statement of marks'!IT89,'statement of marks'!IU89,'statement of marks'!IV89)</f>
        <v/>
      </c>
      <c r="L3216" s="277" t="str">
        <f>IF('result subject-wise'!AG89="","",'result subject-wise'!AG89)</f>
        <v/>
      </c>
      <c r="M3216" s="277" t="str">
        <f>IF('result subject-wise'!AP89="","",'result subject-wise'!AP89)</f>
        <v/>
      </c>
      <c r="N3216" s="276">
        <f t="shared" si="493"/>
        <v>133</v>
      </c>
      <c r="P3216" s="362"/>
    </row>
    <row r="3217" spans="1:16" ht="21" customHeight="1">
      <c r="A3217" s="911" t="s">
        <v>214</v>
      </c>
      <c r="B3217" s="912"/>
      <c r="C3217" s="274">
        <f t="shared" ref="C3217:D3217" si="494">IF(C3216="","",SUM(C3211:C3216))</f>
        <v>15</v>
      </c>
      <c r="D3217" s="274">
        <f t="shared" si="494"/>
        <v>14</v>
      </c>
      <c r="E3217" s="274">
        <f>IF(E3216="","",SUM(E3211:E3216))</f>
        <v>17</v>
      </c>
      <c r="F3217" s="361">
        <f>IF(F3216="","",SUM(F3211:F3216))</f>
        <v>1.5</v>
      </c>
      <c r="G3217" s="274">
        <f t="shared" ref="G3217:J3217" si="495">IF(G3216="","",SUM(G3211:G3216))</f>
        <v>95</v>
      </c>
      <c r="H3217" s="274">
        <f t="shared" si="495"/>
        <v>142.5</v>
      </c>
      <c r="I3217" s="274">
        <f t="shared" si="495"/>
        <v>190</v>
      </c>
      <c r="J3217" s="274">
        <f t="shared" si="495"/>
        <v>332.5</v>
      </c>
      <c r="K3217" s="913"/>
      <c r="L3217" s="914"/>
      <c r="M3217" s="919">
        <f>COUNTIF(M3211:M3216,"F")</f>
        <v>0</v>
      </c>
      <c r="N3217" s="273">
        <f>SUM(N3211:N3216)</f>
        <v>332.5</v>
      </c>
      <c r="P3217" s="362"/>
    </row>
    <row r="3218" spans="1:16" ht="21" customHeight="1">
      <c r="A3218" s="911" t="s">
        <v>199</v>
      </c>
      <c r="B3218" s="912"/>
      <c r="C3218" s="270">
        <f>60-(COUNTIF(C3211:C3216,"NA")*C3210+COUNTIF(C3211:C3216,"ML")*C3210)</f>
        <v>60</v>
      </c>
      <c r="D3218" s="270">
        <f>60-(COUNTIF(D3211:D3216,"NA")*D3210+COUNTIF(D3211:D3216,"ML")*D3210)</f>
        <v>60</v>
      </c>
      <c r="E3218" s="270">
        <f>53-(COUNTIF(E3211:E3216,"NA")*9+COUNTIF(E3211:E3216,"ML")*9)</f>
        <v>53</v>
      </c>
      <c r="F3218" s="270">
        <f>7-(COUNTIF(F3211:F3216,"ML")*1)</f>
        <v>7</v>
      </c>
      <c r="G3218" s="270">
        <f>420-(COUNTIF(G3211:G3216,"NA")*G3210+COUNTIF(G3211:G3216,"ML")*G3210)</f>
        <v>420</v>
      </c>
      <c r="H3218" s="270">
        <f>SUM(C3218:G3218)</f>
        <v>600</v>
      </c>
      <c r="I3218" s="270">
        <f>600-(COUNTIF(I3211:I3216,"ML")*100)</f>
        <v>600</v>
      </c>
      <c r="J3218" s="270">
        <f>SUM(H3218:I3218)</f>
        <v>1200</v>
      </c>
      <c r="K3218" s="915"/>
      <c r="L3218" s="916"/>
      <c r="M3218" s="920"/>
      <c r="N3218" s="201">
        <f>6*N3210</f>
        <v>1200</v>
      </c>
      <c r="P3218" s="362"/>
    </row>
    <row r="3219" spans="1:16" ht="21" customHeight="1">
      <c r="A3219" s="922" t="s">
        <v>130</v>
      </c>
      <c r="B3219" s="923"/>
      <c r="C3219" s="204">
        <f t="shared" ref="C3219:J3219" si="496">C3217/C3218*100</f>
        <v>25</v>
      </c>
      <c r="D3219" s="204">
        <f t="shared" si="496"/>
        <v>23.333333333333332</v>
      </c>
      <c r="E3219" s="204">
        <f t="shared" si="496"/>
        <v>32.075471698113205</v>
      </c>
      <c r="F3219" s="204">
        <f t="shared" si="496"/>
        <v>21.428571428571427</v>
      </c>
      <c r="G3219" s="204">
        <f t="shared" si="496"/>
        <v>22.61904761904762</v>
      </c>
      <c r="H3219" s="204">
        <f t="shared" si="496"/>
        <v>23.75</v>
      </c>
      <c r="I3219" s="204">
        <f t="shared" si="496"/>
        <v>31.666666666666664</v>
      </c>
      <c r="J3219" s="204">
        <f t="shared" si="496"/>
        <v>27.708333333333336</v>
      </c>
      <c r="K3219" s="917"/>
      <c r="L3219" s="918"/>
      <c r="M3219" s="921"/>
      <c r="N3219" s="354">
        <f>N3217/N3218*100</f>
        <v>27.708333333333336</v>
      </c>
      <c r="P3219" s="363"/>
    </row>
    <row r="3220" spans="1:16" ht="21" customHeight="1">
      <c r="A3220" s="891" t="str">
        <f>'statement of marks'!$DS$3</f>
        <v>RAJASTHAN KA SWARNIM ITIHAS</v>
      </c>
      <c r="B3220" s="892"/>
      <c r="C3220" s="272">
        <f>IF('statement of marks'!DS89="","",'statement of marks'!DS89)</f>
        <v>10</v>
      </c>
      <c r="D3220" s="272">
        <f>IF('statement of marks'!DT89="","",'statement of marks'!DT89)</f>
        <v>10</v>
      </c>
      <c r="E3220" s="277">
        <f>IF('statement of marks'!DU89="","",'statement of marks'!DU89)</f>
        <v>10</v>
      </c>
      <c r="F3220" s="924"/>
      <c r="G3220" s="272">
        <f>IF('statement of marks'!DW89="","",'statement of marks'!DW89)</f>
        <v>70</v>
      </c>
      <c r="H3220" s="270">
        <f>IF(G3220="","",SUM(C3220:G3220))</f>
        <v>100</v>
      </c>
      <c r="I3220" s="272">
        <f>IF('statement of marks'!DY89="","",'statement of marks'!DY89)</f>
        <v>100</v>
      </c>
      <c r="J3220" s="270">
        <f>IF(I3220="","",SUM(H3220:I3220))</f>
        <v>200</v>
      </c>
      <c r="K3220" s="275" t="str">
        <f>IF('statement of marks'!IW89="","",'statement of marks'!IW89)</f>
        <v/>
      </c>
      <c r="L3220" s="280" t="str">
        <f>IF('result subject-wise'!AQ89="","",'result subject-wise'!AQ89)</f>
        <v/>
      </c>
      <c r="M3220" s="927" t="s">
        <v>441</v>
      </c>
      <c r="N3220" s="928"/>
      <c r="P3220" s="362"/>
    </row>
    <row r="3221" spans="1:16" ht="21" customHeight="1">
      <c r="A3221" s="891" t="str">
        <f>'statement of marks'!$EG$3</f>
        <v xml:space="preserve"> PH. AND HEALTH EDU.</v>
      </c>
      <c r="B3221" s="892"/>
      <c r="C3221" s="272">
        <f>IF('statement of marks'!EI89="","",'statement of marks'!EI89)</f>
        <v>14</v>
      </c>
      <c r="D3221" s="272">
        <f>IF('statement of marks'!EL89="","",'statement of marks'!EL89)</f>
        <v>11</v>
      </c>
      <c r="E3221" s="277">
        <f>IF('statement of marks'!EO89="","",'statement of marks'!EO89)</f>
        <v>25</v>
      </c>
      <c r="F3221" s="925"/>
      <c r="G3221" s="272">
        <f>IF('statement of marks'!EU89="","",'statement of marks'!EU89)</f>
        <v>38</v>
      </c>
      <c r="H3221" s="270">
        <f>IF(G3221="","",SUM(C3221:G3221))</f>
        <v>88</v>
      </c>
      <c r="I3221" s="272">
        <f>IF('statement of marks'!EZ89="","",'statement of marks'!EZ89)</f>
        <v>100</v>
      </c>
      <c r="J3221" s="270">
        <f>IF(I3221="","",SUM(H3221:I3221))</f>
        <v>188</v>
      </c>
      <c r="K3221" s="275" t="str">
        <f>IF('statement of marks'!IX89="","",'statement of marks'!IX89)</f>
        <v>A</v>
      </c>
      <c r="L3221" s="274" t="str">
        <f>IF('result subject-wise'!AR89="","",'result subject-wise'!AR89)</f>
        <v/>
      </c>
      <c r="M3221" s="929"/>
      <c r="N3221" s="930"/>
      <c r="P3221" s="362"/>
    </row>
    <row r="3222" spans="1:16" ht="21" customHeight="1">
      <c r="A3222" s="891" t="str">
        <f>'statement of marks'!$FJ$3</f>
        <v xml:space="preserve"> FOUNDATION OF IT</v>
      </c>
      <c r="B3222" s="892"/>
      <c r="C3222" s="272">
        <f>IF('statement of marks'!FJ89="","",'statement of marks'!FJ89)</f>
        <v>10</v>
      </c>
      <c r="D3222" s="272">
        <f>IF('statement of marks'!FK89="","",'statement of marks'!FK89)</f>
        <v>10</v>
      </c>
      <c r="E3222" s="277">
        <f>IF('statement of marks'!FL89="","",'statement of marks'!FL89)</f>
        <v>10</v>
      </c>
      <c r="F3222" s="926"/>
      <c r="G3222" s="272">
        <f>IF('statement of marks'!FP89="","",'statement of marks'!FP89)</f>
        <v>51</v>
      </c>
      <c r="H3222" s="270">
        <f>IF(G3222="","",SUM(C3222:G3222))</f>
        <v>81</v>
      </c>
      <c r="I3222" s="272">
        <f>IF('statement of marks'!FU89="","",'statement of marks'!FU89)</f>
        <v>90</v>
      </c>
      <c r="J3222" s="270">
        <f>IF(I3222="","",SUM(H3222:I3222))</f>
        <v>171</v>
      </c>
      <c r="K3222" s="275" t="str">
        <f>IF('statement of marks'!IY89="","",'statement of marks'!IY89)</f>
        <v>A</v>
      </c>
      <c r="L3222" s="274" t="str">
        <f>IF('result subject-wise'!AS89="","",'result subject-wise'!AS89)</f>
        <v/>
      </c>
      <c r="M3222" s="931" t="str">
        <f>IF('result subject-wise'!AV89="","",'result subject-wise'!AV89)</f>
        <v/>
      </c>
      <c r="N3222" s="932"/>
      <c r="P3222" s="362"/>
    </row>
    <row r="3223" spans="1:16" ht="21" customHeight="1">
      <c r="A3223" s="891" t="str">
        <f>'statement of marks'!$GE$3</f>
        <v xml:space="preserve"> S.U.P.W.</v>
      </c>
      <c r="B3223" s="892"/>
      <c r="C3223" s="933" t="s">
        <v>244</v>
      </c>
      <c r="D3223" s="934"/>
      <c r="E3223" s="933" t="s">
        <v>74</v>
      </c>
      <c r="F3223" s="933"/>
      <c r="G3223" s="934"/>
      <c r="H3223" s="934" t="s">
        <v>75</v>
      </c>
      <c r="I3223" s="934"/>
      <c r="J3223" s="270" t="s">
        <v>35</v>
      </c>
      <c r="K3223" s="274" t="s">
        <v>52</v>
      </c>
      <c r="L3223" s="935"/>
      <c r="M3223" s="933" t="s">
        <v>130</v>
      </c>
      <c r="N3223" s="936"/>
      <c r="P3223" s="362"/>
    </row>
    <row r="3224" spans="1:16" ht="21" customHeight="1">
      <c r="A3224" s="891"/>
      <c r="B3224" s="892"/>
      <c r="C3224" s="934">
        <f>'statement of marks'!$GE$6</f>
        <v>25</v>
      </c>
      <c r="D3224" s="934"/>
      <c r="E3224" s="934">
        <f>'statement of marks'!$GF$6</f>
        <v>45</v>
      </c>
      <c r="F3224" s="934"/>
      <c r="G3224" s="934"/>
      <c r="H3224" s="934">
        <f>'statement of marks'!$GG$6</f>
        <v>30</v>
      </c>
      <c r="I3224" s="934"/>
      <c r="J3224" s="270">
        <f>SUM(C3224,E3224,H3224)</f>
        <v>100</v>
      </c>
      <c r="K3224" s="274"/>
      <c r="L3224" s="935"/>
      <c r="M3224" s="937" t="str">
        <f>IF(M3222="PASS",N3219,"")</f>
        <v/>
      </c>
      <c r="N3224" s="938"/>
      <c r="P3224" s="362"/>
    </row>
    <row r="3225" spans="1:16" ht="21" customHeight="1">
      <c r="A3225" s="891"/>
      <c r="B3225" s="892"/>
      <c r="C3225" s="939">
        <f>IF('statement of marks'!GE89="","",'statement of marks'!GE89)</f>
        <v>24</v>
      </c>
      <c r="D3225" s="939"/>
      <c r="E3225" s="939">
        <f>'statement of marks'!GF89</f>
        <v>44</v>
      </c>
      <c r="F3225" s="939"/>
      <c r="G3225" s="939"/>
      <c r="H3225" s="939">
        <f>'statement of marks'!GG89</f>
        <v>30</v>
      </c>
      <c r="I3225" s="939"/>
      <c r="J3225" s="272">
        <f>IF(H3225="","",SUM(C3225,E3225,H3225))</f>
        <v>98</v>
      </c>
      <c r="K3225" s="275" t="str">
        <f>IF('statement of marks'!IZ89="","",'statement of marks'!IZ89)</f>
        <v>A</v>
      </c>
      <c r="L3225" s="935"/>
      <c r="M3225" s="940" t="s">
        <v>50</v>
      </c>
      <c r="N3225" s="941"/>
      <c r="P3225" s="362"/>
    </row>
    <row r="3226" spans="1:16" ht="21" customHeight="1">
      <c r="A3226" s="891" t="str">
        <f>'statement of marks'!$GN$3</f>
        <v xml:space="preserve"> ART EDU.</v>
      </c>
      <c r="B3226" s="892"/>
      <c r="C3226" s="934" t="s">
        <v>76</v>
      </c>
      <c r="D3226" s="934"/>
      <c r="E3226" s="934" t="s">
        <v>77</v>
      </c>
      <c r="F3226" s="934"/>
      <c r="G3226" s="934"/>
      <c r="H3226" s="934" t="s">
        <v>78</v>
      </c>
      <c r="I3226" s="934"/>
      <c r="J3226" s="270" t="s">
        <v>35</v>
      </c>
      <c r="K3226" s="274" t="s">
        <v>52</v>
      </c>
      <c r="L3226" s="935"/>
      <c r="M3226" s="942" t="str">
        <f>IF(M3224="","",IF(M3224&gt;=60,"FIRST",IF(M3224&gt;=48,"SECOND",IF(M3224&gt;=36,"THIRD"))))</f>
        <v/>
      </c>
      <c r="N3226" s="943"/>
      <c r="P3226" s="362"/>
    </row>
    <row r="3227" spans="1:16" ht="21" customHeight="1">
      <c r="A3227" s="891"/>
      <c r="B3227" s="892"/>
      <c r="C3227" s="934">
        <f>'statement of marks'!$GN$6</f>
        <v>25</v>
      </c>
      <c r="D3227" s="934"/>
      <c r="E3227" s="274">
        <f>'statement of marks'!$GO$6</f>
        <v>30</v>
      </c>
      <c r="F3227" s="274"/>
      <c r="G3227" s="270">
        <f>'statement of marks'!$GP$6</f>
        <v>30</v>
      </c>
      <c r="H3227" s="934">
        <f>'statement of marks'!$GQ$6</f>
        <v>15</v>
      </c>
      <c r="I3227" s="934"/>
      <c r="J3227" s="270">
        <f>SUM(C3227,E3227,G3227,H3227)</f>
        <v>100</v>
      </c>
      <c r="K3227" s="274"/>
      <c r="L3227" s="935"/>
      <c r="M3227" s="942"/>
      <c r="N3227" s="943"/>
      <c r="P3227" s="362"/>
    </row>
    <row r="3228" spans="1:16" ht="21" customHeight="1">
      <c r="A3228" s="891"/>
      <c r="B3228" s="892"/>
      <c r="C3228" s="939">
        <f>IF('statement of marks'!GN89="","",'statement of marks'!GN89)</f>
        <v>24</v>
      </c>
      <c r="D3228" s="939"/>
      <c r="E3228" s="277">
        <f>'statement of marks'!GO89</f>
        <v>28</v>
      </c>
      <c r="F3228" s="277"/>
      <c r="G3228" s="272">
        <f>'statement of marks'!GP89</f>
        <v>27</v>
      </c>
      <c r="H3228" s="939">
        <f>'statement of marks'!GQ89</f>
        <v>14</v>
      </c>
      <c r="I3228" s="939"/>
      <c r="J3228" s="270">
        <f>IF(H3228="","",SUM(C3228:H3228))</f>
        <v>93</v>
      </c>
      <c r="K3228" s="275" t="str">
        <f>IF('statement of marks'!JA89="","",'statement of marks'!JA89)</f>
        <v>A</v>
      </c>
      <c r="L3228" s="944" t="s">
        <v>442</v>
      </c>
      <c r="M3228" s="945"/>
      <c r="N3228" s="946"/>
      <c r="P3228" s="362"/>
    </row>
    <row r="3229" spans="1:16" ht="21" customHeight="1">
      <c r="A3229" s="922" t="s">
        <v>439</v>
      </c>
      <c r="B3229" s="923"/>
      <c r="C3229" s="901" t="str">
        <f>'statement of marks'!HK89</f>
        <v/>
      </c>
      <c r="D3229" s="901"/>
      <c r="E3229" s="901"/>
      <c r="F3229" s="278"/>
      <c r="G3229" s="278" t="s">
        <v>211</v>
      </c>
      <c r="H3229" s="275" t="str">
        <f>IF('statement of marks'!DR89="","",'statement of marks'!DR89)</f>
        <v/>
      </c>
      <c r="I3229" s="942" t="s">
        <v>209</v>
      </c>
      <c r="J3229" s="942"/>
      <c r="K3229" s="272" t="str">
        <f>IF('statement of marks'!HM89="","",'statement of marks'!HM89)</f>
        <v/>
      </c>
      <c r="L3229" s="945"/>
      <c r="M3229" s="945"/>
      <c r="N3229" s="946"/>
      <c r="P3229" s="362"/>
    </row>
    <row r="3230" spans="1:16" ht="21" customHeight="1">
      <c r="A3230" s="310" t="s">
        <v>363</v>
      </c>
      <c r="B3230" s="947" t="s">
        <v>202</v>
      </c>
      <c r="C3230" s="947"/>
      <c r="D3230" s="939" t="s">
        <v>203</v>
      </c>
      <c r="E3230" s="939"/>
      <c r="F3230" s="272"/>
      <c r="G3230" s="939" t="s">
        <v>204</v>
      </c>
      <c r="H3230" s="939"/>
      <c r="I3230" s="939" t="s">
        <v>205</v>
      </c>
      <c r="J3230" s="939"/>
      <c r="K3230" s="272" t="s">
        <v>324</v>
      </c>
      <c r="L3230" s="945"/>
      <c r="M3230" s="945"/>
      <c r="N3230" s="946"/>
      <c r="P3230" s="362"/>
    </row>
    <row r="3231" spans="1:16" ht="21" customHeight="1">
      <c r="A3231" s="891" t="s">
        <v>200</v>
      </c>
      <c r="B3231" s="892"/>
      <c r="C3231" s="277" t="str">
        <f>IF('statement of marks'!HO89="","",'statement of marks'!HO89)</f>
        <v/>
      </c>
      <c r="D3231" s="893" t="str">
        <f>IF('statement of marks'!HQ89="","",'statement of marks'!HQ89)</f>
        <v/>
      </c>
      <c r="E3231" s="893"/>
      <c r="F3231" s="277"/>
      <c r="G3231" s="893" t="str">
        <f>IF('statement of marks'!HS89="","",'statement of marks'!HS89)</f>
        <v/>
      </c>
      <c r="H3231" s="893"/>
      <c r="I3231" s="893" t="str">
        <f>IF('statement of marks'!HU89="","",'statement of marks'!HU89)</f>
        <v/>
      </c>
      <c r="J3231" s="893"/>
      <c r="K3231" s="275" t="str">
        <f>'statement of marks'!HW89</f>
        <v/>
      </c>
      <c r="L3231" s="894" t="str">
        <f>IF(OR(M3222="PASS",M3222="FAIL"),'result subject-wise'!$AV$112,"")</f>
        <v/>
      </c>
      <c r="M3231" s="894"/>
      <c r="N3231" s="895"/>
      <c r="P3231" s="362"/>
    </row>
    <row r="3232" spans="1:16" ht="21" customHeight="1">
      <c r="A3232" s="896" t="s">
        <v>201</v>
      </c>
      <c r="B3232" s="897"/>
      <c r="C3232" s="274" t="str">
        <f>IF('statement of marks'!HN89="","",'statement of marks'!HN89)</f>
        <v/>
      </c>
      <c r="D3232" s="898" t="str">
        <f>IF('statement of marks'!HP89="","",'statement of marks'!HP89)</f>
        <v/>
      </c>
      <c r="E3232" s="898"/>
      <c r="F3232" s="274"/>
      <c r="G3232" s="898" t="str">
        <f>IF('statement of marks'!HR89="","",'statement of marks'!HR89)</f>
        <v/>
      </c>
      <c r="H3232" s="898"/>
      <c r="I3232" s="898" t="str">
        <f>IF('statement of marks'!HT89="","",'statement of marks'!HT89)</f>
        <v/>
      </c>
      <c r="J3232" s="898"/>
      <c r="K3232" s="274" t="str">
        <f>'statement of marks'!HV89</f>
        <v/>
      </c>
      <c r="L3232" s="894"/>
      <c r="M3232" s="894"/>
      <c r="N3232" s="895"/>
      <c r="P3232" s="362"/>
    </row>
    <row r="3233" spans="1:16" ht="21" customHeight="1">
      <c r="A3233" s="899" t="s">
        <v>323</v>
      </c>
      <c r="B3233" s="900"/>
      <c r="C3233" s="22"/>
      <c r="D3233" s="901"/>
      <c r="E3233" s="901"/>
      <c r="F3233" s="278"/>
      <c r="G3233" s="901"/>
      <c r="H3233" s="901"/>
      <c r="I3233" s="901"/>
      <c r="J3233" s="901"/>
      <c r="K3233" s="901"/>
      <c r="L3233" s="901"/>
      <c r="M3233" s="901"/>
      <c r="N3233" s="902"/>
      <c r="P3233" s="362"/>
    </row>
    <row r="3234" spans="1:16" ht="21" customHeight="1">
      <c r="A3234" s="899" t="s">
        <v>206</v>
      </c>
      <c r="B3234" s="900"/>
      <c r="C3234" s="22"/>
      <c r="D3234" s="901"/>
      <c r="E3234" s="901"/>
      <c r="F3234" s="278"/>
      <c r="G3234" s="901"/>
      <c r="H3234" s="901"/>
      <c r="I3234" s="901"/>
      <c r="J3234" s="901"/>
      <c r="K3234" s="901"/>
      <c r="L3234" s="901"/>
      <c r="M3234" s="901"/>
      <c r="N3234" s="902"/>
      <c r="P3234" s="362"/>
    </row>
    <row r="3235" spans="1:16" ht="21" customHeight="1">
      <c r="A3235" s="891" t="s">
        <v>322</v>
      </c>
      <c r="B3235" s="892"/>
      <c r="C3235" s="22"/>
      <c r="D3235" s="901"/>
      <c r="E3235" s="901"/>
      <c r="F3235" s="278"/>
      <c r="G3235" s="901"/>
      <c r="H3235" s="901"/>
      <c r="I3235" s="901"/>
      <c r="J3235" s="901"/>
      <c r="K3235" s="594" t="s">
        <v>322</v>
      </c>
      <c r="L3235" s="901"/>
      <c r="M3235" s="901"/>
      <c r="N3235" s="902"/>
      <c r="P3235" s="362"/>
    </row>
    <row r="3236" spans="1:16" ht="21" customHeight="1">
      <c r="A3236" s="891" t="s">
        <v>207</v>
      </c>
      <c r="B3236" s="892"/>
      <c r="C3236" s="22"/>
      <c r="D3236" s="901"/>
      <c r="E3236" s="901"/>
      <c r="F3236" s="278"/>
      <c r="G3236" s="901"/>
      <c r="H3236" s="901"/>
      <c r="I3236" s="901"/>
      <c r="J3236" s="901"/>
      <c r="K3236" s="901"/>
      <c r="L3236" s="901"/>
      <c r="M3236" s="901"/>
      <c r="N3236" s="902"/>
      <c r="P3236" s="362"/>
    </row>
    <row r="3237" spans="1:16" ht="21" customHeight="1" thickBot="1">
      <c r="A3237" s="905" t="s">
        <v>208</v>
      </c>
      <c r="B3237" s="906"/>
      <c r="C3237" s="906"/>
      <c r="D3237" s="906"/>
      <c r="E3237" s="906"/>
      <c r="F3237" s="314"/>
      <c r="G3237" s="907">
        <f>'statement of marks'!$HV$108</f>
        <v>45781</v>
      </c>
      <c r="H3237" s="907"/>
      <c r="I3237" s="908" t="s">
        <v>210</v>
      </c>
      <c r="J3237" s="908"/>
      <c r="K3237" s="903"/>
      <c r="L3237" s="903"/>
      <c r="M3237" s="903"/>
      <c r="N3237" s="904"/>
      <c r="P3237" s="362"/>
    </row>
    <row r="3238" spans="1:16" ht="21" customHeight="1" thickTop="1">
      <c r="A3238" s="962" t="s">
        <v>195</v>
      </c>
      <c r="B3238" s="963"/>
      <c r="C3238" s="963"/>
      <c r="D3238" s="963"/>
      <c r="E3238" s="963"/>
      <c r="F3238" s="963"/>
      <c r="G3238" s="963"/>
      <c r="H3238" s="963"/>
      <c r="I3238" s="963"/>
      <c r="J3238" s="963"/>
      <c r="K3238" s="963"/>
      <c r="L3238" s="963"/>
      <c r="M3238" s="963"/>
      <c r="N3238" s="964"/>
      <c r="P3238" s="362"/>
    </row>
    <row r="3239" spans="1:16" ht="21" customHeight="1">
      <c r="A3239" s="965" t="str">
        <f>IF('statement of marks'!$A$2="","",'statement of marks'!$A$2)</f>
        <v>Govt. Higher Secondary School, XYZ</v>
      </c>
      <c r="B3239" s="966"/>
      <c r="C3239" s="966"/>
      <c r="D3239" s="966"/>
      <c r="E3239" s="966"/>
      <c r="F3239" s="966"/>
      <c r="G3239" s="966"/>
      <c r="H3239" s="966"/>
      <c r="I3239" s="966"/>
      <c r="J3239" s="966"/>
      <c r="K3239" s="966"/>
      <c r="L3239" s="966"/>
      <c r="M3239" s="966"/>
      <c r="N3239" s="967"/>
      <c r="P3239" s="362"/>
    </row>
    <row r="3240" spans="1:16" ht="21" customHeight="1">
      <c r="A3240" s="965"/>
      <c r="B3240" s="966"/>
      <c r="C3240" s="966"/>
      <c r="D3240" s="966"/>
      <c r="E3240" s="966"/>
      <c r="F3240" s="966"/>
      <c r="G3240" s="966"/>
      <c r="H3240" s="966"/>
      <c r="I3240" s="966"/>
      <c r="J3240" s="966"/>
      <c r="K3240" s="966"/>
      <c r="L3240" s="966"/>
      <c r="M3240" s="966"/>
      <c r="N3240" s="967"/>
      <c r="P3240" s="362"/>
    </row>
    <row r="3241" spans="1:16" ht="21" customHeight="1">
      <c r="A3241" s="891" t="s">
        <v>196</v>
      </c>
      <c r="B3241" s="892"/>
      <c r="C3241" s="939" t="str">
        <f>IF(M3261="","MAIN EXAM.",IF(C3268="SUPPL.","SUPPL. EXAM.",IF(C3268="RE-EXAM.","RE-EXAM.",)))</f>
        <v>MAIN EXAM.</v>
      </c>
      <c r="D3241" s="939"/>
      <c r="E3241" s="939"/>
      <c r="F3241" s="939"/>
      <c r="G3241" s="939"/>
      <c r="H3241" s="948" t="s">
        <v>133</v>
      </c>
      <c r="I3241" s="949"/>
      <c r="J3241" s="352" t="str">
        <f>IF('statement of marks'!$F$3="","",'statement of marks'!$F$3)</f>
        <v>2024-25</v>
      </c>
      <c r="K3241" s="939" t="s">
        <v>62</v>
      </c>
      <c r="L3241" s="939"/>
      <c r="M3241" s="939" t="str">
        <f>IF('statement of marks'!D90="","",'statement of marks'!D90)</f>
        <v/>
      </c>
      <c r="N3241" s="950"/>
      <c r="P3241" s="362"/>
    </row>
    <row r="3242" spans="1:16" ht="21" customHeight="1">
      <c r="A3242" s="891" t="s">
        <v>36</v>
      </c>
      <c r="B3242" s="892"/>
      <c r="C3242" s="892" t="str">
        <f>IF('statement of marks'!G90="","",'statement of marks'!G90)</f>
        <v/>
      </c>
      <c r="D3242" s="892"/>
      <c r="E3242" s="892"/>
      <c r="F3242" s="892"/>
      <c r="G3242" s="892"/>
      <c r="H3242" s="892"/>
      <c r="I3242" s="892"/>
      <c r="J3242" s="892"/>
      <c r="K3242" s="892"/>
      <c r="L3242" s="892"/>
      <c r="M3242" s="892"/>
      <c r="N3242" s="951"/>
      <c r="P3242" s="362"/>
    </row>
    <row r="3243" spans="1:16" ht="21" customHeight="1">
      <c r="A3243" s="891" t="s">
        <v>37</v>
      </c>
      <c r="B3243" s="892"/>
      <c r="C3243" s="892" t="str">
        <f>IF('statement of marks'!H90="","",'statement of marks'!H90)</f>
        <v/>
      </c>
      <c r="D3243" s="892"/>
      <c r="E3243" s="892"/>
      <c r="F3243" s="892"/>
      <c r="G3243" s="892"/>
      <c r="H3243" s="892"/>
      <c r="I3243" s="892"/>
      <c r="J3243" s="892"/>
      <c r="K3243" s="892"/>
      <c r="L3243" s="892"/>
      <c r="M3243" s="892"/>
      <c r="N3243" s="951"/>
      <c r="P3243" s="362"/>
    </row>
    <row r="3244" spans="1:16" ht="21" customHeight="1">
      <c r="A3244" s="891" t="s">
        <v>38</v>
      </c>
      <c r="B3244" s="892"/>
      <c r="C3244" s="892" t="str">
        <f>IF('statement of marks'!I90="","",'statement of marks'!I90)</f>
        <v/>
      </c>
      <c r="D3244" s="892"/>
      <c r="E3244" s="892"/>
      <c r="F3244" s="892"/>
      <c r="G3244" s="892"/>
      <c r="H3244" s="892"/>
      <c r="I3244" s="892"/>
      <c r="J3244" s="892"/>
      <c r="K3244" s="892"/>
      <c r="L3244" s="892"/>
      <c r="M3244" s="892"/>
      <c r="N3244" s="951"/>
      <c r="P3244" s="362"/>
    </row>
    <row r="3245" spans="1:16" ht="21" customHeight="1">
      <c r="A3245" s="891" t="s">
        <v>243</v>
      </c>
      <c r="B3245" s="892"/>
      <c r="C3245" s="892" t="str">
        <f>IF('statement of marks'!$A$3="","",'statement of marks'!$A$3)</f>
        <v>9 'A'</v>
      </c>
      <c r="D3245" s="892"/>
      <c r="E3245" s="939" t="s">
        <v>63</v>
      </c>
      <c r="F3245" s="939"/>
      <c r="G3245" s="939"/>
      <c r="H3245" s="939" t="str">
        <f>IF('statement of marks'!E90="","",'statement of marks'!E90)</f>
        <v/>
      </c>
      <c r="I3245" s="939"/>
      <c r="J3245" s="952" t="s">
        <v>58</v>
      </c>
      <c r="K3245" s="952"/>
      <c r="L3245" s="953" t="str">
        <f>IF('statement of marks'!F90="","",'statement of marks'!F90)</f>
        <v/>
      </c>
      <c r="M3245" s="953"/>
      <c r="N3245" s="954"/>
      <c r="P3245" s="362"/>
    </row>
    <row r="3246" spans="1:16" ht="21" customHeight="1">
      <c r="A3246" s="955" t="s">
        <v>197</v>
      </c>
      <c r="B3246" s="956" t="s">
        <v>198</v>
      </c>
      <c r="C3246" s="659" t="s">
        <v>67</v>
      </c>
      <c r="D3246" s="659" t="s">
        <v>68</v>
      </c>
      <c r="E3246" s="957" t="s">
        <v>434</v>
      </c>
      <c r="F3246" s="958" t="s">
        <v>431</v>
      </c>
      <c r="G3246" s="659" t="s">
        <v>370</v>
      </c>
      <c r="H3246" s="659" t="s">
        <v>212</v>
      </c>
      <c r="I3246" s="659" t="s">
        <v>432</v>
      </c>
      <c r="J3246" s="659" t="s">
        <v>168</v>
      </c>
      <c r="K3246" s="659" t="s">
        <v>438</v>
      </c>
      <c r="L3246" s="659" t="s">
        <v>365</v>
      </c>
      <c r="M3246" s="659" t="s">
        <v>366</v>
      </c>
      <c r="N3246" s="961" t="s">
        <v>213</v>
      </c>
      <c r="P3246" s="362"/>
    </row>
    <row r="3247" spans="1:16" ht="21" customHeight="1">
      <c r="A3247" s="955"/>
      <c r="B3247" s="956"/>
      <c r="C3247" s="659"/>
      <c r="D3247" s="659"/>
      <c r="E3247" s="957"/>
      <c r="F3247" s="959"/>
      <c r="G3247" s="659"/>
      <c r="H3247" s="659"/>
      <c r="I3247" s="659"/>
      <c r="J3247" s="659"/>
      <c r="K3247" s="659"/>
      <c r="L3247" s="659"/>
      <c r="M3247" s="659"/>
      <c r="N3247" s="961"/>
      <c r="P3247" s="362"/>
    </row>
    <row r="3248" spans="1:16" ht="21" customHeight="1">
      <c r="A3248" s="955"/>
      <c r="B3248" s="956"/>
      <c r="C3248" s="659"/>
      <c r="D3248" s="659"/>
      <c r="E3248" s="957"/>
      <c r="F3248" s="960"/>
      <c r="G3248" s="659"/>
      <c r="H3248" s="659"/>
      <c r="I3248" s="659"/>
      <c r="J3248" s="659"/>
      <c r="K3248" s="659"/>
      <c r="L3248" s="659"/>
      <c r="M3248" s="659"/>
      <c r="N3248" s="961"/>
      <c r="P3248" s="362"/>
    </row>
    <row r="3249" spans="1:16" ht="21" customHeight="1">
      <c r="A3249" s="922" t="s">
        <v>149</v>
      </c>
      <c r="B3249" s="923"/>
      <c r="C3249" s="274">
        <v>10</v>
      </c>
      <c r="D3249" s="274">
        <v>10</v>
      </c>
      <c r="E3249" s="322" t="s">
        <v>436</v>
      </c>
      <c r="F3249" s="322" t="s">
        <v>437</v>
      </c>
      <c r="G3249" s="274">
        <v>70</v>
      </c>
      <c r="H3249" s="270">
        <v>100</v>
      </c>
      <c r="I3249" s="202">
        <v>100</v>
      </c>
      <c r="J3249" s="270">
        <v>200</v>
      </c>
      <c r="K3249" s="279"/>
      <c r="L3249" s="270">
        <v>100</v>
      </c>
      <c r="M3249" s="270"/>
      <c r="N3249" s="201">
        <v>200</v>
      </c>
      <c r="P3249" s="362"/>
    </row>
    <row r="3250" spans="1:16" ht="21" customHeight="1">
      <c r="A3250" s="891" t="str">
        <f>'statement of marks'!$J$3</f>
        <v xml:space="preserve"> HINDI</v>
      </c>
      <c r="B3250" s="892"/>
      <c r="C3250" s="277" t="str">
        <f>IF('statement of marks'!J90="","",'statement of marks'!J90)</f>
        <v/>
      </c>
      <c r="D3250" s="277" t="str">
        <f>IF('statement of marks'!K90="","",'statement of marks'!K90)</f>
        <v/>
      </c>
      <c r="E3250" s="277" t="str">
        <f>IF('statement of marks'!L90="","",'statement of marks'!L90)</f>
        <v/>
      </c>
      <c r="F3250" s="360" t="str">
        <f>IF('statement of marks'!N90="","",'statement of marks'!N90)</f>
        <v/>
      </c>
      <c r="G3250" s="277" t="str">
        <f>IF('statement of marks'!O90="","",'statement of marks'!O90)</f>
        <v/>
      </c>
      <c r="H3250" s="270" t="str">
        <f t="shared" ref="H3250:H3255" si="497">IF(G3250="","",SUM(C3250:G3250))</f>
        <v/>
      </c>
      <c r="I3250" s="202" t="str">
        <f>IF('statement of marks'!Q90="","",'statement of marks'!Q90)</f>
        <v/>
      </c>
      <c r="J3250" s="203" t="str">
        <f t="shared" ref="J3250:J3255" si="498">IF(I3250="","",SUM(H3250:I3250))</f>
        <v/>
      </c>
      <c r="K3250" s="275" t="str">
        <f>CONCATENATE('statement of marks'!HZ90,'statement of marks'!IA90,'statement of marks'!IB90)</f>
        <v/>
      </c>
      <c r="L3250" s="277" t="str">
        <f>IF('result subject-wise'!AB90="","",'result subject-wise'!AB90)</f>
        <v/>
      </c>
      <c r="M3250" s="277" t="str">
        <f>IF('result subject-wise'!AK90="","",'result subject-wise'!AK90)</f>
        <v/>
      </c>
      <c r="N3250" s="276" t="str">
        <f>IF(AND(K3250="RE",M3250=""),"",IF(AND(K3250="S",M3250=""),"",IF(M3250="P",SUM(H3250,L3250),J3250)))</f>
        <v/>
      </c>
      <c r="P3250" s="362"/>
    </row>
    <row r="3251" spans="1:16" ht="21" customHeight="1">
      <c r="A3251" s="891" t="str">
        <f>'statement of marks'!$Y$3</f>
        <v xml:space="preserve"> ENGLISH</v>
      </c>
      <c r="B3251" s="892"/>
      <c r="C3251" s="277" t="str">
        <f>IF('statement of marks'!Y90="","",'statement of marks'!Y90)</f>
        <v/>
      </c>
      <c r="D3251" s="277" t="str">
        <f>IF('statement of marks'!Z90="","",'statement of marks'!Z90)</f>
        <v/>
      </c>
      <c r="E3251" s="277" t="str">
        <f>IF('statement of marks'!AA90="","",'statement of marks'!AA90)</f>
        <v/>
      </c>
      <c r="F3251" s="360" t="str">
        <f>IF('statement of marks'!AC90="","",'statement of marks'!AC90)</f>
        <v/>
      </c>
      <c r="G3251" s="277" t="str">
        <f>IF('statement of marks'!AD90="","",'statement of marks'!AD90)</f>
        <v/>
      </c>
      <c r="H3251" s="270" t="str">
        <f t="shared" si="497"/>
        <v/>
      </c>
      <c r="I3251" s="202" t="str">
        <f>IF('statement of marks'!AF90="","",'statement of marks'!AF90)</f>
        <v/>
      </c>
      <c r="J3251" s="203" t="str">
        <f t="shared" si="498"/>
        <v/>
      </c>
      <c r="K3251" s="275" t="str">
        <f>CONCATENATE('statement of marks'!IC90,'statement of marks'!ID90,'statement of marks'!IE90,)</f>
        <v/>
      </c>
      <c r="L3251" s="277" t="str">
        <f>IF('result subject-wise'!AC90="","",'result subject-wise'!AC90)</f>
        <v/>
      </c>
      <c r="M3251" s="277" t="str">
        <f>IF('result subject-wise'!AL90="","",'result subject-wise'!AL90)</f>
        <v/>
      </c>
      <c r="N3251" s="276" t="str">
        <f t="shared" ref="N3251:N3255" si="499">IF(AND(K3251="RE",M3251=""),"",IF(AND(K3251="S",M3251=""),"",IF(M3251="P",SUM(H3251,L3251),J3251)))</f>
        <v/>
      </c>
      <c r="P3251" s="362"/>
    </row>
    <row r="3252" spans="1:16" ht="21" customHeight="1">
      <c r="A3252" s="891" t="str">
        <f>'statement of marks'!AO90</f>
        <v/>
      </c>
      <c r="B3252" s="892"/>
      <c r="C3252" s="277" t="str">
        <f>IF('statement of marks'!AP90="","",'statement of marks'!AP90)</f>
        <v/>
      </c>
      <c r="D3252" s="277" t="str">
        <f>IF('statement of marks'!AQ90="","",'statement of marks'!AQ90)</f>
        <v/>
      </c>
      <c r="E3252" s="277" t="str">
        <f>IF('statement of marks'!AR90="","",'statement of marks'!AR90)</f>
        <v/>
      </c>
      <c r="F3252" s="360" t="str">
        <f>IF('statement of marks'!AT90="","",'statement of marks'!AT90)</f>
        <v/>
      </c>
      <c r="G3252" s="277" t="str">
        <f>IF('statement of marks'!AU90="","",'statement of marks'!AU90)</f>
        <v/>
      </c>
      <c r="H3252" s="270" t="str">
        <f t="shared" si="497"/>
        <v/>
      </c>
      <c r="I3252" s="202" t="str">
        <f>IF('statement of marks'!AW90="","",'statement of marks'!AW90)</f>
        <v/>
      </c>
      <c r="J3252" s="203" t="str">
        <f t="shared" si="498"/>
        <v/>
      </c>
      <c r="K3252" s="275" t="str">
        <f>CONCATENATE('statement of marks'!IF90,'statement of marks'!IL90,'statement of marks'!IM90)</f>
        <v/>
      </c>
      <c r="L3252" s="277" t="str">
        <f>IF('result subject-wise'!AD90="","",'result subject-wise'!AD90)</f>
        <v/>
      </c>
      <c r="M3252" s="277" t="str">
        <f>IF('result subject-wise'!AM90="","",'result subject-wise'!AM90)</f>
        <v/>
      </c>
      <c r="N3252" s="276" t="str">
        <f t="shared" si="499"/>
        <v/>
      </c>
      <c r="P3252" s="362"/>
    </row>
    <row r="3253" spans="1:16" ht="21" customHeight="1">
      <c r="A3253" s="891" t="str">
        <f>'statement of marks'!$BE$3</f>
        <v xml:space="preserve"> SCIENCE</v>
      </c>
      <c r="B3253" s="892"/>
      <c r="C3253" s="277" t="str">
        <f>IF('statement of marks'!BE90="","",'statement of marks'!BE90)</f>
        <v/>
      </c>
      <c r="D3253" s="277" t="str">
        <f>IF('statement of marks'!BF90="","",'statement of marks'!BF90)</f>
        <v/>
      </c>
      <c r="E3253" s="277" t="str">
        <f>IF('statement of marks'!BG90="","",'statement of marks'!BG90)</f>
        <v/>
      </c>
      <c r="F3253" s="360" t="str">
        <f>IF('statement of marks'!BI90="","",'statement of marks'!BI90)</f>
        <v/>
      </c>
      <c r="G3253" s="277" t="str">
        <f>IF('statement of marks'!BJ90="","",'statement of marks'!BJ90)</f>
        <v/>
      </c>
      <c r="H3253" s="270" t="str">
        <f t="shared" si="497"/>
        <v/>
      </c>
      <c r="I3253" s="202" t="str">
        <f>IF('statement of marks'!BL90="","",'statement of marks'!BL90)</f>
        <v/>
      </c>
      <c r="J3253" s="203" t="str">
        <f t="shared" si="498"/>
        <v/>
      </c>
      <c r="K3253" s="275" t="str">
        <f>CONCATENATE('statement of marks'!IN90,'statement of marks'!IO90,'statement of marks'!IP90)</f>
        <v/>
      </c>
      <c r="L3253" s="277" t="str">
        <f>IF('result subject-wise'!AE90="","",'result subject-wise'!AE90)</f>
        <v/>
      </c>
      <c r="M3253" s="277" t="str">
        <f>IF('result subject-wise'!AN90="","",'result subject-wise'!AN90)</f>
        <v/>
      </c>
      <c r="N3253" s="276" t="str">
        <f t="shared" si="499"/>
        <v/>
      </c>
      <c r="P3253" s="362"/>
    </row>
    <row r="3254" spans="1:16" ht="21" customHeight="1">
      <c r="A3254" s="909" t="str">
        <f>'statement of marks'!$BU90</f>
        <v xml:space="preserve"> SOCIAL SCIENCE</v>
      </c>
      <c r="B3254" s="910"/>
      <c r="C3254" s="277">
        <f>IF('statement of marks'!CL90="","",'statement of marks'!CL90)</f>
        <v>10</v>
      </c>
      <c r="D3254" s="277">
        <f>IF('statement of marks'!CM90="","",'statement of marks'!CM90)</f>
        <v>10</v>
      </c>
      <c r="E3254" s="277">
        <f>IF('statement of marks'!CN90="","",'statement of marks'!CN90)</f>
        <v>9</v>
      </c>
      <c r="F3254" s="360">
        <f>IF('statement of marks'!CO90="","",'statement of marks'!CO90)</f>
        <v>0.5</v>
      </c>
      <c r="G3254" s="277">
        <f>IF('statement of marks'!CP90="","",'statement of marks'!CP90)</f>
        <v>70</v>
      </c>
      <c r="H3254" s="270">
        <f t="shared" si="497"/>
        <v>99.5</v>
      </c>
      <c r="I3254" s="202">
        <f>IF('statement of marks'!CR90="","",'statement of marks'!CR90)</f>
        <v>100</v>
      </c>
      <c r="J3254" s="203">
        <f t="shared" si="498"/>
        <v>199.5</v>
      </c>
      <c r="K3254" s="275" t="str">
        <f>CONCATENATE('statement of marks'!IQ90,'statement of marks'!IR90,'statement of marks'!IS90)</f>
        <v/>
      </c>
      <c r="L3254" s="277" t="str">
        <f>IF('result subject-wise'!AF90="","",'result subject-wise'!AF90)</f>
        <v/>
      </c>
      <c r="M3254" s="277" t="str">
        <f>IF('result subject-wise'!AO90="","",'result subject-wise'!AO90)</f>
        <v/>
      </c>
      <c r="N3254" s="276">
        <f t="shared" si="499"/>
        <v>199.5</v>
      </c>
      <c r="P3254" s="362"/>
    </row>
    <row r="3255" spans="1:16" ht="21" customHeight="1">
      <c r="A3255" s="891" t="str">
        <f>'statement of marks'!$CZ$3</f>
        <v xml:space="preserve"> MATHEMATICS</v>
      </c>
      <c r="B3255" s="892"/>
      <c r="C3255" s="277">
        <f>IF('statement of marks'!CZ90="","",'statement of marks'!CZ90)</f>
        <v>5</v>
      </c>
      <c r="D3255" s="277">
        <f>IF('statement of marks'!DA90="","",'statement of marks'!DA90)</f>
        <v>4</v>
      </c>
      <c r="E3255" s="277">
        <f>IF('statement of marks'!DB90="","",'statement of marks'!DB90)</f>
        <v>8</v>
      </c>
      <c r="F3255" s="360">
        <f>IF('statement of marks'!DD90="","",'statement of marks'!DD90)</f>
        <v>1</v>
      </c>
      <c r="G3255" s="277">
        <f>IF('statement of marks'!DE90="","",'statement of marks'!DE90)</f>
        <v>25</v>
      </c>
      <c r="H3255" s="270">
        <f t="shared" si="497"/>
        <v>43</v>
      </c>
      <c r="I3255" s="202">
        <f>IF('statement of marks'!DG90="","",'statement of marks'!DG90)</f>
        <v>90</v>
      </c>
      <c r="J3255" s="203">
        <f t="shared" si="498"/>
        <v>133</v>
      </c>
      <c r="K3255" s="275" t="str">
        <f>CONCATENATE('statement of marks'!IT90,'statement of marks'!IU90,'statement of marks'!IV90)</f>
        <v/>
      </c>
      <c r="L3255" s="277" t="str">
        <f>IF('result subject-wise'!AG90="","",'result subject-wise'!AG90)</f>
        <v/>
      </c>
      <c r="M3255" s="277" t="str">
        <f>IF('result subject-wise'!AP90="","",'result subject-wise'!AP90)</f>
        <v/>
      </c>
      <c r="N3255" s="276">
        <f t="shared" si="499"/>
        <v>133</v>
      </c>
      <c r="P3255" s="362"/>
    </row>
    <row r="3256" spans="1:16" ht="21" customHeight="1">
      <c r="A3256" s="911" t="s">
        <v>214</v>
      </c>
      <c r="B3256" s="912"/>
      <c r="C3256" s="274">
        <f t="shared" ref="C3256:D3256" si="500">IF(C3255="","",SUM(C3250:C3255))</f>
        <v>15</v>
      </c>
      <c r="D3256" s="274">
        <f t="shared" si="500"/>
        <v>14</v>
      </c>
      <c r="E3256" s="274">
        <f>IF(E3255="","",SUM(E3250:E3255))</f>
        <v>17</v>
      </c>
      <c r="F3256" s="361">
        <f>IF(F3255="","",SUM(F3250:F3255))</f>
        <v>1.5</v>
      </c>
      <c r="G3256" s="274">
        <f t="shared" ref="G3256:J3256" si="501">IF(G3255="","",SUM(G3250:G3255))</f>
        <v>95</v>
      </c>
      <c r="H3256" s="274">
        <f t="shared" si="501"/>
        <v>142.5</v>
      </c>
      <c r="I3256" s="274">
        <f t="shared" si="501"/>
        <v>190</v>
      </c>
      <c r="J3256" s="274">
        <f t="shared" si="501"/>
        <v>332.5</v>
      </c>
      <c r="K3256" s="913"/>
      <c r="L3256" s="914"/>
      <c r="M3256" s="919">
        <f>COUNTIF(M3250:M3255,"F")</f>
        <v>0</v>
      </c>
      <c r="N3256" s="273">
        <f>SUM(N3250:N3255)</f>
        <v>332.5</v>
      </c>
      <c r="P3256" s="362"/>
    </row>
    <row r="3257" spans="1:16" ht="21" customHeight="1">
      <c r="A3257" s="911" t="s">
        <v>199</v>
      </c>
      <c r="B3257" s="912"/>
      <c r="C3257" s="270">
        <f>60-(COUNTIF(C3250:C3255,"NA")*C3249+COUNTIF(C3250:C3255,"ML")*C3249)</f>
        <v>60</v>
      </c>
      <c r="D3257" s="270">
        <f>60-(COUNTIF(D3250:D3255,"NA")*D3249+COUNTIF(D3250:D3255,"ML")*D3249)</f>
        <v>60</v>
      </c>
      <c r="E3257" s="270">
        <f>53-(COUNTIF(E3250:E3255,"NA")*9+COUNTIF(E3250:E3255,"ML")*9)</f>
        <v>53</v>
      </c>
      <c r="F3257" s="270">
        <f>7-(COUNTIF(F3250:F3255,"ML")*1)</f>
        <v>7</v>
      </c>
      <c r="G3257" s="270">
        <f>420-(COUNTIF(G3250:G3255,"NA")*G3249+COUNTIF(G3250:G3255,"ML")*G3249)</f>
        <v>420</v>
      </c>
      <c r="H3257" s="270">
        <f>SUM(C3257:G3257)</f>
        <v>600</v>
      </c>
      <c r="I3257" s="270">
        <f>600-(COUNTIF(I3250:I3255,"ML")*100)</f>
        <v>600</v>
      </c>
      <c r="J3257" s="270">
        <f>SUM(H3257:I3257)</f>
        <v>1200</v>
      </c>
      <c r="K3257" s="915"/>
      <c r="L3257" s="916"/>
      <c r="M3257" s="920"/>
      <c r="N3257" s="201">
        <f>6*N3249</f>
        <v>1200</v>
      </c>
      <c r="P3257" s="362"/>
    </row>
    <row r="3258" spans="1:16" ht="21" customHeight="1">
      <c r="A3258" s="922" t="s">
        <v>130</v>
      </c>
      <c r="B3258" s="923"/>
      <c r="C3258" s="204">
        <f t="shared" ref="C3258:J3258" si="502">C3256/C3257*100</f>
        <v>25</v>
      </c>
      <c r="D3258" s="204">
        <f t="shared" si="502"/>
        <v>23.333333333333332</v>
      </c>
      <c r="E3258" s="204">
        <f t="shared" si="502"/>
        <v>32.075471698113205</v>
      </c>
      <c r="F3258" s="204">
        <f t="shared" si="502"/>
        <v>21.428571428571427</v>
      </c>
      <c r="G3258" s="204">
        <f t="shared" si="502"/>
        <v>22.61904761904762</v>
      </c>
      <c r="H3258" s="204">
        <f t="shared" si="502"/>
        <v>23.75</v>
      </c>
      <c r="I3258" s="204">
        <f t="shared" si="502"/>
        <v>31.666666666666664</v>
      </c>
      <c r="J3258" s="204">
        <f t="shared" si="502"/>
        <v>27.708333333333336</v>
      </c>
      <c r="K3258" s="917"/>
      <c r="L3258" s="918"/>
      <c r="M3258" s="921"/>
      <c r="N3258" s="354">
        <f>N3256/N3257*100</f>
        <v>27.708333333333336</v>
      </c>
      <c r="P3258" s="363"/>
    </row>
    <row r="3259" spans="1:16" ht="21" customHeight="1">
      <c r="A3259" s="891" t="str">
        <f>'statement of marks'!$DS$3</f>
        <v>RAJASTHAN KA SWARNIM ITIHAS</v>
      </c>
      <c r="B3259" s="892"/>
      <c r="C3259" s="272">
        <f>IF('statement of marks'!DS90="","",'statement of marks'!DS90)</f>
        <v>10</v>
      </c>
      <c r="D3259" s="272">
        <f>IF('statement of marks'!DT90="","",'statement of marks'!DT90)</f>
        <v>10</v>
      </c>
      <c r="E3259" s="277">
        <f>IF('statement of marks'!DU90="","",'statement of marks'!DU90)</f>
        <v>10</v>
      </c>
      <c r="F3259" s="924"/>
      <c r="G3259" s="272">
        <f>IF('statement of marks'!DW90="","",'statement of marks'!DW90)</f>
        <v>70</v>
      </c>
      <c r="H3259" s="270">
        <f>IF(G3259="","",SUM(C3259:G3259))</f>
        <v>100</v>
      </c>
      <c r="I3259" s="272">
        <f>IF('statement of marks'!DY90="","",'statement of marks'!DY90)</f>
        <v>100</v>
      </c>
      <c r="J3259" s="270">
        <f>IF(I3259="","",SUM(H3259:I3259))</f>
        <v>200</v>
      </c>
      <c r="K3259" s="275" t="str">
        <f>IF('statement of marks'!IW90="","",'statement of marks'!IW90)</f>
        <v/>
      </c>
      <c r="L3259" s="280" t="str">
        <f>IF('result subject-wise'!AQ90="","",'result subject-wise'!AQ90)</f>
        <v/>
      </c>
      <c r="M3259" s="927" t="s">
        <v>441</v>
      </c>
      <c r="N3259" s="928"/>
      <c r="P3259" s="362"/>
    </row>
    <row r="3260" spans="1:16" ht="21" customHeight="1">
      <c r="A3260" s="891" t="str">
        <f>'statement of marks'!$EG$3</f>
        <v xml:space="preserve"> PH. AND HEALTH EDU.</v>
      </c>
      <c r="B3260" s="892"/>
      <c r="C3260" s="272">
        <f>IF('statement of marks'!EI90="","",'statement of marks'!EI90)</f>
        <v>14</v>
      </c>
      <c r="D3260" s="272">
        <f>IF('statement of marks'!EL90="","",'statement of marks'!EL90)</f>
        <v>11</v>
      </c>
      <c r="E3260" s="277">
        <f>IF('statement of marks'!EO90="","",'statement of marks'!EO90)</f>
        <v>25</v>
      </c>
      <c r="F3260" s="925"/>
      <c r="G3260" s="272">
        <f>IF('statement of marks'!EU90="","",'statement of marks'!EU90)</f>
        <v>38</v>
      </c>
      <c r="H3260" s="270">
        <f>IF(G3260="","",SUM(C3260:G3260))</f>
        <v>88</v>
      </c>
      <c r="I3260" s="272">
        <f>IF('statement of marks'!EZ90="","",'statement of marks'!EZ90)</f>
        <v>100</v>
      </c>
      <c r="J3260" s="270">
        <f>IF(I3260="","",SUM(H3260:I3260))</f>
        <v>188</v>
      </c>
      <c r="K3260" s="275" t="str">
        <f>IF('statement of marks'!IX90="","",'statement of marks'!IX90)</f>
        <v>A</v>
      </c>
      <c r="L3260" s="274" t="str">
        <f>IF('result subject-wise'!AR90="","",'result subject-wise'!AR90)</f>
        <v/>
      </c>
      <c r="M3260" s="929"/>
      <c r="N3260" s="930"/>
      <c r="P3260" s="362"/>
    </row>
    <row r="3261" spans="1:16" ht="21" customHeight="1">
      <c r="A3261" s="891" t="str">
        <f>'statement of marks'!$FJ$3</f>
        <v xml:space="preserve"> FOUNDATION OF IT</v>
      </c>
      <c r="B3261" s="892"/>
      <c r="C3261" s="272">
        <f>IF('statement of marks'!FJ90="","",'statement of marks'!FJ90)</f>
        <v>10</v>
      </c>
      <c r="D3261" s="272">
        <f>IF('statement of marks'!FK90="","",'statement of marks'!FK90)</f>
        <v>10</v>
      </c>
      <c r="E3261" s="277">
        <f>IF('statement of marks'!FL90="","",'statement of marks'!FL90)</f>
        <v>10</v>
      </c>
      <c r="F3261" s="926"/>
      <c r="G3261" s="272">
        <f>IF('statement of marks'!FP90="","",'statement of marks'!FP90)</f>
        <v>51</v>
      </c>
      <c r="H3261" s="270">
        <f>IF(G3261="","",SUM(C3261:G3261))</f>
        <v>81</v>
      </c>
      <c r="I3261" s="272">
        <f>IF('statement of marks'!FU90="","",'statement of marks'!FU90)</f>
        <v>90</v>
      </c>
      <c r="J3261" s="270">
        <f>IF(I3261="","",SUM(H3261:I3261))</f>
        <v>171</v>
      </c>
      <c r="K3261" s="275" t="str">
        <f>IF('statement of marks'!IY90="","",'statement of marks'!IY90)</f>
        <v>A</v>
      </c>
      <c r="L3261" s="274" t="str">
        <f>IF('result subject-wise'!AS90="","",'result subject-wise'!AS90)</f>
        <v/>
      </c>
      <c r="M3261" s="931" t="str">
        <f>IF('result subject-wise'!AV90="","",'result subject-wise'!AV90)</f>
        <v/>
      </c>
      <c r="N3261" s="932"/>
      <c r="P3261" s="362"/>
    </row>
    <row r="3262" spans="1:16" ht="21" customHeight="1">
      <c r="A3262" s="891" t="str">
        <f>'statement of marks'!$GE$3</f>
        <v xml:space="preserve"> S.U.P.W.</v>
      </c>
      <c r="B3262" s="892"/>
      <c r="C3262" s="933" t="s">
        <v>244</v>
      </c>
      <c r="D3262" s="934"/>
      <c r="E3262" s="933" t="s">
        <v>74</v>
      </c>
      <c r="F3262" s="933"/>
      <c r="G3262" s="934"/>
      <c r="H3262" s="934" t="s">
        <v>75</v>
      </c>
      <c r="I3262" s="934"/>
      <c r="J3262" s="270" t="s">
        <v>35</v>
      </c>
      <c r="K3262" s="274" t="s">
        <v>52</v>
      </c>
      <c r="L3262" s="935"/>
      <c r="M3262" s="933" t="s">
        <v>130</v>
      </c>
      <c r="N3262" s="936"/>
      <c r="P3262" s="362"/>
    </row>
    <row r="3263" spans="1:16" ht="21" customHeight="1">
      <c r="A3263" s="891"/>
      <c r="B3263" s="892"/>
      <c r="C3263" s="934">
        <f>'statement of marks'!$GE$6</f>
        <v>25</v>
      </c>
      <c r="D3263" s="934"/>
      <c r="E3263" s="934">
        <f>'statement of marks'!$GF$6</f>
        <v>45</v>
      </c>
      <c r="F3263" s="934"/>
      <c r="G3263" s="934"/>
      <c r="H3263" s="934">
        <f>'statement of marks'!$GG$6</f>
        <v>30</v>
      </c>
      <c r="I3263" s="934"/>
      <c r="J3263" s="270">
        <f>SUM(C3263,E3263,H3263)</f>
        <v>100</v>
      </c>
      <c r="K3263" s="274"/>
      <c r="L3263" s="935"/>
      <c r="M3263" s="937" t="str">
        <f>IF(M3261="PASS",N3258,"")</f>
        <v/>
      </c>
      <c r="N3263" s="938"/>
      <c r="P3263" s="362"/>
    </row>
    <row r="3264" spans="1:16" ht="21" customHeight="1">
      <c r="A3264" s="891"/>
      <c r="B3264" s="892"/>
      <c r="C3264" s="939">
        <f>IF('statement of marks'!GE90="","",'statement of marks'!GE90)</f>
        <v>24</v>
      </c>
      <c r="D3264" s="939"/>
      <c r="E3264" s="939">
        <f>'statement of marks'!GF90</f>
        <v>44</v>
      </c>
      <c r="F3264" s="939"/>
      <c r="G3264" s="939"/>
      <c r="H3264" s="939">
        <f>'statement of marks'!GG90</f>
        <v>30</v>
      </c>
      <c r="I3264" s="939"/>
      <c r="J3264" s="272">
        <f>IF(H3264="","",SUM(C3264,E3264,H3264))</f>
        <v>98</v>
      </c>
      <c r="K3264" s="275" t="str">
        <f>IF('statement of marks'!IZ90="","",'statement of marks'!IZ90)</f>
        <v>A</v>
      </c>
      <c r="L3264" s="935"/>
      <c r="M3264" s="940" t="s">
        <v>50</v>
      </c>
      <c r="N3264" s="941"/>
      <c r="P3264" s="362"/>
    </row>
    <row r="3265" spans="1:16" ht="21" customHeight="1">
      <c r="A3265" s="891" t="str">
        <f>'statement of marks'!$GN$3</f>
        <v xml:space="preserve"> ART EDU.</v>
      </c>
      <c r="B3265" s="892"/>
      <c r="C3265" s="934" t="s">
        <v>76</v>
      </c>
      <c r="D3265" s="934"/>
      <c r="E3265" s="934" t="s">
        <v>77</v>
      </c>
      <c r="F3265" s="934"/>
      <c r="G3265" s="934"/>
      <c r="H3265" s="934" t="s">
        <v>78</v>
      </c>
      <c r="I3265" s="934"/>
      <c r="J3265" s="270" t="s">
        <v>35</v>
      </c>
      <c r="K3265" s="274" t="s">
        <v>52</v>
      </c>
      <c r="L3265" s="935"/>
      <c r="M3265" s="942" t="str">
        <f>IF(M3263="","",IF(M3263&gt;=60,"FIRST",IF(M3263&gt;=48,"SECOND",IF(M3263&gt;=36,"THIRD"))))</f>
        <v/>
      </c>
      <c r="N3265" s="943"/>
      <c r="P3265" s="362"/>
    </row>
    <row r="3266" spans="1:16" ht="21" customHeight="1">
      <c r="A3266" s="891"/>
      <c r="B3266" s="892"/>
      <c r="C3266" s="934">
        <f>'statement of marks'!$GN$6</f>
        <v>25</v>
      </c>
      <c r="D3266" s="934"/>
      <c r="E3266" s="274">
        <f>'statement of marks'!$GO$6</f>
        <v>30</v>
      </c>
      <c r="F3266" s="274"/>
      <c r="G3266" s="270">
        <f>'statement of marks'!$GP$6</f>
        <v>30</v>
      </c>
      <c r="H3266" s="934">
        <f>'statement of marks'!$GQ$6</f>
        <v>15</v>
      </c>
      <c r="I3266" s="934"/>
      <c r="J3266" s="270">
        <f>SUM(C3266,E3266,G3266,H3266)</f>
        <v>100</v>
      </c>
      <c r="K3266" s="274"/>
      <c r="L3266" s="935"/>
      <c r="M3266" s="942"/>
      <c r="N3266" s="943"/>
      <c r="P3266" s="362"/>
    </row>
    <row r="3267" spans="1:16" ht="21" customHeight="1">
      <c r="A3267" s="891"/>
      <c r="B3267" s="892"/>
      <c r="C3267" s="939">
        <f>IF('statement of marks'!GN90="","",'statement of marks'!GN90)</f>
        <v>24</v>
      </c>
      <c r="D3267" s="939"/>
      <c r="E3267" s="277">
        <f>'statement of marks'!GO90</f>
        <v>28</v>
      </c>
      <c r="F3267" s="277"/>
      <c r="G3267" s="272">
        <f>'statement of marks'!GP90</f>
        <v>27</v>
      </c>
      <c r="H3267" s="939">
        <f>'statement of marks'!GQ90</f>
        <v>14</v>
      </c>
      <c r="I3267" s="939"/>
      <c r="J3267" s="270">
        <f>IF(H3267="","",SUM(C3267:H3267))</f>
        <v>93</v>
      </c>
      <c r="K3267" s="275" t="str">
        <f>IF('statement of marks'!JA90="","",'statement of marks'!JA90)</f>
        <v>A</v>
      </c>
      <c r="L3267" s="944" t="s">
        <v>442</v>
      </c>
      <c r="M3267" s="945"/>
      <c r="N3267" s="946"/>
      <c r="P3267" s="362"/>
    </row>
    <row r="3268" spans="1:16" ht="21" customHeight="1">
      <c r="A3268" s="922" t="s">
        <v>439</v>
      </c>
      <c r="B3268" s="923"/>
      <c r="C3268" s="901" t="str">
        <f>'statement of marks'!HK90</f>
        <v/>
      </c>
      <c r="D3268" s="901"/>
      <c r="E3268" s="901"/>
      <c r="F3268" s="278"/>
      <c r="G3268" s="278" t="s">
        <v>211</v>
      </c>
      <c r="H3268" s="275" t="str">
        <f>IF('statement of marks'!DR90="","",'statement of marks'!DR90)</f>
        <v/>
      </c>
      <c r="I3268" s="942" t="s">
        <v>209</v>
      </c>
      <c r="J3268" s="942"/>
      <c r="K3268" s="272" t="str">
        <f>IF('statement of marks'!HM90="","",'statement of marks'!HM90)</f>
        <v/>
      </c>
      <c r="L3268" s="945"/>
      <c r="M3268" s="945"/>
      <c r="N3268" s="946"/>
      <c r="P3268" s="362"/>
    </row>
    <row r="3269" spans="1:16" ht="21" customHeight="1">
      <c r="A3269" s="310" t="s">
        <v>363</v>
      </c>
      <c r="B3269" s="947" t="s">
        <v>202</v>
      </c>
      <c r="C3269" s="947"/>
      <c r="D3269" s="939" t="s">
        <v>203</v>
      </c>
      <c r="E3269" s="939"/>
      <c r="F3269" s="272"/>
      <c r="G3269" s="939" t="s">
        <v>204</v>
      </c>
      <c r="H3269" s="939"/>
      <c r="I3269" s="939" t="s">
        <v>205</v>
      </c>
      <c r="J3269" s="939"/>
      <c r="K3269" s="272" t="s">
        <v>324</v>
      </c>
      <c r="L3269" s="945"/>
      <c r="M3269" s="945"/>
      <c r="N3269" s="946"/>
      <c r="P3269" s="362"/>
    </row>
    <row r="3270" spans="1:16" ht="21" customHeight="1">
      <c r="A3270" s="891" t="s">
        <v>200</v>
      </c>
      <c r="B3270" s="892"/>
      <c r="C3270" s="277" t="str">
        <f>IF('statement of marks'!HO90="","",'statement of marks'!HO90)</f>
        <v/>
      </c>
      <c r="D3270" s="893" t="str">
        <f>IF('statement of marks'!HQ90="","",'statement of marks'!HQ90)</f>
        <v/>
      </c>
      <c r="E3270" s="893"/>
      <c r="F3270" s="277"/>
      <c r="G3270" s="893" t="str">
        <f>IF('statement of marks'!HS90="","",'statement of marks'!HS90)</f>
        <v/>
      </c>
      <c r="H3270" s="893"/>
      <c r="I3270" s="893" t="str">
        <f>IF('statement of marks'!HU90="","",'statement of marks'!HU90)</f>
        <v/>
      </c>
      <c r="J3270" s="893"/>
      <c r="K3270" s="275" t="str">
        <f>'statement of marks'!HW90</f>
        <v/>
      </c>
      <c r="L3270" s="894" t="str">
        <f>IF(OR(M3261="PASS",M3261="FAIL"),'result subject-wise'!$AV$112,"")</f>
        <v/>
      </c>
      <c r="M3270" s="894"/>
      <c r="N3270" s="895"/>
      <c r="P3270" s="362"/>
    </row>
    <row r="3271" spans="1:16" ht="21" customHeight="1">
      <c r="A3271" s="896" t="s">
        <v>201</v>
      </c>
      <c r="B3271" s="897"/>
      <c r="C3271" s="274" t="str">
        <f>IF('statement of marks'!HN90="","",'statement of marks'!HN90)</f>
        <v/>
      </c>
      <c r="D3271" s="898" t="str">
        <f>IF('statement of marks'!HP90="","",'statement of marks'!HP90)</f>
        <v/>
      </c>
      <c r="E3271" s="898"/>
      <c r="F3271" s="274"/>
      <c r="G3271" s="898" t="str">
        <f>IF('statement of marks'!HR90="","",'statement of marks'!HR90)</f>
        <v/>
      </c>
      <c r="H3271" s="898"/>
      <c r="I3271" s="898" t="str">
        <f>IF('statement of marks'!HT90="","",'statement of marks'!HT90)</f>
        <v/>
      </c>
      <c r="J3271" s="898"/>
      <c r="K3271" s="274" t="str">
        <f>'statement of marks'!HV90</f>
        <v/>
      </c>
      <c r="L3271" s="894"/>
      <c r="M3271" s="894"/>
      <c r="N3271" s="895"/>
      <c r="P3271" s="362"/>
    </row>
    <row r="3272" spans="1:16" ht="21" customHeight="1">
      <c r="A3272" s="899" t="s">
        <v>323</v>
      </c>
      <c r="B3272" s="900"/>
      <c r="C3272" s="22"/>
      <c r="D3272" s="901"/>
      <c r="E3272" s="901"/>
      <c r="F3272" s="278"/>
      <c r="G3272" s="901"/>
      <c r="H3272" s="901"/>
      <c r="I3272" s="901"/>
      <c r="J3272" s="901"/>
      <c r="K3272" s="901"/>
      <c r="L3272" s="901"/>
      <c r="M3272" s="901"/>
      <c r="N3272" s="902"/>
      <c r="P3272" s="362"/>
    </row>
    <row r="3273" spans="1:16" ht="21" customHeight="1">
      <c r="A3273" s="899" t="s">
        <v>206</v>
      </c>
      <c r="B3273" s="900"/>
      <c r="C3273" s="22"/>
      <c r="D3273" s="901"/>
      <c r="E3273" s="901"/>
      <c r="F3273" s="278"/>
      <c r="G3273" s="901"/>
      <c r="H3273" s="901"/>
      <c r="I3273" s="901"/>
      <c r="J3273" s="901"/>
      <c r="K3273" s="901"/>
      <c r="L3273" s="901"/>
      <c r="M3273" s="901"/>
      <c r="N3273" s="902"/>
      <c r="P3273" s="362"/>
    </row>
    <row r="3274" spans="1:16" ht="21" customHeight="1">
      <c r="A3274" s="891" t="s">
        <v>322</v>
      </c>
      <c r="B3274" s="892"/>
      <c r="C3274" s="22"/>
      <c r="D3274" s="901"/>
      <c r="E3274" s="901"/>
      <c r="F3274" s="278"/>
      <c r="G3274" s="901"/>
      <c r="H3274" s="901"/>
      <c r="I3274" s="901"/>
      <c r="J3274" s="901"/>
      <c r="K3274" s="594" t="s">
        <v>322</v>
      </c>
      <c r="L3274" s="901"/>
      <c r="M3274" s="901"/>
      <c r="N3274" s="902"/>
      <c r="P3274" s="362"/>
    </row>
    <row r="3275" spans="1:16" ht="21" customHeight="1">
      <c r="A3275" s="891" t="s">
        <v>207</v>
      </c>
      <c r="B3275" s="892"/>
      <c r="C3275" s="22"/>
      <c r="D3275" s="901"/>
      <c r="E3275" s="901"/>
      <c r="F3275" s="278"/>
      <c r="G3275" s="901"/>
      <c r="H3275" s="901"/>
      <c r="I3275" s="901"/>
      <c r="J3275" s="901"/>
      <c r="K3275" s="901"/>
      <c r="L3275" s="901"/>
      <c r="M3275" s="901"/>
      <c r="N3275" s="902"/>
      <c r="P3275" s="362"/>
    </row>
    <row r="3276" spans="1:16" ht="21" customHeight="1" thickBot="1">
      <c r="A3276" s="905" t="s">
        <v>208</v>
      </c>
      <c r="B3276" s="906"/>
      <c r="C3276" s="906"/>
      <c r="D3276" s="906"/>
      <c r="E3276" s="906"/>
      <c r="F3276" s="314"/>
      <c r="G3276" s="907">
        <f>'statement of marks'!$HV$108</f>
        <v>45781</v>
      </c>
      <c r="H3276" s="907"/>
      <c r="I3276" s="908" t="s">
        <v>210</v>
      </c>
      <c r="J3276" s="908"/>
      <c r="K3276" s="903"/>
      <c r="L3276" s="903"/>
      <c r="M3276" s="903"/>
      <c r="N3276" s="904"/>
      <c r="P3276" s="362"/>
    </row>
    <row r="3277" spans="1:16" ht="21" customHeight="1" thickTop="1">
      <c r="A3277" s="962" t="s">
        <v>195</v>
      </c>
      <c r="B3277" s="963"/>
      <c r="C3277" s="963"/>
      <c r="D3277" s="963"/>
      <c r="E3277" s="963"/>
      <c r="F3277" s="963"/>
      <c r="G3277" s="963"/>
      <c r="H3277" s="963"/>
      <c r="I3277" s="963"/>
      <c r="J3277" s="963"/>
      <c r="K3277" s="963"/>
      <c r="L3277" s="963"/>
      <c r="M3277" s="963"/>
      <c r="N3277" s="964"/>
      <c r="P3277" s="362"/>
    </row>
    <row r="3278" spans="1:16" ht="21" customHeight="1">
      <c r="A3278" s="965" t="str">
        <f>IF('statement of marks'!$A$2="","",'statement of marks'!$A$2)</f>
        <v>Govt. Higher Secondary School, XYZ</v>
      </c>
      <c r="B3278" s="966"/>
      <c r="C3278" s="966"/>
      <c r="D3278" s="966"/>
      <c r="E3278" s="966"/>
      <c r="F3278" s="966"/>
      <c r="G3278" s="966"/>
      <c r="H3278" s="966"/>
      <c r="I3278" s="966"/>
      <c r="J3278" s="966"/>
      <c r="K3278" s="966"/>
      <c r="L3278" s="966"/>
      <c r="M3278" s="966"/>
      <c r="N3278" s="967"/>
      <c r="P3278" s="362"/>
    </row>
    <row r="3279" spans="1:16" ht="21" customHeight="1">
      <c r="A3279" s="965"/>
      <c r="B3279" s="966"/>
      <c r="C3279" s="966"/>
      <c r="D3279" s="966"/>
      <c r="E3279" s="966"/>
      <c r="F3279" s="966"/>
      <c r="G3279" s="966"/>
      <c r="H3279" s="966"/>
      <c r="I3279" s="966"/>
      <c r="J3279" s="966"/>
      <c r="K3279" s="966"/>
      <c r="L3279" s="966"/>
      <c r="M3279" s="966"/>
      <c r="N3279" s="967"/>
      <c r="P3279" s="362"/>
    </row>
    <row r="3280" spans="1:16" ht="21" customHeight="1">
      <c r="A3280" s="891" t="s">
        <v>196</v>
      </c>
      <c r="B3280" s="892"/>
      <c r="C3280" s="939" t="str">
        <f>IF(M3300="","MAIN EXAM.",IF(C3307="SUPPL.","SUPPL. EXAM.",IF(C3307="RE-EXAM.","RE-EXAM.",)))</f>
        <v>MAIN EXAM.</v>
      </c>
      <c r="D3280" s="939"/>
      <c r="E3280" s="939"/>
      <c r="F3280" s="939"/>
      <c r="G3280" s="939"/>
      <c r="H3280" s="948" t="s">
        <v>133</v>
      </c>
      <c r="I3280" s="949"/>
      <c r="J3280" s="352" t="str">
        <f>IF('statement of marks'!$F$3="","",'statement of marks'!$F$3)</f>
        <v>2024-25</v>
      </c>
      <c r="K3280" s="939" t="s">
        <v>62</v>
      </c>
      <c r="L3280" s="939"/>
      <c r="M3280" s="939" t="str">
        <f>IF('statement of marks'!D91="","",'statement of marks'!D91)</f>
        <v/>
      </c>
      <c r="N3280" s="950"/>
      <c r="P3280" s="362"/>
    </row>
    <row r="3281" spans="1:16" ht="21" customHeight="1">
      <c r="A3281" s="891" t="s">
        <v>36</v>
      </c>
      <c r="B3281" s="892"/>
      <c r="C3281" s="892" t="str">
        <f>IF('statement of marks'!G91="","",'statement of marks'!G91)</f>
        <v/>
      </c>
      <c r="D3281" s="892"/>
      <c r="E3281" s="892"/>
      <c r="F3281" s="892"/>
      <c r="G3281" s="892"/>
      <c r="H3281" s="892"/>
      <c r="I3281" s="892"/>
      <c r="J3281" s="892"/>
      <c r="K3281" s="892"/>
      <c r="L3281" s="892"/>
      <c r="M3281" s="892"/>
      <c r="N3281" s="951"/>
      <c r="P3281" s="362"/>
    </row>
    <row r="3282" spans="1:16" ht="21" customHeight="1">
      <c r="A3282" s="891" t="s">
        <v>37</v>
      </c>
      <c r="B3282" s="892"/>
      <c r="C3282" s="892" t="str">
        <f>IF('statement of marks'!H91="","",'statement of marks'!H91)</f>
        <v/>
      </c>
      <c r="D3282" s="892"/>
      <c r="E3282" s="892"/>
      <c r="F3282" s="892"/>
      <c r="G3282" s="892"/>
      <c r="H3282" s="892"/>
      <c r="I3282" s="892"/>
      <c r="J3282" s="892"/>
      <c r="K3282" s="892"/>
      <c r="L3282" s="892"/>
      <c r="M3282" s="892"/>
      <c r="N3282" s="951"/>
      <c r="P3282" s="362"/>
    </row>
    <row r="3283" spans="1:16" ht="21" customHeight="1">
      <c r="A3283" s="891" t="s">
        <v>38</v>
      </c>
      <c r="B3283" s="892"/>
      <c r="C3283" s="892" t="str">
        <f>IF('statement of marks'!I91="","",'statement of marks'!I91)</f>
        <v/>
      </c>
      <c r="D3283" s="892"/>
      <c r="E3283" s="892"/>
      <c r="F3283" s="892"/>
      <c r="G3283" s="892"/>
      <c r="H3283" s="892"/>
      <c r="I3283" s="892"/>
      <c r="J3283" s="892"/>
      <c r="K3283" s="892"/>
      <c r="L3283" s="892"/>
      <c r="M3283" s="892"/>
      <c r="N3283" s="951"/>
      <c r="P3283" s="362"/>
    </row>
    <row r="3284" spans="1:16" ht="21" customHeight="1">
      <c r="A3284" s="891" t="s">
        <v>243</v>
      </c>
      <c r="B3284" s="892"/>
      <c r="C3284" s="892" t="str">
        <f>IF('statement of marks'!$A$3="","",'statement of marks'!$A$3)</f>
        <v>9 'A'</v>
      </c>
      <c r="D3284" s="892"/>
      <c r="E3284" s="939" t="s">
        <v>63</v>
      </c>
      <c r="F3284" s="939"/>
      <c r="G3284" s="939"/>
      <c r="H3284" s="939" t="str">
        <f>IF('statement of marks'!E91="","",'statement of marks'!E91)</f>
        <v/>
      </c>
      <c r="I3284" s="939"/>
      <c r="J3284" s="952" t="s">
        <v>58</v>
      </c>
      <c r="K3284" s="952"/>
      <c r="L3284" s="953" t="str">
        <f>IF('statement of marks'!F91="","",'statement of marks'!F91)</f>
        <v/>
      </c>
      <c r="M3284" s="953"/>
      <c r="N3284" s="954"/>
      <c r="P3284" s="362"/>
    </row>
    <row r="3285" spans="1:16" ht="21" customHeight="1">
      <c r="A3285" s="955" t="s">
        <v>197</v>
      </c>
      <c r="B3285" s="956" t="s">
        <v>198</v>
      </c>
      <c r="C3285" s="659" t="s">
        <v>67</v>
      </c>
      <c r="D3285" s="659" t="s">
        <v>68</v>
      </c>
      <c r="E3285" s="957" t="s">
        <v>434</v>
      </c>
      <c r="F3285" s="958" t="s">
        <v>431</v>
      </c>
      <c r="G3285" s="659" t="s">
        <v>370</v>
      </c>
      <c r="H3285" s="659" t="s">
        <v>212</v>
      </c>
      <c r="I3285" s="659" t="s">
        <v>432</v>
      </c>
      <c r="J3285" s="659" t="s">
        <v>168</v>
      </c>
      <c r="K3285" s="659" t="s">
        <v>438</v>
      </c>
      <c r="L3285" s="659" t="s">
        <v>365</v>
      </c>
      <c r="M3285" s="659" t="s">
        <v>366</v>
      </c>
      <c r="N3285" s="961" t="s">
        <v>213</v>
      </c>
      <c r="P3285" s="362"/>
    </row>
    <row r="3286" spans="1:16" ht="21" customHeight="1">
      <c r="A3286" s="955"/>
      <c r="B3286" s="956"/>
      <c r="C3286" s="659"/>
      <c r="D3286" s="659"/>
      <c r="E3286" s="957"/>
      <c r="F3286" s="959"/>
      <c r="G3286" s="659"/>
      <c r="H3286" s="659"/>
      <c r="I3286" s="659"/>
      <c r="J3286" s="659"/>
      <c r="K3286" s="659"/>
      <c r="L3286" s="659"/>
      <c r="M3286" s="659"/>
      <c r="N3286" s="961"/>
      <c r="P3286" s="362"/>
    </row>
    <row r="3287" spans="1:16" ht="21" customHeight="1">
      <c r="A3287" s="955"/>
      <c r="B3287" s="956"/>
      <c r="C3287" s="659"/>
      <c r="D3287" s="659"/>
      <c r="E3287" s="957"/>
      <c r="F3287" s="960"/>
      <c r="G3287" s="659"/>
      <c r="H3287" s="659"/>
      <c r="I3287" s="659"/>
      <c r="J3287" s="659"/>
      <c r="K3287" s="659"/>
      <c r="L3287" s="659"/>
      <c r="M3287" s="659"/>
      <c r="N3287" s="961"/>
      <c r="P3287" s="362"/>
    </row>
    <row r="3288" spans="1:16" ht="21" customHeight="1">
      <c r="A3288" s="922" t="s">
        <v>149</v>
      </c>
      <c r="B3288" s="923"/>
      <c r="C3288" s="274">
        <v>10</v>
      </c>
      <c r="D3288" s="274">
        <v>10</v>
      </c>
      <c r="E3288" s="322" t="s">
        <v>436</v>
      </c>
      <c r="F3288" s="322" t="s">
        <v>437</v>
      </c>
      <c r="G3288" s="274">
        <v>70</v>
      </c>
      <c r="H3288" s="270">
        <v>100</v>
      </c>
      <c r="I3288" s="202">
        <v>100</v>
      </c>
      <c r="J3288" s="270">
        <v>200</v>
      </c>
      <c r="K3288" s="279"/>
      <c r="L3288" s="270">
        <v>100</v>
      </c>
      <c r="M3288" s="270"/>
      <c r="N3288" s="201">
        <v>200</v>
      </c>
      <c r="P3288" s="362"/>
    </row>
    <row r="3289" spans="1:16" ht="21" customHeight="1">
      <c r="A3289" s="891" t="str">
        <f>'statement of marks'!$J$3</f>
        <v xml:space="preserve"> HINDI</v>
      </c>
      <c r="B3289" s="892"/>
      <c r="C3289" s="277" t="str">
        <f>IF('statement of marks'!J91="","",'statement of marks'!J91)</f>
        <v/>
      </c>
      <c r="D3289" s="277" t="str">
        <f>IF('statement of marks'!K91="","",'statement of marks'!K91)</f>
        <v/>
      </c>
      <c r="E3289" s="277" t="str">
        <f>IF('statement of marks'!L91="","",'statement of marks'!L91)</f>
        <v/>
      </c>
      <c r="F3289" s="360" t="str">
        <f>IF('statement of marks'!N91="","",'statement of marks'!N91)</f>
        <v/>
      </c>
      <c r="G3289" s="277" t="str">
        <f>IF('statement of marks'!O91="","",'statement of marks'!O91)</f>
        <v/>
      </c>
      <c r="H3289" s="270" t="str">
        <f t="shared" ref="H3289:H3294" si="503">IF(G3289="","",SUM(C3289:G3289))</f>
        <v/>
      </c>
      <c r="I3289" s="202" t="str">
        <f>IF('statement of marks'!Q91="","",'statement of marks'!Q91)</f>
        <v/>
      </c>
      <c r="J3289" s="203" t="str">
        <f t="shared" ref="J3289:J3294" si="504">IF(I3289="","",SUM(H3289:I3289))</f>
        <v/>
      </c>
      <c r="K3289" s="275" t="str">
        <f>CONCATENATE('statement of marks'!HZ91,'statement of marks'!IA91,'statement of marks'!IB91)</f>
        <v/>
      </c>
      <c r="L3289" s="277" t="str">
        <f>IF('result subject-wise'!AB91="","",'result subject-wise'!AB91)</f>
        <v/>
      </c>
      <c r="M3289" s="277" t="str">
        <f>IF('result subject-wise'!AK91="","",'result subject-wise'!AK91)</f>
        <v/>
      </c>
      <c r="N3289" s="276" t="str">
        <f>IF(AND(K3289="RE",M3289=""),"",IF(AND(K3289="S",M3289=""),"",IF(M3289="P",SUM(H3289,L3289),J3289)))</f>
        <v/>
      </c>
      <c r="P3289" s="362"/>
    </row>
    <row r="3290" spans="1:16" ht="21" customHeight="1">
      <c r="A3290" s="891" t="str">
        <f>'statement of marks'!$Y$3</f>
        <v xml:space="preserve"> ENGLISH</v>
      </c>
      <c r="B3290" s="892"/>
      <c r="C3290" s="277" t="str">
        <f>IF('statement of marks'!Y91="","",'statement of marks'!Y91)</f>
        <v/>
      </c>
      <c r="D3290" s="277" t="str">
        <f>IF('statement of marks'!Z91="","",'statement of marks'!Z91)</f>
        <v/>
      </c>
      <c r="E3290" s="277" t="str">
        <f>IF('statement of marks'!AA91="","",'statement of marks'!AA91)</f>
        <v/>
      </c>
      <c r="F3290" s="360" t="str">
        <f>IF('statement of marks'!AC91="","",'statement of marks'!AC91)</f>
        <v/>
      </c>
      <c r="G3290" s="277" t="str">
        <f>IF('statement of marks'!AD91="","",'statement of marks'!AD91)</f>
        <v/>
      </c>
      <c r="H3290" s="270" t="str">
        <f t="shared" si="503"/>
        <v/>
      </c>
      <c r="I3290" s="202" t="str">
        <f>IF('statement of marks'!AF91="","",'statement of marks'!AF91)</f>
        <v/>
      </c>
      <c r="J3290" s="203" t="str">
        <f t="shared" si="504"/>
        <v/>
      </c>
      <c r="K3290" s="275" t="str">
        <f>CONCATENATE('statement of marks'!IC91,'statement of marks'!ID91,'statement of marks'!IE91,)</f>
        <v/>
      </c>
      <c r="L3290" s="277" t="str">
        <f>IF('result subject-wise'!AC91="","",'result subject-wise'!AC91)</f>
        <v/>
      </c>
      <c r="M3290" s="277" t="str">
        <f>IF('result subject-wise'!AL91="","",'result subject-wise'!AL91)</f>
        <v/>
      </c>
      <c r="N3290" s="276" t="str">
        <f t="shared" ref="N3290:N3294" si="505">IF(AND(K3290="RE",M3290=""),"",IF(AND(K3290="S",M3290=""),"",IF(M3290="P",SUM(H3290,L3290),J3290)))</f>
        <v/>
      </c>
      <c r="P3290" s="362"/>
    </row>
    <row r="3291" spans="1:16" ht="21" customHeight="1">
      <c r="A3291" s="891" t="str">
        <f>'statement of marks'!AO91</f>
        <v/>
      </c>
      <c r="B3291" s="892"/>
      <c r="C3291" s="277" t="str">
        <f>IF('statement of marks'!AP91="","",'statement of marks'!AP91)</f>
        <v/>
      </c>
      <c r="D3291" s="277" t="str">
        <f>IF('statement of marks'!AQ91="","",'statement of marks'!AQ91)</f>
        <v/>
      </c>
      <c r="E3291" s="277" t="str">
        <f>IF('statement of marks'!AR91="","",'statement of marks'!AR91)</f>
        <v/>
      </c>
      <c r="F3291" s="360" t="str">
        <f>IF('statement of marks'!AT91="","",'statement of marks'!AT91)</f>
        <v/>
      </c>
      <c r="G3291" s="277" t="str">
        <f>IF('statement of marks'!AU91="","",'statement of marks'!AU91)</f>
        <v/>
      </c>
      <c r="H3291" s="270" t="str">
        <f t="shared" si="503"/>
        <v/>
      </c>
      <c r="I3291" s="202" t="str">
        <f>IF('statement of marks'!AW91="","",'statement of marks'!AW91)</f>
        <v/>
      </c>
      <c r="J3291" s="203" t="str">
        <f t="shared" si="504"/>
        <v/>
      </c>
      <c r="K3291" s="275" t="str">
        <f>CONCATENATE('statement of marks'!IF91,'statement of marks'!IL91,'statement of marks'!IM91)</f>
        <v/>
      </c>
      <c r="L3291" s="277" t="str">
        <f>IF('result subject-wise'!AD91="","",'result subject-wise'!AD91)</f>
        <v/>
      </c>
      <c r="M3291" s="277" t="str">
        <f>IF('result subject-wise'!AM91="","",'result subject-wise'!AM91)</f>
        <v/>
      </c>
      <c r="N3291" s="276" t="str">
        <f t="shared" si="505"/>
        <v/>
      </c>
      <c r="P3291" s="362"/>
    </row>
    <row r="3292" spans="1:16" ht="21" customHeight="1">
      <c r="A3292" s="891" t="str">
        <f>'statement of marks'!$BE$3</f>
        <v xml:space="preserve"> SCIENCE</v>
      </c>
      <c r="B3292" s="892"/>
      <c r="C3292" s="277" t="str">
        <f>IF('statement of marks'!BE91="","",'statement of marks'!BE91)</f>
        <v/>
      </c>
      <c r="D3292" s="277" t="str">
        <f>IF('statement of marks'!BF91="","",'statement of marks'!BF91)</f>
        <v/>
      </c>
      <c r="E3292" s="277" t="str">
        <f>IF('statement of marks'!BG91="","",'statement of marks'!BG91)</f>
        <v/>
      </c>
      <c r="F3292" s="360" t="str">
        <f>IF('statement of marks'!BI91="","",'statement of marks'!BI91)</f>
        <v/>
      </c>
      <c r="G3292" s="277" t="str">
        <f>IF('statement of marks'!BJ91="","",'statement of marks'!BJ91)</f>
        <v/>
      </c>
      <c r="H3292" s="270" t="str">
        <f t="shared" si="503"/>
        <v/>
      </c>
      <c r="I3292" s="202" t="str">
        <f>IF('statement of marks'!BL91="","",'statement of marks'!BL91)</f>
        <v/>
      </c>
      <c r="J3292" s="203" t="str">
        <f t="shared" si="504"/>
        <v/>
      </c>
      <c r="K3292" s="275" t="str">
        <f>CONCATENATE('statement of marks'!IN91,'statement of marks'!IO91,'statement of marks'!IP91)</f>
        <v/>
      </c>
      <c r="L3292" s="277" t="str">
        <f>IF('result subject-wise'!AE91="","",'result subject-wise'!AE91)</f>
        <v/>
      </c>
      <c r="M3292" s="277" t="str">
        <f>IF('result subject-wise'!AN91="","",'result subject-wise'!AN91)</f>
        <v/>
      </c>
      <c r="N3292" s="276" t="str">
        <f t="shared" si="505"/>
        <v/>
      </c>
      <c r="P3292" s="362"/>
    </row>
    <row r="3293" spans="1:16" ht="21" customHeight="1">
      <c r="A3293" s="909" t="str">
        <f>'statement of marks'!$BU91</f>
        <v xml:space="preserve"> SOCIAL SCIENCE</v>
      </c>
      <c r="B3293" s="910"/>
      <c r="C3293" s="277">
        <f>IF('statement of marks'!CL91="","",'statement of marks'!CL91)</f>
        <v>10</v>
      </c>
      <c r="D3293" s="277">
        <f>IF('statement of marks'!CM91="","",'statement of marks'!CM91)</f>
        <v>10</v>
      </c>
      <c r="E3293" s="277">
        <f>IF('statement of marks'!CN91="","",'statement of marks'!CN91)</f>
        <v>9</v>
      </c>
      <c r="F3293" s="360">
        <f>IF('statement of marks'!CO91="","",'statement of marks'!CO91)</f>
        <v>0.5</v>
      </c>
      <c r="G3293" s="277">
        <f>IF('statement of marks'!CP91="","",'statement of marks'!CP91)</f>
        <v>70</v>
      </c>
      <c r="H3293" s="270">
        <f t="shared" si="503"/>
        <v>99.5</v>
      </c>
      <c r="I3293" s="202">
        <f>IF('statement of marks'!CR91="","",'statement of marks'!CR91)</f>
        <v>100</v>
      </c>
      <c r="J3293" s="203">
        <f t="shared" si="504"/>
        <v>199.5</v>
      </c>
      <c r="K3293" s="275" t="str">
        <f>CONCATENATE('statement of marks'!IQ91,'statement of marks'!IR91,'statement of marks'!IS91)</f>
        <v/>
      </c>
      <c r="L3293" s="277" t="str">
        <f>IF('result subject-wise'!AF91="","",'result subject-wise'!AF91)</f>
        <v/>
      </c>
      <c r="M3293" s="277" t="str">
        <f>IF('result subject-wise'!AO91="","",'result subject-wise'!AO91)</f>
        <v/>
      </c>
      <c r="N3293" s="276">
        <f t="shared" si="505"/>
        <v>199.5</v>
      </c>
      <c r="P3293" s="362"/>
    </row>
    <row r="3294" spans="1:16" ht="21" customHeight="1">
      <c r="A3294" s="891" t="str">
        <f>'statement of marks'!$CZ$3</f>
        <v xml:space="preserve"> MATHEMATICS</v>
      </c>
      <c r="B3294" s="892"/>
      <c r="C3294" s="277">
        <f>IF('statement of marks'!CZ91="","",'statement of marks'!CZ91)</f>
        <v>5</v>
      </c>
      <c r="D3294" s="277">
        <f>IF('statement of marks'!DA91="","",'statement of marks'!DA91)</f>
        <v>4</v>
      </c>
      <c r="E3294" s="277">
        <f>IF('statement of marks'!DB91="","",'statement of marks'!DB91)</f>
        <v>8</v>
      </c>
      <c r="F3294" s="360">
        <f>IF('statement of marks'!DD91="","",'statement of marks'!DD91)</f>
        <v>1</v>
      </c>
      <c r="G3294" s="277">
        <f>IF('statement of marks'!DE91="","",'statement of marks'!DE91)</f>
        <v>25</v>
      </c>
      <c r="H3294" s="270">
        <f t="shared" si="503"/>
        <v>43</v>
      </c>
      <c r="I3294" s="202">
        <f>IF('statement of marks'!DG91="","",'statement of marks'!DG91)</f>
        <v>90</v>
      </c>
      <c r="J3294" s="203">
        <f t="shared" si="504"/>
        <v>133</v>
      </c>
      <c r="K3294" s="275" t="str">
        <f>CONCATENATE('statement of marks'!IT91,'statement of marks'!IU91,'statement of marks'!IV91)</f>
        <v/>
      </c>
      <c r="L3294" s="277" t="str">
        <f>IF('result subject-wise'!AG91="","",'result subject-wise'!AG91)</f>
        <v/>
      </c>
      <c r="M3294" s="277" t="str">
        <f>IF('result subject-wise'!AP91="","",'result subject-wise'!AP91)</f>
        <v/>
      </c>
      <c r="N3294" s="276">
        <f t="shared" si="505"/>
        <v>133</v>
      </c>
      <c r="P3294" s="362"/>
    </row>
    <row r="3295" spans="1:16" ht="21" customHeight="1">
      <c r="A3295" s="911" t="s">
        <v>214</v>
      </c>
      <c r="B3295" s="912"/>
      <c r="C3295" s="274">
        <f t="shared" ref="C3295:D3295" si="506">IF(C3294="","",SUM(C3289:C3294))</f>
        <v>15</v>
      </c>
      <c r="D3295" s="274">
        <f t="shared" si="506"/>
        <v>14</v>
      </c>
      <c r="E3295" s="274">
        <f>IF(E3294="","",SUM(E3289:E3294))</f>
        <v>17</v>
      </c>
      <c r="F3295" s="361">
        <f>IF(F3294="","",SUM(F3289:F3294))</f>
        <v>1.5</v>
      </c>
      <c r="G3295" s="274">
        <f t="shared" ref="G3295:J3295" si="507">IF(G3294="","",SUM(G3289:G3294))</f>
        <v>95</v>
      </c>
      <c r="H3295" s="274">
        <f t="shared" si="507"/>
        <v>142.5</v>
      </c>
      <c r="I3295" s="274">
        <f t="shared" si="507"/>
        <v>190</v>
      </c>
      <c r="J3295" s="274">
        <f t="shared" si="507"/>
        <v>332.5</v>
      </c>
      <c r="K3295" s="913"/>
      <c r="L3295" s="914"/>
      <c r="M3295" s="919">
        <f>COUNTIF(M3289:M3294,"F")</f>
        <v>0</v>
      </c>
      <c r="N3295" s="273">
        <f>SUM(N3289:N3294)</f>
        <v>332.5</v>
      </c>
      <c r="P3295" s="362"/>
    </row>
    <row r="3296" spans="1:16" ht="21" customHeight="1">
      <c r="A3296" s="911" t="s">
        <v>199</v>
      </c>
      <c r="B3296" s="912"/>
      <c r="C3296" s="270">
        <f>60-(COUNTIF(C3289:C3294,"NA")*C3288+COUNTIF(C3289:C3294,"ML")*C3288)</f>
        <v>60</v>
      </c>
      <c r="D3296" s="270">
        <f>60-(COUNTIF(D3289:D3294,"NA")*D3288+COUNTIF(D3289:D3294,"ML")*D3288)</f>
        <v>60</v>
      </c>
      <c r="E3296" s="270">
        <f>53-(COUNTIF(E3289:E3294,"NA")*9+COUNTIF(E3289:E3294,"ML")*9)</f>
        <v>53</v>
      </c>
      <c r="F3296" s="270">
        <f>7-(COUNTIF(F3289:F3294,"ML")*1)</f>
        <v>7</v>
      </c>
      <c r="G3296" s="270">
        <f>420-(COUNTIF(G3289:G3294,"NA")*G3288+COUNTIF(G3289:G3294,"ML")*G3288)</f>
        <v>420</v>
      </c>
      <c r="H3296" s="270">
        <f>SUM(C3296:G3296)</f>
        <v>600</v>
      </c>
      <c r="I3296" s="270">
        <f>600-(COUNTIF(I3289:I3294,"ML")*100)</f>
        <v>600</v>
      </c>
      <c r="J3296" s="270">
        <f>SUM(H3296:I3296)</f>
        <v>1200</v>
      </c>
      <c r="K3296" s="915"/>
      <c r="L3296" s="916"/>
      <c r="M3296" s="920"/>
      <c r="N3296" s="201">
        <f>6*N3288</f>
        <v>1200</v>
      </c>
      <c r="P3296" s="362"/>
    </row>
    <row r="3297" spans="1:16" ht="21" customHeight="1">
      <c r="A3297" s="922" t="s">
        <v>130</v>
      </c>
      <c r="B3297" s="923"/>
      <c r="C3297" s="204">
        <f t="shared" ref="C3297:J3297" si="508">C3295/C3296*100</f>
        <v>25</v>
      </c>
      <c r="D3297" s="204">
        <f t="shared" si="508"/>
        <v>23.333333333333332</v>
      </c>
      <c r="E3297" s="204">
        <f t="shared" si="508"/>
        <v>32.075471698113205</v>
      </c>
      <c r="F3297" s="204">
        <f t="shared" si="508"/>
        <v>21.428571428571427</v>
      </c>
      <c r="G3297" s="204">
        <f t="shared" si="508"/>
        <v>22.61904761904762</v>
      </c>
      <c r="H3297" s="204">
        <f t="shared" si="508"/>
        <v>23.75</v>
      </c>
      <c r="I3297" s="204">
        <f t="shared" si="508"/>
        <v>31.666666666666664</v>
      </c>
      <c r="J3297" s="204">
        <f t="shared" si="508"/>
        <v>27.708333333333336</v>
      </c>
      <c r="K3297" s="917"/>
      <c r="L3297" s="918"/>
      <c r="M3297" s="921"/>
      <c r="N3297" s="354">
        <f>N3295/N3296*100</f>
        <v>27.708333333333336</v>
      </c>
      <c r="P3297" s="363"/>
    </row>
    <row r="3298" spans="1:16" ht="21" customHeight="1">
      <c r="A3298" s="891" t="str">
        <f>'statement of marks'!$DS$3</f>
        <v>RAJASTHAN KA SWARNIM ITIHAS</v>
      </c>
      <c r="B3298" s="892"/>
      <c r="C3298" s="272">
        <f>IF('statement of marks'!DS91="","",'statement of marks'!DS91)</f>
        <v>10</v>
      </c>
      <c r="D3298" s="272">
        <f>IF('statement of marks'!DT91="","",'statement of marks'!DT91)</f>
        <v>10</v>
      </c>
      <c r="E3298" s="277">
        <f>IF('statement of marks'!DU91="","",'statement of marks'!DU91)</f>
        <v>10</v>
      </c>
      <c r="F3298" s="924"/>
      <c r="G3298" s="272">
        <f>IF('statement of marks'!DW91="","",'statement of marks'!DW91)</f>
        <v>70</v>
      </c>
      <c r="H3298" s="270">
        <f>IF(G3298="","",SUM(C3298:G3298))</f>
        <v>100</v>
      </c>
      <c r="I3298" s="272">
        <f>IF('statement of marks'!DY91="","",'statement of marks'!DY91)</f>
        <v>100</v>
      </c>
      <c r="J3298" s="270">
        <f>IF(I3298="","",SUM(H3298:I3298))</f>
        <v>200</v>
      </c>
      <c r="K3298" s="275" t="str">
        <f>IF('statement of marks'!IW91="","",'statement of marks'!IW91)</f>
        <v/>
      </c>
      <c r="L3298" s="280" t="str">
        <f>IF('result subject-wise'!AQ91="","",'result subject-wise'!AQ91)</f>
        <v/>
      </c>
      <c r="M3298" s="927" t="s">
        <v>441</v>
      </c>
      <c r="N3298" s="928"/>
      <c r="P3298" s="362"/>
    </row>
    <row r="3299" spans="1:16" ht="21" customHeight="1">
      <c r="A3299" s="891" t="str">
        <f>'statement of marks'!$EG$3</f>
        <v xml:space="preserve"> PH. AND HEALTH EDU.</v>
      </c>
      <c r="B3299" s="892"/>
      <c r="C3299" s="272">
        <f>IF('statement of marks'!EI91="","",'statement of marks'!EI91)</f>
        <v>14</v>
      </c>
      <c r="D3299" s="272">
        <f>IF('statement of marks'!EL91="","",'statement of marks'!EL91)</f>
        <v>11</v>
      </c>
      <c r="E3299" s="277">
        <f>IF('statement of marks'!EO91="","",'statement of marks'!EO91)</f>
        <v>25</v>
      </c>
      <c r="F3299" s="925"/>
      <c r="G3299" s="272">
        <f>IF('statement of marks'!EU91="","",'statement of marks'!EU91)</f>
        <v>38</v>
      </c>
      <c r="H3299" s="270">
        <f>IF(G3299="","",SUM(C3299:G3299))</f>
        <v>88</v>
      </c>
      <c r="I3299" s="272">
        <f>IF('statement of marks'!EZ91="","",'statement of marks'!EZ91)</f>
        <v>100</v>
      </c>
      <c r="J3299" s="270">
        <f>IF(I3299="","",SUM(H3299:I3299))</f>
        <v>188</v>
      </c>
      <c r="K3299" s="275" t="str">
        <f>IF('statement of marks'!IX91="","",'statement of marks'!IX91)</f>
        <v>A</v>
      </c>
      <c r="L3299" s="274" t="str">
        <f>IF('result subject-wise'!AR91="","",'result subject-wise'!AR91)</f>
        <v/>
      </c>
      <c r="M3299" s="929"/>
      <c r="N3299" s="930"/>
      <c r="P3299" s="362"/>
    </row>
    <row r="3300" spans="1:16" ht="21" customHeight="1">
      <c r="A3300" s="891" t="str">
        <f>'statement of marks'!$FJ$3</f>
        <v xml:space="preserve"> FOUNDATION OF IT</v>
      </c>
      <c r="B3300" s="892"/>
      <c r="C3300" s="272">
        <f>IF('statement of marks'!FJ91="","",'statement of marks'!FJ91)</f>
        <v>10</v>
      </c>
      <c r="D3300" s="272">
        <f>IF('statement of marks'!FK91="","",'statement of marks'!FK91)</f>
        <v>10</v>
      </c>
      <c r="E3300" s="277">
        <f>IF('statement of marks'!FL91="","",'statement of marks'!FL91)</f>
        <v>10</v>
      </c>
      <c r="F3300" s="926"/>
      <c r="G3300" s="272">
        <f>IF('statement of marks'!FP91="","",'statement of marks'!FP91)</f>
        <v>51</v>
      </c>
      <c r="H3300" s="270">
        <f>IF(G3300="","",SUM(C3300:G3300))</f>
        <v>81</v>
      </c>
      <c r="I3300" s="272">
        <f>IF('statement of marks'!FU91="","",'statement of marks'!FU91)</f>
        <v>90</v>
      </c>
      <c r="J3300" s="270">
        <f>IF(I3300="","",SUM(H3300:I3300))</f>
        <v>171</v>
      </c>
      <c r="K3300" s="275" t="str">
        <f>IF('statement of marks'!IY91="","",'statement of marks'!IY91)</f>
        <v>A</v>
      </c>
      <c r="L3300" s="274" t="str">
        <f>IF('result subject-wise'!AS91="","",'result subject-wise'!AS91)</f>
        <v/>
      </c>
      <c r="M3300" s="931" t="str">
        <f>IF('result subject-wise'!AV91="","",'result subject-wise'!AV91)</f>
        <v/>
      </c>
      <c r="N3300" s="932"/>
      <c r="P3300" s="362"/>
    </row>
    <row r="3301" spans="1:16" ht="21" customHeight="1">
      <c r="A3301" s="891" t="str">
        <f>'statement of marks'!$GE$3</f>
        <v xml:space="preserve"> S.U.P.W.</v>
      </c>
      <c r="B3301" s="892"/>
      <c r="C3301" s="933" t="s">
        <v>244</v>
      </c>
      <c r="D3301" s="934"/>
      <c r="E3301" s="933" t="s">
        <v>74</v>
      </c>
      <c r="F3301" s="933"/>
      <c r="G3301" s="934"/>
      <c r="H3301" s="934" t="s">
        <v>75</v>
      </c>
      <c r="I3301" s="934"/>
      <c r="J3301" s="270" t="s">
        <v>35</v>
      </c>
      <c r="K3301" s="274" t="s">
        <v>52</v>
      </c>
      <c r="L3301" s="935"/>
      <c r="M3301" s="933" t="s">
        <v>130</v>
      </c>
      <c r="N3301" s="936"/>
      <c r="P3301" s="362"/>
    </row>
    <row r="3302" spans="1:16" ht="21" customHeight="1">
      <c r="A3302" s="891"/>
      <c r="B3302" s="892"/>
      <c r="C3302" s="934">
        <f>'statement of marks'!$GE$6</f>
        <v>25</v>
      </c>
      <c r="D3302" s="934"/>
      <c r="E3302" s="934">
        <f>'statement of marks'!$GF$6</f>
        <v>45</v>
      </c>
      <c r="F3302" s="934"/>
      <c r="G3302" s="934"/>
      <c r="H3302" s="934">
        <f>'statement of marks'!$GG$6</f>
        <v>30</v>
      </c>
      <c r="I3302" s="934"/>
      <c r="J3302" s="270">
        <f>SUM(C3302,E3302,H3302)</f>
        <v>100</v>
      </c>
      <c r="K3302" s="274"/>
      <c r="L3302" s="935"/>
      <c r="M3302" s="937" t="str">
        <f>IF(M3300="PASS",N3297,"")</f>
        <v/>
      </c>
      <c r="N3302" s="938"/>
      <c r="P3302" s="362"/>
    </row>
    <row r="3303" spans="1:16" ht="21" customHeight="1">
      <c r="A3303" s="891"/>
      <c r="B3303" s="892"/>
      <c r="C3303" s="939">
        <f>IF('statement of marks'!GE91="","",'statement of marks'!GE91)</f>
        <v>24</v>
      </c>
      <c r="D3303" s="939"/>
      <c r="E3303" s="939">
        <f>'statement of marks'!GF91</f>
        <v>44</v>
      </c>
      <c r="F3303" s="939"/>
      <c r="G3303" s="939"/>
      <c r="H3303" s="939">
        <f>'statement of marks'!GG91</f>
        <v>30</v>
      </c>
      <c r="I3303" s="939"/>
      <c r="J3303" s="272">
        <f>IF(H3303="","",SUM(C3303,E3303,H3303))</f>
        <v>98</v>
      </c>
      <c r="K3303" s="275" t="str">
        <f>IF('statement of marks'!IZ91="","",'statement of marks'!IZ91)</f>
        <v>A</v>
      </c>
      <c r="L3303" s="935"/>
      <c r="M3303" s="940" t="s">
        <v>50</v>
      </c>
      <c r="N3303" s="941"/>
      <c r="P3303" s="362"/>
    </row>
    <row r="3304" spans="1:16" ht="21" customHeight="1">
      <c r="A3304" s="891" t="str">
        <f>'statement of marks'!$GN$3</f>
        <v xml:space="preserve"> ART EDU.</v>
      </c>
      <c r="B3304" s="892"/>
      <c r="C3304" s="934" t="s">
        <v>76</v>
      </c>
      <c r="D3304" s="934"/>
      <c r="E3304" s="934" t="s">
        <v>77</v>
      </c>
      <c r="F3304" s="934"/>
      <c r="G3304" s="934"/>
      <c r="H3304" s="934" t="s">
        <v>78</v>
      </c>
      <c r="I3304" s="934"/>
      <c r="J3304" s="270" t="s">
        <v>35</v>
      </c>
      <c r="K3304" s="274" t="s">
        <v>52</v>
      </c>
      <c r="L3304" s="935"/>
      <c r="M3304" s="942" t="str">
        <f>IF(M3302="","",IF(M3302&gt;=60,"FIRST",IF(M3302&gt;=48,"SECOND",IF(M3302&gt;=36,"THIRD"))))</f>
        <v/>
      </c>
      <c r="N3304" s="943"/>
      <c r="P3304" s="362"/>
    </row>
    <row r="3305" spans="1:16" ht="21" customHeight="1">
      <c r="A3305" s="891"/>
      <c r="B3305" s="892"/>
      <c r="C3305" s="934">
        <f>'statement of marks'!$GN$6</f>
        <v>25</v>
      </c>
      <c r="D3305" s="934"/>
      <c r="E3305" s="274">
        <f>'statement of marks'!$GO$6</f>
        <v>30</v>
      </c>
      <c r="F3305" s="274"/>
      <c r="G3305" s="270">
        <f>'statement of marks'!$GP$6</f>
        <v>30</v>
      </c>
      <c r="H3305" s="934">
        <f>'statement of marks'!$GQ$6</f>
        <v>15</v>
      </c>
      <c r="I3305" s="934"/>
      <c r="J3305" s="270">
        <f>SUM(C3305,E3305,G3305,H3305)</f>
        <v>100</v>
      </c>
      <c r="K3305" s="274"/>
      <c r="L3305" s="935"/>
      <c r="M3305" s="942"/>
      <c r="N3305" s="943"/>
      <c r="P3305" s="362"/>
    </row>
    <row r="3306" spans="1:16" ht="21" customHeight="1">
      <c r="A3306" s="891"/>
      <c r="B3306" s="892"/>
      <c r="C3306" s="939">
        <f>IF('statement of marks'!GN91="","",'statement of marks'!GN91)</f>
        <v>24</v>
      </c>
      <c r="D3306" s="939"/>
      <c r="E3306" s="277">
        <f>'statement of marks'!GO91</f>
        <v>28</v>
      </c>
      <c r="F3306" s="277"/>
      <c r="G3306" s="272">
        <f>'statement of marks'!GP91</f>
        <v>27</v>
      </c>
      <c r="H3306" s="939">
        <f>'statement of marks'!GQ91</f>
        <v>14</v>
      </c>
      <c r="I3306" s="939"/>
      <c r="J3306" s="270">
        <f>IF(H3306="","",SUM(C3306:H3306))</f>
        <v>93</v>
      </c>
      <c r="K3306" s="275" t="str">
        <f>IF('statement of marks'!JA91="","",'statement of marks'!JA91)</f>
        <v>A</v>
      </c>
      <c r="L3306" s="944" t="s">
        <v>442</v>
      </c>
      <c r="M3306" s="945"/>
      <c r="N3306" s="946"/>
      <c r="P3306" s="362"/>
    </row>
    <row r="3307" spans="1:16" ht="21" customHeight="1">
      <c r="A3307" s="922" t="s">
        <v>439</v>
      </c>
      <c r="B3307" s="923"/>
      <c r="C3307" s="901" t="str">
        <f>'statement of marks'!HK91</f>
        <v/>
      </c>
      <c r="D3307" s="901"/>
      <c r="E3307" s="901"/>
      <c r="F3307" s="278"/>
      <c r="G3307" s="278" t="s">
        <v>211</v>
      </c>
      <c r="H3307" s="275" t="str">
        <f>IF('statement of marks'!DR91="","",'statement of marks'!DR91)</f>
        <v/>
      </c>
      <c r="I3307" s="942" t="s">
        <v>209</v>
      </c>
      <c r="J3307" s="942"/>
      <c r="K3307" s="272" t="str">
        <f>IF('statement of marks'!HM91="","",'statement of marks'!HM91)</f>
        <v/>
      </c>
      <c r="L3307" s="945"/>
      <c r="M3307" s="945"/>
      <c r="N3307" s="946"/>
      <c r="P3307" s="362"/>
    </row>
    <row r="3308" spans="1:16" ht="21" customHeight="1">
      <c r="A3308" s="310" t="s">
        <v>363</v>
      </c>
      <c r="B3308" s="947" t="s">
        <v>202</v>
      </c>
      <c r="C3308" s="947"/>
      <c r="D3308" s="939" t="s">
        <v>203</v>
      </c>
      <c r="E3308" s="939"/>
      <c r="F3308" s="272"/>
      <c r="G3308" s="939" t="s">
        <v>204</v>
      </c>
      <c r="H3308" s="939"/>
      <c r="I3308" s="939" t="s">
        <v>205</v>
      </c>
      <c r="J3308" s="939"/>
      <c r="K3308" s="272" t="s">
        <v>324</v>
      </c>
      <c r="L3308" s="945"/>
      <c r="M3308" s="945"/>
      <c r="N3308" s="946"/>
      <c r="P3308" s="362"/>
    </row>
    <row r="3309" spans="1:16" ht="21" customHeight="1">
      <c r="A3309" s="891" t="s">
        <v>200</v>
      </c>
      <c r="B3309" s="892"/>
      <c r="C3309" s="277" t="str">
        <f>IF('statement of marks'!HO91="","",'statement of marks'!HO91)</f>
        <v/>
      </c>
      <c r="D3309" s="893" t="str">
        <f>IF('statement of marks'!HQ91="","",'statement of marks'!HQ91)</f>
        <v/>
      </c>
      <c r="E3309" s="893"/>
      <c r="F3309" s="277"/>
      <c r="G3309" s="893" t="str">
        <f>IF('statement of marks'!HS91="","",'statement of marks'!HS91)</f>
        <v/>
      </c>
      <c r="H3309" s="893"/>
      <c r="I3309" s="893" t="str">
        <f>IF('statement of marks'!HU91="","",'statement of marks'!HU91)</f>
        <v/>
      </c>
      <c r="J3309" s="893"/>
      <c r="K3309" s="275" t="str">
        <f>'statement of marks'!HW91</f>
        <v/>
      </c>
      <c r="L3309" s="894" t="str">
        <f>IF(OR(M3300="PASS",M3300="FAIL"),'result subject-wise'!$AV$112,"")</f>
        <v/>
      </c>
      <c r="M3309" s="894"/>
      <c r="N3309" s="895"/>
      <c r="P3309" s="362"/>
    </row>
    <row r="3310" spans="1:16" ht="21" customHeight="1">
      <c r="A3310" s="896" t="s">
        <v>201</v>
      </c>
      <c r="B3310" s="897"/>
      <c r="C3310" s="274" t="str">
        <f>IF('statement of marks'!HN91="","",'statement of marks'!HN91)</f>
        <v/>
      </c>
      <c r="D3310" s="898" t="str">
        <f>IF('statement of marks'!HP91="","",'statement of marks'!HP91)</f>
        <v/>
      </c>
      <c r="E3310" s="898"/>
      <c r="F3310" s="274"/>
      <c r="G3310" s="898" t="str">
        <f>IF('statement of marks'!HR91="","",'statement of marks'!HR91)</f>
        <v/>
      </c>
      <c r="H3310" s="898"/>
      <c r="I3310" s="898" t="str">
        <f>IF('statement of marks'!HT91="","",'statement of marks'!HT91)</f>
        <v/>
      </c>
      <c r="J3310" s="898"/>
      <c r="K3310" s="274" t="str">
        <f>'statement of marks'!HV91</f>
        <v/>
      </c>
      <c r="L3310" s="894"/>
      <c r="M3310" s="894"/>
      <c r="N3310" s="895"/>
      <c r="P3310" s="362"/>
    </row>
    <row r="3311" spans="1:16" ht="21" customHeight="1">
      <c r="A3311" s="899" t="s">
        <v>323</v>
      </c>
      <c r="B3311" s="900"/>
      <c r="C3311" s="22"/>
      <c r="D3311" s="901"/>
      <c r="E3311" s="901"/>
      <c r="F3311" s="278"/>
      <c r="G3311" s="901"/>
      <c r="H3311" s="901"/>
      <c r="I3311" s="901"/>
      <c r="J3311" s="901"/>
      <c r="K3311" s="901"/>
      <c r="L3311" s="901"/>
      <c r="M3311" s="901"/>
      <c r="N3311" s="902"/>
      <c r="P3311" s="362"/>
    </row>
    <row r="3312" spans="1:16" ht="21" customHeight="1">
      <c r="A3312" s="899" t="s">
        <v>206</v>
      </c>
      <c r="B3312" s="900"/>
      <c r="C3312" s="22"/>
      <c r="D3312" s="901"/>
      <c r="E3312" s="901"/>
      <c r="F3312" s="278"/>
      <c r="G3312" s="901"/>
      <c r="H3312" s="901"/>
      <c r="I3312" s="901"/>
      <c r="J3312" s="901"/>
      <c r="K3312" s="901"/>
      <c r="L3312" s="901"/>
      <c r="M3312" s="901"/>
      <c r="N3312" s="902"/>
      <c r="P3312" s="362"/>
    </row>
    <row r="3313" spans="1:16" ht="21" customHeight="1">
      <c r="A3313" s="891" t="s">
        <v>322</v>
      </c>
      <c r="B3313" s="892"/>
      <c r="C3313" s="22"/>
      <c r="D3313" s="901"/>
      <c r="E3313" s="901"/>
      <c r="F3313" s="278"/>
      <c r="G3313" s="901"/>
      <c r="H3313" s="901"/>
      <c r="I3313" s="901"/>
      <c r="J3313" s="901"/>
      <c r="K3313" s="594" t="s">
        <v>322</v>
      </c>
      <c r="L3313" s="901"/>
      <c r="M3313" s="901"/>
      <c r="N3313" s="902"/>
      <c r="P3313" s="362"/>
    </row>
    <row r="3314" spans="1:16" ht="21" customHeight="1">
      <c r="A3314" s="891" t="s">
        <v>207</v>
      </c>
      <c r="B3314" s="892"/>
      <c r="C3314" s="22"/>
      <c r="D3314" s="901"/>
      <c r="E3314" s="901"/>
      <c r="F3314" s="278"/>
      <c r="G3314" s="901"/>
      <c r="H3314" s="901"/>
      <c r="I3314" s="901"/>
      <c r="J3314" s="901"/>
      <c r="K3314" s="901"/>
      <c r="L3314" s="901"/>
      <c r="M3314" s="901"/>
      <c r="N3314" s="902"/>
      <c r="P3314" s="362"/>
    </row>
    <row r="3315" spans="1:16" ht="21" customHeight="1" thickBot="1">
      <c r="A3315" s="905" t="s">
        <v>208</v>
      </c>
      <c r="B3315" s="906"/>
      <c r="C3315" s="906"/>
      <c r="D3315" s="906"/>
      <c r="E3315" s="906"/>
      <c r="F3315" s="314"/>
      <c r="G3315" s="907">
        <f>'statement of marks'!$HV$108</f>
        <v>45781</v>
      </c>
      <c r="H3315" s="907"/>
      <c r="I3315" s="908" t="s">
        <v>210</v>
      </c>
      <c r="J3315" s="908"/>
      <c r="K3315" s="903"/>
      <c r="L3315" s="903"/>
      <c r="M3315" s="903"/>
      <c r="N3315" s="904"/>
      <c r="P3315" s="362"/>
    </row>
    <row r="3316" spans="1:16" ht="21" customHeight="1" thickTop="1">
      <c r="A3316" s="962" t="s">
        <v>195</v>
      </c>
      <c r="B3316" s="963"/>
      <c r="C3316" s="963"/>
      <c r="D3316" s="963"/>
      <c r="E3316" s="963"/>
      <c r="F3316" s="963"/>
      <c r="G3316" s="963"/>
      <c r="H3316" s="963"/>
      <c r="I3316" s="963"/>
      <c r="J3316" s="963"/>
      <c r="K3316" s="963"/>
      <c r="L3316" s="963"/>
      <c r="M3316" s="963"/>
      <c r="N3316" s="964"/>
      <c r="P3316" s="362"/>
    </row>
    <row r="3317" spans="1:16" ht="21" customHeight="1">
      <c r="A3317" s="965" t="str">
        <f>IF('statement of marks'!$A$2="","",'statement of marks'!$A$2)</f>
        <v>Govt. Higher Secondary School, XYZ</v>
      </c>
      <c r="B3317" s="966"/>
      <c r="C3317" s="966"/>
      <c r="D3317" s="966"/>
      <c r="E3317" s="966"/>
      <c r="F3317" s="966"/>
      <c r="G3317" s="966"/>
      <c r="H3317" s="966"/>
      <c r="I3317" s="966"/>
      <c r="J3317" s="966"/>
      <c r="K3317" s="966"/>
      <c r="L3317" s="966"/>
      <c r="M3317" s="966"/>
      <c r="N3317" s="967"/>
      <c r="P3317" s="362"/>
    </row>
    <row r="3318" spans="1:16" ht="21" customHeight="1">
      <c r="A3318" s="965"/>
      <c r="B3318" s="966"/>
      <c r="C3318" s="966"/>
      <c r="D3318" s="966"/>
      <c r="E3318" s="966"/>
      <c r="F3318" s="966"/>
      <c r="G3318" s="966"/>
      <c r="H3318" s="966"/>
      <c r="I3318" s="966"/>
      <c r="J3318" s="966"/>
      <c r="K3318" s="966"/>
      <c r="L3318" s="966"/>
      <c r="M3318" s="966"/>
      <c r="N3318" s="967"/>
      <c r="P3318" s="362"/>
    </row>
    <row r="3319" spans="1:16" ht="21" customHeight="1">
      <c r="A3319" s="891" t="s">
        <v>196</v>
      </c>
      <c r="B3319" s="892"/>
      <c r="C3319" s="939" t="str">
        <f>IF(M3339="","MAIN EXAM.",IF(C3346="SUPPL.","SUPPL. EXAM.",IF(C3346="RE-EXAM.","RE-EXAM.",)))</f>
        <v>MAIN EXAM.</v>
      </c>
      <c r="D3319" s="939"/>
      <c r="E3319" s="939"/>
      <c r="F3319" s="939"/>
      <c r="G3319" s="939"/>
      <c r="H3319" s="948" t="s">
        <v>133</v>
      </c>
      <c r="I3319" s="949"/>
      <c r="J3319" s="352" t="str">
        <f>IF('statement of marks'!$F$3="","",'statement of marks'!$F$3)</f>
        <v>2024-25</v>
      </c>
      <c r="K3319" s="939" t="s">
        <v>62</v>
      </c>
      <c r="L3319" s="939"/>
      <c r="M3319" s="939" t="str">
        <f>IF('statement of marks'!D92="","",'statement of marks'!D92)</f>
        <v/>
      </c>
      <c r="N3319" s="950"/>
      <c r="P3319" s="362"/>
    </row>
    <row r="3320" spans="1:16" ht="21" customHeight="1">
      <c r="A3320" s="891" t="s">
        <v>36</v>
      </c>
      <c r="B3320" s="892"/>
      <c r="C3320" s="892" t="str">
        <f>IF('statement of marks'!G92="","",'statement of marks'!G92)</f>
        <v/>
      </c>
      <c r="D3320" s="892"/>
      <c r="E3320" s="892"/>
      <c r="F3320" s="892"/>
      <c r="G3320" s="892"/>
      <c r="H3320" s="892"/>
      <c r="I3320" s="892"/>
      <c r="J3320" s="892"/>
      <c r="K3320" s="892"/>
      <c r="L3320" s="892"/>
      <c r="M3320" s="892"/>
      <c r="N3320" s="951"/>
      <c r="P3320" s="362"/>
    </row>
    <row r="3321" spans="1:16" ht="21" customHeight="1">
      <c r="A3321" s="891" t="s">
        <v>37</v>
      </c>
      <c r="B3321" s="892"/>
      <c r="C3321" s="892" t="str">
        <f>IF('statement of marks'!H92="","",'statement of marks'!H92)</f>
        <v/>
      </c>
      <c r="D3321" s="892"/>
      <c r="E3321" s="892"/>
      <c r="F3321" s="892"/>
      <c r="G3321" s="892"/>
      <c r="H3321" s="892"/>
      <c r="I3321" s="892"/>
      <c r="J3321" s="892"/>
      <c r="K3321" s="892"/>
      <c r="L3321" s="892"/>
      <c r="M3321" s="892"/>
      <c r="N3321" s="951"/>
      <c r="P3321" s="362"/>
    </row>
    <row r="3322" spans="1:16" ht="21" customHeight="1">
      <c r="A3322" s="891" t="s">
        <v>38</v>
      </c>
      <c r="B3322" s="892"/>
      <c r="C3322" s="892" t="str">
        <f>IF('statement of marks'!I92="","",'statement of marks'!I92)</f>
        <v/>
      </c>
      <c r="D3322" s="892"/>
      <c r="E3322" s="892"/>
      <c r="F3322" s="892"/>
      <c r="G3322" s="892"/>
      <c r="H3322" s="892"/>
      <c r="I3322" s="892"/>
      <c r="J3322" s="892"/>
      <c r="K3322" s="892"/>
      <c r="L3322" s="892"/>
      <c r="M3322" s="892"/>
      <c r="N3322" s="951"/>
      <c r="P3322" s="362"/>
    </row>
    <row r="3323" spans="1:16" ht="21" customHeight="1">
      <c r="A3323" s="891" t="s">
        <v>243</v>
      </c>
      <c r="B3323" s="892"/>
      <c r="C3323" s="892" t="str">
        <f>IF('statement of marks'!$A$3="","",'statement of marks'!$A$3)</f>
        <v>9 'A'</v>
      </c>
      <c r="D3323" s="892"/>
      <c r="E3323" s="939" t="s">
        <v>63</v>
      </c>
      <c r="F3323" s="939"/>
      <c r="G3323" s="939"/>
      <c r="H3323" s="939" t="str">
        <f>IF('statement of marks'!E92="","",'statement of marks'!E92)</f>
        <v/>
      </c>
      <c r="I3323" s="939"/>
      <c r="J3323" s="952" t="s">
        <v>58</v>
      </c>
      <c r="K3323" s="952"/>
      <c r="L3323" s="953" t="str">
        <f>IF('statement of marks'!F92="","",'statement of marks'!F92)</f>
        <v/>
      </c>
      <c r="M3323" s="953"/>
      <c r="N3323" s="954"/>
      <c r="P3323" s="362"/>
    </row>
    <row r="3324" spans="1:16" ht="21" customHeight="1">
      <c r="A3324" s="955" t="s">
        <v>197</v>
      </c>
      <c r="B3324" s="956" t="s">
        <v>198</v>
      </c>
      <c r="C3324" s="659" t="s">
        <v>67</v>
      </c>
      <c r="D3324" s="659" t="s">
        <v>68</v>
      </c>
      <c r="E3324" s="957" t="s">
        <v>434</v>
      </c>
      <c r="F3324" s="958" t="s">
        <v>431</v>
      </c>
      <c r="G3324" s="659" t="s">
        <v>370</v>
      </c>
      <c r="H3324" s="659" t="s">
        <v>212</v>
      </c>
      <c r="I3324" s="659" t="s">
        <v>432</v>
      </c>
      <c r="J3324" s="659" t="s">
        <v>168</v>
      </c>
      <c r="K3324" s="659" t="s">
        <v>438</v>
      </c>
      <c r="L3324" s="659" t="s">
        <v>365</v>
      </c>
      <c r="M3324" s="659" t="s">
        <v>366</v>
      </c>
      <c r="N3324" s="961" t="s">
        <v>213</v>
      </c>
      <c r="P3324" s="362"/>
    </row>
    <row r="3325" spans="1:16" ht="21" customHeight="1">
      <c r="A3325" s="955"/>
      <c r="B3325" s="956"/>
      <c r="C3325" s="659"/>
      <c r="D3325" s="659"/>
      <c r="E3325" s="957"/>
      <c r="F3325" s="959"/>
      <c r="G3325" s="659"/>
      <c r="H3325" s="659"/>
      <c r="I3325" s="659"/>
      <c r="J3325" s="659"/>
      <c r="K3325" s="659"/>
      <c r="L3325" s="659"/>
      <c r="M3325" s="659"/>
      <c r="N3325" s="961"/>
      <c r="P3325" s="362"/>
    </row>
    <row r="3326" spans="1:16" ht="21" customHeight="1">
      <c r="A3326" s="955"/>
      <c r="B3326" s="956"/>
      <c r="C3326" s="659"/>
      <c r="D3326" s="659"/>
      <c r="E3326" s="957"/>
      <c r="F3326" s="960"/>
      <c r="G3326" s="659"/>
      <c r="H3326" s="659"/>
      <c r="I3326" s="659"/>
      <c r="J3326" s="659"/>
      <c r="K3326" s="659"/>
      <c r="L3326" s="659"/>
      <c r="M3326" s="659"/>
      <c r="N3326" s="961"/>
      <c r="P3326" s="362"/>
    </row>
    <row r="3327" spans="1:16" ht="21" customHeight="1">
      <c r="A3327" s="922" t="s">
        <v>149</v>
      </c>
      <c r="B3327" s="923"/>
      <c r="C3327" s="274">
        <v>10</v>
      </c>
      <c r="D3327" s="274">
        <v>10</v>
      </c>
      <c r="E3327" s="322" t="s">
        <v>436</v>
      </c>
      <c r="F3327" s="322" t="s">
        <v>437</v>
      </c>
      <c r="G3327" s="274">
        <v>70</v>
      </c>
      <c r="H3327" s="270">
        <v>100</v>
      </c>
      <c r="I3327" s="202">
        <v>100</v>
      </c>
      <c r="J3327" s="270">
        <v>200</v>
      </c>
      <c r="K3327" s="279"/>
      <c r="L3327" s="270">
        <v>100</v>
      </c>
      <c r="M3327" s="270"/>
      <c r="N3327" s="201">
        <v>200</v>
      </c>
      <c r="P3327" s="362"/>
    </row>
    <row r="3328" spans="1:16" ht="21" customHeight="1">
      <c r="A3328" s="891" t="str">
        <f>'statement of marks'!$J$3</f>
        <v xml:space="preserve"> HINDI</v>
      </c>
      <c r="B3328" s="892"/>
      <c r="C3328" s="277" t="str">
        <f>IF('statement of marks'!J92="","",'statement of marks'!J92)</f>
        <v/>
      </c>
      <c r="D3328" s="277" t="str">
        <f>IF('statement of marks'!K92="","",'statement of marks'!K92)</f>
        <v/>
      </c>
      <c r="E3328" s="277" t="str">
        <f>IF('statement of marks'!L92="","",'statement of marks'!L92)</f>
        <v/>
      </c>
      <c r="F3328" s="360" t="str">
        <f>IF('statement of marks'!N92="","",'statement of marks'!N92)</f>
        <v/>
      </c>
      <c r="G3328" s="277" t="str">
        <f>IF('statement of marks'!O92="","",'statement of marks'!O92)</f>
        <v/>
      </c>
      <c r="H3328" s="270" t="str">
        <f t="shared" ref="H3328:H3333" si="509">IF(G3328="","",SUM(C3328:G3328))</f>
        <v/>
      </c>
      <c r="I3328" s="202" t="str">
        <f>IF('statement of marks'!Q92="","",'statement of marks'!Q92)</f>
        <v/>
      </c>
      <c r="J3328" s="203" t="str">
        <f t="shared" ref="J3328:J3333" si="510">IF(I3328="","",SUM(H3328:I3328))</f>
        <v/>
      </c>
      <c r="K3328" s="275" t="str">
        <f>CONCATENATE('statement of marks'!HZ92,'statement of marks'!IA92,'statement of marks'!IB92)</f>
        <v/>
      </c>
      <c r="L3328" s="277" t="str">
        <f>IF('result subject-wise'!AB92="","",'result subject-wise'!AB92)</f>
        <v/>
      </c>
      <c r="M3328" s="277" t="str">
        <f>IF('result subject-wise'!AK92="","",'result subject-wise'!AK92)</f>
        <v/>
      </c>
      <c r="N3328" s="276" t="str">
        <f>IF(AND(K3328="RE",M3328=""),"",IF(AND(K3328="S",M3328=""),"",IF(M3328="P",SUM(H3328,L3328),J3328)))</f>
        <v/>
      </c>
      <c r="P3328" s="362"/>
    </row>
    <row r="3329" spans="1:16" ht="21" customHeight="1">
      <c r="A3329" s="891" t="str">
        <f>'statement of marks'!$Y$3</f>
        <v xml:space="preserve"> ENGLISH</v>
      </c>
      <c r="B3329" s="892"/>
      <c r="C3329" s="277" t="str">
        <f>IF('statement of marks'!Y92="","",'statement of marks'!Y92)</f>
        <v/>
      </c>
      <c r="D3329" s="277" t="str">
        <f>IF('statement of marks'!Z92="","",'statement of marks'!Z92)</f>
        <v/>
      </c>
      <c r="E3329" s="277" t="str">
        <f>IF('statement of marks'!AA92="","",'statement of marks'!AA92)</f>
        <v/>
      </c>
      <c r="F3329" s="360" t="str">
        <f>IF('statement of marks'!AC92="","",'statement of marks'!AC92)</f>
        <v/>
      </c>
      <c r="G3329" s="277" t="str">
        <f>IF('statement of marks'!AD92="","",'statement of marks'!AD92)</f>
        <v/>
      </c>
      <c r="H3329" s="270" t="str">
        <f t="shared" si="509"/>
        <v/>
      </c>
      <c r="I3329" s="202" t="str">
        <f>IF('statement of marks'!AF92="","",'statement of marks'!AF92)</f>
        <v/>
      </c>
      <c r="J3329" s="203" t="str">
        <f t="shared" si="510"/>
        <v/>
      </c>
      <c r="K3329" s="275" t="str">
        <f>CONCATENATE('statement of marks'!IC92,'statement of marks'!ID92,'statement of marks'!IE92,)</f>
        <v/>
      </c>
      <c r="L3329" s="277" t="str">
        <f>IF('result subject-wise'!AC92="","",'result subject-wise'!AC92)</f>
        <v/>
      </c>
      <c r="M3329" s="277" t="str">
        <f>IF('result subject-wise'!AL92="","",'result subject-wise'!AL92)</f>
        <v/>
      </c>
      <c r="N3329" s="276" t="str">
        <f t="shared" ref="N3329:N3333" si="511">IF(AND(K3329="RE",M3329=""),"",IF(AND(K3329="S",M3329=""),"",IF(M3329="P",SUM(H3329,L3329),J3329)))</f>
        <v/>
      </c>
      <c r="P3329" s="362"/>
    </row>
    <row r="3330" spans="1:16" ht="21" customHeight="1">
      <c r="A3330" s="891" t="str">
        <f>'statement of marks'!AO92</f>
        <v/>
      </c>
      <c r="B3330" s="892"/>
      <c r="C3330" s="277" t="str">
        <f>IF('statement of marks'!AP92="","",'statement of marks'!AP92)</f>
        <v/>
      </c>
      <c r="D3330" s="277" t="str">
        <f>IF('statement of marks'!AQ92="","",'statement of marks'!AQ92)</f>
        <v/>
      </c>
      <c r="E3330" s="277" t="str">
        <f>IF('statement of marks'!AR92="","",'statement of marks'!AR92)</f>
        <v/>
      </c>
      <c r="F3330" s="360" t="str">
        <f>IF('statement of marks'!AT92="","",'statement of marks'!AT92)</f>
        <v/>
      </c>
      <c r="G3330" s="277" t="str">
        <f>IF('statement of marks'!AU92="","",'statement of marks'!AU92)</f>
        <v/>
      </c>
      <c r="H3330" s="270" t="str">
        <f t="shared" si="509"/>
        <v/>
      </c>
      <c r="I3330" s="202" t="str">
        <f>IF('statement of marks'!AW92="","",'statement of marks'!AW92)</f>
        <v/>
      </c>
      <c r="J3330" s="203" t="str">
        <f t="shared" si="510"/>
        <v/>
      </c>
      <c r="K3330" s="275" t="str">
        <f>CONCATENATE('statement of marks'!IF92,'statement of marks'!IL92,'statement of marks'!IM92)</f>
        <v/>
      </c>
      <c r="L3330" s="277" t="str">
        <f>IF('result subject-wise'!AD92="","",'result subject-wise'!AD92)</f>
        <v/>
      </c>
      <c r="M3330" s="277" t="str">
        <f>IF('result subject-wise'!AM92="","",'result subject-wise'!AM92)</f>
        <v/>
      </c>
      <c r="N3330" s="276" t="str">
        <f t="shared" si="511"/>
        <v/>
      </c>
      <c r="P3330" s="362"/>
    </row>
    <row r="3331" spans="1:16" ht="21" customHeight="1">
      <c r="A3331" s="891" t="str">
        <f>'statement of marks'!$BE$3</f>
        <v xml:space="preserve"> SCIENCE</v>
      </c>
      <c r="B3331" s="892"/>
      <c r="C3331" s="277" t="str">
        <f>IF('statement of marks'!BE92="","",'statement of marks'!BE92)</f>
        <v/>
      </c>
      <c r="D3331" s="277" t="str">
        <f>IF('statement of marks'!BF92="","",'statement of marks'!BF92)</f>
        <v/>
      </c>
      <c r="E3331" s="277" t="str">
        <f>IF('statement of marks'!BG92="","",'statement of marks'!BG92)</f>
        <v/>
      </c>
      <c r="F3331" s="360" t="str">
        <f>IF('statement of marks'!BI92="","",'statement of marks'!BI92)</f>
        <v/>
      </c>
      <c r="G3331" s="277" t="str">
        <f>IF('statement of marks'!BJ92="","",'statement of marks'!BJ92)</f>
        <v/>
      </c>
      <c r="H3331" s="270" t="str">
        <f t="shared" si="509"/>
        <v/>
      </c>
      <c r="I3331" s="202" t="str">
        <f>IF('statement of marks'!BL92="","",'statement of marks'!BL92)</f>
        <v/>
      </c>
      <c r="J3331" s="203" t="str">
        <f t="shared" si="510"/>
        <v/>
      </c>
      <c r="K3331" s="275" t="str">
        <f>CONCATENATE('statement of marks'!IN92,'statement of marks'!IO92,'statement of marks'!IP92)</f>
        <v/>
      </c>
      <c r="L3331" s="277" t="str">
        <f>IF('result subject-wise'!AE92="","",'result subject-wise'!AE92)</f>
        <v/>
      </c>
      <c r="M3331" s="277" t="str">
        <f>IF('result subject-wise'!AN92="","",'result subject-wise'!AN92)</f>
        <v/>
      </c>
      <c r="N3331" s="276" t="str">
        <f t="shared" si="511"/>
        <v/>
      </c>
      <c r="P3331" s="362"/>
    </row>
    <row r="3332" spans="1:16" ht="21" customHeight="1">
      <c r="A3332" s="909" t="str">
        <f>'statement of marks'!$BU92</f>
        <v xml:space="preserve"> SOCIAL SCIENCE</v>
      </c>
      <c r="B3332" s="910"/>
      <c r="C3332" s="277">
        <f>IF('statement of marks'!CL92="","",'statement of marks'!CL92)</f>
        <v>10</v>
      </c>
      <c r="D3332" s="277">
        <f>IF('statement of marks'!CM92="","",'statement of marks'!CM92)</f>
        <v>10</v>
      </c>
      <c r="E3332" s="277">
        <f>IF('statement of marks'!CN92="","",'statement of marks'!CN92)</f>
        <v>9</v>
      </c>
      <c r="F3332" s="360">
        <f>IF('statement of marks'!CO92="","",'statement of marks'!CO92)</f>
        <v>0.5</v>
      </c>
      <c r="G3332" s="277">
        <f>IF('statement of marks'!CP92="","",'statement of marks'!CP92)</f>
        <v>70</v>
      </c>
      <c r="H3332" s="270">
        <f t="shared" si="509"/>
        <v>99.5</v>
      </c>
      <c r="I3332" s="202">
        <f>IF('statement of marks'!CR92="","",'statement of marks'!CR92)</f>
        <v>100</v>
      </c>
      <c r="J3332" s="203">
        <f t="shared" si="510"/>
        <v>199.5</v>
      </c>
      <c r="K3332" s="275" t="str">
        <f>CONCATENATE('statement of marks'!IQ92,'statement of marks'!IR92,'statement of marks'!IS92)</f>
        <v/>
      </c>
      <c r="L3332" s="277" t="str">
        <f>IF('result subject-wise'!AF92="","",'result subject-wise'!AF92)</f>
        <v/>
      </c>
      <c r="M3332" s="277" t="str">
        <f>IF('result subject-wise'!AO92="","",'result subject-wise'!AO92)</f>
        <v/>
      </c>
      <c r="N3332" s="276">
        <f t="shared" si="511"/>
        <v>199.5</v>
      </c>
      <c r="P3332" s="362"/>
    </row>
    <row r="3333" spans="1:16" ht="21" customHeight="1">
      <c r="A3333" s="891" t="str">
        <f>'statement of marks'!$CZ$3</f>
        <v xml:space="preserve"> MATHEMATICS</v>
      </c>
      <c r="B3333" s="892"/>
      <c r="C3333" s="277">
        <f>IF('statement of marks'!CZ92="","",'statement of marks'!CZ92)</f>
        <v>5</v>
      </c>
      <c r="D3333" s="277">
        <f>IF('statement of marks'!DA92="","",'statement of marks'!DA92)</f>
        <v>4</v>
      </c>
      <c r="E3333" s="277">
        <f>IF('statement of marks'!DB92="","",'statement of marks'!DB92)</f>
        <v>8</v>
      </c>
      <c r="F3333" s="360">
        <f>IF('statement of marks'!DD92="","",'statement of marks'!DD92)</f>
        <v>1</v>
      </c>
      <c r="G3333" s="277">
        <f>IF('statement of marks'!DE92="","",'statement of marks'!DE92)</f>
        <v>25</v>
      </c>
      <c r="H3333" s="270">
        <f t="shared" si="509"/>
        <v>43</v>
      </c>
      <c r="I3333" s="202">
        <f>IF('statement of marks'!DG92="","",'statement of marks'!DG92)</f>
        <v>90</v>
      </c>
      <c r="J3333" s="203">
        <f t="shared" si="510"/>
        <v>133</v>
      </c>
      <c r="K3333" s="275" t="str">
        <f>CONCATENATE('statement of marks'!IT92,'statement of marks'!IU92,'statement of marks'!IV92)</f>
        <v/>
      </c>
      <c r="L3333" s="277" t="str">
        <f>IF('result subject-wise'!AG92="","",'result subject-wise'!AG92)</f>
        <v/>
      </c>
      <c r="M3333" s="277" t="str">
        <f>IF('result subject-wise'!AP92="","",'result subject-wise'!AP92)</f>
        <v/>
      </c>
      <c r="N3333" s="276">
        <f t="shared" si="511"/>
        <v>133</v>
      </c>
      <c r="P3333" s="362"/>
    </row>
    <row r="3334" spans="1:16" ht="21" customHeight="1">
      <c r="A3334" s="911" t="s">
        <v>214</v>
      </c>
      <c r="B3334" s="912"/>
      <c r="C3334" s="274">
        <f t="shared" ref="C3334:D3334" si="512">IF(C3333="","",SUM(C3328:C3333))</f>
        <v>15</v>
      </c>
      <c r="D3334" s="274">
        <f t="shared" si="512"/>
        <v>14</v>
      </c>
      <c r="E3334" s="274">
        <f>IF(E3333="","",SUM(E3328:E3333))</f>
        <v>17</v>
      </c>
      <c r="F3334" s="361">
        <f>IF(F3333="","",SUM(F3328:F3333))</f>
        <v>1.5</v>
      </c>
      <c r="G3334" s="274">
        <f t="shared" ref="G3334:J3334" si="513">IF(G3333="","",SUM(G3328:G3333))</f>
        <v>95</v>
      </c>
      <c r="H3334" s="274">
        <f t="shared" si="513"/>
        <v>142.5</v>
      </c>
      <c r="I3334" s="274">
        <f t="shared" si="513"/>
        <v>190</v>
      </c>
      <c r="J3334" s="274">
        <f t="shared" si="513"/>
        <v>332.5</v>
      </c>
      <c r="K3334" s="913"/>
      <c r="L3334" s="914"/>
      <c r="M3334" s="919">
        <f>COUNTIF(M3328:M3333,"F")</f>
        <v>0</v>
      </c>
      <c r="N3334" s="273">
        <f>SUM(N3328:N3333)</f>
        <v>332.5</v>
      </c>
      <c r="P3334" s="362"/>
    </row>
    <row r="3335" spans="1:16" ht="21" customHeight="1">
      <c r="A3335" s="911" t="s">
        <v>199</v>
      </c>
      <c r="B3335" s="912"/>
      <c r="C3335" s="270">
        <f>60-(COUNTIF(C3328:C3333,"NA")*C3327+COUNTIF(C3328:C3333,"ML")*C3327)</f>
        <v>60</v>
      </c>
      <c r="D3335" s="270">
        <f>60-(COUNTIF(D3328:D3333,"NA")*D3327+COUNTIF(D3328:D3333,"ML")*D3327)</f>
        <v>60</v>
      </c>
      <c r="E3335" s="270">
        <f>53-(COUNTIF(E3328:E3333,"NA")*9+COUNTIF(E3328:E3333,"ML")*9)</f>
        <v>53</v>
      </c>
      <c r="F3335" s="270">
        <f>7-(COUNTIF(F3328:F3333,"ML")*1)</f>
        <v>7</v>
      </c>
      <c r="G3335" s="270">
        <f>420-(COUNTIF(G3328:G3333,"NA")*G3327+COUNTIF(G3328:G3333,"ML")*G3327)</f>
        <v>420</v>
      </c>
      <c r="H3335" s="270">
        <f>SUM(C3335:G3335)</f>
        <v>600</v>
      </c>
      <c r="I3335" s="270">
        <f>600-(COUNTIF(I3328:I3333,"ML")*100)</f>
        <v>600</v>
      </c>
      <c r="J3335" s="270">
        <f>SUM(H3335:I3335)</f>
        <v>1200</v>
      </c>
      <c r="K3335" s="915"/>
      <c r="L3335" s="916"/>
      <c r="M3335" s="920"/>
      <c r="N3335" s="201">
        <f>6*N3327</f>
        <v>1200</v>
      </c>
      <c r="P3335" s="362"/>
    </row>
    <row r="3336" spans="1:16" ht="21" customHeight="1">
      <c r="A3336" s="922" t="s">
        <v>130</v>
      </c>
      <c r="B3336" s="923"/>
      <c r="C3336" s="204">
        <f t="shared" ref="C3336:J3336" si="514">C3334/C3335*100</f>
        <v>25</v>
      </c>
      <c r="D3336" s="204">
        <f t="shared" si="514"/>
        <v>23.333333333333332</v>
      </c>
      <c r="E3336" s="204">
        <f t="shared" si="514"/>
        <v>32.075471698113205</v>
      </c>
      <c r="F3336" s="204">
        <f t="shared" si="514"/>
        <v>21.428571428571427</v>
      </c>
      <c r="G3336" s="204">
        <f t="shared" si="514"/>
        <v>22.61904761904762</v>
      </c>
      <c r="H3336" s="204">
        <f t="shared" si="514"/>
        <v>23.75</v>
      </c>
      <c r="I3336" s="204">
        <f t="shared" si="514"/>
        <v>31.666666666666664</v>
      </c>
      <c r="J3336" s="204">
        <f t="shared" si="514"/>
        <v>27.708333333333336</v>
      </c>
      <c r="K3336" s="917"/>
      <c r="L3336" s="918"/>
      <c r="M3336" s="921"/>
      <c r="N3336" s="354">
        <f>N3334/N3335*100</f>
        <v>27.708333333333336</v>
      </c>
      <c r="P3336" s="363"/>
    </row>
    <row r="3337" spans="1:16" ht="21" customHeight="1">
      <c r="A3337" s="891" t="str">
        <f>'statement of marks'!$DS$3</f>
        <v>RAJASTHAN KA SWARNIM ITIHAS</v>
      </c>
      <c r="B3337" s="892"/>
      <c r="C3337" s="272">
        <f>IF('statement of marks'!DS92="","",'statement of marks'!DS92)</f>
        <v>10</v>
      </c>
      <c r="D3337" s="272">
        <f>IF('statement of marks'!DT92="","",'statement of marks'!DT92)</f>
        <v>10</v>
      </c>
      <c r="E3337" s="277">
        <f>IF('statement of marks'!DU92="","",'statement of marks'!DU92)</f>
        <v>10</v>
      </c>
      <c r="F3337" s="924"/>
      <c r="G3337" s="272">
        <f>IF('statement of marks'!DW92="","",'statement of marks'!DW92)</f>
        <v>70</v>
      </c>
      <c r="H3337" s="270">
        <f>IF(G3337="","",SUM(C3337:G3337))</f>
        <v>100</v>
      </c>
      <c r="I3337" s="272">
        <f>IF('statement of marks'!DY92="","",'statement of marks'!DY92)</f>
        <v>100</v>
      </c>
      <c r="J3337" s="270">
        <f>IF(I3337="","",SUM(H3337:I3337))</f>
        <v>200</v>
      </c>
      <c r="K3337" s="275" t="str">
        <f>IF('statement of marks'!IW92="","",'statement of marks'!IW92)</f>
        <v/>
      </c>
      <c r="L3337" s="280" t="str">
        <f>IF('result subject-wise'!AQ92="","",'result subject-wise'!AQ92)</f>
        <v/>
      </c>
      <c r="M3337" s="927" t="s">
        <v>441</v>
      </c>
      <c r="N3337" s="928"/>
      <c r="P3337" s="362"/>
    </row>
    <row r="3338" spans="1:16" ht="21" customHeight="1">
      <c r="A3338" s="891" t="str">
        <f>'statement of marks'!$EG$3</f>
        <v xml:space="preserve"> PH. AND HEALTH EDU.</v>
      </c>
      <c r="B3338" s="892"/>
      <c r="C3338" s="272">
        <f>IF('statement of marks'!EI92="","",'statement of marks'!EI92)</f>
        <v>14</v>
      </c>
      <c r="D3338" s="272">
        <f>IF('statement of marks'!EL92="","",'statement of marks'!EL92)</f>
        <v>11</v>
      </c>
      <c r="E3338" s="277">
        <f>IF('statement of marks'!EO92="","",'statement of marks'!EO92)</f>
        <v>25</v>
      </c>
      <c r="F3338" s="925"/>
      <c r="G3338" s="272">
        <f>IF('statement of marks'!EU92="","",'statement of marks'!EU92)</f>
        <v>38</v>
      </c>
      <c r="H3338" s="270">
        <f>IF(G3338="","",SUM(C3338:G3338))</f>
        <v>88</v>
      </c>
      <c r="I3338" s="272">
        <f>IF('statement of marks'!EZ92="","",'statement of marks'!EZ92)</f>
        <v>100</v>
      </c>
      <c r="J3338" s="270">
        <f>IF(I3338="","",SUM(H3338:I3338))</f>
        <v>188</v>
      </c>
      <c r="K3338" s="275" t="str">
        <f>IF('statement of marks'!IX92="","",'statement of marks'!IX92)</f>
        <v>A</v>
      </c>
      <c r="L3338" s="274" t="str">
        <f>IF('result subject-wise'!AR92="","",'result subject-wise'!AR92)</f>
        <v/>
      </c>
      <c r="M3338" s="929"/>
      <c r="N3338" s="930"/>
      <c r="P3338" s="362"/>
    </row>
    <row r="3339" spans="1:16" ht="21" customHeight="1">
      <c r="A3339" s="891" t="str">
        <f>'statement of marks'!$FJ$3</f>
        <v xml:space="preserve"> FOUNDATION OF IT</v>
      </c>
      <c r="B3339" s="892"/>
      <c r="C3339" s="272">
        <f>IF('statement of marks'!FJ92="","",'statement of marks'!FJ92)</f>
        <v>10</v>
      </c>
      <c r="D3339" s="272">
        <f>IF('statement of marks'!FK92="","",'statement of marks'!FK92)</f>
        <v>10</v>
      </c>
      <c r="E3339" s="277">
        <f>IF('statement of marks'!FL92="","",'statement of marks'!FL92)</f>
        <v>10</v>
      </c>
      <c r="F3339" s="926"/>
      <c r="G3339" s="272">
        <f>IF('statement of marks'!FP92="","",'statement of marks'!FP92)</f>
        <v>51</v>
      </c>
      <c r="H3339" s="270">
        <f>IF(G3339="","",SUM(C3339:G3339))</f>
        <v>81</v>
      </c>
      <c r="I3339" s="272">
        <f>IF('statement of marks'!FU92="","",'statement of marks'!FU92)</f>
        <v>90</v>
      </c>
      <c r="J3339" s="270">
        <f>IF(I3339="","",SUM(H3339:I3339))</f>
        <v>171</v>
      </c>
      <c r="K3339" s="275" t="str">
        <f>IF('statement of marks'!IY92="","",'statement of marks'!IY92)</f>
        <v>A</v>
      </c>
      <c r="L3339" s="274" t="str">
        <f>IF('result subject-wise'!AS92="","",'result subject-wise'!AS92)</f>
        <v/>
      </c>
      <c r="M3339" s="931" t="str">
        <f>IF('result subject-wise'!AV92="","",'result subject-wise'!AV92)</f>
        <v/>
      </c>
      <c r="N3339" s="932"/>
      <c r="P3339" s="362"/>
    </row>
    <row r="3340" spans="1:16" ht="21" customHeight="1">
      <c r="A3340" s="891" t="str">
        <f>'statement of marks'!$GE$3</f>
        <v xml:space="preserve"> S.U.P.W.</v>
      </c>
      <c r="B3340" s="892"/>
      <c r="C3340" s="933" t="s">
        <v>244</v>
      </c>
      <c r="D3340" s="934"/>
      <c r="E3340" s="933" t="s">
        <v>74</v>
      </c>
      <c r="F3340" s="933"/>
      <c r="G3340" s="934"/>
      <c r="H3340" s="934" t="s">
        <v>75</v>
      </c>
      <c r="I3340" s="934"/>
      <c r="J3340" s="270" t="s">
        <v>35</v>
      </c>
      <c r="K3340" s="274" t="s">
        <v>52</v>
      </c>
      <c r="L3340" s="935"/>
      <c r="M3340" s="933" t="s">
        <v>130</v>
      </c>
      <c r="N3340" s="936"/>
      <c r="P3340" s="362"/>
    </row>
    <row r="3341" spans="1:16" ht="21" customHeight="1">
      <c r="A3341" s="891"/>
      <c r="B3341" s="892"/>
      <c r="C3341" s="934">
        <f>'statement of marks'!$GE$6</f>
        <v>25</v>
      </c>
      <c r="D3341" s="934"/>
      <c r="E3341" s="934">
        <f>'statement of marks'!$GF$6</f>
        <v>45</v>
      </c>
      <c r="F3341" s="934"/>
      <c r="G3341" s="934"/>
      <c r="H3341" s="934">
        <f>'statement of marks'!$GG$6</f>
        <v>30</v>
      </c>
      <c r="I3341" s="934"/>
      <c r="J3341" s="270">
        <f>SUM(C3341,E3341,H3341)</f>
        <v>100</v>
      </c>
      <c r="K3341" s="274"/>
      <c r="L3341" s="935"/>
      <c r="M3341" s="937" t="str">
        <f>IF(M3339="PASS",N3336,"")</f>
        <v/>
      </c>
      <c r="N3341" s="938"/>
      <c r="P3341" s="362"/>
    </row>
    <row r="3342" spans="1:16" ht="21" customHeight="1">
      <c r="A3342" s="891"/>
      <c r="B3342" s="892"/>
      <c r="C3342" s="939">
        <f>IF('statement of marks'!GE92="","",'statement of marks'!GE92)</f>
        <v>24</v>
      </c>
      <c r="D3342" s="939"/>
      <c r="E3342" s="939">
        <f>'statement of marks'!GF92</f>
        <v>44</v>
      </c>
      <c r="F3342" s="939"/>
      <c r="G3342" s="939"/>
      <c r="H3342" s="939">
        <f>'statement of marks'!GG92</f>
        <v>30</v>
      </c>
      <c r="I3342" s="939"/>
      <c r="J3342" s="272">
        <f>IF(H3342="","",SUM(C3342,E3342,H3342))</f>
        <v>98</v>
      </c>
      <c r="K3342" s="275" t="str">
        <f>IF('statement of marks'!IZ92="","",'statement of marks'!IZ92)</f>
        <v>A</v>
      </c>
      <c r="L3342" s="935"/>
      <c r="M3342" s="940" t="s">
        <v>50</v>
      </c>
      <c r="N3342" s="941"/>
      <c r="P3342" s="362"/>
    </row>
    <row r="3343" spans="1:16" ht="21" customHeight="1">
      <c r="A3343" s="891" t="str">
        <f>'statement of marks'!$GN$3</f>
        <v xml:space="preserve"> ART EDU.</v>
      </c>
      <c r="B3343" s="892"/>
      <c r="C3343" s="934" t="s">
        <v>76</v>
      </c>
      <c r="D3343" s="934"/>
      <c r="E3343" s="934" t="s">
        <v>77</v>
      </c>
      <c r="F3343" s="934"/>
      <c r="G3343" s="934"/>
      <c r="H3343" s="934" t="s">
        <v>78</v>
      </c>
      <c r="I3343" s="934"/>
      <c r="J3343" s="270" t="s">
        <v>35</v>
      </c>
      <c r="K3343" s="274" t="s">
        <v>52</v>
      </c>
      <c r="L3343" s="935"/>
      <c r="M3343" s="942" t="str">
        <f>IF(M3341="","",IF(M3341&gt;=60,"FIRST",IF(M3341&gt;=48,"SECOND",IF(M3341&gt;=36,"THIRD"))))</f>
        <v/>
      </c>
      <c r="N3343" s="943"/>
      <c r="P3343" s="362"/>
    </row>
    <row r="3344" spans="1:16" ht="21" customHeight="1">
      <c r="A3344" s="891"/>
      <c r="B3344" s="892"/>
      <c r="C3344" s="934">
        <f>'statement of marks'!$GN$6</f>
        <v>25</v>
      </c>
      <c r="D3344" s="934"/>
      <c r="E3344" s="274">
        <f>'statement of marks'!$GO$6</f>
        <v>30</v>
      </c>
      <c r="F3344" s="274"/>
      <c r="G3344" s="270">
        <f>'statement of marks'!$GP$6</f>
        <v>30</v>
      </c>
      <c r="H3344" s="934">
        <f>'statement of marks'!$GQ$6</f>
        <v>15</v>
      </c>
      <c r="I3344" s="934"/>
      <c r="J3344" s="270">
        <f>SUM(C3344,E3344,G3344,H3344)</f>
        <v>100</v>
      </c>
      <c r="K3344" s="274"/>
      <c r="L3344" s="935"/>
      <c r="M3344" s="942"/>
      <c r="N3344" s="943"/>
      <c r="P3344" s="362"/>
    </row>
    <row r="3345" spans="1:16" ht="21" customHeight="1">
      <c r="A3345" s="891"/>
      <c r="B3345" s="892"/>
      <c r="C3345" s="939">
        <f>IF('statement of marks'!GN92="","",'statement of marks'!GN92)</f>
        <v>24</v>
      </c>
      <c r="D3345" s="939"/>
      <c r="E3345" s="277">
        <f>'statement of marks'!GO92</f>
        <v>28</v>
      </c>
      <c r="F3345" s="277"/>
      <c r="G3345" s="272">
        <f>'statement of marks'!GP92</f>
        <v>27</v>
      </c>
      <c r="H3345" s="939">
        <f>'statement of marks'!GQ92</f>
        <v>14</v>
      </c>
      <c r="I3345" s="939"/>
      <c r="J3345" s="270">
        <f>IF(H3345="","",SUM(C3345:H3345))</f>
        <v>93</v>
      </c>
      <c r="K3345" s="275" t="str">
        <f>IF('statement of marks'!JA92="","",'statement of marks'!JA92)</f>
        <v>A</v>
      </c>
      <c r="L3345" s="944" t="s">
        <v>442</v>
      </c>
      <c r="M3345" s="945"/>
      <c r="N3345" s="946"/>
      <c r="P3345" s="362"/>
    </row>
    <row r="3346" spans="1:16" ht="21" customHeight="1">
      <c r="A3346" s="922" t="s">
        <v>439</v>
      </c>
      <c r="B3346" s="923"/>
      <c r="C3346" s="901" t="str">
        <f>'statement of marks'!HK92</f>
        <v/>
      </c>
      <c r="D3346" s="901"/>
      <c r="E3346" s="901"/>
      <c r="F3346" s="278"/>
      <c r="G3346" s="278" t="s">
        <v>211</v>
      </c>
      <c r="H3346" s="275" t="str">
        <f>IF('statement of marks'!DR92="","",'statement of marks'!DR92)</f>
        <v/>
      </c>
      <c r="I3346" s="942" t="s">
        <v>209</v>
      </c>
      <c r="J3346" s="942"/>
      <c r="K3346" s="272" t="str">
        <f>IF('statement of marks'!HM92="","",'statement of marks'!HM92)</f>
        <v/>
      </c>
      <c r="L3346" s="945"/>
      <c r="M3346" s="945"/>
      <c r="N3346" s="946"/>
      <c r="P3346" s="362"/>
    </row>
    <row r="3347" spans="1:16" ht="21" customHeight="1">
      <c r="A3347" s="310" t="s">
        <v>363</v>
      </c>
      <c r="B3347" s="947" t="s">
        <v>202</v>
      </c>
      <c r="C3347" s="947"/>
      <c r="D3347" s="939" t="s">
        <v>203</v>
      </c>
      <c r="E3347" s="939"/>
      <c r="F3347" s="272"/>
      <c r="G3347" s="939" t="s">
        <v>204</v>
      </c>
      <c r="H3347" s="939"/>
      <c r="I3347" s="939" t="s">
        <v>205</v>
      </c>
      <c r="J3347" s="939"/>
      <c r="K3347" s="272" t="s">
        <v>324</v>
      </c>
      <c r="L3347" s="945"/>
      <c r="M3347" s="945"/>
      <c r="N3347" s="946"/>
      <c r="P3347" s="362"/>
    </row>
    <row r="3348" spans="1:16" ht="21" customHeight="1">
      <c r="A3348" s="891" t="s">
        <v>200</v>
      </c>
      <c r="B3348" s="892"/>
      <c r="C3348" s="277" t="str">
        <f>IF('statement of marks'!HO92="","",'statement of marks'!HO92)</f>
        <v/>
      </c>
      <c r="D3348" s="893" t="str">
        <f>IF('statement of marks'!HQ92="","",'statement of marks'!HQ92)</f>
        <v/>
      </c>
      <c r="E3348" s="893"/>
      <c r="F3348" s="277"/>
      <c r="G3348" s="893" t="str">
        <f>IF('statement of marks'!HS92="","",'statement of marks'!HS92)</f>
        <v/>
      </c>
      <c r="H3348" s="893"/>
      <c r="I3348" s="893" t="str">
        <f>IF('statement of marks'!HU92="","",'statement of marks'!HU92)</f>
        <v/>
      </c>
      <c r="J3348" s="893"/>
      <c r="K3348" s="275" t="str">
        <f>'statement of marks'!HW92</f>
        <v/>
      </c>
      <c r="L3348" s="894" t="str">
        <f>IF(OR(M3339="PASS",M3339="FAIL"),'result subject-wise'!$AV$112,"")</f>
        <v/>
      </c>
      <c r="M3348" s="894"/>
      <c r="N3348" s="895"/>
      <c r="P3348" s="362"/>
    </row>
    <row r="3349" spans="1:16" ht="21" customHeight="1">
      <c r="A3349" s="896" t="s">
        <v>201</v>
      </c>
      <c r="B3349" s="897"/>
      <c r="C3349" s="274" t="str">
        <f>IF('statement of marks'!HN92="","",'statement of marks'!HN92)</f>
        <v/>
      </c>
      <c r="D3349" s="898" t="str">
        <f>IF('statement of marks'!HP92="","",'statement of marks'!HP92)</f>
        <v/>
      </c>
      <c r="E3349" s="898"/>
      <c r="F3349" s="274"/>
      <c r="G3349" s="898" t="str">
        <f>IF('statement of marks'!HR92="","",'statement of marks'!HR92)</f>
        <v/>
      </c>
      <c r="H3349" s="898"/>
      <c r="I3349" s="898" t="str">
        <f>IF('statement of marks'!HT92="","",'statement of marks'!HT92)</f>
        <v/>
      </c>
      <c r="J3349" s="898"/>
      <c r="K3349" s="274" t="str">
        <f>'statement of marks'!HV92</f>
        <v/>
      </c>
      <c r="L3349" s="894"/>
      <c r="M3349" s="894"/>
      <c r="N3349" s="895"/>
      <c r="P3349" s="362"/>
    </row>
    <row r="3350" spans="1:16" ht="21" customHeight="1">
      <c r="A3350" s="899" t="s">
        <v>323</v>
      </c>
      <c r="B3350" s="900"/>
      <c r="C3350" s="22"/>
      <c r="D3350" s="901"/>
      <c r="E3350" s="901"/>
      <c r="F3350" s="278"/>
      <c r="G3350" s="901"/>
      <c r="H3350" s="901"/>
      <c r="I3350" s="901"/>
      <c r="J3350" s="901"/>
      <c r="K3350" s="901"/>
      <c r="L3350" s="901"/>
      <c r="M3350" s="901"/>
      <c r="N3350" s="902"/>
      <c r="P3350" s="362"/>
    </row>
    <row r="3351" spans="1:16" ht="21" customHeight="1">
      <c r="A3351" s="899" t="s">
        <v>206</v>
      </c>
      <c r="B3351" s="900"/>
      <c r="C3351" s="22"/>
      <c r="D3351" s="901"/>
      <c r="E3351" s="901"/>
      <c r="F3351" s="278"/>
      <c r="G3351" s="901"/>
      <c r="H3351" s="901"/>
      <c r="I3351" s="901"/>
      <c r="J3351" s="901"/>
      <c r="K3351" s="901"/>
      <c r="L3351" s="901"/>
      <c r="M3351" s="901"/>
      <c r="N3351" s="902"/>
      <c r="P3351" s="362"/>
    </row>
    <row r="3352" spans="1:16" ht="21" customHeight="1">
      <c r="A3352" s="891" t="s">
        <v>322</v>
      </c>
      <c r="B3352" s="892"/>
      <c r="C3352" s="22"/>
      <c r="D3352" s="901"/>
      <c r="E3352" s="901"/>
      <c r="F3352" s="278"/>
      <c r="G3352" s="901"/>
      <c r="H3352" s="901"/>
      <c r="I3352" s="901"/>
      <c r="J3352" s="901"/>
      <c r="K3352" s="594" t="s">
        <v>322</v>
      </c>
      <c r="L3352" s="901"/>
      <c r="M3352" s="901"/>
      <c r="N3352" s="902"/>
      <c r="P3352" s="362"/>
    </row>
    <row r="3353" spans="1:16" ht="21" customHeight="1">
      <c r="A3353" s="891" t="s">
        <v>207</v>
      </c>
      <c r="B3353" s="892"/>
      <c r="C3353" s="22"/>
      <c r="D3353" s="901"/>
      <c r="E3353" s="901"/>
      <c r="F3353" s="278"/>
      <c r="G3353" s="901"/>
      <c r="H3353" s="901"/>
      <c r="I3353" s="901"/>
      <c r="J3353" s="901"/>
      <c r="K3353" s="901"/>
      <c r="L3353" s="901"/>
      <c r="M3353" s="901"/>
      <c r="N3353" s="902"/>
      <c r="P3353" s="362"/>
    </row>
    <row r="3354" spans="1:16" ht="21" customHeight="1" thickBot="1">
      <c r="A3354" s="905" t="s">
        <v>208</v>
      </c>
      <c r="B3354" s="906"/>
      <c r="C3354" s="906"/>
      <c r="D3354" s="906"/>
      <c r="E3354" s="906"/>
      <c r="F3354" s="314"/>
      <c r="G3354" s="907">
        <f>'statement of marks'!$HV$108</f>
        <v>45781</v>
      </c>
      <c r="H3354" s="907"/>
      <c r="I3354" s="908" t="s">
        <v>210</v>
      </c>
      <c r="J3354" s="908"/>
      <c r="K3354" s="903"/>
      <c r="L3354" s="903"/>
      <c r="M3354" s="903"/>
      <c r="N3354" s="904"/>
      <c r="P3354" s="362"/>
    </row>
    <row r="3355" spans="1:16" ht="21" customHeight="1" thickTop="1">
      <c r="A3355" s="962" t="s">
        <v>195</v>
      </c>
      <c r="B3355" s="963"/>
      <c r="C3355" s="963"/>
      <c r="D3355" s="963"/>
      <c r="E3355" s="963"/>
      <c r="F3355" s="963"/>
      <c r="G3355" s="963"/>
      <c r="H3355" s="963"/>
      <c r="I3355" s="963"/>
      <c r="J3355" s="963"/>
      <c r="K3355" s="963"/>
      <c r="L3355" s="963"/>
      <c r="M3355" s="963"/>
      <c r="N3355" s="964"/>
      <c r="P3355" s="362"/>
    </row>
    <row r="3356" spans="1:16" ht="21" customHeight="1">
      <c r="A3356" s="965" t="str">
        <f>IF('statement of marks'!$A$2="","",'statement of marks'!$A$2)</f>
        <v>Govt. Higher Secondary School, XYZ</v>
      </c>
      <c r="B3356" s="966"/>
      <c r="C3356" s="966"/>
      <c r="D3356" s="966"/>
      <c r="E3356" s="966"/>
      <c r="F3356" s="966"/>
      <c r="G3356" s="966"/>
      <c r="H3356" s="966"/>
      <c r="I3356" s="966"/>
      <c r="J3356" s="966"/>
      <c r="K3356" s="966"/>
      <c r="L3356" s="966"/>
      <c r="M3356" s="966"/>
      <c r="N3356" s="967"/>
      <c r="P3356" s="362"/>
    </row>
    <row r="3357" spans="1:16" ht="21" customHeight="1">
      <c r="A3357" s="965"/>
      <c r="B3357" s="966"/>
      <c r="C3357" s="966"/>
      <c r="D3357" s="966"/>
      <c r="E3357" s="966"/>
      <c r="F3357" s="966"/>
      <c r="G3357" s="966"/>
      <c r="H3357" s="966"/>
      <c r="I3357" s="966"/>
      <c r="J3357" s="966"/>
      <c r="K3357" s="966"/>
      <c r="L3357" s="966"/>
      <c r="M3357" s="966"/>
      <c r="N3357" s="967"/>
      <c r="P3357" s="362"/>
    </row>
    <row r="3358" spans="1:16" ht="21" customHeight="1">
      <c r="A3358" s="891" t="s">
        <v>196</v>
      </c>
      <c r="B3358" s="892"/>
      <c r="C3358" s="939" t="str">
        <f>IF(M3378="","MAIN EXAM.",IF(C3385="SUPPL.","SUPPL. EXAM.",IF(C3385="RE-EXAM.","RE-EXAM.",)))</f>
        <v>MAIN EXAM.</v>
      </c>
      <c r="D3358" s="939"/>
      <c r="E3358" s="939"/>
      <c r="F3358" s="939"/>
      <c r="G3358" s="939"/>
      <c r="H3358" s="948" t="s">
        <v>133</v>
      </c>
      <c r="I3358" s="949"/>
      <c r="J3358" s="352" t="str">
        <f>IF('statement of marks'!$F$3="","",'statement of marks'!$F$3)</f>
        <v>2024-25</v>
      </c>
      <c r="K3358" s="939" t="s">
        <v>62</v>
      </c>
      <c r="L3358" s="939"/>
      <c r="M3358" s="939" t="str">
        <f>IF('statement of marks'!D93="","",'statement of marks'!D93)</f>
        <v/>
      </c>
      <c r="N3358" s="950"/>
      <c r="P3358" s="362"/>
    </row>
    <row r="3359" spans="1:16" ht="21" customHeight="1">
      <c r="A3359" s="891" t="s">
        <v>36</v>
      </c>
      <c r="B3359" s="892"/>
      <c r="C3359" s="892" t="str">
        <f>IF('statement of marks'!G93="","",'statement of marks'!G93)</f>
        <v/>
      </c>
      <c r="D3359" s="892"/>
      <c r="E3359" s="892"/>
      <c r="F3359" s="892"/>
      <c r="G3359" s="892"/>
      <c r="H3359" s="892"/>
      <c r="I3359" s="892"/>
      <c r="J3359" s="892"/>
      <c r="K3359" s="892"/>
      <c r="L3359" s="892"/>
      <c r="M3359" s="892"/>
      <c r="N3359" s="951"/>
      <c r="P3359" s="362"/>
    </row>
    <row r="3360" spans="1:16" ht="21" customHeight="1">
      <c r="A3360" s="891" t="s">
        <v>37</v>
      </c>
      <c r="B3360" s="892"/>
      <c r="C3360" s="892" t="str">
        <f>IF('statement of marks'!H93="","",'statement of marks'!H93)</f>
        <v/>
      </c>
      <c r="D3360" s="892"/>
      <c r="E3360" s="892"/>
      <c r="F3360" s="892"/>
      <c r="G3360" s="892"/>
      <c r="H3360" s="892"/>
      <c r="I3360" s="892"/>
      <c r="J3360" s="892"/>
      <c r="K3360" s="892"/>
      <c r="L3360" s="892"/>
      <c r="M3360" s="892"/>
      <c r="N3360" s="951"/>
      <c r="P3360" s="362"/>
    </row>
    <row r="3361" spans="1:16" ht="21" customHeight="1">
      <c r="A3361" s="891" t="s">
        <v>38</v>
      </c>
      <c r="B3361" s="892"/>
      <c r="C3361" s="892" t="str">
        <f>IF('statement of marks'!I93="","",'statement of marks'!I93)</f>
        <v/>
      </c>
      <c r="D3361" s="892"/>
      <c r="E3361" s="892"/>
      <c r="F3361" s="892"/>
      <c r="G3361" s="892"/>
      <c r="H3361" s="892"/>
      <c r="I3361" s="892"/>
      <c r="J3361" s="892"/>
      <c r="K3361" s="892"/>
      <c r="L3361" s="892"/>
      <c r="M3361" s="892"/>
      <c r="N3361" s="951"/>
      <c r="P3361" s="362"/>
    </row>
    <row r="3362" spans="1:16" ht="21" customHeight="1">
      <c r="A3362" s="891" t="s">
        <v>243</v>
      </c>
      <c r="B3362" s="892"/>
      <c r="C3362" s="892" t="str">
        <f>IF('statement of marks'!$A$3="","",'statement of marks'!$A$3)</f>
        <v>9 'A'</v>
      </c>
      <c r="D3362" s="892"/>
      <c r="E3362" s="939" t="s">
        <v>63</v>
      </c>
      <c r="F3362" s="939"/>
      <c r="G3362" s="939"/>
      <c r="H3362" s="939" t="str">
        <f>IF('statement of marks'!E93="","",'statement of marks'!E93)</f>
        <v/>
      </c>
      <c r="I3362" s="939"/>
      <c r="J3362" s="952" t="s">
        <v>58</v>
      </c>
      <c r="K3362" s="952"/>
      <c r="L3362" s="953" t="str">
        <f>IF('statement of marks'!F93="","",'statement of marks'!F93)</f>
        <v/>
      </c>
      <c r="M3362" s="953"/>
      <c r="N3362" s="954"/>
      <c r="P3362" s="362"/>
    </row>
    <row r="3363" spans="1:16" ht="21" customHeight="1">
      <c r="A3363" s="955" t="s">
        <v>197</v>
      </c>
      <c r="B3363" s="956" t="s">
        <v>198</v>
      </c>
      <c r="C3363" s="659" t="s">
        <v>67</v>
      </c>
      <c r="D3363" s="659" t="s">
        <v>68</v>
      </c>
      <c r="E3363" s="957" t="s">
        <v>434</v>
      </c>
      <c r="F3363" s="958" t="s">
        <v>431</v>
      </c>
      <c r="G3363" s="659" t="s">
        <v>370</v>
      </c>
      <c r="H3363" s="659" t="s">
        <v>212</v>
      </c>
      <c r="I3363" s="659" t="s">
        <v>432</v>
      </c>
      <c r="J3363" s="659" t="s">
        <v>168</v>
      </c>
      <c r="K3363" s="659" t="s">
        <v>438</v>
      </c>
      <c r="L3363" s="659" t="s">
        <v>365</v>
      </c>
      <c r="M3363" s="659" t="s">
        <v>366</v>
      </c>
      <c r="N3363" s="961" t="s">
        <v>213</v>
      </c>
      <c r="P3363" s="362"/>
    </row>
    <row r="3364" spans="1:16" ht="21" customHeight="1">
      <c r="A3364" s="955"/>
      <c r="B3364" s="956"/>
      <c r="C3364" s="659"/>
      <c r="D3364" s="659"/>
      <c r="E3364" s="957"/>
      <c r="F3364" s="959"/>
      <c r="G3364" s="659"/>
      <c r="H3364" s="659"/>
      <c r="I3364" s="659"/>
      <c r="J3364" s="659"/>
      <c r="K3364" s="659"/>
      <c r="L3364" s="659"/>
      <c r="M3364" s="659"/>
      <c r="N3364" s="961"/>
      <c r="P3364" s="362"/>
    </row>
    <row r="3365" spans="1:16" ht="21" customHeight="1">
      <c r="A3365" s="955"/>
      <c r="B3365" s="956"/>
      <c r="C3365" s="659"/>
      <c r="D3365" s="659"/>
      <c r="E3365" s="957"/>
      <c r="F3365" s="960"/>
      <c r="G3365" s="659"/>
      <c r="H3365" s="659"/>
      <c r="I3365" s="659"/>
      <c r="J3365" s="659"/>
      <c r="K3365" s="659"/>
      <c r="L3365" s="659"/>
      <c r="M3365" s="659"/>
      <c r="N3365" s="961"/>
      <c r="P3365" s="362"/>
    </row>
    <row r="3366" spans="1:16" ht="21" customHeight="1">
      <c r="A3366" s="922" t="s">
        <v>149</v>
      </c>
      <c r="B3366" s="923"/>
      <c r="C3366" s="274">
        <v>10</v>
      </c>
      <c r="D3366" s="274">
        <v>10</v>
      </c>
      <c r="E3366" s="322" t="s">
        <v>436</v>
      </c>
      <c r="F3366" s="322" t="s">
        <v>437</v>
      </c>
      <c r="G3366" s="274">
        <v>70</v>
      </c>
      <c r="H3366" s="270">
        <v>100</v>
      </c>
      <c r="I3366" s="202">
        <v>100</v>
      </c>
      <c r="J3366" s="270">
        <v>200</v>
      </c>
      <c r="K3366" s="279"/>
      <c r="L3366" s="270">
        <v>100</v>
      </c>
      <c r="M3366" s="270"/>
      <c r="N3366" s="201">
        <v>200</v>
      </c>
      <c r="P3366" s="362"/>
    </row>
    <row r="3367" spans="1:16" ht="21" customHeight="1">
      <c r="A3367" s="891" t="str">
        <f>'statement of marks'!$J$3</f>
        <v xml:space="preserve"> HINDI</v>
      </c>
      <c r="B3367" s="892"/>
      <c r="C3367" s="277" t="str">
        <f>IF('statement of marks'!J93="","",'statement of marks'!J93)</f>
        <v/>
      </c>
      <c r="D3367" s="277" t="str">
        <f>IF('statement of marks'!K93="","",'statement of marks'!K93)</f>
        <v/>
      </c>
      <c r="E3367" s="277" t="str">
        <f>IF('statement of marks'!L93="","",'statement of marks'!L93)</f>
        <v/>
      </c>
      <c r="F3367" s="360" t="str">
        <f>IF('statement of marks'!N93="","",'statement of marks'!N93)</f>
        <v/>
      </c>
      <c r="G3367" s="277" t="str">
        <f>IF('statement of marks'!O93="","",'statement of marks'!O93)</f>
        <v/>
      </c>
      <c r="H3367" s="270" t="str">
        <f t="shared" ref="H3367:H3372" si="515">IF(G3367="","",SUM(C3367:G3367))</f>
        <v/>
      </c>
      <c r="I3367" s="202" t="str">
        <f>IF('statement of marks'!Q93="","",'statement of marks'!Q93)</f>
        <v/>
      </c>
      <c r="J3367" s="203" t="str">
        <f t="shared" ref="J3367:J3372" si="516">IF(I3367="","",SUM(H3367:I3367))</f>
        <v/>
      </c>
      <c r="K3367" s="275" t="str">
        <f>CONCATENATE('statement of marks'!HZ93,'statement of marks'!IA93,'statement of marks'!IB93)</f>
        <v/>
      </c>
      <c r="L3367" s="277" t="str">
        <f>IF('result subject-wise'!AB93="","",'result subject-wise'!AB93)</f>
        <v/>
      </c>
      <c r="M3367" s="277" t="str">
        <f>IF('result subject-wise'!AK93="","",'result subject-wise'!AK93)</f>
        <v/>
      </c>
      <c r="N3367" s="276" t="str">
        <f>IF(AND(K3367="RE",M3367=""),"",IF(AND(K3367="S",M3367=""),"",IF(M3367="P",SUM(H3367,L3367),J3367)))</f>
        <v/>
      </c>
      <c r="P3367" s="362"/>
    </row>
    <row r="3368" spans="1:16" ht="21" customHeight="1">
      <c r="A3368" s="891" t="str">
        <f>'statement of marks'!$Y$3</f>
        <v xml:space="preserve"> ENGLISH</v>
      </c>
      <c r="B3368" s="892"/>
      <c r="C3368" s="277" t="str">
        <f>IF('statement of marks'!Y93="","",'statement of marks'!Y93)</f>
        <v/>
      </c>
      <c r="D3368" s="277" t="str">
        <f>IF('statement of marks'!Z93="","",'statement of marks'!Z93)</f>
        <v/>
      </c>
      <c r="E3368" s="277" t="str">
        <f>IF('statement of marks'!AA93="","",'statement of marks'!AA93)</f>
        <v/>
      </c>
      <c r="F3368" s="360" t="str">
        <f>IF('statement of marks'!AC93="","",'statement of marks'!AC93)</f>
        <v/>
      </c>
      <c r="G3368" s="277" t="str">
        <f>IF('statement of marks'!AD93="","",'statement of marks'!AD93)</f>
        <v/>
      </c>
      <c r="H3368" s="270" t="str">
        <f t="shared" si="515"/>
        <v/>
      </c>
      <c r="I3368" s="202" t="str">
        <f>IF('statement of marks'!AF93="","",'statement of marks'!AF93)</f>
        <v/>
      </c>
      <c r="J3368" s="203" t="str">
        <f t="shared" si="516"/>
        <v/>
      </c>
      <c r="K3368" s="275" t="str">
        <f>CONCATENATE('statement of marks'!IC93,'statement of marks'!ID93,'statement of marks'!IE93,)</f>
        <v/>
      </c>
      <c r="L3368" s="277" t="str">
        <f>IF('result subject-wise'!AC93="","",'result subject-wise'!AC93)</f>
        <v/>
      </c>
      <c r="M3368" s="277" t="str">
        <f>IF('result subject-wise'!AL93="","",'result subject-wise'!AL93)</f>
        <v/>
      </c>
      <c r="N3368" s="276" t="str">
        <f t="shared" ref="N3368:N3372" si="517">IF(AND(K3368="RE",M3368=""),"",IF(AND(K3368="S",M3368=""),"",IF(M3368="P",SUM(H3368,L3368),J3368)))</f>
        <v/>
      </c>
      <c r="P3368" s="362"/>
    </row>
    <row r="3369" spans="1:16" ht="21" customHeight="1">
      <c r="A3369" s="891" t="str">
        <f>'statement of marks'!AO93</f>
        <v/>
      </c>
      <c r="B3369" s="892"/>
      <c r="C3369" s="277" t="str">
        <f>IF('statement of marks'!AP93="","",'statement of marks'!AP93)</f>
        <v/>
      </c>
      <c r="D3369" s="277" t="str">
        <f>IF('statement of marks'!AQ93="","",'statement of marks'!AQ93)</f>
        <v/>
      </c>
      <c r="E3369" s="277" t="str">
        <f>IF('statement of marks'!AR93="","",'statement of marks'!AR93)</f>
        <v/>
      </c>
      <c r="F3369" s="360" t="str">
        <f>IF('statement of marks'!AT93="","",'statement of marks'!AT93)</f>
        <v/>
      </c>
      <c r="G3369" s="277" t="str">
        <f>IF('statement of marks'!AU93="","",'statement of marks'!AU93)</f>
        <v/>
      </c>
      <c r="H3369" s="270" t="str">
        <f t="shared" si="515"/>
        <v/>
      </c>
      <c r="I3369" s="202" t="str">
        <f>IF('statement of marks'!AW93="","",'statement of marks'!AW93)</f>
        <v/>
      </c>
      <c r="J3369" s="203" t="str">
        <f t="shared" si="516"/>
        <v/>
      </c>
      <c r="K3369" s="275" t="str">
        <f>CONCATENATE('statement of marks'!IF93,'statement of marks'!IL93,'statement of marks'!IM93)</f>
        <v/>
      </c>
      <c r="L3369" s="277" t="str">
        <f>IF('result subject-wise'!AD93="","",'result subject-wise'!AD93)</f>
        <v/>
      </c>
      <c r="M3369" s="277" t="str">
        <f>IF('result subject-wise'!AM93="","",'result subject-wise'!AM93)</f>
        <v/>
      </c>
      <c r="N3369" s="276" t="str">
        <f t="shared" si="517"/>
        <v/>
      </c>
      <c r="P3369" s="362"/>
    </row>
    <row r="3370" spans="1:16" ht="21" customHeight="1">
      <c r="A3370" s="891" t="str">
        <f>'statement of marks'!$BE$3</f>
        <v xml:space="preserve"> SCIENCE</v>
      </c>
      <c r="B3370" s="892"/>
      <c r="C3370" s="277" t="str">
        <f>IF('statement of marks'!BE93="","",'statement of marks'!BE93)</f>
        <v/>
      </c>
      <c r="D3370" s="277" t="str">
        <f>IF('statement of marks'!BF93="","",'statement of marks'!BF93)</f>
        <v/>
      </c>
      <c r="E3370" s="277" t="str">
        <f>IF('statement of marks'!BG93="","",'statement of marks'!BG93)</f>
        <v/>
      </c>
      <c r="F3370" s="360" t="str">
        <f>IF('statement of marks'!BI93="","",'statement of marks'!BI93)</f>
        <v/>
      </c>
      <c r="G3370" s="277" t="str">
        <f>IF('statement of marks'!BJ93="","",'statement of marks'!BJ93)</f>
        <v/>
      </c>
      <c r="H3370" s="270" t="str">
        <f t="shared" si="515"/>
        <v/>
      </c>
      <c r="I3370" s="202" t="str">
        <f>IF('statement of marks'!BL93="","",'statement of marks'!BL93)</f>
        <v/>
      </c>
      <c r="J3370" s="203" t="str">
        <f t="shared" si="516"/>
        <v/>
      </c>
      <c r="K3370" s="275" t="str">
        <f>CONCATENATE('statement of marks'!IN93,'statement of marks'!IO93,'statement of marks'!IP93)</f>
        <v/>
      </c>
      <c r="L3370" s="277" t="str">
        <f>IF('result subject-wise'!AE93="","",'result subject-wise'!AE93)</f>
        <v/>
      </c>
      <c r="M3370" s="277" t="str">
        <f>IF('result subject-wise'!AN93="","",'result subject-wise'!AN93)</f>
        <v/>
      </c>
      <c r="N3370" s="276" t="str">
        <f t="shared" si="517"/>
        <v/>
      </c>
      <c r="P3370" s="362"/>
    </row>
    <row r="3371" spans="1:16" ht="21" customHeight="1">
      <c r="A3371" s="909" t="str">
        <f>'statement of marks'!$BU93</f>
        <v xml:space="preserve"> SOCIAL SCIENCE</v>
      </c>
      <c r="B3371" s="910"/>
      <c r="C3371" s="277">
        <f>IF('statement of marks'!CL93="","",'statement of marks'!CL93)</f>
        <v>10</v>
      </c>
      <c r="D3371" s="277">
        <f>IF('statement of marks'!CM93="","",'statement of marks'!CM93)</f>
        <v>10</v>
      </c>
      <c r="E3371" s="277">
        <f>IF('statement of marks'!CN93="","",'statement of marks'!CN93)</f>
        <v>9</v>
      </c>
      <c r="F3371" s="360">
        <f>IF('statement of marks'!CO93="","",'statement of marks'!CO93)</f>
        <v>0.5</v>
      </c>
      <c r="G3371" s="277">
        <f>IF('statement of marks'!CP93="","",'statement of marks'!CP93)</f>
        <v>70</v>
      </c>
      <c r="H3371" s="270">
        <f t="shared" si="515"/>
        <v>99.5</v>
      </c>
      <c r="I3371" s="202">
        <f>IF('statement of marks'!CR93="","",'statement of marks'!CR93)</f>
        <v>100</v>
      </c>
      <c r="J3371" s="203">
        <f t="shared" si="516"/>
        <v>199.5</v>
      </c>
      <c r="K3371" s="275" t="str">
        <f>CONCATENATE('statement of marks'!IQ93,'statement of marks'!IR93,'statement of marks'!IS93)</f>
        <v/>
      </c>
      <c r="L3371" s="277" t="str">
        <f>IF('result subject-wise'!AF93="","",'result subject-wise'!AF93)</f>
        <v/>
      </c>
      <c r="M3371" s="277" t="str">
        <f>IF('result subject-wise'!AO93="","",'result subject-wise'!AO93)</f>
        <v/>
      </c>
      <c r="N3371" s="276">
        <f t="shared" si="517"/>
        <v>199.5</v>
      </c>
      <c r="P3371" s="362"/>
    </row>
    <row r="3372" spans="1:16" ht="21" customHeight="1">
      <c r="A3372" s="891" t="str">
        <f>'statement of marks'!$CZ$3</f>
        <v xml:space="preserve"> MATHEMATICS</v>
      </c>
      <c r="B3372" s="892"/>
      <c r="C3372" s="277">
        <f>IF('statement of marks'!CZ93="","",'statement of marks'!CZ93)</f>
        <v>5</v>
      </c>
      <c r="D3372" s="277">
        <f>IF('statement of marks'!DA93="","",'statement of marks'!DA93)</f>
        <v>4</v>
      </c>
      <c r="E3372" s="277">
        <f>IF('statement of marks'!DB93="","",'statement of marks'!DB93)</f>
        <v>8</v>
      </c>
      <c r="F3372" s="360">
        <f>IF('statement of marks'!DD93="","",'statement of marks'!DD93)</f>
        <v>1</v>
      </c>
      <c r="G3372" s="277">
        <f>IF('statement of marks'!DE93="","",'statement of marks'!DE93)</f>
        <v>25</v>
      </c>
      <c r="H3372" s="270">
        <f t="shared" si="515"/>
        <v>43</v>
      </c>
      <c r="I3372" s="202">
        <f>IF('statement of marks'!DG93="","",'statement of marks'!DG93)</f>
        <v>90</v>
      </c>
      <c r="J3372" s="203">
        <f t="shared" si="516"/>
        <v>133</v>
      </c>
      <c r="K3372" s="275" t="str">
        <f>CONCATENATE('statement of marks'!IT93,'statement of marks'!IU93,'statement of marks'!IV93)</f>
        <v/>
      </c>
      <c r="L3372" s="277" t="str">
        <f>IF('result subject-wise'!AG93="","",'result subject-wise'!AG93)</f>
        <v/>
      </c>
      <c r="M3372" s="277" t="str">
        <f>IF('result subject-wise'!AP93="","",'result subject-wise'!AP93)</f>
        <v/>
      </c>
      <c r="N3372" s="276">
        <f t="shared" si="517"/>
        <v>133</v>
      </c>
      <c r="P3372" s="362"/>
    </row>
    <row r="3373" spans="1:16" ht="21" customHeight="1">
      <c r="A3373" s="911" t="s">
        <v>214</v>
      </c>
      <c r="B3373" s="912"/>
      <c r="C3373" s="274">
        <f t="shared" ref="C3373:D3373" si="518">IF(C3372="","",SUM(C3367:C3372))</f>
        <v>15</v>
      </c>
      <c r="D3373" s="274">
        <f t="shared" si="518"/>
        <v>14</v>
      </c>
      <c r="E3373" s="274">
        <f>IF(E3372="","",SUM(E3367:E3372))</f>
        <v>17</v>
      </c>
      <c r="F3373" s="361">
        <f>IF(F3372="","",SUM(F3367:F3372))</f>
        <v>1.5</v>
      </c>
      <c r="G3373" s="274">
        <f t="shared" ref="G3373:J3373" si="519">IF(G3372="","",SUM(G3367:G3372))</f>
        <v>95</v>
      </c>
      <c r="H3373" s="274">
        <f t="shared" si="519"/>
        <v>142.5</v>
      </c>
      <c r="I3373" s="274">
        <f t="shared" si="519"/>
        <v>190</v>
      </c>
      <c r="J3373" s="274">
        <f t="shared" si="519"/>
        <v>332.5</v>
      </c>
      <c r="K3373" s="913"/>
      <c r="L3373" s="914"/>
      <c r="M3373" s="919">
        <f>COUNTIF(M3367:M3372,"F")</f>
        <v>0</v>
      </c>
      <c r="N3373" s="273">
        <f>SUM(N3367:N3372)</f>
        <v>332.5</v>
      </c>
      <c r="P3373" s="362"/>
    </row>
    <row r="3374" spans="1:16" ht="21" customHeight="1">
      <c r="A3374" s="911" t="s">
        <v>199</v>
      </c>
      <c r="B3374" s="912"/>
      <c r="C3374" s="270">
        <f>60-(COUNTIF(C3367:C3372,"NA")*C3366+COUNTIF(C3367:C3372,"ML")*C3366)</f>
        <v>60</v>
      </c>
      <c r="D3374" s="270">
        <f>60-(COUNTIF(D3367:D3372,"NA")*D3366+COUNTIF(D3367:D3372,"ML")*D3366)</f>
        <v>60</v>
      </c>
      <c r="E3374" s="270">
        <f>53-(COUNTIF(E3367:E3372,"NA")*9+COUNTIF(E3367:E3372,"ML")*9)</f>
        <v>53</v>
      </c>
      <c r="F3374" s="270">
        <f>7-(COUNTIF(F3367:F3372,"ML")*1)</f>
        <v>7</v>
      </c>
      <c r="G3374" s="270">
        <f>420-(COUNTIF(G3367:G3372,"NA")*G3366+COUNTIF(G3367:G3372,"ML")*G3366)</f>
        <v>420</v>
      </c>
      <c r="H3374" s="270">
        <f>SUM(C3374:G3374)</f>
        <v>600</v>
      </c>
      <c r="I3374" s="270">
        <f>600-(COUNTIF(I3367:I3372,"ML")*100)</f>
        <v>600</v>
      </c>
      <c r="J3374" s="270">
        <f>SUM(H3374:I3374)</f>
        <v>1200</v>
      </c>
      <c r="K3374" s="915"/>
      <c r="L3374" s="916"/>
      <c r="M3374" s="920"/>
      <c r="N3374" s="201">
        <f>6*N3366</f>
        <v>1200</v>
      </c>
      <c r="P3374" s="362"/>
    </row>
    <row r="3375" spans="1:16" ht="21" customHeight="1">
      <c r="A3375" s="922" t="s">
        <v>130</v>
      </c>
      <c r="B3375" s="923"/>
      <c r="C3375" s="204">
        <f t="shared" ref="C3375:J3375" si="520">C3373/C3374*100</f>
        <v>25</v>
      </c>
      <c r="D3375" s="204">
        <f t="shared" si="520"/>
        <v>23.333333333333332</v>
      </c>
      <c r="E3375" s="204">
        <f t="shared" si="520"/>
        <v>32.075471698113205</v>
      </c>
      <c r="F3375" s="204">
        <f t="shared" si="520"/>
        <v>21.428571428571427</v>
      </c>
      <c r="G3375" s="204">
        <f t="shared" si="520"/>
        <v>22.61904761904762</v>
      </c>
      <c r="H3375" s="204">
        <f t="shared" si="520"/>
        <v>23.75</v>
      </c>
      <c r="I3375" s="204">
        <f t="shared" si="520"/>
        <v>31.666666666666664</v>
      </c>
      <c r="J3375" s="204">
        <f t="shared" si="520"/>
        <v>27.708333333333336</v>
      </c>
      <c r="K3375" s="917"/>
      <c r="L3375" s="918"/>
      <c r="M3375" s="921"/>
      <c r="N3375" s="354">
        <f>N3373/N3374*100</f>
        <v>27.708333333333336</v>
      </c>
      <c r="P3375" s="363"/>
    </row>
    <row r="3376" spans="1:16" ht="21" customHeight="1">
      <c r="A3376" s="891" t="str">
        <f>'statement of marks'!$DS$3</f>
        <v>RAJASTHAN KA SWARNIM ITIHAS</v>
      </c>
      <c r="B3376" s="892"/>
      <c r="C3376" s="272">
        <f>IF('statement of marks'!DS93="","",'statement of marks'!DS93)</f>
        <v>10</v>
      </c>
      <c r="D3376" s="272">
        <f>IF('statement of marks'!DT93="","",'statement of marks'!DT93)</f>
        <v>10</v>
      </c>
      <c r="E3376" s="277">
        <f>IF('statement of marks'!DU93="","",'statement of marks'!DU93)</f>
        <v>10</v>
      </c>
      <c r="F3376" s="924"/>
      <c r="G3376" s="272">
        <f>IF('statement of marks'!DW93="","",'statement of marks'!DW93)</f>
        <v>70</v>
      </c>
      <c r="H3376" s="270">
        <f>IF(G3376="","",SUM(C3376:G3376))</f>
        <v>100</v>
      </c>
      <c r="I3376" s="272">
        <f>IF('statement of marks'!DY93="","",'statement of marks'!DY93)</f>
        <v>100</v>
      </c>
      <c r="J3376" s="270">
        <f>IF(I3376="","",SUM(H3376:I3376))</f>
        <v>200</v>
      </c>
      <c r="K3376" s="275" t="str">
        <f>IF('statement of marks'!IW93="","",'statement of marks'!IW93)</f>
        <v/>
      </c>
      <c r="L3376" s="280" t="str">
        <f>IF('result subject-wise'!AQ93="","",'result subject-wise'!AQ93)</f>
        <v/>
      </c>
      <c r="M3376" s="927" t="s">
        <v>441</v>
      </c>
      <c r="N3376" s="928"/>
      <c r="P3376" s="362"/>
    </row>
    <row r="3377" spans="1:16" ht="21" customHeight="1">
      <c r="A3377" s="891" t="str">
        <f>'statement of marks'!$EG$3</f>
        <v xml:space="preserve"> PH. AND HEALTH EDU.</v>
      </c>
      <c r="B3377" s="892"/>
      <c r="C3377" s="272">
        <f>IF('statement of marks'!EI93="","",'statement of marks'!EI93)</f>
        <v>14</v>
      </c>
      <c r="D3377" s="272">
        <f>IF('statement of marks'!EL93="","",'statement of marks'!EL93)</f>
        <v>11</v>
      </c>
      <c r="E3377" s="277">
        <f>IF('statement of marks'!EO93="","",'statement of marks'!EO93)</f>
        <v>25</v>
      </c>
      <c r="F3377" s="925"/>
      <c r="G3377" s="272">
        <f>IF('statement of marks'!EU93="","",'statement of marks'!EU93)</f>
        <v>38</v>
      </c>
      <c r="H3377" s="270">
        <f>IF(G3377="","",SUM(C3377:G3377))</f>
        <v>88</v>
      </c>
      <c r="I3377" s="272">
        <f>IF('statement of marks'!EZ93="","",'statement of marks'!EZ93)</f>
        <v>100</v>
      </c>
      <c r="J3377" s="270">
        <f>IF(I3377="","",SUM(H3377:I3377))</f>
        <v>188</v>
      </c>
      <c r="K3377" s="275" t="str">
        <f>IF('statement of marks'!IX93="","",'statement of marks'!IX93)</f>
        <v>A</v>
      </c>
      <c r="L3377" s="274" t="str">
        <f>IF('result subject-wise'!AR93="","",'result subject-wise'!AR93)</f>
        <v/>
      </c>
      <c r="M3377" s="929"/>
      <c r="N3377" s="930"/>
      <c r="P3377" s="362"/>
    </row>
    <row r="3378" spans="1:16" ht="21" customHeight="1">
      <c r="A3378" s="891" t="str">
        <f>'statement of marks'!$FJ$3</f>
        <v xml:space="preserve"> FOUNDATION OF IT</v>
      </c>
      <c r="B3378" s="892"/>
      <c r="C3378" s="272">
        <f>IF('statement of marks'!FJ93="","",'statement of marks'!FJ93)</f>
        <v>10</v>
      </c>
      <c r="D3378" s="272">
        <f>IF('statement of marks'!FK93="","",'statement of marks'!FK93)</f>
        <v>10</v>
      </c>
      <c r="E3378" s="277">
        <f>IF('statement of marks'!FL93="","",'statement of marks'!FL93)</f>
        <v>10</v>
      </c>
      <c r="F3378" s="926"/>
      <c r="G3378" s="272">
        <f>IF('statement of marks'!FP93="","",'statement of marks'!FP93)</f>
        <v>51</v>
      </c>
      <c r="H3378" s="270">
        <f>IF(G3378="","",SUM(C3378:G3378))</f>
        <v>81</v>
      </c>
      <c r="I3378" s="272">
        <f>IF('statement of marks'!FU93="","",'statement of marks'!FU93)</f>
        <v>90</v>
      </c>
      <c r="J3378" s="270">
        <f>IF(I3378="","",SUM(H3378:I3378))</f>
        <v>171</v>
      </c>
      <c r="K3378" s="275" t="str">
        <f>IF('statement of marks'!IY93="","",'statement of marks'!IY93)</f>
        <v>A</v>
      </c>
      <c r="L3378" s="274" t="str">
        <f>IF('result subject-wise'!AS93="","",'result subject-wise'!AS93)</f>
        <v/>
      </c>
      <c r="M3378" s="931" t="str">
        <f>IF('result subject-wise'!AV93="","",'result subject-wise'!AV93)</f>
        <v/>
      </c>
      <c r="N3378" s="932"/>
      <c r="P3378" s="362"/>
    </row>
    <row r="3379" spans="1:16" ht="21" customHeight="1">
      <c r="A3379" s="891" t="str">
        <f>'statement of marks'!$GE$3</f>
        <v xml:space="preserve"> S.U.P.W.</v>
      </c>
      <c r="B3379" s="892"/>
      <c r="C3379" s="933" t="s">
        <v>244</v>
      </c>
      <c r="D3379" s="934"/>
      <c r="E3379" s="933" t="s">
        <v>74</v>
      </c>
      <c r="F3379" s="933"/>
      <c r="G3379" s="934"/>
      <c r="H3379" s="934" t="s">
        <v>75</v>
      </c>
      <c r="I3379" s="934"/>
      <c r="J3379" s="270" t="s">
        <v>35</v>
      </c>
      <c r="K3379" s="274" t="s">
        <v>52</v>
      </c>
      <c r="L3379" s="935"/>
      <c r="M3379" s="933" t="s">
        <v>130</v>
      </c>
      <c r="N3379" s="936"/>
      <c r="P3379" s="362"/>
    </row>
    <row r="3380" spans="1:16" ht="21" customHeight="1">
      <c r="A3380" s="891"/>
      <c r="B3380" s="892"/>
      <c r="C3380" s="934">
        <f>'statement of marks'!$GE$6</f>
        <v>25</v>
      </c>
      <c r="D3380" s="934"/>
      <c r="E3380" s="934">
        <f>'statement of marks'!$GF$6</f>
        <v>45</v>
      </c>
      <c r="F3380" s="934"/>
      <c r="G3380" s="934"/>
      <c r="H3380" s="934">
        <f>'statement of marks'!$GG$6</f>
        <v>30</v>
      </c>
      <c r="I3380" s="934"/>
      <c r="J3380" s="270">
        <f>SUM(C3380,E3380,H3380)</f>
        <v>100</v>
      </c>
      <c r="K3380" s="274"/>
      <c r="L3380" s="935"/>
      <c r="M3380" s="937" t="str">
        <f>IF(M3378="PASS",N3375,"")</f>
        <v/>
      </c>
      <c r="N3380" s="938"/>
      <c r="P3380" s="362"/>
    </row>
    <row r="3381" spans="1:16" ht="21" customHeight="1">
      <c r="A3381" s="891"/>
      <c r="B3381" s="892"/>
      <c r="C3381" s="939">
        <f>IF('statement of marks'!GE93="","",'statement of marks'!GE93)</f>
        <v>24</v>
      </c>
      <c r="D3381" s="939"/>
      <c r="E3381" s="939">
        <f>'statement of marks'!GF93</f>
        <v>44</v>
      </c>
      <c r="F3381" s="939"/>
      <c r="G3381" s="939"/>
      <c r="H3381" s="939">
        <f>'statement of marks'!GG93</f>
        <v>30</v>
      </c>
      <c r="I3381" s="939"/>
      <c r="J3381" s="272">
        <f>IF(H3381="","",SUM(C3381,E3381,H3381))</f>
        <v>98</v>
      </c>
      <c r="K3381" s="275" t="str">
        <f>IF('statement of marks'!IZ93="","",'statement of marks'!IZ93)</f>
        <v>A</v>
      </c>
      <c r="L3381" s="935"/>
      <c r="M3381" s="940" t="s">
        <v>50</v>
      </c>
      <c r="N3381" s="941"/>
      <c r="P3381" s="362"/>
    </row>
    <row r="3382" spans="1:16" ht="21" customHeight="1">
      <c r="A3382" s="891" t="str">
        <f>'statement of marks'!$GN$3</f>
        <v xml:space="preserve"> ART EDU.</v>
      </c>
      <c r="B3382" s="892"/>
      <c r="C3382" s="934" t="s">
        <v>76</v>
      </c>
      <c r="D3382" s="934"/>
      <c r="E3382" s="934" t="s">
        <v>77</v>
      </c>
      <c r="F3382" s="934"/>
      <c r="G3382" s="934"/>
      <c r="H3382" s="934" t="s">
        <v>78</v>
      </c>
      <c r="I3382" s="934"/>
      <c r="J3382" s="270" t="s">
        <v>35</v>
      </c>
      <c r="K3382" s="274" t="s">
        <v>52</v>
      </c>
      <c r="L3382" s="935"/>
      <c r="M3382" s="942" t="str">
        <f>IF(M3380="","",IF(M3380&gt;=60,"FIRST",IF(M3380&gt;=48,"SECOND",IF(M3380&gt;=36,"THIRD"))))</f>
        <v/>
      </c>
      <c r="N3382" s="943"/>
      <c r="P3382" s="362"/>
    </row>
    <row r="3383" spans="1:16" ht="21" customHeight="1">
      <c r="A3383" s="891"/>
      <c r="B3383" s="892"/>
      <c r="C3383" s="934">
        <f>'statement of marks'!$GN$6</f>
        <v>25</v>
      </c>
      <c r="D3383" s="934"/>
      <c r="E3383" s="274">
        <f>'statement of marks'!$GO$6</f>
        <v>30</v>
      </c>
      <c r="F3383" s="274"/>
      <c r="G3383" s="270">
        <f>'statement of marks'!$GP$6</f>
        <v>30</v>
      </c>
      <c r="H3383" s="934">
        <f>'statement of marks'!$GQ$6</f>
        <v>15</v>
      </c>
      <c r="I3383" s="934"/>
      <c r="J3383" s="270">
        <f>SUM(C3383,E3383,G3383,H3383)</f>
        <v>100</v>
      </c>
      <c r="K3383" s="274"/>
      <c r="L3383" s="935"/>
      <c r="M3383" s="942"/>
      <c r="N3383" s="943"/>
      <c r="P3383" s="362"/>
    </row>
    <row r="3384" spans="1:16" ht="21" customHeight="1">
      <c r="A3384" s="891"/>
      <c r="B3384" s="892"/>
      <c r="C3384" s="939">
        <f>IF('statement of marks'!GN93="","",'statement of marks'!GN93)</f>
        <v>24</v>
      </c>
      <c r="D3384" s="939"/>
      <c r="E3384" s="277">
        <f>'statement of marks'!GO93</f>
        <v>28</v>
      </c>
      <c r="F3384" s="277"/>
      <c r="G3384" s="272">
        <f>'statement of marks'!GP93</f>
        <v>27</v>
      </c>
      <c r="H3384" s="939">
        <f>'statement of marks'!GQ93</f>
        <v>14</v>
      </c>
      <c r="I3384" s="939"/>
      <c r="J3384" s="270">
        <f>IF(H3384="","",SUM(C3384:H3384))</f>
        <v>93</v>
      </c>
      <c r="K3384" s="275" t="str">
        <f>IF('statement of marks'!JA93="","",'statement of marks'!JA93)</f>
        <v>A</v>
      </c>
      <c r="L3384" s="944" t="s">
        <v>442</v>
      </c>
      <c r="M3384" s="945"/>
      <c r="N3384" s="946"/>
      <c r="P3384" s="362"/>
    </row>
    <row r="3385" spans="1:16" ht="21" customHeight="1">
      <c r="A3385" s="922" t="s">
        <v>439</v>
      </c>
      <c r="B3385" s="923"/>
      <c r="C3385" s="901" t="str">
        <f>'statement of marks'!HK93</f>
        <v/>
      </c>
      <c r="D3385" s="901"/>
      <c r="E3385" s="901"/>
      <c r="F3385" s="278"/>
      <c r="G3385" s="278" t="s">
        <v>211</v>
      </c>
      <c r="H3385" s="275" t="str">
        <f>IF('statement of marks'!DR93="","",'statement of marks'!DR93)</f>
        <v/>
      </c>
      <c r="I3385" s="942" t="s">
        <v>209</v>
      </c>
      <c r="J3385" s="942"/>
      <c r="K3385" s="272" t="str">
        <f>IF('statement of marks'!HM93="","",'statement of marks'!HM93)</f>
        <v/>
      </c>
      <c r="L3385" s="945"/>
      <c r="M3385" s="945"/>
      <c r="N3385" s="946"/>
      <c r="P3385" s="362"/>
    </row>
    <row r="3386" spans="1:16" ht="21" customHeight="1">
      <c r="A3386" s="310" t="s">
        <v>363</v>
      </c>
      <c r="B3386" s="947" t="s">
        <v>202</v>
      </c>
      <c r="C3386" s="947"/>
      <c r="D3386" s="939" t="s">
        <v>203</v>
      </c>
      <c r="E3386" s="939"/>
      <c r="F3386" s="272"/>
      <c r="G3386" s="939" t="s">
        <v>204</v>
      </c>
      <c r="H3386" s="939"/>
      <c r="I3386" s="939" t="s">
        <v>205</v>
      </c>
      <c r="J3386" s="939"/>
      <c r="K3386" s="272" t="s">
        <v>324</v>
      </c>
      <c r="L3386" s="945"/>
      <c r="M3386" s="945"/>
      <c r="N3386" s="946"/>
      <c r="P3386" s="362"/>
    </row>
    <row r="3387" spans="1:16" ht="21" customHeight="1">
      <c r="A3387" s="891" t="s">
        <v>200</v>
      </c>
      <c r="B3387" s="892"/>
      <c r="C3387" s="277" t="str">
        <f>IF('statement of marks'!HO93="","",'statement of marks'!HO93)</f>
        <v/>
      </c>
      <c r="D3387" s="893" t="str">
        <f>IF('statement of marks'!HQ93="","",'statement of marks'!HQ93)</f>
        <v/>
      </c>
      <c r="E3387" s="893"/>
      <c r="F3387" s="277"/>
      <c r="G3387" s="893" t="str">
        <f>IF('statement of marks'!HS93="","",'statement of marks'!HS93)</f>
        <v/>
      </c>
      <c r="H3387" s="893"/>
      <c r="I3387" s="893" t="str">
        <f>IF('statement of marks'!HU93="","",'statement of marks'!HU93)</f>
        <v/>
      </c>
      <c r="J3387" s="893"/>
      <c r="K3387" s="275" t="str">
        <f>'statement of marks'!HW93</f>
        <v/>
      </c>
      <c r="L3387" s="894" t="str">
        <f>IF(OR(M3378="PASS",M3378="FAIL"),'result subject-wise'!$AV$112,"")</f>
        <v/>
      </c>
      <c r="M3387" s="894"/>
      <c r="N3387" s="895"/>
      <c r="P3387" s="362"/>
    </row>
    <row r="3388" spans="1:16" ht="21" customHeight="1">
      <c r="A3388" s="896" t="s">
        <v>201</v>
      </c>
      <c r="B3388" s="897"/>
      <c r="C3388" s="274" t="str">
        <f>IF('statement of marks'!HN93="","",'statement of marks'!HN93)</f>
        <v/>
      </c>
      <c r="D3388" s="898" t="str">
        <f>IF('statement of marks'!HP93="","",'statement of marks'!HP93)</f>
        <v/>
      </c>
      <c r="E3388" s="898"/>
      <c r="F3388" s="274"/>
      <c r="G3388" s="898" t="str">
        <f>IF('statement of marks'!HR93="","",'statement of marks'!HR93)</f>
        <v/>
      </c>
      <c r="H3388" s="898"/>
      <c r="I3388" s="898" t="str">
        <f>IF('statement of marks'!HT93="","",'statement of marks'!HT93)</f>
        <v/>
      </c>
      <c r="J3388" s="898"/>
      <c r="K3388" s="274" t="str">
        <f>'statement of marks'!HV93</f>
        <v/>
      </c>
      <c r="L3388" s="894"/>
      <c r="M3388" s="894"/>
      <c r="N3388" s="895"/>
      <c r="P3388" s="362"/>
    </row>
    <row r="3389" spans="1:16" ht="21" customHeight="1">
      <c r="A3389" s="899" t="s">
        <v>323</v>
      </c>
      <c r="B3389" s="900"/>
      <c r="C3389" s="22"/>
      <c r="D3389" s="901"/>
      <c r="E3389" s="901"/>
      <c r="F3389" s="278"/>
      <c r="G3389" s="901"/>
      <c r="H3389" s="901"/>
      <c r="I3389" s="901"/>
      <c r="J3389" s="901"/>
      <c r="K3389" s="901"/>
      <c r="L3389" s="901"/>
      <c r="M3389" s="901"/>
      <c r="N3389" s="902"/>
      <c r="P3389" s="362"/>
    </row>
    <row r="3390" spans="1:16" ht="21" customHeight="1">
      <c r="A3390" s="899" t="s">
        <v>206</v>
      </c>
      <c r="B3390" s="900"/>
      <c r="C3390" s="22"/>
      <c r="D3390" s="901"/>
      <c r="E3390" s="901"/>
      <c r="F3390" s="278"/>
      <c r="G3390" s="901"/>
      <c r="H3390" s="901"/>
      <c r="I3390" s="901"/>
      <c r="J3390" s="901"/>
      <c r="K3390" s="901"/>
      <c r="L3390" s="901"/>
      <c r="M3390" s="901"/>
      <c r="N3390" s="902"/>
      <c r="P3390" s="362"/>
    </row>
    <row r="3391" spans="1:16" ht="21" customHeight="1">
      <c r="A3391" s="891" t="s">
        <v>322</v>
      </c>
      <c r="B3391" s="892"/>
      <c r="C3391" s="22"/>
      <c r="D3391" s="901"/>
      <c r="E3391" s="901"/>
      <c r="F3391" s="278"/>
      <c r="G3391" s="901"/>
      <c r="H3391" s="901"/>
      <c r="I3391" s="901"/>
      <c r="J3391" s="901"/>
      <c r="K3391" s="594" t="s">
        <v>322</v>
      </c>
      <c r="L3391" s="901"/>
      <c r="M3391" s="901"/>
      <c r="N3391" s="902"/>
      <c r="P3391" s="362"/>
    </row>
    <row r="3392" spans="1:16" ht="21" customHeight="1">
      <c r="A3392" s="891" t="s">
        <v>207</v>
      </c>
      <c r="B3392" s="892"/>
      <c r="C3392" s="22"/>
      <c r="D3392" s="901"/>
      <c r="E3392" s="901"/>
      <c r="F3392" s="278"/>
      <c r="G3392" s="901"/>
      <c r="H3392" s="901"/>
      <c r="I3392" s="901"/>
      <c r="J3392" s="901"/>
      <c r="K3392" s="901"/>
      <c r="L3392" s="901"/>
      <c r="M3392" s="901"/>
      <c r="N3392" s="902"/>
      <c r="P3392" s="362"/>
    </row>
    <row r="3393" spans="1:16" ht="21" customHeight="1" thickBot="1">
      <c r="A3393" s="905" t="s">
        <v>208</v>
      </c>
      <c r="B3393" s="906"/>
      <c r="C3393" s="906"/>
      <c r="D3393" s="906"/>
      <c r="E3393" s="906"/>
      <c r="F3393" s="314"/>
      <c r="G3393" s="907">
        <f>'statement of marks'!$HV$108</f>
        <v>45781</v>
      </c>
      <c r="H3393" s="907"/>
      <c r="I3393" s="908" t="s">
        <v>210</v>
      </c>
      <c r="J3393" s="908"/>
      <c r="K3393" s="903"/>
      <c r="L3393" s="903"/>
      <c r="M3393" s="903"/>
      <c r="N3393" s="904"/>
      <c r="P3393" s="362"/>
    </row>
    <row r="3394" spans="1:16" ht="21" customHeight="1" thickTop="1">
      <c r="A3394" s="962" t="s">
        <v>195</v>
      </c>
      <c r="B3394" s="963"/>
      <c r="C3394" s="963"/>
      <c r="D3394" s="963"/>
      <c r="E3394" s="963"/>
      <c r="F3394" s="963"/>
      <c r="G3394" s="963"/>
      <c r="H3394" s="963"/>
      <c r="I3394" s="963"/>
      <c r="J3394" s="963"/>
      <c r="K3394" s="963"/>
      <c r="L3394" s="963"/>
      <c r="M3394" s="963"/>
      <c r="N3394" s="964"/>
      <c r="P3394" s="362"/>
    </row>
    <row r="3395" spans="1:16" ht="21" customHeight="1">
      <c r="A3395" s="965" t="str">
        <f>IF('statement of marks'!$A$2="","",'statement of marks'!$A$2)</f>
        <v>Govt. Higher Secondary School, XYZ</v>
      </c>
      <c r="B3395" s="966"/>
      <c r="C3395" s="966"/>
      <c r="D3395" s="966"/>
      <c r="E3395" s="966"/>
      <c r="F3395" s="966"/>
      <c r="G3395" s="966"/>
      <c r="H3395" s="966"/>
      <c r="I3395" s="966"/>
      <c r="J3395" s="966"/>
      <c r="K3395" s="966"/>
      <c r="L3395" s="966"/>
      <c r="M3395" s="966"/>
      <c r="N3395" s="967"/>
      <c r="P3395" s="362"/>
    </row>
    <row r="3396" spans="1:16" ht="21" customHeight="1">
      <c r="A3396" s="965"/>
      <c r="B3396" s="966"/>
      <c r="C3396" s="966"/>
      <c r="D3396" s="966"/>
      <c r="E3396" s="966"/>
      <c r="F3396" s="966"/>
      <c r="G3396" s="966"/>
      <c r="H3396" s="966"/>
      <c r="I3396" s="966"/>
      <c r="J3396" s="966"/>
      <c r="K3396" s="966"/>
      <c r="L3396" s="966"/>
      <c r="M3396" s="966"/>
      <c r="N3396" s="967"/>
      <c r="P3396" s="362"/>
    </row>
    <row r="3397" spans="1:16" ht="21" customHeight="1">
      <c r="A3397" s="891" t="s">
        <v>196</v>
      </c>
      <c r="B3397" s="892"/>
      <c r="C3397" s="939" t="str">
        <f>IF(M3417="","MAIN EXAM.",IF(C3424="SUPPL.","SUPPL. EXAM.",IF(C3424="RE-EXAM.","RE-EXAM.",)))</f>
        <v>MAIN EXAM.</v>
      </c>
      <c r="D3397" s="939"/>
      <c r="E3397" s="939"/>
      <c r="F3397" s="939"/>
      <c r="G3397" s="939"/>
      <c r="H3397" s="948" t="s">
        <v>133</v>
      </c>
      <c r="I3397" s="949"/>
      <c r="J3397" s="352" t="str">
        <f>IF('statement of marks'!$F$3="","",'statement of marks'!$F$3)</f>
        <v>2024-25</v>
      </c>
      <c r="K3397" s="939" t="s">
        <v>62</v>
      </c>
      <c r="L3397" s="939"/>
      <c r="M3397" s="939" t="str">
        <f>IF('statement of marks'!D94="","",'statement of marks'!D94)</f>
        <v/>
      </c>
      <c r="N3397" s="950"/>
      <c r="P3397" s="362"/>
    </row>
    <row r="3398" spans="1:16" ht="21" customHeight="1">
      <c r="A3398" s="891" t="s">
        <v>36</v>
      </c>
      <c r="B3398" s="892"/>
      <c r="C3398" s="892" t="str">
        <f>IF('statement of marks'!G94="","",'statement of marks'!G94)</f>
        <v/>
      </c>
      <c r="D3398" s="892"/>
      <c r="E3398" s="892"/>
      <c r="F3398" s="892"/>
      <c r="G3398" s="892"/>
      <c r="H3398" s="892"/>
      <c r="I3398" s="892"/>
      <c r="J3398" s="892"/>
      <c r="K3398" s="892"/>
      <c r="L3398" s="892"/>
      <c r="M3398" s="892"/>
      <c r="N3398" s="951"/>
      <c r="P3398" s="362"/>
    </row>
    <row r="3399" spans="1:16" ht="21" customHeight="1">
      <c r="A3399" s="891" t="s">
        <v>37</v>
      </c>
      <c r="B3399" s="892"/>
      <c r="C3399" s="892" t="str">
        <f>IF('statement of marks'!H94="","",'statement of marks'!H94)</f>
        <v/>
      </c>
      <c r="D3399" s="892"/>
      <c r="E3399" s="892"/>
      <c r="F3399" s="892"/>
      <c r="G3399" s="892"/>
      <c r="H3399" s="892"/>
      <c r="I3399" s="892"/>
      <c r="J3399" s="892"/>
      <c r="K3399" s="892"/>
      <c r="L3399" s="892"/>
      <c r="M3399" s="892"/>
      <c r="N3399" s="951"/>
      <c r="P3399" s="362"/>
    </row>
    <row r="3400" spans="1:16" ht="21" customHeight="1">
      <c r="A3400" s="891" t="s">
        <v>38</v>
      </c>
      <c r="B3400" s="892"/>
      <c r="C3400" s="892" t="str">
        <f>IF('statement of marks'!I94="","",'statement of marks'!I94)</f>
        <v/>
      </c>
      <c r="D3400" s="892"/>
      <c r="E3400" s="892"/>
      <c r="F3400" s="892"/>
      <c r="G3400" s="892"/>
      <c r="H3400" s="892"/>
      <c r="I3400" s="892"/>
      <c r="J3400" s="892"/>
      <c r="K3400" s="892"/>
      <c r="L3400" s="892"/>
      <c r="M3400" s="892"/>
      <c r="N3400" s="951"/>
      <c r="P3400" s="362"/>
    </row>
    <row r="3401" spans="1:16" ht="21" customHeight="1">
      <c r="A3401" s="891" t="s">
        <v>243</v>
      </c>
      <c r="B3401" s="892"/>
      <c r="C3401" s="892" t="str">
        <f>IF('statement of marks'!$A$3="","",'statement of marks'!$A$3)</f>
        <v>9 'A'</v>
      </c>
      <c r="D3401" s="892"/>
      <c r="E3401" s="939" t="s">
        <v>63</v>
      </c>
      <c r="F3401" s="939"/>
      <c r="G3401" s="939"/>
      <c r="H3401" s="939" t="str">
        <f>IF('statement of marks'!E94="","",'statement of marks'!E94)</f>
        <v/>
      </c>
      <c r="I3401" s="939"/>
      <c r="J3401" s="952" t="s">
        <v>58</v>
      </c>
      <c r="K3401" s="952"/>
      <c r="L3401" s="953" t="str">
        <f>IF('statement of marks'!F94="","",'statement of marks'!F94)</f>
        <v/>
      </c>
      <c r="M3401" s="953"/>
      <c r="N3401" s="954"/>
      <c r="P3401" s="362"/>
    </row>
    <row r="3402" spans="1:16" ht="21" customHeight="1">
      <c r="A3402" s="955" t="s">
        <v>197</v>
      </c>
      <c r="B3402" s="956" t="s">
        <v>198</v>
      </c>
      <c r="C3402" s="659" t="s">
        <v>67</v>
      </c>
      <c r="D3402" s="659" t="s">
        <v>68</v>
      </c>
      <c r="E3402" s="957" t="s">
        <v>434</v>
      </c>
      <c r="F3402" s="958" t="s">
        <v>431</v>
      </c>
      <c r="G3402" s="659" t="s">
        <v>370</v>
      </c>
      <c r="H3402" s="659" t="s">
        <v>212</v>
      </c>
      <c r="I3402" s="659" t="s">
        <v>432</v>
      </c>
      <c r="J3402" s="659" t="s">
        <v>168</v>
      </c>
      <c r="K3402" s="659" t="s">
        <v>438</v>
      </c>
      <c r="L3402" s="659" t="s">
        <v>365</v>
      </c>
      <c r="M3402" s="659" t="s">
        <v>366</v>
      </c>
      <c r="N3402" s="961" t="s">
        <v>213</v>
      </c>
      <c r="P3402" s="362"/>
    </row>
    <row r="3403" spans="1:16" ht="21" customHeight="1">
      <c r="A3403" s="955"/>
      <c r="B3403" s="956"/>
      <c r="C3403" s="659"/>
      <c r="D3403" s="659"/>
      <c r="E3403" s="957"/>
      <c r="F3403" s="959"/>
      <c r="G3403" s="659"/>
      <c r="H3403" s="659"/>
      <c r="I3403" s="659"/>
      <c r="J3403" s="659"/>
      <c r="K3403" s="659"/>
      <c r="L3403" s="659"/>
      <c r="M3403" s="659"/>
      <c r="N3403" s="961"/>
      <c r="P3403" s="362"/>
    </row>
    <row r="3404" spans="1:16" ht="21" customHeight="1">
      <c r="A3404" s="955"/>
      <c r="B3404" s="956"/>
      <c r="C3404" s="659"/>
      <c r="D3404" s="659"/>
      <c r="E3404" s="957"/>
      <c r="F3404" s="960"/>
      <c r="G3404" s="659"/>
      <c r="H3404" s="659"/>
      <c r="I3404" s="659"/>
      <c r="J3404" s="659"/>
      <c r="K3404" s="659"/>
      <c r="L3404" s="659"/>
      <c r="M3404" s="659"/>
      <c r="N3404" s="961"/>
      <c r="P3404" s="362"/>
    </row>
    <row r="3405" spans="1:16" ht="21" customHeight="1">
      <c r="A3405" s="922" t="s">
        <v>149</v>
      </c>
      <c r="B3405" s="923"/>
      <c r="C3405" s="274">
        <v>10</v>
      </c>
      <c r="D3405" s="274">
        <v>10</v>
      </c>
      <c r="E3405" s="322" t="s">
        <v>436</v>
      </c>
      <c r="F3405" s="322" t="s">
        <v>437</v>
      </c>
      <c r="G3405" s="274">
        <v>70</v>
      </c>
      <c r="H3405" s="270">
        <v>100</v>
      </c>
      <c r="I3405" s="202">
        <v>100</v>
      </c>
      <c r="J3405" s="270">
        <v>200</v>
      </c>
      <c r="K3405" s="279"/>
      <c r="L3405" s="270">
        <v>100</v>
      </c>
      <c r="M3405" s="270"/>
      <c r="N3405" s="201">
        <v>200</v>
      </c>
      <c r="P3405" s="362"/>
    </row>
    <row r="3406" spans="1:16" ht="21" customHeight="1">
      <c r="A3406" s="891" t="str">
        <f>'statement of marks'!$J$3</f>
        <v xml:space="preserve"> HINDI</v>
      </c>
      <c r="B3406" s="892"/>
      <c r="C3406" s="277" t="str">
        <f>IF('statement of marks'!J94="","",'statement of marks'!J94)</f>
        <v/>
      </c>
      <c r="D3406" s="277" t="str">
        <f>IF('statement of marks'!K94="","",'statement of marks'!K94)</f>
        <v/>
      </c>
      <c r="E3406" s="277" t="str">
        <f>IF('statement of marks'!L94="","",'statement of marks'!L94)</f>
        <v/>
      </c>
      <c r="F3406" s="360" t="str">
        <f>IF('statement of marks'!N94="","",'statement of marks'!N94)</f>
        <v/>
      </c>
      <c r="G3406" s="277" t="str">
        <f>IF('statement of marks'!O94="","",'statement of marks'!O94)</f>
        <v/>
      </c>
      <c r="H3406" s="270" t="str">
        <f t="shared" ref="H3406:H3411" si="521">IF(G3406="","",SUM(C3406:G3406))</f>
        <v/>
      </c>
      <c r="I3406" s="202" t="str">
        <f>IF('statement of marks'!Q94="","",'statement of marks'!Q94)</f>
        <v/>
      </c>
      <c r="J3406" s="203" t="str">
        <f t="shared" ref="J3406:J3411" si="522">IF(I3406="","",SUM(H3406:I3406))</f>
        <v/>
      </c>
      <c r="K3406" s="275" t="str">
        <f>CONCATENATE('statement of marks'!HZ94,'statement of marks'!IA94,'statement of marks'!IB94)</f>
        <v/>
      </c>
      <c r="L3406" s="277" t="str">
        <f>IF('result subject-wise'!AB94="","",'result subject-wise'!AB94)</f>
        <v/>
      </c>
      <c r="M3406" s="277" t="str">
        <f>IF('result subject-wise'!AK94="","",'result subject-wise'!AK94)</f>
        <v/>
      </c>
      <c r="N3406" s="276" t="str">
        <f>IF(AND(K3406="RE",M3406=""),"",IF(AND(K3406="S",M3406=""),"",IF(M3406="P",SUM(H3406,L3406),J3406)))</f>
        <v/>
      </c>
      <c r="P3406" s="362"/>
    </row>
    <row r="3407" spans="1:16" ht="21" customHeight="1">
      <c r="A3407" s="891" t="str">
        <f>'statement of marks'!$Y$3</f>
        <v xml:space="preserve"> ENGLISH</v>
      </c>
      <c r="B3407" s="892"/>
      <c r="C3407" s="277" t="str">
        <f>IF('statement of marks'!Y94="","",'statement of marks'!Y94)</f>
        <v/>
      </c>
      <c r="D3407" s="277" t="str">
        <f>IF('statement of marks'!Z94="","",'statement of marks'!Z94)</f>
        <v/>
      </c>
      <c r="E3407" s="277" t="str">
        <f>IF('statement of marks'!AA94="","",'statement of marks'!AA94)</f>
        <v/>
      </c>
      <c r="F3407" s="360" t="str">
        <f>IF('statement of marks'!AC94="","",'statement of marks'!AC94)</f>
        <v/>
      </c>
      <c r="G3407" s="277" t="str">
        <f>IF('statement of marks'!AD94="","",'statement of marks'!AD94)</f>
        <v/>
      </c>
      <c r="H3407" s="270" t="str">
        <f t="shared" si="521"/>
        <v/>
      </c>
      <c r="I3407" s="202" t="str">
        <f>IF('statement of marks'!AF94="","",'statement of marks'!AF94)</f>
        <v/>
      </c>
      <c r="J3407" s="203" t="str">
        <f t="shared" si="522"/>
        <v/>
      </c>
      <c r="K3407" s="275" t="str">
        <f>CONCATENATE('statement of marks'!IC94,'statement of marks'!ID94,'statement of marks'!IE94,)</f>
        <v/>
      </c>
      <c r="L3407" s="277" t="str">
        <f>IF('result subject-wise'!AC94="","",'result subject-wise'!AC94)</f>
        <v/>
      </c>
      <c r="M3407" s="277" t="str">
        <f>IF('result subject-wise'!AL94="","",'result subject-wise'!AL94)</f>
        <v/>
      </c>
      <c r="N3407" s="276" t="str">
        <f t="shared" ref="N3407:N3411" si="523">IF(AND(K3407="RE",M3407=""),"",IF(AND(K3407="S",M3407=""),"",IF(M3407="P",SUM(H3407,L3407),J3407)))</f>
        <v/>
      </c>
      <c r="P3407" s="362"/>
    </row>
    <row r="3408" spans="1:16" ht="21" customHeight="1">
      <c r="A3408" s="891" t="str">
        <f>'statement of marks'!AO94</f>
        <v/>
      </c>
      <c r="B3408" s="892"/>
      <c r="C3408" s="277" t="str">
        <f>IF('statement of marks'!AP94="","",'statement of marks'!AP94)</f>
        <v/>
      </c>
      <c r="D3408" s="277" t="str">
        <f>IF('statement of marks'!AQ94="","",'statement of marks'!AQ94)</f>
        <v/>
      </c>
      <c r="E3408" s="277" t="str">
        <f>IF('statement of marks'!AR94="","",'statement of marks'!AR94)</f>
        <v/>
      </c>
      <c r="F3408" s="360" t="str">
        <f>IF('statement of marks'!AT94="","",'statement of marks'!AT94)</f>
        <v/>
      </c>
      <c r="G3408" s="277" t="str">
        <f>IF('statement of marks'!AU94="","",'statement of marks'!AU94)</f>
        <v/>
      </c>
      <c r="H3408" s="270" t="str">
        <f t="shared" si="521"/>
        <v/>
      </c>
      <c r="I3408" s="202" t="str">
        <f>IF('statement of marks'!AW94="","",'statement of marks'!AW94)</f>
        <v/>
      </c>
      <c r="J3408" s="203" t="str">
        <f t="shared" si="522"/>
        <v/>
      </c>
      <c r="K3408" s="275" t="str">
        <f>CONCATENATE('statement of marks'!IF94,'statement of marks'!IL94,'statement of marks'!IM94)</f>
        <v/>
      </c>
      <c r="L3408" s="277" t="str">
        <f>IF('result subject-wise'!AD94="","",'result subject-wise'!AD94)</f>
        <v/>
      </c>
      <c r="M3408" s="277" t="str">
        <f>IF('result subject-wise'!AM94="","",'result subject-wise'!AM94)</f>
        <v/>
      </c>
      <c r="N3408" s="276" t="str">
        <f t="shared" si="523"/>
        <v/>
      </c>
      <c r="P3408" s="362"/>
    </row>
    <row r="3409" spans="1:16" ht="21" customHeight="1">
      <c r="A3409" s="891" t="str">
        <f>'statement of marks'!$BE$3</f>
        <v xml:space="preserve"> SCIENCE</v>
      </c>
      <c r="B3409" s="892"/>
      <c r="C3409" s="277" t="str">
        <f>IF('statement of marks'!BE94="","",'statement of marks'!BE94)</f>
        <v/>
      </c>
      <c r="D3409" s="277" t="str">
        <f>IF('statement of marks'!BF94="","",'statement of marks'!BF94)</f>
        <v/>
      </c>
      <c r="E3409" s="277" t="str">
        <f>IF('statement of marks'!BG94="","",'statement of marks'!BG94)</f>
        <v/>
      </c>
      <c r="F3409" s="360" t="str">
        <f>IF('statement of marks'!BI94="","",'statement of marks'!BI94)</f>
        <v/>
      </c>
      <c r="G3409" s="277" t="str">
        <f>IF('statement of marks'!BJ94="","",'statement of marks'!BJ94)</f>
        <v/>
      </c>
      <c r="H3409" s="270" t="str">
        <f t="shared" si="521"/>
        <v/>
      </c>
      <c r="I3409" s="202" t="str">
        <f>IF('statement of marks'!BL94="","",'statement of marks'!BL94)</f>
        <v/>
      </c>
      <c r="J3409" s="203" t="str">
        <f t="shared" si="522"/>
        <v/>
      </c>
      <c r="K3409" s="275" t="str">
        <f>CONCATENATE('statement of marks'!IN94,'statement of marks'!IO94,'statement of marks'!IP94)</f>
        <v/>
      </c>
      <c r="L3409" s="277" t="str">
        <f>IF('result subject-wise'!AE94="","",'result subject-wise'!AE94)</f>
        <v/>
      </c>
      <c r="M3409" s="277" t="str">
        <f>IF('result subject-wise'!AN94="","",'result subject-wise'!AN94)</f>
        <v/>
      </c>
      <c r="N3409" s="276" t="str">
        <f t="shared" si="523"/>
        <v/>
      </c>
      <c r="P3409" s="362"/>
    </row>
    <row r="3410" spans="1:16" ht="21" customHeight="1">
      <c r="A3410" s="909" t="str">
        <f>'statement of marks'!$BU94</f>
        <v xml:space="preserve"> SOCIAL SCIENCE</v>
      </c>
      <c r="B3410" s="910"/>
      <c r="C3410" s="277">
        <f>IF('statement of marks'!CL94="","",'statement of marks'!CL94)</f>
        <v>10</v>
      </c>
      <c r="D3410" s="277">
        <f>IF('statement of marks'!CM94="","",'statement of marks'!CM94)</f>
        <v>10</v>
      </c>
      <c r="E3410" s="277">
        <f>IF('statement of marks'!CN94="","",'statement of marks'!CN94)</f>
        <v>9</v>
      </c>
      <c r="F3410" s="360">
        <f>IF('statement of marks'!CO94="","",'statement of marks'!CO94)</f>
        <v>0.5</v>
      </c>
      <c r="G3410" s="277">
        <f>IF('statement of marks'!CP94="","",'statement of marks'!CP94)</f>
        <v>70</v>
      </c>
      <c r="H3410" s="270">
        <f t="shared" si="521"/>
        <v>99.5</v>
      </c>
      <c r="I3410" s="202">
        <f>IF('statement of marks'!CR94="","",'statement of marks'!CR94)</f>
        <v>100</v>
      </c>
      <c r="J3410" s="203">
        <f t="shared" si="522"/>
        <v>199.5</v>
      </c>
      <c r="K3410" s="275" t="str">
        <f>CONCATENATE('statement of marks'!IQ94,'statement of marks'!IR94,'statement of marks'!IS94)</f>
        <v/>
      </c>
      <c r="L3410" s="277" t="str">
        <f>IF('result subject-wise'!AF94="","",'result subject-wise'!AF94)</f>
        <v/>
      </c>
      <c r="M3410" s="277" t="str">
        <f>IF('result subject-wise'!AO94="","",'result subject-wise'!AO94)</f>
        <v/>
      </c>
      <c r="N3410" s="276">
        <f t="shared" si="523"/>
        <v>199.5</v>
      </c>
      <c r="P3410" s="362"/>
    </row>
    <row r="3411" spans="1:16" ht="21" customHeight="1">
      <c r="A3411" s="891" t="str">
        <f>'statement of marks'!$CZ$3</f>
        <v xml:space="preserve"> MATHEMATICS</v>
      </c>
      <c r="B3411" s="892"/>
      <c r="C3411" s="277">
        <f>IF('statement of marks'!CZ94="","",'statement of marks'!CZ94)</f>
        <v>5</v>
      </c>
      <c r="D3411" s="277">
        <f>IF('statement of marks'!DA94="","",'statement of marks'!DA94)</f>
        <v>4</v>
      </c>
      <c r="E3411" s="277">
        <f>IF('statement of marks'!DB94="","",'statement of marks'!DB94)</f>
        <v>8</v>
      </c>
      <c r="F3411" s="360">
        <f>IF('statement of marks'!DD94="","",'statement of marks'!DD94)</f>
        <v>1</v>
      </c>
      <c r="G3411" s="277">
        <f>IF('statement of marks'!DE94="","",'statement of marks'!DE94)</f>
        <v>25</v>
      </c>
      <c r="H3411" s="270">
        <f t="shared" si="521"/>
        <v>43</v>
      </c>
      <c r="I3411" s="202">
        <f>IF('statement of marks'!DG94="","",'statement of marks'!DG94)</f>
        <v>90</v>
      </c>
      <c r="J3411" s="203">
        <f t="shared" si="522"/>
        <v>133</v>
      </c>
      <c r="K3411" s="275" t="str">
        <f>CONCATENATE('statement of marks'!IT94,'statement of marks'!IU94,'statement of marks'!IV94)</f>
        <v/>
      </c>
      <c r="L3411" s="277" t="str">
        <f>IF('result subject-wise'!AG94="","",'result subject-wise'!AG94)</f>
        <v/>
      </c>
      <c r="M3411" s="277" t="str">
        <f>IF('result subject-wise'!AP94="","",'result subject-wise'!AP94)</f>
        <v/>
      </c>
      <c r="N3411" s="276">
        <f t="shared" si="523"/>
        <v>133</v>
      </c>
      <c r="P3411" s="362"/>
    </row>
    <row r="3412" spans="1:16" ht="21" customHeight="1">
      <c r="A3412" s="911" t="s">
        <v>214</v>
      </c>
      <c r="B3412" s="912"/>
      <c r="C3412" s="274">
        <f t="shared" ref="C3412:D3412" si="524">IF(C3411="","",SUM(C3406:C3411))</f>
        <v>15</v>
      </c>
      <c r="D3412" s="274">
        <f t="shared" si="524"/>
        <v>14</v>
      </c>
      <c r="E3412" s="274">
        <f>IF(E3411="","",SUM(E3406:E3411))</f>
        <v>17</v>
      </c>
      <c r="F3412" s="361">
        <f>IF(F3411="","",SUM(F3406:F3411))</f>
        <v>1.5</v>
      </c>
      <c r="G3412" s="274">
        <f t="shared" ref="G3412:J3412" si="525">IF(G3411="","",SUM(G3406:G3411))</f>
        <v>95</v>
      </c>
      <c r="H3412" s="274">
        <f t="shared" si="525"/>
        <v>142.5</v>
      </c>
      <c r="I3412" s="274">
        <f t="shared" si="525"/>
        <v>190</v>
      </c>
      <c r="J3412" s="274">
        <f t="shared" si="525"/>
        <v>332.5</v>
      </c>
      <c r="K3412" s="913"/>
      <c r="L3412" s="914"/>
      <c r="M3412" s="919">
        <f>COUNTIF(M3406:M3411,"F")</f>
        <v>0</v>
      </c>
      <c r="N3412" s="273">
        <f>SUM(N3406:N3411)</f>
        <v>332.5</v>
      </c>
      <c r="P3412" s="362"/>
    </row>
    <row r="3413" spans="1:16" ht="21" customHeight="1">
      <c r="A3413" s="911" t="s">
        <v>199</v>
      </c>
      <c r="B3413" s="912"/>
      <c r="C3413" s="270">
        <f>60-(COUNTIF(C3406:C3411,"NA")*C3405+COUNTIF(C3406:C3411,"ML")*C3405)</f>
        <v>60</v>
      </c>
      <c r="D3413" s="270">
        <f>60-(COUNTIF(D3406:D3411,"NA")*D3405+COUNTIF(D3406:D3411,"ML")*D3405)</f>
        <v>60</v>
      </c>
      <c r="E3413" s="270">
        <f>53-(COUNTIF(E3406:E3411,"NA")*9+COUNTIF(E3406:E3411,"ML")*9)</f>
        <v>53</v>
      </c>
      <c r="F3413" s="270">
        <f>7-(COUNTIF(F3406:F3411,"ML")*1)</f>
        <v>7</v>
      </c>
      <c r="G3413" s="270">
        <f>420-(COUNTIF(G3406:G3411,"NA")*G3405+COUNTIF(G3406:G3411,"ML")*G3405)</f>
        <v>420</v>
      </c>
      <c r="H3413" s="270">
        <f>SUM(C3413:G3413)</f>
        <v>600</v>
      </c>
      <c r="I3413" s="270">
        <f>600-(COUNTIF(I3406:I3411,"ML")*100)</f>
        <v>600</v>
      </c>
      <c r="J3413" s="270">
        <f>SUM(H3413:I3413)</f>
        <v>1200</v>
      </c>
      <c r="K3413" s="915"/>
      <c r="L3413" s="916"/>
      <c r="M3413" s="920"/>
      <c r="N3413" s="201">
        <f>6*N3405</f>
        <v>1200</v>
      </c>
      <c r="P3413" s="362"/>
    </row>
    <row r="3414" spans="1:16" ht="21" customHeight="1">
      <c r="A3414" s="922" t="s">
        <v>130</v>
      </c>
      <c r="B3414" s="923"/>
      <c r="C3414" s="204">
        <f t="shared" ref="C3414:J3414" si="526">C3412/C3413*100</f>
        <v>25</v>
      </c>
      <c r="D3414" s="204">
        <f t="shared" si="526"/>
        <v>23.333333333333332</v>
      </c>
      <c r="E3414" s="204">
        <f t="shared" si="526"/>
        <v>32.075471698113205</v>
      </c>
      <c r="F3414" s="204">
        <f t="shared" si="526"/>
        <v>21.428571428571427</v>
      </c>
      <c r="G3414" s="204">
        <f t="shared" si="526"/>
        <v>22.61904761904762</v>
      </c>
      <c r="H3414" s="204">
        <f t="shared" si="526"/>
        <v>23.75</v>
      </c>
      <c r="I3414" s="204">
        <f t="shared" si="526"/>
        <v>31.666666666666664</v>
      </c>
      <c r="J3414" s="204">
        <f t="shared" si="526"/>
        <v>27.708333333333336</v>
      </c>
      <c r="K3414" s="917"/>
      <c r="L3414" s="918"/>
      <c r="M3414" s="921"/>
      <c r="N3414" s="354">
        <f>N3412/N3413*100</f>
        <v>27.708333333333336</v>
      </c>
      <c r="P3414" s="363"/>
    </row>
    <row r="3415" spans="1:16" ht="21" customHeight="1">
      <c r="A3415" s="891" t="str">
        <f>'statement of marks'!$DS$3</f>
        <v>RAJASTHAN KA SWARNIM ITIHAS</v>
      </c>
      <c r="B3415" s="892"/>
      <c r="C3415" s="272">
        <f>IF('statement of marks'!DS94="","",'statement of marks'!DS94)</f>
        <v>10</v>
      </c>
      <c r="D3415" s="272">
        <f>IF('statement of marks'!DT94="","",'statement of marks'!DT94)</f>
        <v>10</v>
      </c>
      <c r="E3415" s="277">
        <f>IF('statement of marks'!DU94="","",'statement of marks'!DU94)</f>
        <v>10</v>
      </c>
      <c r="F3415" s="924"/>
      <c r="G3415" s="272">
        <f>IF('statement of marks'!DW94="","",'statement of marks'!DW94)</f>
        <v>70</v>
      </c>
      <c r="H3415" s="270">
        <f>IF(G3415="","",SUM(C3415:G3415))</f>
        <v>100</v>
      </c>
      <c r="I3415" s="272">
        <f>IF('statement of marks'!DY94="","",'statement of marks'!DY94)</f>
        <v>100</v>
      </c>
      <c r="J3415" s="270">
        <f>IF(I3415="","",SUM(H3415:I3415))</f>
        <v>200</v>
      </c>
      <c r="K3415" s="275" t="str">
        <f>IF('statement of marks'!IW94="","",'statement of marks'!IW94)</f>
        <v/>
      </c>
      <c r="L3415" s="280" t="str">
        <f>IF('result subject-wise'!AQ94="","",'result subject-wise'!AQ94)</f>
        <v/>
      </c>
      <c r="M3415" s="927" t="s">
        <v>441</v>
      </c>
      <c r="N3415" s="928"/>
      <c r="P3415" s="362"/>
    </row>
    <row r="3416" spans="1:16" ht="21" customHeight="1">
      <c r="A3416" s="891" t="str">
        <f>'statement of marks'!$EG$3</f>
        <v xml:space="preserve"> PH. AND HEALTH EDU.</v>
      </c>
      <c r="B3416" s="892"/>
      <c r="C3416" s="272">
        <f>IF('statement of marks'!EI94="","",'statement of marks'!EI94)</f>
        <v>14</v>
      </c>
      <c r="D3416" s="272">
        <f>IF('statement of marks'!EL94="","",'statement of marks'!EL94)</f>
        <v>11</v>
      </c>
      <c r="E3416" s="277">
        <f>IF('statement of marks'!EO94="","",'statement of marks'!EO94)</f>
        <v>25</v>
      </c>
      <c r="F3416" s="925"/>
      <c r="G3416" s="272">
        <f>IF('statement of marks'!EU94="","",'statement of marks'!EU94)</f>
        <v>38</v>
      </c>
      <c r="H3416" s="270">
        <f>IF(G3416="","",SUM(C3416:G3416))</f>
        <v>88</v>
      </c>
      <c r="I3416" s="272">
        <f>IF('statement of marks'!EZ94="","",'statement of marks'!EZ94)</f>
        <v>100</v>
      </c>
      <c r="J3416" s="270">
        <f>IF(I3416="","",SUM(H3416:I3416))</f>
        <v>188</v>
      </c>
      <c r="K3416" s="275" t="str">
        <f>IF('statement of marks'!IX94="","",'statement of marks'!IX94)</f>
        <v>A</v>
      </c>
      <c r="L3416" s="274" t="str">
        <f>IF('result subject-wise'!AR94="","",'result subject-wise'!AR94)</f>
        <v/>
      </c>
      <c r="M3416" s="929"/>
      <c r="N3416" s="930"/>
      <c r="P3416" s="362"/>
    </row>
    <row r="3417" spans="1:16" ht="21" customHeight="1">
      <c r="A3417" s="891" t="str">
        <f>'statement of marks'!$FJ$3</f>
        <v xml:space="preserve"> FOUNDATION OF IT</v>
      </c>
      <c r="B3417" s="892"/>
      <c r="C3417" s="272">
        <f>IF('statement of marks'!FJ94="","",'statement of marks'!FJ94)</f>
        <v>10</v>
      </c>
      <c r="D3417" s="272">
        <f>IF('statement of marks'!FK94="","",'statement of marks'!FK94)</f>
        <v>10</v>
      </c>
      <c r="E3417" s="277">
        <f>IF('statement of marks'!FL94="","",'statement of marks'!FL94)</f>
        <v>10</v>
      </c>
      <c r="F3417" s="926"/>
      <c r="G3417" s="272">
        <f>IF('statement of marks'!FP94="","",'statement of marks'!FP94)</f>
        <v>51</v>
      </c>
      <c r="H3417" s="270">
        <f>IF(G3417="","",SUM(C3417:G3417))</f>
        <v>81</v>
      </c>
      <c r="I3417" s="272">
        <f>IF('statement of marks'!FU94="","",'statement of marks'!FU94)</f>
        <v>90</v>
      </c>
      <c r="J3417" s="270">
        <f>IF(I3417="","",SUM(H3417:I3417))</f>
        <v>171</v>
      </c>
      <c r="K3417" s="275" t="str">
        <f>IF('statement of marks'!IY94="","",'statement of marks'!IY94)</f>
        <v>A</v>
      </c>
      <c r="L3417" s="274" t="str">
        <f>IF('result subject-wise'!AS94="","",'result subject-wise'!AS94)</f>
        <v/>
      </c>
      <c r="M3417" s="931" t="str">
        <f>IF('result subject-wise'!AV94="","",'result subject-wise'!AV94)</f>
        <v/>
      </c>
      <c r="N3417" s="932"/>
      <c r="P3417" s="362"/>
    </row>
    <row r="3418" spans="1:16" ht="21" customHeight="1">
      <c r="A3418" s="891" t="str">
        <f>'statement of marks'!$GE$3</f>
        <v xml:space="preserve"> S.U.P.W.</v>
      </c>
      <c r="B3418" s="892"/>
      <c r="C3418" s="933" t="s">
        <v>244</v>
      </c>
      <c r="D3418" s="934"/>
      <c r="E3418" s="933" t="s">
        <v>74</v>
      </c>
      <c r="F3418" s="933"/>
      <c r="G3418" s="934"/>
      <c r="H3418" s="934" t="s">
        <v>75</v>
      </c>
      <c r="I3418" s="934"/>
      <c r="J3418" s="270" t="s">
        <v>35</v>
      </c>
      <c r="K3418" s="274" t="s">
        <v>52</v>
      </c>
      <c r="L3418" s="935"/>
      <c r="M3418" s="933" t="s">
        <v>130</v>
      </c>
      <c r="N3418" s="936"/>
      <c r="P3418" s="362"/>
    </row>
    <row r="3419" spans="1:16" ht="21" customHeight="1">
      <c r="A3419" s="891"/>
      <c r="B3419" s="892"/>
      <c r="C3419" s="934">
        <f>'statement of marks'!$GE$6</f>
        <v>25</v>
      </c>
      <c r="D3419" s="934"/>
      <c r="E3419" s="934">
        <f>'statement of marks'!$GF$6</f>
        <v>45</v>
      </c>
      <c r="F3419" s="934"/>
      <c r="G3419" s="934"/>
      <c r="H3419" s="934">
        <f>'statement of marks'!$GG$6</f>
        <v>30</v>
      </c>
      <c r="I3419" s="934"/>
      <c r="J3419" s="270">
        <f>SUM(C3419,E3419,H3419)</f>
        <v>100</v>
      </c>
      <c r="K3419" s="274"/>
      <c r="L3419" s="935"/>
      <c r="M3419" s="937" t="str">
        <f>IF(M3417="PASS",N3414,"")</f>
        <v/>
      </c>
      <c r="N3419" s="938"/>
      <c r="P3419" s="362"/>
    </row>
    <row r="3420" spans="1:16" ht="21" customHeight="1">
      <c r="A3420" s="891"/>
      <c r="B3420" s="892"/>
      <c r="C3420" s="939">
        <f>IF('statement of marks'!GE94="","",'statement of marks'!GE94)</f>
        <v>24</v>
      </c>
      <c r="D3420" s="939"/>
      <c r="E3420" s="939">
        <f>'statement of marks'!GF94</f>
        <v>44</v>
      </c>
      <c r="F3420" s="939"/>
      <c r="G3420" s="939"/>
      <c r="H3420" s="939">
        <f>'statement of marks'!GG94</f>
        <v>30</v>
      </c>
      <c r="I3420" s="939"/>
      <c r="J3420" s="272">
        <f>IF(H3420="","",SUM(C3420,E3420,H3420))</f>
        <v>98</v>
      </c>
      <c r="K3420" s="275" t="str">
        <f>IF('statement of marks'!IZ94="","",'statement of marks'!IZ94)</f>
        <v>A</v>
      </c>
      <c r="L3420" s="935"/>
      <c r="M3420" s="940" t="s">
        <v>50</v>
      </c>
      <c r="N3420" s="941"/>
      <c r="P3420" s="362"/>
    </row>
    <row r="3421" spans="1:16" ht="21" customHeight="1">
      <c r="A3421" s="891" t="str">
        <f>'statement of marks'!$GN$3</f>
        <v xml:space="preserve"> ART EDU.</v>
      </c>
      <c r="B3421" s="892"/>
      <c r="C3421" s="934" t="s">
        <v>76</v>
      </c>
      <c r="D3421" s="934"/>
      <c r="E3421" s="934" t="s">
        <v>77</v>
      </c>
      <c r="F3421" s="934"/>
      <c r="G3421" s="934"/>
      <c r="H3421" s="934" t="s">
        <v>78</v>
      </c>
      <c r="I3421" s="934"/>
      <c r="J3421" s="270" t="s">
        <v>35</v>
      </c>
      <c r="K3421" s="274" t="s">
        <v>52</v>
      </c>
      <c r="L3421" s="935"/>
      <c r="M3421" s="942" t="str">
        <f>IF(M3419="","",IF(M3419&gt;=60,"FIRST",IF(M3419&gt;=48,"SECOND",IF(M3419&gt;=36,"THIRD"))))</f>
        <v/>
      </c>
      <c r="N3421" s="943"/>
      <c r="P3421" s="362"/>
    </row>
    <row r="3422" spans="1:16" ht="21" customHeight="1">
      <c r="A3422" s="891"/>
      <c r="B3422" s="892"/>
      <c r="C3422" s="934">
        <f>'statement of marks'!$GN$6</f>
        <v>25</v>
      </c>
      <c r="D3422" s="934"/>
      <c r="E3422" s="274">
        <f>'statement of marks'!$GO$6</f>
        <v>30</v>
      </c>
      <c r="F3422" s="274"/>
      <c r="G3422" s="270">
        <f>'statement of marks'!$GP$6</f>
        <v>30</v>
      </c>
      <c r="H3422" s="934">
        <f>'statement of marks'!$GQ$6</f>
        <v>15</v>
      </c>
      <c r="I3422" s="934"/>
      <c r="J3422" s="270">
        <f>SUM(C3422,E3422,G3422,H3422)</f>
        <v>100</v>
      </c>
      <c r="K3422" s="274"/>
      <c r="L3422" s="935"/>
      <c r="M3422" s="942"/>
      <c r="N3422" s="943"/>
      <c r="P3422" s="362"/>
    </row>
    <row r="3423" spans="1:16" ht="21" customHeight="1">
      <c r="A3423" s="891"/>
      <c r="B3423" s="892"/>
      <c r="C3423" s="939">
        <f>IF('statement of marks'!GN94="","",'statement of marks'!GN94)</f>
        <v>24</v>
      </c>
      <c r="D3423" s="939"/>
      <c r="E3423" s="277">
        <f>'statement of marks'!GO94</f>
        <v>28</v>
      </c>
      <c r="F3423" s="277"/>
      <c r="G3423" s="272">
        <f>'statement of marks'!GP94</f>
        <v>27</v>
      </c>
      <c r="H3423" s="939">
        <f>'statement of marks'!GQ94</f>
        <v>14</v>
      </c>
      <c r="I3423" s="939"/>
      <c r="J3423" s="270">
        <f>IF(H3423="","",SUM(C3423:H3423))</f>
        <v>93</v>
      </c>
      <c r="K3423" s="275" t="str">
        <f>IF('statement of marks'!JA94="","",'statement of marks'!JA94)</f>
        <v>A</v>
      </c>
      <c r="L3423" s="944" t="s">
        <v>442</v>
      </c>
      <c r="M3423" s="945"/>
      <c r="N3423" s="946"/>
      <c r="P3423" s="362"/>
    </row>
    <row r="3424" spans="1:16" ht="21" customHeight="1">
      <c r="A3424" s="922" t="s">
        <v>439</v>
      </c>
      <c r="B3424" s="923"/>
      <c r="C3424" s="901" t="str">
        <f>'statement of marks'!HK94</f>
        <v/>
      </c>
      <c r="D3424" s="901"/>
      <c r="E3424" s="901"/>
      <c r="F3424" s="278"/>
      <c r="G3424" s="278" t="s">
        <v>211</v>
      </c>
      <c r="H3424" s="275" t="str">
        <f>IF('statement of marks'!DR94="","",'statement of marks'!DR94)</f>
        <v/>
      </c>
      <c r="I3424" s="942" t="s">
        <v>209</v>
      </c>
      <c r="J3424" s="942"/>
      <c r="K3424" s="272" t="str">
        <f>IF('statement of marks'!HM94="","",'statement of marks'!HM94)</f>
        <v/>
      </c>
      <c r="L3424" s="945"/>
      <c r="M3424" s="945"/>
      <c r="N3424" s="946"/>
      <c r="P3424" s="362"/>
    </row>
    <row r="3425" spans="1:16" ht="21" customHeight="1">
      <c r="A3425" s="310" t="s">
        <v>363</v>
      </c>
      <c r="B3425" s="947" t="s">
        <v>202</v>
      </c>
      <c r="C3425" s="947"/>
      <c r="D3425" s="939" t="s">
        <v>203</v>
      </c>
      <c r="E3425" s="939"/>
      <c r="F3425" s="272"/>
      <c r="G3425" s="939" t="s">
        <v>204</v>
      </c>
      <c r="H3425" s="939"/>
      <c r="I3425" s="939" t="s">
        <v>205</v>
      </c>
      <c r="J3425" s="939"/>
      <c r="K3425" s="272" t="s">
        <v>324</v>
      </c>
      <c r="L3425" s="945"/>
      <c r="M3425" s="945"/>
      <c r="N3425" s="946"/>
      <c r="P3425" s="362"/>
    </row>
    <row r="3426" spans="1:16" ht="21" customHeight="1">
      <c r="A3426" s="891" t="s">
        <v>200</v>
      </c>
      <c r="B3426" s="892"/>
      <c r="C3426" s="277" t="str">
        <f>IF('statement of marks'!HO94="","",'statement of marks'!HO94)</f>
        <v/>
      </c>
      <c r="D3426" s="893" t="str">
        <f>IF('statement of marks'!HQ94="","",'statement of marks'!HQ94)</f>
        <v/>
      </c>
      <c r="E3426" s="893"/>
      <c r="F3426" s="277"/>
      <c r="G3426" s="893" t="str">
        <f>IF('statement of marks'!HS94="","",'statement of marks'!HS94)</f>
        <v/>
      </c>
      <c r="H3426" s="893"/>
      <c r="I3426" s="893" t="str">
        <f>IF('statement of marks'!HU94="","",'statement of marks'!HU94)</f>
        <v/>
      </c>
      <c r="J3426" s="893"/>
      <c r="K3426" s="275" t="str">
        <f>'statement of marks'!HW94</f>
        <v/>
      </c>
      <c r="L3426" s="894" t="str">
        <f>IF(OR(M3417="PASS",M3417="FAIL"),'result subject-wise'!$AV$112,"")</f>
        <v/>
      </c>
      <c r="M3426" s="894"/>
      <c r="N3426" s="895"/>
      <c r="P3426" s="362"/>
    </row>
    <row r="3427" spans="1:16" ht="21" customHeight="1">
      <c r="A3427" s="896" t="s">
        <v>201</v>
      </c>
      <c r="B3427" s="897"/>
      <c r="C3427" s="274" t="str">
        <f>IF('statement of marks'!HN94="","",'statement of marks'!HN94)</f>
        <v/>
      </c>
      <c r="D3427" s="898" t="str">
        <f>IF('statement of marks'!HP94="","",'statement of marks'!HP94)</f>
        <v/>
      </c>
      <c r="E3427" s="898"/>
      <c r="F3427" s="274"/>
      <c r="G3427" s="898" t="str">
        <f>IF('statement of marks'!HR94="","",'statement of marks'!HR94)</f>
        <v/>
      </c>
      <c r="H3427" s="898"/>
      <c r="I3427" s="898" t="str">
        <f>IF('statement of marks'!HT94="","",'statement of marks'!HT94)</f>
        <v/>
      </c>
      <c r="J3427" s="898"/>
      <c r="K3427" s="274" t="str">
        <f>'statement of marks'!HV94</f>
        <v/>
      </c>
      <c r="L3427" s="894"/>
      <c r="M3427" s="894"/>
      <c r="N3427" s="895"/>
      <c r="P3427" s="362"/>
    </row>
    <row r="3428" spans="1:16" ht="21" customHeight="1">
      <c r="A3428" s="899" t="s">
        <v>323</v>
      </c>
      <c r="B3428" s="900"/>
      <c r="C3428" s="22"/>
      <c r="D3428" s="901"/>
      <c r="E3428" s="901"/>
      <c r="F3428" s="278"/>
      <c r="G3428" s="901"/>
      <c r="H3428" s="901"/>
      <c r="I3428" s="901"/>
      <c r="J3428" s="901"/>
      <c r="K3428" s="901"/>
      <c r="L3428" s="901"/>
      <c r="M3428" s="901"/>
      <c r="N3428" s="902"/>
      <c r="P3428" s="362"/>
    </row>
    <row r="3429" spans="1:16" ht="21" customHeight="1">
      <c r="A3429" s="899" t="s">
        <v>206</v>
      </c>
      <c r="B3429" s="900"/>
      <c r="C3429" s="22"/>
      <c r="D3429" s="901"/>
      <c r="E3429" s="901"/>
      <c r="F3429" s="278"/>
      <c r="G3429" s="901"/>
      <c r="H3429" s="901"/>
      <c r="I3429" s="901"/>
      <c r="J3429" s="901"/>
      <c r="K3429" s="901"/>
      <c r="L3429" s="901"/>
      <c r="M3429" s="901"/>
      <c r="N3429" s="902"/>
      <c r="P3429" s="362"/>
    </row>
    <row r="3430" spans="1:16" ht="21" customHeight="1">
      <c r="A3430" s="891" t="s">
        <v>322</v>
      </c>
      <c r="B3430" s="892"/>
      <c r="C3430" s="22"/>
      <c r="D3430" s="901"/>
      <c r="E3430" s="901"/>
      <c r="F3430" s="278"/>
      <c r="G3430" s="901"/>
      <c r="H3430" s="901"/>
      <c r="I3430" s="901"/>
      <c r="J3430" s="901"/>
      <c r="K3430" s="594" t="s">
        <v>322</v>
      </c>
      <c r="L3430" s="901"/>
      <c r="M3430" s="901"/>
      <c r="N3430" s="902"/>
      <c r="P3430" s="362"/>
    </row>
    <row r="3431" spans="1:16" ht="21" customHeight="1">
      <c r="A3431" s="891" t="s">
        <v>207</v>
      </c>
      <c r="B3431" s="892"/>
      <c r="C3431" s="22"/>
      <c r="D3431" s="901"/>
      <c r="E3431" s="901"/>
      <c r="F3431" s="278"/>
      <c r="G3431" s="901"/>
      <c r="H3431" s="901"/>
      <c r="I3431" s="901"/>
      <c r="J3431" s="901"/>
      <c r="K3431" s="901"/>
      <c r="L3431" s="901"/>
      <c r="M3431" s="901"/>
      <c r="N3431" s="902"/>
      <c r="P3431" s="362"/>
    </row>
    <row r="3432" spans="1:16" ht="21" customHeight="1" thickBot="1">
      <c r="A3432" s="905" t="s">
        <v>208</v>
      </c>
      <c r="B3432" s="906"/>
      <c r="C3432" s="906"/>
      <c r="D3432" s="906"/>
      <c r="E3432" s="906"/>
      <c r="F3432" s="314"/>
      <c r="G3432" s="907">
        <f>'statement of marks'!$HV$108</f>
        <v>45781</v>
      </c>
      <c r="H3432" s="907"/>
      <c r="I3432" s="908" t="s">
        <v>210</v>
      </c>
      <c r="J3432" s="908"/>
      <c r="K3432" s="903"/>
      <c r="L3432" s="903"/>
      <c r="M3432" s="903"/>
      <c r="N3432" s="904"/>
      <c r="P3432" s="362"/>
    </row>
    <row r="3433" spans="1:16" ht="21" customHeight="1" thickTop="1">
      <c r="A3433" s="962" t="s">
        <v>195</v>
      </c>
      <c r="B3433" s="963"/>
      <c r="C3433" s="963"/>
      <c r="D3433" s="963"/>
      <c r="E3433" s="963"/>
      <c r="F3433" s="963"/>
      <c r="G3433" s="963"/>
      <c r="H3433" s="963"/>
      <c r="I3433" s="963"/>
      <c r="J3433" s="963"/>
      <c r="K3433" s="963"/>
      <c r="L3433" s="963"/>
      <c r="M3433" s="963"/>
      <c r="N3433" s="964"/>
      <c r="P3433" s="362"/>
    </row>
    <row r="3434" spans="1:16" ht="21" customHeight="1">
      <c r="A3434" s="965" t="str">
        <f>IF('statement of marks'!$A$2="","",'statement of marks'!$A$2)</f>
        <v>Govt. Higher Secondary School, XYZ</v>
      </c>
      <c r="B3434" s="966"/>
      <c r="C3434" s="966"/>
      <c r="D3434" s="966"/>
      <c r="E3434" s="966"/>
      <c r="F3434" s="966"/>
      <c r="G3434" s="966"/>
      <c r="H3434" s="966"/>
      <c r="I3434" s="966"/>
      <c r="J3434" s="966"/>
      <c r="K3434" s="966"/>
      <c r="L3434" s="966"/>
      <c r="M3434" s="966"/>
      <c r="N3434" s="967"/>
      <c r="P3434" s="362"/>
    </row>
    <row r="3435" spans="1:16" ht="21" customHeight="1">
      <c r="A3435" s="965"/>
      <c r="B3435" s="966"/>
      <c r="C3435" s="966"/>
      <c r="D3435" s="966"/>
      <c r="E3435" s="966"/>
      <c r="F3435" s="966"/>
      <c r="G3435" s="966"/>
      <c r="H3435" s="966"/>
      <c r="I3435" s="966"/>
      <c r="J3435" s="966"/>
      <c r="K3435" s="966"/>
      <c r="L3435" s="966"/>
      <c r="M3435" s="966"/>
      <c r="N3435" s="967"/>
      <c r="P3435" s="362"/>
    </row>
    <row r="3436" spans="1:16" ht="21" customHeight="1">
      <c r="A3436" s="891" t="s">
        <v>196</v>
      </c>
      <c r="B3436" s="892"/>
      <c r="C3436" s="939" t="str">
        <f>IF(M3456="","MAIN EXAM.",IF(C3463="SUPPL.","SUPPL. EXAM.",IF(C3463="RE-EXAM.","RE-EXAM.",)))</f>
        <v>MAIN EXAM.</v>
      </c>
      <c r="D3436" s="939"/>
      <c r="E3436" s="939"/>
      <c r="F3436" s="939"/>
      <c r="G3436" s="939"/>
      <c r="H3436" s="948" t="s">
        <v>133</v>
      </c>
      <c r="I3436" s="949"/>
      <c r="J3436" s="352" t="str">
        <f>IF('statement of marks'!$F$3="","",'statement of marks'!$F$3)</f>
        <v>2024-25</v>
      </c>
      <c r="K3436" s="939" t="s">
        <v>62</v>
      </c>
      <c r="L3436" s="939"/>
      <c r="M3436" s="939" t="str">
        <f>IF('statement of marks'!D95="","",'statement of marks'!D95)</f>
        <v/>
      </c>
      <c r="N3436" s="950"/>
      <c r="P3436" s="362"/>
    </row>
    <row r="3437" spans="1:16" ht="21" customHeight="1">
      <c r="A3437" s="891" t="s">
        <v>36</v>
      </c>
      <c r="B3437" s="892"/>
      <c r="C3437" s="892" t="str">
        <f>IF('statement of marks'!G95="","",'statement of marks'!G95)</f>
        <v/>
      </c>
      <c r="D3437" s="892"/>
      <c r="E3437" s="892"/>
      <c r="F3437" s="892"/>
      <c r="G3437" s="892"/>
      <c r="H3437" s="892"/>
      <c r="I3437" s="892"/>
      <c r="J3437" s="892"/>
      <c r="K3437" s="892"/>
      <c r="L3437" s="892"/>
      <c r="M3437" s="892"/>
      <c r="N3437" s="951"/>
      <c r="P3437" s="362"/>
    </row>
    <row r="3438" spans="1:16" ht="21" customHeight="1">
      <c r="A3438" s="891" t="s">
        <v>37</v>
      </c>
      <c r="B3438" s="892"/>
      <c r="C3438" s="892" t="str">
        <f>IF('statement of marks'!H95="","",'statement of marks'!H95)</f>
        <v/>
      </c>
      <c r="D3438" s="892"/>
      <c r="E3438" s="892"/>
      <c r="F3438" s="892"/>
      <c r="G3438" s="892"/>
      <c r="H3438" s="892"/>
      <c r="I3438" s="892"/>
      <c r="J3438" s="892"/>
      <c r="K3438" s="892"/>
      <c r="L3438" s="892"/>
      <c r="M3438" s="892"/>
      <c r="N3438" s="951"/>
      <c r="P3438" s="362"/>
    </row>
    <row r="3439" spans="1:16" ht="21" customHeight="1">
      <c r="A3439" s="891" t="s">
        <v>38</v>
      </c>
      <c r="B3439" s="892"/>
      <c r="C3439" s="892" t="str">
        <f>IF('statement of marks'!I95="","",'statement of marks'!I95)</f>
        <v/>
      </c>
      <c r="D3439" s="892"/>
      <c r="E3439" s="892"/>
      <c r="F3439" s="892"/>
      <c r="G3439" s="892"/>
      <c r="H3439" s="892"/>
      <c r="I3439" s="892"/>
      <c r="J3439" s="892"/>
      <c r="K3439" s="892"/>
      <c r="L3439" s="892"/>
      <c r="M3439" s="892"/>
      <c r="N3439" s="951"/>
      <c r="P3439" s="362"/>
    </row>
    <row r="3440" spans="1:16" ht="21" customHeight="1">
      <c r="A3440" s="891" t="s">
        <v>243</v>
      </c>
      <c r="B3440" s="892"/>
      <c r="C3440" s="892" t="str">
        <f>IF('statement of marks'!$A$3="","",'statement of marks'!$A$3)</f>
        <v>9 'A'</v>
      </c>
      <c r="D3440" s="892"/>
      <c r="E3440" s="939" t="s">
        <v>63</v>
      </c>
      <c r="F3440" s="939"/>
      <c r="G3440" s="939"/>
      <c r="H3440" s="939" t="str">
        <f>IF('statement of marks'!E95="","",'statement of marks'!E95)</f>
        <v/>
      </c>
      <c r="I3440" s="939"/>
      <c r="J3440" s="952" t="s">
        <v>58</v>
      </c>
      <c r="K3440" s="952"/>
      <c r="L3440" s="953" t="str">
        <f>IF('statement of marks'!F95="","",'statement of marks'!F95)</f>
        <v/>
      </c>
      <c r="M3440" s="953"/>
      <c r="N3440" s="954"/>
      <c r="P3440" s="362"/>
    </row>
    <row r="3441" spans="1:16" ht="21" customHeight="1">
      <c r="A3441" s="955" t="s">
        <v>197</v>
      </c>
      <c r="B3441" s="956" t="s">
        <v>198</v>
      </c>
      <c r="C3441" s="659" t="s">
        <v>67</v>
      </c>
      <c r="D3441" s="659" t="s">
        <v>68</v>
      </c>
      <c r="E3441" s="957" t="s">
        <v>434</v>
      </c>
      <c r="F3441" s="958" t="s">
        <v>431</v>
      </c>
      <c r="G3441" s="659" t="s">
        <v>370</v>
      </c>
      <c r="H3441" s="659" t="s">
        <v>212</v>
      </c>
      <c r="I3441" s="659" t="s">
        <v>432</v>
      </c>
      <c r="J3441" s="659" t="s">
        <v>168</v>
      </c>
      <c r="K3441" s="659" t="s">
        <v>438</v>
      </c>
      <c r="L3441" s="659" t="s">
        <v>365</v>
      </c>
      <c r="M3441" s="659" t="s">
        <v>366</v>
      </c>
      <c r="N3441" s="961" t="s">
        <v>213</v>
      </c>
      <c r="P3441" s="362"/>
    </row>
    <row r="3442" spans="1:16" ht="21" customHeight="1">
      <c r="A3442" s="955"/>
      <c r="B3442" s="956"/>
      <c r="C3442" s="659"/>
      <c r="D3442" s="659"/>
      <c r="E3442" s="957"/>
      <c r="F3442" s="959"/>
      <c r="G3442" s="659"/>
      <c r="H3442" s="659"/>
      <c r="I3442" s="659"/>
      <c r="J3442" s="659"/>
      <c r="K3442" s="659"/>
      <c r="L3442" s="659"/>
      <c r="M3442" s="659"/>
      <c r="N3442" s="961"/>
      <c r="P3442" s="362"/>
    </row>
    <row r="3443" spans="1:16" ht="21" customHeight="1">
      <c r="A3443" s="955"/>
      <c r="B3443" s="956"/>
      <c r="C3443" s="659"/>
      <c r="D3443" s="659"/>
      <c r="E3443" s="957"/>
      <c r="F3443" s="960"/>
      <c r="G3443" s="659"/>
      <c r="H3443" s="659"/>
      <c r="I3443" s="659"/>
      <c r="J3443" s="659"/>
      <c r="K3443" s="659"/>
      <c r="L3443" s="659"/>
      <c r="M3443" s="659"/>
      <c r="N3443" s="961"/>
      <c r="P3443" s="362"/>
    </row>
    <row r="3444" spans="1:16" ht="21" customHeight="1">
      <c r="A3444" s="922" t="s">
        <v>149</v>
      </c>
      <c r="B3444" s="923"/>
      <c r="C3444" s="274">
        <v>10</v>
      </c>
      <c r="D3444" s="274">
        <v>10</v>
      </c>
      <c r="E3444" s="322" t="s">
        <v>436</v>
      </c>
      <c r="F3444" s="322" t="s">
        <v>437</v>
      </c>
      <c r="G3444" s="274">
        <v>70</v>
      </c>
      <c r="H3444" s="270">
        <v>100</v>
      </c>
      <c r="I3444" s="202">
        <v>100</v>
      </c>
      <c r="J3444" s="270">
        <v>200</v>
      </c>
      <c r="K3444" s="279"/>
      <c r="L3444" s="270">
        <v>100</v>
      </c>
      <c r="M3444" s="270"/>
      <c r="N3444" s="201">
        <v>200</v>
      </c>
      <c r="P3444" s="362"/>
    </row>
    <row r="3445" spans="1:16" ht="21" customHeight="1">
      <c r="A3445" s="891" t="str">
        <f>'statement of marks'!$J$3</f>
        <v xml:space="preserve"> HINDI</v>
      </c>
      <c r="B3445" s="892"/>
      <c r="C3445" s="277" t="str">
        <f>IF('statement of marks'!J95="","",'statement of marks'!J95)</f>
        <v/>
      </c>
      <c r="D3445" s="277" t="str">
        <f>IF('statement of marks'!K95="","",'statement of marks'!K95)</f>
        <v/>
      </c>
      <c r="E3445" s="277" t="str">
        <f>IF('statement of marks'!L95="","",'statement of marks'!L95)</f>
        <v/>
      </c>
      <c r="F3445" s="360" t="str">
        <f>IF('statement of marks'!N95="","",'statement of marks'!N95)</f>
        <v/>
      </c>
      <c r="G3445" s="277" t="str">
        <f>IF('statement of marks'!O95="","",'statement of marks'!O95)</f>
        <v/>
      </c>
      <c r="H3445" s="270" t="str">
        <f t="shared" ref="H3445:H3450" si="527">IF(G3445="","",SUM(C3445:G3445))</f>
        <v/>
      </c>
      <c r="I3445" s="202" t="str">
        <f>IF('statement of marks'!Q95="","",'statement of marks'!Q95)</f>
        <v/>
      </c>
      <c r="J3445" s="203" t="str">
        <f t="shared" ref="J3445:J3450" si="528">IF(I3445="","",SUM(H3445:I3445))</f>
        <v/>
      </c>
      <c r="K3445" s="275" t="str">
        <f>CONCATENATE('statement of marks'!HZ95,'statement of marks'!IA95,'statement of marks'!IB95)</f>
        <v/>
      </c>
      <c r="L3445" s="277" t="str">
        <f>IF('result subject-wise'!AB95="","",'result subject-wise'!AB95)</f>
        <v/>
      </c>
      <c r="M3445" s="277" t="str">
        <f>IF('result subject-wise'!AK95="","",'result subject-wise'!AK95)</f>
        <v/>
      </c>
      <c r="N3445" s="276" t="str">
        <f>IF(AND(K3445="RE",M3445=""),"",IF(AND(K3445="S",M3445=""),"",IF(M3445="P",SUM(H3445,L3445),J3445)))</f>
        <v/>
      </c>
      <c r="P3445" s="362"/>
    </row>
    <row r="3446" spans="1:16" ht="21" customHeight="1">
      <c r="A3446" s="891" t="str">
        <f>'statement of marks'!$Y$3</f>
        <v xml:space="preserve"> ENGLISH</v>
      </c>
      <c r="B3446" s="892"/>
      <c r="C3446" s="277" t="str">
        <f>IF('statement of marks'!Y95="","",'statement of marks'!Y95)</f>
        <v/>
      </c>
      <c r="D3446" s="277" t="str">
        <f>IF('statement of marks'!Z95="","",'statement of marks'!Z95)</f>
        <v/>
      </c>
      <c r="E3446" s="277" t="str">
        <f>IF('statement of marks'!AA95="","",'statement of marks'!AA95)</f>
        <v/>
      </c>
      <c r="F3446" s="360" t="str">
        <f>IF('statement of marks'!AC95="","",'statement of marks'!AC95)</f>
        <v/>
      </c>
      <c r="G3446" s="277" t="str">
        <f>IF('statement of marks'!AD95="","",'statement of marks'!AD95)</f>
        <v/>
      </c>
      <c r="H3446" s="270" t="str">
        <f t="shared" si="527"/>
        <v/>
      </c>
      <c r="I3446" s="202" t="str">
        <f>IF('statement of marks'!AF95="","",'statement of marks'!AF95)</f>
        <v/>
      </c>
      <c r="J3446" s="203" t="str">
        <f t="shared" si="528"/>
        <v/>
      </c>
      <c r="K3446" s="275" t="str">
        <f>CONCATENATE('statement of marks'!IC95,'statement of marks'!ID95,'statement of marks'!IE95,)</f>
        <v/>
      </c>
      <c r="L3446" s="277" t="str">
        <f>IF('result subject-wise'!AC95="","",'result subject-wise'!AC95)</f>
        <v/>
      </c>
      <c r="M3446" s="277" t="str">
        <f>IF('result subject-wise'!AL95="","",'result subject-wise'!AL95)</f>
        <v/>
      </c>
      <c r="N3446" s="276" t="str">
        <f t="shared" ref="N3446:N3450" si="529">IF(AND(K3446="RE",M3446=""),"",IF(AND(K3446="S",M3446=""),"",IF(M3446="P",SUM(H3446,L3446),J3446)))</f>
        <v/>
      </c>
      <c r="P3446" s="362"/>
    </row>
    <row r="3447" spans="1:16" ht="21" customHeight="1">
      <c r="A3447" s="891" t="str">
        <f>'statement of marks'!AO95</f>
        <v/>
      </c>
      <c r="B3447" s="892"/>
      <c r="C3447" s="277" t="str">
        <f>IF('statement of marks'!AP95="","",'statement of marks'!AP95)</f>
        <v/>
      </c>
      <c r="D3447" s="277" t="str">
        <f>IF('statement of marks'!AQ95="","",'statement of marks'!AQ95)</f>
        <v/>
      </c>
      <c r="E3447" s="277" t="str">
        <f>IF('statement of marks'!AR95="","",'statement of marks'!AR95)</f>
        <v/>
      </c>
      <c r="F3447" s="360" t="str">
        <f>IF('statement of marks'!AT95="","",'statement of marks'!AT95)</f>
        <v/>
      </c>
      <c r="G3447" s="277" t="str">
        <f>IF('statement of marks'!AU95="","",'statement of marks'!AU95)</f>
        <v/>
      </c>
      <c r="H3447" s="270" t="str">
        <f t="shared" si="527"/>
        <v/>
      </c>
      <c r="I3447" s="202" t="str">
        <f>IF('statement of marks'!AW95="","",'statement of marks'!AW95)</f>
        <v/>
      </c>
      <c r="J3447" s="203" t="str">
        <f t="shared" si="528"/>
        <v/>
      </c>
      <c r="K3447" s="275" t="str">
        <f>CONCATENATE('statement of marks'!IF95,'statement of marks'!IL95,'statement of marks'!IM95)</f>
        <v/>
      </c>
      <c r="L3447" s="277" t="str">
        <f>IF('result subject-wise'!AD95="","",'result subject-wise'!AD95)</f>
        <v/>
      </c>
      <c r="M3447" s="277" t="str">
        <f>IF('result subject-wise'!AM95="","",'result subject-wise'!AM95)</f>
        <v/>
      </c>
      <c r="N3447" s="276" t="str">
        <f t="shared" si="529"/>
        <v/>
      </c>
      <c r="P3447" s="362"/>
    </row>
    <row r="3448" spans="1:16" ht="21" customHeight="1">
      <c r="A3448" s="891" t="str">
        <f>'statement of marks'!$BE$3</f>
        <v xml:space="preserve"> SCIENCE</v>
      </c>
      <c r="B3448" s="892"/>
      <c r="C3448" s="277" t="str">
        <f>IF('statement of marks'!BE95="","",'statement of marks'!BE95)</f>
        <v/>
      </c>
      <c r="D3448" s="277" t="str">
        <f>IF('statement of marks'!BF95="","",'statement of marks'!BF95)</f>
        <v/>
      </c>
      <c r="E3448" s="277" t="str">
        <f>IF('statement of marks'!BG95="","",'statement of marks'!BG95)</f>
        <v/>
      </c>
      <c r="F3448" s="360" t="str">
        <f>IF('statement of marks'!BI95="","",'statement of marks'!BI95)</f>
        <v/>
      </c>
      <c r="G3448" s="277" t="str">
        <f>IF('statement of marks'!BJ95="","",'statement of marks'!BJ95)</f>
        <v/>
      </c>
      <c r="H3448" s="270" t="str">
        <f t="shared" si="527"/>
        <v/>
      </c>
      <c r="I3448" s="202" t="str">
        <f>IF('statement of marks'!BL95="","",'statement of marks'!BL95)</f>
        <v/>
      </c>
      <c r="J3448" s="203" t="str">
        <f t="shared" si="528"/>
        <v/>
      </c>
      <c r="K3448" s="275" t="str">
        <f>CONCATENATE('statement of marks'!IN95,'statement of marks'!IO95,'statement of marks'!IP95)</f>
        <v/>
      </c>
      <c r="L3448" s="277" t="str">
        <f>IF('result subject-wise'!AE95="","",'result subject-wise'!AE95)</f>
        <v/>
      </c>
      <c r="M3448" s="277" t="str">
        <f>IF('result subject-wise'!AN95="","",'result subject-wise'!AN95)</f>
        <v/>
      </c>
      <c r="N3448" s="276" t="str">
        <f t="shared" si="529"/>
        <v/>
      </c>
      <c r="P3448" s="362"/>
    </row>
    <row r="3449" spans="1:16" ht="21" customHeight="1">
      <c r="A3449" s="909" t="str">
        <f>'statement of marks'!$BU95</f>
        <v xml:space="preserve"> SOCIAL SCIENCE</v>
      </c>
      <c r="B3449" s="910"/>
      <c r="C3449" s="277">
        <f>IF('statement of marks'!CL95="","",'statement of marks'!CL95)</f>
        <v>10</v>
      </c>
      <c r="D3449" s="277">
        <f>IF('statement of marks'!CM95="","",'statement of marks'!CM95)</f>
        <v>10</v>
      </c>
      <c r="E3449" s="277">
        <f>IF('statement of marks'!CN95="","",'statement of marks'!CN95)</f>
        <v>9</v>
      </c>
      <c r="F3449" s="360">
        <f>IF('statement of marks'!CO95="","",'statement of marks'!CO95)</f>
        <v>0.5</v>
      </c>
      <c r="G3449" s="277">
        <f>IF('statement of marks'!CP95="","",'statement of marks'!CP95)</f>
        <v>70</v>
      </c>
      <c r="H3449" s="270">
        <f t="shared" si="527"/>
        <v>99.5</v>
      </c>
      <c r="I3449" s="202">
        <f>IF('statement of marks'!CR95="","",'statement of marks'!CR95)</f>
        <v>100</v>
      </c>
      <c r="J3449" s="203">
        <f t="shared" si="528"/>
        <v>199.5</v>
      </c>
      <c r="K3449" s="275" t="str">
        <f>CONCATENATE('statement of marks'!IQ95,'statement of marks'!IR95,'statement of marks'!IS95)</f>
        <v/>
      </c>
      <c r="L3449" s="277" t="str">
        <f>IF('result subject-wise'!AF95="","",'result subject-wise'!AF95)</f>
        <v/>
      </c>
      <c r="M3449" s="277" t="str">
        <f>IF('result subject-wise'!AO95="","",'result subject-wise'!AO95)</f>
        <v/>
      </c>
      <c r="N3449" s="276">
        <f t="shared" si="529"/>
        <v>199.5</v>
      </c>
      <c r="P3449" s="362"/>
    </row>
    <row r="3450" spans="1:16" ht="21" customHeight="1">
      <c r="A3450" s="891" t="str">
        <f>'statement of marks'!$CZ$3</f>
        <v xml:space="preserve"> MATHEMATICS</v>
      </c>
      <c r="B3450" s="892"/>
      <c r="C3450" s="277">
        <f>IF('statement of marks'!CZ95="","",'statement of marks'!CZ95)</f>
        <v>5</v>
      </c>
      <c r="D3450" s="277">
        <f>IF('statement of marks'!DA95="","",'statement of marks'!DA95)</f>
        <v>4</v>
      </c>
      <c r="E3450" s="277">
        <f>IF('statement of marks'!DB95="","",'statement of marks'!DB95)</f>
        <v>8</v>
      </c>
      <c r="F3450" s="360">
        <f>IF('statement of marks'!DD95="","",'statement of marks'!DD95)</f>
        <v>1</v>
      </c>
      <c r="G3450" s="277">
        <f>IF('statement of marks'!DE95="","",'statement of marks'!DE95)</f>
        <v>25</v>
      </c>
      <c r="H3450" s="270">
        <f t="shared" si="527"/>
        <v>43</v>
      </c>
      <c r="I3450" s="202">
        <f>IF('statement of marks'!DG95="","",'statement of marks'!DG95)</f>
        <v>90</v>
      </c>
      <c r="J3450" s="203">
        <f t="shared" si="528"/>
        <v>133</v>
      </c>
      <c r="K3450" s="275" t="str">
        <f>CONCATENATE('statement of marks'!IT95,'statement of marks'!IU95,'statement of marks'!IV95)</f>
        <v/>
      </c>
      <c r="L3450" s="277" t="str">
        <f>IF('result subject-wise'!AG95="","",'result subject-wise'!AG95)</f>
        <v/>
      </c>
      <c r="M3450" s="277" t="str">
        <f>IF('result subject-wise'!AP95="","",'result subject-wise'!AP95)</f>
        <v/>
      </c>
      <c r="N3450" s="276">
        <f t="shared" si="529"/>
        <v>133</v>
      </c>
      <c r="P3450" s="362"/>
    </row>
    <row r="3451" spans="1:16" ht="21" customHeight="1">
      <c r="A3451" s="911" t="s">
        <v>214</v>
      </c>
      <c r="B3451" s="912"/>
      <c r="C3451" s="274">
        <f t="shared" ref="C3451:D3451" si="530">IF(C3450="","",SUM(C3445:C3450))</f>
        <v>15</v>
      </c>
      <c r="D3451" s="274">
        <f t="shared" si="530"/>
        <v>14</v>
      </c>
      <c r="E3451" s="274">
        <f>IF(E3450="","",SUM(E3445:E3450))</f>
        <v>17</v>
      </c>
      <c r="F3451" s="361">
        <f>IF(F3450="","",SUM(F3445:F3450))</f>
        <v>1.5</v>
      </c>
      <c r="G3451" s="274">
        <f t="shared" ref="G3451:J3451" si="531">IF(G3450="","",SUM(G3445:G3450))</f>
        <v>95</v>
      </c>
      <c r="H3451" s="274">
        <f t="shared" si="531"/>
        <v>142.5</v>
      </c>
      <c r="I3451" s="274">
        <f t="shared" si="531"/>
        <v>190</v>
      </c>
      <c r="J3451" s="274">
        <f t="shared" si="531"/>
        <v>332.5</v>
      </c>
      <c r="K3451" s="913"/>
      <c r="L3451" s="914"/>
      <c r="M3451" s="919">
        <f>COUNTIF(M3445:M3450,"F")</f>
        <v>0</v>
      </c>
      <c r="N3451" s="273">
        <f>SUM(N3445:N3450)</f>
        <v>332.5</v>
      </c>
      <c r="P3451" s="362"/>
    </row>
    <row r="3452" spans="1:16" ht="21" customHeight="1">
      <c r="A3452" s="911" t="s">
        <v>199</v>
      </c>
      <c r="B3452" s="912"/>
      <c r="C3452" s="270">
        <f>60-(COUNTIF(C3445:C3450,"NA")*C3444+COUNTIF(C3445:C3450,"ML")*C3444)</f>
        <v>60</v>
      </c>
      <c r="D3452" s="270">
        <f>60-(COUNTIF(D3445:D3450,"NA")*D3444+COUNTIF(D3445:D3450,"ML")*D3444)</f>
        <v>60</v>
      </c>
      <c r="E3452" s="270">
        <f>53-(COUNTIF(E3445:E3450,"NA")*9+COUNTIF(E3445:E3450,"ML")*9)</f>
        <v>53</v>
      </c>
      <c r="F3452" s="270">
        <f>7-(COUNTIF(F3445:F3450,"ML")*1)</f>
        <v>7</v>
      </c>
      <c r="G3452" s="270">
        <f>420-(COUNTIF(G3445:G3450,"NA")*G3444+COUNTIF(G3445:G3450,"ML")*G3444)</f>
        <v>420</v>
      </c>
      <c r="H3452" s="270">
        <f>SUM(C3452:G3452)</f>
        <v>600</v>
      </c>
      <c r="I3452" s="270">
        <f>600-(COUNTIF(I3445:I3450,"ML")*100)</f>
        <v>600</v>
      </c>
      <c r="J3452" s="270">
        <f>SUM(H3452:I3452)</f>
        <v>1200</v>
      </c>
      <c r="K3452" s="915"/>
      <c r="L3452" s="916"/>
      <c r="M3452" s="920"/>
      <c r="N3452" s="201">
        <f>6*N3444</f>
        <v>1200</v>
      </c>
      <c r="P3452" s="362"/>
    </row>
    <row r="3453" spans="1:16" ht="21" customHeight="1">
      <c r="A3453" s="922" t="s">
        <v>130</v>
      </c>
      <c r="B3453" s="923"/>
      <c r="C3453" s="204">
        <f t="shared" ref="C3453:J3453" si="532">C3451/C3452*100</f>
        <v>25</v>
      </c>
      <c r="D3453" s="204">
        <f t="shared" si="532"/>
        <v>23.333333333333332</v>
      </c>
      <c r="E3453" s="204">
        <f t="shared" si="532"/>
        <v>32.075471698113205</v>
      </c>
      <c r="F3453" s="204">
        <f t="shared" si="532"/>
        <v>21.428571428571427</v>
      </c>
      <c r="G3453" s="204">
        <f t="shared" si="532"/>
        <v>22.61904761904762</v>
      </c>
      <c r="H3453" s="204">
        <f t="shared" si="532"/>
        <v>23.75</v>
      </c>
      <c r="I3453" s="204">
        <f t="shared" si="532"/>
        <v>31.666666666666664</v>
      </c>
      <c r="J3453" s="204">
        <f t="shared" si="532"/>
        <v>27.708333333333336</v>
      </c>
      <c r="K3453" s="917"/>
      <c r="L3453" s="918"/>
      <c r="M3453" s="921"/>
      <c r="N3453" s="354">
        <f>N3451/N3452*100</f>
        <v>27.708333333333336</v>
      </c>
      <c r="P3453" s="363"/>
    </row>
    <row r="3454" spans="1:16" ht="21" customHeight="1">
      <c r="A3454" s="891" t="str">
        <f>'statement of marks'!$DS$3</f>
        <v>RAJASTHAN KA SWARNIM ITIHAS</v>
      </c>
      <c r="B3454" s="892"/>
      <c r="C3454" s="272">
        <f>IF('statement of marks'!DS95="","",'statement of marks'!DS95)</f>
        <v>10</v>
      </c>
      <c r="D3454" s="272">
        <f>IF('statement of marks'!DT95="","",'statement of marks'!DT95)</f>
        <v>10</v>
      </c>
      <c r="E3454" s="277">
        <f>IF('statement of marks'!DU95="","",'statement of marks'!DU95)</f>
        <v>10</v>
      </c>
      <c r="F3454" s="924"/>
      <c r="G3454" s="272">
        <f>IF('statement of marks'!DW95="","",'statement of marks'!DW95)</f>
        <v>70</v>
      </c>
      <c r="H3454" s="270">
        <f>IF(G3454="","",SUM(C3454:G3454))</f>
        <v>100</v>
      </c>
      <c r="I3454" s="272">
        <f>IF('statement of marks'!DY95="","",'statement of marks'!DY95)</f>
        <v>100</v>
      </c>
      <c r="J3454" s="270">
        <f>IF(I3454="","",SUM(H3454:I3454))</f>
        <v>200</v>
      </c>
      <c r="K3454" s="275" t="str">
        <f>IF('statement of marks'!IW95="","",'statement of marks'!IW95)</f>
        <v/>
      </c>
      <c r="L3454" s="280" t="str">
        <f>IF('result subject-wise'!AQ95="","",'result subject-wise'!AQ95)</f>
        <v/>
      </c>
      <c r="M3454" s="927" t="s">
        <v>441</v>
      </c>
      <c r="N3454" s="928"/>
      <c r="P3454" s="362"/>
    </row>
    <row r="3455" spans="1:16" ht="21" customHeight="1">
      <c r="A3455" s="891" t="str">
        <f>'statement of marks'!$EG$3</f>
        <v xml:space="preserve"> PH. AND HEALTH EDU.</v>
      </c>
      <c r="B3455" s="892"/>
      <c r="C3455" s="272">
        <f>IF('statement of marks'!EI95="","",'statement of marks'!EI95)</f>
        <v>14</v>
      </c>
      <c r="D3455" s="272">
        <f>IF('statement of marks'!EL95="","",'statement of marks'!EL95)</f>
        <v>11</v>
      </c>
      <c r="E3455" s="277">
        <f>IF('statement of marks'!EO95="","",'statement of marks'!EO95)</f>
        <v>25</v>
      </c>
      <c r="F3455" s="925"/>
      <c r="G3455" s="272">
        <f>IF('statement of marks'!EU95="","",'statement of marks'!EU95)</f>
        <v>38</v>
      </c>
      <c r="H3455" s="270">
        <f>IF(G3455="","",SUM(C3455:G3455))</f>
        <v>88</v>
      </c>
      <c r="I3455" s="272">
        <f>IF('statement of marks'!EZ95="","",'statement of marks'!EZ95)</f>
        <v>100</v>
      </c>
      <c r="J3455" s="270">
        <f>IF(I3455="","",SUM(H3455:I3455))</f>
        <v>188</v>
      </c>
      <c r="K3455" s="275" t="str">
        <f>IF('statement of marks'!IX95="","",'statement of marks'!IX95)</f>
        <v>A</v>
      </c>
      <c r="L3455" s="274" t="str">
        <f>IF('result subject-wise'!AR95="","",'result subject-wise'!AR95)</f>
        <v/>
      </c>
      <c r="M3455" s="929"/>
      <c r="N3455" s="930"/>
      <c r="P3455" s="362"/>
    </row>
    <row r="3456" spans="1:16" ht="21" customHeight="1">
      <c r="A3456" s="891" t="str">
        <f>'statement of marks'!$FJ$3</f>
        <v xml:space="preserve"> FOUNDATION OF IT</v>
      </c>
      <c r="B3456" s="892"/>
      <c r="C3456" s="272">
        <f>IF('statement of marks'!FJ95="","",'statement of marks'!FJ95)</f>
        <v>10</v>
      </c>
      <c r="D3456" s="272">
        <f>IF('statement of marks'!FK95="","",'statement of marks'!FK95)</f>
        <v>10</v>
      </c>
      <c r="E3456" s="277">
        <f>IF('statement of marks'!FL95="","",'statement of marks'!FL95)</f>
        <v>10</v>
      </c>
      <c r="F3456" s="926"/>
      <c r="G3456" s="272">
        <f>IF('statement of marks'!FP95="","",'statement of marks'!FP95)</f>
        <v>51</v>
      </c>
      <c r="H3456" s="270">
        <f>IF(G3456="","",SUM(C3456:G3456))</f>
        <v>81</v>
      </c>
      <c r="I3456" s="272">
        <f>IF('statement of marks'!FU95="","",'statement of marks'!FU95)</f>
        <v>90</v>
      </c>
      <c r="J3456" s="270">
        <f>IF(I3456="","",SUM(H3456:I3456))</f>
        <v>171</v>
      </c>
      <c r="K3456" s="275" t="str">
        <f>IF('statement of marks'!IY95="","",'statement of marks'!IY95)</f>
        <v>A</v>
      </c>
      <c r="L3456" s="274" t="str">
        <f>IF('result subject-wise'!AS95="","",'result subject-wise'!AS95)</f>
        <v/>
      </c>
      <c r="M3456" s="931" t="str">
        <f>IF('result subject-wise'!AV95="","",'result subject-wise'!AV95)</f>
        <v/>
      </c>
      <c r="N3456" s="932"/>
      <c r="P3456" s="362"/>
    </row>
    <row r="3457" spans="1:16" ht="21" customHeight="1">
      <c r="A3457" s="891" t="str">
        <f>'statement of marks'!$GE$3</f>
        <v xml:space="preserve"> S.U.P.W.</v>
      </c>
      <c r="B3457" s="892"/>
      <c r="C3457" s="933" t="s">
        <v>244</v>
      </c>
      <c r="D3457" s="934"/>
      <c r="E3457" s="933" t="s">
        <v>74</v>
      </c>
      <c r="F3457" s="933"/>
      <c r="G3457" s="934"/>
      <c r="H3457" s="934" t="s">
        <v>75</v>
      </c>
      <c r="I3457" s="934"/>
      <c r="J3457" s="270" t="s">
        <v>35</v>
      </c>
      <c r="K3457" s="274" t="s">
        <v>52</v>
      </c>
      <c r="L3457" s="935"/>
      <c r="M3457" s="933" t="s">
        <v>130</v>
      </c>
      <c r="N3457" s="936"/>
      <c r="P3457" s="362"/>
    </row>
    <row r="3458" spans="1:16" ht="21" customHeight="1">
      <c r="A3458" s="891"/>
      <c r="B3458" s="892"/>
      <c r="C3458" s="934">
        <f>'statement of marks'!$GE$6</f>
        <v>25</v>
      </c>
      <c r="D3458" s="934"/>
      <c r="E3458" s="934">
        <f>'statement of marks'!$GF$6</f>
        <v>45</v>
      </c>
      <c r="F3458" s="934"/>
      <c r="G3458" s="934"/>
      <c r="H3458" s="934">
        <f>'statement of marks'!$GG$6</f>
        <v>30</v>
      </c>
      <c r="I3458" s="934"/>
      <c r="J3458" s="270">
        <f>SUM(C3458,E3458,H3458)</f>
        <v>100</v>
      </c>
      <c r="K3458" s="274"/>
      <c r="L3458" s="935"/>
      <c r="M3458" s="937" t="str">
        <f>IF(M3456="PASS",N3453,"")</f>
        <v/>
      </c>
      <c r="N3458" s="938"/>
      <c r="P3458" s="362"/>
    </row>
    <row r="3459" spans="1:16" ht="21" customHeight="1">
      <c r="A3459" s="891"/>
      <c r="B3459" s="892"/>
      <c r="C3459" s="939">
        <f>IF('statement of marks'!GE95="","",'statement of marks'!GE95)</f>
        <v>24</v>
      </c>
      <c r="D3459" s="939"/>
      <c r="E3459" s="939">
        <f>'statement of marks'!GF95</f>
        <v>44</v>
      </c>
      <c r="F3459" s="939"/>
      <c r="G3459" s="939"/>
      <c r="H3459" s="939">
        <f>'statement of marks'!GG95</f>
        <v>30</v>
      </c>
      <c r="I3459" s="939"/>
      <c r="J3459" s="272">
        <f>IF(H3459="","",SUM(C3459,E3459,H3459))</f>
        <v>98</v>
      </c>
      <c r="K3459" s="275" t="str">
        <f>IF('statement of marks'!IZ95="","",'statement of marks'!IZ95)</f>
        <v>A</v>
      </c>
      <c r="L3459" s="935"/>
      <c r="M3459" s="940" t="s">
        <v>50</v>
      </c>
      <c r="N3459" s="941"/>
      <c r="P3459" s="362"/>
    </row>
    <row r="3460" spans="1:16" ht="21" customHeight="1">
      <c r="A3460" s="891" t="str">
        <f>'statement of marks'!$GN$3</f>
        <v xml:space="preserve"> ART EDU.</v>
      </c>
      <c r="B3460" s="892"/>
      <c r="C3460" s="934" t="s">
        <v>76</v>
      </c>
      <c r="D3460" s="934"/>
      <c r="E3460" s="934" t="s">
        <v>77</v>
      </c>
      <c r="F3460" s="934"/>
      <c r="G3460" s="934"/>
      <c r="H3460" s="934" t="s">
        <v>78</v>
      </c>
      <c r="I3460" s="934"/>
      <c r="J3460" s="270" t="s">
        <v>35</v>
      </c>
      <c r="K3460" s="274" t="s">
        <v>52</v>
      </c>
      <c r="L3460" s="935"/>
      <c r="M3460" s="942" t="str">
        <f>IF(M3458="","",IF(M3458&gt;=60,"FIRST",IF(M3458&gt;=48,"SECOND",IF(M3458&gt;=36,"THIRD"))))</f>
        <v/>
      </c>
      <c r="N3460" s="943"/>
      <c r="P3460" s="362"/>
    </row>
    <row r="3461" spans="1:16" ht="21" customHeight="1">
      <c r="A3461" s="891"/>
      <c r="B3461" s="892"/>
      <c r="C3461" s="934">
        <f>'statement of marks'!$GN$6</f>
        <v>25</v>
      </c>
      <c r="D3461" s="934"/>
      <c r="E3461" s="274">
        <f>'statement of marks'!$GO$6</f>
        <v>30</v>
      </c>
      <c r="F3461" s="274"/>
      <c r="G3461" s="270">
        <f>'statement of marks'!$GP$6</f>
        <v>30</v>
      </c>
      <c r="H3461" s="934">
        <f>'statement of marks'!$GQ$6</f>
        <v>15</v>
      </c>
      <c r="I3461" s="934"/>
      <c r="J3461" s="270">
        <f>SUM(C3461,E3461,G3461,H3461)</f>
        <v>100</v>
      </c>
      <c r="K3461" s="274"/>
      <c r="L3461" s="935"/>
      <c r="M3461" s="942"/>
      <c r="N3461" s="943"/>
      <c r="P3461" s="362"/>
    </row>
    <row r="3462" spans="1:16" ht="21" customHeight="1">
      <c r="A3462" s="891"/>
      <c r="B3462" s="892"/>
      <c r="C3462" s="939">
        <f>IF('statement of marks'!GN95="","",'statement of marks'!GN95)</f>
        <v>24</v>
      </c>
      <c r="D3462" s="939"/>
      <c r="E3462" s="277">
        <f>'statement of marks'!GO95</f>
        <v>28</v>
      </c>
      <c r="F3462" s="277"/>
      <c r="G3462" s="272">
        <f>'statement of marks'!GP95</f>
        <v>27</v>
      </c>
      <c r="H3462" s="939">
        <f>'statement of marks'!GQ95</f>
        <v>14</v>
      </c>
      <c r="I3462" s="939"/>
      <c r="J3462" s="270">
        <f>IF(H3462="","",SUM(C3462:H3462))</f>
        <v>93</v>
      </c>
      <c r="K3462" s="275" t="str">
        <f>IF('statement of marks'!JA95="","",'statement of marks'!JA95)</f>
        <v>A</v>
      </c>
      <c r="L3462" s="944" t="s">
        <v>442</v>
      </c>
      <c r="M3462" s="945"/>
      <c r="N3462" s="946"/>
      <c r="P3462" s="362"/>
    </row>
    <row r="3463" spans="1:16" ht="21" customHeight="1">
      <c r="A3463" s="922" t="s">
        <v>439</v>
      </c>
      <c r="B3463" s="923"/>
      <c r="C3463" s="901" t="str">
        <f>'statement of marks'!HK95</f>
        <v/>
      </c>
      <c r="D3463" s="901"/>
      <c r="E3463" s="901"/>
      <c r="F3463" s="278"/>
      <c r="G3463" s="278" t="s">
        <v>211</v>
      </c>
      <c r="H3463" s="275" t="str">
        <f>IF('statement of marks'!DR95="","",'statement of marks'!DR95)</f>
        <v/>
      </c>
      <c r="I3463" s="942" t="s">
        <v>209</v>
      </c>
      <c r="J3463" s="942"/>
      <c r="K3463" s="272" t="str">
        <f>IF('statement of marks'!HM95="","",'statement of marks'!HM95)</f>
        <v/>
      </c>
      <c r="L3463" s="945"/>
      <c r="M3463" s="945"/>
      <c r="N3463" s="946"/>
      <c r="P3463" s="362"/>
    </row>
    <row r="3464" spans="1:16" ht="21" customHeight="1">
      <c r="A3464" s="310" t="s">
        <v>363</v>
      </c>
      <c r="B3464" s="947" t="s">
        <v>202</v>
      </c>
      <c r="C3464" s="947"/>
      <c r="D3464" s="939" t="s">
        <v>203</v>
      </c>
      <c r="E3464" s="939"/>
      <c r="F3464" s="272"/>
      <c r="G3464" s="939" t="s">
        <v>204</v>
      </c>
      <c r="H3464" s="939"/>
      <c r="I3464" s="939" t="s">
        <v>205</v>
      </c>
      <c r="J3464" s="939"/>
      <c r="K3464" s="272" t="s">
        <v>324</v>
      </c>
      <c r="L3464" s="945"/>
      <c r="M3464" s="945"/>
      <c r="N3464" s="946"/>
      <c r="P3464" s="362"/>
    </row>
    <row r="3465" spans="1:16" ht="21" customHeight="1">
      <c r="A3465" s="891" t="s">
        <v>200</v>
      </c>
      <c r="B3465" s="892"/>
      <c r="C3465" s="277" t="str">
        <f>IF('statement of marks'!HO95="","",'statement of marks'!HO95)</f>
        <v/>
      </c>
      <c r="D3465" s="893" t="str">
        <f>IF('statement of marks'!HQ95="","",'statement of marks'!HQ95)</f>
        <v/>
      </c>
      <c r="E3465" s="893"/>
      <c r="F3465" s="277"/>
      <c r="G3465" s="893" t="str">
        <f>IF('statement of marks'!HS95="","",'statement of marks'!HS95)</f>
        <v/>
      </c>
      <c r="H3465" s="893"/>
      <c r="I3465" s="893" t="str">
        <f>IF('statement of marks'!HU95="","",'statement of marks'!HU95)</f>
        <v/>
      </c>
      <c r="J3465" s="893"/>
      <c r="K3465" s="275" t="str">
        <f>'statement of marks'!HW95</f>
        <v/>
      </c>
      <c r="L3465" s="894" t="str">
        <f>IF(OR(M3456="PASS",M3456="FAIL"),'result subject-wise'!$AV$112,"")</f>
        <v/>
      </c>
      <c r="M3465" s="894"/>
      <c r="N3465" s="895"/>
      <c r="P3465" s="362"/>
    </row>
    <row r="3466" spans="1:16" ht="21" customHeight="1">
      <c r="A3466" s="896" t="s">
        <v>201</v>
      </c>
      <c r="B3466" s="897"/>
      <c r="C3466" s="274" t="str">
        <f>IF('statement of marks'!HN95="","",'statement of marks'!HN95)</f>
        <v/>
      </c>
      <c r="D3466" s="898" t="str">
        <f>IF('statement of marks'!HP95="","",'statement of marks'!HP95)</f>
        <v/>
      </c>
      <c r="E3466" s="898"/>
      <c r="F3466" s="274"/>
      <c r="G3466" s="898" t="str">
        <f>IF('statement of marks'!HR95="","",'statement of marks'!HR95)</f>
        <v/>
      </c>
      <c r="H3466" s="898"/>
      <c r="I3466" s="898" t="str">
        <f>IF('statement of marks'!HT95="","",'statement of marks'!HT95)</f>
        <v/>
      </c>
      <c r="J3466" s="898"/>
      <c r="K3466" s="274" t="str">
        <f>'statement of marks'!HV95</f>
        <v/>
      </c>
      <c r="L3466" s="894"/>
      <c r="M3466" s="894"/>
      <c r="N3466" s="895"/>
      <c r="P3466" s="362"/>
    </row>
    <row r="3467" spans="1:16" ht="21" customHeight="1">
      <c r="A3467" s="899" t="s">
        <v>323</v>
      </c>
      <c r="B3467" s="900"/>
      <c r="C3467" s="22"/>
      <c r="D3467" s="901"/>
      <c r="E3467" s="901"/>
      <c r="F3467" s="278"/>
      <c r="G3467" s="901"/>
      <c r="H3467" s="901"/>
      <c r="I3467" s="901"/>
      <c r="J3467" s="901"/>
      <c r="K3467" s="901"/>
      <c r="L3467" s="901"/>
      <c r="M3467" s="901"/>
      <c r="N3467" s="902"/>
      <c r="P3467" s="362"/>
    </row>
    <row r="3468" spans="1:16" ht="21" customHeight="1">
      <c r="A3468" s="899" t="s">
        <v>206</v>
      </c>
      <c r="B3468" s="900"/>
      <c r="C3468" s="22"/>
      <c r="D3468" s="901"/>
      <c r="E3468" s="901"/>
      <c r="F3468" s="278"/>
      <c r="G3468" s="901"/>
      <c r="H3468" s="901"/>
      <c r="I3468" s="901"/>
      <c r="J3468" s="901"/>
      <c r="K3468" s="901"/>
      <c r="L3468" s="901"/>
      <c r="M3468" s="901"/>
      <c r="N3468" s="902"/>
      <c r="P3468" s="362"/>
    </row>
    <row r="3469" spans="1:16" ht="21" customHeight="1">
      <c r="A3469" s="891" t="s">
        <v>322</v>
      </c>
      <c r="B3469" s="892"/>
      <c r="C3469" s="22"/>
      <c r="D3469" s="901"/>
      <c r="E3469" s="901"/>
      <c r="F3469" s="278"/>
      <c r="G3469" s="901"/>
      <c r="H3469" s="901"/>
      <c r="I3469" s="901"/>
      <c r="J3469" s="901"/>
      <c r="K3469" s="594" t="s">
        <v>322</v>
      </c>
      <c r="L3469" s="901"/>
      <c r="M3469" s="901"/>
      <c r="N3469" s="902"/>
      <c r="P3469" s="362"/>
    </row>
    <row r="3470" spans="1:16" ht="21" customHeight="1">
      <c r="A3470" s="891" t="s">
        <v>207</v>
      </c>
      <c r="B3470" s="892"/>
      <c r="C3470" s="22"/>
      <c r="D3470" s="901"/>
      <c r="E3470" s="901"/>
      <c r="F3470" s="278"/>
      <c r="G3470" s="901"/>
      <c r="H3470" s="901"/>
      <c r="I3470" s="901"/>
      <c r="J3470" s="901"/>
      <c r="K3470" s="901"/>
      <c r="L3470" s="901"/>
      <c r="M3470" s="901"/>
      <c r="N3470" s="902"/>
      <c r="P3470" s="362"/>
    </row>
    <row r="3471" spans="1:16" ht="21" customHeight="1" thickBot="1">
      <c r="A3471" s="905" t="s">
        <v>208</v>
      </c>
      <c r="B3471" s="906"/>
      <c r="C3471" s="906"/>
      <c r="D3471" s="906"/>
      <c r="E3471" s="906"/>
      <c r="F3471" s="314"/>
      <c r="G3471" s="907">
        <f>'statement of marks'!$HV$108</f>
        <v>45781</v>
      </c>
      <c r="H3471" s="907"/>
      <c r="I3471" s="908" t="s">
        <v>210</v>
      </c>
      <c r="J3471" s="908"/>
      <c r="K3471" s="903"/>
      <c r="L3471" s="903"/>
      <c r="M3471" s="903"/>
      <c r="N3471" s="904"/>
      <c r="P3471" s="362"/>
    </row>
    <row r="3472" spans="1:16" ht="21" customHeight="1" thickTop="1">
      <c r="A3472" s="962" t="s">
        <v>195</v>
      </c>
      <c r="B3472" s="963"/>
      <c r="C3472" s="963"/>
      <c r="D3472" s="963"/>
      <c r="E3472" s="963"/>
      <c r="F3472" s="963"/>
      <c r="G3472" s="963"/>
      <c r="H3472" s="963"/>
      <c r="I3472" s="963"/>
      <c r="J3472" s="963"/>
      <c r="K3472" s="963"/>
      <c r="L3472" s="963"/>
      <c r="M3472" s="963"/>
      <c r="N3472" s="964"/>
      <c r="P3472" s="362"/>
    </row>
    <row r="3473" spans="1:16" ht="21" customHeight="1">
      <c r="A3473" s="965" t="str">
        <f>IF('statement of marks'!$A$2="","",'statement of marks'!$A$2)</f>
        <v>Govt. Higher Secondary School, XYZ</v>
      </c>
      <c r="B3473" s="966"/>
      <c r="C3473" s="966"/>
      <c r="D3473" s="966"/>
      <c r="E3473" s="966"/>
      <c r="F3473" s="966"/>
      <c r="G3473" s="966"/>
      <c r="H3473" s="966"/>
      <c r="I3473" s="966"/>
      <c r="J3473" s="966"/>
      <c r="K3473" s="966"/>
      <c r="L3473" s="966"/>
      <c r="M3473" s="966"/>
      <c r="N3473" s="967"/>
      <c r="P3473" s="362"/>
    </row>
    <row r="3474" spans="1:16" ht="21" customHeight="1">
      <c r="A3474" s="965"/>
      <c r="B3474" s="966"/>
      <c r="C3474" s="966"/>
      <c r="D3474" s="966"/>
      <c r="E3474" s="966"/>
      <c r="F3474" s="966"/>
      <c r="G3474" s="966"/>
      <c r="H3474" s="966"/>
      <c r="I3474" s="966"/>
      <c r="J3474" s="966"/>
      <c r="K3474" s="966"/>
      <c r="L3474" s="966"/>
      <c r="M3474" s="966"/>
      <c r="N3474" s="967"/>
      <c r="P3474" s="362"/>
    </row>
    <row r="3475" spans="1:16" ht="21" customHeight="1">
      <c r="A3475" s="891" t="s">
        <v>196</v>
      </c>
      <c r="B3475" s="892"/>
      <c r="C3475" s="939" t="str">
        <f>IF(M3495="","MAIN EXAM.",IF(C3502="SUPPL.","SUPPL. EXAM.",IF(C3502="RE-EXAM.","RE-EXAM.",)))</f>
        <v>MAIN EXAM.</v>
      </c>
      <c r="D3475" s="939"/>
      <c r="E3475" s="939"/>
      <c r="F3475" s="939"/>
      <c r="G3475" s="939"/>
      <c r="H3475" s="948" t="s">
        <v>133</v>
      </c>
      <c r="I3475" s="949"/>
      <c r="J3475" s="352" t="str">
        <f>IF('statement of marks'!$F$3="","",'statement of marks'!$F$3)</f>
        <v>2024-25</v>
      </c>
      <c r="K3475" s="939" t="s">
        <v>62</v>
      </c>
      <c r="L3475" s="939"/>
      <c r="M3475" s="939" t="str">
        <f>IF('statement of marks'!D96="","",'statement of marks'!D96)</f>
        <v/>
      </c>
      <c r="N3475" s="950"/>
      <c r="P3475" s="362"/>
    </row>
    <row r="3476" spans="1:16" ht="21" customHeight="1">
      <c r="A3476" s="891" t="s">
        <v>36</v>
      </c>
      <c r="B3476" s="892"/>
      <c r="C3476" s="892" t="str">
        <f>IF('statement of marks'!G96="","",'statement of marks'!G96)</f>
        <v/>
      </c>
      <c r="D3476" s="892"/>
      <c r="E3476" s="892"/>
      <c r="F3476" s="892"/>
      <c r="G3476" s="892"/>
      <c r="H3476" s="892"/>
      <c r="I3476" s="892"/>
      <c r="J3476" s="892"/>
      <c r="K3476" s="892"/>
      <c r="L3476" s="892"/>
      <c r="M3476" s="892"/>
      <c r="N3476" s="951"/>
      <c r="P3476" s="362"/>
    </row>
    <row r="3477" spans="1:16" ht="21" customHeight="1">
      <c r="A3477" s="891" t="s">
        <v>37</v>
      </c>
      <c r="B3477" s="892"/>
      <c r="C3477" s="892" t="str">
        <f>IF('statement of marks'!H96="","",'statement of marks'!H96)</f>
        <v/>
      </c>
      <c r="D3477" s="892"/>
      <c r="E3477" s="892"/>
      <c r="F3477" s="892"/>
      <c r="G3477" s="892"/>
      <c r="H3477" s="892"/>
      <c r="I3477" s="892"/>
      <c r="J3477" s="892"/>
      <c r="K3477" s="892"/>
      <c r="L3477" s="892"/>
      <c r="M3477" s="892"/>
      <c r="N3477" s="951"/>
      <c r="P3477" s="362"/>
    </row>
    <row r="3478" spans="1:16" ht="21" customHeight="1">
      <c r="A3478" s="891" t="s">
        <v>38</v>
      </c>
      <c r="B3478" s="892"/>
      <c r="C3478" s="892" t="str">
        <f>IF('statement of marks'!I96="","",'statement of marks'!I96)</f>
        <v/>
      </c>
      <c r="D3478" s="892"/>
      <c r="E3478" s="892"/>
      <c r="F3478" s="892"/>
      <c r="G3478" s="892"/>
      <c r="H3478" s="892"/>
      <c r="I3478" s="892"/>
      <c r="J3478" s="892"/>
      <c r="K3478" s="892"/>
      <c r="L3478" s="892"/>
      <c r="M3478" s="892"/>
      <c r="N3478" s="951"/>
      <c r="P3478" s="362"/>
    </row>
    <row r="3479" spans="1:16" ht="21" customHeight="1">
      <c r="A3479" s="891" t="s">
        <v>243</v>
      </c>
      <c r="B3479" s="892"/>
      <c r="C3479" s="892" t="str">
        <f>IF('statement of marks'!$A$3="","",'statement of marks'!$A$3)</f>
        <v>9 'A'</v>
      </c>
      <c r="D3479" s="892"/>
      <c r="E3479" s="939" t="s">
        <v>63</v>
      </c>
      <c r="F3479" s="939"/>
      <c r="G3479" s="939"/>
      <c r="H3479" s="939" t="str">
        <f>IF('statement of marks'!E96="","",'statement of marks'!E96)</f>
        <v/>
      </c>
      <c r="I3479" s="939"/>
      <c r="J3479" s="952" t="s">
        <v>58</v>
      </c>
      <c r="K3479" s="952"/>
      <c r="L3479" s="953" t="str">
        <f>IF('statement of marks'!F96="","",'statement of marks'!F96)</f>
        <v/>
      </c>
      <c r="M3479" s="953"/>
      <c r="N3479" s="954"/>
      <c r="P3479" s="362"/>
    </row>
    <row r="3480" spans="1:16" ht="21" customHeight="1">
      <c r="A3480" s="955" t="s">
        <v>197</v>
      </c>
      <c r="B3480" s="956" t="s">
        <v>198</v>
      </c>
      <c r="C3480" s="659" t="s">
        <v>67</v>
      </c>
      <c r="D3480" s="659" t="s">
        <v>68</v>
      </c>
      <c r="E3480" s="957" t="s">
        <v>434</v>
      </c>
      <c r="F3480" s="958" t="s">
        <v>431</v>
      </c>
      <c r="G3480" s="659" t="s">
        <v>370</v>
      </c>
      <c r="H3480" s="659" t="s">
        <v>212</v>
      </c>
      <c r="I3480" s="659" t="s">
        <v>432</v>
      </c>
      <c r="J3480" s="659" t="s">
        <v>168</v>
      </c>
      <c r="K3480" s="659" t="s">
        <v>438</v>
      </c>
      <c r="L3480" s="659" t="s">
        <v>365</v>
      </c>
      <c r="M3480" s="659" t="s">
        <v>366</v>
      </c>
      <c r="N3480" s="961" t="s">
        <v>213</v>
      </c>
      <c r="P3480" s="362"/>
    </row>
    <row r="3481" spans="1:16" ht="21" customHeight="1">
      <c r="A3481" s="955"/>
      <c r="B3481" s="956"/>
      <c r="C3481" s="659"/>
      <c r="D3481" s="659"/>
      <c r="E3481" s="957"/>
      <c r="F3481" s="959"/>
      <c r="G3481" s="659"/>
      <c r="H3481" s="659"/>
      <c r="I3481" s="659"/>
      <c r="J3481" s="659"/>
      <c r="K3481" s="659"/>
      <c r="L3481" s="659"/>
      <c r="M3481" s="659"/>
      <c r="N3481" s="961"/>
      <c r="P3481" s="362"/>
    </row>
    <row r="3482" spans="1:16" ht="21" customHeight="1">
      <c r="A3482" s="955"/>
      <c r="B3482" s="956"/>
      <c r="C3482" s="659"/>
      <c r="D3482" s="659"/>
      <c r="E3482" s="957"/>
      <c r="F3482" s="960"/>
      <c r="G3482" s="659"/>
      <c r="H3482" s="659"/>
      <c r="I3482" s="659"/>
      <c r="J3482" s="659"/>
      <c r="K3482" s="659"/>
      <c r="L3482" s="659"/>
      <c r="M3482" s="659"/>
      <c r="N3482" s="961"/>
      <c r="P3482" s="362"/>
    </row>
    <row r="3483" spans="1:16" ht="21" customHeight="1">
      <c r="A3483" s="922" t="s">
        <v>149</v>
      </c>
      <c r="B3483" s="923"/>
      <c r="C3483" s="274">
        <v>10</v>
      </c>
      <c r="D3483" s="274">
        <v>10</v>
      </c>
      <c r="E3483" s="322" t="s">
        <v>436</v>
      </c>
      <c r="F3483" s="322" t="s">
        <v>437</v>
      </c>
      <c r="G3483" s="274">
        <v>70</v>
      </c>
      <c r="H3483" s="270">
        <v>100</v>
      </c>
      <c r="I3483" s="202">
        <v>100</v>
      </c>
      <c r="J3483" s="270">
        <v>200</v>
      </c>
      <c r="K3483" s="279"/>
      <c r="L3483" s="270">
        <v>100</v>
      </c>
      <c r="M3483" s="270"/>
      <c r="N3483" s="201">
        <v>200</v>
      </c>
      <c r="P3483" s="362"/>
    </row>
    <row r="3484" spans="1:16" ht="21" customHeight="1">
      <c r="A3484" s="891" t="str">
        <f>'statement of marks'!$J$3</f>
        <v xml:space="preserve"> HINDI</v>
      </c>
      <c r="B3484" s="892"/>
      <c r="C3484" s="277" t="str">
        <f>IF('statement of marks'!J96="","",'statement of marks'!J96)</f>
        <v/>
      </c>
      <c r="D3484" s="277" t="str">
        <f>IF('statement of marks'!K96="","",'statement of marks'!K96)</f>
        <v/>
      </c>
      <c r="E3484" s="277" t="str">
        <f>IF('statement of marks'!L96="","",'statement of marks'!L96)</f>
        <v/>
      </c>
      <c r="F3484" s="360" t="str">
        <f>IF('statement of marks'!N96="","",'statement of marks'!N96)</f>
        <v/>
      </c>
      <c r="G3484" s="277" t="str">
        <f>IF('statement of marks'!O96="","",'statement of marks'!O96)</f>
        <v/>
      </c>
      <c r="H3484" s="270" t="str">
        <f t="shared" ref="H3484:H3489" si="533">IF(G3484="","",SUM(C3484:G3484))</f>
        <v/>
      </c>
      <c r="I3484" s="202" t="str">
        <f>IF('statement of marks'!Q96="","",'statement of marks'!Q96)</f>
        <v/>
      </c>
      <c r="J3484" s="203" t="str">
        <f t="shared" ref="J3484:J3489" si="534">IF(I3484="","",SUM(H3484:I3484))</f>
        <v/>
      </c>
      <c r="K3484" s="275" t="str">
        <f>CONCATENATE('statement of marks'!HZ96,'statement of marks'!IA96,'statement of marks'!IB96)</f>
        <v/>
      </c>
      <c r="L3484" s="277" t="str">
        <f>IF('result subject-wise'!AB96="","",'result subject-wise'!AB96)</f>
        <v/>
      </c>
      <c r="M3484" s="277" t="str">
        <f>IF('result subject-wise'!AK96="","",'result subject-wise'!AK96)</f>
        <v/>
      </c>
      <c r="N3484" s="276" t="str">
        <f>IF(AND(K3484="RE",M3484=""),"",IF(AND(K3484="S",M3484=""),"",IF(M3484="P",SUM(H3484,L3484),J3484)))</f>
        <v/>
      </c>
      <c r="P3484" s="362"/>
    </row>
    <row r="3485" spans="1:16" ht="21" customHeight="1">
      <c r="A3485" s="891" t="str">
        <f>'statement of marks'!$Y$3</f>
        <v xml:space="preserve"> ENGLISH</v>
      </c>
      <c r="B3485" s="892"/>
      <c r="C3485" s="277" t="str">
        <f>IF('statement of marks'!Y96="","",'statement of marks'!Y96)</f>
        <v/>
      </c>
      <c r="D3485" s="277" t="str">
        <f>IF('statement of marks'!Z96="","",'statement of marks'!Z96)</f>
        <v/>
      </c>
      <c r="E3485" s="277" t="str">
        <f>IF('statement of marks'!AA96="","",'statement of marks'!AA96)</f>
        <v/>
      </c>
      <c r="F3485" s="360" t="str">
        <f>IF('statement of marks'!AC96="","",'statement of marks'!AC96)</f>
        <v/>
      </c>
      <c r="G3485" s="277" t="str">
        <f>IF('statement of marks'!AD96="","",'statement of marks'!AD96)</f>
        <v/>
      </c>
      <c r="H3485" s="270" t="str">
        <f t="shared" si="533"/>
        <v/>
      </c>
      <c r="I3485" s="202" t="str">
        <f>IF('statement of marks'!AF96="","",'statement of marks'!AF96)</f>
        <v/>
      </c>
      <c r="J3485" s="203" t="str">
        <f t="shared" si="534"/>
        <v/>
      </c>
      <c r="K3485" s="275" t="str">
        <f>CONCATENATE('statement of marks'!IC96,'statement of marks'!ID96,'statement of marks'!IE96,)</f>
        <v/>
      </c>
      <c r="L3485" s="277" t="str">
        <f>IF('result subject-wise'!AC96="","",'result subject-wise'!AC96)</f>
        <v/>
      </c>
      <c r="M3485" s="277" t="str">
        <f>IF('result subject-wise'!AL96="","",'result subject-wise'!AL96)</f>
        <v/>
      </c>
      <c r="N3485" s="276" t="str">
        <f t="shared" ref="N3485:N3489" si="535">IF(AND(K3485="RE",M3485=""),"",IF(AND(K3485="S",M3485=""),"",IF(M3485="P",SUM(H3485,L3485),J3485)))</f>
        <v/>
      </c>
      <c r="P3485" s="362"/>
    </row>
    <row r="3486" spans="1:16" ht="21" customHeight="1">
      <c r="A3486" s="891" t="str">
        <f>'statement of marks'!AO96</f>
        <v/>
      </c>
      <c r="B3486" s="892"/>
      <c r="C3486" s="277" t="str">
        <f>IF('statement of marks'!AP96="","",'statement of marks'!AP96)</f>
        <v/>
      </c>
      <c r="D3486" s="277" t="str">
        <f>IF('statement of marks'!AQ96="","",'statement of marks'!AQ96)</f>
        <v/>
      </c>
      <c r="E3486" s="277" t="str">
        <f>IF('statement of marks'!AR96="","",'statement of marks'!AR96)</f>
        <v/>
      </c>
      <c r="F3486" s="360" t="str">
        <f>IF('statement of marks'!AT96="","",'statement of marks'!AT96)</f>
        <v/>
      </c>
      <c r="G3486" s="277" t="str">
        <f>IF('statement of marks'!AU96="","",'statement of marks'!AU96)</f>
        <v/>
      </c>
      <c r="H3486" s="270" t="str">
        <f t="shared" si="533"/>
        <v/>
      </c>
      <c r="I3486" s="202" t="str">
        <f>IF('statement of marks'!AW96="","",'statement of marks'!AW96)</f>
        <v/>
      </c>
      <c r="J3486" s="203" t="str">
        <f t="shared" si="534"/>
        <v/>
      </c>
      <c r="K3486" s="275" t="str">
        <f>CONCATENATE('statement of marks'!IF96,'statement of marks'!IL96,'statement of marks'!IM96)</f>
        <v/>
      </c>
      <c r="L3486" s="277" t="str">
        <f>IF('result subject-wise'!AD96="","",'result subject-wise'!AD96)</f>
        <v/>
      </c>
      <c r="M3486" s="277" t="str">
        <f>IF('result subject-wise'!AM96="","",'result subject-wise'!AM96)</f>
        <v/>
      </c>
      <c r="N3486" s="276" t="str">
        <f t="shared" si="535"/>
        <v/>
      </c>
      <c r="P3486" s="362"/>
    </row>
    <row r="3487" spans="1:16" ht="21" customHeight="1">
      <c r="A3487" s="891" t="str">
        <f>'statement of marks'!$BE$3</f>
        <v xml:space="preserve"> SCIENCE</v>
      </c>
      <c r="B3487" s="892"/>
      <c r="C3487" s="277" t="str">
        <f>IF('statement of marks'!BE96="","",'statement of marks'!BE96)</f>
        <v/>
      </c>
      <c r="D3487" s="277" t="str">
        <f>IF('statement of marks'!BF96="","",'statement of marks'!BF96)</f>
        <v/>
      </c>
      <c r="E3487" s="277" t="str">
        <f>IF('statement of marks'!BG96="","",'statement of marks'!BG96)</f>
        <v/>
      </c>
      <c r="F3487" s="360" t="str">
        <f>IF('statement of marks'!BI96="","",'statement of marks'!BI96)</f>
        <v/>
      </c>
      <c r="G3487" s="277" t="str">
        <f>IF('statement of marks'!BJ96="","",'statement of marks'!BJ96)</f>
        <v/>
      </c>
      <c r="H3487" s="270" t="str">
        <f t="shared" si="533"/>
        <v/>
      </c>
      <c r="I3487" s="202" t="str">
        <f>IF('statement of marks'!BL96="","",'statement of marks'!BL96)</f>
        <v/>
      </c>
      <c r="J3487" s="203" t="str">
        <f t="shared" si="534"/>
        <v/>
      </c>
      <c r="K3487" s="275" t="str">
        <f>CONCATENATE('statement of marks'!IN96,'statement of marks'!IO96,'statement of marks'!IP96)</f>
        <v/>
      </c>
      <c r="L3487" s="277" t="str">
        <f>IF('result subject-wise'!AE96="","",'result subject-wise'!AE96)</f>
        <v/>
      </c>
      <c r="M3487" s="277" t="str">
        <f>IF('result subject-wise'!AN96="","",'result subject-wise'!AN96)</f>
        <v/>
      </c>
      <c r="N3487" s="276" t="str">
        <f t="shared" si="535"/>
        <v/>
      </c>
      <c r="P3487" s="362"/>
    </row>
    <row r="3488" spans="1:16" ht="21" customHeight="1">
      <c r="A3488" s="909" t="str">
        <f>'statement of marks'!$BU96</f>
        <v xml:space="preserve"> SOCIAL SCIENCE</v>
      </c>
      <c r="B3488" s="910"/>
      <c r="C3488" s="277">
        <f>IF('statement of marks'!CL96="","",'statement of marks'!CL96)</f>
        <v>10</v>
      </c>
      <c r="D3488" s="277">
        <f>IF('statement of marks'!CM96="","",'statement of marks'!CM96)</f>
        <v>10</v>
      </c>
      <c r="E3488" s="277">
        <f>IF('statement of marks'!CN96="","",'statement of marks'!CN96)</f>
        <v>9</v>
      </c>
      <c r="F3488" s="360">
        <f>IF('statement of marks'!CO96="","",'statement of marks'!CO96)</f>
        <v>0.5</v>
      </c>
      <c r="G3488" s="277">
        <f>IF('statement of marks'!CP96="","",'statement of marks'!CP96)</f>
        <v>70</v>
      </c>
      <c r="H3488" s="270">
        <f t="shared" si="533"/>
        <v>99.5</v>
      </c>
      <c r="I3488" s="202">
        <f>IF('statement of marks'!CR96="","",'statement of marks'!CR96)</f>
        <v>100</v>
      </c>
      <c r="J3488" s="203">
        <f t="shared" si="534"/>
        <v>199.5</v>
      </c>
      <c r="K3488" s="275" t="str">
        <f>CONCATENATE('statement of marks'!IQ96,'statement of marks'!IR96,'statement of marks'!IS96)</f>
        <v/>
      </c>
      <c r="L3488" s="277" t="str">
        <f>IF('result subject-wise'!AF96="","",'result subject-wise'!AF96)</f>
        <v/>
      </c>
      <c r="M3488" s="277" t="str">
        <f>IF('result subject-wise'!AO96="","",'result subject-wise'!AO96)</f>
        <v/>
      </c>
      <c r="N3488" s="276">
        <f t="shared" si="535"/>
        <v>199.5</v>
      </c>
      <c r="P3488" s="362"/>
    </row>
    <row r="3489" spans="1:16" ht="21" customHeight="1">
      <c r="A3489" s="891" t="str">
        <f>'statement of marks'!$CZ$3</f>
        <v xml:space="preserve"> MATHEMATICS</v>
      </c>
      <c r="B3489" s="892"/>
      <c r="C3489" s="277">
        <f>IF('statement of marks'!CZ96="","",'statement of marks'!CZ96)</f>
        <v>5</v>
      </c>
      <c r="D3489" s="277">
        <f>IF('statement of marks'!DA96="","",'statement of marks'!DA96)</f>
        <v>4</v>
      </c>
      <c r="E3489" s="277">
        <f>IF('statement of marks'!DB96="","",'statement of marks'!DB96)</f>
        <v>8</v>
      </c>
      <c r="F3489" s="360">
        <f>IF('statement of marks'!DD96="","",'statement of marks'!DD96)</f>
        <v>1</v>
      </c>
      <c r="G3489" s="277">
        <f>IF('statement of marks'!DE96="","",'statement of marks'!DE96)</f>
        <v>25</v>
      </c>
      <c r="H3489" s="270">
        <f t="shared" si="533"/>
        <v>43</v>
      </c>
      <c r="I3489" s="202">
        <f>IF('statement of marks'!DG96="","",'statement of marks'!DG96)</f>
        <v>90</v>
      </c>
      <c r="J3489" s="203">
        <f t="shared" si="534"/>
        <v>133</v>
      </c>
      <c r="K3489" s="275" t="str">
        <f>CONCATENATE('statement of marks'!IT96,'statement of marks'!IU96,'statement of marks'!IV96)</f>
        <v/>
      </c>
      <c r="L3489" s="277" t="str">
        <f>IF('result subject-wise'!AG96="","",'result subject-wise'!AG96)</f>
        <v/>
      </c>
      <c r="M3489" s="277" t="str">
        <f>IF('result subject-wise'!AP96="","",'result subject-wise'!AP96)</f>
        <v/>
      </c>
      <c r="N3489" s="276">
        <f t="shared" si="535"/>
        <v>133</v>
      </c>
      <c r="P3489" s="362"/>
    </row>
    <row r="3490" spans="1:16" ht="21" customHeight="1">
      <c r="A3490" s="911" t="s">
        <v>214</v>
      </c>
      <c r="B3490" s="912"/>
      <c r="C3490" s="274">
        <f t="shared" ref="C3490:D3490" si="536">IF(C3489="","",SUM(C3484:C3489))</f>
        <v>15</v>
      </c>
      <c r="D3490" s="274">
        <f t="shared" si="536"/>
        <v>14</v>
      </c>
      <c r="E3490" s="274">
        <f>IF(E3489="","",SUM(E3484:E3489))</f>
        <v>17</v>
      </c>
      <c r="F3490" s="361">
        <f>IF(F3489="","",SUM(F3484:F3489))</f>
        <v>1.5</v>
      </c>
      <c r="G3490" s="274">
        <f t="shared" ref="G3490:J3490" si="537">IF(G3489="","",SUM(G3484:G3489))</f>
        <v>95</v>
      </c>
      <c r="H3490" s="274">
        <f t="shared" si="537"/>
        <v>142.5</v>
      </c>
      <c r="I3490" s="274">
        <f t="shared" si="537"/>
        <v>190</v>
      </c>
      <c r="J3490" s="274">
        <f t="shared" si="537"/>
        <v>332.5</v>
      </c>
      <c r="K3490" s="913"/>
      <c r="L3490" s="914"/>
      <c r="M3490" s="919">
        <f>COUNTIF(M3484:M3489,"F")</f>
        <v>0</v>
      </c>
      <c r="N3490" s="273">
        <f>SUM(N3484:N3489)</f>
        <v>332.5</v>
      </c>
      <c r="P3490" s="362"/>
    </row>
    <row r="3491" spans="1:16" ht="21" customHeight="1">
      <c r="A3491" s="911" t="s">
        <v>199</v>
      </c>
      <c r="B3491" s="912"/>
      <c r="C3491" s="270">
        <f>60-(COUNTIF(C3484:C3489,"NA")*C3483+COUNTIF(C3484:C3489,"ML")*C3483)</f>
        <v>60</v>
      </c>
      <c r="D3491" s="270">
        <f>60-(COUNTIF(D3484:D3489,"NA")*D3483+COUNTIF(D3484:D3489,"ML")*D3483)</f>
        <v>60</v>
      </c>
      <c r="E3491" s="270">
        <f>53-(COUNTIF(E3484:E3489,"NA")*9+COUNTIF(E3484:E3489,"ML")*9)</f>
        <v>53</v>
      </c>
      <c r="F3491" s="270">
        <f>7-(COUNTIF(F3484:F3489,"ML")*1)</f>
        <v>7</v>
      </c>
      <c r="G3491" s="270">
        <f>420-(COUNTIF(G3484:G3489,"NA")*G3483+COUNTIF(G3484:G3489,"ML")*G3483)</f>
        <v>420</v>
      </c>
      <c r="H3491" s="270">
        <f>SUM(C3491:G3491)</f>
        <v>600</v>
      </c>
      <c r="I3491" s="270">
        <f>600-(COUNTIF(I3484:I3489,"ML")*100)</f>
        <v>600</v>
      </c>
      <c r="J3491" s="270">
        <f>SUM(H3491:I3491)</f>
        <v>1200</v>
      </c>
      <c r="K3491" s="915"/>
      <c r="L3491" s="916"/>
      <c r="M3491" s="920"/>
      <c r="N3491" s="201">
        <f>6*N3483</f>
        <v>1200</v>
      </c>
      <c r="P3491" s="362"/>
    </row>
    <row r="3492" spans="1:16" ht="21" customHeight="1">
      <c r="A3492" s="922" t="s">
        <v>130</v>
      </c>
      <c r="B3492" s="923"/>
      <c r="C3492" s="204">
        <f t="shared" ref="C3492:J3492" si="538">C3490/C3491*100</f>
        <v>25</v>
      </c>
      <c r="D3492" s="204">
        <f t="shared" si="538"/>
        <v>23.333333333333332</v>
      </c>
      <c r="E3492" s="204">
        <f t="shared" si="538"/>
        <v>32.075471698113205</v>
      </c>
      <c r="F3492" s="204">
        <f t="shared" si="538"/>
        <v>21.428571428571427</v>
      </c>
      <c r="G3492" s="204">
        <f t="shared" si="538"/>
        <v>22.61904761904762</v>
      </c>
      <c r="H3492" s="204">
        <f t="shared" si="538"/>
        <v>23.75</v>
      </c>
      <c r="I3492" s="204">
        <f t="shared" si="538"/>
        <v>31.666666666666664</v>
      </c>
      <c r="J3492" s="204">
        <f t="shared" si="538"/>
        <v>27.708333333333336</v>
      </c>
      <c r="K3492" s="917"/>
      <c r="L3492" s="918"/>
      <c r="M3492" s="921"/>
      <c r="N3492" s="354">
        <f>N3490/N3491*100</f>
        <v>27.708333333333336</v>
      </c>
      <c r="P3492" s="363"/>
    </row>
    <row r="3493" spans="1:16" ht="21" customHeight="1">
      <c r="A3493" s="891" t="str">
        <f>'statement of marks'!$DS$3</f>
        <v>RAJASTHAN KA SWARNIM ITIHAS</v>
      </c>
      <c r="B3493" s="892"/>
      <c r="C3493" s="272">
        <f>IF('statement of marks'!DS96="","",'statement of marks'!DS96)</f>
        <v>10</v>
      </c>
      <c r="D3493" s="272">
        <f>IF('statement of marks'!DT96="","",'statement of marks'!DT96)</f>
        <v>10</v>
      </c>
      <c r="E3493" s="277">
        <f>IF('statement of marks'!DU96="","",'statement of marks'!DU96)</f>
        <v>10</v>
      </c>
      <c r="F3493" s="924"/>
      <c r="G3493" s="272">
        <f>IF('statement of marks'!DW96="","",'statement of marks'!DW96)</f>
        <v>70</v>
      </c>
      <c r="H3493" s="270">
        <f>IF(G3493="","",SUM(C3493:G3493))</f>
        <v>100</v>
      </c>
      <c r="I3493" s="272">
        <f>IF('statement of marks'!DY96="","",'statement of marks'!DY96)</f>
        <v>100</v>
      </c>
      <c r="J3493" s="270">
        <f>IF(I3493="","",SUM(H3493:I3493))</f>
        <v>200</v>
      </c>
      <c r="K3493" s="275" t="str">
        <f>IF('statement of marks'!IW96="","",'statement of marks'!IW96)</f>
        <v/>
      </c>
      <c r="L3493" s="280" t="str">
        <f>IF('result subject-wise'!AQ96="","",'result subject-wise'!AQ96)</f>
        <v/>
      </c>
      <c r="M3493" s="927" t="s">
        <v>441</v>
      </c>
      <c r="N3493" s="928"/>
      <c r="P3493" s="362"/>
    </row>
    <row r="3494" spans="1:16" ht="21" customHeight="1">
      <c r="A3494" s="891" t="str">
        <f>'statement of marks'!$EG$3</f>
        <v xml:space="preserve"> PH. AND HEALTH EDU.</v>
      </c>
      <c r="B3494" s="892"/>
      <c r="C3494" s="272">
        <f>IF('statement of marks'!EI96="","",'statement of marks'!EI96)</f>
        <v>14</v>
      </c>
      <c r="D3494" s="272">
        <f>IF('statement of marks'!EL96="","",'statement of marks'!EL96)</f>
        <v>11</v>
      </c>
      <c r="E3494" s="277">
        <f>IF('statement of marks'!EO96="","",'statement of marks'!EO96)</f>
        <v>25</v>
      </c>
      <c r="F3494" s="925"/>
      <c r="G3494" s="272">
        <f>IF('statement of marks'!EU96="","",'statement of marks'!EU96)</f>
        <v>38</v>
      </c>
      <c r="H3494" s="270">
        <f>IF(G3494="","",SUM(C3494:G3494))</f>
        <v>88</v>
      </c>
      <c r="I3494" s="272">
        <f>IF('statement of marks'!EZ96="","",'statement of marks'!EZ96)</f>
        <v>100</v>
      </c>
      <c r="J3494" s="270">
        <f>IF(I3494="","",SUM(H3494:I3494))</f>
        <v>188</v>
      </c>
      <c r="K3494" s="275" t="str">
        <f>IF('statement of marks'!IX96="","",'statement of marks'!IX96)</f>
        <v>A</v>
      </c>
      <c r="L3494" s="274" t="str">
        <f>IF('result subject-wise'!AR96="","",'result subject-wise'!AR96)</f>
        <v/>
      </c>
      <c r="M3494" s="929"/>
      <c r="N3494" s="930"/>
      <c r="P3494" s="362"/>
    </row>
    <row r="3495" spans="1:16" ht="21" customHeight="1">
      <c r="A3495" s="891" t="str">
        <f>'statement of marks'!$FJ$3</f>
        <v xml:space="preserve"> FOUNDATION OF IT</v>
      </c>
      <c r="B3495" s="892"/>
      <c r="C3495" s="272">
        <f>IF('statement of marks'!FJ96="","",'statement of marks'!FJ96)</f>
        <v>10</v>
      </c>
      <c r="D3495" s="272">
        <f>IF('statement of marks'!FK96="","",'statement of marks'!FK96)</f>
        <v>10</v>
      </c>
      <c r="E3495" s="277">
        <f>IF('statement of marks'!FL96="","",'statement of marks'!FL96)</f>
        <v>10</v>
      </c>
      <c r="F3495" s="926"/>
      <c r="G3495" s="272">
        <f>IF('statement of marks'!FP96="","",'statement of marks'!FP96)</f>
        <v>51</v>
      </c>
      <c r="H3495" s="270">
        <f>IF(G3495="","",SUM(C3495:G3495))</f>
        <v>81</v>
      </c>
      <c r="I3495" s="272">
        <f>IF('statement of marks'!FU96="","",'statement of marks'!FU96)</f>
        <v>90</v>
      </c>
      <c r="J3495" s="270">
        <f>IF(I3495="","",SUM(H3495:I3495))</f>
        <v>171</v>
      </c>
      <c r="K3495" s="275" t="str">
        <f>IF('statement of marks'!IY96="","",'statement of marks'!IY96)</f>
        <v>A</v>
      </c>
      <c r="L3495" s="274" t="str">
        <f>IF('result subject-wise'!AS96="","",'result subject-wise'!AS96)</f>
        <v/>
      </c>
      <c r="M3495" s="931" t="str">
        <f>IF('result subject-wise'!AV96="","",'result subject-wise'!AV96)</f>
        <v/>
      </c>
      <c r="N3495" s="932"/>
      <c r="P3495" s="362"/>
    </row>
    <row r="3496" spans="1:16" ht="21" customHeight="1">
      <c r="A3496" s="891" t="str">
        <f>'statement of marks'!$GE$3</f>
        <v xml:space="preserve"> S.U.P.W.</v>
      </c>
      <c r="B3496" s="892"/>
      <c r="C3496" s="933" t="s">
        <v>244</v>
      </c>
      <c r="D3496" s="934"/>
      <c r="E3496" s="933" t="s">
        <v>74</v>
      </c>
      <c r="F3496" s="933"/>
      <c r="G3496" s="934"/>
      <c r="H3496" s="934" t="s">
        <v>75</v>
      </c>
      <c r="I3496" s="934"/>
      <c r="J3496" s="270" t="s">
        <v>35</v>
      </c>
      <c r="K3496" s="274" t="s">
        <v>52</v>
      </c>
      <c r="L3496" s="935"/>
      <c r="M3496" s="933" t="s">
        <v>130</v>
      </c>
      <c r="N3496" s="936"/>
      <c r="P3496" s="362"/>
    </row>
    <row r="3497" spans="1:16" ht="21" customHeight="1">
      <c r="A3497" s="891"/>
      <c r="B3497" s="892"/>
      <c r="C3497" s="934">
        <f>'statement of marks'!$GE$6</f>
        <v>25</v>
      </c>
      <c r="D3497" s="934"/>
      <c r="E3497" s="934">
        <f>'statement of marks'!$GF$6</f>
        <v>45</v>
      </c>
      <c r="F3497" s="934"/>
      <c r="G3497" s="934"/>
      <c r="H3497" s="934">
        <f>'statement of marks'!$GG$6</f>
        <v>30</v>
      </c>
      <c r="I3497" s="934"/>
      <c r="J3497" s="270">
        <f>SUM(C3497,E3497,H3497)</f>
        <v>100</v>
      </c>
      <c r="K3497" s="274"/>
      <c r="L3497" s="935"/>
      <c r="M3497" s="937" t="str">
        <f>IF(M3495="PASS",N3492,"")</f>
        <v/>
      </c>
      <c r="N3497" s="938"/>
      <c r="P3497" s="362"/>
    </row>
    <row r="3498" spans="1:16" ht="21" customHeight="1">
      <c r="A3498" s="891"/>
      <c r="B3498" s="892"/>
      <c r="C3498" s="939">
        <f>IF('statement of marks'!GE96="","",'statement of marks'!GE96)</f>
        <v>24</v>
      </c>
      <c r="D3498" s="939"/>
      <c r="E3498" s="939">
        <f>'statement of marks'!GF96</f>
        <v>44</v>
      </c>
      <c r="F3498" s="939"/>
      <c r="G3498" s="939"/>
      <c r="H3498" s="939">
        <f>'statement of marks'!GG96</f>
        <v>30</v>
      </c>
      <c r="I3498" s="939"/>
      <c r="J3498" s="272">
        <f>IF(H3498="","",SUM(C3498,E3498,H3498))</f>
        <v>98</v>
      </c>
      <c r="K3498" s="275" t="str">
        <f>IF('statement of marks'!IZ96="","",'statement of marks'!IZ96)</f>
        <v>A</v>
      </c>
      <c r="L3498" s="935"/>
      <c r="M3498" s="940" t="s">
        <v>50</v>
      </c>
      <c r="N3498" s="941"/>
      <c r="P3498" s="362"/>
    </row>
    <row r="3499" spans="1:16" ht="21" customHeight="1">
      <c r="A3499" s="891" t="str">
        <f>'statement of marks'!$GN$3</f>
        <v xml:space="preserve"> ART EDU.</v>
      </c>
      <c r="B3499" s="892"/>
      <c r="C3499" s="934" t="s">
        <v>76</v>
      </c>
      <c r="D3499" s="934"/>
      <c r="E3499" s="934" t="s">
        <v>77</v>
      </c>
      <c r="F3499" s="934"/>
      <c r="G3499" s="934"/>
      <c r="H3499" s="934" t="s">
        <v>78</v>
      </c>
      <c r="I3499" s="934"/>
      <c r="J3499" s="270" t="s">
        <v>35</v>
      </c>
      <c r="K3499" s="274" t="s">
        <v>52</v>
      </c>
      <c r="L3499" s="935"/>
      <c r="M3499" s="942" t="str">
        <f>IF(M3497="","",IF(M3497&gt;=60,"FIRST",IF(M3497&gt;=48,"SECOND",IF(M3497&gt;=36,"THIRD"))))</f>
        <v/>
      </c>
      <c r="N3499" s="943"/>
      <c r="P3499" s="362"/>
    </row>
    <row r="3500" spans="1:16" ht="21" customHeight="1">
      <c r="A3500" s="891"/>
      <c r="B3500" s="892"/>
      <c r="C3500" s="934">
        <f>'statement of marks'!$GN$6</f>
        <v>25</v>
      </c>
      <c r="D3500" s="934"/>
      <c r="E3500" s="274">
        <f>'statement of marks'!$GO$6</f>
        <v>30</v>
      </c>
      <c r="F3500" s="274"/>
      <c r="G3500" s="270">
        <f>'statement of marks'!$GP$6</f>
        <v>30</v>
      </c>
      <c r="H3500" s="934">
        <f>'statement of marks'!$GQ$6</f>
        <v>15</v>
      </c>
      <c r="I3500" s="934"/>
      <c r="J3500" s="270">
        <f>SUM(C3500,E3500,G3500,H3500)</f>
        <v>100</v>
      </c>
      <c r="K3500" s="274"/>
      <c r="L3500" s="935"/>
      <c r="M3500" s="942"/>
      <c r="N3500" s="943"/>
      <c r="P3500" s="362"/>
    </row>
    <row r="3501" spans="1:16" ht="21" customHeight="1">
      <c r="A3501" s="891"/>
      <c r="B3501" s="892"/>
      <c r="C3501" s="939">
        <f>IF('statement of marks'!GN96="","",'statement of marks'!GN96)</f>
        <v>24</v>
      </c>
      <c r="D3501" s="939"/>
      <c r="E3501" s="277">
        <f>'statement of marks'!GO96</f>
        <v>28</v>
      </c>
      <c r="F3501" s="277"/>
      <c r="G3501" s="272">
        <f>'statement of marks'!GP96</f>
        <v>27</v>
      </c>
      <c r="H3501" s="939">
        <f>'statement of marks'!GQ96</f>
        <v>14</v>
      </c>
      <c r="I3501" s="939"/>
      <c r="J3501" s="270">
        <f>IF(H3501="","",SUM(C3501:H3501))</f>
        <v>93</v>
      </c>
      <c r="K3501" s="275" t="str">
        <f>IF('statement of marks'!JA96="","",'statement of marks'!JA96)</f>
        <v>A</v>
      </c>
      <c r="L3501" s="944" t="s">
        <v>442</v>
      </c>
      <c r="M3501" s="945"/>
      <c r="N3501" s="946"/>
      <c r="P3501" s="362"/>
    </row>
    <row r="3502" spans="1:16" ht="21" customHeight="1">
      <c r="A3502" s="922" t="s">
        <v>439</v>
      </c>
      <c r="B3502" s="923"/>
      <c r="C3502" s="901" t="str">
        <f>'statement of marks'!HK96</f>
        <v/>
      </c>
      <c r="D3502" s="901"/>
      <c r="E3502" s="901"/>
      <c r="F3502" s="278"/>
      <c r="G3502" s="278" t="s">
        <v>211</v>
      </c>
      <c r="H3502" s="275" t="str">
        <f>IF('statement of marks'!DR96="","",'statement of marks'!DR96)</f>
        <v/>
      </c>
      <c r="I3502" s="942" t="s">
        <v>209</v>
      </c>
      <c r="J3502" s="942"/>
      <c r="K3502" s="272" t="str">
        <f>IF('statement of marks'!HM96="","",'statement of marks'!HM96)</f>
        <v/>
      </c>
      <c r="L3502" s="945"/>
      <c r="M3502" s="945"/>
      <c r="N3502" s="946"/>
      <c r="P3502" s="362"/>
    </row>
    <row r="3503" spans="1:16" ht="21" customHeight="1">
      <c r="A3503" s="310" t="s">
        <v>363</v>
      </c>
      <c r="B3503" s="947" t="s">
        <v>202</v>
      </c>
      <c r="C3503" s="947"/>
      <c r="D3503" s="939" t="s">
        <v>203</v>
      </c>
      <c r="E3503" s="939"/>
      <c r="F3503" s="272"/>
      <c r="G3503" s="939" t="s">
        <v>204</v>
      </c>
      <c r="H3503" s="939"/>
      <c r="I3503" s="939" t="s">
        <v>205</v>
      </c>
      <c r="J3503" s="939"/>
      <c r="K3503" s="272" t="s">
        <v>324</v>
      </c>
      <c r="L3503" s="945"/>
      <c r="M3503" s="945"/>
      <c r="N3503" s="946"/>
      <c r="P3503" s="362"/>
    </row>
    <row r="3504" spans="1:16" ht="21" customHeight="1">
      <c r="A3504" s="891" t="s">
        <v>200</v>
      </c>
      <c r="B3504" s="892"/>
      <c r="C3504" s="277" t="str">
        <f>IF('statement of marks'!HO96="","",'statement of marks'!HO96)</f>
        <v/>
      </c>
      <c r="D3504" s="893" t="str">
        <f>IF('statement of marks'!HQ96="","",'statement of marks'!HQ96)</f>
        <v/>
      </c>
      <c r="E3504" s="893"/>
      <c r="F3504" s="277"/>
      <c r="G3504" s="893" t="str">
        <f>IF('statement of marks'!HS96="","",'statement of marks'!HS96)</f>
        <v/>
      </c>
      <c r="H3504" s="893"/>
      <c r="I3504" s="893" t="str">
        <f>IF('statement of marks'!HU96="","",'statement of marks'!HU96)</f>
        <v/>
      </c>
      <c r="J3504" s="893"/>
      <c r="K3504" s="275" t="str">
        <f>'statement of marks'!HW96</f>
        <v/>
      </c>
      <c r="L3504" s="894" t="str">
        <f>IF(OR(M3495="PASS",M3495="FAIL"),'result subject-wise'!$AV$112,"")</f>
        <v/>
      </c>
      <c r="M3504" s="894"/>
      <c r="N3504" s="895"/>
      <c r="P3504" s="362"/>
    </row>
    <row r="3505" spans="1:16" ht="21" customHeight="1">
      <c r="A3505" s="896" t="s">
        <v>201</v>
      </c>
      <c r="B3505" s="897"/>
      <c r="C3505" s="274" t="str">
        <f>IF('statement of marks'!HN96="","",'statement of marks'!HN96)</f>
        <v/>
      </c>
      <c r="D3505" s="898" t="str">
        <f>IF('statement of marks'!HP96="","",'statement of marks'!HP96)</f>
        <v/>
      </c>
      <c r="E3505" s="898"/>
      <c r="F3505" s="274"/>
      <c r="G3505" s="898" t="str">
        <f>IF('statement of marks'!HR96="","",'statement of marks'!HR96)</f>
        <v/>
      </c>
      <c r="H3505" s="898"/>
      <c r="I3505" s="898" t="str">
        <f>IF('statement of marks'!HT96="","",'statement of marks'!HT96)</f>
        <v/>
      </c>
      <c r="J3505" s="898"/>
      <c r="K3505" s="274" t="str">
        <f>'statement of marks'!HV96</f>
        <v/>
      </c>
      <c r="L3505" s="894"/>
      <c r="M3505" s="894"/>
      <c r="N3505" s="895"/>
      <c r="P3505" s="362"/>
    </row>
    <row r="3506" spans="1:16" ht="21" customHeight="1">
      <c r="A3506" s="899" t="s">
        <v>323</v>
      </c>
      <c r="B3506" s="900"/>
      <c r="C3506" s="22"/>
      <c r="D3506" s="901"/>
      <c r="E3506" s="901"/>
      <c r="F3506" s="278"/>
      <c r="G3506" s="901"/>
      <c r="H3506" s="901"/>
      <c r="I3506" s="901"/>
      <c r="J3506" s="901"/>
      <c r="K3506" s="901"/>
      <c r="L3506" s="901"/>
      <c r="M3506" s="901"/>
      <c r="N3506" s="902"/>
      <c r="P3506" s="362"/>
    </row>
    <row r="3507" spans="1:16" ht="21" customHeight="1">
      <c r="A3507" s="899" t="s">
        <v>206</v>
      </c>
      <c r="B3507" s="900"/>
      <c r="C3507" s="22"/>
      <c r="D3507" s="901"/>
      <c r="E3507" s="901"/>
      <c r="F3507" s="278"/>
      <c r="G3507" s="901"/>
      <c r="H3507" s="901"/>
      <c r="I3507" s="901"/>
      <c r="J3507" s="901"/>
      <c r="K3507" s="901"/>
      <c r="L3507" s="901"/>
      <c r="M3507" s="901"/>
      <c r="N3507" s="902"/>
      <c r="P3507" s="362"/>
    </row>
    <row r="3508" spans="1:16" ht="21" customHeight="1">
      <c r="A3508" s="891" t="s">
        <v>322</v>
      </c>
      <c r="B3508" s="892"/>
      <c r="C3508" s="22"/>
      <c r="D3508" s="901"/>
      <c r="E3508" s="901"/>
      <c r="F3508" s="278"/>
      <c r="G3508" s="901"/>
      <c r="H3508" s="901"/>
      <c r="I3508" s="901"/>
      <c r="J3508" s="901"/>
      <c r="K3508" s="594" t="s">
        <v>322</v>
      </c>
      <c r="L3508" s="901"/>
      <c r="M3508" s="901"/>
      <c r="N3508" s="902"/>
      <c r="P3508" s="362"/>
    </row>
    <row r="3509" spans="1:16" ht="21" customHeight="1">
      <c r="A3509" s="891" t="s">
        <v>207</v>
      </c>
      <c r="B3509" s="892"/>
      <c r="C3509" s="22"/>
      <c r="D3509" s="901"/>
      <c r="E3509" s="901"/>
      <c r="F3509" s="278"/>
      <c r="G3509" s="901"/>
      <c r="H3509" s="901"/>
      <c r="I3509" s="901"/>
      <c r="J3509" s="901"/>
      <c r="K3509" s="901"/>
      <c r="L3509" s="901"/>
      <c r="M3509" s="901"/>
      <c r="N3509" s="902"/>
      <c r="P3509" s="362"/>
    </row>
    <row r="3510" spans="1:16" ht="21" customHeight="1" thickBot="1">
      <c r="A3510" s="905" t="s">
        <v>208</v>
      </c>
      <c r="B3510" s="906"/>
      <c r="C3510" s="906"/>
      <c r="D3510" s="906"/>
      <c r="E3510" s="906"/>
      <c r="F3510" s="314"/>
      <c r="G3510" s="907">
        <f>'statement of marks'!$HV$108</f>
        <v>45781</v>
      </c>
      <c r="H3510" s="907"/>
      <c r="I3510" s="908" t="s">
        <v>210</v>
      </c>
      <c r="J3510" s="908"/>
      <c r="K3510" s="903"/>
      <c r="L3510" s="903"/>
      <c r="M3510" s="903"/>
      <c r="N3510" s="904"/>
      <c r="P3510" s="362"/>
    </row>
    <row r="3511" spans="1:16" ht="21" customHeight="1" thickTop="1">
      <c r="A3511" s="962" t="s">
        <v>195</v>
      </c>
      <c r="B3511" s="963"/>
      <c r="C3511" s="963"/>
      <c r="D3511" s="963"/>
      <c r="E3511" s="963"/>
      <c r="F3511" s="963"/>
      <c r="G3511" s="963"/>
      <c r="H3511" s="963"/>
      <c r="I3511" s="963"/>
      <c r="J3511" s="963"/>
      <c r="K3511" s="963"/>
      <c r="L3511" s="963"/>
      <c r="M3511" s="963"/>
      <c r="N3511" s="964"/>
      <c r="P3511" s="362"/>
    </row>
    <row r="3512" spans="1:16" ht="21" customHeight="1">
      <c r="A3512" s="965" t="str">
        <f>IF('statement of marks'!$A$2="","",'statement of marks'!$A$2)</f>
        <v>Govt. Higher Secondary School, XYZ</v>
      </c>
      <c r="B3512" s="966"/>
      <c r="C3512" s="966"/>
      <c r="D3512" s="966"/>
      <c r="E3512" s="966"/>
      <c r="F3512" s="966"/>
      <c r="G3512" s="966"/>
      <c r="H3512" s="966"/>
      <c r="I3512" s="966"/>
      <c r="J3512" s="966"/>
      <c r="K3512" s="966"/>
      <c r="L3512" s="966"/>
      <c r="M3512" s="966"/>
      <c r="N3512" s="967"/>
      <c r="P3512" s="362"/>
    </row>
    <row r="3513" spans="1:16" ht="21" customHeight="1">
      <c r="A3513" s="965"/>
      <c r="B3513" s="966"/>
      <c r="C3513" s="966"/>
      <c r="D3513" s="966"/>
      <c r="E3513" s="966"/>
      <c r="F3513" s="966"/>
      <c r="G3513" s="966"/>
      <c r="H3513" s="966"/>
      <c r="I3513" s="966"/>
      <c r="J3513" s="966"/>
      <c r="K3513" s="966"/>
      <c r="L3513" s="966"/>
      <c r="M3513" s="966"/>
      <c r="N3513" s="967"/>
      <c r="P3513" s="362"/>
    </row>
    <row r="3514" spans="1:16" ht="21" customHeight="1">
      <c r="A3514" s="891" t="s">
        <v>196</v>
      </c>
      <c r="B3514" s="892"/>
      <c r="C3514" s="939" t="str">
        <f>IF(M3534="","MAIN EXAM.",IF(C3541="SUPPL.","SUPPL. EXAM.",IF(C3541="RE-EXAM.","RE-EXAM.",)))</f>
        <v>MAIN EXAM.</v>
      </c>
      <c r="D3514" s="939"/>
      <c r="E3514" s="939"/>
      <c r="F3514" s="939"/>
      <c r="G3514" s="939"/>
      <c r="H3514" s="948" t="s">
        <v>133</v>
      </c>
      <c r="I3514" s="949"/>
      <c r="J3514" s="352" t="str">
        <f>IF('statement of marks'!$F$3="","",'statement of marks'!$F$3)</f>
        <v>2024-25</v>
      </c>
      <c r="K3514" s="939" t="s">
        <v>62</v>
      </c>
      <c r="L3514" s="939"/>
      <c r="M3514" s="939" t="str">
        <f>IF('statement of marks'!D97="","",'statement of marks'!D97)</f>
        <v/>
      </c>
      <c r="N3514" s="950"/>
      <c r="P3514" s="362"/>
    </row>
    <row r="3515" spans="1:16" ht="21" customHeight="1">
      <c r="A3515" s="891" t="s">
        <v>36</v>
      </c>
      <c r="B3515" s="892"/>
      <c r="C3515" s="892" t="str">
        <f>IF('statement of marks'!G97="","",'statement of marks'!G97)</f>
        <v/>
      </c>
      <c r="D3515" s="892"/>
      <c r="E3515" s="892"/>
      <c r="F3515" s="892"/>
      <c r="G3515" s="892"/>
      <c r="H3515" s="892"/>
      <c r="I3515" s="892"/>
      <c r="J3515" s="892"/>
      <c r="K3515" s="892"/>
      <c r="L3515" s="892"/>
      <c r="M3515" s="892"/>
      <c r="N3515" s="951"/>
      <c r="P3515" s="362"/>
    </row>
    <row r="3516" spans="1:16" ht="21" customHeight="1">
      <c r="A3516" s="891" t="s">
        <v>37</v>
      </c>
      <c r="B3516" s="892"/>
      <c r="C3516" s="892" t="str">
        <f>IF('statement of marks'!H97="","",'statement of marks'!H97)</f>
        <v/>
      </c>
      <c r="D3516" s="892"/>
      <c r="E3516" s="892"/>
      <c r="F3516" s="892"/>
      <c r="G3516" s="892"/>
      <c r="H3516" s="892"/>
      <c r="I3516" s="892"/>
      <c r="J3516" s="892"/>
      <c r="K3516" s="892"/>
      <c r="L3516" s="892"/>
      <c r="M3516" s="892"/>
      <c r="N3516" s="951"/>
      <c r="P3516" s="362"/>
    </row>
    <row r="3517" spans="1:16" ht="21" customHeight="1">
      <c r="A3517" s="891" t="s">
        <v>38</v>
      </c>
      <c r="B3517" s="892"/>
      <c r="C3517" s="892" t="str">
        <f>IF('statement of marks'!I97="","",'statement of marks'!I97)</f>
        <v/>
      </c>
      <c r="D3517" s="892"/>
      <c r="E3517" s="892"/>
      <c r="F3517" s="892"/>
      <c r="G3517" s="892"/>
      <c r="H3517" s="892"/>
      <c r="I3517" s="892"/>
      <c r="J3517" s="892"/>
      <c r="K3517" s="892"/>
      <c r="L3517" s="892"/>
      <c r="M3517" s="892"/>
      <c r="N3517" s="951"/>
      <c r="P3517" s="362"/>
    </row>
    <row r="3518" spans="1:16" ht="21" customHeight="1">
      <c r="A3518" s="891" t="s">
        <v>243</v>
      </c>
      <c r="B3518" s="892"/>
      <c r="C3518" s="892" t="str">
        <f>IF('statement of marks'!$A$3="","",'statement of marks'!$A$3)</f>
        <v>9 'A'</v>
      </c>
      <c r="D3518" s="892"/>
      <c r="E3518" s="939" t="s">
        <v>63</v>
      </c>
      <c r="F3518" s="939"/>
      <c r="G3518" s="939"/>
      <c r="H3518" s="939" t="str">
        <f>IF('statement of marks'!E97="","",'statement of marks'!E97)</f>
        <v/>
      </c>
      <c r="I3518" s="939"/>
      <c r="J3518" s="952" t="s">
        <v>58</v>
      </c>
      <c r="K3518" s="952"/>
      <c r="L3518" s="953" t="str">
        <f>IF('statement of marks'!F97="","",'statement of marks'!F97)</f>
        <v/>
      </c>
      <c r="M3518" s="953"/>
      <c r="N3518" s="954"/>
      <c r="P3518" s="362"/>
    </row>
    <row r="3519" spans="1:16" ht="21" customHeight="1">
      <c r="A3519" s="955" t="s">
        <v>197</v>
      </c>
      <c r="B3519" s="956" t="s">
        <v>198</v>
      </c>
      <c r="C3519" s="659" t="s">
        <v>67</v>
      </c>
      <c r="D3519" s="659" t="s">
        <v>68</v>
      </c>
      <c r="E3519" s="957" t="s">
        <v>434</v>
      </c>
      <c r="F3519" s="958" t="s">
        <v>431</v>
      </c>
      <c r="G3519" s="659" t="s">
        <v>370</v>
      </c>
      <c r="H3519" s="659" t="s">
        <v>212</v>
      </c>
      <c r="I3519" s="659" t="s">
        <v>432</v>
      </c>
      <c r="J3519" s="659" t="s">
        <v>168</v>
      </c>
      <c r="K3519" s="659" t="s">
        <v>438</v>
      </c>
      <c r="L3519" s="659" t="s">
        <v>365</v>
      </c>
      <c r="M3519" s="659" t="s">
        <v>366</v>
      </c>
      <c r="N3519" s="961" t="s">
        <v>213</v>
      </c>
      <c r="P3519" s="362"/>
    </row>
    <row r="3520" spans="1:16" ht="21" customHeight="1">
      <c r="A3520" s="955"/>
      <c r="B3520" s="956"/>
      <c r="C3520" s="659"/>
      <c r="D3520" s="659"/>
      <c r="E3520" s="957"/>
      <c r="F3520" s="959"/>
      <c r="G3520" s="659"/>
      <c r="H3520" s="659"/>
      <c r="I3520" s="659"/>
      <c r="J3520" s="659"/>
      <c r="K3520" s="659"/>
      <c r="L3520" s="659"/>
      <c r="M3520" s="659"/>
      <c r="N3520" s="961"/>
      <c r="P3520" s="362"/>
    </row>
    <row r="3521" spans="1:16" ht="21" customHeight="1">
      <c r="A3521" s="955"/>
      <c r="B3521" s="956"/>
      <c r="C3521" s="659"/>
      <c r="D3521" s="659"/>
      <c r="E3521" s="957"/>
      <c r="F3521" s="960"/>
      <c r="G3521" s="659"/>
      <c r="H3521" s="659"/>
      <c r="I3521" s="659"/>
      <c r="J3521" s="659"/>
      <c r="K3521" s="659"/>
      <c r="L3521" s="659"/>
      <c r="M3521" s="659"/>
      <c r="N3521" s="961"/>
      <c r="P3521" s="362"/>
    </row>
    <row r="3522" spans="1:16" ht="21" customHeight="1">
      <c r="A3522" s="922" t="s">
        <v>149</v>
      </c>
      <c r="B3522" s="923"/>
      <c r="C3522" s="274">
        <v>10</v>
      </c>
      <c r="D3522" s="274">
        <v>10</v>
      </c>
      <c r="E3522" s="322" t="s">
        <v>436</v>
      </c>
      <c r="F3522" s="322" t="s">
        <v>437</v>
      </c>
      <c r="G3522" s="274">
        <v>70</v>
      </c>
      <c r="H3522" s="270">
        <v>100</v>
      </c>
      <c r="I3522" s="202">
        <v>100</v>
      </c>
      <c r="J3522" s="270">
        <v>200</v>
      </c>
      <c r="K3522" s="279"/>
      <c r="L3522" s="270">
        <v>100</v>
      </c>
      <c r="M3522" s="270"/>
      <c r="N3522" s="201">
        <v>200</v>
      </c>
      <c r="P3522" s="362"/>
    </row>
    <row r="3523" spans="1:16" ht="21" customHeight="1">
      <c r="A3523" s="891" t="str">
        <f>'statement of marks'!$J$3</f>
        <v xml:space="preserve"> HINDI</v>
      </c>
      <c r="B3523" s="892"/>
      <c r="C3523" s="277" t="str">
        <f>IF('statement of marks'!J97="","",'statement of marks'!J97)</f>
        <v/>
      </c>
      <c r="D3523" s="277" t="str">
        <f>IF('statement of marks'!K97="","",'statement of marks'!K97)</f>
        <v/>
      </c>
      <c r="E3523" s="277" t="str">
        <f>IF('statement of marks'!L97="","",'statement of marks'!L97)</f>
        <v/>
      </c>
      <c r="F3523" s="360" t="str">
        <f>IF('statement of marks'!N97="","",'statement of marks'!N97)</f>
        <v/>
      </c>
      <c r="G3523" s="277" t="str">
        <f>IF('statement of marks'!O97="","",'statement of marks'!O97)</f>
        <v/>
      </c>
      <c r="H3523" s="270" t="str">
        <f t="shared" ref="H3523:H3528" si="539">IF(G3523="","",SUM(C3523:G3523))</f>
        <v/>
      </c>
      <c r="I3523" s="202" t="str">
        <f>IF('statement of marks'!Q97="","",'statement of marks'!Q97)</f>
        <v/>
      </c>
      <c r="J3523" s="203" t="str">
        <f t="shared" ref="J3523:J3528" si="540">IF(I3523="","",SUM(H3523:I3523))</f>
        <v/>
      </c>
      <c r="K3523" s="275" t="str">
        <f>CONCATENATE('statement of marks'!HZ97,'statement of marks'!IA97,'statement of marks'!IB97)</f>
        <v/>
      </c>
      <c r="L3523" s="277" t="str">
        <f>IF('result subject-wise'!AB97="","",'result subject-wise'!AB97)</f>
        <v/>
      </c>
      <c r="M3523" s="277" t="str">
        <f>IF('result subject-wise'!AK97="","",'result subject-wise'!AK97)</f>
        <v/>
      </c>
      <c r="N3523" s="276" t="str">
        <f>IF(AND(K3523="RE",M3523=""),"",IF(AND(K3523="S",M3523=""),"",IF(M3523="P",SUM(H3523,L3523),J3523)))</f>
        <v/>
      </c>
      <c r="P3523" s="362"/>
    </row>
    <row r="3524" spans="1:16" ht="21" customHeight="1">
      <c r="A3524" s="891" t="str">
        <f>'statement of marks'!$Y$3</f>
        <v xml:space="preserve"> ENGLISH</v>
      </c>
      <c r="B3524" s="892"/>
      <c r="C3524" s="277" t="str">
        <f>IF('statement of marks'!Y97="","",'statement of marks'!Y97)</f>
        <v/>
      </c>
      <c r="D3524" s="277" t="str">
        <f>IF('statement of marks'!Z97="","",'statement of marks'!Z97)</f>
        <v/>
      </c>
      <c r="E3524" s="277" t="str">
        <f>IF('statement of marks'!AA97="","",'statement of marks'!AA97)</f>
        <v/>
      </c>
      <c r="F3524" s="360" t="str">
        <f>IF('statement of marks'!AC97="","",'statement of marks'!AC97)</f>
        <v/>
      </c>
      <c r="G3524" s="277" t="str">
        <f>IF('statement of marks'!AD97="","",'statement of marks'!AD97)</f>
        <v/>
      </c>
      <c r="H3524" s="270" t="str">
        <f t="shared" si="539"/>
        <v/>
      </c>
      <c r="I3524" s="202" t="str">
        <f>IF('statement of marks'!AF97="","",'statement of marks'!AF97)</f>
        <v/>
      </c>
      <c r="J3524" s="203" t="str">
        <f t="shared" si="540"/>
        <v/>
      </c>
      <c r="K3524" s="275" t="str">
        <f>CONCATENATE('statement of marks'!IC97,'statement of marks'!ID97,'statement of marks'!IE97,)</f>
        <v/>
      </c>
      <c r="L3524" s="277" t="str">
        <f>IF('result subject-wise'!AC97="","",'result subject-wise'!AC97)</f>
        <v/>
      </c>
      <c r="M3524" s="277" t="str">
        <f>IF('result subject-wise'!AL97="","",'result subject-wise'!AL97)</f>
        <v/>
      </c>
      <c r="N3524" s="276" t="str">
        <f t="shared" ref="N3524:N3528" si="541">IF(AND(K3524="RE",M3524=""),"",IF(AND(K3524="S",M3524=""),"",IF(M3524="P",SUM(H3524,L3524),J3524)))</f>
        <v/>
      </c>
      <c r="P3524" s="362"/>
    </row>
    <row r="3525" spans="1:16" ht="21" customHeight="1">
      <c r="A3525" s="891" t="str">
        <f>'statement of marks'!AO97</f>
        <v/>
      </c>
      <c r="B3525" s="892"/>
      <c r="C3525" s="277" t="str">
        <f>IF('statement of marks'!AP97="","",'statement of marks'!AP97)</f>
        <v/>
      </c>
      <c r="D3525" s="277" t="str">
        <f>IF('statement of marks'!AQ97="","",'statement of marks'!AQ97)</f>
        <v/>
      </c>
      <c r="E3525" s="277" t="str">
        <f>IF('statement of marks'!AR97="","",'statement of marks'!AR97)</f>
        <v/>
      </c>
      <c r="F3525" s="360" t="str">
        <f>IF('statement of marks'!AT97="","",'statement of marks'!AT97)</f>
        <v/>
      </c>
      <c r="G3525" s="277" t="str">
        <f>IF('statement of marks'!AU97="","",'statement of marks'!AU97)</f>
        <v/>
      </c>
      <c r="H3525" s="270" t="str">
        <f t="shared" si="539"/>
        <v/>
      </c>
      <c r="I3525" s="202" t="str">
        <f>IF('statement of marks'!AW97="","",'statement of marks'!AW97)</f>
        <v/>
      </c>
      <c r="J3525" s="203" t="str">
        <f t="shared" si="540"/>
        <v/>
      </c>
      <c r="K3525" s="275" t="str">
        <f>CONCATENATE('statement of marks'!IF97,'statement of marks'!IL97,'statement of marks'!IM97)</f>
        <v/>
      </c>
      <c r="L3525" s="277" t="str">
        <f>IF('result subject-wise'!AD97="","",'result subject-wise'!AD97)</f>
        <v/>
      </c>
      <c r="M3525" s="277" t="str">
        <f>IF('result subject-wise'!AM97="","",'result subject-wise'!AM97)</f>
        <v/>
      </c>
      <c r="N3525" s="276" t="str">
        <f t="shared" si="541"/>
        <v/>
      </c>
      <c r="P3525" s="362"/>
    </row>
    <row r="3526" spans="1:16" ht="21" customHeight="1">
      <c r="A3526" s="891" t="str">
        <f>'statement of marks'!$BE$3</f>
        <v xml:space="preserve"> SCIENCE</v>
      </c>
      <c r="B3526" s="892"/>
      <c r="C3526" s="277" t="str">
        <f>IF('statement of marks'!BE97="","",'statement of marks'!BE97)</f>
        <v/>
      </c>
      <c r="D3526" s="277" t="str">
        <f>IF('statement of marks'!BF97="","",'statement of marks'!BF97)</f>
        <v/>
      </c>
      <c r="E3526" s="277" t="str">
        <f>IF('statement of marks'!BG97="","",'statement of marks'!BG97)</f>
        <v/>
      </c>
      <c r="F3526" s="360" t="str">
        <f>IF('statement of marks'!BI97="","",'statement of marks'!BI97)</f>
        <v/>
      </c>
      <c r="G3526" s="277" t="str">
        <f>IF('statement of marks'!BJ97="","",'statement of marks'!BJ97)</f>
        <v/>
      </c>
      <c r="H3526" s="270" t="str">
        <f t="shared" si="539"/>
        <v/>
      </c>
      <c r="I3526" s="202" t="str">
        <f>IF('statement of marks'!BL97="","",'statement of marks'!BL97)</f>
        <v/>
      </c>
      <c r="J3526" s="203" t="str">
        <f t="shared" si="540"/>
        <v/>
      </c>
      <c r="K3526" s="275" t="str">
        <f>CONCATENATE('statement of marks'!IN97,'statement of marks'!IO97,'statement of marks'!IP97)</f>
        <v/>
      </c>
      <c r="L3526" s="277" t="str">
        <f>IF('result subject-wise'!AE97="","",'result subject-wise'!AE97)</f>
        <v/>
      </c>
      <c r="M3526" s="277" t="str">
        <f>IF('result subject-wise'!AN97="","",'result subject-wise'!AN97)</f>
        <v/>
      </c>
      <c r="N3526" s="276" t="str">
        <f t="shared" si="541"/>
        <v/>
      </c>
      <c r="P3526" s="362"/>
    </row>
    <row r="3527" spans="1:16" ht="21" customHeight="1">
      <c r="A3527" s="909" t="str">
        <f>'statement of marks'!$BU97</f>
        <v xml:space="preserve"> SOCIAL SCIENCE</v>
      </c>
      <c r="B3527" s="910"/>
      <c r="C3527" s="277">
        <f>IF('statement of marks'!CL97="","",'statement of marks'!CL97)</f>
        <v>10</v>
      </c>
      <c r="D3527" s="277">
        <f>IF('statement of marks'!CM97="","",'statement of marks'!CM97)</f>
        <v>10</v>
      </c>
      <c r="E3527" s="277">
        <f>IF('statement of marks'!CN97="","",'statement of marks'!CN97)</f>
        <v>9</v>
      </c>
      <c r="F3527" s="360">
        <f>IF('statement of marks'!CO97="","",'statement of marks'!CO97)</f>
        <v>0.5</v>
      </c>
      <c r="G3527" s="277">
        <f>IF('statement of marks'!CP97="","",'statement of marks'!CP97)</f>
        <v>70</v>
      </c>
      <c r="H3527" s="270">
        <f t="shared" si="539"/>
        <v>99.5</v>
      </c>
      <c r="I3527" s="202">
        <f>IF('statement of marks'!CR97="","",'statement of marks'!CR97)</f>
        <v>100</v>
      </c>
      <c r="J3527" s="203">
        <f t="shared" si="540"/>
        <v>199.5</v>
      </c>
      <c r="K3527" s="275" t="str">
        <f>CONCATENATE('statement of marks'!IQ97,'statement of marks'!IR97,'statement of marks'!IS97)</f>
        <v/>
      </c>
      <c r="L3527" s="277" t="str">
        <f>IF('result subject-wise'!AF97="","",'result subject-wise'!AF97)</f>
        <v/>
      </c>
      <c r="M3527" s="277" t="str">
        <f>IF('result subject-wise'!AO97="","",'result subject-wise'!AO97)</f>
        <v/>
      </c>
      <c r="N3527" s="276">
        <f t="shared" si="541"/>
        <v>199.5</v>
      </c>
      <c r="P3527" s="362"/>
    </row>
    <row r="3528" spans="1:16" ht="21" customHeight="1">
      <c r="A3528" s="891" t="str">
        <f>'statement of marks'!$CZ$3</f>
        <v xml:space="preserve"> MATHEMATICS</v>
      </c>
      <c r="B3528" s="892"/>
      <c r="C3528" s="277">
        <f>IF('statement of marks'!CZ97="","",'statement of marks'!CZ97)</f>
        <v>5</v>
      </c>
      <c r="D3528" s="277">
        <f>IF('statement of marks'!DA97="","",'statement of marks'!DA97)</f>
        <v>4</v>
      </c>
      <c r="E3528" s="277">
        <f>IF('statement of marks'!DB97="","",'statement of marks'!DB97)</f>
        <v>8</v>
      </c>
      <c r="F3528" s="360">
        <f>IF('statement of marks'!DD97="","",'statement of marks'!DD97)</f>
        <v>1</v>
      </c>
      <c r="G3528" s="277">
        <f>IF('statement of marks'!DE97="","",'statement of marks'!DE97)</f>
        <v>25</v>
      </c>
      <c r="H3528" s="270">
        <f t="shared" si="539"/>
        <v>43</v>
      </c>
      <c r="I3528" s="202">
        <f>IF('statement of marks'!DG97="","",'statement of marks'!DG97)</f>
        <v>90</v>
      </c>
      <c r="J3528" s="203">
        <f t="shared" si="540"/>
        <v>133</v>
      </c>
      <c r="K3528" s="275" t="str">
        <f>CONCATENATE('statement of marks'!IT97,'statement of marks'!IU97,'statement of marks'!IV97)</f>
        <v/>
      </c>
      <c r="L3528" s="277" t="str">
        <f>IF('result subject-wise'!AG97="","",'result subject-wise'!AG97)</f>
        <v/>
      </c>
      <c r="M3528" s="277" t="str">
        <f>IF('result subject-wise'!AP97="","",'result subject-wise'!AP97)</f>
        <v/>
      </c>
      <c r="N3528" s="276">
        <f t="shared" si="541"/>
        <v>133</v>
      </c>
      <c r="P3528" s="362"/>
    </row>
    <row r="3529" spans="1:16" ht="21" customHeight="1">
      <c r="A3529" s="911" t="s">
        <v>214</v>
      </c>
      <c r="B3529" s="912"/>
      <c r="C3529" s="274">
        <f t="shared" ref="C3529:D3529" si="542">IF(C3528="","",SUM(C3523:C3528))</f>
        <v>15</v>
      </c>
      <c r="D3529" s="274">
        <f t="shared" si="542"/>
        <v>14</v>
      </c>
      <c r="E3529" s="274">
        <f>IF(E3528="","",SUM(E3523:E3528))</f>
        <v>17</v>
      </c>
      <c r="F3529" s="361">
        <f>IF(F3528="","",SUM(F3523:F3528))</f>
        <v>1.5</v>
      </c>
      <c r="G3529" s="274">
        <f t="shared" ref="G3529:J3529" si="543">IF(G3528="","",SUM(G3523:G3528))</f>
        <v>95</v>
      </c>
      <c r="H3529" s="274">
        <f t="shared" si="543"/>
        <v>142.5</v>
      </c>
      <c r="I3529" s="274">
        <f t="shared" si="543"/>
        <v>190</v>
      </c>
      <c r="J3529" s="274">
        <f t="shared" si="543"/>
        <v>332.5</v>
      </c>
      <c r="K3529" s="913"/>
      <c r="L3529" s="914"/>
      <c r="M3529" s="919">
        <f>COUNTIF(M3523:M3528,"F")</f>
        <v>0</v>
      </c>
      <c r="N3529" s="273">
        <f>SUM(N3523:N3528)</f>
        <v>332.5</v>
      </c>
      <c r="P3529" s="362"/>
    </row>
    <row r="3530" spans="1:16" ht="21" customHeight="1">
      <c r="A3530" s="911" t="s">
        <v>199</v>
      </c>
      <c r="B3530" s="912"/>
      <c r="C3530" s="270">
        <f>60-(COUNTIF(C3523:C3528,"NA")*C3522+COUNTIF(C3523:C3528,"ML")*C3522)</f>
        <v>60</v>
      </c>
      <c r="D3530" s="270">
        <f>60-(COUNTIF(D3523:D3528,"NA")*D3522+COUNTIF(D3523:D3528,"ML")*D3522)</f>
        <v>60</v>
      </c>
      <c r="E3530" s="270">
        <f>53-(COUNTIF(E3523:E3528,"NA")*9+COUNTIF(E3523:E3528,"ML")*9)</f>
        <v>53</v>
      </c>
      <c r="F3530" s="270">
        <f>7-(COUNTIF(F3523:F3528,"ML")*1)</f>
        <v>7</v>
      </c>
      <c r="G3530" s="270">
        <f>420-(COUNTIF(G3523:G3528,"NA")*G3522+COUNTIF(G3523:G3528,"ML")*G3522)</f>
        <v>420</v>
      </c>
      <c r="H3530" s="270">
        <f>SUM(C3530:G3530)</f>
        <v>600</v>
      </c>
      <c r="I3530" s="270">
        <f>600-(COUNTIF(I3523:I3528,"ML")*100)</f>
        <v>600</v>
      </c>
      <c r="J3530" s="270">
        <f>SUM(H3530:I3530)</f>
        <v>1200</v>
      </c>
      <c r="K3530" s="915"/>
      <c r="L3530" s="916"/>
      <c r="M3530" s="920"/>
      <c r="N3530" s="201">
        <f>6*N3522</f>
        <v>1200</v>
      </c>
      <c r="P3530" s="362"/>
    </row>
    <row r="3531" spans="1:16" ht="21" customHeight="1">
      <c r="A3531" s="922" t="s">
        <v>130</v>
      </c>
      <c r="B3531" s="923"/>
      <c r="C3531" s="204">
        <f t="shared" ref="C3531:J3531" si="544">C3529/C3530*100</f>
        <v>25</v>
      </c>
      <c r="D3531" s="204">
        <f t="shared" si="544"/>
        <v>23.333333333333332</v>
      </c>
      <c r="E3531" s="204">
        <f t="shared" si="544"/>
        <v>32.075471698113205</v>
      </c>
      <c r="F3531" s="204">
        <f t="shared" si="544"/>
        <v>21.428571428571427</v>
      </c>
      <c r="G3531" s="204">
        <f t="shared" si="544"/>
        <v>22.61904761904762</v>
      </c>
      <c r="H3531" s="204">
        <f t="shared" si="544"/>
        <v>23.75</v>
      </c>
      <c r="I3531" s="204">
        <f t="shared" si="544"/>
        <v>31.666666666666664</v>
      </c>
      <c r="J3531" s="204">
        <f t="shared" si="544"/>
        <v>27.708333333333336</v>
      </c>
      <c r="K3531" s="917"/>
      <c r="L3531" s="918"/>
      <c r="M3531" s="921"/>
      <c r="N3531" s="354">
        <f>N3529/N3530*100</f>
        <v>27.708333333333336</v>
      </c>
      <c r="P3531" s="363"/>
    </row>
    <row r="3532" spans="1:16" ht="21" customHeight="1">
      <c r="A3532" s="891" t="str">
        <f>'statement of marks'!$DS$3</f>
        <v>RAJASTHAN KA SWARNIM ITIHAS</v>
      </c>
      <c r="B3532" s="892"/>
      <c r="C3532" s="272">
        <f>IF('statement of marks'!DS97="","",'statement of marks'!DS97)</f>
        <v>10</v>
      </c>
      <c r="D3532" s="272">
        <f>IF('statement of marks'!DT97="","",'statement of marks'!DT97)</f>
        <v>10</v>
      </c>
      <c r="E3532" s="277">
        <f>IF('statement of marks'!DU97="","",'statement of marks'!DU97)</f>
        <v>10</v>
      </c>
      <c r="F3532" s="924"/>
      <c r="G3532" s="272">
        <f>IF('statement of marks'!DW97="","",'statement of marks'!DW97)</f>
        <v>70</v>
      </c>
      <c r="H3532" s="270">
        <f>IF(G3532="","",SUM(C3532:G3532))</f>
        <v>100</v>
      </c>
      <c r="I3532" s="272">
        <f>IF('statement of marks'!DY97="","",'statement of marks'!DY97)</f>
        <v>100</v>
      </c>
      <c r="J3532" s="270">
        <f>IF(I3532="","",SUM(H3532:I3532))</f>
        <v>200</v>
      </c>
      <c r="K3532" s="275" t="str">
        <f>IF('statement of marks'!IW97="","",'statement of marks'!IW97)</f>
        <v/>
      </c>
      <c r="L3532" s="280" t="str">
        <f>IF('result subject-wise'!AQ97="","",'result subject-wise'!AQ97)</f>
        <v/>
      </c>
      <c r="M3532" s="927" t="s">
        <v>441</v>
      </c>
      <c r="N3532" s="928"/>
      <c r="P3532" s="362"/>
    </row>
    <row r="3533" spans="1:16" ht="21" customHeight="1">
      <c r="A3533" s="891" t="str">
        <f>'statement of marks'!$EG$3</f>
        <v xml:space="preserve"> PH. AND HEALTH EDU.</v>
      </c>
      <c r="B3533" s="892"/>
      <c r="C3533" s="272">
        <f>IF('statement of marks'!EI97="","",'statement of marks'!EI97)</f>
        <v>14</v>
      </c>
      <c r="D3533" s="272">
        <f>IF('statement of marks'!EL97="","",'statement of marks'!EL97)</f>
        <v>11</v>
      </c>
      <c r="E3533" s="277">
        <f>IF('statement of marks'!EO97="","",'statement of marks'!EO97)</f>
        <v>25</v>
      </c>
      <c r="F3533" s="925"/>
      <c r="G3533" s="272">
        <f>IF('statement of marks'!EU97="","",'statement of marks'!EU97)</f>
        <v>38</v>
      </c>
      <c r="H3533" s="270">
        <f>IF(G3533="","",SUM(C3533:G3533))</f>
        <v>88</v>
      </c>
      <c r="I3533" s="272">
        <f>IF('statement of marks'!EZ97="","",'statement of marks'!EZ97)</f>
        <v>100</v>
      </c>
      <c r="J3533" s="270">
        <f>IF(I3533="","",SUM(H3533:I3533))</f>
        <v>188</v>
      </c>
      <c r="K3533" s="275" t="str">
        <f>IF('statement of marks'!IX97="","",'statement of marks'!IX97)</f>
        <v>A</v>
      </c>
      <c r="L3533" s="274" t="str">
        <f>IF('result subject-wise'!AR97="","",'result subject-wise'!AR97)</f>
        <v/>
      </c>
      <c r="M3533" s="929"/>
      <c r="N3533" s="930"/>
      <c r="P3533" s="362"/>
    </row>
    <row r="3534" spans="1:16" ht="21" customHeight="1">
      <c r="A3534" s="891" t="str">
        <f>'statement of marks'!$FJ$3</f>
        <v xml:space="preserve"> FOUNDATION OF IT</v>
      </c>
      <c r="B3534" s="892"/>
      <c r="C3534" s="272">
        <f>IF('statement of marks'!FJ97="","",'statement of marks'!FJ97)</f>
        <v>10</v>
      </c>
      <c r="D3534" s="272">
        <f>IF('statement of marks'!FK97="","",'statement of marks'!FK97)</f>
        <v>10</v>
      </c>
      <c r="E3534" s="277">
        <f>IF('statement of marks'!FL97="","",'statement of marks'!FL97)</f>
        <v>10</v>
      </c>
      <c r="F3534" s="926"/>
      <c r="G3534" s="272">
        <f>IF('statement of marks'!FP97="","",'statement of marks'!FP97)</f>
        <v>51</v>
      </c>
      <c r="H3534" s="270">
        <f>IF(G3534="","",SUM(C3534:G3534))</f>
        <v>81</v>
      </c>
      <c r="I3534" s="272">
        <f>IF('statement of marks'!FU97="","",'statement of marks'!FU97)</f>
        <v>90</v>
      </c>
      <c r="J3534" s="270">
        <f>IF(I3534="","",SUM(H3534:I3534))</f>
        <v>171</v>
      </c>
      <c r="K3534" s="275" t="str">
        <f>IF('statement of marks'!IY97="","",'statement of marks'!IY97)</f>
        <v>A</v>
      </c>
      <c r="L3534" s="274" t="str">
        <f>IF('result subject-wise'!AS97="","",'result subject-wise'!AS97)</f>
        <v/>
      </c>
      <c r="M3534" s="931" t="str">
        <f>IF('result subject-wise'!AV97="","",'result subject-wise'!AV97)</f>
        <v/>
      </c>
      <c r="N3534" s="932"/>
      <c r="P3534" s="362"/>
    </row>
    <row r="3535" spans="1:16" ht="21" customHeight="1">
      <c r="A3535" s="891" t="str">
        <f>'statement of marks'!$GE$3</f>
        <v xml:space="preserve"> S.U.P.W.</v>
      </c>
      <c r="B3535" s="892"/>
      <c r="C3535" s="933" t="s">
        <v>244</v>
      </c>
      <c r="D3535" s="934"/>
      <c r="E3535" s="933" t="s">
        <v>74</v>
      </c>
      <c r="F3535" s="933"/>
      <c r="G3535" s="934"/>
      <c r="H3535" s="934" t="s">
        <v>75</v>
      </c>
      <c r="I3535" s="934"/>
      <c r="J3535" s="270" t="s">
        <v>35</v>
      </c>
      <c r="K3535" s="274" t="s">
        <v>52</v>
      </c>
      <c r="L3535" s="935"/>
      <c r="M3535" s="933" t="s">
        <v>130</v>
      </c>
      <c r="N3535" s="936"/>
      <c r="P3535" s="362"/>
    </row>
    <row r="3536" spans="1:16" ht="21" customHeight="1">
      <c r="A3536" s="891"/>
      <c r="B3536" s="892"/>
      <c r="C3536" s="934">
        <f>'statement of marks'!$GE$6</f>
        <v>25</v>
      </c>
      <c r="D3536" s="934"/>
      <c r="E3536" s="934">
        <f>'statement of marks'!$GF$6</f>
        <v>45</v>
      </c>
      <c r="F3536" s="934"/>
      <c r="G3536" s="934"/>
      <c r="H3536" s="934">
        <f>'statement of marks'!$GG$6</f>
        <v>30</v>
      </c>
      <c r="I3536" s="934"/>
      <c r="J3536" s="270">
        <f>SUM(C3536,E3536,H3536)</f>
        <v>100</v>
      </c>
      <c r="K3536" s="274"/>
      <c r="L3536" s="935"/>
      <c r="M3536" s="937" t="str">
        <f>IF(M3534="PASS",N3531,"")</f>
        <v/>
      </c>
      <c r="N3536" s="938"/>
      <c r="P3536" s="362"/>
    </row>
    <row r="3537" spans="1:16" ht="21" customHeight="1">
      <c r="A3537" s="891"/>
      <c r="B3537" s="892"/>
      <c r="C3537" s="939">
        <f>IF('statement of marks'!GE97="","",'statement of marks'!GE97)</f>
        <v>24</v>
      </c>
      <c r="D3537" s="939"/>
      <c r="E3537" s="939">
        <f>'statement of marks'!GF97</f>
        <v>44</v>
      </c>
      <c r="F3537" s="939"/>
      <c r="G3537" s="939"/>
      <c r="H3537" s="939">
        <f>'statement of marks'!GG97</f>
        <v>30</v>
      </c>
      <c r="I3537" s="939"/>
      <c r="J3537" s="272">
        <f>IF(H3537="","",SUM(C3537,E3537,H3537))</f>
        <v>98</v>
      </c>
      <c r="K3537" s="275" t="str">
        <f>IF('statement of marks'!IZ97="","",'statement of marks'!IZ97)</f>
        <v>A</v>
      </c>
      <c r="L3537" s="935"/>
      <c r="M3537" s="940" t="s">
        <v>50</v>
      </c>
      <c r="N3537" s="941"/>
      <c r="P3537" s="362"/>
    </row>
    <row r="3538" spans="1:16" ht="21" customHeight="1">
      <c r="A3538" s="891" t="str">
        <f>'statement of marks'!$GN$3</f>
        <v xml:space="preserve"> ART EDU.</v>
      </c>
      <c r="B3538" s="892"/>
      <c r="C3538" s="934" t="s">
        <v>76</v>
      </c>
      <c r="D3538" s="934"/>
      <c r="E3538" s="934" t="s">
        <v>77</v>
      </c>
      <c r="F3538" s="934"/>
      <c r="G3538" s="934"/>
      <c r="H3538" s="934" t="s">
        <v>78</v>
      </c>
      <c r="I3538" s="934"/>
      <c r="J3538" s="270" t="s">
        <v>35</v>
      </c>
      <c r="K3538" s="274" t="s">
        <v>52</v>
      </c>
      <c r="L3538" s="935"/>
      <c r="M3538" s="942" t="str">
        <f>IF(M3536="","",IF(M3536&gt;=60,"FIRST",IF(M3536&gt;=48,"SECOND",IF(M3536&gt;=36,"THIRD"))))</f>
        <v/>
      </c>
      <c r="N3538" s="943"/>
      <c r="P3538" s="362"/>
    </row>
    <row r="3539" spans="1:16" ht="21" customHeight="1">
      <c r="A3539" s="891"/>
      <c r="B3539" s="892"/>
      <c r="C3539" s="934">
        <f>'statement of marks'!$GN$6</f>
        <v>25</v>
      </c>
      <c r="D3539" s="934"/>
      <c r="E3539" s="274">
        <f>'statement of marks'!$GO$6</f>
        <v>30</v>
      </c>
      <c r="F3539" s="274"/>
      <c r="G3539" s="270">
        <f>'statement of marks'!$GP$6</f>
        <v>30</v>
      </c>
      <c r="H3539" s="934">
        <f>'statement of marks'!$GQ$6</f>
        <v>15</v>
      </c>
      <c r="I3539" s="934"/>
      <c r="J3539" s="270">
        <f>SUM(C3539,E3539,G3539,H3539)</f>
        <v>100</v>
      </c>
      <c r="K3539" s="274"/>
      <c r="L3539" s="935"/>
      <c r="M3539" s="942"/>
      <c r="N3539" s="943"/>
      <c r="P3539" s="362"/>
    </row>
    <row r="3540" spans="1:16" ht="21" customHeight="1">
      <c r="A3540" s="891"/>
      <c r="B3540" s="892"/>
      <c r="C3540" s="939">
        <f>IF('statement of marks'!GN97="","",'statement of marks'!GN97)</f>
        <v>24</v>
      </c>
      <c r="D3540" s="939"/>
      <c r="E3540" s="277">
        <f>'statement of marks'!GO97</f>
        <v>28</v>
      </c>
      <c r="F3540" s="277"/>
      <c r="G3540" s="272">
        <f>'statement of marks'!GP97</f>
        <v>27</v>
      </c>
      <c r="H3540" s="939">
        <f>'statement of marks'!GQ97</f>
        <v>14</v>
      </c>
      <c r="I3540" s="939"/>
      <c r="J3540" s="270">
        <f>IF(H3540="","",SUM(C3540:H3540))</f>
        <v>93</v>
      </c>
      <c r="K3540" s="275" t="str">
        <f>IF('statement of marks'!JA97="","",'statement of marks'!JA97)</f>
        <v>A</v>
      </c>
      <c r="L3540" s="944" t="s">
        <v>442</v>
      </c>
      <c r="M3540" s="945"/>
      <c r="N3540" s="946"/>
      <c r="P3540" s="362"/>
    </row>
    <row r="3541" spans="1:16" ht="21" customHeight="1">
      <c r="A3541" s="922" t="s">
        <v>439</v>
      </c>
      <c r="B3541" s="923"/>
      <c r="C3541" s="901" t="str">
        <f>'statement of marks'!HK97</f>
        <v/>
      </c>
      <c r="D3541" s="901"/>
      <c r="E3541" s="901"/>
      <c r="F3541" s="278"/>
      <c r="G3541" s="278" t="s">
        <v>211</v>
      </c>
      <c r="H3541" s="275" t="str">
        <f>IF('statement of marks'!DR97="","",'statement of marks'!DR97)</f>
        <v/>
      </c>
      <c r="I3541" s="942" t="s">
        <v>209</v>
      </c>
      <c r="J3541" s="942"/>
      <c r="K3541" s="272" t="str">
        <f>IF('statement of marks'!HM97="","",'statement of marks'!HM97)</f>
        <v/>
      </c>
      <c r="L3541" s="945"/>
      <c r="M3541" s="945"/>
      <c r="N3541" s="946"/>
      <c r="P3541" s="362"/>
    </row>
    <row r="3542" spans="1:16" ht="21" customHeight="1">
      <c r="A3542" s="310" t="s">
        <v>363</v>
      </c>
      <c r="B3542" s="947" t="s">
        <v>202</v>
      </c>
      <c r="C3542" s="947"/>
      <c r="D3542" s="939" t="s">
        <v>203</v>
      </c>
      <c r="E3542" s="939"/>
      <c r="F3542" s="272"/>
      <c r="G3542" s="939" t="s">
        <v>204</v>
      </c>
      <c r="H3542" s="939"/>
      <c r="I3542" s="939" t="s">
        <v>205</v>
      </c>
      <c r="J3542" s="939"/>
      <c r="K3542" s="272" t="s">
        <v>324</v>
      </c>
      <c r="L3542" s="945"/>
      <c r="M3542" s="945"/>
      <c r="N3542" s="946"/>
      <c r="P3542" s="362"/>
    </row>
    <row r="3543" spans="1:16" ht="21" customHeight="1">
      <c r="A3543" s="891" t="s">
        <v>200</v>
      </c>
      <c r="B3543" s="892"/>
      <c r="C3543" s="277" t="str">
        <f>IF('statement of marks'!HO97="","",'statement of marks'!HO97)</f>
        <v/>
      </c>
      <c r="D3543" s="893" t="str">
        <f>IF('statement of marks'!HQ97="","",'statement of marks'!HQ97)</f>
        <v/>
      </c>
      <c r="E3543" s="893"/>
      <c r="F3543" s="277"/>
      <c r="G3543" s="893" t="str">
        <f>IF('statement of marks'!HS97="","",'statement of marks'!HS97)</f>
        <v/>
      </c>
      <c r="H3543" s="893"/>
      <c r="I3543" s="893" t="str">
        <f>IF('statement of marks'!HU97="","",'statement of marks'!HU97)</f>
        <v/>
      </c>
      <c r="J3543" s="893"/>
      <c r="K3543" s="275" t="str">
        <f>'statement of marks'!HW97</f>
        <v/>
      </c>
      <c r="L3543" s="894" t="str">
        <f>IF(OR(M3534="PASS",M3534="FAIL"),'result subject-wise'!$AV$112,"")</f>
        <v/>
      </c>
      <c r="M3543" s="894"/>
      <c r="N3543" s="895"/>
      <c r="P3543" s="362"/>
    </row>
    <row r="3544" spans="1:16" ht="21" customHeight="1">
      <c r="A3544" s="896" t="s">
        <v>201</v>
      </c>
      <c r="B3544" s="897"/>
      <c r="C3544" s="274" t="str">
        <f>IF('statement of marks'!HN97="","",'statement of marks'!HN97)</f>
        <v/>
      </c>
      <c r="D3544" s="898" t="str">
        <f>IF('statement of marks'!HP97="","",'statement of marks'!HP97)</f>
        <v/>
      </c>
      <c r="E3544" s="898"/>
      <c r="F3544" s="274"/>
      <c r="G3544" s="898" t="str">
        <f>IF('statement of marks'!HR97="","",'statement of marks'!HR97)</f>
        <v/>
      </c>
      <c r="H3544" s="898"/>
      <c r="I3544" s="898" t="str">
        <f>IF('statement of marks'!HT97="","",'statement of marks'!HT97)</f>
        <v/>
      </c>
      <c r="J3544" s="898"/>
      <c r="K3544" s="274" t="str">
        <f>'statement of marks'!HV97</f>
        <v/>
      </c>
      <c r="L3544" s="894"/>
      <c r="M3544" s="894"/>
      <c r="N3544" s="895"/>
      <c r="P3544" s="362"/>
    </row>
    <row r="3545" spans="1:16" ht="21" customHeight="1">
      <c r="A3545" s="899" t="s">
        <v>323</v>
      </c>
      <c r="B3545" s="900"/>
      <c r="C3545" s="22"/>
      <c r="D3545" s="901"/>
      <c r="E3545" s="901"/>
      <c r="F3545" s="278"/>
      <c r="G3545" s="901"/>
      <c r="H3545" s="901"/>
      <c r="I3545" s="901"/>
      <c r="J3545" s="901"/>
      <c r="K3545" s="901"/>
      <c r="L3545" s="901"/>
      <c r="M3545" s="901"/>
      <c r="N3545" s="902"/>
      <c r="P3545" s="362"/>
    </row>
    <row r="3546" spans="1:16" ht="21" customHeight="1">
      <c r="A3546" s="899" t="s">
        <v>206</v>
      </c>
      <c r="B3546" s="900"/>
      <c r="C3546" s="22"/>
      <c r="D3546" s="901"/>
      <c r="E3546" s="901"/>
      <c r="F3546" s="278"/>
      <c r="G3546" s="901"/>
      <c r="H3546" s="901"/>
      <c r="I3546" s="901"/>
      <c r="J3546" s="901"/>
      <c r="K3546" s="901"/>
      <c r="L3546" s="901"/>
      <c r="M3546" s="901"/>
      <c r="N3546" s="902"/>
      <c r="P3546" s="362"/>
    </row>
    <row r="3547" spans="1:16" ht="21" customHeight="1">
      <c r="A3547" s="891" t="s">
        <v>322</v>
      </c>
      <c r="B3547" s="892"/>
      <c r="C3547" s="22"/>
      <c r="D3547" s="901"/>
      <c r="E3547" s="901"/>
      <c r="F3547" s="278"/>
      <c r="G3547" s="901"/>
      <c r="H3547" s="901"/>
      <c r="I3547" s="901"/>
      <c r="J3547" s="901"/>
      <c r="K3547" s="594" t="s">
        <v>322</v>
      </c>
      <c r="L3547" s="901"/>
      <c r="M3547" s="901"/>
      <c r="N3547" s="902"/>
      <c r="P3547" s="362"/>
    </row>
    <row r="3548" spans="1:16" ht="21" customHeight="1">
      <c r="A3548" s="891" t="s">
        <v>207</v>
      </c>
      <c r="B3548" s="892"/>
      <c r="C3548" s="22"/>
      <c r="D3548" s="901"/>
      <c r="E3548" s="901"/>
      <c r="F3548" s="278"/>
      <c r="G3548" s="901"/>
      <c r="H3548" s="901"/>
      <c r="I3548" s="901"/>
      <c r="J3548" s="901"/>
      <c r="K3548" s="901"/>
      <c r="L3548" s="901"/>
      <c r="M3548" s="901"/>
      <c r="N3548" s="902"/>
      <c r="P3548" s="362"/>
    </row>
    <row r="3549" spans="1:16" ht="21" customHeight="1" thickBot="1">
      <c r="A3549" s="905" t="s">
        <v>208</v>
      </c>
      <c r="B3549" s="906"/>
      <c r="C3549" s="906"/>
      <c r="D3549" s="906"/>
      <c r="E3549" s="906"/>
      <c r="F3549" s="314"/>
      <c r="G3549" s="907">
        <f>'statement of marks'!$HV$108</f>
        <v>45781</v>
      </c>
      <c r="H3549" s="907"/>
      <c r="I3549" s="908" t="s">
        <v>210</v>
      </c>
      <c r="J3549" s="908"/>
      <c r="K3549" s="903"/>
      <c r="L3549" s="903"/>
      <c r="M3549" s="903"/>
      <c r="N3549" s="904"/>
      <c r="P3549" s="362"/>
    </row>
    <row r="3550" spans="1:16" ht="21" customHeight="1" thickTop="1">
      <c r="A3550" s="962" t="s">
        <v>195</v>
      </c>
      <c r="B3550" s="963"/>
      <c r="C3550" s="963"/>
      <c r="D3550" s="963"/>
      <c r="E3550" s="963"/>
      <c r="F3550" s="963"/>
      <c r="G3550" s="963"/>
      <c r="H3550" s="963"/>
      <c r="I3550" s="963"/>
      <c r="J3550" s="963"/>
      <c r="K3550" s="963"/>
      <c r="L3550" s="963"/>
      <c r="M3550" s="963"/>
      <c r="N3550" s="964"/>
      <c r="P3550" s="362"/>
    </row>
    <row r="3551" spans="1:16" ht="21" customHeight="1">
      <c r="A3551" s="965" t="str">
        <f>IF('statement of marks'!$A$2="","",'statement of marks'!$A$2)</f>
        <v>Govt. Higher Secondary School, XYZ</v>
      </c>
      <c r="B3551" s="966"/>
      <c r="C3551" s="966"/>
      <c r="D3551" s="966"/>
      <c r="E3551" s="966"/>
      <c r="F3551" s="966"/>
      <c r="G3551" s="966"/>
      <c r="H3551" s="966"/>
      <c r="I3551" s="966"/>
      <c r="J3551" s="966"/>
      <c r="K3551" s="966"/>
      <c r="L3551" s="966"/>
      <c r="M3551" s="966"/>
      <c r="N3551" s="967"/>
      <c r="P3551" s="362"/>
    </row>
    <row r="3552" spans="1:16" ht="21" customHeight="1">
      <c r="A3552" s="965"/>
      <c r="B3552" s="966"/>
      <c r="C3552" s="966"/>
      <c r="D3552" s="966"/>
      <c r="E3552" s="966"/>
      <c r="F3552" s="966"/>
      <c r="G3552" s="966"/>
      <c r="H3552" s="966"/>
      <c r="I3552" s="966"/>
      <c r="J3552" s="966"/>
      <c r="K3552" s="966"/>
      <c r="L3552" s="966"/>
      <c r="M3552" s="966"/>
      <c r="N3552" s="967"/>
      <c r="P3552" s="362"/>
    </row>
    <row r="3553" spans="1:16" ht="21" customHeight="1">
      <c r="A3553" s="891" t="s">
        <v>196</v>
      </c>
      <c r="B3553" s="892"/>
      <c r="C3553" s="939" t="str">
        <f>IF(M3573="","MAIN EXAM.",IF(C3580="SUPPL.","SUPPL. EXAM.",IF(C3580="RE-EXAM.","RE-EXAM.",)))</f>
        <v>MAIN EXAM.</v>
      </c>
      <c r="D3553" s="939"/>
      <c r="E3553" s="939"/>
      <c r="F3553" s="939"/>
      <c r="G3553" s="939"/>
      <c r="H3553" s="948" t="s">
        <v>133</v>
      </c>
      <c r="I3553" s="949"/>
      <c r="J3553" s="352" t="str">
        <f>IF('statement of marks'!$F$3="","",'statement of marks'!$F$3)</f>
        <v>2024-25</v>
      </c>
      <c r="K3553" s="939" t="s">
        <v>62</v>
      </c>
      <c r="L3553" s="939"/>
      <c r="M3553" s="939" t="str">
        <f>IF('statement of marks'!D98="","",'statement of marks'!D98)</f>
        <v/>
      </c>
      <c r="N3553" s="950"/>
      <c r="P3553" s="362"/>
    </row>
    <row r="3554" spans="1:16" ht="21" customHeight="1">
      <c r="A3554" s="891" t="s">
        <v>36</v>
      </c>
      <c r="B3554" s="892"/>
      <c r="C3554" s="892" t="str">
        <f>IF('statement of marks'!G98="","",'statement of marks'!G98)</f>
        <v/>
      </c>
      <c r="D3554" s="892"/>
      <c r="E3554" s="892"/>
      <c r="F3554" s="892"/>
      <c r="G3554" s="892"/>
      <c r="H3554" s="892"/>
      <c r="I3554" s="892"/>
      <c r="J3554" s="892"/>
      <c r="K3554" s="892"/>
      <c r="L3554" s="892"/>
      <c r="M3554" s="892"/>
      <c r="N3554" s="951"/>
      <c r="P3554" s="362"/>
    </row>
    <row r="3555" spans="1:16" ht="21" customHeight="1">
      <c r="A3555" s="891" t="s">
        <v>37</v>
      </c>
      <c r="B3555" s="892"/>
      <c r="C3555" s="892" t="str">
        <f>IF('statement of marks'!H98="","",'statement of marks'!H98)</f>
        <v/>
      </c>
      <c r="D3555" s="892"/>
      <c r="E3555" s="892"/>
      <c r="F3555" s="892"/>
      <c r="G3555" s="892"/>
      <c r="H3555" s="892"/>
      <c r="I3555" s="892"/>
      <c r="J3555" s="892"/>
      <c r="K3555" s="892"/>
      <c r="L3555" s="892"/>
      <c r="M3555" s="892"/>
      <c r="N3555" s="951"/>
      <c r="P3555" s="362"/>
    </row>
    <row r="3556" spans="1:16" ht="21" customHeight="1">
      <c r="A3556" s="891" t="s">
        <v>38</v>
      </c>
      <c r="B3556" s="892"/>
      <c r="C3556" s="892" t="str">
        <f>IF('statement of marks'!I98="","",'statement of marks'!I98)</f>
        <v/>
      </c>
      <c r="D3556" s="892"/>
      <c r="E3556" s="892"/>
      <c r="F3556" s="892"/>
      <c r="G3556" s="892"/>
      <c r="H3556" s="892"/>
      <c r="I3556" s="892"/>
      <c r="J3556" s="892"/>
      <c r="K3556" s="892"/>
      <c r="L3556" s="892"/>
      <c r="M3556" s="892"/>
      <c r="N3556" s="951"/>
      <c r="P3556" s="362"/>
    </row>
    <row r="3557" spans="1:16" ht="21" customHeight="1">
      <c r="A3557" s="891" t="s">
        <v>243</v>
      </c>
      <c r="B3557" s="892"/>
      <c r="C3557" s="892" t="str">
        <f>IF('statement of marks'!$A$3="","",'statement of marks'!$A$3)</f>
        <v>9 'A'</v>
      </c>
      <c r="D3557" s="892"/>
      <c r="E3557" s="939" t="s">
        <v>63</v>
      </c>
      <c r="F3557" s="939"/>
      <c r="G3557" s="939"/>
      <c r="H3557" s="939" t="str">
        <f>IF('statement of marks'!E98="","",'statement of marks'!E98)</f>
        <v/>
      </c>
      <c r="I3557" s="939"/>
      <c r="J3557" s="952" t="s">
        <v>58</v>
      </c>
      <c r="K3557" s="952"/>
      <c r="L3557" s="953" t="str">
        <f>IF('statement of marks'!F98="","",'statement of marks'!F98)</f>
        <v/>
      </c>
      <c r="M3557" s="953"/>
      <c r="N3557" s="954"/>
      <c r="P3557" s="362"/>
    </row>
    <row r="3558" spans="1:16" ht="21" customHeight="1">
      <c r="A3558" s="955" t="s">
        <v>197</v>
      </c>
      <c r="B3558" s="956" t="s">
        <v>198</v>
      </c>
      <c r="C3558" s="659" t="s">
        <v>67</v>
      </c>
      <c r="D3558" s="659" t="s">
        <v>68</v>
      </c>
      <c r="E3558" s="957" t="s">
        <v>434</v>
      </c>
      <c r="F3558" s="958" t="s">
        <v>431</v>
      </c>
      <c r="G3558" s="659" t="s">
        <v>370</v>
      </c>
      <c r="H3558" s="659" t="s">
        <v>212</v>
      </c>
      <c r="I3558" s="659" t="s">
        <v>432</v>
      </c>
      <c r="J3558" s="659" t="s">
        <v>168</v>
      </c>
      <c r="K3558" s="659" t="s">
        <v>438</v>
      </c>
      <c r="L3558" s="659" t="s">
        <v>365</v>
      </c>
      <c r="M3558" s="659" t="s">
        <v>366</v>
      </c>
      <c r="N3558" s="961" t="s">
        <v>213</v>
      </c>
      <c r="P3558" s="362"/>
    </row>
    <row r="3559" spans="1:16" ht="21" customHeight="1">
      <c r="A3559" s="955"/>
      <c r="B3559" s="956"/>
      <c r="C3559" s="659"/>
      <c r="D3559" s="659"/>
      <c r="E3559" s="957"/>
      <c r="F3559" s="959"/>
      <c r="G3559" s="659"/>
      <c r="H3559" s="659"/>
      <c r="I3559" s="659"/>
      <c r="J3559" s="659"/>
      <c r="K3559" s="659"/>
      <c r="L3559" s="659"/>
      <c r="M3559" s="659"/>
      <c r="N3559" s="961"/>
      <c r="P3559" s="362"/>
    </row>
    <row r="3560" spans="1:16" ht="21" customHeight="1">
      <c r="A3560" s="955"/>
      <c r="B3560" s="956"/>
      <c r="C3560" s="659"/>
      <c r="D3560" s="659"/>
      <c r="E3560" s="957"/>
      <c r="F3560" s="960"/>
      <c r="G3560" s="659"/>
      <c r="H3560" s="659"/>
      <c r="I3560" s="659"/>
      <c r="J3560" s="659"/>
      <c r="K3560" s="659"/>
      <c r="L3560" s="659"/>
      <c r="M3560" s="659"/>
      <c r="N3560" s="961"/>
      <c r="P3560" s="362"/>
    </row>
    <row r="3561" spans="1:16" ht="21" customHeight="1">
      <c r="A3561" s="922" t="s">
        <v>149</v>
      </c>
      <c r="B3561" s="923"/>
      <c r="C3561" s="274">
        <v>10</v>
      </c>
      <c r="D3561" s="274">
        <v>10</v>
      </c>
      <c r="E3561" s="322" t="s">
        <v>436</v>
      </c>
      <c r="F3561" s="322" t="s">
        <v>437</v>
      </c>
      <c r="G3561" s="274">
        <v>70</v>
      </c>
      <c r="H3561" s="270">
        <v>100</v>
      </c>
      <c r="I3561" s="202">
        <v>100</v>
      </c>
      <c r="J3561" s="270">
        <v>200</v>
      </c>
      <c r="K3561" s="279"/>
      <c r="L3561" s="270">
        <v>100</v>
      </c>
      <c r="M3561" s="270"/>
      <c r="N3561" s="201">
        <v>200</v>
      </c>
      <c r="P3561" s="362"/>
    </row>
    <row r="3562" spans="1:16" ht="21" customHeight="1">
      <c r="A3562" s="891" t="str">
        <f>'statement of marks'!$J$3</f>
        <v xml:space="preserve"> HINDI</v>
      </c>
      <c r="B3562" s="892"/>
      <c r="C3562" s="277" t="str">
        <f>IF('statement of marks'!J98="","",'statement of marks'!J98)</f>
        <v/>
      </c>
      <c r="D3562" s="277" t="str">
        <f>IF('statement of marks'!K98="","",'statement of marks'!K98)</f>
        <v/>
      </c>
      <c r="E3562" s="277" t="str">
        <f>IF('statement of marks'!L98="","",'statement of marks'!L98)</f>
        <v/>
      </c>
      <c r="F3562" s="360" t="str">
        <f>IF('statement of marks'!N98="","",'statement of marks'!N98)</f>
        <v/>
      </c>
      <c r="G3562" s="277" t="str">
        <f>IF('statement of marks'!O98="","",'statement of marks'!O98)</f>
        <v/>
      </c>
      <c r="H3562" s="270" t="str">
        <f t="shared" ref="H3562:H3567" si="545">IF(G3562="","",SUM(C3562:G3562))</f>
        <v/>
      </c>
      <c r="I3562" s="202" t="str">
        <f>IF('statement of marks'!Q98="","",'statement of marks'!Q98)</f>
        <v/>
      </c>
      <c r="J3562" s="203" t="str">
        <f t="shared" ref="J3562:J3567" si="546">IF(I3562="","",SUM(H3562:I3562))</f>
        <v/>
      </c>
      <c r="K3562" s="275" t="str">
        <f>CONCATENATE('statement of marks'!HZ98,'statement of marks'!IA98,'statement of marks'!IB98)</f>
        <v/>
      </c>
      <c r="L3562" s="277" t="str">
        <f>IF('result subject-wise'!AB98="","",'result subject-wise'!AB98)</f>
        <v/>
      </c>
      <c r="M3562" s="277" t="str">
        <f>IF('result subject-wise'!AK98="","",'result subject-wise'!AK98)</f>
        <v/>
      </c>
      <c r="N3562" s="276" t="str">
        <f>IF(AND(K3562="RE",M3562=""),"",IF(AND(K3562="S",M3562=""),"",IF(M3562="P",SUM(H3562,L3562),J3562)))</f>
        <v/>
      </c>
      <c r="P3562" s="362"/>
    </row>
    <row r="3563" spans="1:16" ht="21" customHeight="1">
      <c r="A3563" s="891" t="str">
        <f>'statement of marks'!$Y$3</f>
        <v xml:space="preserve"> ENGLISH</v>
      </c>
      <c r="B3563" s="892"/>
      <c r="C3563" s="277" t="str">
        <f>IF('statement of marks'!Y98="","",'statement of marks'!Y98)</f>
        <v/>
      </c>
      <c r="D3563" s="277" t="str">
        <f>IF('statement of marks'!Z98="","",'statement of marks'!Z98)</f>
        <v/>
      </c>
      <c r="E3563" s="277" t="str">
        <f>IF('statement of marks'!AA98="","",'statement of marks'!AA98)</f>
        <v/>
      </c>
      <c r="F3563" s="360" t="str">
        <f>IF('statement of marks'!AC98="","",'statement of marks'!AC98)</f>
        <v/>
      </c>
      <c r="G3563" s="277" t="str">
        <f>IF('statement of marks'!AD98="","",'statement of marks'!AD98)</f>
        <v/>
      </c>
      <c r="H3563" s="270" t="str">
        <f t="shared" si="545"/>
        <v/>
      </c>
      <c r="I3563" s="202" t="str">
        <f>IF('statement of marks'!AF98="","",'statement of marks'!AF98)</f>
        <v/>
      </c>
      <c r="J3563" s="203" t="str">
        <f t="shared" si="546"/>
        <v/>
      </c>
      <c r="K3563" s="275" t="str">
        <f>CONCATENATE('statement of marks'!IC98,'statement of marks'!ID98,'statement of marks'!IE98,)</f>
        <v/>
      </c>
      <c r="L3563" s="277" t="str">
        <f>IF('result subject-wise'!AC98="","",'result subject-wise'!AC98)</f>
        <v/>
      </c>
      <c r="M3563" s="277" t="str">
        <f>IF('result subject-wise'!AL98="","",'result subject-wise'!AL98)</f>
        <v/>
      </c>
      <c r="N3563" s="276" t="str">
        <f t="shared" ref="N3563:N3567" si="547">IF(AND(K3563="RE",M3563=""),"",IF(AND(K3563="S",M3563=""),"",IF(M3563="P",SUM(H3563,L3563),J3563)))</f>
        <v/>
      </c>
      <c r="P3563" s="362"/>
    </row>
    <row r="3564" spans="1:16" ht="21" customHeight="1">
      <c r="A3564" s="891" t="str">
        <f>'statement of marks'!AO98</f>
        <v/>
      </c>
      <c r="B3564" s="892"/>
      <c r="C3564" s="277" t="str">
        <f>IF('statement of marks'!AP98="","",'statement of marks'!AP98)</f>
        <v/>
      </c>
      <c r="D3564" s="277" t="str">
        <f>IF('statement of marks'!AQ98="","",'statement of marks'!AQ98)</f>
        <v/>
      </c>
      <c r="E3564" s="277" t="str">
        <f>IF('statement of marks'!AR98="","",'statement of marks'!AR98)</f>
        <v/>
      </c>
      <c r="F3564" s="360" t="str">
        <f>IF('statement of marks'!AT98="","",'statement of marks'!AT98)</f>
        <v/>
      </c>
      <c r="G3564" s="277" t="str">
        <f>IF('statement of marks'!AU98="","",'statement of marks'!AU98)</f>
        <v/>
      </c>
      <c r="H3564" s="270" t="str">
        <f t="shared" si="545"/>
        <v/>
      </c>
      <c r="I3564" s="202" t="str">
        <f>IF('statement of marks'!AW98="","",'statement of marks'!AW98)</f>
        <v/>
      </c>
      <c r="J3564" s="203" t="str">
        <f t="shared" si="546"/>
        <v/>
      </c>
      <c r="K3564" s="275" t="str">
        <f>CONCATENATE('statement of marks'!IF98,'statement of marks'!IL98,'statement of marks'!IM98)</f>
        <v/>
      </c>
      <c r="L3564" s="277" t="str">
        <f>IF('result subject-wise'!AD98="","",'result subject-wise'!AD98)</f>
        <v/>
      </c>
      <c r="M3564" s="277" t="str">
        <f>IF('result subject-wise'!AM98="","",'result subject-wise'!AM98)</f>
        <v/>
      </c>
      <c r="N3564" s="276" t="str">
        <f t="shared" si="547"/>
        <v/>
      </c>
      <c r="P3564" s="362"/>
    </row>
    <row r="3565" spans="1:16" ht="21" customHeight="1">
      <c r="A3565" s="891" t="str">
        <f>'statement of marks'!$BE$3</f>
        <v xml:space="preserve"> SCIENCE</v>
      </c>
      <c r="B3565" s="892"/>
      <c r="C3565" s="277" t="str">
        <f>IF('statement of marks'!BE98="","",'statement of marks'!BE98)</f>
        <v/>
      </c>
      <c r="D3565" s="277" t="str">
        <f>IF('statement of marks'!BF98="","",'statement of marks'!BF98)</f>
        <v/>
      </c>
      <c r="E3565" s="277" t="str">
        <f>IF('statement of marks'!BG98="","",'statement of marks'!BG98)</f>
        <v/>
      </c>
      <c r="F3565" s="360" t="str">
        <f>IF('statement of marks'!BI98="","",'statement of marks'!BI98)</f>
        <v/>
      </c>
      <c r="G3565" s="277" t="str">
        <f>IF('statement of marks'!BJ98="","",'statement of marks'!BJ98)</f>
        <v/>
      </c>
      <c r="H3565" s="270" t="str">
        <f t="shared" si="545"/>
        <v/>
      </c>
      <c r="I3565" s="202" t="str">
        <f>IF('statement of marks'!BL98="","",'statement of marks'!BL98)</f>
        <v/>
      </c>
      <c r="J3565" s="203" t="str">
        <f t="shared" si="546"/>
        <v/>
      </c>
      <c r="K3565" s="275" t="str">
        <f>CONCATENATE('statement of marks'!IN98,'statement of marks'!IO98,'statement of marks'!IP98)</f>
        <v/>
      </c>
      <c r="L3565" s="277" t="str">
        <f>IF('result subject-wise'!AE98="","",'result subject-wise'!AE98)</f>
        <v/>
      </c>
      <c r="M3565" s="277" t="str">
        <f>IF('result subject-wise'!AN98="","",'result subject-wise'!AN98)</f>
        <v/>
      </c>
      <c r="N3565" s="276" t="str">
        <f t="shared" si="547"/>
        <v/>
      </c>
      <c r="P3565" s="362"/>
    </row>
    <row r="3566" spans="1:16" ht="21" customHeight="1">
      <c r="A3566" s="909" t="str">
        <f>'statement of marks'!$BU98</f>
        <v xml:space="preserve"> SOCIAL SCIENCE</v>
      </c>
      <c r="B3566" s="910"/>
      <c r="C3566" s="277">
        <f>IF('statement of marks'!CL98="","",'statement of marks'!CL98)</f>
        <v>10</v>
      </c>
      <c r="D3566" s="277">
        <f>IF('statement of marks'!CM98="","",'statement of marks'!CM98)</f>
        <v>10</v>
      </c>
      <c r="E3566" s="277">
        <f>IF('statement of marks'!CN98="","",'statement of marks'!CN98)</f>
        <v>9</v>
      </c>
      <c r="F3566" s="360">
        <f>IF('statement of marks'!CO98="","",'statement of marks'!CO98)</f>
        <v>0.5</v>
      </c>
      <c r="G3566" s="277">
        <f>IF('statement of marks'!CP98="","",'statement of marks'!CP98)</f>
        <v>70</v>
      </c>
      <c r="H3566" s="270">
        <f t="shared" si="545"/>
        <v>99.5</v>
      </c>
      <c r="I3566" s="202">
        <f>IF('statement of marks'!CR98="","",'statement of marks'!CR98)</f>
        <v>100</v>
      </c>
      <c r="J3566" s="203">
        <f t="shared" si="546"/>
        <v>199.5</v>
      </c>
      <c r="K3566" s="275" t="str">
        <f>CONCATENATE('statement of marks'!IQ98,'statement of marks'!IR98,'statement of marks'!IS98)</f>
        <v/>
      </c>
      <c r="L3566" s="277" t="str">
        <f>IF('result subject-wise'!AF98="","",'result subject-wise'!AF98)</f>
        <v/>
      </c>
      <c r="M3566" s="277" t="str">
        <f>IF('result subject-wise'!AO98="","",'result subject-wise'!AO98)</f>
        <v/>
      </c>
      <c r="N3566" s="276">
        <f t="shared" si="547"/>
        <v>199.5</v>
      </c>
      <c r="P3566" s="362"/>
    </row>
    <row r="3567" spans="1:16" ht="21" customHeight="1">
      <c r="A3567" s="891" t="str">
        <f>'statement of marks'!$CZ$3</f>
        <v xml:space="preserve"> MATHEMATICS</v>
      </c>
      <c r="B3567" s="892"/>
      <c r="C3567" s="277">
        <f>IF('statement of marks'!CZ98="","",'statement of marks'!CZ98)</f>
        <v>5</v>
      </c>
      <c r="D3567" s="277">
        <f>IF('statement of marks'!DA98="","",'statement of marks'!DA98)</f>
        <v>4</v>
      </c>
      <c r="E3567" s="277">
        <f>IF('statement of marks'!DB98="","",'statement of marks'!DB98)</f>
        <v>8</v>
      </c>
      <c r="F3567" s="360">
        <f>IF('statement of marks'!DD98="","",'statement of marks'!DD98)</f>
        <v>1</v>
      </c>
      <c r="G3567" s="277">
        <f>IF('statement of marks'!DE98="","",'statement of marks'!DE98)</f>
        <v>25</v>
      </c>
      <c r="H3567" s="270">
        <f t="shared" si="545"/>
        <v>43</v>
      </c>
      <c r="I3567" s="202">
        <f>IF('statement of marks'!DG98="","",'statement of marks'!DG98)</f>
        <v>90</v>
      </c>
      <c r="J3567" s="203">
        <f t="shared" si="546"/>
        <v>133</v>
      </c>
      <c r="K3567" s="275" t="str">
        <f>CONCATENATE('statement of marks'!IT98,'statement of marks'!IU98,'statement of marks'!IV98)</f>
        <v/>
      </c>
      <c r="L3567" s="277" t="str">
        <f>IF('result subject-wise'!AG98="","",'result subject-wise'!AG98)</f>
        <v/>
      </c>
      <c r="M3567" s="277" t="str">
        <f>IF('result subject-wise'!AP98="","",'result subject-wise'!AP98)</f>
        <v/>
      </c>
      <c r="N3567" s="276">
        <f t="shared" si="547"/>
        <v>133</v>
      </c>
      <c r="P3567" s="362"/>
    </row>
    <row r="3568" spans="1:16" ht="21" customHeight="1">
      <c r="A3568" s="911" t="s">
        <v>214</v>
      </c>
      <c r="B3568" s="912"/>
      <c r="C3568" s="274">
        <f t="shared" ref="C3568:D3568" si="548">IF(C3567="","",SUM(C3562:C3567))</f>
        <v>15</v>
      </c>
      <c r="D3568" s="274">
        <f t="shared" si="548"/>
        <v>14</v>
      </c>
      <c r="E3568" s="274">
        <f>IF(E3567="","",SUM(E3562:E3567))</f>
        <v>17</v>
      </c>
      <c r="F3568" s="361">
        <f>IF(F3567="","",SUM(F3562:F3567))</f>
        <v>1.5</v>
      </c>
      <c r="G3568" s="274">
        <f t="shared" ref="G3568:J3568" si="549">IF(G3567="","",SUM(G3562:G3567))</f>
        <v>95</v>
      </c>
      <c r="H3568" s="274">
        <f t="shared" si="549"/>
        <v>142.5</v>
      </c>
      <c r="I3568" s="274">
        <f t="shared" si="549"/>
        <v>190</v>
      </c>
      <c r="J3568" s="274">
        <f t="shared" si="549"/>
        <v>332.5</v>
      </c>
      <c r="K3568" s="913"/>
      <c r="L3568" s="914"/>
      <c r="M3568" s="919">
        <f>COUNTIF(M3562:M3567,"F")</f>
        <v>0</v>
      </c>
      <c r="N3568" s="273">
        <f>SUM(N3562:N3567)</f>
        <v>332.5</v>
      </c>
      <c r="P3568" s="362"/>
    </row>
    <row r="3569" spans="1:16" ht="21" customHeight="1">
      <c r="A3569" s="911" t="s">
        <v>199</v>
      </c>
      <c r="B3569" s="912"/>
      <c r="C3569" s="270">
        <f>60-(COUNTIF(C3562:C3567,"NA")*C3561+COUNTIF(C3562:C3567,"ML")*C3561)</f>
        <v>60</v>
      </c>
      <c r="D3569" s="270">
        <f>60-(COUNTIF(D3562:D3567,"NA")*D3561+COUNTIF(D3562:D3567,"ML")*D3561)</f>
        <v>60</v>
      </c>
      <c r="E3569" s="270">
        <f>53-(COUNTIF(E3562:E3567,"NA")*9+COUNTIF(E3562:E3567,"ML")*9)</f>
        <v>53</v>
      </c>
      <c r="F3569" s="270">
        <f>7-(COUNTIF(F3562:F3567,"ML")*1)</f>
        <v>7</v>
      </c>
      <c r="G3569" s="270">
        <f>420-(COUNTIF(G3562:G3567,"NA")*G3561+COUNTIF(G3562:G3567,"ML")*G3561)</f>
        <v>420</v>
      </c>
      <c r="H3569" s="270">
        <f>SUM(C3569:G3569)</f>
        <v>600</v>
      </c>
      <c r="I3569" s="270">
        <f>600-(COUNTIF(I3562:I3567,"ML")*100)</f>
        <v>600</v>
      </c>
      <c r="J3569" s="270">
        <f>SUM(H3569:I3569)</f>
        <v>1200</v>
      </c>
      <c r="K3569" s="915"/>
      <c r="L3569" s="916"/>
      <c r="M3569" s="920"/>
      <c r="N3569" s="201">
        <f>6*N3561</f>
        <v>1200</v>
      </c>
      <c r="P3569" s="362"/>
    </row>
    <row r="3570" spans="1:16" ht="21" customHeight="1">
      <c r="A3570" s="922" t="s">
        <v>130</v>
      </c>
      <c r="B3570" s="923"/>
      <c r="C3570" s="204">
        <f t="shared" ref="C3570:J3570" si="550">C3568/C3569*100</f>
        <v>25</v>
      </c>
      <c r="D3570" s="204">
        <f t="shared" si="550"/>
        <v>23.333333333333332</v>
      </c>
      <c r="E3570" s="204">
        <f t="shared" si="550"/>
        <v>32.075471698113205</v>
      </c>
      <c r="F3570" s="204">
        <f t="shared" si="550"/>
        <v>21.428571428571427</v>
      </c>
      <c r="G3570" s="204">
        <f t="shared" si="550"/>
        <v>22.61904761904762</v>
      </c>
      <c r="H3570" s="204">
        <f t="shared" si="550"/>
        <v>23.75</v>
      </c>
      <c r="I3570" s="204">
        <f t="shared" si="550"/>
        <v>31.666666666666664</v>
      </c>
      <c r="J3570" s="204">
        <f t="shared" si="550"/>
        <v>27.708333333333336</v>
      </c>
      <c r="K3570" s="917"/>
      <c r="L3570" s="918"/>
      <c r="M3570" s="921"/>
      <c r="N3570" s="354">
        <f>N3568/N3569*100</f>
        <v>27.708333333333336</v>
      </c>
      <c r="P3570" s="363"/>
    </row>
    <row r="3571" spans="1:16" ht="21" customHeight="1">
      <c r="A3571" s="891" t="str">
        <f>'statement of marks'!$DS$3</f>
        <v>RAJASTHAN KA SWARNIM ITIHAS</v>
      </c>
      <c r="B3571" s="892"/>
      <c r="C3571" s="272">
        <f>IF('statement of marks'!DS98="","",'statement of marks'!DS98)</f>
        <v>10</v>
      </c>
      <c r="D3571" s="272">
        <f>IF('statement of marks'!DT98="","",'statement of marks'!DT98)</f>
        <v>10</v>
      </c>
      <c r="E3571" s="277">
        <f>IF('statement of marks'!DU98="","",'statement of marks'!DU98)</f>
        <v>10</v>
      </c>
      <c r="F3571" s="924"/>
      <c r="G3571" s="272">
        <f>IF('statement of marks'!DW98="","",'statement of marks'!DW98)</f>
        <v>70</v>
      </c>
      <c r="H3571" s="270">
        <f>IF(G3571="","",SUM(C3571:G3571))</f>
        <v>100</v>
      </c>
      <c r="I3571" s="272">
        <f>IF('statement of marks'!DY98="","",'statement of marks'!DY98)</f>
        <v>100</v>
      </c>
      <c r="J3571" s="270">
        <f>IF(I3571="","",SUM(H3571:I3571))</f>
        <v>200</v>
      </c>
      <c r="K3571" s="275" t="str">
        <f>IF('statement of marks'!IW98="","",'statement of marks'!IW98)</f>
        <v/>
      </c>
      <c r="L3571" s="280" t="str">
        <f>IF('result subject-wise'!AQ98="","",'result subject-wise'!AQ98)</f>
        <v/>
      </c>
      <c r="M3571" s="927" t="s">
        <v>441</v>
      </c>
      <c r="N3571" s="928"/>
      <c r="P3571" s="362"/>
    </row>
    <row r="3572" spans="1:16" ht="21" customHeight="1">
      <c r="A3572" s="891" t="str">
        <f>'statement of marks'!$EG$3</f>
        <v xml:space="preserve"> PH. AND HEALTH EDU.</v>
      </c>
      <c r="B3572" s="892"/>
      <c r="C3572" s="272">
        <f>IF('statement of marks'!EI98="","",'statement of marks'!EI98)</f>
        <v>14</v>
      </c>
      <c r="D3572" s="272">
        <f>IF('statement of marks'!EL98="","",'statement of marks'!EL98)</f>
        <v>11</v>
      </c>
      <c r="E3572" s="277">
        <f>IF('statement of marks'!EO98="","",'statement of marks'!EO98)</f>
        <v>25</v>
      </c>
      <c r="F3572" s="925"/>
      <c r="G3572" s="272">
        <f>IF('statement of marks'!EU98="","",'statement of marks'!EU98)</f>
        <v>38</v>
      </c>
      <c r="H3572" s="270">
        <f>IF(G3572="","",SUM(C3572:G3572))</f>
        <v>88</v>
      </c>
      <c r="I3572" s="272">
        <f>IF('statement of marks'!EZ98="","",'statement of marks'!EZ98)</f>
        <v>100</v>
      </c>
      <c r="J3572" s="270">
        <f>IF(I3572="","",SUM(H3572:I3572))</f>
        <v>188</v>
      </c>
      <c r="K3572" s="275" t="str">
        <f>IF('statement of marks'!IX98="","",'statement of marks'!IX98)</f>
        <v>A</v>
      </c>
      <c r="L3572" s="274" t="str">
        <f>IF('result subject-wise'!AR98="","",'result subject-wise'!AR98)</f>
        <v/>
      </c>
      <c r="M3572" s="929"/>
      <c r="N3572" s="930"/>
      <c r="P3572" s="362"/>
    </row>
    <row r="3573" spans="1:16" ht="21" customHeight="1">
      <c r="A3573" s="891" t="str">
        <f>'statement of marks'!$FJ$3</f>
        <v xml:space="preserve"> FOUNDATION OF IT</v>
      </c>
      <c r="B3573" s="892"/>
      <c r="C3573" s="272">
        <f>IF('statement of marks'!FJ98="","",'statement of marks'!FJ98)</f>
        <v>10</v>
      </c>
      <c r="D3573" s="272">
        <f>IF('statement of marks'!FK98="","",'statement of marks'!FK98)</f>
        <v>10</v>
      </c>
      <c r="E3573" s="277">
        <f>IF('statement of marks'!FL98="","",'statement of marks'!FL98)</f>
        <v>10</v>
      </c>
      <c r="F3573" s="926"/>
      <c r="G3573" s="272">
        <f>IF('statement of marks'!FP98="","",'statement of marks'!FP98)</f>
        <v>51</v>
      </c>
      <c r="H3573" s="270">
        <f>IF(G3573="","",SUM(C3573:G3573))</f>
        <v>81</v>
      </c>
      <c r="I3573" s="272">
        <f>IF('statement of marks'!FU98="","",'statement of marks'!FU98)</f>
        <v>90</v>
      </c>
      <c r="J3573" s="270">
        <f>IF(I3573="","",SUM(H3573:I3573))</f>
        <v>171</v>
      </c>
      <c r="K3573" s="275" t="str">
        <f>IF('statement of marks'!IY98="","",'statement of marks'!IY98)</f>
        <v>A</v>
      </c>
      <c r="L3573" s="274" t="str">
        <f>IF('result subject-wise'!AS98="","",'result subject-wise'!AS98)</f>
        <v/>
      </c>
      <c r="M3573" s="931" t="str">
        <f>IF('result subject-wise'!AV98="","",'result subject-wise'!AV98)</f>
        <v/>
      </c>
      <c r="N3573" s="932"/>
      <c r="P3573" s="362"/>
    </row>
    <row r="3574" spans="1:16" ht="21" customHeight="1">
      <c r="A3574" s="891" t="str">
        <f>'statement of marks'!$GE$3</f>
        <v xml:space="preserve"> S.U.P.W.</v>
      </c>
      <c r="B3574" s="892"/>
      <c r="C3574" s="933" t="s">
        <v>244</v>
      </c>
      <c r="D3574" s="934"/>
      <c r="E3574" s="933" t="s">
        <v>74</v>
      </c>
      <c r="F3574" s="933"/>
      <c r="G3574" s="934"/>
      <c r="H3574" s="934" t="s">
        <v>75</v>
      </c>
      <c r="I3574" s="934"/>
      <c r="J3574" s="270" t="s">
        <v>35</v>
      </c>
      <c r="K3574" s="274" t="s">
        <v>52</v>
      </c>
      <c r="L3574" s="935"/>
      <c r="M3574" s="933" t="s">
        <v>130</v>
      </c>
      <c r="N3574" s="936"/>
      <c r="P3574" s="362"/>
    </row>
    <row r="3575" spans="1:16" ht="21" customHeight="1">
      <c r="A3575" s="891"/>
      <c r="B3575" s="892"/>
      <c r="C3575" s="934">
        <f>'statement of marks'!$GE$6</f>
        <v>25</v>
      </c>
      <c r="D3575" s="934"/>
      <c r="E3575" s="934">
        <f>'statement of marks'!$GF$6</f>
        <v>45</v>
      </c>
      <c r="F3575" s="934"/>
      <c r="G3575" s="934"/>
      <c r="H3575" s="934">
        <f>'statement of marks'!$GG$6</f>
        <v>30</v>
      </c>
      <c r="I3575" s="934"/>
      <c r="J3575" s="270">
        <f>SUM(C3575,E3575,H3575)</f>
        <v>100</v>
      </c>
      <c r="K3575" s="274"/>
      <c r="L3575" s="935"/>
      <c r="M3575" s="937" t="str">
        <f>IF(M3573="PASS",N3570,"")</f>
        <v/>
      </c>
      <c r="N3575" s="938"/>
      <c r="P3575" s="362"/>
    </row>
    <row r="3576" spans="1:16" ht="21" customHeight="1">
      <c r="A3576" s="891"/>
      <c r="B3576" s="892"/>
      <c r="C3576" s="939">
        <f>IF('statement of marks'!GE98="","",'statement of marks'!GE98)</f>
        <v>24</v>
      </c>
      <c r="D3576" s="939"/>
      <c r="E3576" s="939">
        <f>'statement of marks'!GF98</f>
        <v>44</v>
      </c>
      <c r="F3576" s="939"/>
      <c r="G3576" s="939"/>
      <c r="H3576" s="939">
        <f>'statement of marks'!GG98</f>
        <v>30</v>
      </c>
      <c r="I3576" s="939"/>
      <c r="J3576" s="272">
        <f>IF(H3576="","",SUM(C3576,E3576,H3576))</f>
        <v>98</v>
      </c>
      <c r="K3576" s="275" t="str">
        <f>IF('statement of marks'!IZ98="","",'statement of marks'!IZ98)</f>
        <v>A</v>
      </c>
      <c r="L3576" s="935"/>
      <c r="M3576" s="940" t="s">
        <v>50</v>
      </c>
      <c r="N3576" s="941"/>
      <c r="P3576" s="362"/>
    </row>
    <row r="3577" spans="1:16" ht="21" customHeight="1">
      <c r="A3577" s="891" t="str">
        <f>'statement of marks'!$GN$3</f>
        <v xml:space="preserve"> ART EDU.</v>
      </c>
      <c r="B3577" s="892"/>
      <c r="C3577" s="934" t="s">
        <v>76</v>
      </c>
      <c r="D3577" s="934"/>
      <c r="E3577" s="934" t="s">
        <v>77</v>
      </c>
      <c r="F3577" s="934"/>
      <c r="G3577" s="934"/>
      <c r="H3577" s="934" t="s">
        <v>78</v>
      </c>
      <c r="I3577" s="934"/>
      <c r="J3577" s="270" t="s">
        <v>35</v>
      </c>
      <c r="K3577" s="274" t="s">
        <v>52</v>
      </c>
      <c r="L3577" s="935"/>
      <c r="M3577" s="942" t="str">
        <f>IF(M3575="","",IF(M3575&gt;=60,"FIRST",IF(M3575&gt;=48,"SECOND",IF(M3575&gt;=36,"THIRD"))))</f>
        <v/>
      </c>
      <c r="N3577" s="943"/>
      <c r="P3577" s="362"/>
    </row>
    <row r="3578" spans="1:16" ht="21" customHeight="1">
      <c r="A3578" s="891"/>
      <c r="B3578" s="892"/>
      <c r="C3578" s="934">
        <f>'statement of marks'!$GN$6</f>
        <v>25</v>
      </c>
      <c r="D3578" s="934"/>
      <c r="E3578" s="274">
        <f>'statement of marks'!$GO$6</f>
        <v>30</v>
      </c>
      <c r="F3578" s="274"/>
      <c r="G3578" s="270">
        <f>'statement of marks'!$GP$6</f>
        <v>30</v>
      </c>
      <c r="H3578" s="934">
        <f>'statement of marks'!$GQ$6</f>
        <v>15</v>
      </c>
      <c r="I3578" s="934"/>
      <c r="J3578" s="270">
        <f>SUM(C3578,E3578,G3578,H3578)</f>
        <v>100</v>
      </c>
      <c r="K3578" s="274"/>
      <c r="L3578" s="935"/>
      <c r="M3578" s="942"/>
      <c r="N3578" s="943"/>
      <c r="P3578" s="362"/>
    </row>
    <row r="3579" spans="1:16" ht="21" customHeight="1">
      <c r="A3579" s="891"/>
      <c r="B3579" s="892"/>
      <c r="C3579" s="939">
        <f>IF('statement of marks'!GN98="","",'statement of marks'!GN98)</f>
        <v>24</v>
      </c>
      <c r="D3579" s="939"/>
      <c r="E3579" s="277">
        <f>'statement of marks'!GO98</f>
        <v>28</v>
      </c>
      <c r="F3579" s="277"/>
      <c r="G3579" s="272">
        <f>'statement of marks'!GP98</f>
        <v>27</v>
      </c>
      <c r="H3579" s="939">
        <f>'statement of marks'!GQ98</f>
        <v>14</v>
      </c>
      <c r="I3579" s="939"/>
      <c r="J3579" s="270">
        <f>IF(H3579="","",SUM(C3579:H3579))</f>
        <v>93</v>
      </c>
      <c r="K3579" s="275" t="str">
        <f>IF('statement of marks'!JA98="","",'statement of marks'!JA98)</f>
        <v>A</v>
      </c>
      <c r="L3579" s="944" t="s">
        <v>442</v>
      </c>
      <c r="M3579" s="945"/>
      <c r="N3579" s="946"/>
      <c r="P3579" s="362"/>
    </row>
    <row r="3580" spans="1:16" ht="21" customHeight="1">
      <c r="A3580" s="922" t="s">
        <v>439</v>
      </c>
      <c r="B3580" s="923"/>
      <c r="C3580" s="901" t="str">
        <f>'statement of marks'!HK98</f>
        <v/>
      </c>
      <c r="D3580" s="901"/>
      <c r="E3580" s="901"/>
      <c r="F3580" s="278"/>
      <c r="G3580" s="278" t="s">
        <v>211</v>
      </c>
      <c r="H3580" s="275" t="str">
        <f>IF('statement of marks'!DR98="","",'statement of marks'!DR98)</f>
        <v/>
      </c>
      <c r="I3580" s="942" t="s">
        <v>209</v>
      </c>
      <c r="J3580" s="942"/>
      <c r="K3580" s="272" t="str">
        <f>IF('statement of marks'!HM98="","",'statement of marks'!HM98)</f>
        <v/>
      </c>
      <c r="L3580" s="945"/>
      <c r="M3580" s="945"/>
      <c r="N3580" s="946"/>
      <c r="P3580" s="362"/>
    </row>
    <row r="3581" spans="1:16" ht="21" customHeight="1">
      <c r="A3581" s="310" t="s">
        <v>363</v>
      </c>
      <c r="B3581" s="947" t="s">
        <v>202</v>
      </c>
      <c r="C3581" s="947"/>
      <c r="D3581" s="939" t="s">
        <v>203</v>
      </c>
      <c r="E3581" s="939"/>
      <c r="F3581" s="272"/>
      <c r="G3581" s="939" t="s">
        <v>204</v>
      </c>
      <c r="H3581" s="939"/>
      <c r="I3581" s="939" t="s">
        <v>205</v>
      </c>
      <c r="J3581" s="939"/>
      <c r="K3581" s="272" t="s">
        <v>324</v>
      </c>
      <c r="L3581" s="945"/>
      <c r="M3581" s="945"/>
      <c r="N3581" s="946"/>
      <c r="P3581" s="362"/>
    </row>
    <row r="3582" spans="1:16" ht="21" customHeight="1">
      <c r="A3582" s="891" t="s">
        <v>200</v>
      </c>
      <c r="B3582" s="892"/>
      <c r="C3582" s="277" t="str">
        <f>IF('statement of marks'!HO98="","",'statement of marks'!HO98)</f>
        <v/>
      </c>
      <c r="D3582" s="893" t="str">
        <f>IF('statement of marks'!HQ98="","",'statement of marks'!HQ98)</f>
        <v/>
      </c>
      <c r="E3582" s="893"/>
      <c r="F3582" s="277"/>
      <c r="G3582" s="893" t="str">
        <f>IF('statement of marks'!HS98="","",'statement of marks'!HS98)</f>
        <v/>
      </c>
      <c r="H3582" s="893"/>
      <c r="I3582" s="893" t="str">
        <f>IF('statement of marks'!HU98="","",'statement of marks'!HU98)</f>
        <v/>
      </c>
      <c r="J3582" s="893"/>
      <c r="K3582" s="275" t="str">
        <f>'statement of marks'!HW98</f>
        <v/>
      </c>
      <c r="L3582" s="894" t="str">
        <f>IF(OR(M3573="PASS",M3573="FAIL"),'result subject-wise'!$AV$112,"")</f>
        <v/>
      </c>
      <c r="M3582" s="894"/>
      <c r="N3582" s="895"/>
      <c r="P3582" s="362"/>
    </row>
    <row r="3583" spans="1:16" ht="21" customHeight="1">
      <c r="A3583" s="896" t="s">
        <v>201</v>
      </c>
      <c r="B3583" s="897"/>
      <c r="C3583" s="274" t="str">
        <f>IF('statement of marks'!HN98="","",'statement of marks'!HN98)</f>
        <v/>
      </c>
      <c r="D3583" s="898" t="str">
        <f>IF('statement of marks'!HP98="","",'statement of marks'!HP98)</f>
        <v/>
      </c>
      <c r="E3583" s="898"/>
      <c r="F3583" s="274"/>
      <c r="G3583" s="898" t="str">
        <f>IF('statement of marks'!HR98="","",'statement of marks'!HR98)</f>
        <v/>
      </c>
      <c r="H3583" s="898"/>
      <c r="I3583" s="898" t="str">
        <f>IF('statement of marks'!HT98="","",'statement of marks'!HT98)</f>
        <v/>
      </c>
      <c r="J3583" s="898"/>
      <c r="K3583" s="274" t="str">
        <f>'statement of marks'!HV98</f>
        <v/>
      </c>
      <c r="L3583" s="894"/>
      <c r="M3583" s="894"/>
      <c r="N3583" s="895"/>
      <c r="P3583" s="362"/>
    </row>
    <row r="3584" spans="1:16" ht="21" customHeight="1">
      <c r="A3584" s="899" t="s">
        <v>323</v>
      </c>
      <c r="B3584" s="900"/>
      <c r="C3584" s="22"/>
      <c r="D3584" s="901"/>
      <c r="E3584" s="901"/>
      <c r="F3584" s="278"/>
      <c r="G3584" s="901"/>
      <c r="H3584" s="901"/>
      <c r="I3584" s="901"/>
      <c r="J3584" s="901"/>
      <c r="K3584" s="901"/>
      <c r="L3584" s="901"/>
      <c r="M3584" s="901"/>
      <c r="N3584" s="902"/>
      <c r="P3584" s="362"/>
    </row>
    <row r="3585" spans="1:16" ht="21" customHeight="1">
      <c r="A3585" s="899" t="s">
        <v>206</v>
      </c>
      <c r="B3585" s="900"/>
      <c r="C3585" s="22"/>
      <c r="D3585" s="901"/>
      <c r="E3585" s="901"/>
      <c r="F3585" s="278"/>
      <c r="G3585" s="901"/>
      <c r="H3585" s="901"/>
      <c r="I3585" s="901"/>
      <c r="J3585" s="901"/>
      <c r="K3585" s="901"/>
      <c r="L3585" s="901"/>
      <c r="M3585" s="901"/>
      <c r="N3585" s="902"/>
      <c r="P3585" s="362"/>
    </row>
    <row r="3586" spans="1:16" ht="21" customHeight="1">
      <c r="A3586" s="891" t="s">
        <v>322</v>
      </c>
      <c r="B3586" s="892"/>
      <c r="C3586" s="22"/>
      <c r="D3586" s="901"/>
      <c r="E3586" s="901"/>
      <c r="F3586" s="278"/>
      <c r="G3586" s="901"/>
      <c r="H3586" s="901"/>
      <c r="I3586" s="901"/>
      <c r="J3586" s="901"/>
      <c r="K3586" s="594" t="s">
        <v>322</v>
      </c>
      <c r="L3586" s="901"/>
      <c r="M3586" s="901"/>
      <c r="N3586" s="902"/>
      <c r="P3586" s="362"/>
    </row>
    <row r="3587" spans="1:16" ht="21" customHeight="1">
      <c r="A3587" s="891" t="s">
        <v>207</v>
      </c>
      <c r="B3587" s="892"/>
      <c r="C3587" s="22"/>
      <c r="D3587" s="901"/>
      <c r="E3587" s="901"/>
      <c r="F3587" s="278"/>
      <c r="G3587" s="901"/>
      <c r="H3587" s="901"/>
      <c r="I3587" s="901"/>
      <c r="J3587" s="901"/>
      <c r="K3587" s="901"/>
      <c r="L3587" s="901"/>
      <c r="M3587" s="901"/>
      <c r="N3587" s="902"/>
      <c r="P3587" s="362"/>
    </row>
    <row r="3588" spans="1:16" ht="21" customHeight="1" thickBot="1">
      <c r="A3588" s="905" t="s">
        <v>208</v>
      </c>
      <c r="B3588" s="906"/>
      <c r="C3588" s="906"/>
      <c r="D3588" s="906"/>
      <c r="E3588" s="906"/>
      <c r="F3588" s="314"/>
      <c r="G3588" s="907">
        <f>'statement of marks'!$HV$108</f>
        <v>45781</v>
      </c>
      <c r="H3588" s="907"/>
      <c r="I3588" s="908" t="s">
        <v>210</v>
      </c>
      <c r="J3588" s="908"/>
      <c r="K3588" s="903"/>
      <c r="L3588" s="903"/>
      <c r="M3588" s="903"/>
      <c r="N3588" s="904"/>
      <c r="P3588" s="362"/>
    </row>
    <row r="3589" spans="1:16" ht="21" customHeight="1" thickTop="1">
      <c r="A3589" s="962" t="s">
        <v>195</v>
      </c>
      <c r="B3589" s="963"/>
      <c r="C3589" s="963"/>
      <c r="D3589" s="963"/>
      <c r="E3589" s="963"/>
      <c r="F3589" s="963"/>
      <c r="G3589" s="963"/>
      <c r="H3589" s="963"/>
      <c r="I3589" s="963"/>
      <c r="J3589" s="963"/>
      <c r="K3589" s="963"/>
      <c r="L3589" s="963"/>
      <c r="M3589" s="963"/>
      <c r="N3589" s="964"/>
      <c r="P3589" s="362"/>
    </row>
    <row r="3590" spans="1:16" ht="21" customHeight="1">
      <c r="A3590" s="965" t="str">
        <f>IF('statement of marks'!$A$2="","",'statement of marks'!$A$2)</f>
        <v>Govt. Higher Secondary School, XYZ</v>
      </c>
      <c r="B3590" s="966"/>
      <c r="C3590" s="966"/>
      <c r="D3590" s="966"/>
      <c r="E3590" s="966"/>
      <c r="F3590" s="966"/>
      <c r="G3590" s="966"/>
      <c r="H3590" s="966"/>
      <c r="I3590" s="966"/>
      <c r="J3590" s="966"/>
      <c r="K3590" s="966"/>
      <c r="L3590" s="966"/>
      <c r="M3590" s="966"/>
      <c r="N3590" s="967"/>
      <c r="P3590" s="362"/>
    </row>
    <row r="3591" spans="1:16" ht="21" customHeight="1">
      <c r="A3591" s="965"/>
      <c r="B3591" s="966"/>
      <c r="C3591" s="966"/>
      <c r="D3591" s="966"/>
      <c r="E3591" s="966"/>
      <c r="F3591" s="966"/>
      <c r="G3591" s="966"/>
      <c r="H3591" s="966"/>
      <c r="I3591" s="966"/>
      <c r="J3591" s="966"/>
      <c r="K3591" s="966"/>
      <c r="L3591" s="966"/>
      <c r="M3591" s="966"/>
      <c r="N3591" s="967"/>
      <c r="P3591" s="362"/>
    </row>
    <row r="3592" spans="1:16" ht="21" customHeight="1">
      <c r="A3592" s="891" t="s">
        <v>196</v>
      </c>
      <c r="B3592" s="892"/>
      <c r="C3592" s="939" t="str">
        <f>IF(M3612="","MAIN EXAM.",IF(C3619="SUPPL.","SUPPL. EXAM.",IF(C3619="RE-EXAM.","RE-EXAM.",)))</f>
        <v>MAIN EXAM.</v>
      </c>
      <c r="D3592" s="939"/>
      <c r="E3592" s="939"/>
      <c r="F3592" s="939"/>
      <c r="G3592" s="939"/>
      <c r="H3592" s="948" t="s">
        <v>133</v>
      </c>
      <c r="I3592" s="949"/>
      <c r="J3592" s="352" t="str">
        <f>IF('statement of marks'!$F$3="","",'statement of marks'!$F$3)</f>
        <v>2024-25</v>
      </c>
      <c r="K3592" s="939" t="s">
        <v>62</v>
      </c>
      <c r="L3592" s="939"/>
      <c r="M3592" s="939" t="str">
        <f>IF('statement of marks'!D99="","",'statement of marks'!D99)</f>
        <v/>
      </c>
      <c r="N3592" s="950"/>
      <c r="P3592" s="362"/>
    </row>
    <row r="3593" spans="1:16" ht="21" customHeight="1">
      <c r="A3593" s="891" t="s">
        <v>36</v>
      </c>
      <c r="B3593" s="892"/>
      <c r="C3593" s="892" t="str">
        <f>IF('statement of marks'!G99="","",'statement of marks'!G99)</f>
        <v/>
      </c>
      <c r="D3593" s="892"/>
      <c r="E3593" s="892"/>
      <c r="F3593" s="892"/>
      <c r="G3593" s="892"/>
      <c r="H3593" s="892"/>
      <c r="I3593" s="892"/>
      <c r="J3593" s="892"/>
      <c r="K3593" s="892"/>
      <c r="L3593" s="892"/>
      <c r="M3593" s="892"/>
      <c r="N3593" s="951"/>
      <c r="P3593" s="362"/>
    </row>
    <row r="3594" spans="1:16" ht="21" customHeight="1">
      <c r="A3594" s="891" t="s">
        <v>37</v>
      </c>
      <c r="B3594" s="892"/>
      <c r="C3594" s="892" t="str">
        <f>IF('statement of marks'!H99="","",'statement of marks'!H99)</f>
        <v/>
      </c>
      <c r="D3594" s="892"/>
      <c r="E3594" s="892"/>
      <c r="F3594" s="892"/>
      <c r="G3594" s="892"/>
      <c r="H3594" s="892"/>
      <c r="I3594" s="892"/>
      <c r="J3594" s="892"/>
      <c r="K3594" s="892"/>
      <c r="L3594" s="892"/>
      <c r="M3594" s="892"/>
      <c r="N3594" s="951"/>
      <c r="P3594" s="362"/>
    </row>
    <row r="3595" spans="1:16" ht="21" customHeight="1">
      <c r="A3595" s="891" t="s">
        <v>38</v>
      </c>
      <c r="B3595" s="892"/>
      <c r="C3595" s="892" t="str">
        <f>IF('statement of marks'!I99="","",'statement of marks'!I99)</f>
        <v/>
      </c>
      <c r="D3595" s="892"/>
      <c r="E3595" s="892"/>
      <c r="F3595" s="892"/>
      <c r="G3595" s="892"/>
      <c r="H3595" s="892"/>
      <c r="I3595" s="892"/>
      <c r="J3595" s="892"/>
      <c r="K3595" s="892"/>
      <c r="L3595" s="892"/>
      <c r="M3595" s="892"/>
      <c r="N3595" s="951"/>
      <c r="P3595" s="362"/>
    </row>
    <row r="3596" spans="1:16" ht="21" customHeight="1">
      <c r="A3596" s="891" t="s">
        <v>243</v>
      </c>
      <c r="B3596" s="892"/>
      <c r="C3596" s="892" t="str">
        <f>IF('statement of marks'!$A$3="","",'statement of marks'!$A$3)</f>
        <v>9 'A'</v>
      </c>
      <c r="D3596" s="892"/>
      <c r="E3596" s="939" t="s">
        <v>63</v>
      </c>
      <c r="F3596" s="939"/>
      <c r="G3596" s="939"/>
      <c r="H3596" s="939" t="str">
        <f>IF('statement of marks'!E99="","",'statement of marks'!E99)</f>
        <v/>
      </c>
      <c r="I3596" s="939"/>
      <c r="J3596" s="952" t="s">
        <v>58</v>
      </c>
      <c r="K3596" s="952"/>
      <c r="L3596" s="953" t="str">
        <f>IF('statement of marks'!F99="","",'statement of marks'!F99)</f>
        <v/>
      </c>
      <c r="M3596" s="953"/>
      <c r="N3596" s="954"/>
      <c r="P3596" s="362"/>
    </row>
    <row r="3597" spans="1:16" ht="21" customHeight="1">
      <c r="A3597" s="955" t="s">
        <v>197</v>
      </c>
      <c r="B3597" s="956" t="s">
        <v>198</v>
      </c>
      <c r="C3597" s="659" t="s">
        <v>67</v>
      </c>
      <c r="D3597" s="659" t="s">
        <v>68</v>
      </c>
      <c r="E3597" s="957" t="s">
        <v>434</v>
      </c>
      <c r="F3597" s="958" t="s">
        <v>431</v>
      </c>
      <c r="G3597" s="659" t="s">
        <v>370</v>
      </c>
      <c r="H3597" s="659" t="s">
        <v>212</v>
      </c>
      <c r="I3597" s="659" t="s">
        <v>432</v>
      </c>
      <c r="J3597" s="659" t="s">
        <v>168</v>
      </c>
      <c r="K3597" s="659" t="s">
        <v>438</v>
      </c>
      <c r="L3597" s="659" t="s">
        <v>365</v>
      </c>
      <c r="M3597" s="659" t="s">
        <v>366</v>
      </c>
      <c r="N3597" s="961" t="s">
        <v>213</v>
      </c>
      <c r="P3597" s="362"/>
    </row>
    <row r="3598" spans="1:16" ht="21" customHeight="1">
      <c r="A3598" s="955"/>
      <c r="B3598" s="956"/>
      <c r="C3598" s="659"/>
      <c r="D3598" s="659"/>
      <c r="E3598" s="957"/>
      <c r="F3598" s="959"/>
      <c r="G3598" s="659"/>
      <c r="H3598" s="659"/>
      <c r="I3598" s="659"/>
      <c r="J3598" s="659"/>
      <c r="K3598" s="659"/>
      <c r="L3598" s="659"/>
      <c r="M3598" s="659"/>
      <c r="N3598" s="961"/>
      <c r="P3598" s="362"/>
    </row>
    <row r="3599" spans="1:16" ht="21" customHeight="1">
      <c r="A3599" s="955"/>
      <c r="B3599" s="956"/>
      <c r="C3599" s="659"/>
      <c r="D3599" s="659"/>
      <c r="E3599" s="957"/>
      <c r="F3599" s="960"/>
      <c r="G3599" s="659"/>
      <c r="H3599" s="659"/>
      <c r="I3599" s="659"/>
      <c r="J3599" s="659"/>
      <c r="K3599" s="659"/>
      <c r="L3599" s="659"/>
      <c r="M3599" s="659"/>
      <c r="N3599" s="961"/>
      <c r="P3599" s="362"/>
    </row>
    <row r="3600" spans="1:16" ht="21" customHeight="1">
      <c r="A3600" s="922" t="s">
        <v>149</v>
      </c>
      <c r="B3600" s="923"/>
      <c r="C3600" s="274">
        <v>10</v>
      </c>
      <c r="D3600" s="274">
        <v>10</v>
      </c>
      <c r="E3600" s="322" t="s">
        <v>436</v>
      </c>
      <c r="F3600" s="322" t="s">
        <v>437</v>
      </c>
      <c r="G3600" s="274">
        <v>70</v>
      </c>
      <c r="H3600" s="270">
        <v>100</v>
      </c>
      <c r="I3600" s="202">
        <v>100</v>
      </c>
      <c r="J3600" s="270">
        <v>200</v>
      </c>
      <c r="K3600" s="279"/>
      <c r="L3600" s="270">
        <v>100</v>
      </c>
      <c r="M3600" s="270"/>
      <c r="N3600" s="201">
        <v>200</v>
      </c>
      <c r="P3600" s="362"/>
    </row>
    <row r="3601" spans="1:16" ht="21" customHeight="1">
      <c r="A3601" s="891" t="str">
        <f>'statement of marks'!$J$3</f>
        <v xml:space="preserve"> HINDI</v>
      </c>
      <c r="B3601" s="892"/>
      <c r="C3601" s="277" t="str">
        <f>IF('statement of marks'!J99="","",'statement of marks'!J99)</f>
        <v/>
      </c>
      <c r="D3601" s="277" t="str">
        <f>IF('statement of marks'!K99="","",'statement of marks'!K99)</f>
        <v/>
      </c>
      <c r="E3601" s="277" t="str">
        <f>IF('statement of marks'!L99="","",'statement of marks'!L99)</f>
        <v/>
      </c>
      <c r="F3601" s="360" t="str">
        <f>IF('statement of marks'!N99="","",'statement of marks'!N99)</f>
        <v/>
      </c>
      <c r="G3601" s="277" t="str">
        <f>IF('statement of marks'!O99="","",'statement of marks'!O99)</f>
        <v/>
      </c>
      <c r="H3601" s="270" t="str">
        <f t="shared" ref="H3601:H3606" si="551">IF(G3601="","",SUM(C3601:G3601))</f>
        <v/>
      </c>
      <c r="I3601" s="202" t="str">
        <f>IF('statement of marks'!Q99="","",'statement of marks'!Q99)</f>
        <v/>
      </c>
      <c r="J3601" s="203" t="str">
        <f t="shared" ref="J3601:J3606" si="552">IF(I3601="","",SUM(H3601:I3601))</f>
        <v/>
      </c>
      <c r="K3601" s="275" t="str">
        <f>CONCATENATE('statement of marks'!HZ99,'statement of marks'!IA99,'statement of marks'!IB99)</f>
        <v/>
      </c>
      <c r="L3601" s="277" t="str">
        <f>IF('result subject-wise'!AB99="","",'result subject-wise'!AB99)</f>
        <v/>
      </c>
      <c r="M3601" s="277" t="str">
        <f>IF('result subject-wise'!AK99="","",'result subject-wise'!AK99)</f>
        <v/>
      </c>
      <c r="N3601" s="276" t="str">
        <f>IF(AND(K3601="RE",M3601=""),"",IF(AND(K3601="S",M3601=""),"",IF(M3601="P",SUM(H3601,L3601),J3601)))</f>
        <v/>
      </c>
      <c r="P3601" s="362"/>
    </row>
    <row r="3602" spans="1:16" ht="21" customHeight="1">
      <c r="A3602" s="891" t="str">
        <f>'statement of marks'!$Y$3</f>
        <v xml:space="preserve"> ENGLISH</v>
      </c>
      <c r="B3602" s="892"/>
      <c r="C3602" s="277" t="str">
        <f>IF('statement of marks'!Y99="","",'statement of marks'!Y99)</f>
        <v/>
      </c>
      <c r="D3602" s="277" t="str">
        <f>IF('statement of marks'!Z99="","",'statement of marks'!Z99)</f>
        <v/>
      </c>
      <c r="E3602" s="277" t="str">
        <f>IF('statement of marks'!AA99="","",'statement of marks'!AA99)</f>
        <v/>
      </c>
      <c r="F3602" s="360" t="str">
        <f>IF('statement of marks'!AC99="","",'statement of marks'!AC99)</f>
        <v/>
      </c>
      <c r="G3602" s="277" t="str">
        <f>IF('statement of marks'!AD99="","",'statement of marks'!AD99)</f>
        <v/>
      </c>
      <c r="H3602" s="270" t="str">
        <f t="shared" si="551"/>
        <v/>
      </c>
      <c r="I3602" s="202" t="str">
        <f>IF('statement of marks'!AF99="","",'statement of marks'!AF99)</f>
        <v/>
      </c>
      <c r="J3602" s="203" t="str">
        <f t="shared" si="552"/>
        <v/>
      </c>
      <c r="K3602" s="275" t="str">
        <f>CONCATENATE('statement of marks'!IC99,'statement of marks'!ID99,'statement of marks'!IE99,)</f>
        <v/>
      </c>
      <c r="L3602" s="277" t="str">
        <f>IF('result subject-wise'!AC99="","",'result subject-wise'!AC99)</f>
        <v/>
      </c>
      <c r="M3602" s="277" t="str">
        <f>IF('result subject-wise'!AL99="","",'result subject-wise'!AL99)</f>
        <v/>
      </c>
      <c r="N3602" s="276" t="str">
        <f t="shared" ref="N3602:N3606" si="553">IF(AND(K3602="RE",M3602=""),"",IF(AND(K3602="S",M3602=""),"",IF(M3602="P",SUM(H3602,L3602),J3602)))</f>
        <v/>
      </c>
      <c r="P3602" s="362"/>
    </row>
    <row r="3603" spans="1:16" ht="21" customHeight="1">
      <c r="A3603" s="891" t="str">
        <f>'statement of marks'!AO99</f>
        <v/>
      </c>
      <c r="B3603" s="892"/>
      <c r="C3603" s="277" t="str">
        <f>IF('statement of marks'!AP99="","",'statement of marks'!AP99)</f>
        <v/>
      </c>
      <c r="D3603" s="277" t="str">
        <f>IF('statement of marks'!AQ99="","",'statement of marks'!AQ99)</f>
        <v/>
      </c>
      <c r="E3603" s="277" t="str">
        <f>IF('statement of marks'!AR99="","",'statement of marks'!AR99)</f>
        <v/>
      </c>
      <c r="F3603" s="360" t="str">
        <f>IF('statement of marks'!AT99="","",'statement of marks'!AT99)</f>
        <v/>
      </c>
      <c r="G3603" s="277" t="str">
        <f>IF('statement of marks'!AU99="","",'statement of marks'!AU99)</f>
        <v/>
      </c>
      <c r="H3603" s="270" t="str">
        <f t="shared" si="551"/>
        <v/>
      </c>
      <c r="I3603" s="202" t="str">
        <f>IF('statement of marks'!AW99="","",'statement of marks'!AW99)</f>
        <v/>
      </c>
      <c r="J3603" s="203" t="str">
        <f t="shared" si="552"/>
        <v/>
      </c>
      <c r="K3603" s="275" t="str">
        <f>CONCATENATE('statement of marks'!IF99,'statement of marks'!IL99,'statement of marks'!IM99)</f>
        <v/>
      </c>
      <c r="L3603" s="277" t="str">
        <f>IF('result subject-wise'!AD99="","",'result subject-wise'!AD99)</f>
        <v/>
      </c>
      <c r="M3603" s="277" t="str">
        <f>IF('result subject-wise'!AM99="","",'result subject-wise'!AM99)</f>
        <v/>
      </c>
      <c r="N3603" s="276" t="str">
        <f t="shared" si="553"/>
        <v/>
      </c>
      <c r="P3603" s="362"/>
    </row>
    <row r="3604" spans="1:16" ht="21" customHeight="1">
      <c r="A3604" s="891" t="str">
        <f>'statement of marks'!$BE$3</f>
        <v xml:space="preserve"> SCIENCE</v>
      </c>
      <c r="B3604" s="892"/>
      <c r="C3604" s="277" t="str">
        <f>IF('statement of marks'!BE99="","",'statement of marks'!BE99)</f>
        <v/>
      </c>
      <c r="D3604" s="277" t="str">
        <f>IF('statement of marks'!BF99="","",'statement of marks'!BF99)</f>
        <v/>
      </c>
      <c r="E3604" s="277" t="str">
        <f>IF('statement of marks'!BG99="","",'statement of marks'!BG99)</f>
        <v/>
      </c>
      <c r="F3604" s="360" t="str">
        <f>IF('statement of marks'!BI99="","",'statement of marks'!BI99)</f>
        <v/>
      </c>
      <c r="G3604" s="277" t="str">
        <f>IF('statement of marks'!BJ99="","",'statement of marks'!BJ99)</f>
        <v/>
      </c>
      <c r="H3604" s="270" t="str">
        <f t="shared" si="551"/>
        <v/>
      </c>
      <c r="I3604" s="202" t="str">
        <f>IF('statement of marks'!BL99="","",'statement of marks'!BL99)</f>
        <v/>
      </c>
      <c r="J3604" s="203" t="str">
        <f t="shared" si="552"/>
        <v/>
      </c>
      <c r="K3604" s="275" t="str">
        <f>CONCATENATE('statement of marks'!IN99,'statement of marks'!IO99,'statement of marks'!IP99)</f>
        <v/>
      </c>
      <c r="L3604" s="277" t="str">
        <f>IF('result subject-wise'!AE99="","",'result subject-wise'!AE99)</f>
        <v/>
      </c>
      <c r="M3604" s="277" t="str">
        <f>IF('result subject-wise'!AN99="","",'result subject-wise'!AN99)</f>
        <v/>
      </c>
      <c r="N3604" s="276" t="str">
        <f t="shared" si="553"/>
        <v/>
      </c>
      <c r="P3604" s="362"/>
    </row>
    <row r="3605" spans="1:16" ht="21" customHeight="1">
      <c r="A3605" s="909" t="str">
        <f>'statement of marks'!$BU99</f>
        <v xml:space="preserve"> SOCIAL SCIENCE</v>
      </c>
      <c r="B3605" s="910"/>
      <c r="C3605" s="277">
        <f>IF('statement of marks'!CL99="","",'statement of marks'!CL99)</f>
        <v>10</v>
      </c>
      <c r="D3605" s="277">
        <f>IF('statement of marks'!CM99="","",'statement of marks'!CM99)</f>
        <v>10</v>
      </c>
      <c r="E3605" s="277">
        <f>IF('statement of marks'!CN99="","",'statement of marks'!CN99)</f>
        <v>9</v>
      </c>
      <c r="F3605" s="360">
        <f>IF('statement of marks'!CO99="","",'statement of marks'!CO99)</f>
        <v>0.5</v>
      </c>
      <c r="G3605" s="277">
        <f>IF('statement of marks'!CP99="","",'statement of marks'!CP99)</f>
        <v>70</v>
      </c>
      <c r="H3605" s="270">
        <f t="shared" si="551"/>
        <v>99.5</v>
      </c>
      <c r="I3605" s="202">
        <f>IF('statement of marks'!CR99="","",'statement of marks'!CR99)</f>
        <v>100</v>
      </c>
      <c r="J3605" s="203">
        <f t="shared" si="552"/>
        <v>199.5</v>
      </c>
      <c r="K3605" s="275" t="str">
        <f>CONCATENATE('statement of marks'!IQ99,'statement of marks'!IR99,'statement of marks'!IS99)</f>
        <v/>
      </c>
      <c r="L3605" s="277" t="str">
        <f>IF('result subject-wise'!AF99="","",'result subject-wise'!AF99)</f>
        <v/>
      </c>
      <c r="M3605" s="277" t="str">
        <f>IF('result subject-wise'!AO99="","",'result subject-wise'!AO99)</f>
        <v/>
      </c>
      <c r="N3605" s="276">
        <f t="shared" si="553"/>
        <v>199.5</v>
      </c>
      <c r="P3605" s="362"/>
    </row>
    <row r="3606" spans="1:16" ht="21" customHeight="1">
      <c r="A3606" s="891" t="str">
        <f>'statement of marks'!$CZ$3</f>
        <v xml:space="preserve"> MATHEMATICS</v>
      </c>
      <c r="B3606" s="892"/>
      <c r="C3606" s="277">
        <f>IF('statement of marks'!CZ99="","",'statement of marks'!CZ99)</f>
        <v>5</v>
      </c>
      <c r="D3606" s="277">
        <f>IF('statement of marks'!DA99="","",'statement of marks'!DA99)</f>
        <v>4</v>
      </c>
      <c r="E3606" s="277">
        <f>IF('statement of marks'!DB99="","",'statement of marks'!DB99)</f>
        <v>8</v>
      </c>
      <c r="F3606" s="360">
        <f>IF('statement of marks'!DD99="","",'statement of marks'!DD99)</f>
        <v>1</v>
      </c>
      <c r="G3606" s="277">
        <f>IF('statement of marks'!DE99="","",'statement of marks'!DE99)</f>
        <v>25</v>
      </c>
      <c r="H3606" s="270">
        <f t="shared" si="551"/>
        <v>43</v>
      </c>
      <c r="I3606" s="202">
        <f>IF('statement of marks'!DG99="","",'statement of marks'!DG99)</f>
        <v>90</v>
      </c>
      <c r="J3606" s="203">
        <f t="shared" si="552"/>
        <v>133</v>
      </c>
      <c r="K3606" s="275" t="str">
        <f>CONCATENATE('statement of marks'!IT99,'statement of marks'!IU99,'statement of marks'!IV99)</f>
        <v/>
      </c>
      <c r="L3606" s="277" t="str">
        <f>IF('result subject-wise'!AG99="","",'result subject-wise'!AG99)</f>
        <v/>
      </c>
      <c r="M3606" s="277" t="str">
        <f>IF('result subject-wise'!AP99="","",'result subject-wise'!AP99)</f>
        <v/>
      </c>
      <c r="N3606" s="276">
        <f t="shared" si="553"/>
        <v>133</v>
      </c>
      <c r="P3606" s="362"/>
    </row>
    <row r="3607" spans="1:16" ht="21" customHeight="1">
      <c r="A3607" s="911" t="s">
        <v>214</v>
      </c>
      <c r="B3607" s="912"/>
      <c r="C3607" s="274">
        <f t="shared" ref="C3607:D3607" si="554">IF(C3606="","",SUM(C3601:C3606))</f>
        <v>15</v>
      </c>
      <c r="D3607" s="274">
        <f t="shared" si="554"/>
        <v>14</v>
      </c>
      <c r="E3607" s="274">
        <f>IF(E3606="","",SUM(E3601:E3606))</f>
        <v>17</v>
      </c>
      <c r="F3607" s="361">
        <f>IF(F3606="","",SUM(F3601:F3606))</f>
        <v>1.5</v>
      </c>
      <c r="G3607" s="274">
        <f t="shared" ref="G3607:J3607" si="555">IF(G3606="","",SUM(G3601:G3606))</f>
        <v>95</v>
      </c>
      <c r="H3607" s="274">
        <f t="shared" si="555"/>
        <v>142.5</v>
      </c>
      <c r="I3607" s="274">
        <f t="shared" si="555"/>
        <v>190</v>
      </c>
      <c r="J3607" s="274">
        <f t="shared" si="555"/>
        <v>332.5</v>
      </c>
      <c r="K3607" s="913"/>
      <c r="L3607" s="914"/>
      <c r="M3607" s="919">
        <f>COUNTIF(M3601:M3606,"F")</f>
        <v>0</v>
      </c>
      <c r="N3607" s="273">
        <f>SUM(N3601:N3606)</f>
        <v>332.5</v>
      </c>
      <c r="P3607" s="362"/>
    </row>
    <row r="3608" spans="1:16" ht="21" customHeight="1">
      <c r="A3608" s="911" t="s">
        <v>199</v>
      </c>
      <c r="B3608" s="912"/>
      <c r="C3608" s="270">
        <f>60-(COUNTIF(C3601:C3606,"NA")*C3600+COUNTIF(C3601:C3606,"ML")*C3600)</f>
        <v>60</v>
      </c>
      <c r="D3608" s="270">
        <f>60-(COUNTIF(D3601:D3606,"NA")*D3600+COUNTIF(D3601:D3606,"ML")*D3600)</f>
        <v>60</v>
      </c>
      <c r="E3608" s="270">
        <f>53-(COUNTIF(E3601:E3606,"NA")*9+COUNTIF(E3601:E3606,"ML")*9)</f>
        <v>53</v>
      </c>
      <c r="F3608" s="270">
        <f>7-(COUNTIF(F3601:F3606,"ML")*1)</f>
        <v>7</v>
      </c>
      <c r="G3608" s="270">
        <f>420-(COUNTIF(G3601:G3606,"NA")*G3600+COUNTIF(G3601:G3606,"ML")*G3600)</f>
        <v>420</v>
      </c>
      <c r="H3608" s="270">
        <f>SUM(C3608:G3608)</f>
        <v>600</v>
      </c>
      <c r="I3608" s="270">
        <f>600-(COUNTIF(I3601:I3606,"ML")*100)</f>
        <v>600</v>
      </c>
      <c r="J3608" s="270">
        <f>SUM(H3608:I3608)</f>
        <v>1200</v>
      </c>
      <c r="K3608" s="915"/>
      <c r="L3608" s="916"/>
      <c r="M3608" s="920"/>
      <c r="N3608" s="201">
        <f>6*N3600</f>
        <v>1200</v>
      </c>
      <c r="P3608" s="362"/>
    </row>
    <row r="3609" spans="1:16" ht="21" customHeight="1">
      <c r="A3609" s="922" t="s">
        <v>130</v>
      </c>
      <c r="B3609" s="923"/>
      <c r="C3609" s="204">
        <f t="shared" ref="C3609:J3609" si="556">C3607/C3608*100</f>
        <v>25</v>
      </c>
      <c r="D3609" s="204">
        <f t="shared" si="556"/>
        <v>23.333333333333332</v>
      </c>
      <c r="E3609" s="204">
        <f t="shared" si="556"/>
        <v>32.075471698113205</v>
      </c>
      <c r="F3609" s="204">
        <f t="shared" si="556"/>
        <v>21.428571428571427</v>
      </c>
      <c r="G3609" s="204">
        <f t="shared" si="556"/>
        <v>22.61904761904762</v>
      </c>
      <c r="H3609" s="204">
        <f t="shared" si="556"/>
        <v>23.75</v>
      </c>
      <c r="I3609" s="204">
        <f t="shared" si="556"/>
        <v>31.666666666666664</v>
      </c>
      <c r="J3609" s="204">
        <f t="shared" si="556"/>
        <v>27.708333333333336</v>
      </c>
      <c r="K3609" s="917"/>
      <c r="L3609" s="918"/>
      <c r="M3609" s="921"/>
      <c r="N3609" s="354">
        <f>N3607/N3608*100</f>
        <v>27.708333333333336</v>
      </c>
      <c r="P3609" s="363"/>
    </row>
    <row r="3610" spans="1:16" ht="21" customHeight="1">
      <c r="A3610" s="891" t="str">
        <f>'statement of marks'!$DS$3</f>
        <v>RAJASTHAN KA SWARNIM ITIHAS</v>
      </c>
      <c r="B3610" s="892"/>
      <c r="C3610" s="272">
        <f>IF('statement of marks'!DS99="","",'statement of marks'!DS99)</f>
        <v>10</v>
      </c>
      <c r="D3610" s="272">
        <f>IF('statement of marks'!DT99="","",'statement of marks'!DT99)</f>
        <v>10</v>
      </c>
      <c r="E3610" s="277">
        <f>IF('statement of marks'!DU99="","",'statement of marks'!DU99)</f>
        <v>10</v>
      </c>
      <c r="F3610" s="924"/>
      <c r="G3610" s="272">
        <f>IF('statement of marks'!DW99="","",'statement of marks'!DW99)</f>
        <v>70</v>
      </c>
      <c r="H3610" s="270">
        <f>IF(G3610="","",SUM(C3610:G3610))</f>
        <v>100</v>
      </c>
      <c r="I3610" s="272">
        <f>IF('statement of marks'!DY99="","",'statement of marks'!DY99)</f>
        <v>100</v>
      </c>
      <c r="J3610" s="270">
        <f>IF(I3610="","",SUM(H3610:I3610))</f>
        <v>200</v>
      </c>
      <c r="K3610" s="275" t="str">
        <f>IF('statement of marks'!IW99="","",'statement of marks'!IW99)</f>
        <v/>
      </c>
      <c r="L3610" s="280" t="str">
        <f>IF('result subject-wise'!AQ99="","",'result subject-wise'!AQ99)</f>
        <v/>
      </c>
      <c r="M3610" s="927" t="s">
        <v>441</v>
      </c>
      <c r="N3610" s="928"/>
      <c r="P3610" s="362"/>
    </row>
    <row r="3611" spans="1:16" ht="21" customHeight="1">
      <c r="A3611" s="891" t="str">
        <f>'statement of marks'!$EG$3</f>
        <v xml:space="preserve"> PH. AND HEALTH EDU.</v>
      </c>
      <c r="B3611" s="892"/>
      <c r="C3611" s="272">
        <f>IF('statement of marks'!EI99="","",'statement of marks'!EI99)</f>
        <v>14</v>
      </c>
      <c r="D3611" s="272">
        <f>IF('statement of marks'!EL99="","",'statement of marks'!EL99)</f>
        <v>11</v>
      </c>
      <c r="E3611" s="277">
        <f>IF('statement of marks'!EO99="","",'statement of marks'!EO99)</f>
        <v>25</v>
      </c>
      <c r="F3611" s="925"/>
      <c r="G3611" s="272">
        <f>IF('statement of marks'!EU99="","",'statement of marks'!EU99)</f>
        <v>38</v>
      </c>
      <c r="H3611" s="270">
        <f>IF(G3611="","",SUM(C3611:G3611))</f>
        <v>88</v>
      </c>
      <c r="I3611" s="272">
        <f>IF('statement of marks'!EZ99="","",'statement of marks'!EZ99)</f>
        <v>100</v>
      </c>
      <c r="J3611" s="270">
        <f>IF(I3611="","",SUM(H3611:I3611))</f>
        <v>188</v>
      </c>
      <c r="K3611" s="275" t="str">
        <f>IF('statement of marks'!IX99="","",'statement of marks'!IX99)</f>
        <v>A</v>
      </c>
      <c r="L3611" s="274" t="str">
        <f>IF('result subject-wise'!AR99="","",'result subject-wise'!AR99)</f>
        <v/>
      </c>
      <c r="M3611" s="929"/>
      <c r="N3611" s="930"/>
      <c r="P3611" s="362"/>
    </row>
    <row r="3612" spans="1:16" ht="21" customHeight="1">
      <c r="A3612" s="891" t="str">
        <f>'statement of marks'!$FJ$3</f>
        <v xml:space="preserve"> FOUNDATION OF IT</v>
      </c>
      <c r="B3612" s="892"/>
      <c r="C3612" s="272">
        <f>IF('statement of marks'!FJ99="","",'statement of marks'!FJ99)</f>
        <v>10</v>
      </c>
      <c r="D3612" s="272">
        <f>IF('statement of marks'!FK99="","",'statement of marks'!FK99)</f>
        <v>10</v>
      </c>
      <c r="E3612" s="277">
        <f>IF('statement of marks'!FL99="","",'statement of marks'!FL99)</f>
        <v>10</v>
      </c>
      <c r="F3612" s="926"/>
      <c r="G3612" s="272">
        <f>IF('statement of marks'!FP99="","",'statement of marks'!FP99)</f>
        <v>51</v>
      </c>
      <c r="H3612" s="270">
        <f>IF(G3612="","",SUM(C3612:G3612))</f>
        <v>81</v>
      </c>
      <c r="I3612" s="272">
        <f>IF('statement of marks'!FU99="","",'statement of marks'!FU99)</f>
        <v>90</v>
      </c>
      <c r="J3612" s="270">
        <f>IF(I3612="","",SUM(H3612:I3612))</f>
        <v>171</v>
      </c>
      <c r="K3612" s="275" t="str">
        <f>IF('statement of marks'!IY99="","",'statement of marks'!IY99)</f>
        <v>A</v>
      </c>
      <c r="L3612" s="274" t="str">
        <f>IF('result subject-wise'!AS99="","",'result subject-wise'!AS99)</f>
        <v/>
      </c>
      <c r="M3612" s="931" t="str">
        <f>IF('result subject-wise'!AV99="","",'result subject-wise'!AV99)</f>
        <v/>
      </c>
      <c r="N3612" s="932"/>
      <c r="P3612" s="362"/>
    </row>
    <row r="3613" spans="1:16" ht="21" customHeight="1">
      <c r="A3613" s="891" t="str">
        <f>'statement of marks'!$GE$3</f>
        <v xml:space="preserve"> S.U.P.W.</v>
      </c>
      <c r="B3613" s="892"/>
      <c r="C3613" s="933" t="s">
        <v>244</v>
      </c>
      <c r="D3613" s="934"/>
      <c r="E3613" s="933" t="s">
        <v>74</v>
      </c>
      <c r="F3613" s="933"/>
      <c r="G3613" s="934"/>
      <c r="H3613" s="934" t="s">
        <v>75</v>
      </c>
      <c r="I3613" s="934"/>
      <c r="J3613" s="270" t="s">
        <v>35</v>
      </c>
      <c r="K3613" s="274" t="s">
        <v>52</v>
      </c>
      <c r="L3613" s="935"/>
      <c r="M3613" s="933" t="s">
        <v>130</v>
      </c>
      <c r="N3613" s="936"/>
      <c r="P3613" s="362"/>
    </row>
    <row r="3614" spans="1:16" ht="21" customHeight="1">
      <c r="A3614" s="891"/>
      <c r="B3614" s="892"/>
      <c r="C3614" s="934">
        <f>'statement of marks'!$GE$6</f>
        <v>25</v>
      </c>
      <c r="D3614" s="934"/>
      <c r="E3614" s="934">
        <f>'statement of marks'!$GF$6</f>
        <v>45</v>
      </c>
      <c r="F3614" s="934"/>
      <c r="G3614" s="934"/>
      <c r="H3614" s="934">
        <f>'statement of marks'!$GG$6</f>
        <v>30</v>
      </c>
      <c r="I3614" s="934"/>
      <c r="J3614" s="270">
        <f>SUM(C3614,E3614,H3614)</f>
        <v>100</v>
      </c>
      <c r="K3614" s="274"/>
      <c r="L3614" s="935"/>
      <c r="M3614" s="937" t="str">
        <f>IF(M3612="PASS",N3609,"")</f>
        <v/>
      </c>
      <c r="N3614" s="938"/>
      <c r="P3614" s="362"/>
    </row>
    <row r="3615" spans="1:16" ht="21" customHeight="1">
      <c r="A3615" s="891"/>
      <c r="B3615" s="892"/>
      <c r="C3615" s="939">
        <f>IF('statement of marks'!GE99="","",'statement of marks'!GE99)</f>
        <v>24</v>
      </c>
      <c r="D3615" s="939"/>
      <c r="E3615" s="939">
        <f>'statement of marks'!GF99</f>
        <v>44</v>
      </c>
      <c r="F3615" s="939"/>
      <c r="G3615" s="939"/>
      <c r="H3615" s="939">
        <f>'statement of marks'!GG99</f>
        <v>30</v>
      </c>
      <c r="I3615" s="939"/>
      <c r="J3615" s="272">
        <f>IF(H3615="","",SUM(C3615,E3615,H3615))</f>
        <v>98</v>
      </c>
      <c r="K3615" s="275" t="str">
        <f>IF('statement of marks'!IZ99="","",'statement of marks'!IZ99)</f>
        <v>A</v>
      </c>
      <c r="L3615" s="935"/>
      <c r="M3615" s="940" t="s">
        <v>50</v>
      </c>
      <c r="N3615" s="941"/>
      <c r="P3615" s="362"/>
    </row>
    <row r="3616" spans="1:16" ht="21" customHeight="1">
      <c r="A3616" s="891" t="str">
        <f>'statement of marks'!$GN$3</f>
        <v xml:space="preserve"> ART EDU.</v>
      </c>
      <c r="B3616" s="892"/>
      <c r="C3616" s="934" t="s">
        <v>76</v>
      </c>
      <c r="D3616" s="934"/>
      <c r="E3616" s="934" t="s">
        <v>77</v>
      </c>
      <c r="F3616" s="934"/>
      <c r="G3616" s="934"/>
      <c r="H3616" s="934" t="s">
        <v>78</v>
      </c>
      <c r="I3616" s="934"/>
      <c r="J3616" s="270" t="s">
        <v>35</v>
      </c>
      <c r="K3616" s="274" t="s">
        <v>52</v>
      </c>
      <c r="L3616" s="935"/>
      <c r="M3616" s="942" t="str">
        <f>IF(M3614="","",IF(M3614&gt;=60,"FIRST",IF(M3614&gt;=48,"SECOND",IF(M3614&gt;=36,"THIRD"))))</f>
        <v/>
      </c>
      <c r="N3616" s="943"/>
      <c r="P3616" s="362"/>
    </row>
    <row r="3617" spans="1:16" ht="21" customHeight="1">
      <c r="A3617" s="891"/>
      <c r="B3617" s="892"/>
      <c r="C3617" s="934">
        <f>'statement of marks'!$GN$6</f>
        <v>25</v>
      </c>
      <c r="D3617" s="934"/>
      <c r="E3617" s="274">
        <f>'statement of marks'!$GO$6</f>
        <v>30</v>
      </c>
      <c r="F3617" s="274"/>
      <c r="G3617" s="270">
        <f>'statement of marks'!$GP$6</f>
        <v>30</v>
      </c>
      <c r="H3617" s="934">
        <f>'statement of marks'!$GQ$6</f>
        <v>15</v>
      </c>
      <c r="I3617" s="934"/>
      <c r="J3617" s="270">
        <f>SUM(C3617,E3617,G3617,H3617)</f>
        <v>100</v>
      </c>
      <c r="K3617" s="274"/>
      <c r="L3617" s="935"/>
      <c r="M3617" s="942"/>
      <c r="N3617" s="943"/>
      <c r="P3617" s="362"/>
    </row>
    <row r="3618" spans="1:16" ht="21" customHeight="1">
      <c r="A3618" s="891"/>
      <c r="B3618" s="892"/>
      <c r="C3618" s="939">
        <f>IF('statement of marks'!GN99="","",'statement of marks'!GN99)</f>
        <v>24</v>
      </c>
      <c r="D3618" s="939"/>
      <c r="E3618" s="277">
        <f>'statement of marks'!GO99</f>
        <v>28</v>
      </c>
      <c r="F3618" s="277"/>
      <c r="G3618" s="272">
        <f>'statement of marks'!GP99</f>
        <v>27</v>
      </c>
      <c r="H3618" s="939">
        <f>'statement of marks'!GQ99</f>
        <v>14</v>
      </c>
      <c r="I3618" s="939"/>
      <c r="J3618" s="270">
        <f>IF(H3618="","",SUM(C3618:H3618))</f>
        <v>93</v>
      </c>
      <c r="K3618" s="275" t="str">
        <f>IF('statement of marks'!JA99="","",'statement of marks'!JA99)</f>
        <v>A</v>
      </c>
      <c r="L3618" s="944" t="s">
        <v>442</v>
      </c>
      <c r="M3618" s="945"/>
      <c r="N3618" s="946"/>
      <c r="P3618" s="362"/>
    </row>
    <row r="3619" spans="1:16" ht="21" customHeight="1">
      <c r="A3619" s="922" t="s">
        <v>439</v>
      </c>
      <c r="B3619" s="923"/>
      <c r="C3619" s="901" t="str">
        <f>'statement of marks'!HK99</f>
        <v/>
      </c>
      <c r="D3619" s="901"/>
      <c r="E3619" s="901"/>
      <c r="F3619" s="278"/>
      <c r="G3619" s="278" t="s">
        <v>211</v>
      </c>
      <c r="H3619" s="275" t="str">
        <f>IF('statement of marks'!DR99="","",'statement of marks'!DR99)</f>
        <v/>
      </c>
      <c r="I3619" s="942" t="s">
        <v>209</v>
      </c>
      <c r="J3619" s="942"/>
      <c r="K3619" s="272" t="str">
        <f>IF('statement of marks'!HM99="","",'statement of marks'!HM99)</f>
        <v/>
      </c>
      <c r="L3619" s="945"/>
      <c r="M3619" s="945"/>
      <c r="N3619" s="946"/>
      <c r="P3619" s="362"/>
    </row>
    <row r="3620" spans="1:16" ht="21" customHeight="1">
      <c r="A3620" s="310" t="s">
        <v>363</v>
      </c>
      <c r="B3620" s="947" t="s">
        <v>202</v>
      </c>
      <c r="C3620" s="947"/>
      <c r="D3620" s="939" t="s">
        <v>203</v>
      </c>
      <c r="E3620" s="939"/>
      <c r="F3620" s="272"/>
      <c r="G3620" s="939" t="s">
        <v>204</v>
      </c>
      <c r="H3620" s="939"/>
      <c r="I3620" s="939" t="s">
        <v>205</v>
      </c>
      <c r="J3620" s="939"/>
      <c r="K3620" s="272" t="s">
        <v>324</v>
      </c>
      <c r="L3620" s="945"/>
      <c r="M3620" s="945"/>
      <c r="N3620" s="946"/>
      <c r="P3620" s="362"/>
    </row>
    <row r="3621" spans="1:16" ht="21" customHeight="1">
      <c r="A3621" s="891" t="s">
        <v>200</v>
      </c>
      <c r="B3621" s="892"/>
      <c r="C3621" s="277" t="str">
        <f>IF('statement of marks'!HO99="","",'statement of marks'!HO99)</f>
        <v/>
      </c>
      <c r="D3621" s="893" t="str">
        <f>IF('statement of marks'!HQ99="","",'statement of marks'!HQ99)</f>
        <v/>
      </c>
      <c r="E3621" s="893"/>
      <c r="F3621" s="277"/>
      <c r="G3621" s="893" t="str">
        <f>IF('statement of marks'!HS99="","",'statement of marks'!HS99)</f>
        <v/>
      </c>
      <c r="H3621" s="893"/>
      <c r="I3621" s="893" t="str">
        <f>IF('statement of marks'!HU99="","",'statement of marks'!HU99)</f>
        <v/>
      </c>
      <c r="J3621" s="893"/>
      <c r="K3621" s="275" t="str">
        <f>'statement of marks'!HW99</f>
        <v/>
      </c>
      <c r="L3621" s="894" t="str">
        <f>IF(OR(M3612="PASS",M3612="FAIL"),'result subject-wise'!$AV$112,"")</f>
        <v/>
      </c>
      <c r="M3621" s="894"/>
      <c r="N3621" s="895"/>
      <c r="P3621" s="362"/>
    </row>
    <row r="3622" spans="1:16" ht="21" customHeight="1">
      <c r="A3622" s="896" t="s">
        <v>201</v>
      </c>
      <c r="B3622" s="897"/>
      <c r="C3622" s="274" t="str">
        <f>IF('statement of marks'!HN99="","",'statement of marks'!HN99)</f>
        <v/>
      </c>
      <c r="D3622" s="898" t="str">
        <f>IF('statement of marks'!HP99="","",'statement of marks'!HP99)</f>
        <v/>
      </c>
      <c r="E3622" s="898"/>
      <c r="F3622" s="274"/>
      <c r="G3622" s="898" t="str">
        <f>IF('statement of marks'!HR99="","",'statement of marks'!HR99)</f>
        <v/>
      </c>
      <c r="H3622" s="898"/>
      <c r="I3622" s="898" t="str">
        <f>IF('statement of marks'!HT99="","",'statement of marks'!HT99)</f>
        <v/>
      </c>
      <c r="J3622" s="898"/>
      <c r="K3622" s="274" t="str">
        <f>'statement of marks'!HV99</f>
        <v/>
      </c>
      <c r="L3622" s="894"/>
      <c r="M3622" s="894"/>
      <c r="N3622" s="895"/>
      <c r="P3622" s="362"/>
    </row>
    <row r="3623" spans="1:16" ht="21" customHeight="1">
      <c r="A3623" s="899" t="s">
        <v>323</v>
      </c>
      <c r="B3623" s="900"/>
      <c r="C3623" s="22"/>
      <c r="D3623" s="901"/>
      <c r="E3623" s="901"/>
      <c r="F3623" s="278"/>
      <c r="G3623" s="901"/>
      <c r="H3623" s="901"/>
      <c r="I3623" s="901"/>
      <c r="J3623" s="901"/>
      <c r="K3623" s="901"/>
      <c r="L3623" s="901"/>
      <c r="M3623" s="901"/>
      <c r="N3623" s="902"/>
      <c r="P3623" s="362"/>
    </row>
    <row r="3624" spans="1:16" ht="21" customHeight="1">
      <c r="A3624" s="899" t="s">
        <v>206</v>
      </c>
      <c r="B3624" s="900"/>
      <c r="C3624" s="22"/>
      <c r="D3624" s="901"/>
      <c r="E3624" s="901"/>
      <c r="F3624" s="278"/>
      <c r="G3624" s="901"/>
      <c r="H3624" s="901"/>
      <c r="I3624" s="901"/>
      <c r="J3624" s="901"/>
      <c r="K3624" s="901"/>
      <c r="L3624" s="901"/>
      <c r="M3624" s="901"/>
      <c r="N3624" s="902"/>
      <c r="P3624" s="362"/>
    </row>
    <row r="3625" spans="1:16" ht="21" customHeight="1">
      <c r="A3625" s="891" t="s">
        <v>322</v>
      </c>
      <c r="B3625" s="892"/>
      <c r="C3625" s="22"/>
      <c r="D3625" s="901"/>
      <c r="E3625" s="901"/>
      <c r="F3625" s="278"/>
      <c r="G3625" s="901"/>
      <c r="H3625" s="901"/>
      <c r="I3625" s="901"/>
      <c r="J3625" s="901"/>
      <c r="K3625" s="594" t="s">
        <v>322</v>
      </c>
      <c r="L3625" s="901"/>
      <c r="M3625" s="901"/>
      <c r="N3625" s="902"/>
      <c r="P3625" s="362"/>
    </row>
    <row r="3626" spans="1:16" ht="21" customHeight="1">
      <c r="A3626" s="891" t="s">
        <v>207</v>
      </c>
      <c r="B3626" s="892"/>
      <c r="C3626" s="22"/>
      <c r="D3626" s="901"/>
      <c r="E3626" s="901"/>
      <c r="F3626" s="278"/>
      <c r="G3626" s="901"/>
      <c r="H3626" s="901"/>
      <c r="I3626" s="901"/>
      <c r="J3626" s="901"/>
      <c r="K3626" s="901"/>
      <c r="L3626" s="901"/>
      <c r="M3626" s="901"/>
      <c r="N3626" s="902"/>
      <c r="P3626" s="362"/>
    </row>
    <row r="3627" spans="1:16" ht="21" customHeight="1" thickBot="1">
      <c r="A3627" s="905" t="s">
        <v>208</v>
      </c>
      <c r="B3627" s="906"/>
      <c r="C3627" s="906"/>
      <c r="D3627" s="906"/>
      <c r="E3627" s="906"/>
      <c r="F3627" s="314"/>
      <c r="G3627" s="907">
        <f>'statement of marks'!$HV$108</f>
        <v>45781</v>
      </c>
      <c r="H3627" s="907"/>
      <c r="I3627" s="908" t="s">
        <v>210</v>
      </c>
      <c r="J3627" s="908"/>
      <c r="K3627" s="903"/>
      <c r="L3627" s="903"/>
      <c r="M3627" s="903"/>
      <c r="N3627" s="904"/>
      <c r="P3627" s="362"/>
    </row>
    <row r="3628" spans="1:16" ht="21" customHeight="1" thickTop="1">
      <c r="A3628" s="962" t="s">
        <v>195</v>
      </c>
      <c r="B3628" s="963"/>
      <c r="C3628" s="963"/>
      <c r="D3628" s="963"/>
      <c r="E3628" s="963"/>
      <c r="F3628" s="963"/>
      <c r="G3628" s="963"/>
      <c r="H3628" s="963"/>
      <c r="I3628" s="963"/>
      <c r="J3628" s="963"/>
      <c r="K3628" s="963"/>
      <c r="L3628" s="963"/>
      <c r="M3628" s="963"/>
      <c r="N3628" s="964"/>
      <c r="P3628" s="362"/>
    </row>
    <row r="3629" spans="1:16" ht="21" customHeight="1">
      <c r="A3629" s="965" t="str">
        <f>IF('statement of marks'!$A$2="","",'statement of marks'!$A$2)</f>
        <v>Govt. Higher Secondary School, XYZ</v>
      </c>
      <c r="B3629" s="966"/>
      <c r="C3629" s="966"/>
      <c r="D3629" s="966"/>
      <c r="E3629" s="966"/>
      <c r="F3629" s="966"/>
      <c r="G3629" s="966"/>
      <c r="H3629" s="966"/>
      <c r="I3629" s="966"/>
      <c r="J3629" s="966"/>
      <c r="K3629" s="966"/>
      <c r="L3629" s="966"/>
      <c r="M3629" s="966"/>
      <c r="N3629" s="967"/>
      <c r="P3629" s="362"/>
    </row>
    <row r="3630" spans="1:16" ht="21" customHeight="1">
      <c r="A3630" s="965"/>
      <c r="B3630" s="966"/>
      <c r="C3630" s="966"/>
      <c r="D3630" s="966"/>
      <c r="E3630" s="966"/>
      <c r="F3630" s="966"/>
      <c r="G3630" s="966"/>
      <c r="H3630" s="966"/>
      <c r="I3630" s="966"/>
      <c r="J3630" s="966"/>
      <c r="K3630" s="966"/>
      <c r="L3630" s="966"/>
      <c r="M3630" s="966"/>
      <c r="N3630" s="967"/>
      <c r="P3630" s="362"/>
    </row>
    <row r="3631" spans="1:16" ht="21" customHeight="1">
      <c r="A3631" s="891" t="s">
        <v>196</v>
      </c>
      <c r="B3631" s="892"/>
      <c r="C3631" s="939" t="str">
        <f>IF(M3651="","MAIN EXAM.",IF(C3658="SUPPL.","SUPPL. EXAM.",IF(C3658="RE-EXAM.","RE-EXAM.",)))</f>
        <v>MAIN EXAM.</v>
      </c>
      <c r="D3631" s="939"/>
      <c r="E3631" s="939"/>
      <c r="F3631" s="939"/>
      <c r="G3631" s="939"/>
      <c r="H3631" s="948" t="s">
        <v>133</v>
      </c>
      <c r="I3631" s="949"/>
      <c r="J3631" s="352" t="str">
        <f>IF('statement of marks'!$F$3="","",'statement of marks'!$F$3)</f>
        <v>2024-25</v>
      </c>
      <c r="K3631" s="939" t="s">
        <v>62</v>
      </c>
      <c r="L3631" s="939"/>
      <c r="M3631" s="939" t="str">
        <f>IF('statement of marks'!D100="","",'statement of marks'!D100)</f>
        <v/>
      </c>
      <c r="N3631" s="950"/>
      <c r="P3631" s="362"/>
    </row>
    <row r="3632" spans="1:16" ht="21" customHeight="1">
      <c r="A3632" s="891" t="s">
        <v>36</v>
      </c>
      <c r="B3632" s="892"/>
      <c r="C3632" s="892" t="str">
        <f>IF('statement of marks'!G100="","",'statement of marks'!G100)</f>
        <v/>
      </c>
      <c r="D3632" s="892"/>
      <c r="E3632" s="892"/>
      <c r="F3632" s="892"/>
      <c r="G3632" s="892"/>
      <c r="H3632" s="892"/>
      <c r="I3632" s="892"/>
      <c r="J3632" s="892"/>
      <c r="K3632" s="892"/>
      <c r="L3632" s="892"/>
      <c r="M3632" s="892"/>
      <c r="N3632" s="951"/>
      <c r="P3632" s="362"/>
    </row>
    <row r="3633" spans="1:16" ht="21" customHeight="1">
      <c r="A3633" s="891" t="s">
        <v>37</v>
      </c>
      <c r="B3633" s="892"/>
      <c r="C3633" s="892" t="str">
        <f>IF('statement of marks'!H100="","",'statement of marks'!H100)</f>
        <v/>
      </c>
      <c r="D3633" s="892"/>
      <c r="E3633" s="892"/>
      <c r="F3633" s="892"/>
      <c r="G3633" s="892"/>
      <c r="H3633" s="892"/>
      <c r="I3633" s="892"/>
      <c r="J3633" s="892"/>
      <c r="K3633" s="892"/>
      <c r="L3633" s="892"/>
      <c r="M3633" s="892"/>
      <c r="N3633" s="951"/>
      <c r="P3633" s="362"/>
    </row>
    <row r="3634" spans="1:16" ht="21" customHeight="1">
      <c r="A3634" s="891" t="s">
        <v>38</v>
      </c>
      <c r="B3634" s="892"/>
      <c r="C3634" s="892" t="str">
        <f>IF('statement of marks'!I100="","",'statement of marks'!I100)</f>
        <v/>
      </c>
      <c r="D3634" s="892"/>
      <c r="E3634" s="892"/>
      <c r="F3634" s="892"/>
      <c r="G3634" s="892"/>
      <c r="H3634" s="892"/>
      <c r="I3634" s="892"/>
      <c r="J3634" s="892"/>
      <c r="K3634" s="892"/>
      <c r="L3634" s="892"/>
      <c r="M3634" s="892"/>
      <c r="N3634" s="951"/>
      <c r="P3634" s="362"/>
    </row>
    <row r="3635" spans="1:16" ht="21" customHeight="1">
      <c r="A3635" s="891" t="s">
        <v>243</v>
      </c>
      <c r="B3635" s="892"/>
      <c r="C3635" s="892" t="str">
        <f>IF('statement of marks'!$A$3="","",'statement of marks'!$A$3)</f>
        <v>9 'A'</v>
      </c>
      <c r="D3635" s="892"/>
      <c r="E3635" s="939" t="s">
        <v>63</v>
      </c>
      <c r="F3635" s="939"/>
      <c r="G3635" s="939"/>
      <c r="H3635" s="939" t="str">
        <f>IF('statement of marks'!E100="","",'statement of marks'!E100)</f>
        <v/>
      </c>
      <c r="I3635" s="939"/>
      <c r="J3635" s="952" t="s">
        <v>58</v>
      </c>
      <c r="K3635" s="952"/>
      <c r="L3635" s="953" t="str">
        <f>IF('statement of marks'!F100="","",'statement of marks'!F100)</f>
        <v/>
      </c>
      <c r="M3635" s="953"/>
      <c r="N3635" s="954"/>
      <c r="P3635" s="362"/>
    </row>
    <row r="3636" spans="1:16" ht="21" customHeight="1">
      <c r="A3636" s="955" t="s">
        <v>197</v>
      </c>
      <c r="B3636" s="956" t="s">
        <v>198</v>
      </c>
      <c r="C3636" s="659" t="s">
        <v>67</v>
      </c>
      <c r="D3636" s="659" t="s">
        <v>68</v>
      </c>
      <c r="E3636" s="957" t="s">
        <v>434</v>
      </c>
      <c r="F3636" s="958" t="s">
        <v>431</v>
      </c>
      <c r="G3636" s="659" t="s">
        <v>370</v>
      </c>
      <c r="H3636" s="659" t="s">
        <v>212</v>
      </c>
      <c r="I3636" s="659" t="s">
        <v>432</v>
      </c>
      <c r="J3636" s="659" t="s">
        <v>168</v>
      </c>
      <c r="K3636" s="659" t="s">
        <v>438</v>
      </c>
      <c r="L3636" s="659" t="s">
        <v>365</v>
      </c>
      <c r="M3636" s="659" t="s">
        <v>366</v>
      </c>
      <c r="N3636" s="961" t="s">
        <v>213</v>
      </c>
      <c r="P3636" s="362"/>
    </row>
    <row r="3637" spans="1:16" ht="21" customHeight="1">
      <c r="A3637" s="955"/>
      <c r="B3637" s="956"/>
      <c r="C3637" s="659"/>
      <c r="D3637" s="659"/>
      <c r="E3637" s="957"/>
      <c r="F3637" s="959"/>
      <c r="G3637" s="659"/>
      <c r="H3637" s="659"/>
      <c r="I3637" s="659"/>
      <c r="J3637" s="659"/>
      <c r="K3637" s="659"/>
      <c r="L3637" s="659"/>
      <c r="M3637" s="659"/>
      <c r="N3637" s="961"/>
      <c r="P3637" s="362"/>
    </row>
    <row r="3638" spans="1:16" ht="21" customHeight="1">
      <c r="A3638" s="955"/>
      <c r="B3638" s="956"/>
      <c r="C3638" s="659"/>
      <c r="D3638" s="659"/>
      <c r="E3638" s="957"/>
      <c r="F3638" s="960"/>
      <c r="G3638" s="659"/>
      <c r="H3638" s="659"/>
      <c r="I3638" s="659"/>
      <c r="J3638" s="659"/>
      <c r="K3638" s="659"/>
      <c r="L3638" s="659"/>
      <c r="M3638" s="659"/>
      <c r="N3638" s="961"/>
      <c r="P3638" s="362"/>
    </row>
    <row r="3639" spans="1:16" ht="21" customHeight="1">
      <c r="A3639" s="922" t="s">
        <v>149</v>
      </c>
      <c r="B3639" s="923"/>
      <c r="C3639" s="274">
        <v>10</v>
      </c>
      <c r="D3639" s="274">
        <v>10</v>
      </c>
      <c r="E3639" s="322" t="s">
        <v>436</v>
      </c>
      <c r="F3639" s="322" t="s">
        <v>437</v>
      </c>
      <c r="G3639" s="274">
        <v>70</v>
      </c>
      <c r="H3639" s="270">
        <v>100</v>
      </c>
      <c r="I3639" s="202">
        <v>100</v>
      </c>
      <c r="J3639" s="270">
        <v>200</v>
      </c>
      <c r="K3639" s="279"/>
      <c r="L3639" s="270">
        <v>100</v>
      </c>
      <c r="M3639" s="270"/>
      <c r="N3639" s="201">
        <v>200</v>
      </c>
      <c r="P3639" s="362"/>
    </row>
    <row r="3640" spans="1:16" ht="21" customHeight="1">
      <c r="A3640" s="891" t="str">
        <f>'statement of marks'!$J$3</f>
        <v xml:space="preserve"> HINDI</v>
      </c>
      <c r="B3640" s="892"/>
      <c r="C3640" s="277" t="str">
        <f>IF('statement of marks'!J100="","",'statement of marks'!J100)</f>
        <v/>
      </c>
      <c r="D3640" s="277" t="str">
        <f>IF('statement of marks'!K100="","",'statement of marks'!K100)</f>
        <v/>
      </c>
      <c r="E3640" s="277" t="str">
        <f>IF('statement of marks'!L100="","",'statement of marks'!L100)</f>
        <v/>
      </c>
      <c r="F3640" s="360" t="str">
        <f>IF('statement of marks'!N100="","",'statement of marks'!N100)</f>
        <v/>
      </c>
      <c r="G3640" s="277" t="str">
        <f>IF('statement of marks'!O100="","",'statement of marks'!O100)</f>
        <v/>
      </c>
      <c r="H3640" s="270" t="str">
        <f t="shared" ref="H3640:H3645" si="557">IF(G3640="","",SUM(C3640:G3640))</f>
        <v/>
      </c>
      <c r="I3640" s="202" t="str">
        <f>IF('statement of marks'!Q100="","",'statement of marks'!Q100)</f>
        <v/>
      </c>
      <c r="J3640" s="203" t="str">
        <f t="shared" ref="J3640:J3645" si="558">IF(I3640="","",SUM(H3640:I3640))</f>
        <v/>
      </c>
      <c r="K3640" s="275" t="str">
        <f>CONCATENATE('statement of marks'!HZ100,'statement of marks'!IA100,'statement of marks'!IB100)</f>
        <v/>
      </c>
      <c r="L3640" s="277" t="str">
        <f>IF('result subject-wise'!AB100="","",'result subject-wise'!AB100)</f>
        <v/>
      </c>
      <c r="M3640" s="277" t="str">
        <f>IF('result subject-wise'!AK100="","",'result subject-wise'!AK100)</f>
        <v/>
      </c>
      <c r="N3640" s="276" t="str">
        <f>IF(AND(K3640="RE",M3640=""),"",IF(AND(K3640="S",M3640=""),"",IF(M3640="P",SUM(H3640,L3640),J3640)))</f>
        <v/>
      </c>
      <c r="P3640" s="362"/>
    </row>
    <row r="3641" spans="1:16" ht="21" customHeight="1">
      <c r="A3641" s="891" t="str">
        <f>'statement of marks'!$Y$3</f>
        <v xml:space="preserve"> ENGLISH</v>
      </c>
      <c r="B3641" s="892"/>
      <c r="C3641" s="277" t="str">
        <f>IF('statement of marks'!Y100="","",'statement of marks'!Y100)</f>
        <v/>
      </c>
      <c r="D3641" s="277" t="str">
        <f>IF('statement of marks'!Z100="","",'statement of marks'!Z100)</f>
        <v/>
      </c>
      <c r="E3641" s="277" t="str">
        <f>IF('statement of marks'!AA100="","",'statement of marks'!AA100)</f>
        <v/>
      </c>
      <c r="F3641" s="360" t="str">
        <f>IF('statement of marks'!AC100="","",'statement of marks'!AC100)</f>
        <v/>
      </c>
      <c r="G3641" s="277" t="str">
        <f>IF('statement of marks'!AD100="","",'statement of marks'!AD100)</f>
        <v/>
      </c>
      <c r="H3641" s="270" t="str">
        <f t="shared" si="557"/>
        <v/>
      </c>
      <c r="I3641" s="202" t="str">
        <f>IF('statement of marks'!AF100="","",'statement of marks'!AF100)</f>
        <v/>
      </c>
      <c r="J3641" s="203" t="str">
        <f t="shared" si="558"/>
        <v/>
      </c>
      <c r="K3641" s="275" t="str">
        <f>CONCATENATE('statement of marks'!IC100,'statement of marks'!ID100,'statement of marks'!IE100,)</f>
        <v/>
      </c>
      <c r="L3641" s="277" t="str">
        <f>IF('result subject-wise'!AC100="","",'result subject-wise'!AC100)</f>
        <v/>
      </c>
      <c r="M3641" s="277" t="str">
        <f>IF('result subject-wise'!AL100="","",'result subject-wise'!AL100)</f>
        <v/>
      </c>
      <c r="N3641" s="276" t="str">
        <f t="shared" ref="N3641:N3645" si="559">IF(AND(K3641="RE",M3641=""),"",IF(AND(K3641="S",M3641=""),"",IF(M3641="P",SUM(H3641,L3641),J3641)))</f>
        <v/>
      </c>
      <c r="P3641" s="362"/>
    </row>
    <row r="3642" spans="1:16" ht="21" customHeight="1">
      <c r="A3642" s="891" t="str">
        <f>'statement of marks'!AO100</f>
        <v/>
      </c>
      <c r="B3642" s="892"/>
      <c r="C3642" s="277" t="str">
        <f>IF('statement of marks'!AP100="","",'statement of marks'!AP100)</f>
        <v/>
      </c>
      <c r="D3642" s="277" t="str">
        <f>IF('statement of marks'!AQ100="","",'statement of marks'!AQ100)</f>
        <v/>
      </c>
      <c r="E3642" s="277" t="str">
        <f>IF('statement of marks'!AR100="","",'statement of marks'!AR100)</f>
        <v/>
      </c>
      <c r="F3642" s="360" t="str">
        <f>IF('statement of marks'!AT100="","",'statement of marks'!AT100)</f>
        <v/>
      </c>
      <c r="G3642" s="277" t="str">
        <f>IF('statement of marks'!AU100="","",'statement of marks'!AU100)</f>
        <v/>
      </c>
      <c r="H3642" s="270" t="str">
        <f t="shared" si="557"/>
        <v/>
      </c>
      <c r="I3642" s="202" t="str">
        <f>IF('statement of marks'!AW100="","",'statement of marks'!AW100)</f>
        <v/>
      </c>
      <c r="J3642" s="203" t="str">
        <f t="shared" si="558"/>
        <v/>
      </c>
      <c r="K3642" s="275" t="str">
        <f>CONCATENATE('statement of marks'!IF100,'statement of marks'!IL100,'statement of marks'!IM100)</f>
        <v/>
      </c>
      <c r="L3642" s="277" t="str">
        <f>IF('result subject-wise'!AD100="","",'result subject-wise'!AD100)</f>
        <v/>
      </c>
      <c r="M3642" s="277" t="str">
        <f>IF('result subject-wise'!AM100="","",'result subject-wise'!AM100)</f>
        <v/>
      </c>
      <c r="N3642" s="276" t="str">
        <f t="shared" si="559"/>
        <v/>
      </c>
      <c r="P3642" s="362"/>
    </row>
    <row r="3643" spans="1:16" ht="21" customHeight="1">
      <c r="A3643" s="891" t="str">
        <f>'statement of marks'!$BE$3</f>
        <v xml:space="preserve"> SCIENCE</v>
      </c>
      <c r="B3643" s="892"/>
      <c r="C3643" s="277" t="str">
        <f>IF('statement of marks'!BE100="","",'statement of marks'!BE100)</f>
        <v/>
      </c>
      <c r="D3643" s="277" t="str">
        <f>IF('statement of marks'!BF100="","",'statement of marks'!BF100)</f>
        <v/>
      </c>
      <c r="E3643" s="277" t="str">
        <f>IF('statement of marks'!BG100="","",'statement of marks'!BG100)</f>
        <v/>
      </c>
      <c r="F3643" s="360" t="str">
        <f>IF('statement of marks'!BI100="","",'statement of marks'!BI100)</f>
        <v/>
      </c>
      <c r="G3643" s="277" t="str">
        <f>IF('statement of marks'!BJ100="","",'statement of marks'!BJ100)</f>
        <v/>
      </c>
      <c r="H3643" s="270" t="str">
        <f t="shared" si="557"/>
        <v/>
      </c>
      <c r="I3643" s="202" t="str">
        <f>IF('statement of marks'!BL100="","",'statement of marks'!BL100)</f>
        <v/>
      </c>
      <c r="J3643" s="203" t="str">
        <f t="shared" si="558"/>
        <v/>
      </c>
      <c r="K3643" s="275" t="str">
        <f>CONCATENATE('statement of marks'!IN100,'statement of marks'!IO100,'statement of marks'!IP100)</f>
        <v/>
      </c>
      <c r="L3643" s="277" t="str">
        <f>IF('result subject-wise'!AE100="","",'result subject-wise'!AE100)</f>
        <v/>
      </c>
      <c r="M3643" s="277" t="str">
        <f>IF('result subject-wise'!AN100="","",'result subject-wise'!AN100)</f>
        <v/>
      </c>
      <c r="N3643" s="276" t="str">
        <f t="shared" si="559"/>
        <v/>
      </c>
      <c r="P3643" s="362"/>
    </row>
    <row r="3644" spans="1:16" ht="21" customHeight="1">
      <c r="A3644" s="909" t="str">
        <f>'statement of marks'!$BU100</f>
        <v xml:space="preserve"> SOCIAL SCIENCE</v>
      </c>
      <c r="B3644" s="910"/>
      <c r="C3644" s="277">
        <f>IF('statement of marks'!CL100="","",'statement of marks'!CL100)</f>
        <v>10</v>
      </c>
      <c r="D3644" s="277">
        <f>IF('statement of marks'!CM100="","",'statement of marks'!CM100)</f>
        <v>10</v>
      </c>
      <c r="E3644" s="277">
        <f>IF('statement of marks'!CN100="","",'statement of marks'!CN100)</f>
        <v>9</v>
      </c>
      <c r="F3644" s="360">
        <f>IF('statement of marks'!CO100="","",'statement of marks'!CO100)</f>
        <v>0.5</v>
      </c>
      <c r="G3644" s="277">
        <f>IF('statement of marks'!CP100="","",'statement of marks'!CP100)</f>
        <v>70</v>
      </c>
      <c r="H3644" s="270">
        <f t="shared" si="557"/>
        <v>99.5</v>
      </c>
      <c r="I3644" s="202">
        <f>IF('statement of marks'!CR100="","",'statement of marks'!CR100)</f>
        <v>100</v>
      </c>
      <c r="J3644" s="203">
        <f t="shared" si="558"/>
        <v>199.5</v>
      </c>
      <c r="K3644" s="275" t="str">
        <f>CONCATENATE('statement of marks'!IQ100,'statement of marks'!IR100,'statement of marks'!IS100)</f>
        <v/>
      </c>
      <c r="L3644" s="277" t="str">
        <f>IF('result subject-wise'!AF100="","",'result subject-wise'!AF100)</f>
        <v/>
      </c>
      <c r="M3644" s="277" t="str">
        <f>IF('result subject-wise'!AO100="","",'result subject-wise'!AO100)</f>
        <v/>
      </c>
      <c r="N3644" s="276">
        <f t="shared" si="559"/>
        <v>199.5</v>
      </c>
      <c r="P3644" s="362"/>
    </row>
    <row r="3645" spans="1:16" ht="21" customHeight="1">
      <c r="A3645" s="891" t="str">
        <f>'statement of marks'!$CZ$3</f>
        <v xml:space="preserve"> MATHEMATICS</v>
      </c>
      <c r="B3645" s="892"/>
      <c r="C3645" s="277">
        <f>IF('statement of marks'!CZ100="","",'statement of marks'!CZ100)</f>
        <v>5</v>
      </c>
      <c r="D3645" s="277">
        <f>IF('statement of marks'!DA100="","",'statement of marks'!DA100)</f>
        <v>4</v>
      </c>
      <c r="E3645" s="277">
        <f>IF('statement of marks'!DB100="","",'statement of marks'!DB100)</f>
        <v>8</v>
      </c>
      <c r="F3645" s="360">
        <f>IF('statement of marks'!DD100="","",'statement of marks'!DD100)</f>
        <v>1</v>
      </c>
      <c r="G3645" s="277">
        <f>IF('statement of marks'!DE100="","",'statement of marks'!DE100)</f>
        <v>25</v>
      </c>
      <c r="H3645" s="270">
        <f t="shared" si="557"/>
        <v>43</v>
      </c>
      <c r="I3645" s="202">
        <f>IF('statement of marks'!DG100="","",'statement of marks'!DG100)</f>
        <v>90</v>
      </c>
      <c r="J3645" s="203">
        <f t="shared" si="558"/>
        <v>133</v>
      </c>
      <c r="K3645" s="275" t="str">
        <f>CONCATENATE('statement of marks'!IT100,'statement of marks'!IU100,'statement of marks'!IV100)</f>
        <v/>
      </c>
      <c r="L3645" s="277" t="str">
        <f>IF('result subject-wise'!AG100="","",'result subject-wise'!AG100)</f>
        <v/>
      </c>
      <c r="M3645" s="277" t="str">
        <f>IF('result subject-wise'!AP100="","",'result subject-wise'!AP100)</f>
        <v/>
      </c>
      <c r="N3645" s="276">
        <f t="shared" si="559"/>
        <v>133</v>
      </c>
      <c r="P3645" s="362"/>
    </row>
    <row r="3646" spans="1:16" ht="21" customHeight="1">
      <c r="A3646" s="911" t="s">
        <v>214</v>
      </c>
      <c r="B3646" s="912"/>
      <c r="C3646" s="274">
        <f t="shared" ref="C3646:D3646" si="560">IF(C3645="","",SUM(C3640:C3645))</f>
        <v>15</v>
      </c>
      <c r="D3646" s="274">
        <f t="shared" si="560"/>
        <v>14</v>
      </c>
      <c r="E3646" s="274">
        <f>IF(E3645="","",SUM(E3640:E3645))</f>
        <v>17</v>
      </c>
      <c r="F3646" s="361">
        <f>IF(F3645="","",SUM(F3640:F3645))</f>
        <v>1.5</v>
      </c>
      <c r="G3646" s="274">
        <f t="shared" ref="G3646:J3646" si="561">IF(G3645="","",SUM(G3640:G3645))</f>
        <v>95</v>
      </c>
      <c r="H3646" s="274">
        <f t="shared" si="561"/>
        <v>142.5</v>
      </c>
      <c r="I3646" s="274">
        <f t="shared" si="561"/>
        <v>190</v>
      </c>
      <c r="J3646" s="274">
        <f t="shared" si="561"/>
        <v>332.5</v>
      </c>
      <c r="K3646" s="913"/>
      <c r="L3646" s="914"/>
      <c r="M3646" s="919">
        <f>COUNTIF(M3640:M3645,"F")</f>
        <v>0</v>
      </c>
      <c r="N3646" s="273">
        <f>SUM(N3640:N3645)</f>
        <v>332.5</v>
      </c>
      <c r="P3646" s="362"/>
    </row>
    <row r="3647" spans="1:16" ht="21" customHeight="1">
      <c r="A3647" s="911" t="s">
        <v>199</v>
      </c>
      <c r="B3647" s="912"/>
      <c r="C3647" s="270">
        <f>60-(COUNTIF(C3640:C3645,"NA")*C3639+COUNTIF(C3640:C3645,"ML")*C3639)</f>
        <v>60</v>
      </c>
      <c r="D3647" s="270">
        <f>60-(COUNTIF(D3640:D3645,"NA")*D3639+COUNTIF(D3640:D3645,"ML")*D3639)</f>
        <v>60</v>
      </c>
      <c r="E3647" s="270">
        <f>53-(COUNTIF(E3640:E3645,"NA")*9+COUNTIF(E3640:E3645,"ML")*9)</f>
        <v>53</v>
      </c>
      <c r="F3647" s="270">
        <f>7-(COUNTIF(F3640:F3645,"ML")*1)</f>
        <v>7</v>
      </c>
      <c r="G3647" s="270">
        <f>420-(COUNTIF(G3640:G3645,"NA")*G3639+COUNTIF(G3640:G3645,"ML")*G3639)</f>
        <v>420</v>
      </c>
      <c r="H3647" s="270">
        <f>SUM(C3647:G3647)</f>
        <v>600</v>
      </c>
      <c r="I3647" s="270">
        <f>600-(COUNTIF(I3640:I3645,"ML")*100)</f>
        <v>600</v>
      </c>
      <c r="J3647" s="270">
        <f>SUM(H3647:I3647)</f>
        <v>1200</v>
      </c>
      <c r="K3647" s="915"/>
      <c r="L3647" s="916"/>
      <c r="M3647" s="920"/>
      <c r="N3647" s="201">
        <f>6*N3639</f>
        <v>1200</v>
      </c>
      <c r="P3647" s="362"/>
    </row>
    <row r="3648" spans="1:16" ht="21" customHeight="1">
      <c r="A3648" s="922" t="s">
        <v>130</v>
      </c>
      <c r="B3648" s="923"/>
      <c r="C3648" s="204">
        <f t="shared" ref="C3648:J3648" si="562">C3646/C3647*100</f>
        <v>25</v>
      </c>
      <c r="D3648" s="204">
        <f t="shared" si="562"/>
        <v>23.333333333333332</v>
      </c>
      <c r="E3648" s="204">
        <f t="shared" si="562"/>
        <v>32.075471698113205</v>
      </c>
      <c r="F3648" s="204">
        <f t="shared" si="562"/>
        <v>21.428571428571427</v>
      </c>
      <c r="G3648" s="204">
        <f t="shared" si="562"/>
        <v>22.61904761904762</v>
      </c>
      <c r="H3648" s="204">
        <f t="shared" si="562"/>
        <v>23.75</v>
      </c>
      <c r="I3648" s="204">
        <f t="shared" si="562"/>
        <v>31.666666666666664</v>
      </c>
      <c r="J3648" s="204">
        <f t="shared" si="562"/>
        <v>27.708333333333336</v>
      </c>
      <c r="K3648" s="917"/>
      <c r="L3648" s="918"/>
      <c r="M3648" s="921"/>
      <c r="N3648" s="354">
        <f>N3646/N3647*100</f>
        <v>27.708333333333336</v>
      </c>
      <c r="P3648" s="363"/>
    </row>
    <row r="3649" spans="1:16" ht="21" customHeight="1">
      <c r="A3649" s="891" t="str">
        <f>'statement of marks'!$DS$3</f>
        <v>RAJASTHAN KA SWARNIM ITIHAS</v>
      </c>
      <c r="B3649" s="892"/>
      <c r="C3649" s="272">
        <f>IF('statement of marks'!DS100="","",'statement of marks'!DS100)</f>
        <v>10</v>
      </c>
      <c r="D3649" s="272">
        <f>IF('statement of marks'!DT100="","",'statement of marks'!DT100)</f>
        <v>10</v>
      </c>
      <c r="E3649" s="277">
        <f>IF('statement of marks'!DU100="","",'statement of marks'!DU100)</f>
        <v>10</v>
      </c>
      <c r="F3649" s="924"/>
      <c r="G3649" s="272">
        <f>IF('statement of marks'!DW100="","",'statement of marks'!DW100)</f>
        <v>70</v>
      </c>
      <c r="H3649" s="270">
        <f>IF(G3649="","",SUM(C3649:G3649))</f>
        <v>100</v>
      </c>
      <c r="I3649" s="272">
        <f>IF('statement of marks'!DY100="","",'statement of marks'!DY100)</f>
        <v>100</v>
      </c>
      <c r="J3649" s="270">
        <f>IF(I3649="","",SUM(H3649:I3649))</f>
        <v>200</v>
      </c>
      <c r="K3649" s="275" t="str">
        <f>IF('statement of marks'!IW100="","",'statement of marks'!IW100)</f>
        <v/>
      </c>
      <c r="L3649" s="280" t="str">
        <f>IF('result subject-wise'!AQ100="","",'result subject-wise'!AQ100)</f>
        <v/>
      </c>
      <c r="M3649" s="927" t="s">
        <v>441</v>
      </c>
      <c r="N3649" s="928"/>
      <c r="P3649" s="362"/>
    </row>
    <row r="3650" spans="1:16" ht="21" customHeight="1">
      <c r="A3650" s="891" t="str">
        <f>'statement of marks'!$EG$3</f>
        <v xml:space="preserve"> PH. AND HEALTH EDU.</v>
      </c>
      <c r="B3650" s="892"/>
      <c r="C3650" s="272">
        <f>IF('statement of marks'!EI100="","",'statement of marks'!EI100)</f>
        <v>14</v>
      </c>
      <c r="D3650" s="272">
        <f>IF('statement of marks'!EL100="","",'statement of marks'!EL100)</f>
        <v>11</v>
      </c>
      <c r="E3650" s="277">
        <f>IF('statement of marks'!EO100="","",'statement of marks'!EO100)</f>
        <v>25</v>
      </c>
      <c r="F3650" s="925"/>
      <c r="G3650" s="272">
        <f>IF('statement of marks'!EU100="","",'statement of marks'!EU100)</f>
        <v>38</v>
      </c>
      <c r="H3650" s="270">
        <f>IF(G3650="","",SUM(C3650:G3650))</f>
        <v>88</v>
      </c>
      <c r="I3650" s="272">
        <f>IF('statement of marks'!EZ100="","",'statement of marks'!EZ100)</f>
        <v>100</v>
      </c>
      <c r="J3650" s="270">
        <f>IF(I3650="","",SUM(H3650:I3650))</f>
        <v>188</v>
      </c>
      <c r="K3650" s="275" t="str">
        <f>IF('statement of marks'!IX100="","",'statement of marks'!IX100)</f>
        <v>A</v>
      </c>
      <c r="L3650" s="274" t="str">
        <f>IF('result subject-wise'!AR100="","",'result subject-wise'!AR100)</f>
        <v/>
      </c>
      <c r="M3650" s="929"/>
      <c r="N3650" s="930"/>
      <c r="P3650" s="362"/>
    </row>
    <row r="3651" spans="1:16" ht="21" customHeight="1">
      <c r="A3651" s="891" t="str">
        <f>'statement of marks'!$FJ$3</f>
        <v xml:space="preserve"> FOUNDATION OF IT</v>
      </c>
      <c r="B3651" s="892"/>
      <c r="C3651" s="272">
        <f>IF('statement of marks'!FJ100="","",'statement of marks'!FJ100)</f>
        <v>10</v>
      </c>
      <c r="D3651" s="272">
        <f>IF('statement of marks'!FK100="","",'statement of marks'!FK100)</f>
        <v>10</v>
      </c>
      <c r="E3651" s="277">
        <f>IF('statement of marks'!FL100="","",'statement of marks'!FL100)</f>
        <v>10</v>
      </c>
      <c r="F3651" s="926"/>
      <c r="G3651" s="272">
        <f>IF('statement of marks'!FP100="","",'statement of marks'!FP100)</f>
        <v>51</v>
      </c>
      <c r="H3651" s="270">
        <f>IF(G3651="","",SUM(C3651:G3651))</f>
        <v>81</v>
      </c>
      <c r="I3651" s="272">
        <f>IF('statement of marks'!FU100="","",'statement of marks'!FU100)</f>
        <v>90</v>
      </c>
      <c r="J3651" s="270">
        <f>IF(I3651="","",SUM(H3651:I3651))</f>
        <v>171</v>
      </c>
      <c r="K3651" s="275" t="str">
        <f>IF('statement of marks'!IY100="","",'statement of marks'!IY100)</f>
        <v>A</v>
      </c>
      <c r="L3651" s="274" t="str">
        <f>IF('result subject-wise'!AS100="","",'result subject-wise'!AS100)</f>
        <v/>
      </c>
      <c r="M3651" s="931" t="str">
        <f>IF('result subject-wise'!AV100="","",'result subject-wise'!AV100)</f>
        <v/>
      </c>
      <c r="N3651" s="932"/>
      <c r="P3651" s="362"/>
    </row>
    <row r="3652" spans="1:16" ht="21" customHeight="1">
      <c r="A3652" s="891" t="str">
        <f>'statement of marks'!$GE$3</f>
        <v xml:space="preserve"> S.U.P.W.</v>
      </c>
      <c r="B3652" s="892"/>
      <c r="C3652" s="933" t="s">
        <v>244</v>
      </c>
      <c r="D3652" s="934"/>
      <c r="E3652" s="933" t="s">
        <v>74</v>
      </c>
      <c r="F3652" s="933"/>
      <c r="G3652" s="934"/>
      <c r="H3652" s="934" t="s">
        <v>75</v>
      </c>
      <c r="I3652" s="934"/>
      <c r="J3652" s="270" t="s">
        <v>35</v>
      </c>
      <c r="K3652" s="274" t="s">
        <v>52</v>
      </c>
      <c r="L3652" s="935"/>
      <c r="M3652" s="933" t="s">
        <v>130</v>
      </c>
      <c r="N3652" s="936"/>
      <c r="P3652" s="362"/>
    </row>
    <row r="3653" spans="1:16" ht="21" customHeight="1">
      <c r="A3653" s="891"/>
      <c r="B3653" s="892"/>
      <c r="C3653" s="934">
        <f>'statement of marks'!$GE$6</f>
        <v>25</v>
      </c>
      <c r="D3653" s="934"/>
      <c r="E3653" s="934">
        <f>'statement of marks'!$GF$6</f>
        <v>45</v>
      </c>
      <c r="F3653" s="934"/>
      <c r="G3653" s="934"/>
      <c r="H3653" s="934">
        <f>'statement of marks'!$GG$6</f>
        <v>30</v>
      </c>
      <c r="I3653" s="934"/>
      <c r="J3653" s="270">
        <f>SUM(C3653,E3653,H3653)</f>
        <v>100</v>
      </c>
      <c r="K3653" s="274"/>
      <c r="L3653" s="935"/>
      <c r="M3653" s="937" t="str">
        <f>IF(M3651="PASS",N3648,"")</f>
        <v/>
      </c>
      <c r="N3653" s="938"/>
      <c r="P3653" s="362"/>
    </row>
    <row r="3654" spans="1:16" ht="21" customHeight="1">
      <c r="A3654" s="891"/>
      <c r="B3654" s="892"/>
      <c r="C3654" s="939">
        <f>IF('statement of marks'!GE100="","",'statement of marks'!GE100)</f>
        <v>24</v>
      </c>
      <c r="D3654" s="939"/>
      <c r="E3654" s="939">
        <f>'statement of marks'!GF100</f>
        <v>44</v>
      </c>
      <c r="F3654" s="939"/>
      <c r="G3654" s="939"/>
      <c r="H3654" s="939">
        <f>'statement of marks'!GG100</f>
        <v>30</v>
      </c>
      <c r="I3654" s="939"/>
      <c r="J3654" s="272">
        <f>IF(H3654="","",SUM(C3654,E3654,H3654))</f>
        <v>98</v>
      </c>
      <c r="K3654" s="275" t="str">
        <f>IF('statement of marks'!IZ100="","",'statement of marks'!IZ100)</f>
        <v>A</v>
      </c>
      <c r="L3654" s="935"/>
      <c r="M3654" s="940" t="s">
        <v>50</v>
      </c>
      <c r="N3654" s="941"/>
      <c r="P3654" s="362"/>
    </row>
    <row r="3655" spans="1:16" ht="21" customHeight="1">
      <c r="A3655" s="891" t="str">
        <f>'statement of marks'!$GN$3</f>
        <v xml:space="preserve"> ART EDU.</v>
      </c>
      <c r="B3655" s="892"/>
      <c r="C3655" s="934" t="s">
        <v>76</v>
      </c>
      <c r="D3655" s="934"/>
      <c r="E3655" s="934" t="s">
        <v>77</v>
      </c>
      <c r="F3655" s="934"/>
      <c r="G3655" s="934"/>
      <c r="H3655" s="934" t="s">
        <v>78</v>
      </c>
      <c r="I3655" s="934"/>
      <c r="J3655" s="270" t="s">
        <v>35</v>
      </c>
      <c r="K3655" s="274" t="s">
        <v>52</v>
      </c>
      <c r="L3655" s="935"/>
      <c r="M3655" s="942" t="str">
        <f>IF(M3653="","",IF(M3653&gt;=60,"FIRST",IF(M3653&gt;=48,"SECOND",IF(M3653&gt;=36,"THIRD"))))</f>
        <v/>
      </c>
      <c r="N3655" s="943"/>
      <c r="P3655" s="362"/>
    </row>
    <row r="3656" spans="1:16" ht="21" customHeight="1">
      <c r="A3656" s="891"/>
      <c r="B3656" s="892"/>
      <c r="C3656" s="934">
        <f>'statement of marks'!$GN$6</f>
        <v>25</v>
      </c>
      <c r="D3656" s="934"/>
      <c r="E3656" s="274">
        <f>'statement of marks'!$GO$6</f>
        <v>30</v>
      </c>
      <c r="F3656" s="274"/>
      <c r="G3656" s="270">
        <f>'statement of marks'!$GP$6</f>
        <v>30</v>
      </c>
      <c r="H3656" s="934">
        <f>'statement of marks'!$GQ$6</f>
        <v>15</v>
      </c>
      <c r="I3656" s="934"/>
      <c r="J3656" s="270">
        <f>SUM(C3656,E3656,G3656,H3656)</f>
        <v>100</v>
      </c>
      <c r="K3656" s="274"/>
      <c r="L3656" s="935"/>
      <c r="M3656" s="942"/>
      <c r="N3656" s="943"/>
      <c r="P3656" s="362"/>
    </row>
    <row r="3657" spans="1:16" ht="21" customHeight="1">
      <c r="A3657" s="891"/>
      <c r="B3657" s="892"/>
      <c r="C3657" s="939">
        <f>IF('statement of marks'!GN100="","",'statement of marks'!GN100)</f>
        <v>24</v>
      </c>
      <c r="D3657" s="939"/>
      <c r="E3657" s="277">
        <f>'statement of marks'!GO100</f>
        <v>28</v>
      </c>
      <c r="F3657" s="277"/>
      <c r="G3657" s="272">
        <f>'statement of marks'!GP100</f>
        <v>27</v>
      </c>
      <c r="H3657" s="939">
        <f>'statement of marks'!GQ100</f>
        <v>14</v>
      </c>
      <c r="I3657" s="939"/>
      <c r="J3657" s="270">
        <f>IF(H3657="","",SUM(C3657:H3657))</f>
        <v>93</v>
      </c>
      <c r="K3657" s="275" t="str">
        <f>IF('statement of marks'!JA100="","",'statement of marks'!JA100)</f>
        <v>A</v>
      </c>
      <c r="L3657" s="944" t="s">
        <v>442</v>
      </c>
      <c r="M3657" s="945"/>
      <c r="N3657" s="946"/>
      <c r="P3657" s="362"/>
    </row>
    <row r="3658" spans="1:16" ht="21" customHeight="1">
      <c r="A3658" s="922" t="s">
        <v>439</v>
      </c>
      <c r="B3658" s="923"/>
      <c r="C3658" s="901" t="str">
        <f>'statement of marks'!HK100</f>
        <v/>
      </c>
      <c r="D3658" s="901"/>
      <c r="E3658" s="901"/>
      <c r="F3658" s="278"/>
      <c r="G3658" s="278" t="s">
        <v>211</v>
      </c>
      <c r="H3658" s="275" t="str">
        <f>IF('statement of marks'!DR100="","",'statement of marks'!DR100)</f>
        <v/>
      </c>
      <c r="I3658" s="942" t="s">
        <v>209</v>
      </c>
      <c r="J3658" s="942"/>
      <c r="K3658" s="272" t="str">
        <f>IF('statement of marks'!HM100="","",'statement of marks'!HM100)</f>
        <v/>
      </c>
      <c r="L3658" s="945"/>
      <c r="M3658" s="945"/>
      <c r="N3658" s="946"/>
      <c r="P3658" s="362"/>
    </row>
    <row r="3659" spans="1:16" ht="21" customHeight="1">
      <c r="A3659" s="310" t="s">
        <v>363</v>
      </c>
      <c r="B3659" s="947" t="s">
        <v>202</v>
      </c>
      <c r="C3659" s="947"/>
      <c r="D3659" s="939" t="s">
        <v>203</v>
      </c>
      <c r="E3659" s="939"/>
      <c r="F3659" s="272"/>
      <c r="G3659" s="939" t="s">
        <v>204</v>
      </c>
      <c r="H3659" s="939"/>
      <c r="I3659" s="939" t="s">
        <v>205</v>
      </c>
      <c r="J3659" s="939"/>
      <c r="K3659" s="272" t="s">
        <v>324</v>
      </c>
      <c r="L3659" s="945"/>
      <c r="M3659" s="945"/>
      <c r="N3659" s="946"/>
      <c r="P3659" s="362"/>
    </row>
    <row r="3660" spans="1:16" ht="21" customHeight="1">
      <c r="A3660" s="891" t="s">
        <v>200</v>
      </c>
      <c r="B3660" s="892"/>
      <c r="C3660" s="277" t="str">
        <f>IF('statement of marks'!HO100="","",'statement of marks'!HO100)</f>
        <v/>
      </c>
      <c r="D3660" s="893" t="str">
        <f>IF('statement of marks'!HQ100="","",'statement of marks'!HQ100)</f>
        <v/>
      </c>
      <c r="E3660" s="893"/>
      <c r="F3660" s="277"/>
      <c r="G3660" s="893" t="str">
        <f>IF('statement of marks'!HS100="","",'statement of marks'!HS100)</f>
        <v/>
      </c>
      <c r="H3660" s="893"/>
      <c r="I3660" s="893" t="str">
        <f>IF('statement of marks'!HU100="","",'statement of marks'!HU100)</f>
        <v/>
      </c>
      <c r="J3660" s="893"/>
      <c r="K3660" s="275" t="str">
        <f>'statement of marks'!HW100</f>
        <v/>
      </c>
      <c r="L3660" s="894" t="str">
        <f>IF(OR(M3651="PASS",M3651="FAIL"),'result subject-wise'!$AV$112,"")</f>
        <v/>
      </c>
      <c r="M3660" s="894"/>
      <c r="N3660" s="895"/>
      <c r="P3660" s="362"/>
    </row>
    <row r="3661" spans="1:16" ht="21" customHeight="1">
      <c r="A3661" s="896" t="s">
        <v>201</v>
      </c>
      <c r="B3661" s="897"/>
      <c r="C3661" s="274" t="str">
        <f>IF('statement of marks'!HN100="","",'statement of marks'!HN100)</f>
        <v/>
      </c>
      <c r="D3661" s="898" t="str">
        <f>IF('statement of marks'!HP100="","",'statement of marks'!HP100)</f>
        <v/>
      </c>
      <c r="E3661" s="898"/>
      <c r="F3661" s="274"/>
      <c r="G3661" s="898" t="str">
        <f>IF('statement of marks'!HR100="","",'statement of marks'!HR100)</f>
        <v/>
      </c>
      <c r="H3661" s="898"/>
      <c r="I3661" s="898" t="str">
        <f>IF('statement of marks'!HT100="","",'statement of marks'!HT100)</f>
        <v/>
      </c>
      <c r="J3661" s="898"/>
      <c r="K3661" s="274" t="str">
        <f>'statement of marks'!HV100</f>
        <v/>
      </c>
      <c r="L3661" s="894"/>
      <c r="M3661" s="894"/>
      <c r="N3661" s="895"/>
      <c r="P3661" s="362"/>
    </row>
    <row r="3662" spans="1:16" ht="21" customHeight="1">
      <c r="A3662" s="899" t="s">
        <v>323</v>
      </c>
      <c r="B3662" s="900"/>
      <c r="C3662" s="22"/>
      <c r="D3662" s="901"/>
      <c r="E3662" s="901"/>
      <c r="F3662" s="278"/>
      <c r="G3662" s="901"/>
      <c r="H3662" s="901"/>
      <c r="I3662" s="901"/>
      <c r="J3662" s="901"/>
      <c r="K3662" s="901"/>
      <c r="L3662" s="901"/>
      <c r="M3662" s="901"/>
      <c r="N3662" s="902"/>
      <c r="P3662" s="362"/>
    </row>
    <row r="3663" spans="1:16" ht="21" customHeight="1">
      <c r="A3663" s="899" t="s">
        <v>206</v>
      </c>
      <c r="B3663" s="900"/>
      <c r="C3663" s="22"/>
      <c r="D3663" s="901"/>
      <c r="E3663" s="901"/>
      <c r="F3663" s="278"/>
      <c r="G3663" s="901"/>
      <c r="H3663" s="901"/>
      <c r="I3663" s="901"/>
      <c r="J3663" s="901"/>
      <c r="K3663" s="901"/>
      <c r="L3663" s="901"/>
      <c r="M3663" s="901"/>
      <c r="N3663" s="902"/>
      <c r="P3663" s="362"/>
    </row>
    <row r="3664" spans="1:16" ht="21" customHeight="1">
      <c r="A3664" s="891" t="s">
        <v>322</v>
      </c>
      <c r="B3664" s="892"/>
      <c r="C3664" s="22"/>
      <c r="D3664" s="901"/>
      <c r="E3664" s="901"/>
      <c r="F3664" s="278"/>
      <c r="G3664" s="901"/>
      <c r="H3664" s="901"/>
      <c r="I3664" s="901"/>
      <c r="J3664" s="901"/>
      <c r="K3664" s="594" t="s">
        <v>322</v>
      </c>
      <c r="L3664" s="901"/>
      <c r="M3664" s="901"/>
      <c r="N3664" s="902"/>
      <c r="P3664" s="362"/>
    </row>
    <row r="3665" spans="1:16" ht="21" customHeight="1">
      <c r="A3665" s="891" t="s">
        <v>207</v>
      </c>
      <c r="B3665" s="892"/>
      <c r="C3665" s="22"/>
      <c r="D3665" s="901"/>
      <c r="E3665" s="901"/>
      <c r="F3665" s="278"/>
      <c r="G3665" s="901"/>
      <c r="H3665" s="901"/>
      <c r="I3665" s="901"/>
      <c r="J3665" s="901"/>
      <c r="K3665" s="901"/>
      <c r="L3665" s="901"/>
      <c r="M3665" s="901"/>
      <c r="N3665" s="902"/>
      <c r="P3665" s="362"/>
    </row>
    <row r="3666" spans="1:16" ht="21" customHeight="1" thickBot="1">
      <c r="A3666" s="905" t="s">
        <v>208</v>
      </c>
      <c r="B3666" s="906"/>
      <c r="C3666" s="906"/>
      <c r="D3666" s="906"/>
      <c r="E3666" s="906"/>
      <c r="F3666" s="314"/>
      <c r="G3666" s="907">
        <f>'statement of marks'!$HV$108</f>
        <v>45781</v>
      </c>
      <c r="H3666" s="907"/>
      <c r="I3666" s="908" t="s">
        <v>210</v>
      </c>
      <c r="J3666" s="908"/>
      <c r="K3666" s="903"/>
      <c r="L3666" s="903"/>
      <c r="M3666" s="903"/>
      <c r="N3666" s="904"/>
      <c r="P3666" s="362"/>
    </row>
    <row r="3667" spans="1:16" ht="21" customHeight="1" thickTop="1">
      <c r="A3667" s="962" t="s">
        <v>195</v>
      </c>
      <c r="B3667" s="963"/>
      <c r="C3667" s="963"/>
      <c r="D3667" s="963"/>
      <c r="E3667" s="963"/>
      <c r="F3667" s="963"/>
      <c r="G3667" s="963"/>
      <c r="H3667" s="963"/>
      <c r="I3667" s="963"/>
      <c r="J3667" s="963"/>
      <c r="K3667" s="963"/>
      <c r="L3667" s="963"/>
      <c r="M3667" s="963"/>
      <c r="N3667" s="964"/>
      <c r="P3667" s="362"/>
    </row>
    <row r="3668" spans="1:16" ht="21" customHeight="1">
      <c r="A3668" s="965" t="str">
        <f>IF('statement of marks'!$A$2="","",'statement of marks'!$A$2)</f>
        <v>Govt. Higher Secondary School, XYZ</v>
      </c>
      <c r="B3668" s="966"/>
      <c r="C3668" s="966"/>
      <c r="D3668" s="966"/>
      <c r="E3668" s="966"/>
      <c r="F3668" s="966"/>
      <c r="G3668" s="966"/>
      <c r="H3668" s="966"/>
      <c r="I3668" s="966"/>
      <c r="J3668" s="966"/>
      <c r="K3668" s="966"/>
      <c r="L3668" s="966"/>
      <c r="M3668" s="966"/>
      <c r="N3668" s="967"/>
      <c r="P3668" s="362"/>
    </row>
    <row r="3669" spans="1:16" ht="21" customHeight="1">
      <c r="A3669" s="965"/>
      <c r="B3669" s="966"/>
      <c r="C3669" s="966"/>
      <c r="D3669" s="966"/>
      <c r="E3669" s="966"/>
      <c r="F3669" s="966"/>
      <c r="G3669" s="966"/>
      <c r="H3669" s="966"/>
      <c r="I3669" s="966"/>
      <c r="J3669" s="966"/>
      <c r="K3669" s="966"/>
      <c r="L3669" s="966"/>
      <c r="M3669" s="966"/>
      <c r="N3669" s="967"/>
      <c r="P3669" s="362"/>
    </row>
    <row r="3670" spans="1:16" ht="21" customHeight="1">
      <c r="A3670" s="891" t="s">
        <v>196</v>
      </c>
      <c r="B3670" s="892"/>
      <c r="C3670" s="939" t="str">
        <f>IF(M3690="","MAIN EXAM.",IF(C3697="SUPPL.","SUPPL. EXAM.",IF(C3697="RE-EXAM.","RE-EXAM.",)))</f>
        <v>MAIN EXAM.</v>
      </c>
      <c r="D3670" s="939"/>
      <c r="E3670" s="939"/>
      <c r="F3670" s="939"/>
      <c r="G3670" s="939"/>
      <c r="H3670" s="948" t="s">
        <v>133</v>
      </c>
      <c r="I3670" s="949"/>
      <c r="J3670" s="352" t="str">
        <f>IF('statement of marks'!$F$3="","",'statement of marks'!$F$3)</f>
        <v>2024-25</v>
      </c>
      <c r="K3670" s="939" t="s">
        <v>62</v>
      </c>
      <c r="L3670" s="939"/>
      <c r="M3670" s="939" t="str">
        <f>IF('statement of marks'!D101="","",'statement of marks'!D101)</f>
        <v/>
      </c>
      <c r="N3670" s="950"/>
      <c r="P3670" s="362"/>
    </row>
    <row r="3671" spans="1:16" ht="21" customHeight="1">
      <c r="A3671" s="891" t="s">
        <v>36</v>
      </c>
      <c r="B3671" s="892"/>
      <c r="C3671" s="892" t="str">
        <f>IF('statement of marks'!G101="","",'statement of marks'!G101)</f>
        <v/>
      </c>
      <c r="D3671" s="892"/>
      <c r="E3671" s="892"/>
      <c r="F3671" s="892"/>
      <c r="G3671" s="892"/>
      <c r="H3671" s="892"/>
      <c r="I3671" s="892"/>
      <c r="J3671" s="892"/>
      <c r="K3671" s="892"/>
      <c r="L3671" s="892"/>
      <c r="M3671" s="892"/>
      <c r="N3671" s="951"/>
      <c r="P3671" s="362"/>
    </row>
    <row r="3672" spans="1:16" ht="21" customHeight="1">
      <c r="A3672" s="891" t="s">
        <v>37</v>
      </c>
      <c r="B3672" s="892"/>
      <c r="C3672" s="892" t="str">
        <f>IF('statement of marks'!H101="","",'statement of marks'!H101)</f>
        <v/>
      </c>
      <c r="D3672" s="892"/>
      <c r="E3672" s="892"/>
      <c r="F3672" s="892"/>
      <c r="G3672" s="892"/>
      <c r="H3672" s="892"/>
      <c r="I3672" s="892"/>
      <c r="J3672" s="892"/>
      <c r="K3672" s="892"/>
      <c r="L3672" s="892"/>
      <c r="M3672" s="892"/>
      <c r="N3672" s="951"/>
      <c r="P3672" s="362"/>
    </row>
    <row r="3673" spans="1:16" ht="21" customHeight="1">
      <c r="A3673" s="891" t="s">
        <v>38</v>
      </c>
      <c r="B3673" s="892"/>
      <c r="C3673" s="892" t="str">
        <f>IF('statement of marks'!I101="","",'statement of marks'!I101)</f>
        <v/>
      </c>
      <c r="D3673" s="892"/>
      <c r="E3673" s="892"/>
      <c r="F3673" s="892"/>
      <c r="G3673" s="892"/>
      <c r="H3673" s="892"/>
      <c r="I3673" s="892"/>
      <c r="J3673" s="892"/>
      <c r="K3673" s="892"/>
      <c r="L3673" s="892"/>
      <c r="M3673" s="892"/>
      <c r="N3673" s="951"/>
      <c r="P3673" s="362"/>
    </row>
    <row r="3674" spans="1:16" ht="21" customHeight="1">
      <c r="A3674" s="891" t="s">
        <v>243</v>
      </c>
      <c r="B3674" s="892"/>
      <c r="C3674" s="892" t="str">
        <f>IF('statement of marks'!$A$3="","",'statement of marks'!$A$3)</f>
        <v>9 'A'</v>
      </c>
      <c r="D3674" s="892"/>
      <c r="E3674" s="939" t="s">
        <v>63</v>
      </c>
      <c r="F3674" s="939"/>
      <c r="G3674" s="939"/>
      <c r="H3674" s="939" t="str">
        <f>IF('statement of marks'!E101="","",'statement of marks'!E101)</f>
        <v/>
      </c>
      <c r="I3674" s="939"/>
      <c r="J3674" s="952" t="s">
        <v>58</v>
      </c>
      <c r="K3674" s="952"/>
      <c r="L3674" s="953" t="str">
        <f>IF('statement of marks'!F101="","",'statement of marks'!F101)</f>
        <v/>
      </c>
      <c r="M3674" s="953"/>
      <c r="N3674" s="954"/>
      <c r="P3674" s="362"/>
    </row>
    <row r="3675" spans="1:16" ht="21" customHeight="1">
      <c r="A3675" s="955" t="s">
        <v>197</v>
      </c>
      <c r="B3675" s="956" t="s">
        <v>198</v>
      </c>
      <c r="C3675" s="659" t="s">
        <v>67</v>
      </c>
      <c r="D3675" s="659" t="s">
        <v>68</v>
      </c>
      <c r="E3675" s="957" t="s">
        <v>434</v>
      </c>
      <c r="F3675" s="958" t="s">
        <v>431</v>
      </c>
      <c r="G3675" s="659" t="s">
        <v>370</v>
      </c>
      <c r="H3675" s="659" t="s">
        <v>212</v>
      </c>
      <c r="I3675" s="659" t="s">
        <v>432</v>
      </c>
      <c r="J3675" s="659" t="s">
        <v>168</v>
      </c>
      <c r="K3675" s="659" t="s">
        <v>438</v>
      </c>
      <c r="L3675" s="659" t="s">
        <v>365</v>
      </c>
      <c r="M3675" s="659" t="s">
        <v>366</v>
      </c>
      <c r="N3675" s="961" t="s">
        <v>213</v>
      </c>
      <c r="P3675" s="362"/>
    </row>
    <row r="3676" spans="1:16" ht="21" customHeight="1">
      <c r="A3676" s="955"/>
      <c r="B3676" s="956"/>
      <c r="C3676" s="659"/>
      <c r="D3676" s="659"/>
      <c r="E3676" s="957"/>
      <c r="F3676" s="959"/>
      <c r="G3676" s="659"/>
      <c r="H3676" s="659"/>
      <c r="I3676" s="659"/>
      <c r="J3676" s="659"/>
      <c r="K3676" s="659"/>
      <c r="L3676" s="659"/>
      <c r="M3676" s="659"/>
      <c r="N3676" s="961"/>
      <c r="P3676" s="362"/>
    </row>
    <row r="3677" spans="1:16" ht="21" customHeight="1">
      <c r="A3677" s="955"/>
      <c r="B3677" s="956"/>
      <c r="C3677" s="659"/>
      <c r="D3677" s="659"/>
      <c r="E3677" s="957"/>
      <c r="F3677" s="960"/>
      <c r="G3677" s="659"/>
      <c r="H3677" s="659"/>
      <c r="I3677" s="659"/>
      <c r="J3677" s="659"/>
      <c r="K3677" s="659"/>
      <c r="L3677" s="659"/>
      <c r="M3677" s="659"/>
      <c r="N3677" s="961"/>
      <c r="P3677" s="362"/>
    </row>
    <row r="3678" spans="1:16" ht="21" customHeight="1">
      <c r="A3678" s="922" t="s">
        <v>149</v>
      </c>
      <c r="B3678" s="923"/>
      <c r="C3678" s="274">
        <v>10</v>
      </c>
      <c r="D3678" s="274">
        <v>10</v>
      </c>
      <c r="E3678" s="322" t="s">
        <v>436</v>
      </c>
      <c r="F3678" s="322" t="s">
        <v>437</v>
      </c>
      <c r="G3678" s="274">
        <v>70</v>
      </c>
      <c r="H3678" s="270">
        <v>100</v>
      </c>
      <c r="I3678" s="202">
        <v>100</v>
      </c>
      <c r="J3678" s="270">
        <v>200</v>
      </c>
      <c r="K3678" s="279"/>
      <c r="L3678" s="270">
        <v>100</v>
      </c>
      <c r="M3678" s="270"/>
      <c r="N3678" s="201">
        <v>200</v>
      </c>
      <c r="P3678" s="362"/>
    </row>
    <row r="3679" spans="1:16" ht="21" customHeight="1">
      <c r="A3679" s="891" t="str">
        <f>'statement of marks'!$J$3</f>
        <v xml:space="preserve"> HINDI</v>
      </c>
      <c r="B3679" s="892"/>
      <c r="C3679" s="277" t="str">
        <f>IF('statement of marks'!J101="","",'statement of marks'!J101)</f>
        <v/>
      </c>
      <c r="D3679" s="277" t="str">
        <f>IF('statement of marks'!K101="","",'statement of marks'!K101)</f>
        <v/>
      </c>
      <c r="E3679" s="277" t="str">
        <f>IF('statement of marks'!L101="","",'statement of marks'!L101)</f>
        <v/>
      </c>
      <c r="F3679" s="360" t="str">
        <f>IF('statement of marks'!N101="","",'statement of marks'!N101)</f>
        <v/>
      </c>
      <c r="G3679" s="277" t="str">
        <f>IF('statement of marks'!O101="","",'statement of marks'!O101)</f>
        <v/>
      </c>
      <c r="H3679" s="270" t="str">
        <f t="shared" ref="H3679:H3684" si="563">IF(G3679="","",SUM(C3679:G3679))</f>
        <v/>
      </c>
      <c r="I3679" s="202" t="str">
        <f>IF('statement of marks'!Q101="","",'statement of marks'!Q101)</f>
        <v/>
      </c>
      <c r="J3679" s="203" t="str">
        <f t="shared" ref="J3679:J3684" si="564">IF(I3679="","",SUM(H3679:I3679))</f>
        <v/>
      </c>
      <c r="K3679" s="275" t="str">
        <f>CONCATENATE('statement of marks'!HZ101,'statement of marks'!IA101,'statement of marks'!IB101)</f>
        <v/>
      </c>
      <c r="L3679" s="277" t="str">
        <f>IF('result subject-wise'!AB101="","",'result subject-wise'!AB101)</f>
        <v/>
      </c>
      <c r="M3679" s="277" t="str">
        <f>IF('result subject-wise'!AK101="","",'result subject-wise'!AK101)</f>
        <v/>
      </c>
      <c r="N3679" s="276" t="str">
        <f>IF(AND(K3679="RE",M3679=""),"",IF(AND(K3679="S",M3679=""),"",IF(M3679="P",SUM(H3679,L3679),J3679)))</f>
        <v/>
      </c>
      <c r="P3679" s="362"/>
    </row>
    <row r="3680" spans="1:16" ht="21" customHeight="1">
      <c r="A3680" s="891" t="str">
        <f>'statement of marks'!$Y$3</f>
        <v xml:space="preserve"> ENGLISH</v>
      </c>
      <c r="B3680" s="892"/>
      <c r="C3680" s="277" t="str">
        <f>IF('statement of marks'!Y101="","",'statement of marks'!Y101)</f>
        <v/>
      </c>
      <c r="D3680" s="277" t="str">
        <f>IF('statement of marks'!Z101="","",'statement of marks'!Z101)</f>
        <v/>
      </c>
      <c r="E3680" s="277" t="str">
        <f>IF('statement of marks'!AA101="","",'statement of marks'!AA101)</f>
        <v/>
      </c>
      <c r="F3680" s="360" t="str">
        <f>IF('statement of marks'!AC101="","",'statement of marks'!AC101)</f>
        <v/>
      </c>
      <c r="G3680" s="277" t="str">
        <f>IF('statement of marks'!AD101="","",'statement of marks'!AD101)</f>
        <v/>
      </c>
      <c r="H3680" s="270" t="str">
        <f t="shared" si="563"/>
        <v/>
      </c>
      <c r="I3680" s="202" t="str">
        <f>IF('statement of marks'!AF101="","",'statement of marks'!AF101)</f>
        <v/>
      </c>
      <c r="J3680" s="203" t="str">
        <f t="shared" si="564"/>
        <v/>
      </c>
      <c r="K3680" s="275" t="str">
        <f>CONCATENATE('statement of marks'!IC101,'statement of marks'!ID101,'statement of marks'!IE101,)</f>
        <v/>
      </c>
      <c r="L3680" s="277" t="str">
        <f>IF('result subject-wise'!AC101="","",'result subject-wise'!AC101)</f>
        <v/>
      </c>
      <c r="M3680" s="277" t="str">
        <f>IF('result subject-wise'!AL101="","",'result subject-wise'!AL101)</f>
        <v/>
      </c>
      <c r="N3680" s="276" t="str">
        <f t="shared" ref="N3680:N3684" si="565">IF(AND(K3680="RE",M3680=""),"",IF(AND(K3680="S",M3680=""),"",IF(M3680="P",SUM(H3680,L3680),J3680)))</f>
        <v/>
      </c>
      <c r="P3680" s="362"/>
    </row>
    <row r="3681" spans="1:16" ht="21" customHeight="1">
      <c r="A3681" s="891" t="str">
        <f>'statement of marks'!AO101</f>
        <v/>
      </c>
      <c r="B3681" s="892"/>
      <c r="C3681" s="277" t="str">
        <f>IF('statement of marks'!AP101="","",'statement of marks'!AP101)</f>
        <v/>
      </c>
      <c r="D3681" s="277" t="str">
        <f>IF('statement of marks'!AQ101="","",'statement of marks'!AQ101)</f>
        <v/>
      </c>
      <c r="E3681" s="277" t="str">
        <f>IF('statement of marks'!AR101="","",'statement of marks'!AR101)</f>
        <v/>
      </c>
      <c r="F3681" s="360" t="str">
        <f>IF('statement of marks'!AT101="","",'statement of marks'!AT101)</f>
        <v/>
      </c>
      <c r="G3681" s="277" t="str">
        <f>IF('statement of marks'!AU101="","",'statement of marks'!AU101)</f>
        <v/>
      </c>
      <c r="H3681" s="270" t="str">
        <f t="shared" si="563"/>
        <v/>
      </c>
      <c r="I3681" s="202" t="str">
        <f>IF('statement of marks'!AW101="","",'statement of marks'!AW101)</f>
        <v/>
      </c>
      <c r="J3681" s="203" t="str">
        <f t="shared" si="564"/>
        <v/>
      </c>
      <c r="K3681" s="275" t="str">
        <f>CONCATENATE('statement of marks'!IF101,'statement of marks'!IL101,'statement of marks'!IM101)</f>
        <v/>
      </c>
      <c r="L3681" s="277" t="str">
        <f>IF('result subject-wise'!AD101="","",'result subject-wise'!AD101)</f>
        <v/>
      </c>
      <c r="M3681" s="277" t="str">
        <f>IF('result subject-wise'!AM101="","",'result subject-wise'!AM101)</f>
        <v/>
      </c>
      <c r="N3681" s="276" t="str">
        <f t="shared" si="565"/>
        <v/>
      </c>
      <c r="P3681" s="362"/>
    </row>
    <row r="3682" spans="1:16" ht="21" customHeight="1">
      <c r="A3682" s="891" t="str">
        <f>'statement of marks'!$BE$3</f>
        <v xml:space="preserve"> SCIENCE</v>
      </c>
      <c r="B3682" s="892"/>
      <c r="C3682" s="277" t="str">
        <f>IF('statement of marks'!BE101="","",'statement of marks'!BE101)</f>
        <v/>
      </c>
      <c r="D3682" s="277" t="str">
        <f>IF('statement of marks'!BF101="","",'statement of marks'!BF101)</f>
        <v/>
      </c>
      <c r="E3682" s="277" t="str">
        <f>IF('statement of marks'!BG101="","",'statement of marks'!BG101)</f>
        <v/>
      </c>
      <c r="F3682" s="360" t="str">
        <f>IF('statement of marks'!BI101="","",'statement of marks'!BI101)</f>
        <v/>
      </c>
      <c r="G3682" s="277" t="str">
        <f>IF('statement of marks'!BJ101="","",'statement of marks'!BJ101)</f>
        <v/>
      </c>
      <c r="H3682" s="270" t="str">
        <f t="shared" si="563"/>
        <v/>
      </c>
      <c r="I3682" s="202" t="str">
        <f>IF('statement of marks'!BL101="","",'statement of marks'!BL101)</f>
        <v/>
      </c>
      <c r="J3682" s="203" t="str">
        <f t="shared" si="564"/>
        <v/>
      </c>
      <c r="K3682" s="275" t="str">
        <f>CONCATENATE('statement of marks'!IN101,'statement of marks'!IO101,'statement of marks'!IP101)</f>
        <v/>
      </c>
      <c r="L3682" s="277" t="str">
        <f>IF('result subject-wise'!AE101="","",'result subject-wise'!AE101)</f>
        <v/>
      </c>
      <c r="M3682" s="277" t="str">
        <f>IF('result subject-wise'!AN101="","",'result subject-wise'!AN101)</f>
        <v/>
      </c>
      <c r="N3682" s="276" t="str">
        <f t="shared" si="565"/>
        <v/>
      </c>
      <c r="P3682" s="362"/>
    </row>
    <row r="3683" spans="1:16" ht="21" customHeight="1">
      <c r="A3683" s="909" t="str">
        <f>'statement of marks'!$BU101</f>
        <v xml:space="preserve"> SOCIAL SCIENCE</v>
      </c>
      <c r="B3683" s="910"/>
      <c r="C3683" s="277">
        <f>IF('statement of marks'!CL101="","",'statement of marks'!CL101)</f>
        <v>10</v>
      </c>
      <c r="D3683" s="277">
        <f>IF('statement of marks'!CM101="","",'statement of marks'!CM101)</f>
        <v>10</v>
      </c>
      <c r="E3683" s="277">
        <f>IF('statement of marks'!CN101="","",'statement of marks'!CN101)</f>
        <v>9</v>
      </c>
      <c r="F3683" s="360">
        <f>IF('statement of marks'!CO101="","",'statement of marks'!CO101)</f>
        <v>0.5</v>
      </c>
      <c r="G3683" s="277">
        <f>IF('statement of marks'!CP101="","",'statement of marks'!CP101)</f>
        <v>70</v>
      </c>
      <c r="H3683" s="270">
        <f t="shared" si="563"/>
        <v>99.5</v>
      </c>
      <c r="I3683" s="202">
        <f>IF('statement of marks'!CR101="","",'statement of marks'!CR101)</f>
        <v>100</v>
      </c>
      <c r="J3683" s="203">
        <f t="shared" si="564"/>
        <v>199.5</v>
      </c>
      <c r="K3683" s="275" t="str">
        <f>CONCATENATE('statement of marks'!IQ101,'statement of marks'!IR101,'statement of marks'!IS101)</f>
        <v/>
      </c>
      <c r="L3683" s="277" t="str">
        <f>IF('result subject-wise'!AF101="","",'result subject-wise'!AF101)</f>
        <v/>
      </c>
      <c r="M3683" s="277" t="str">
        <f>IF('result subject-wise'!AO101="","",'result subject-wise'!AO101)</f>
        <v/>
      </c>
      <c r="N3683" s="276">
        <f t="shared" si="565"/>
        <v>199.5</v>
      </c>
      <c r="P3683" s="362"/>
    </row>
    <row r="3684" spans="1:16" ht="21" customHeight="1">
      <c r="A3684" s="891" t="str">
        <f>'statement of marks'!$CZ$3</f>
        <v xml:space="preserve"> MATHEMATICS</v>
      </c>
      <c r="B3684" s="892"/>
      <c r="C3684" s="277">
        <f>IF('statement of marks'!CZ101="","",'statement of marks'!CZ101)</f>
        <v>5</v>
      </c>
      <c r="D3684" s="277">
        <f>IF('statement of marks'!DA101="","",'statement of marks'!DA101)</f>
        <v>4</v>
      </c>
      <c r="E3684" s="277">
        <f>IF('statement of marks'!DB101="","",'statement of marks'!DB101)</f>
        <v>8</v>
      </c>
      <c r="F3684" s="360">
        <f>IF('statement of marks'!DD101="","",'statement of marks'!DD101)</f>
        <v>1</v>
      </c>
      <c r="G3684" s="277">
        <f>IF('statement of marks'!DE101="","",'statement of marks'!DE101)</f>
        <v>25</v>
      </c>
      <c r="H3684" s="270">
        <f t="shared" si="563"/>
        <v>43</v>
      </c>
      <c r="I3684" s="202">
        <f>IF('statement of marks'!DG101="","",'statement of marks'!DG101)</f>
        <v>90</v>
      </c>
      <c r="J3684" s="203">
        <f t="shared" si="564"/>
        <v>133</v>
      </c>
      <c r="K3684" s="275" t="str">
        <f>CONCATENATE('statement of marks'!IT101,'statement of marks'!IU101,'statement of marks'!IV101)</f>
        <v/>
      </c>
      <c r="L3684" s="277" t="str">
        <f>IF('result subject-wise'!AG101="","",'result subject-wise'!AG101)</f>
        <v/>
      </c>
      <c r="M3684" s="277" t="str">
        <f>IF('result subject-wise'!AP101="","",'result subject-wise'!AP101)</f>
        <v/>
      </c>
      <c r="N3684" s="276">
        <f t="shared" si="565"/>
        <v>133</v>
      </c>
      <c r="P3684" s="362"/>
    </row>
    <row r="3685" spans="1:16" ht="21" customHeight="1">
      <c r="A3685" s="911" t="s">
        <v>214</v>
      </c>
      <c r="B3685" s="912"/>
      <c r="C3685" s="274">
        <f t="shared" ref="C3685:D3685" si="566">IF(C3684="","",SUM(C3679:C3684))</f>
        <v>15</v>
      </c>
      <c r="D3685" s="274">
        <f t="shared" si="566"/>
        <v>14</v>
      </c>
      <c r="E3685" s="274">
        <f>IF(E3684="","",SUM(E3679:E3684))</f>
        <v>17</v>
      </c>
      <c r="F3685" s="361">
        <f>IF(F3684="","",SUM(F3679:F3684))</f>
        <v>1.5</v>
      </c>
      <c r="G3685" s="274">
        <f t="shared" ref="G3685:J3685" si="567">IF(G3684="","",SUM(G3679:G3684))</f>
        <v>95</v>
      </c>
      <c r="H3685" s="274">
        <f t="shared" si="567"/>
        <v>142.5</v>
      </c>
      <c r="I3685" s="274">
        <f t="shared" si="567"/>
        <v>190</v>
      </c>
      <c r="J3685" s="274">
        <f t="shared" si="567"/>
        <v>332.5</v>
      </c>
      <c r="K3685" s="913"/>
      <c r="L3685" s="914"/>
      <c r="M3685" s="919">
        <f>COUNTIF(M3679:M3684,"F")</f>
        <v>0</v>
      </c>
      <c r="N3685" s="273">
        <f>SUM(N3679:N3684)</f>
        <v>332.5</v>
      </c>
      <c r="P3685" s="362"/>
    </row>
    <row r="3686" spans="1:16" ht="21" customHeight="1">
      <c r="A3686" s="911" t="s">
        <v>199</v>
      </c>
      <c r="B3686" s="912"/>
      <c r="C3686" s="270">
        <f>60-(COUNTIF(C3679:C3684,"NA")*C3678+COUNTIF(C3679:C3684,"ML")*C3678)</f>
        <v>60</v>
      </c>
      <c r="D3686" s="270">
        <f>60-(COUNTIF(D3679:D3684,"NA")*D3678+COUNTIF(D3679:D3684,"ML")*D3678)</f>
        <v>60</v>
      </c>
      <c r="E3686" s="270">
        <f>53-(COUNTIF(E3679:E3684,"NA")*9+COUNTIF(E3679:E3684,"ML")*9)</f>
        <v>53</v>
      </c>
      <c r="F3686" s="270">
        <f>7-(COUNTIF(F3679:F3684,"ML")*1)</f>
        <v>7</v>
      </c>
      <c r="G3686" s="270">
        <f>420-(COUNTIF(G3679:G3684,"NA")*G3678+COUNTIF(G3679:G3684,"ML")*G3678)</f>
        <v>420</v>
      </c>
      <c r="H3686" s="270">
        <f>SUM(C3686:G3686)</f>
        <v>600</v>
      </c>
      <c r="I3686" s="270">
        <f>600-(COUNTIF(I3679:I3684,"ML")*100)</f>
        <v>600</v>
      </c>
      <c r="J3686" s="270">
        <f>SUM(H3686:I3686)</f>
        <v>1200</v>
      </c>
      <c r="K3686" s="915"/>
      <c r="L3686" s="916"/>
      <c r="M3686" s="920"/>
      <c r="N3686" s="201">
        <f>6*N3678</f>
        <v>1200</v>
      </c>
      <c r="P3686" s="362"/>
    </row>
    <row r="3687" spans="1:16" ht="21" customHeight="1">
      <c r="A3687" s="922" t="s">
        <v>130</v>
      </c>
      <c r="B3687" s="923"/>
      <c r="C3687" s="204">
        <f t="shared" ref="C3687:J3687" si="568">C3685/C3686*100</f>
        <v>25</v>
      </c>
      <c r="D3687" s="204">
        <f t="shared" si="568"/>
        <v>23.333333333333332</v>
      </c>
      <c r="E3687" s="204">
        <f t="shared" si="568"/>
        <v>32.075471698113205</v>
      </c>
      <c r="F3687" s="204">
        <f t="shared" si="568"/>
        <v>21.428571428571427</v>
      </c>
      <c r="G3687" s="204">
        <f t="shared" si="568"/>
        <v>22.61904761904762</v>
      </c>
      <c r="H3687" s="204">
        <f t="shared" si="568"/>
        <v>23.75</v>
      </c>
      <c r="I3687" s="204">
        <f t="shared" si="568"/>
        <v>31.666666666666664</v>
      </c>
      <c r="J3687" s="204">
        <f t="shared" si="568"/>
        <v>27.708333333333336</v>
      </c>
      <c r="K3687" s="917"/>
      <c r="L3687" s="918"/>
      <c r="M3687" s="921"/>
      <c r="N3687" s="354">
        <f>N3685/N3686*100</f>
        <v>27.708333333333336</v>
      </c>
      <c r="P3687" s="363"/>
    </row>
    <row r="3688" spans="1:16" ht="21" customHeight="1">
      <c r="A3688" s="891" t="str">
        <f>'statement of marks'!$DS$3</f>
        <v>RAJASTHAN KA SWARNIM ITIHAS</v>
      </c>
      <c r="B3688" s="892"/>
      <c r="C3688" s="272">
        <f>IF('statement of marks'!DS101="","",'statement of marks'!DS101)</f>
        <v>10</v>
      </c>
      <c r="D3688" s="272">
        <f>IF('statement of marks'!DT101="","",'statement of marks'!DT101)</f>
        <v>10</v>
      </c>
      <c r="E3688" s="277">
        <f>IF('statement of marks'!DU101="","",'statement of marks'!DU101)</f>
        <v>10</v>
      </c>
      <c r="F3688" s="924"/>
      <c r="G3688" s="272">
        <f>IF('statement of marks'!DW101="","",'statement of marks'!DW101)</f>
        <v>70</v>
      </c>
      <c r="H3688" s="270">
        <f>IF(G3688="","",SUM(C3688:G3688))</f>
        <v>100</v>
      </c>
      <c r="I3688" s="272">
        <f>IF('statement of marks'!DY101="","",'statement of marks'!DY101)</f>
        <v>100</v>
      </c>
      <c r="J3688" s="270">
        <f>IF(I3688="","",SUM(H3688:I3688))</f>
        <v>200</v>
      </c>
      <c r="K3688" s="275" t="str">
        <f>IF('statement of marks'!IW101="","",'statement of marks'!IW101)</f>
        <v/>
      </c>
      <c r="L3688" s="280" t="str">
        <f>IF('result subject-wise'!AQ101="","",'result subject-wise'!AQ101)</f>
        <v/>
      </c>
      <c r="M3688" s="927" t="s">
        <v>441</v>
      </c>
      <c r="N3688" s="928"/>
      <c r="P3688" s="362"/>
    </row>
    <row r="3689" spans="1:16" ht="21" customHeight="1">
      <c r="A3689" s="891" t="str">
        <f>'statement of marks'!$EG$3</f>
        <v xml:space="preserve"> PH. AND HEALTH EDU.</v>
      </c>
      <c r="B3689" s="892"/>
      <c r="C3689" s="272">
        <f>IF('statement of marks'!EI101="","",'statement of marks'!EI101)</f>
        <v>14</v>
      </c>
      <c r="D3689" s="272">
        <f>IF('statement of marks'!EL101="","",'statement of marks'!EL101)</f>
        <v>11</v>
      </c>
      <c r="E3689" s="277">
        <f>IF('statement of marks'!EO101="","",'statement of marks'!EO101)</f>
        <v>25</v>
      </c>
      <c r="F3689" s="925"/>
      <c r="G3689" s="272">
        <f>IF('statement of marks'!EU101="","",'statement of marks'!EU101)</f>
        <v>38</v>
      </c>
      <c r="H3689" s="270">
        <f>IF(G3689="","",SUM(C3689:G3689))</f>
        <v>88</v>
      </c>
      <c r="I3689" s="272">
        <f>IF('statement of marks'!EZ101="","",'statement of marks'!EZ101)</f>
        <v>100</v>
      </c>
      <c r="J3689" s="270">
        <f>IF(I3689="","",SUM(H3689:I3689))</f>
        <v>188</v>
      </c>
      <c r="K3689" s="275" t="str">
        <f>IF('statement of marks'!IX101="","",'statement of marks'!IX101)</f>
        <v>A</v>
      </c>
      <c r="L3689" s="274" t="str">
        <f>IF('result subject-wise'!AR101="","",'result subject-wise'!AR101)</f>
        <v/>
      </c>
      <c r="M3689" s="929"/>
      <c r="N3689" s="930"/>
      <c r="P3689" s="362"/>
    </row>
    <row r="3690" spans="1:16" ht="21" customHeight="1">
      <c r="A3690" s="891" t="str">
        <f>'statement of marks'!$FJ$3</f>
        <v xml:space="preserve"> FOUNDATION OF IT</v>
      </c>
      <c r="B3690" s="892"/>
      <c r="C3690" s="272">
        <f>IF('statement of marks'!FJ101="","",'statement of marks'!FJ101)</f>
        <v>10</v>
      </c>
      <c r="D3690" s="272">
        <f>IF('statement of marks'!FK101="","",'statement of marks'!FK101)</f>
        <v>10</v>
      </c>
      <c r="E3690" s="277">
        <f>IF('statement of marks'!FL101="","",'statement of marks'!FL101)</f>
        <v>10</v>
      </c>
      <c r="F3690" s="926"/>
      <c r="G3690" s="272">
        <f>IF('statement of marks'!FP101="","",'statement of marks'!FP101)</f>
        <v>51</v>
      </c>
      <c r="H3690" s="270">
        <f>IF(G3690="","",SUM(C3690:G3690))</f>
        <v>81</v>
      </c>
      <c r="I3690" s="272">
        <f>IF('statement of marks'!FU101="","",'statement of marks'!FU101)</f>
        <v>90</v>
      </c>
      <c r="J3690" s="270">
        <f>IF(I3690="","",SUM(H3690:I3690))</f>
        <v>171</v>
      </c>
      <c r="K3690" s="275" t="str">
        <f>IF('statement of marks'!IY101="","",'statement of marks'!IY101)</f>
        <v>A</v>
      </c>
      <c r="L3690" s="274" t="str">
        <f>IF('result subject-wise'!AS101="","",'result subject-wise'!AS101)</f>
        <v/>
      </c>
      <c r="M3690" s="931" t="str">
        <f>IF('result subject-wise'!AV101="","",'result subject-wise'!AV101)</f>
        <v/>
      </c>
      <c r="N3690" s="932"/>
      <c r="P3690" s="362"/>
    </row>
    <row r="3691" spans="1:16" ht="21" customHeight="1">
      <c r="A3691" s="891" t="str">
        <f>'statement of marks'!$GE$3</f>
        <v xml:space="preserve"> S.U.P.W.</v>
      </c>
      <c r="B3691" s="892"/>
      <c r="C3691" s="933" t="s">
        <v>244</v>
      </c>
      <c r="D3691" s="934"/>
      <c r="E3691" s="933" t="s">
        <v>74</v>
      </c>
      <c r="F3691" s="933"/>
      <c r="G3691" s="934"/>
      <c r="H3691" s="934" t="s">
        <v>75</v>
      </c>
      <c r="I3691" s="934"/>
      <c r="J3691" s="270" t="s">
        <v>35</v>
      </c>
      <c r="K3691" s="274" t="s">
        <v>52</v>
      </c>
      <c r="L3691" s="935"/>
      <c r="M3691" s="933" t="s">
        <v>130</v>
      </c>
      <c r="N3691" s="936"/>
      <c r="P3691" s="362"/>
    </row>
    <row r="3692" spans="1:16" ht="21" customHeight="1">
      <c r="A3692" s="891"/>
      <c r="B3692" s="892"/>
      <c r="C3692" s="934">
        <f>'statement of marks'!$GE$6</f>
        <v>25</v>
      </c>
      <c r="D3692" s="934"/>
      <c r="E3692" s="934">
        <f>'statement of marks'!$GF$6</f>
        <v>45</v>
      </c>
      <c r="F3692" s="934"/>
      <c r="G3692" s="934"/>
      <c r="H3692" s="934">
        <f>'statement of marks'!$GG$6</f>
        <v>30</v>
      </c>
      <c r="I3692" s="934"/>
      <c r="J3692" s="270">
        <f>SUM(C3692,E3692,H3692)</f>
        <v>100</v>
      </c>
      <c r="K3692" s="274"/>
      <c r="L3692" s="935"/>
      <c r="M3692" s="937" t="str">
        <f>IF(M3690="PASS",N3687,"")</f>
        <v/>
      </c>
      <c r="N3692" s="938"/>
      <c r="P3692" s="362"/>
    </row>
    <row r="3693" spans="1:16" ht="21" customHeight="1">
      <c r="A3693" s="891"/>
      <c r="B3693" s="892"/>
      <c r="C3693" s="939">
        <f>IF('statement of marks'!GE101="","",'statement of marks'!GE101)</f>
        <v>24</v>
      </c>
      <c r="D3693" s="939"/>
      <c r="E3693" s="939">
        <f>'statement of marks'!GF101</f>
        <v>44</v>
      </c>
      <c r="F3693" s="939"/>
      <c r="G3693" s="939"/>
      <c r="H3693" s="939">
        <f>'statement of marks'!GG101</f>
        <v>30</v>
      </c>
      <c r="I3693" s="939"/>
      <c r="J3693" s="272">
        <f>IF(H3693="","",SUM(C3693,E3693,H3693))</f>
        <v>98</v>
      </c>
      <c r="K3693" s="275" t="str">
        <f>IF('statement of marks'!IZ101="","",'statement of marks'!IZ101)</f>
        <v>A</v>
      </c>
      <c r="L3693" s="935"/>
      <c r="M3693" s="940" t="s">
        <v>50</v>
      </c>
      <c r="N3693" s="941"/>
      <c r="P3693" s="362"/>
    </row>
    <row r="3694" spans="1:16" ht="21" customHeight="1">
      <c r="A3694" s="891" t="str">
        <f>'statement of marks'!$GN$3</f>
        <v xml:space="preserve"> ART EDU.</v>
      </c>
      <c r="B3694" s="892"/>
      <c r="C3694" s="934" t="s">
        <v>76</v>
      </c>
      <c r="D3694" s="934"/>
      <c r="E3694" s="934" t="s">
        <v>77</v>
      </c>
      <c r="F3694" s="934"/>
      <c r="G3694" s="934"/>
      <c r="H3694" s="934" t="s">
        <v>78</v>
      </c>
      <c r="I3694" s="934"/>
      <c r="J3694" s="270" t="s">
        <v>35</v>
      </c>
      <c r="K3694" s="274" t="s">
        <v>52</v>
      </c>
      <c r="L3694" s="935"/>
      <c r="M3694" s="942" t="str">
        <f>IF(M3692="","",IF(M3692&gt;=60,"FIRST",IF(M3692&gt;=48,"SECOND",IF(M3692&gt;=36,"THIRD"))))</f>
        <v/>
      </c>
      <c r="N3694" s="943"/>
      <c r="P3694" s="362"/>
    </row>
    <row r="3695" spans="1:16" ht="21" customHeight="1">
      <c r="A3695" s="891"/>
      <c r="B3695" s="892"/>
      <c r="C3695" s="934">
        <f>'statement of marks'!$GN$6</f>
        <v>25</v>
      </c>
      <c r="D3695" s="934"/>
      <c r="E3695" s="274">
        <f>'statement of marks'!$GO$6</f>
        <v>30</v>
      </c>
      <c r="F3695" s="274"/>
      <c r="G3695" s="270">
        <f>'statement of marks'!$GP$6</f>
        <v>30</v>
      </c>
      <c r="H3695" s="934">
        <f>'statement of marks'!$GQ$6</f>
        <v>15</v>
      </c>
      <c r="I3695" s="934"/>
      <c r="J3695" s="270">
        <f>SUM(C3695,E3695,G3695,H3695)</f>
        <v>100</v>
      </c>
      <c r="K3695" s="274"/>
      <c r="L3695" s="935"/>
      <c r="M3695" s="942"/>
      <c r="N3695" s="943"/>
      <c r="P3695" s="362"/>
    </row>
    <row r="3696" spans="1:16" ht="21" customHeight="1">
      <c r="A3696" s="891"/>
      <c r="B3696" s="892"/>
      <c r="C3696" s="939">
        <f>IF('statement of marks'!GN101="","",'statement of marks'!GN101)</f>
        <v>24</v>
      </c>
      <c r="D3696" s="939"/>
      <c r="E3696" s="277">
        <f>'statement of marks'!GO101</f>
        <v>28</v>
      </c>
      <c r="F3696" s="277"/>
      <c r="G3696" s="272">
        <f>'statement of marks'!GP101</f>
        <v>27</v>
      </c>
      <c r="H3696" s="939">
        <f>'statement of marks'!GQ101</f>
        <v>14</v>
      </c>
      <c r="I3696" s="939"/>
      <c r="J3696" s="270">
        <f>IF(H3696="","",SUM(C3696:H3696))</f>
        <v>93</v>
      </c>
      <c r="K3696" s="275" t="str">
        <f>IF('statement of marks'!JA101="","",'statement of marks'!JA101)</f>
        <v>A</v>
      </c>
      <c r="L3696" s="944" t="s">
        <v>442</v>
      </c>
      <c r="M3696" s="945"/>
      <c r="N3696" s="946"/>
      <c r="P3696" s="362"/>
    </row>
    <row r="3697" spans="1:16" ht="21" customHeight="1">
      <c r="A3697" s="922" t="s">
        <v>439</v>
      </c>
      <c r="B3697" s="923"/>
      <c r="C3697" s="901" t="str">
        <f>'statement of marks'!HK101</f>
        <v/>
      </c>
      <c r="D3697" s="901"/>
      <c r="E3697" s="901"/>
      <c r="F3697" s="278"/>
      <c r="G3697" s="278" t="s">
        <v>211</v>
      </c>
      <c r="H3697" s="275" t="str">
        <f>IF('statement of marks'!DR101="","",'statement of marks'!DR101)</f>
        <v/>
      </c>
      <c r="I3697" s="942" t="s">
        <v>209</v>
      </c>
      <c r="J3697" s="942"/>
      <c r="K3697" s="272" t="str">
        <f>IF('statement of marks'!HM101="","",'statement of marks'!HM101)</f>
        <v/>
      </c>
      <c r="L3697" s="945"/>
      <c r="M3697" s="945"/>
      <c r="N3697" s="946"/>
      <c r="P3697" s="362"/>
    </row>
    <row r="3698" spans="1:16" ht="21" customHeight="1">
      <c r="A3698" s="310" t="s">
        <v>363</v>
      </c>
      <c r="B3698" s="947" t="s">
        <v>202</v>
      </c>
      <c r="C3698" s="947"/>
      <c r="D3698" s="939" t="s">
        <v>203</v>
      </c>
      <c r="E3698" s="939"/>
      <c r="F3698" s="272"/>
      <c r="G3698" s="939" t="s">
        <v>204</v>
      </c>
      <c r="H3698" s="939"/>
      <c r="I3698" s="939" t="s">
        <v>205</v>
      </c>
      <c r="J3698" s="939"/>
      <c r="K3698" s="272" t="s">
        <v>324</v>
      </c>
      <c r="L3698" s="945"/>
      <c r="M3698" s="945"/>
      <c r="N3698" s="946"/>
      <c r="P3698" s="362"/>
    </row>
    <row r="3699" spans="1:16" ht="21" customHeight="1">
      <c r="A3699" s="891" t="s">
        <v>200</v>
      </c>
      <c r="B3699" s="892"/>
      <c r="C3699" s="277" t="str">
        <f>IF('statement of marks'!HO101="","",'statement of marks'!HO101)</f>
        <v/>
      </c>
      <c r="D3699" s="893" t="str">
        <f>IF('statement of marks'!HQ101="","",'statement of marks'!HQ101)</f>
        <v/>
      </c>
      <c r="E3699" s="893"/>
      <c r="F3699" s="277"/>
      <c r="G3699" s="893" t="str">
        <f>IF('statement of marks'!HS101="","",'statement of marks'!HS101)</f>
        <v/>
      </c>
      <c r="H3699" s="893"/>
      <c r="I3699" s="893" t="str">
        <f>IF('statement of marks'!HU101="","",'statement of marks'!HU101)</f>
        <v/>
      </c>
      <c r="J3699" s="893"/>
      <c r="K3699" s="275" t="str">
        <f>'statement of marks'!HW101</f>
        <v/>
      </c>
      <c r="L3699" s="894" t="str">
        <f>IF(OR(M3690="PASS",M3690="FAIL"),'result subject-wise'!$AV$112,"")</f>
        <v/>
      </c>
      <c r="M3699" s="894"/>
      <c r="N3699" s="895"/>
      <c r="P3699" s="362"/>
    </row>
    <row r="3700" spans="1:16" ht="21" customHeight="1">
      <c r="A3700" s="896" t="s">
        <v>201</v>
      </c>
      <c r="B3700" s="897"/>
      <c r="C3700" s="274" t="str">
        <f>IF('statement of marks'!HN101="","",'statement of marks'!HN101)</f>
        <v/>
      </c>
      <c r="D3700" s="898" t="str">
        <f>IF('statement of marks'!HP101="","",'statement of marks'!HP101)</f>
        <v/>
      </c>
      <c r="E3700" s="898"/>
      <c r="F3700" s="274"/>
      <c r="G3700" s="898" t="str">
        <f>IF('statement of marks'!HR101="","",'statement of marks'!HR101)</f>
        <v/>
      </c>
      <c r="H3700" s="898"/>
      <c r="I3700" s="898" t="str">
        <f>IF('statement of marks'!HT101="","",'statement of marks'!HT101)</f>
        <v/>
      </c>
      <c r="J3700" s="898"/>
      <c r="K3700" s="274" t="str">
        <f>'statement of marks'!HV101</f>
        <v/>
      </c>
      <c r="L3700" s="894"/>
      <c r="M3700" s="894"/>
      <c r="N3700" s="895"/>
      <c r="P3700" s="362"/>
    </row>
    <row r="3701" spans="1:16" ht="21" customHeight="1">
      <c r="A3701" s="899" t="s">
        <v>323</v>
      </c>
      <c r="B3701" s="900"/>
      <c r="C3701" s="22"/>
      <c r="D3701" s="901"/>
      <c r="E3701" s="901"/>
      <c r="F3701" s="278"/>
      <c r="G3701" s="901"/>
      <c r="H3701" s="901"/>
      <c r="I3701" s="901"/>
      <c r="J3701" s="901"/>
      <c r="K3701" s="901"/>
      <c r="L3701" s="901"/>
      <c r="M3701" s="901"/>
      <c r="N3701" s="902"/>
      <c r="P3701" s="362"/>
    </row>
    <row r="3702" spans="1:16" ht="21" customHeight="1">
      <c r="A3702" s="899" t="s">
        <v>206</v>
      </c>
      <c r="B3702" s="900"/>
      <c r="C3702" s="22"/>
      <c r="D3702" s="901"/>
      <c r="E3702" s="901"/>
      <c r="F3702" s="278"/>
      <c r="G3702" s="901"/>
      <c r="H3702" s="901"/>
      <c r="I3702" s="901"/>
      <c r="J3702" s="901"/>
      <c r="K3702" s="901"/>
      <c r="L3702" s="901"/>
      <c r="M3702" s="901"/>
      <c r="N3702" s="902"/>
      <c r="P3702" s="362"/>
    </row>
    <row r="3703" spans="1:16" ht="21" customHeight="1">
      <c r="A3703" s="891" t="s">
        <v>322</v>
      </c>
      <c r="B3703" s="892"/>
      <c r="C3703" s="22"/>
      <c r="D3703" s="901"/>
      <c r="E3703" s="901"/>
      <c r="F3703" s="278"/>
      <c r="G3703" s="901"/>
      <c r="H3703" s="901"/>
      <c r="I3703" s="901"/>
      <c r="J3703" s="901"/>
      <c r="K3703" s="594" t="s">
        <v>322</v>
      </c>
      <c r="L3703" s="901"/>
      <c r="M3703" s="901"/>
      <c r="N3703" s="902"/>
      <c r="P3703" s="362"/>
    </row>
    <row r="3704" spans="1:16" ht="21" customHeight="1">
      <c r="A3704" s="891" t="s">
        <v>207</v>
      </c>
      <c r="B3704" s="892"/>
      <c r="C3704" s="22"/>
      <c r="D3704" s="901"/>
      <c r="E3704" s="901"/>
      <c r="F3704" s="278"/>
      <c r="G3704" s="901"/>
      <c r="H3704" s="901"/>
      <c r="I3704" s="901"/>
      <c r="J3704" s="901"/>
      <c r="K3704" s="901"/>
      <c r="L3704" s="901"/>
      <c r="M3704" s="901"/>
      <c r="N3704" s="902"/>
      <c r="P3704" s="362"/>
    </row>
    <row r="3705" spans="1:16" ht="21" customHeight="1" thickBot="1">
      <c r="A3705" s="905" t="s">
        <v>208</v>
      </c>
      <c r="B3705" s="906"/>
      <c r="C3705" s="906"/>
      <c r="D3705" s="906"/>
      <c r="E3705" s="906"/>
      <c r="F3705" s="314"/>
      <c r="G3705" s="907">
        <f>'statement of marks'!$HV$108</f>
        <v>45781</v>
      </c>
      <c r="H3705" s="907"/>
      <c r="I3705" s="908" t="s">
        <v>210</v>
      </c>
      <c r="J3705" s="908"/>
      <c r="K3705" s="903"/>
      <c r="L3705" s="903"/>
      <c r="M3705" s="903"/>
      <c r="N3705" s="904"/>
      <c r="P3705" s="362"/>
    </row>
    <row r="3706" spans="1:16" ht="21" customHeight="1" thickTop="1">
      <c r="A3706" s="962" t="s">
        <v>195</v>
      </c>
      <c r="B3706" s="963"/>
      <c r="C3706" s="963"/>
      <c r="D3706" s="963"/>
      <c r="E3706" s="963"/>
      <c r="F3706" s="963"/>
      <c r="G3706" s="963"/>
      <c r="H3706" s="963"/>
      <c r="I3706" s="963"/>
      <c r="J3706" s="963"/>
      <c r="K3706" s="963"/>
      <c r="L3706" s="963"/>
      <c r="M3706" s="963"/>
      <c r="N3706" s="964"/>
      <c r="P3706" s="362"/>
    </row>
    <row r="3707" spans="1:16" ht="21" customHeight="1">
      <c r="A3707" s="965" t="str">
        <f>IF('statement of marks'!$A$2="","",'statement of marks'!$A$2)</f>
        <v>Govt. Higher Secondary School, XYZ</v>
      </c>
      <c r="B3707" s="966"/>
      <c r="C3707" s="966"/>
      <c r="D3707" s="966"/>
      <c r="E3707" s="966"/>
      <c r="F3707" s="966"/>
      <c r="G3707" s="966"/>
      <c r="H3707" s="966"/>
      <c r="I3707" s="966"/>
      <c r="J3707" s="966"/>
      <c r="K3707" s="966"/>
      <c r="L3707" s="966"/>
      <c r="M3707" s="966"/>
      <c r="N3707" s="967"/>
      <c r="P3707" s="362"/>
    </row>
    <row r="3708" spans="1:16" ht="21" customHeight="1">
      <c r="A3708" s="965"/>
      <c r="B3708" s="966"/>
      <c r="C3708" s="966"/>
      <c r="D3708" s="966"/>
      <c r="E3708" s="966"/>
      <c r="F3708" s="966"/>
      <c r="G3708" s="966"/>
      <c r="H3708" s="966"/>
      <c r="I3708" s="966"/>
      <c r="J3708" s="966"/>
      <c r="K3708" s="966"/>
      <c r="L3708" s="966"/>
      <c r="M3708" s="966"/>
      <c r="N3708" s="967"/>
      <c r="P3708" s="362"/>
    </row>
    <row r="3709" spans="1:16" ht="21" customHeight="1">
      <c r="A3709" s="891" t="s">
        <v>196</v>
      </c>
      <c r="B3709" s="892"/>
      <c r="C3709" s="939" t="str">
        <f>IF(M3729="","MAIN EXAM.",IF(C3736="SUPPL.","SUPPL. EXAM.",IF(C3736="RE-EXAM.","RE-EXAM.",)))</f>
        <v>MAIN EXAM.</v>
      </c>
      <c r="D3709" s="939"/>
      <c r="E3709" s="939"/>
      <c r="F3709" s="939"/>
      <c r="G3709" s="939"/>
      <c r="H3709" s="948" t="s">
        <v>133</v>
      </c>
      <c r="I3709" s="949"/>
      <c r="J3709" s="352" t="str">
        <f>IF('statement of marks'!$F$3="","",'statement of marks'!$F$3)</f>
        <v>2024-25</v>
      </c>
      <c r="K3709" s="939" t="s">
        <v>62</v>
      </c>
      <c r="L3709" s="939"/>
      <c r="M3709" s="939" t="str">
        <f>IF('statement of marks'!D102="","",'statement of marks'!D102)</f>
        <v/>
      </c>
      <c r="N3709" s="950"/>
      <c r="P3709" s="362"/>
    </row>
    <row r="3710" spans="1:16" ht="21" customHeight="1">
      <c r="A3710" s="891" t="s">
        <v>36</v>
      </c>
      <c r="B3710" s="892"/>
      <c r="C3710" s="892" t="str">
        <f>IF('statement of marks'!G102="","",'statement of marks'!G102)</f>
        <v/>
      </c>
      <c r="D3710" s="892"/>
      <c r="E3710" s="892"/>
      <c r="F3710" s="892"/>
      <c r="G3710" s="892"/>
      <c r="H3710" s="892"/>
      <c r="I3710" s="892"/>
      <c r="J3710" s="892"/>
      <c r="K3710" s="892"/>
      <c r="L3710" s="892"/>
      <c r="M3710" s="892"/>
      <c r="N3710" s="951"/>
      <c r="P3710" s="362"/>
    </row>
    <row r="3711" spans="1:16" ht="21" customHeight="1">
      <c r="A3711" s="891" t="s">
        <v>37</v>
      </c>
      <c r="B3711" s="892"/>
      <c r="C3711" s="892" t="str">
        <f>IF('statement of marks'!H102="","",'statement of marks'!H102)</f>
        <v/>
      </c>
      <c r="D3711" s="892"/>
      <c r="E3711" s="892"/>
      <c r="F3711" s="892"/>
      <c r="G3711" s="892"/>
      <c r="H3711" s="892"/>
      <c r="I3711" s="892"/>
      <c r="J3711" s="892"/>
      <c r="K3711" s="892"/>
      <c r="L3711" s="892"/>
      <c r="M3711" s="892"/>
      <c r="N3711" s="951"/>
      <c r="P3711" s="362"/>
    </row>
    <row r="3712" spans="1:16" ht="21" customHeight="1">
      <c r="A3712" s="891" t="s">
        <v>38</v>
      </c>
      <c r="B3712" s="892"/>
      <c r="C3712" s="892" t="str">
        <f>IF('statement of marks'!I102="","",'statement of marks'!I102)</f>
        <v/>
      </c>
      <c r="D3712" s="892"/>
      <c r="E3712" s="892"/>
      <c r="F3712" s="892"/>
      <c r="G3712" s="892"/>
      <c r="H3712" s="892"/>
      <c r="I3712" s="892"/>
      <c r="J3712" s="892"/>
      <c r="K3712" s="892"/>
      <c r="L3712" s="892"/>
      <c r="M3712" s="892"/>
      <c r="N3712" s="951"/>
      <c r="P3712" s="362"/>
    </row>
    <row r="3713" spans="1:16" ht="21" customHeight="1">
      <c r="A3713" s="891" t="s">
        <v>243</v>
      </c>
      <c r="B3713" s="892"/>
      <c r="C3713" s="892" t="str">
        <f>IF('statement of marks'!$A$3="","",'statement of marks'!$A$3)</f>
        <v>9 'A'</v>
      </c>
      <c r="D3713" s="892"/>
      <c r="E3713" s="939" t="s">
        <v>63</v>
      </c>
      <c r="F3713" s="939"/>
      <c r="G3713" s="939"/>
      <c r="H3713" s="939" t="str">
        <f>IF('statement of marks'!E102="","",'statement of marks'!E102)</f>
        <v/>
      </c>
      <c r="I3713" s="939"/>
      <c r="J3713" s="952" t="s">
        <v>58</v>
      </c>
      <c r="K3713" s="952"/>
      <c r="L3713" s="953" t="str">
        <f>IF('statement of marks'!F102="","",'statement of marks'!F102)</f>
        <v/>
      </c>
      <c r="M3713" s="953"/>
      <c r="N3713" s="954"/>
      <c r="P3713" s="362"/>
    </row>
    <row r="3714" spans="1:16" ht="21" customHeight="1">
      <c r="A3714" s="955" t="s">
        <v>197</v>
      </c>
      <c r="B3714" s="956" t="s">
        <v>198</v>
      </c>
      <c r="C3714" s="659" t="s">
        <v>67</v>
      </c>
      <c r="D3714" s="659" t="s">
        <v>68</v>
      </c>
      <c r="E3714" s="957" t="s">
        <v>434</v>
      </c>
      <c r="F3714" s="958" t="s">
        <v>431</v>
      </c>
      <c r="G3714" s="659" t="s">
        <v>370</v>
      </c>
      <c r="H3714" s="659" t="s">
        <v>212</v>
      </c>
      <c r="I3714" s="659" t="s">
        <v>432</v>
      </c>
      <c r="J3714" s="659" t="s">
        <v>168</v>
      </c>
      <c r="K3714" s="659" t="s">
        <v>438</v>
      </c>
      <c r="L3714" s="659" t="s">
        <v>365</v>
      </c>
      <c r="M3714" s="659" t="s">
        <v>366</v>
      </c>
      <c r="N3714" s="961" t="s">
        <v>213</v>
      </c>
      <c r="P3714" s="362"/>
    </row>
    <row r="3715" spans="1:16" ht="21" customHeight="1">
      <c r="A3715" s="955"/>
      <c r="B3715" s="956"/>
      <c r="C3715" s="659"/>
      <c r="D3715" s="659"/>
      <c r="E3715" s="957"/>
      <c r="F3715" s="959"/>
      <c r="G3715" s="659"/>
      <c r="H3715" s="659"/>
      <c r="I3715" s="659"/>
      <c r="J3715" s="659"/>
      <c r="K3715" s="659"/>
      <c r="L3715" s="659"/>
      <c r="M3715" s="659"/>
      <c r="N3715" s="961"/>
      <c r="P3715" s="362"/>
    </row>
    <row r="3716" spans="1:16" ht="21" customHeight="1">
      <c r="A3716" s="955"/>
      <c r="B3716" s="956"/>
      <c r="C3716" s="659"/>
      <c r="D3716" s="659"/>
      <c r="E3716" s="957"/>
      <c r="F3716" s="960"/>
      <c r="G3716" s="659"/>
      <c r="H3716" s="659"/>
      <c r="I3716" s="659"/>
      <c r="J3716" s="659"/>
      <c r="K3716" s="659"/>
      <c r="L3716" s="659"/>
      <c r="M3716" s="659"/>
      <c r="N3716" s="961"/>
      <c r="P3716" s="362"/>
    </row>
    <row r="3717" spans="1:16" ht="21" customHeight="1">
      <c r="A3717" s="922" t="s">
        <v>149</v>
      </c>
      <c r="B3717" s="923"/>
      <c r="C3717" s="274">
        <v>10</v>
      </c>
      <c r="D3717" s="274">
        <v>10</v>
      </c>
      <c r="E3717" s="322" t="s">
        <v>436</v>
      </c>
      <c r="F3717" s="322" t="s">
        <v>437</v>
      </c>
      <c r="G3717" s="274">
        <v>70</v>
      </c>
      <c r="H3717" s="270">
        <v>100</v>
      </c>
      <c r="I3717" s="202">
        <v>100</v>
      </c>
      <c r="J3717" s="270">
        <v>200</v>
      </c>
      <c r="K3717" s="279"/>
      <c r="L3717" s="270">
        <v>100</v>
      </c>
      <c r="M3717" s="270"/>
      <c r="N3717" s="201">
        <v>200</v>
      </c>
      <c r="P3717" s="362"/>
    </row>
    <row r="3718" spans="1:16" ht="21" customHeight="1">
      <c r="A3718" s="891" t="str">
        <f>'statement of marks'!$J$3</f>
        <v xml:space="preserve"> HINDI</v>
      </c>
      <c r="B3718" s="892"/>
      <c r="C3718" s="277" t="str">
        <f>IF('statement of marks'!J102="","",'statement of marks'!J102)</f>
        <v/>
      </c>
      <c r="D3718" s="277" t="str">
        <f>IF('statement of marks'!K102="","",'statement of marks'!K102)</f>
        <v/>
      </c>
      <c r="E3718" s="277" t="str">
        <f>IF('statement of marks'!L102="","",'statement of marks'!L102)</f>
        <v/>
      </c>
      <c r="F3718" s="360" t="str">
        <f>IF('statement of marks'!N102="","",'statement of marks'!N102)</f>
        <v/>
      </c>
      <c r="G3718" s="277" t="str">
        <f>IF('statement of marks'!O102="","",'statement of marks'!O102)</f>
        <v/>
      </c>
      <c r="H3718" s="270" t="str">
        <f t="shared" ref="H3718:H3723" si="569">IF(G3718="","",SUM(C3718:G3718))</f>
        <v/>
      </c>
      <c r="I3718" s="202" t="str">
        <f>IF('statement of marks'!Q102="","",'statement of marks'!Q102)</f>
        <v/>
      </c>
      <c r="J3718" s="203" t="str">
        <f t="shared" ref="J3718:J3723" si="570">IF(I3718="","",SUM(H3718:I3718))</f>
        <v/>
      </c>
      <c r="K3718" s="275" t="str">
        <f>CONCATENATE('statement of marks'!HZ102,'statement of marks'!IA102,'statement of marks'!IB102)</f>
        <v/>
      </c>
      <c r="L3718" s="277" t="str">
        <f>IF('result subject-wise'!AB102="","",'result subject-wise'!AB102)</f>
        <v/>
      </c>
      <c r="M3718" s="277" t="str">
        <f>IF('result subject-wise'!AK102="","",'result subject-wise'!AK102)</f>
        <v/>
      </c>
      <c r="N3718" s="276" t="str">
        <f>IF(AND(K3718="RE",M3718=""),"",IF(AND(K3718="S",M3718=""),"",IF(M3718="P",SUM(H3718,L3718),J3718)))</f>
        <v/>
      </c>
      <c r="P3718" s="362"/>
    </row>
    <row r="3719" spans="1:16" ht="21" customHeight="1">
      <c r="A3719" s="891" t="str">
        <f>'statement of marks'!$Y$3</f>
        <v xml:space="preserve"> ENGLISH</v>
      </c>
      <c r="B3719" s="892"/>
      <c r="C3719" s="277" t="str">
        <f>IF('statement of marks'!Y102="","",'statement of marks'!Y102)</f>
        <v/>
      </c>
      <c r="D3719" s="277" t="str">
        <f>IF('statement of marks'!Z102="","",'statement of marks'!Z102)</f>
        <v/>
      </c>
      <c r="E3719" s="277" t="str">
        <f>IF('statement of marks'!AA102="","",'statement of marks'!AA102)</f>
        <v/>
      </c>
      <c r="F3719" s="360" t="str">
        <f>IF('statement of marks'!AC102="","",'statement of marks'!AC102)</f>
        <v/>
      </c>
      <c r="G3719" s="277" t="str">
        <f>IF('statement of marks'!AD102="","",'statement of marks'!AD102)</f>
        <v/>
      </c>
      <c r="H3719" s="270" t="str">
        <f t="shared" si="569"/>
        <v/>
      </c>
      <c r="I3719" s="202" t="str">
        <f>IF('statement of marks'!AF102="","",'statement of marks'!AF102)</f>
        <v/>
      </c>
      <c r="J3719" s="203" t="str">
        <f t="shared" si="570"/>
        <v/>
      </c>
      <c r="K3719" s="275" t="str">
        <f>CONCATENATE('statement of marks'!IC102,'statement of marks'!ID102,'statement of marks'!IE102,)</f>
        <v/>
      </c>
      <c r="L3719" s="277" t="str">
        <f>IF('result subject-wise'!AC102="","",'result subject-wise'!AC102)</f>
        <v/>
      </c>
      <c r="M3719" s="277" t="str">
        <f>IF('result subject-wise'!AL102="","",'result subject-wise'!AL102)</f>
        <v/>
      </c>
      <c r="N3719" s="276" t="str">
        <f t="shared" ref="N3719:N3723" si="571">IF(AND(K3719="RE",M3719=""),"",IF(AND(K3719="S",M3719=""),"",IF(M3719="P",SUM(H3719,L3719),J3719)))</f>
        <v/>
      </c>
      <c r="P3719" s="362"/>
    </row>
    <row r="3720" spans="1:16" ht="21" customHeight="1">
      <c r="A3720" s="891" t="str">
        <f>'statement of marks'!AO102</f>
        <v/>
      </c>
      <c r="B3720" s="892"/>
      <c r="C3720" s="277" t="str">
        <f>IF('statement of marks'!AP102="","",'statement of marks'!AP102)</f>
        <v/>
      </c>
      <c r="D3720" s="277" t="str">
        <f>IF('statement of marks'!AQ102="","",'statement of marks'!AQ102)</f>
        <v/>
      </c>
      <c r="E3720" s="277" t="str">
        <f>IF('statement of marks'!AR102="","",'statement of marks'!AR102)</f>
        <v/>
      </c>
      <c r="F3720" s="360" t="str">
        <f>IF('statement of marks'!AT102="","",'statement of marks'!AT102)</f>
        <v/>
      </c>
      <c r="G3720" s="277" t="str">
        <f>IF('statement of marks'!AU102="","",'statement of marks'!AU102)</f>
        <v/>
      </c>
      <c r="H3720" s="270" t="str">
        <f t="shared" si="569"/>
        <v/>
      </c>
      <c r="I3720" s="202" t="str">
        <f>IF('statement of marks'!AW102="","",'statement of marks'!AW102)</f>
        <v/>
      </c>
      <c r="J3720" s="203" t="str">
        <f t="shared" si="570"/>
        <v/>
      </c>
      <c r="K3720" s="275" t="str">
        <f>CONCATENATE('statement of marks'!IF102,'statement of marks'!IL102,'statement of marks'!IM102)</f>
        <v/>
      </c>
      <c r="L3720" s="277" t="str">
        <f>IF('result subject-wise'!AD102="","",'result subject-wise'!AD102)</f>
        <v/>
      </c>
      <c r="M3720" s="277" t="str">
        <f>IF('result subject-wise'!AM102="","",'result subject-wise'!AM102)</f>
        <v/>
      </c>
      <c r="N3720" s="276" t="str">
        <f t="shared" si="571"/>
        <v/>
      </c>
      <c r="P3720" s="362"/>
    </row>
    <row r="3721" spans="1:16" ht="21" customHeight="1">
      <c r="A3721" s="891" t="str">
        <f>'statement of marks'!$BE$3</f>
        <v xml:space="preserve"> SCIENCE</v>
      </c>
      <c r="B3721" s="892"/>
      <c r="C3721" s="277" t="str">
        <f>IF('statement of marks'!BE102="","",'statement of marks'!BE102)</f>
        <v/>
      </c>
      <c r="D3721" s="277" t="str">
        <f>IF('statement of marks'!BF102="","",'statement of marks'!BF102)</f>
        <v/>
      </c>
      <c r="E3721" s="277" t="str">
        <f>IF('statement of marks'!BG102="","",'statement of marks'!BG102)</f>
        <v/>
      </c>
      <c r="F3721" s="360" t="str">
        <f>IF('statement of marks'!BI102="","",'statement of marks'!BI102)</f>
        <v/>
      </c>
      <c r="G3721" s="277" t="str">
        <f>IF('statement of marks'!BJ102="","",'statement of marks'!BJ102)</f>
        <v/>
      </c>
      <c r="H3721" s="270" t="str">
        <f t="shared" si="569"/>
        <v/>
      </c>
      <c r="I3721" s="202" t="str">
        <f>IF('statement of marks'!BL102="","",'statement of marks'!BL102)</f>
        <v/>
      </c>
      <c r="J3721" s="203" t="str">
        <f t="shared" si="570"/>
        <v/>
      </c>
      <c r="K3721" s="275" t="str">
        <f>CONCATENATE('statement of marks'!IN102,'statement of marks'!IO102,'statement of marks'!IP102)</f>
        <v/>
      </c>
      <c r="L3721" s="277" t="str">
        <f>IF('result subject-wise'!AE102="","",'result subject-wise'!AE102)</f>
        <v/>
      </c>
      <c r="M3721" s="277" t="str">
        <f>IF('result subject-wise'!AN102="","",'result subject-wise'!AN102)</f>
        <v/>
      </c>
      <c r="N3721" s="276" t="str">
        <f t="shared" si="571"/>
        <v/>
      </c>
      <c r="P3721" s="362"/>
    </row>
    <row r="3722" spans="1:16" ht="21" customHeight="1">
      <c r="A3722" s="909" t="str">
        <f>'statement of marks'!$BU102</f>
        <v xml:space="preserve"> SOCIAL SCIENCE</v>
      </c>
      <c r="B3722" s="910"/>
      <c r="C3722" s="277">
        <f>IF('statement of marks'!CL102="","",'statement of marks'!CL102)</f>
        <v>10</v>
      </c>
      <c r="D3722" s="277">
        <f>IF('statement of marks'!CM102="","",'statement of marks'!CM102)</f>
        <v>10</v>
      </c>
      <c r="E3722" s="277">
        <f>IF('statement of marks'!CN102="","",'statement of marks'!CN102)</f>
        <v>9</v>
      </c>
      <c r="F3722" s="360">
        <f>IF('statement of marks'!CO102="","",'statement of marks'!CO102)</f>
        <v>0.5</v>
      </c>
      <c r="G3722" s="277">
        <f>IF('statement of marks'!CP102="","",'statement of marks'!CP102)</f>
        <v>70</v>
      </c>
      <c r="H3722" s="270">
        <f t="shared" si="569"/>
        <v>99.5</v>
      </c>
      <c r="I3722" s="202">
        <f>IF('statement of marks'!CR102="","",'statement of marks'!CR102)</f>
        <v>100</v>
      </c>
      <c r="J3722" s="203">
        <f t="shared" si="570"/>
        <v>199.5</v>
      </c>
      <c r="K3722" s="275" t="str">
        <f>CONCATENATE('statement of marks'!IQ102,'statement of marks'!IR102,'statement of marks'!IS102)</f>
        <v/>
      </c>
      <c r="L3722" s="277" t="str">
        <f>IF('result subject-wise'!AF102="","",'result subject-wise'!AF102)</f>
        <v/>
      </c>
      <c r="M3722" s="277" t="str">
        <f>IF('result subject-wise'!AO102="","",'result subject-wise'!AO102)</f>
        <v/>
      </c>
      <c r="N3722" s="276">
        <f t="shared" si="571"/>
        <v>199.5</v>
      </c>
      <c r="P3722" s="362"/>
    </row>
    <row r="3723" spans="1:16" ht="21" customHeight="1">
      <c r="A3723" s="891" t="str">
        <f>'statement of marks'!$CZ$3</f>
        <v xml:space="preserve"> MATHEMATICS</v>
      </c>
      <c r="B3723" s="892"/>
      <c r="C3723" s="277">
        <f>IF('statement of marks'!CZ102="","",'statement of marks'!CZ102)</f>
        <v>5</v>
      </c>
      <c r="D3723" s="277">
        <f>IF('statement of marks'!DA102="","",'statement of marks'!DA102)</f>
        <v>4</v>
      </c>
      <c r="E3723" s="277">
        <f>IF('statement of marks'!DB102="","",'statement of marks'!DB102)</f>
        <v>8</v>
      </c>
      <c r="F3723" s="360">
        <f>IF('statement of marks'!DD102="","",'statement of marks'!DD102)</f>
        <v>1</v>
      </c>
      <c r="G3723" s="277">
        <f>IF('statement of marks'!DE102="","",'statement of marks'!DE102)</f>
        <v>25</v>
      </c>
      <c r="H3723" s="270">
        <f t="shared" si="569"/>
        <v>43</v>
      </c>
      <c r="I3723" s="202">
        <f>IF('statement of marks'!DG102="","",'statement of marks'!DG102)</f>
        <v>90</v>
      </c>
      <c r="J3723" s="203">
        <f t="shared" si="570"/>
        <v>133</v>
      </c>
      <c r="K3723" s="275" t="str">
        <f>CONCATENATE('statement of marks'!IT102,'statement of marks'!IU102,'statement of marks'!IV102)</f>
        <v/>
      </c>
      <c r="L3723" s="277" t="str">
        <f>IF('result subject-wise'!AG102="","",'result subject-wise'!AG102)</f>
        <v/>
      </c>
      <c r="M3723" s="277" t="str">
        <f>IF('result subject-wise'!AP102="","",'result subject-wise'!AP102)</f>
        <v/>
      </c>
      <c r="N3723" s="276">
        <f t="shared" si="571"/>
        <v>133</v>
      </c>
      <c r="P3723" s="362"/>
    </row>
    <row r="3724" spans="1:16" ht="21" customHeight="1">
      <c r="A3724" s="911" t="s">
        <v>214</v>
      </c>
      <c r="B3724" s="912"/>
      <c r="C3724" s="274">
        <f t="shared" ref="C3724:D3724" si="572">IF(C3723="","",SUM(C3718:C3723))</f>
        <v>15</v>
      </c>
      <c r="D3724" s="274">
        <f t="shared" si="572"/>
        <v>14</v>
      </c>
      <c r="E3724" s="274">
        <f>IF(E3723="","",SUM(E3718:E3723))</f>
        <v>17</v>
      </c>
      <c r="F3724" s="361">
        <f>IF(F3723="","",SUM(F3718:F3723))</f>
        <v>1.5</v>
      </c>
      <c r="G3724" s="274">
        <f t="shared" ref="G3724:J3724" si="573">IF(G3723="","",SUM(G3718:G3723))</f>
        <v>95</v>
      </c>
      <c r="H3724" s="274">
        <f t="shared" si="573"/>
        <v>142.5</v>
      </c>
      <c r="I3724" s="274">
        <f t="shared" si="573"/>
        <v>190</v>
      </c>
      <c r="J3724" s="274">
        <f t="shared" si="573"/>
        <v>332.5</v>
      </c>
      <c r="K3724" s="913"/>
      <c r="L3724" s="914"/>
      <c r="M3724" s="919">
        <f>COUNTIF(M3718:M3723,"F")</f>
        <v>0</v>
      </c>
      <c r="N3724" s="273">
        <f>SUM(N3718:N3723)</f>
        <v>332.5</v>
      </c>
      <c r="P3724" s="362"/>
    </row>
    <row r="3725" spans="1:16" ht="21" customHeight="1">
      <c r="A3725" s="911" t="s">
        <v>199</v>
      </c>
      <c r="B3725" s="912"/>
      <c r="C3725" s="270">
        <f>60-(COUNTIF(C3718:C3723,"NA")*C3717+COUNTIF(C3718:C3723,"ML")*C3717)</f>
        <v>60</v>
      </c>
      <c r="D3725" s="270">
        <f>60-(COUNTIF(D3718:D3723,"NA")*D3717+COUNTIF(D3718:D3723,"ML")*D3717)</f>
        <v>60</v>
      </c>
      <c r="E3725" s="270">
        <f>53-(COUNTIF(E3718:E3723,"NA")*9+COUNTIF(E3718:E3723,"ML")*9)</f>
        <v>53</v>
      </c>
      <c r="F3725" s="270">
        <f>7-(COUNTIF(F3718:F3723,"ML")*1)</f>
        <v>7</v>
      </c>
      <c r="G3725" s="270">
        <f>420-(COUNTIF(G3718:G3723,"NA")*G3717+COUNTIF(G3718:G3723,"ML")*G3717)</f>
        <v>420</v>
      </c>
      <c r="H3725" s="270">
        <f>SUM(C3725:G3725)</f>
        <v>600</v>
      </c>
      <c r="I3725" s="270">
        <f>600-(COUNTIF(I3718:I3723,"ML")*100)</f>
        <v>600</v>
      </c>
      <c r="J3725" s="270">
        <f>SUM(H3725:I3725)</f>
        <v>1200</v>
      </c>
      <c r="K3725" s="915"/>
      <c r="L3725" s="916"/>
      <c r="M3725" s="920"/>
      <c r="N3725" s="201">
        <f>6*N3717</f>
        <v>1200</v>
      </c>
      <c r="P3725" s="362"/>
    </row>
    <row r="3726" spans="1:16" ht="21" customHeight="1">
      <c r="A3726" s="922" t="s">
        <v>130</v>
      </c>
      <c r="B3726" s="923"/>
      <c r="C3726" s="204">
        <f t="shared" ref="C3726:J3726" si="574">C3724/C3725*100</f>
        <v>25</v>
      </c>
      <c r="D3726" s="204">
        <f t="shared" si="574"/>
        <v>23.333333333333332</v>
      </c>
      <c r="E3726" s="204">
        <f t="shared" si="574"/>
        <v>32.075471698113205</v>
      </c>
      <c r="F3726" s="204">
        <f t="shared" si="574"/>
        <v>21.428571428571427</v>
      </c>
      <c r="G3726" s="204">
        <f t="shared" si="574"/>
        <v>22.61904761904762</v>
      </c>
      <c r="H3726" s="204">
        <f t="shared" si="574"/>
        <v>23.75</v>
      </c>
      <c r="I3726" s="204">
        <f t="shared" si="574"/>
        <v>31.666666666666664</v>
      </c>
      <c r="J3726" s="204">
        <f t="shared" si="574"/>
        <v>27.708333333333336</v>
      </c>
      <c r="K3726" s="917"/>
      <c r="L3726" s="918"/>
      <c r="M3726" s="921"/>
      <c r="N3726" s="354">
        <f>N3724/N3725*100</f>
        <v>27.708333333333336</v>
      </c>
      <c r="P3726" s="363"/>
    </row>
    <row r="3727" spans="1:16" ht="21" customHeight="1">
      <c r="A3727" s="891" t="str">
        <f>'statement of marks'!$DS$3</f>
        <v>RAJASTHAN KA SWARNIM ITIHAS</v>
      </c>
      <c r="B3727" s="892"/>
      <c r="C3727" s="272">
        <f>IF('statement of marks'!DS102="","",'statement of marks'!DS102)</f>
        <v>10</v>
      </c>
      <c r="D3727" s="272">
        <f>IF('statement of marks'!DT102="","",'statement of marks'!DT102)</f>
        <v>10</v>
      </c>
      <c r="E3727" s="277">
        <f>IF('statement of marks'!DU102="","",'statement of marks'!DU102)</f>
        <v>10</v>
      </c>
      <c r="F3727" s="924"/>
      <c r="G3727" s="272">
        <f>IF('statement of marks'!DW102="","",'statement of marks'!DW102)</f>
        <v>70</v>
      </c>
      <c r="H3727" s="270">
        <f>IF(G3727="","",SUM(C3727:G3727))</f>
        <v>100</v>
      </c>
      <c r="I3727" s="272">
        <f>IF('statement of marks'!DY102="","",'statement of marks'!DY102)</f>
        <v>100</v>
      </c>
      <c r="J3727" s="270">
        <f>IF(I3727="","",SUM(H3727:I3727))</f>
        <v>200</v>
      </c>
      <c r="K3727" s="275" t="str">
        <f>IF('statement of marks'!IW102="","",'statement of marks'!IW102)</f>
        <v/>
      </c>
      <c r="L3727" s="280" t="str">
        <f>IF('result subject-wise'!AQ102="","",'result subject-wise'!AQ102)</f>
        <v/>
      </c>
      <c r="M3727" s="927" t="s">
        <v>441</v>
      </c>
      <c r="N3727" s="928"/>
      <c r="P3727" s="362"/>
    </row>
    <row r="3728" spans="1:16" ht="21" customHeight="1">
      <c r="A3728" s="891" t="str">
        <f>'statement of marks'!$EG$3</f>
        <v xml:space="preserve"> PH. AND HEALTH EDU.</v>
      </c>
      <c r="B3728" s="892"/>
      <c r="C3728" s="272">
        <f>IF('statement of marks'!EI102="","",'statement of marks'!EI102)</f>
        <v>14</v>
      </c>
      <c r="D3728" s="272">
        <f>IF('statement of marks'!EL102="","",'statement of marks'!EL102)</f>
        <v>11</v>
      </c>
      <c r="E3728" s="277">
        <f>IF('statement of marks'!EO102="","",'statement of marks'!EO102)</f>
        <v>25</v>
      </c>
      <c r="F3728" s="925"/>
      <c r="G3728" s="272">
        <f>IF('statement of marks'!EU102="","",'statement of marks'!EU102)</f>
        <v>38</v>
      </c>
      <c r="H3728" s="270">
        <f>IF(G3728="","",SUM(C3728:G3728))</f>
        <v>88</v>
      </c>
      <c r="I3728" s="272">
        <f>IF('statement of marks'!EZ102="","",'statement of marks'!EZ102)</f>
        <v>100</v>
      </c>
      <c r="J3728" s="270">
        <f>IF(I3728="","",SUM(H3728:I3728))</f>
        <v>188</v>
      </c>
      <c r="K3728" s="275" t="str">
        <f>IF('statement of marks'!IX102="","",'statement of marks'!IX102)</f>
        <v>A</v>
      </c>
      <c r="L3728" s="274" t="str">
        <f>IF('result subject-wise'!AR102="","",'result subject-wise'!AR102)</f>
        <v/>
      </c>
      <c r="M3728" s="929"/>
      <c r="N3728" s="930"/>
      <c r="P3728" s="362"/>
    </row>
    <row r="3729" spans="1:16" ht="21" customHeight="1">
      <c r="A3729" s="891" t="str">
        <f>'statement of marks'!$FJ$3</f>
        <v xml:space="preserve"> FOUNDATION OF IT</v>
      </c>
      <c r="B3729" s="892"/>
      <c r="C3729" s="272">
        <f>IF('statement of marks'!FJ102="","",'statement of marks'!FJ102)</f>
        <v>10</v>
      </c>
      <c r="D3729" s="272">
        <f>IF('statement of marks'!FK102="","",'statement of marks'!FK102)</f>
        <v>10</v>
      </c>
      <c r="E3729" s="277">
        <f>IF('statement of marks'!FL102="","",'statement of marks'!FL102)</f>
        <v>10</v>
      </c>
      <c r="F3729" s="926"/>
      <c r="G3729" s="272">
        <f>IF('statement of marks'!FP102="","",'statement of marks'!FP102)</f>
        <v>51</v>
      </c>
      <c r="H3729" s="270">
        <f>IF(G3729="","",SUM(C3729:G3729))</f>
        <v>81</v>
      </c>
      <c r="I3729" s="272">
        <f>IF('statement of marks'!FU102="","",'statement of marks'!FU102)</f>
        <v>90</v>
      </c>
      <c r="J3729" s="270">
        <f>IF(I3729="","",SUM(H3729:I3729))</f>
        <v>171</v>
      </c>
      <c r="K3729" s="275" t="str">
        <f>IF('statement of marks'!IY102="","",'statement of marks'!IY102)</f>
        <v>A</v>
      </c>
      <c r="L3729" s="274" t="str">
        <f>IF('result subject-wise'!AS102="","",'result subject-wise'!AS102)</f>
        <v/>
      </c>
      <c r="M3729" s="931" t="str">
        <f>IF('result subject-wise'!AV102="","",'result subject-wise'!AV102)</f>
        <v/>
      </c>
      <c r="N3729" s="932"/>
      <c r="P3729" s="362"/>
    </row>
    <row r="3730" spans="1:16" ht="21" customHeight="1">
      <c r="A3730" s="891" t="str">
        <f>'statement of marks'!$GE$3</f>
        <v xml:space="preserve"> S.U.P.W.</v>
      </c>
      <c r="B3730" s="892"/>
      <c r="C3730" s="933" t="s">
        <v>244</v>
      </c>
      <c r="D3730" s="934"/>
      <c r="E3730" s="933" t="s">
        <v>74</v>
      </c>
      <c r="F3730" s="933"/>
      <c r="G3730" s="934"/>
      <c r="H3730" s="934" t="s">
        <v>75</v>
      </c>
      <c r="I3730" s="934"/>
      <c r="J3730" s="270" t="s">
        <v>35</v>
      </c>
      <c r="K3730" s="274" t="s">
        <v>52</v>
      </c>
      <c r="L3730" s="935"/>
      <c r="M3730" s="933" t="s">
        <v>130</v>
      </c>
      <c r="N3730" s="936"/>
      <c r="P3730" s="362"/>
    </row>
    <row r="3731" spans="1:16" ht="21" customHeight="1">
      <c r="A3731" s="891"/>
      <c r="B3731" s="892"/>
      <c r="C3731" s="934">
        <f>'statement of marks'!$GE$6</f>
        <v>25</v>
      </c>
      <c r="D3731" s="934"/>
      <c r="E3731" s="934">
        <f>'statement of marks'!$GF$6</f>
        <v>45</v>
      </c>
      <c r="F3731" s="934"/>
      <c r="G3731" s="934"/>
      <c r="H3731" s="934">
        <f>'statement of marks'!$GG$6</f>
        <v>30</v>
      </c>
      <c r="I3731" s="934"/>
      <c r="J3731" s="270">
        <f>SUM(C3731,E3731,H3731)</f>
        <v>100</v>
      </c>
      <c r="K3731" s="274"/>
      <c r="L3731" s="935"/>
      <c r="M3731" s="937" t="str">
        <f>IF(M3729="PASS",N3726,"")</f>
        <v/>
      </c>
      <c r="N3731" s="938"/>
      <c r="P3731" s="362"/>
    </row>
    <row r="3732" spans="1:16" ht="21" customHeight="1">
      <c r="A3732" s="891"/>
      <c r="B3732" s="892"/>
      <c r="C3732" s="939">
        <f>IF('statement of marks'!GE102="","",'statement of marks'!GE102)</f>
        <v>24</v>
      </c>
      <c r="D3732" s="939"/>
      <c r="E3732" s="939">
        <f>'statement of marks'!GF102</f>
        <v>44</v>
      </c>
      <c r="F3732" s="939"/>
      <c r="G3732" s="939"/>
      <c r="H3732" s="939">
        <f>'statement of marks'!GG102</f>
        <v>30</v>
      </c>
      <c r="I3732" s="939"/>
      <c r="J3732" s="272">
        <f>IF(H3732="","",SUM(C3732,E3732,H3732))</f>
        <v>98</v>
      </c>
      <c r="K3732" s="275" t="str">
        <f>IF('statement of marks'!IZ102="","",'statement of marks'!IZ102)</f>
        <v>A</v>
      </c>
      <c r="L3732" s="935"/>
      <c r="M3732" s="940" t="s">
        <v>50</v>
      </c>
      <c r="N3732" s="941"/>
      <c r="P3732" s="362"/>
    </row>
    <row r="3733" spans="1:16" ht="21" customHeight="1">
      <c r="A3733" s="891" t="str">
        <f>'statement of marks'!$GN$3</f>
        <v xml:space="preserve"> ART EDU.</v>
      </c>
      <c r="B3733" s="892"/>
      <c r="C3733" s="934" t="s">
        <v>76</v>
      </c>
      <c r="D3733" s="934"/>
      <c r="E3733" s="934" t="s">
        <v>77</v>
      </c>
      <c r="F3733" s="934"/>
      <c r="G3733" s="934"/>
      <c r="H3733" s="934" t="s">
        <v>78</v>
      </c>
      <c r="I3733" s="934"/>
      <c r="J3733" s="270" t="s">
        <v>35</v>
      </c>
      <c r="K3733" s="274" t="s">
        <v>52</v>
      </c>
      <c r="L3733" s="935"/>
      <c r="M3733" s="942" t="str">
        <f>IF(M3731="","",IF(M3731&gt;=60,"FIRST",IF(M3731&gt;=48,"SECOND",IF(M3731&gt;=36,"THIRD"))))</f>
        <v/>
      </c>
      <c r="N3733" s="943"/>
      <c r="P3733" s="362"/>
    </row>
    <row r="3734" spans="1:16" ht="21" customHeight="1">
      <c r="A3734" s="891"/>
      <c r="B3734" s="892"/>
      <c r="C3734" s="934">
        <f>'statement of marks'!$GN$6</f>
        <v>25</v>
      </c>
      <c r="D3734" s="934"/>
      <c r="E3734" s="274">
        <f>'statement of marks'!$GO$6</f>
        <v>30</v>
      </c>
      <c r="F3734" s="274"/>
      <c r="G3734" s="270">
        <f>'statement of marks'!$GP$6</f>
        <v>30</v>
      </c>
      <c r="H3734" s="934">
        <f>'statement of marks'!$GQ$6</f>
        <v>15</v>
      </c>
      <c r="I3734" s="934"/>
      <c r="J3734" s="270">
        <f>SUM(C3734,E3734,G3734,H3734)</f>
        <v>100</v>
      </c>
      <c r="K3734" s="274"/>
      <c r="L3734" s="935"/>
      <c r="M3734" s="942"/>
      <c r="N3734" s="943"/>
      <c r="P3734" s="362"/>
    </row>
    <row r="3735" spans="1:16" ht="21" customHeight="1">
      <c r="A3735" s="891"/>
      <c r="B3735" s="892"/>
      <c r="C3735" s="939">
        <f>IF('statement of marks'!GN102="","",'statement of marks'!GN102)</f>
        <v>24</v>
      </c>
      <c r="D3735" s="939"/>
      <c r="E3735" s="277">
        <f>'statement of marks'!GO102</f>
        <v>28</v>
      </c>
      <c r="F3735" s="277"/>
      <c r="G3735" s="272">
        <f>'statement of marks'!GP102</f>
        <v>27</v>
      </c>
      <c r="H3735" s="939">
        <f>'statement of marks'!GQ102</f>
        <v>14</v>
      </c>
      <c r="I3735" s="939"/>
      <c r="J3735" s="270">
        <f>IF(H3735="","",SUM(C3735:H3735))</f>
        <v>93</v>
      </c>
      <c r="K3735" s="275" t="str">
        <f>IF('statement of marks'!JA102="","",'statement of marks'!JA102)</f>
        <v>A</v>
      </c>
      <c r="L3735" s="944" t="s">
        <v>442</v>
      </c>
      <c r="M3735" s="945"/>
      <c r="N3735" s="946"/>
      <c r="P3735" s="362"/>
    </row>
    <row r="3736" spans="1:16" ht="21" customHeight="1">
      <c r="A3736" s="922" t="s">
        <v>439</v>
      </c>
      <c r="B3736" s="923"/>
      <c r="C3736" s="901" t="str">
        <f>'statement of marks'!HK102</f>
        <v/>
      </c>
      <c r="D3736" s="901"/>
      <c r="E3736" s="901"/>
      <c r="F3736" s="278"/>
      <c r="G3736" s="278" t="s">
        <v>211</v>
      </c>
      <c r="H3736" s="275" t="str">
        <f>IF('statement of marks'!DR102="","",'statement of marks'!DR102)</f>
        <v/>
      </c>
      <c r="I3736" s="942" t="s">
        <v>209</v>
      </c>
      <c r="J3736" s="942"/>
      <c r="K3736" s="272" t="str">
        <f>IF('statement of marks'!HM102="","",'statement of marks'!HM102)</f>
        <v/>
      </c>
      <c r="L3736" s="945"/>
      <c r="M3736" s="945"/>
      <c r="N3736" s="946"/>
      <c r="P3736" s="362"/>
    </row>
    <row r="3737" spans="1:16" ht="21" customHeight="1">
      <c r="A3737" s="310" t="s">
        <v>363</v>
      </c>
      <c r="B3737" s="947" t="s">
        <v>202</v>
      </c>
      <c r="C3737" s="947"/>
      <c r="D3737" s="939" t="s">
        <v>203</v>
      </c>
      <c r="E3737" s="939"/>
      <c r="F3737" s="272"/>
      <c r="G3737" s="939" t="s">
        <v>204</v>
      </c>
      <c r="H3737" s="939"/>
      <c r="I3737" s="939" t="s">
        <v>205</v>
      </c>
      <c r="J3737" s="939"/>
      <c r="K3737" s="272" t="s">
        <v>324</v>
      </c>
      <c r="L3737" s="945"/>
      <c r="M3737" s="945"/>
      <c r="N3737" s="946"/>
      <c r="P3737" s="362"/>
    </row>
    <row r="3738" spans="1:16" ht="21" customHeight="1">
      <c r="A3738" s="891" t="s">
        <v>200</v>
      </c>
      <c r="B3738" s="892"/>
      <c r="C3738" s="277" t="str">
        <f>IF('statement of marks'!HO102="","",'statement of marks'!HO102)</f>
        <v/>
      </c>
      <c r="D3738" s="893" t="str">
        <f>IF('statement of marks'!HQ102="","",'statement of marks'!HQ102)</f>
        <v/>
      </c>
      <c r="E3738" s="893"/>
      <c r="F3738" s="277"/>
      <c r="G3738" s="893" t="str">
        <f>IF('statement of marks'!HS102="","",'statement of marks'!HS102)</f>
        <v/>
      </c>
      <c r="H3738" s="893"/>
      <c r="I3738" s="893" t="str">
        <f>IF('statement of marks'!HU102="","",'statement of marks'!HU102)</f>
        <v/>
      </c>
      <c r="J3738" s="893"/>
      <c r="K3738" s="275" t="str">
        <f>'statement of marks'!HW102</f>
        <v/>
      </c>
      <c r="L3738" s="894" t="str">
        <f>IF(OR(M3729="PASS",M3729="FAIL"),'result subject-wise'!$AV$112,"")</f>
        <v/>
      </c>
      <c r="M3738" s="894"/>
      <c r="N3738" s="895"/>
      <c r="P3738" s="362"/>
    </row>
    <row r="3739" spans="1:16" ht="21" customHeight="1">
      <c r="A3739" s="896" t="s">
        <v>201</v>
      </c>
      <c r="B3739" s="897"/>
      <c r="C3739" s="274" t="str">
        <f>IF('statement of marks'!HN102="","",'statement of marks'!HN102)</f>
        <v/>
      </c>
      <c r="D3739" s="898" t="str">
        <f>IF('statement of marks'!HP102="","",'statement of marks'!HP102)</f>
        <v/>
      </c>
      <c r="E3739" s="898"/>
      <c r="F3739" s="274"/>
      <c r="G3739" s="898" t="str">
        <f>IF('statement of marks'!HR102="","",'statement of marks'!HR102)</f>
        <v/>
      </c>
      <c r="H3739" s="898"/>
      <c r="I3739" s="898" t="str">
        <f>IF('statement of marks'!HT102="","",'statement of marks'!HT102)</f>
        <v/>
      </c>
      <c r="J3739" s="898"/>
      <c r="K3739" s="274" t="str">
        <f>'statement of marks'!HV102</f>
        <v/>
      </c>
      <c r="L3739" s="894"/>
      <c r="M3739" s="894"/>
      <c r="N3739" s="895"/>
      <c r="P3739" s="362"/>
    </row>
    <row r="3740" spans="1:16" ht="21" customHeight="1">
      <c r="A3740" s="899" t="s">
        <v>323</v>
      </c>
      <c r="B3740" s="900"/>
      <c r="C3740" s="22"/>
      <c r="D3740" s="901"/>
      <c r="E3740" s="901"/>
      <c r="F3740" s="278"/>
      <c r="G3740" s="901"/>
      <c r="H3740" s="901"/>
      <c r="I3740" s="901"/>
      <c r="J3740" s="901"/>
      <c r="K3740" s="901"/>
      <c r="L3740" s="901"/>
      <c r="M3740" s="901"/>
      <c r="N3740" s="902"/>
      <c r="P3740" s="362"/>
    </row>
    <row r="3741" spans="1:16" ht="21" customHeight="1">
      <c r="A3741" s="899" t="s">
        <v>206</v>
      </c>
      <c r="B3741" s="900"/>
      <c r="C3741" s="22"/>
      <c r="D3741" s="901"/>
      <c r="E3741" s="901"/>
      <c r="F3741" s="278"/>
      <c r="G3741" s="901"/>
      <c r="H3741" s="901"/>
      <c r="I3741" s="901"/>
      <c r="J3741" s="901"/>
      <c r="K3741" s="901"/>
      <c r="L3741" s="901"/>
      <c r="M3741" s="901"/>
      <c r="N3741" s="902"/>
      <c r="P3741" s="362"/>
    </row>
    <row r="3742" spans="1:16" ht="21" customHeight="1">
      <c r="A3742" s="891" t="s">
        <v>322</v>
      </c>
      <c r="B3742" s="892"/>
      <c r="C3742" s="22"/>
      <c r="D3742" s="901"/>
      <c r="E3742" s="901"/>
      <c r="F3742" s="278"/>
      <c r="G3742" s="901"/>
      <c r="H3742" s="901"/>
      <c r="I3742" s="901"/>
      <c r="J3742" s="901"/>
      <c r="K3742" s="594" t="s">
        <v>322</v>
      </c>
      <c r="L3742" s="901"/>
      <c r="M3742" s="901"/>
      <c r="N3742" s="902"/>
      <c r="P3742" s="362"/>
    </row>
    <row r="3743" spans="1:16" ht="21" customHeight="1">
      <c r="A3743" s="891" t="s">
        <v>207</v>
      </c>
      <c r="B3743" s="892"/>
      <c r="C3743" s="22"/>
      <c r="D3743" s="901"/>
      <c r="E3743" s="901"/>
      <c r="F3743" s="278"/>
      <c r="G3743" s="901"/>
      <c r="H3743" s="901"/>
      <c r="I3743" s="901"/>
      <c r="J3743" s="901"/>
      <c r="K3743" s="901"/>
      <c r="L3743" s="901"/>
      <c r="M3743" s="901"/>
      <c r="N3743" s="902"/>
      <c r="P3743" s="362"/>
    </row>
    <row r="3744" spans="1:16" ht="21" customHeight="1" thickBot="1">
      <c r="A3744" s="905" t="s">
        <v>208</v>
      </c>
      <c r="B3744" s="906"/>
      <c r="C3744" s="906"/>
      <c r="D3744" s="906"/>
      <c r="E3744" s="906"/>
      <c r="F3744" s="314"/>
      <c r="G3744" s="907">
        <f>'statement of marks'!$HV$108</f>
        <v>45781</v>
      </c>
      <c r="H3744" s="907"/>
      <c r="I3744" s="908" t="s">
        <v>210</v>
      </c>
      <c r="J3744" s="908"/>
      <c r="K3744" s="903"/>
      <c r="L3744" s="903"/>
      <c r="M3744" s="903"/>
      <c r="N3744" s="904"/>
      <c r="P3744" s="362"/>
    </row>
    <row r="3745" spans="1:16" ht="21" customHeight="1" thickTop="1">
      <c r="A3745" s="962" t="s">
        <v>195</v>
      </c>
      <c r="B3745" s="963"/>
      <c r="C3745" s="963"/>
      <c r="D3745" s="963"/>
      <c r="E3745" s="963"/>
      <c r="F3745" s="963"/>
      <c r="G3745" s="963"/>
      <c r="H3745" s="963"/>
      <c r="I3745" s="963"/>
      <c r="J3745" s="963"/>
      <c r="K3745" s="963"/>
      <c r="L3745" s="963"/>
      <c r="M3745" s="963"/>
      <c r="N3745" s="964"/>
      <c r="P3745" s="362"/>
    </row>
    <row r="3746" spans="1:16" ht="21" customHeight="1">
      <c r="A3746" s="965" t="str">
        <f>IF('statement of marks'!$A$2="","",'statement of marks'!$A$2)</f>
        <v>Govt. Higher Secondary School, XYZ</v>
      </c>
      <c r="B3746" s="966"/>
      <c r="C3746" s="966"/>
      <c r="D3746" s="966"/>
      <c r="E3746" s="966"/>
      <c r="F3746" s="966"/>
      <c r="G3746" s="966"/>
      <c r="H3746" s="966"/>
      <c r="I3746" s="966"/>
      <c r="J3746" s="966"/>
      <c r="K3746" s="966"/>
      <c r="L3746" s="966"/>
      <c r="M3746" s="966"/>
      <c r="N3746" s="967"/>
      <c r="P3746" s="362"/>
    </row>
    <row r="3747" spans="1:16" ht="21" customHeight="1">
      <c r="A3747" s="965"/>
      <c r="B3747" s="966"/>
      <c r="C3747" s="966"/>
      <c r="D3747" s="966"/>
      <c r="E3747" s="966"/>
      <c r="F3747" s="966"/>
      <c r="G3747" s="966"/>
      <c r="H3747" s="966"/>
      <c r="I3747" s="966"/>
      <c r="J3747" s="966"/>
      <c r="K3747" s="966"/>
      <c r="L3747" s="966"/>
      <c r="M3747" s="966"/>
      <c r="N3747" s="967"/>
      <c r="P3747" s="362"/>
    </row>
    <row r="3748" spans="1:16" ht="21" customHeight="1">
      <c r="A3748" s="891" t="s">
        <v>196</v>
      </c>
      <c r="B3748" s="892"/>
      <c r="C3748" s="939" t="str">
        <f>IF(M3768="","MAIN EXAM.",IF(C3775="SUPPL.","SUPPL. EXAM.",IF(C3775="RE-EXAM.","RE-EXAM.",)))</f>
        <v>MAIN EXAM.</v>
      </c>
      <c r="D3748" s="939"/>
      <c r="E3748" s="939"/>
      <c r="F3748" s="939"/>
      <c r="G3748" s="939"/>
      <c r="H3748" s="948" t="s">
        <v>133</v>
      </c>
      <c r="I3748" s="949"/>
      <c r="J3748" s="352" t="str">
        <f>IF('statement of marks'!$F$3="","",'statement of marks'!$F$3)</f>
        <v>2024-25</v>
      </c>
      <c r="K3748" s="939" t="s">
        <v>62</v>
      </c>
      <c r="L3748" s="939"/>
      <c r="M3748" s="939" t="str">
        <f>IF('statement of marks'!D103="","",'statement of marks'!D103)</f>
        <v/>
      </c>
      <c r="N3748" s="950"/>
      <c r="P3748" s="362"/>
    </row>
    <row r="3749" spans="1:16" ht="21" customHeight="1">
      <c r="A3749" s="891" t="s">
        <v>36</v>
      </c>
      <c r="B3749" s="892"/>
      <c r="C3749" s="892" t="str">
        <f>IF('statement of marks'!G103="","",'statement of marks'!G103)</f>
        <v/>
      </c>
      <c r="D3749" s="892"/>
      <c r="E3749" s="892"/>
      <c r="F3749" s="892"/>
      <c r="G3749" s="892"/>
      <c r="H3749" s="892"/>
      <c r="I3749" s="892"/>
      <c r="J3749" s="892"/>
      <c r="K3749" s="892"/>
      <c r="L3749" s="892"/>
      <c r="M3749" s="892"/>
      <c r="N3749" s="951"/>
      <c r="P3749" s="362"/>
    </row>
    <row r="3750" spans="1:16" ht="21" customHeight="1">
      <c r="A3750" s="891" t="s">
        <v>37</v>
      </c>
      <c r="B3750" s="892"/>
      <c r="C3750" s="892" t="str">
        <f>IF('statement of marks'!H103="","",'statement of marks'!H103)</f>
        <v/>
      </c>
      <c r="D3750" s="892"/>
      <c r="E3750" s="892"/>
      <c r="F3750" s="892"/>
      <c r="G3750" s="892"/>
      <c r="H3750" s="892"/>
      <c r="I3750" s="892"/>
      <c r="J3750" s="892"/>
      <c r="K3750" s="892"/>
      <c r="L3750" s="892"/>
      <c r="M3750" s="892"/>
      <c r="N3750" s="951"/>
      <c r="P3750" s="362"/>
    </row>
    <row r="3751" spans="1:16" ht="21" customHeight="1">
      <c r="A3751" s="891" t="s">
        <v>38</v>
      </c>
      <c r="B3751" s="892"/>
      <c r="C3751" s="892" t="str">
        <f>IF('statement of marks'!I103="","",'statement of marks'!I103)</f>
        <v/>
      </c>
      <c r="D3751" s="892"/>
      <c r="E3751" s="892"/>
      <c r="F3751" s="892"/>
      <c r="G3751" s="892"/>
      <c r="H3751" s="892"/>
      <c r="I3751" s="892"/>
      <c r="J3751" s="892"/>
      <c r="K3751" s="892"/>
      <c r="L3751" s="892"/>
      <c r="M3751" s="892"/>
      <c r="N3751" s="951"/>
      <c r="P3751" s="362"/>
    </row>
    <row r="3752" spans="1:16" ht="21" customHeight="1">
      <c r="A3752" s="891" t="s">
        <v>243</v>
      </c>
      <c r="B3752" s="892"/>
      <c r="C3752" s="892" t="str">
        <f>IF('statement of marks'!$A$3="","",'statement of marks'!$A$3)</f>
        <v>9 'A'</v>
      </c>
      <c r="D3752" s="892"/>
      <c r="E3752" s="939" t="s">
        <v>63</v>
      </c>
      <c r="F3752" s="939"/>
      <c r="G3752" s="939"/>
      <c r="H3752" s="939" t="str">
        <f>IF('statement of marks'!E103="","",'statement of marks'!E103)</f>
        <v/>
      </c>
      <c r="I3752" s="939"/>
      <c r="J3752" s="952" t="s">
        <v>58</v>
      </c>
      <c r="K3752" s="952"/>
      <c r="L3752" s="953" t="str">
        <f>IF('statement of marks'!F103="","",'statement of marks'!F103)</f>
        <v/>
      </c>
      <c r="M3752" s="953"/>
      <c r="N3752" s="954"/>
      <c r="P3752" s="362"/>
    </row>
    <row r="3753" spans="1:16" ht="21" customHeight="1">
      <c r="A3753" s="955" t="s">
        <v>197</v>
      </c>
      <c r="B3753" s="956" t="s">
        <v>198</v>
      </c>
      <c r="C3753" s="659" t="s">
        <v>67</v>
      </c>
      <c r="D3753" s="659" t="s">
        <v>68</v>
      </c>
      <c r="E3753" s="957" t="s">
        <v>434</v>
      </c>
      <c r="F3753" s="958" t="s">
        <v>431</v>
      </c>
      <c r="G3753" s="659" t="s">
        <v>370</v>
      </c>
      <c r="H3753" s="659" t="s">
        <v>212</v>
      </c>
      <c r="I3753" s="659" t="s">
        <v>432</v>
      </c>
      <c r="J3753" s="659" t="s">
        <v>168</v>
      </c>
      <c r="K3753" s="659" t="s">
        <v>438</v>
      </c>
      <c r="L3753" s="659" t="s">
        <v>365</v>
      </c>
      <c r="M3753" s="659" t="s">
        <v>366</v>
      </c>
      <c r="N3753" s="961" t="s">
        <v>213</v>
      </c>
      <c r="P3753" s="362"/>
    </row>
    <row r="3754" spans="1:16" ht="21" customHeight="1">
      <c r="A3754" s="955"/>
      <c r="B3754" s="956"/>
      <c r="C3754" s="659"/>
      <c r="D3754" s="659"/>
      <c r="E3754" s="957"/>
      <c r="F3754" s="959"/>
      <c r="G3754" s="659"/>
      <c r="H3754" s="659"/>
      <c r="I3754" s="659"/>
      <c r="J3754" s="659"/>
      <c r="K3754" s="659"/>
      <c r="L3754" s="659"/>
      <c r="M3754" s="659"/>
      <c r="N3754" s="961"/>
      <c r="P3754" s="362"/>
    </row>
    <row r="3755" spans="1:16" ht="21" customHeight="1">
      <c r="A3755" s="955"/>
      <c r="B3755" s="956"/>
      <c r="C3755" s="659"/>
      <c r="D3755" s="659"/>
      <c r="E3755" s="957"/>
      <c r="F3755" s="960"/>
      <c r="G3755" s="659"/>
      <c r="H3755" s="659"/>
      <c r="I3755" s="659"/>
      <c r="J3755" s="659"/>
      <c r="K3755" s="659"/>
      <c r="L3755" s="659"/>
      <c r="M3755" s="659"/>
      <c r="N3755" s="961"/>
      <c r="P3755" s="362"/>
    </row>
    <row r="3756" spans="1:16" ht="21" customHeight="1">
      <c r="A3756" s="922" t="s">
        <v>149</v>
      </c>
      <c r="B3756" s="923"/>
      <c r="C3756" s="274">
        <v>10</v>
      </c>
      <c r="D3756" s="274">
        <v>10</v>
      </c>
      <c r="E3756" s="322" t="s">
        <v>436</v>
      </c>
      <c r="F3756" s="322" t="s">
        <v>437</v>
      </c>
      <c r="G3756" s="274">
        <v>70</v>
      </c>
      <c r="H3756" s="270">
        <v>100</v>
      </c>
      <c r="I3756" s="202">
        <v>100</v>
      </c>
      <c r="J3756" s="270">
        <v>200</v>
      </c>
      <c r="K3756" s="279"/>
      <c r="L3756" s="270">
        <v>100</v>
      </c>
      <c r="M3756" s="270"/>
      <c r="N3756" s="201">
        <v>200</v>
      </c>
      <c r="P3756" s="362"/>
    </row>
    <row r="3757" spans="1:16" ht="21" customHeight="1">
      <c r="A3757" s="891" t="str">
        <f>'statement of marks'!$J$3</f>
        <v xml:space="preserve"> HINDI</v>
      </c>
      <c r="B3757" s="892"/>
      <c r="C3757" s="277" t="str">
        <f>IF('statement of marks'!J103="","",'statement of marks'!J103)</f>
        <v/>
      </c>
      <c r="D3757" s="277" t="str">
        <f>IF('statement of marks'!K103="","",'statement of marks'!K103)</f>
        <v/>
      </c>
      <c r="E3757" s="277" t="str">
        <f>IF('statement of marks'!L103="","",'statement of marks'!L103)</f>
        <v/>
      </c>
      <c r="F3757" s="360" t="str">
        <f>IF('statement of marks'!N103="","",'statement of marks'!N103)</f>
        <v/>
      </c>
      <c r="G3757" s="277" t="str">
        <f>IF('statement of marks'!O103="","",'statement of marks'!O103)</f>
        <v/>
      </c>
      <c r="H3757" s="270" t="str">
        <f t="shared" ref="H3757:H3762" si="575">IF(G3757="","",SUM(C3757:G3757))</f>
        <v/>
      </c>
      <c r="I3757" s="202" t="str">
        <f>IF('statement of marks'!Q103="","",'statement of marks'!Q103)</f>
        <v/>
      </c>
      <c r="J3757" s="203" t="str">
        <f t="shared" ref="J3757:J3762" si="576">IF(I3757="","",SUM(H3757:I3757))</f>
        <v/>
      </c>
      <c r="K3757" s="275" t="str">
        <f>CONCATENATE('statement of marks'!HZ103,'statement of marks'!IA103,'statement of marks'!IB103)</f>
        <v/>
      </c>
      <c r="L3757" s="277" t="str">
        <f>IF('result subject-wise'!AB103="","",'result subject-wise'!AB103)</f>
        <v/>
      </c>
      <c r="M3757" s="277" t="str">
        <f>IF('result subject-wise'!AK103="","",'result subject-wise'!AK103)</f>
        <v/>
      </c>
      <c r="N3757" s="276" t="str">
        <f>IF(AND(K3757="RE",M3757=""),"",IF(AND(K3757="S",M3757=""),"",IF(M3757="P",SUM(H3757,L3757),J3757)))</f>
        <v/>
      </c>
      <c r="P3757" s="362"/>
    </row>
    <row r="3758" spans="1:16" ht="21" customHeight="1">
      <c r="A3758" s="891" t="str">
        <f>'statement of marks'!$Y$3</f>
        <v xml:space="preserve"> ENGLISH</v>
      </c>
      <c r="B3758" s="892"/>
      <c r="C3758" s="277" t="str">
        <f>IF('statement of marks'!Y103="","",'statement of marks'!Y103)</f>
        <v/>
      </c>
      <c r="D3758" s="277" t="str">
        <f>IF('statement of marks'!Z103="","",'statement of marks'!Z103)</f>
        <v/>
      </c>
      <c r="E3758" s="277" t="str">
        <f>IF('statement of marks'!AA103="","",'statement of marks'!AA103)</f>
        <v/>
      </c>
      <c r="F3758" s="360" t="str">
        <f>IF('statement of marks'!AC103="","",'statement of marks'!AC103)</f>
        <v/>
      </c>
      <c r="G3758" s="277" t="str">
        <f>IF('statement of marks'!AD103="","",'statement of marks'!AD103)</f>
        <v/>
      </c>
      <c r="H3758" s="270" t="str">
        <f t="shared" si="575"/>
        <v/>
      </c>
      <c r="I3758" s="202" t="str">
        <f>IF('statement of marks'!AF103="","",'statement of marks'!AF103)</f>
        <v/>
      </c>
      <c r="J3758" s="203" t="str">
        <f t="shared" si="576"/>
        <v/>
      </c>
      <c r="K3758" s="275" t="str">
        <f>CONCATENATE('statement of marks'!IC103,'statement of marks'!ID103,'statement of marks'!IE103,)</f>
        <v/>
      </c>
      <c r="L3758" s="277" t="str">
        <f>IF('result subject-wise'!AC103="","",'result subject-wise'!AC103)</f>
        <v/>
      </c>
      <c r="M3758" s="277" t="str">
        <f>IF('result subject-wise'!AL103="","",'result subject-wise'!AL103)</f>
        <v/>
      </c>
      <c r="N3758" s="276" t="str">
        <f t="shared" ref="N3758:N3762" si="577">IF(AND(K3758="RE",M3758=""),"",IF(AND(K3758="S",M3758=""),"",IF(M3758="P",SUM(H3758,L3758),J3758)))</f>
        <v/>
      </c>
      <c r="P3758" s="362"/>
    </row>
    <row r="3759" spans="1:16" ht="21" customHeight="1">
      <c r="A3759" s="891" t="str">
        <f>'statement of marks'!AO103</f>
        <v/>
      </c>
      <c r="B3759" s="892"/>
      <c r="C3759" s="277" t="str">
        <f>IF('statement of marks'!AP103="","",'statement of marks'!AP103)</f>
        <v/>
      </c>
      <c r="D3759" s="277" t="str">
        <f>IF('statement of marks'!AQ103="","",'statement of marks'!AQ103)</f>
        <v/>
      </c>
      <c r="E3759" s="277" t="str">
        <f>IF('statement of marks'!AR103="","",'statement of marks'!AR103)</f>
        <v/>
      </c>
      <c r="F3759" s="360" t="str">
        <f>IF('statement of marks'!AT103="","",'statement of marks'!AT103)</f>
        <v/>
      </c>
      <c r="G3759" s="277" t="str">
        <f>IF('statement of marks'!AU103="","",'statement of marks'!AU103)</f>
        <v/>
      </c>
      <c r="H3759" s="270" t="str">
        <f t="shared" si="575"/>
        <v/>
      </c>
      <c r="I3759" s="202" t="str">
        <f>IF('statement of marks'!AW103="","",'statement of marks'!AW103)</f>
        <v/>
      </c>
      <c r="J3759" s="203" t="str">
        <f t="shared" si="576"/>
        <v/>
      </c>
      <c r="K3759" s="275" t="str">
        <f>CONCATENATE('statement of marks'!IF103,'statement of marks'!IL103,'statement of marks'!IM103)</f>
        <v/>
      </c>
      <c r="L3759" s="277" t="str">
        <f>IF('result subject-wise'!AD103="","",'result subject-wise'!AD103)</f>
        <v/>
      </c>
      <c r="M3759" s="277" t="str">
        <f>IF('result subject-wise'!AM103="","",'result subject-wise'!AM103)</f>
        <v/>
      </c>
      <c r="N3759" s="276" t="str">
        <f t="shared" si="577"/>
        <v/>
      </c>
      <c r="P3759" s="362"/>
    </row>
    <row r="3760" spans="1:16" ht="21" customHeight="1">
      <c r="A3760" s="891" t="str">
        <f>'statement of marks'!$BE$3</f>
        <v xml:space="preserve"> SCIENCE</v>
      </c>
      <c r="B3760" s="892"/>
      <c r="C3760" s="277" t="str">
        <f>IF('statement of marks'!BE103="","",'statement of marks'!BE103)</f>
        <v/>
      </c>
      <c r="D3760" s="277" t="str">
        <f>IF('statement of marks'!BF103="","",'statement of marks'!BF103)</f>
        <v/>
      </c>
      <c r="E3760" s="277" t="str">
        <f>IF('statement of marks'!BG103="","",'statement of marks'!BG103)</f>
        <v/>
      </c>
      <c r="F3760" s="360" t="str">
        <f>IF('statement of marks'!BI103="","",'statement of marks'!BI103)</f>
        <v/>
      </c>
      <c r="G3760" s="277" t="str">
        <f>IF('statement of marks'!BJ103="","",'statement of marks'!BJ103)</f>
        <v/>
      </c>
      <c r="H3760" s="270" t="str">
        <f t="shared" si="575"/>
        <v/>
      </c>
      <c r="I3760" s="202" t="str">
        <f>IF('statement of marks'!BL103="","",'statement of marks'!BL103)</f>
        <v/>
      </c>
      <c r="J3760" s="203" t="str">
        <f t="shared" si="576"/>
        <v/>
      </c>
      <c r="K3760" s="275" t="str">
        <f>CONCATENATE('statement of marks'!IN103,'statement of marks'!IO103,'statement of marks'!IP103)</f>
        <v/>
      </c>
      <c r="L3760" s="277" t="str">
        <f>IF('result subject-wise'!AE103="","",'result subject-wise'!AE103)</f>
        <v/>
      </c>
      <c r="M3760" s="277" t="str">
        <f>IF('result subject-wise'!AN103="","",'result subject-wise'!AN103)</f>
        <v/>
      </c>
      <c r="N3760" s="276" t="str">
        <f t="shared" si="577"/>
        <v/>
      </c>
      <c r="P3760" s="362"/>
    </row>
    <row r="3761" spans="1:16" ht="21" customHeight="1">
      <c r="A3761" s="909" t="str">
        <f>'statement of marks'!$BU103</f>
        <v xml:space="preserve"> SOCIAL SCIENCE</v>
      </c>
      <c r="B3761" s="910"/>
      <c r="C3761" s="277">
        <f>IF('statement of marks'!CL103="","",'statement of marks'!CL103)</f>
        <v>10</v>
      </c>
      <c r="D3761" s="277">
        <f>IF('statement of marks'!CM103="","",'statement of marks'!CM103)</f>
        <v>10</v>
      </c>
      <c r="E3761" s="277">
        <f>IF('statement of marks'!CN103="","",'statement of marks'!CN103)</f>
        <v>9</v>
      </c>
      <c r="F3761" s="360">
        <f>IF('statement of marks'!CO103="","",'statement of marks'!CO103)</f>
        <v>0.5</v>
      </c>
      <c r="G3761" s="277">
        <f>IF('statement of marks'!CP103="","",'statement of marks'!CP103)</f>
        <v>70</v>
      </c>
      <c r="H3761" s="270">
        <f t="shared" si="575"/>
        <v>99.5</v>
      </c>
      <c r="I3761" s="202">
        <f>IF('statement of marks'!CR103="","",'statement of marks'!CR103)</f>
        <v>100</v>
      </c>
      <c r="J3761" s="203">
        <f t="shared" si="576"/>
        <v>199.5</v>
      </c>
      <c r="K3761" s="275" t="str">
        <f>CONCATENATE('statement of marks'!IQ103,'statement of marks'!IR103,'statement of marks'!IS103)</f>
        <v/>
      </c>
      <c r="L3761" s="277" t="str">
        <f>IF('result subject-wise'!AF103="","",'result subject-wise'!AF103)</f>
        <v/>
      </c>
      <c r="M3761" s="277" t="str">
        <f>IF('result subject-wise'!AO103="","",'result subject-wise'!AO103)</f>
        <v/>
      </c>
      <c r="N3761" s="276">
        <f t="shared" si="577"/>
        <v>199.5</v>
      </c>
      <c r="P3761" s="362"/>
    </row>
    <row r="3762" spans="1:16" ht="21" customHeight="1">
      <c r="A3762" s="891" t="str">
        <f>'statement of marks'!$CZ$3</f>
        <v xml:space="preserve"> MATHEMATICS</v>
      </c>
      <c r="B3762" s="892"/>
      <c r="C3762" s="277">
        <f>IF('statement of marks'!CZ103="","",'statement of marks'!CZ103)</f>
        <v>5</v>
      </c>
      <c r="D3762" s="277">
        <f>IF('statement of marks'!DA103="","",'statement of marks'!DA103)</f>
        <v>4</v>
      </c>
      <c r="E3762" s="277">
        <f>IF('statement of marks'!DB103="","",'statement of marks'!DB103)</f>
        <v>8</v>
      </c>
      <c r="F3762" s="360">
        <f>IF('statement of marks'!DD103="","",'statement of marks'!DD103)</f>
        <v>1</v>
      </c>
      <c r="G3762" s="277">
        <f>IF('statement of marks'!DE103="","",'statement of marks'!DE103)</f>
        <v>25</v>
      </c>
      <c r="H3762" s="270">
        <f t="shared" si="575"/>
        <v>43</v>
      </c>
      <c r="I3762" s="202">
        <f>IF('statement of marks'!DG103="","",'statement of marks'!DG103)</f>
        <v>90</v>
      </c>
      <c r="J3762" s="203">
        <f t="shared" si="576"/>
        <v>133</v>
      </c>
      <c r="K3762" s="275" t="str">
        <f>CONCATENATE('statement of marks'!IT103,'statement of marks'!IU103,'statement of marks'!IV103)</f>
        <v/>
      </c>
      <c r="L3762" s="277" t="str">
        <f>IF('result subject-wise'!AG103="","",'result subject-wise'!AG103)</f>
        <v/>
      </c>
      <c r="M3762" s="277" t="str">
        <f>IF('result subject-wise'!AP103="","",'result subject-wise'!AP103)</f>
        <v/>
      </c>
      <c r="N3762" s="276">
        <f t="shared" si="577"/>
        <v>133</v>
      </c>
      <c r="P3762" s="362"/>
    </row>
    <row r="3763" spans="1:16" ht="21" customHeight="1">
      <c r="A3763" s="911" t="s">
        <v>214</v>
      </c>
      <c r="B3763" s="912"/>
      <c r="C3763" s="274">
        <f t="shared" ref="C3763:D3763" si="578">IF(C3762="","",SUM(C3757:C3762))</f>
        <v>15</v>
      </c>
      <c r="D3763" s="274">
        <f t="shared" si="578"/>
        <v>14</v>
      </c>
      <c r="E3763" s="274">
        <f>IF(E3762="","",SUM(E3757:E3762))</f>
        <v>17</v>
      </c>
      <c r="F3763" s="361">
        <f>IF(F3762="","",SUM(F3757:F3762))</f>
        <v>1.5</v>
      </c>
      <c r="G3763" s="274">
        <f t="shared" ref="G3763:J3763" si="579">IF(G3762="","",SUM(G3757:G3762))</f>
        <v>95</v>
      </c>
      <c r="H3763" s="274">
        <f t="shared" si="579"/>
        <v>142.5</v>
      </c>
      <c r="I3763" s="274">
        <f t="shared" si="579"/>
        <v>190</v>
      </c>
      <c r="J3763" s="274">
        <f t="shared" si="579"/>
        <v>332.5</v>
      </c>
      <c r="K3763" s="913"/>
      <c r="L3763" s="914"/>
      <c r="M3763" s="919">
        <f>COUNTIF(M3757:M3762,"F")</f>
        <v>0</v>
      </c>
      <c r="N3763" s="273">
        <f>SUM(N3757:N3762)</f>
        <v>332.5</v>
      </c>
      <c r="P3763" s="362"/>
    </row>
    <row r="3764" spans="1:16" ht="21" customHeight="1">
      <c r="A3764" s="911" t="s">
        <v>199</v>
      </c>
      <c r="B3764" s="912"/>
      <c r="C3764" s="270">
        <f>60-(COUNTIF(C3757:C3762,"NA")*C3756+COUNTIF(C3757:C3762,"ML")*C3756)</f>
        <v>60</v>
      </c>
      <c r="D3764" s="270">
        <f>60-(COUNTIF(D3757:D3762,"NA")*D3756+COUNTIF(D3757:D3762,"ML")*D3756)</f>
        <v>60</v>
      </c>
      <c r="E3764" s="270">
        <f>53-(COUNTIF(E3757:E3762,"NA")*9+COUNTIF(E3757:E3762,"ML")*9)</f>
        <v>53</v>
      </c>
      <c r="F3764" s="270">
        <f>7-(COUNTIF(F3757:F3762,"ML")*1)</f>
        <v>7</v>
      </c>
      <c r="G3764" s="270">
        <f>420-(COUNTIF(G3757:G3762,"NA")*G3756+COUNTIF(G3757:G3762,"ML")*G3756)</f>
        <v>420</v>
      </c>
      <c r="H3764" s="270">
        <f>SUM(C3764:G3764)</f>
        <v>600</v>
      </c>
      <c r="I3764" s="270">
        <f>600-(COUNTIF(I3757:I3762,"ML")*100)</f>
        <v>600</v>
      </c>
      <c r="J3764" s="270">
        <f>SUM(H3764:I3764)</f>
        <v>1200</v>
      </c>
      <c r="K3764" s="915"/>
      <c r="L3764" s="916"/>
      <c r="M3764" s="920"/>
      <c r="N3764" s="201">
        <f>6*N3756</f>
        <v>1200</v>
      </c>
      <c r="P3764" s="362"/>
    </row>
    <row r="3765" spans="1:16" ht="21" customHeight="1">
      <c r="A3765" s="922" t="s">
        <v>130</v>
      </c>
      <c r="B3765" s="923"/>
      <c r="C3765" s="204">
        <f t="shared" ref="C3765:J3765" si="580">C3763/C3764*100</f>
        <v>25</v>
      </c>
      <c r="D3765" s="204">
        <f t="shared" si="580"/>
        <v>23.333333333333332</v>
      </c>
      <c r="E3765" s="204">
        <f t="shared" si="580"/>
        <v>32.075471698113205</v>
      </c>
      <c r="F3765" s="204">
        <f t="shared" si="580"/>
        <v>21.428571428571427</v>
      </c>
      <c r="G3765" s="204">
        <f t="shared" si="580"/>
        <v>22.61904761904762</v>
      </c>
      <c r="H3765" s="204">
        <f t="shared" si="580"/>
        <v>23.75</v>
      </c>
      <c r="I3765" s="204">
        <f t="shared" si="580"/>
        <v>31.666666666666664</v>
      </c>
      <c r="J3765" s="204">
        <f t="shared" si="580"/>
        <v>27.708333333333336</v>
      </c>
      <c r="K3765" s="917"/>
      <c r="L3765" s="918"/>
      <c r="M3765" s="921"/>
      <c r="N3765" s="354">
        <f>N3763/N3764*100</f>
        <v>27.708333333333336</v>
      </c>
      <c r="P3765" s="363"/>
    </row>
    <row r="3766" spans="1:16" ht="21" customHeight="1">
      <c r="A3766" s="891" t="str">
        <f>'statement of marks'!$DS$3</f>
        <v>RAJASTHAN KA SWARNIM ITIHAS</v>
      </c>
      <c r="B3766" s="892"/>
      <c r="C3766" s="272">
        <f>IF('statement of marks'!DS103="","",'statement of marks'!DS103)</f>
        <v>10</v>
      </c>
      <c r="D3766" s="272">
        <f>IF('statement of marks'!DT103="","",'statement of marks'!DT103)</f>
        <v>10</v>
      </c>
      <c r="E3766" s="277">
        <f>IF('statement of marks'!DU103="","",'statement of marks'!DU103)</f>
        <v>10</v>
      </c>
      <c r="F3766" s="924"/>
      <c r="G3766" s="272">
        <f>IF('statement of marks'!DW103="","",'statement of marks'!DW103)</f>
        <v>70</v>
      </c>
      <c r="H3766" s="270">
        <f>IF(G3766="","",SUM(C3766:G3766))</f>
        <v>100</v>
      </c>
      <c r="I3766" s="272">
        <f>IF('statement of marks'!DY103="","",'statement of marks'!DY103)</f>
        <v>100</v>
      </c>
      <c r="J3766" s="270">
        <f>IF(I3766="","",SUM(H3766:I3766))</f>
        <v>200</v>
      </c>
      <c r="K3766" s="275" t="str">
        <f>IF('statement of marks'!IW103="","",'statement of marks'!IW103)</f>
        <v/>
      </c>
      <c r="L3766" s="280" t="str">
        <f>IF('result subject-wise'!AQ103="","",'result subject-wise'!AQ103)</f>
        <v/>
      </c>
      <c r="M3766" s="927" t="s">
        <v>441</v>
      </c>
      <c r="N3766" s="928"/>
      <c r="P3766" s="362"/>
    </row>
    <row r="3767" spans="1:16" ht="21" customHeight="1">
      <c r="A3767" s="891" t="str">
        <f>'statement of marks'!$EG$3</f>
        <v xml:space="preserve"> PH. AND HEALTH EDU.</v>
      </c>
      <c r="B3767" s="892"/>
      <c r="C3767" s="272">
        <f>IF('statement of marks'!EI103="","",'statement of marks'!EI103)</f>
        <v>14</v>
      </c>
      <c r="D3767" s="272">
        <f>IF('statement of marks'!EL103="","",'statement of marks'!EL103)</f>
        <v>11</v>
      </c>
      <c r="E3767" s="277">
        <f>IF('statement of marks'!EO103="","",'statement of marks'!EO103)</f>
        <v>25</v>
      </c>
      <c r="F3767" s="925"/>
      <c r="G3767" s="272">
        <f>IF('statement of marks'!EU103="","",'statement of marks'!EU103)</f>
        <v>38</v>
      </c>
      <c r="H3767" s="270">
        <f>IF(G3767="","",SUM(C3767:G3767))</f>
        <v>88</v>
      </c>
      <c r="I3767" s="272">
        <f>IF('statement of marks'!EZ103="","",'statement of marks'!EZ103)</f>
        <v>100</v>
      </c>
      <c r="J3767" s="270">
        <f>IF(I3767="","",SUM(H3767:I3767))</f>
        <v>188</v>
      </c>
      <c r="K3767" s="275" t="str">
        <f>IF('statement of marks'!IX103="","",'statement of marks'!IX103)</f>
        <v>A</v>
      </c>
      <c r="L3767" s="274" t="str">
        <f>IF('result subject-wise'!AR103="","",'result subject-wise'!AR103)</f>
        <v/>
      </c>
      <c r="M3767" s="929"/>
      <c r="N3767" s="930"/>
      <c r="P3767" s="362"/>
    </row>
    <row r="3768" spans="1:16" ht="21" customHeight="1">
      <c r="A3768" s="891" t="str">
        <f>'statement of marks'!$FJ$3</f>
        <v xml:space="preserve"> FOUNDATION OF IT</v>
      </c>
      <c r="B3768" s="892"/>
      <c r="C3768" s="272">
        <f>IF('statement of marks'!FJ103="","",'statement of marks'!FJ103)</f>
        <v>10</v>
      </c>
      <c r="D3768" s="272">
        <f>IF('statement of marks'!FK103="","",'statement of marks'!FK103)</f>
        <v>10</v>
      </c>
      <c r="E3768" s="277">
        <f>IF('statement of marks'!FL103="","",'statement of marks'!FL103)</f>
        <v>10</v>
      </c>
      <c r="F3768" s="926"/>
      <c r="G3768" s="272">
        <f>IF('statement of marks'!FP103="","",'statement of marks'!FP103)</f>
        <v>51</v>
      </c>
      <c r="H3768" s="270">
        <f>IF(G3768="","",SUM(C3768:G3768))</f>
        <v>81</v>
      </c>
      <c r="I3768" s="272">
        <f>IF('statement of marks'!FU103="","",'statement of marks'!FU103)</f>
        <v>90</v>
      </c>
      <c r="J3768" s="270">
        <f>IF(I3768="","",SUM(H3768:I3768))</f>
        <v>171</v>
      </c>
      <c r="K3768" s="275" t="str">
        <f>IF('statement of marks'!IY103="","",'statement of marks'!IY103)</f>
        <v>A</v>
      </c>
      <c r="L3768" s="274" t="str">
        <f>IF('result subject-wise'!AS103="","",'result subject-wise'!AS103)</f>
        <v/>
      </c>
      <c r="M3768" s="931" t="str">
        <f>IF('result subject-wise'!AV103="","",'result subject-wise'!AV103)</f>
        <v/>
      </c>
      <c r="N3768" s="932"/>
      <c r="P3768" s="362"/>
    </row>
    <row r="3769" spans="1:16" ht="21" customHeight="1">
      <c r="A3769" s="891" t="str">
        <f>'statement of marks'!$GE$3</f>
        <v xml:space="preserve"> S.U.P.W.</v>
      </c>
      <c r="B3769" s="892"/>
      <c r="C3769" s="933" t="s">
        <v>244</v>
      </c>
      <c r="D3769" s="934"/>
      <c r="E3769" s="933" t="s">
        <v>74</v>
      </c>
      <c r="F3769" s="933"/>
      <c r="G3769" s="934"/>
      <c r="H3769" s="934" t="s">
        <v>75</v>
      </c>
      <c r="I3769" s="934"/>
      <c r="J3769" s="270" t="s">
        <v>35</v>
      </c>
      <c r="K3769" s="274" t="s">
        <v>52</v>
      </c>
      <c r="L3769" s="935"/>
      <c r="M3769" s="933" t="s">
        <v>130</v>
      </c>
      <c r="N3769" s="936"/>
      <c r="P3769" s="362"/>
    </row>
    <row r="3770" spans="1:16" ht="21" customHeight="1">
      <c r="A3770" s="891"/>
      <c r="B3770" s="892"/>
      <c r="C3770" s="934">
        <f>'statement of marks'!$GE$6</f>
        <v>25</v>
      </c>
      <c r="D3770" s="934"/>
      <c r="E3770" s="934">
        <f>'statement of marks'!$GF$6</f>
        <v>45</v>
      </c>
      <c r="F3770" s="934"/>
      <c r="G3770" s="934"/>
      <c r="H3770" s="934">
        <f>'statement of marks'!$GG$6</f>
        <v>30</v>
      </c>
      <c r="I3770" s="934"/>
      <c r="J3770" s="270">
        <f>SUM(C3770,E3770,H3770)</f>
        <v>100</v>
      </c>
      <c r="K3770" s="274"/>
      <c r="L3770" s="935"/>
      <c r="M3770" s="937" t="str">
        <f>IF(M3768="PASS",N3765,"")</f>
        <v/>
      </c>
      <c r="N3770" s="938"/>
      <c r="P3770" s="362"/>
    </row>
    <row r="3771" spans="1:16" ht="21" customHeight="1">
      <c r="A3771" s="891"/>
      <c r="B3771" s="892"/>
      <c r="C3771" s="939">
        <f>IF('statement of marks'!GE103="","",'statement of marks'!GE103)</f>
        <v>24</v>
      </c>
      <c r="D3771" s="939"/>
      <c r="E3771" s="939">
        <f>'statement of marks'!GF103</f>
        <v>44</v>
      </c>
      <c r="F3771" s="939"/>
      <c r="G3771" s="939"/>
      <c r="H3771" s="939">
        <f>'statement of marks'!GG103</f>
        <v>30</v>
      </c>
      <c r="I3771" s="939"/>
      <c r="J3771" s="272">
        <f>IF(H3771="","",SUM(C3771,E3771,H3771))</f>
        <v>98</v>
      </c>
      <c r="K3771" s="275" t="str">
        <f>IF('statement of marks'!IZ103="","",'statement of marks'!IZ103)</f>
        <v>A</v>
      </c>
      <c r="L3771" s="935"/>
      <c r="M3771" s="940" t="s">
        <v>50</v>
      </c>
      <c r="N3771" s="941"/>
      <c r="P3771" s="362"/>
    </row>
    <row r="3772" spans="1:16" ht="21" customHeight="1">
      <c r="A3772" s="891" t="str">
        <f>'statement of marks'!$GN$3</f>
        <v xml:space="preserve"> ART EDU.</v>
      </c>
      <c r="B3772" s="892"/>
      <c r="C3772" s="934" t="s">
        <v>76</v>
      </c>
      <c r="D3772" s="934"/>
      <c r="E3772" s="934" t="s">
        <v>77</v>
      </c>
      <c r="F3772" s="934"/>
      <c r="G3772" s="934"/>
      <c r="H3772" s="934" t="s">
        <v>78</v>
      </c>
      <c r="I3772" s="934"/>
      <c r="J3772" s="270" t="s">
        <v>35</v>
      </c>
      <c r="K3772" s="274" t="s">
        <v>52</v>
      </c>
      <c r="L3772" s="935"/>
      <c r="M3772" s="942" t="str">
        <f>IF(M3770="","",IF(M3770&gt;=60,"FIRST",IF(M3770&gt;=48,"SECOND",IF(M3770&gt;=36,"THIRD"))))</f>
        <v/>
      </c>
      <c r="N3772" s="943"/>
      <c r="P3772" s="362"/>
    </row>
    <row r="3773" spans="1:16" ht="21" customHeight="1">
      <c r="A3773" s="891"/>
      <c r="B3773" s="892"/>
      <c r="C3773" s="934">
        <f>'statement of marks'!$GN$6</f>
        <v>25</v>
      </c>
      <c r="D3773" s="934"/>
      <c r="E3773" s="274">
        <f>'statement of marks'!$GO$6</f>
        <v>30</v>
      </c>
      <c r="F3773" s="274"/>
      <c r="G3773" s="270">
        <f>'statement of marks'!$GP$6</f>
        <v>30</v>
      </c>
      <c r="H3773" s="934">
        <f>'statement of marks'!$GQ$6</f>
        <v>15</v>
      </c>
      <c r="I3773" s="934"/>
      <c r="J3773" s="270">
        <f>SUM(C3773,E3773,G3773,H3773)</f>
        <v>100</v>
      </c>
      <c r="K3773" s="274"/>
      <c r="L3773" s="935"/>
      <c r="M3773" s="942"/>
      <c r="N3773" s="943"/>
      <c r="P3773" s="362"/>
    </row>
    <row r="3774" spans="1:16" ht="21" customHeight="1">
      <c r="A3774" s="891"/>
      <c r="B3774" s="892"/>
      <c r="C3774" s="939">
        <f>IF('statement of marks'!GN103="","",'statement of marks'!GN103)</f>
        <v>24</v>
      </c>
      <c r="D3774" s="939"/>
      <c r="E3774" s="277">
        <f>'statement of marks'!GO103</f>
        <v>28</v>
      </c>
      <c r="F3774" s="277"/>
      <c r="G3774" s="272">
        <f>'statement of marks'!GP103</f>
        <v>27</v>
      </c>
      <c r="H3774" s="939">
        <f>'statement of marks'!GQ103</f>
        <v>14</v>
      </c>
      <c r="I3774" s="939"/>
      <c r="J3774" s="270">
        <f>IF(H3774="","",SUM(C3774:H3774))</f>
        <v>93</v>
      </c>
      <c r="K3774" s="275" t="str">
        <f>IF('statement of marks'!JA103="","",'statement of marks'!JA103)</f>
        <v>A</v>
      </c>
      <c r="L3774" s="944" t="s">
        <v>442</v>
      </c>
      <c r="M3774" s="945"/>
      <c r="N3774" s="946"/>
      <c r="P3774" s="362"/>
    </row>
    <row r="3775" spans="1:16" ht="21" customHeight="1">
      <c r="A3775" s="922" t="s">
        <v>439</v>
      </c>
      <c r="B3775" s="923"/>
      <c r="C3775" s="901" t="str">
        <f>'statement of marks'!HK103</f>
        <v/>
      </c>
      <c r="D3775" s="901"/>
      <c r="E3775" s="901"/>
      <c r="F3775" s="278"/>
      <c r="G3775" s="278" t="s">
        <v>211</v>
      </c>
      <c r="H3775" s="275" t="str">
        <f>IF('statement of marks'!DR103="","",'statement of marks'!DR103)</f>
        <v/>
      </c>
      <c r="I3775" s="942" t="s">
        <v>209</v>
      </c>
      <c r="J3775" s="942"/>
      <c r="K3775" s="272" t="str">
        <f>IF('statement of marks'!HM103="","",'statement of marks'!HM103)</f>
        <v/>
      </c>
      <c r="L3775" s="945"/>
      <c r="M3775" s="945"/>
      <c r="N3775" s="946"/>
      <c r="P3775" s="362"/>
    </row>
    <row r="3776" spans="1:16" ht="21" customHeight="1">
      <c r="A3776" s="310" t="s">
        <v>363</v>
      </c>
      <c r="B3776" s="947" t="s">
        <v>202</v>
      </c>
      <c r="C3776" s="947"/>
      <c r="D3776" s="939" t="s">
        <v>203</v>
      </c>
      <c r="E3776" s="939"/>
      <c r="F3776" s="272"/>
      <c r="G3776" s="939" t="s">
        <v>204</v>
      </c>
      <c r="H3776" s="939"/>
      <c r="I3776" s="939" t="s">
        <v>205</v>
      </c>
      <c r="J3776" s="939"/>
      <c r="K3776" s="272" t="s">
        <v>324</v>
      </c>
      <c r="L3776" s="945"/>
      <c r="M3776" s="945"/>
      <c r="N3776" s="946"/>
      <c r="P3776" s="362"/>
    </row>
    <row r="3777" spans="1:16" ht="21" customHeight="1">
      <c r="A3777" s="891" t="s">
        <v>200</v>
      </c>
      <c r="B3777" s="892"/>
      <c r="C3777" s="277" t="str">
        <f>IF('statement of marks'!HO103="","",'statement of marks'!HO103)</f>
        <v/>
      </c>
      <c r="D3777" s="893" t="str">
        <f>IF('statement of marks'!HQ103="","",'statement of marks'!HQ103)</f>
        <v/>
      </c>
      <c r="E3777" s="893"/>
      <c r="F3777" s="277"/>
      <c r="G3777" s="893" t="str">
        <f>IF('statement of marks'!HS103="","",'statement of marks'!HS103)</f>
        <v/>
      </c>
      <c r="H3777" s="893"/>
      <c r="I3777" s="893" t="str">
        <f>IF('statement of marks'!HU103="","",'statement of marks'!HU103)</f>
        <v/>
      </c>
      <c r="J3777" s="893"/>
      <c r="K3777" s="275" t="str">
        <f>'statement of marks'!HW103</f>
        <v/>
      </c>
      <c r="L3777" s="894" t="str">
        <f>IF(OR(M3768="PASS",M3768="FAIL"),'result subject-wise'!$AV$112,"")</f>
        <v/>
      </c>
      <c r="M3777" s="894"/>
      <c r="N3777" s="895"/>
      <c r="P3777" s="362"/>
    </row>
    <row r="3778" spans="1:16" ht="21" customHeight="1">
      <c r="A3778" s="896" t="s">
        <v>201</v>
      </c>
      <c r="B3778" s="897"/>
      <c r="C3778" s="274" t="str">
        <f>IF('statement of marks'!HN103="","",'statement of marks'!HN103)</f>
        <v/>
      </c>
      <c r="D3778" s="898" t="str">
        <f>IF('statement of marks'!HP103="","",'statement of marks'!HP103)</f>
        <v/>
      </c>
      <c r="E3778" s="898"/>
      <c r="F3778" s="274"/>
      <c r="G3778" s="898" t="str">
        <f>IF('statement of marks'!HR103="","",'statement of marks'!HR103)</f>
        <v/>
      </c>
      <c r="H3778" s="898"/>
      <c r="I3778" s="898" t="str">
        <f>IF('statement of marks'!HT103="","",'statement of marks'!HT103)</f>
        <v/>
      </c>
      <c r="J3778" s="898"/>
      <c r="K3778" s="274" t="str">
        <f>'statement of marks'!HV103</f>
        <v/>
      </c>
      <c r="L3778" s="894"/>
      <c r="M3778" s="894"/>
      <c r="N3778" s="895"/>
      <c r="P3778" s="362"/>
    </row>
    <row r="3779" spans="1:16" ht="21" customHeight="1">
      <c r="A3779" s="899" t="s">
        <v>323</v>
      </c>
      <c r="B3779" s="900"/>
      <c r="C3779" s="22"/>
      <c r="D3779" s="901"/>
      <c r="E3779" s="901"/>
      <c r="F3779" s="278"/>
      <c r="G3779" s="901"/>
      <c r="H3779" s="901"/>
      <c r="I3779" s="901"/>
      <c r="J3779" s="901"/>
      <c r="K3779" s="901"/>
      <c r="L3779" s="901"/>
      <c r="M3779" s="901"/>
      <c r="N3779" s="902"/>
      <c r="P3779" s="362"/>
    </row>
    <row r="3780" spans="1:16" ht="21" customHeight="1">
      <c r="A3780" s="899" t="s">
        <v>206</v>
      </c>
      <c r="B3780" s="900"/>
      <c r="C3780" s="22"/>
      <c r="D3780" s="901"/>
      <c r="E3780" s="901"/>
      <c r="F3780" s="278"/>
      <c r="G3780" s="901"/>
      <c r="H3780" s="901"/>
      <c r="I3780" s="901"/>
      <c r="J3780" s="901"/>
      <c r="K3780" s="901"/>
      <c r="L3780" s="901"/>
      <c r="M3780" s="901"/>
      <c r="N3780" s="902"/>
      <c r="P3780" s="362"/>
    </row>
    <row r="3781" spans="1:16" ht="21" customHeight="1">
      <c r="A3781" s="891" t="s">
        <v>322</v>
      </c>
      <c r="B3781" s="892"/>
      <c r="C3781" s="22"/>
      <c r="D3781" s="901"/>
      <c r="E3781" s="901"/>
      <c r="F3781" s="278"/>
      <c r="G3781" s="901"/>
      <c r="H3781" s="901"/>
      <c r="I3781" s="901"/>
      <c r="J3781" s="901"/>
      <c r="K3781" s="594" t="s">
        <v>322</v>
      </c>
      <c r="L3781" s="901"/>
      <c r="M3781" s="901"/>
      <c r="N3781" s="902"/>
      <c r="P3781" s="362"/>
    </row>
    <row r="3782" spans="1:16" ht="21" customHeight="1">
      <c r="A3782" s="891" t="s">
        <v>207</v>
      </c>
      <c r="B3782" s="892"/>
      <c r="C3782" s="22"/>
      <c r="D3782" s="901"/>
      <c r="E3782" s="901"/>
      <c r="F3782" s="278"/>
      <c r="G3782" s="901"/>
      <c r="H3782" s="901"/>
      <c r="I3782" s="901"/>
      <c r="J3782" s="901"/>
      <c r="K3782" s="901"/>
      <c r="L3782" s="901"/>
      <c r="M3782" s="901"/>
      <c r="N3782" s="902"/>
      <c r="P3782" s="362"/>
    </row>
    <row r="3783" spans="1:16" ht="21" customHeight="1" thickBot="1">
      <c r="A3783" s="905" t="s">
        <v>208</v>
      </c>
      <c r="B3783" s="906"/>
      <c r="C3783" s="906"/>
      <c r="D3783" s="906"/>
      <c r="E3783" s="906"/>
      <c r="F3783" s="314"/>
      <c r="G3783" s="907">
        <f>'statement of marks'!$HV$108</f>
        <v>45781</v>
      </c>
      <c r="H3783" s="907"/>
      <c r="I3783" s="908" t="s">
        <v>210</v>
      </c>
      <c r="J3783" s="908"/>
      <c r="K3783" s="903"/>
      <c r="L3783" s="903"/>
      <c r="M3783" s="903"/>
      <c r="N3783" s="904"/>
      <c r="P3783" s="362"/>
    </row>
    <row r="3784" spans="1:16" ht="21" customHeight="1" thickTop="1">
      <c r="A3784" s="962" t="s">
        <v>195</v>
      </c>
      <c r="B3784" s="963"/>
      <c r="C3784" s="963"/>
      <c r="D3784" s="963"/>
      <c r="E3784" s="963"/>
      <c r="F3784" s="963"/>
      <c r="G3784" s="963"/>
      <c r="H3784" s="963"/>
      <c r="I3784" s="963"/>
      <c r="J3784" s="963"/>
      <c r="K3784" s="963"/>
      <c r="L3784" s="963"/>
      <c r="M3784" s="963"/>
      <c r="N3784" s="964"/>
      <c r="P3784" s="362"/>
    </row>
    <row r="3785" spans="1:16" ht="21" customHeight="1">
      <c r="A3785" s="965" t="str">
        <f>IF('statement of marks'!$A$2="","",'statement of marks'!$A$2)</f>
        <v>Govt. Higher Secondary School, XYZ</v>
      </c>
      <c r="B3785" s="966"/>
      <c r="C3785" s="966"/>
      <c r="D3785" s="966"/>
      <c r="E3785" s="966"/>
      <c r="F3785" s="966"/>
      <c r="G3785" s="966"/>
      <c r="H3785" s="966"/>
      <c r="I3785" s="966"/>
      <c r="J3785" s="966"/>
      <c r="K3785" s="966"/>
      <c r="L3785" s="966"/>
      <c r="M3785" s="966"/>
      <c r="N3785" s="967"/>
      <c r="P3785" s="362"/>
    </row>
    <row r="3786" spans="1:16" ht="21" customHeight="1">
      <c r="A3786" s="965"/>
      <c r="B3786" s="966"/>
      <c r="C3786" s="966"/>
      <c r="D3786" s="966"/>
      <c r="E3786" s="966"/>
      <c r="F3786" s="966"/>
      <c r="G3786" s="966"/>
      <c r="H3786" s="966"/>
      <c r="I3786" s="966"/>
      <c r="J3786" s="966"/>
      <c r="K3786" s="966"/>
      <c r="L3786" s="966"/>
      <c r="M3786" s="966"/>
      <c r="N3786" s="967"/>
      <c r="P3786" s="362"/>
    </row>
    <row r="3787" spans="1:16" ht="21" customHeight="1">
      <c r="A3787" s="891" t="s">
        <v>196</v>
      </c>
      <c r="B3787" s="892"/>
      <c r="C3787" s="939" t="str">
        <f>IF(M3807="","MAIN EXAM.",IF(C3814="SUPPL.","SUPPL. EXAM.",IF(C3814="RE-EXAM.","RE-EXAM.",)))</f>
        <v>MAIN EXAM.</v>
      </c>
      <c r="D3787" s="939"/>
      <c r="E3787" s="939"/>
      <c r="F3787" s="939"/>
      <c r="G3787" s="939"/>
      <c r="H3787" s="948" t="s">
        <v>133</v>
      </c>
      <c r="I3787" s="949"/>
      <c r="J3787" s="352" t="str">
        <f>IF('statement of marks'!$F$3="","",'statement of marks'!$F$3)</f>
        <v>2024-25</v>
      </c>
      <c r="K3787" s="939" t="s">
        <v>62</v>
      </c>
      <c r="L3787" s="939"/>
      <c r="M3787" s="939" t="str">
        <f>IF('statement of marks'!D104="","",'statement of marks'!D104)</f>
        <v/>
      </c>
      <c r="N3787" s="950"/>
      <c r="P3787" s="362"/>
    </row>
    <row r="3788" spans="1:16" ht="21" customHeight="1">
      <c r="A3788" s="891" t="s">
        <v>36</v>
      </c>
      <c r="B3788" s="892"/>
      <c r="C3788" s="892" t="str">
        <f>IF('statement of marks'!G104="","",'statement of marks'!G104)</f>
        <v/>
      </c>
      <c r="D3788" s="892"/>
      <c r="E3788" s="892"/>
      <c r="F3788" s="892"/>
      <c r="G3788" s="892"/>
      <c r="H3788" s="892"/>
      <c r="I3788" s="892"/>
      <c r="J3788" s="892"/>
      <c r="K3788" s="892"/>
      <c r="L3788" s="892"/>
      <c r="M3788" s="892"/>
      <c r="N3788" s="951"/>
      <c r="P3788" s="362"/>
    </row>
    <row r="3789" spans="1:16" ht="21" customHeight="1">
      <c r="A3789" s="891" t="s">
        <v>37</v>
      </c>
      <c r="B3789" s="892"/>
      <c r="C3789" s="892" t="str">
        <f>IF('statement of marks'!H104="","",'statement of marks'!H104)</f>
        <v/>
      </c>
      <c r="D3789" s="892"/>
      <c r="E3789" s="892"/>
      <c r="F3789" s="892"/>
      <c r="G3789" s="892"/>
      <c r="H3789" s="892"/>
      <c r="I3789" s="892"/>
      <c r="J3789" s="892"/>
      <c r="K3789" s="892"/>
      <c r="L3789" s="892"/>
      <c r="M3789" s="892"/>
      <c r="N3789" s="951"/>
      <c r="P3789" s="362"/>
    </row>
    <row r="3790" spans="1:16" ht="21" customHeight="1">
      <c r="A3790" s="891" t="s">
        <v>38</v>
      </c>
      <c r="B3790" s="892"/>
      <c r="C3790" s="892" t="str">
        <f>IF('statement of marks'!I104="","",'statement of marks'!I104)</f>
        <v/>
      </c>
      <c r="D3790" s="892"/>
      <c r="E3790" s="892"/>
      <c r="F3790" s="892"/>
      <c r="G3790" s="892"/>
      <c r="H3790" s="892"/>
      <c r="I3790" s="892"/>
      <c r="J3790" s="892"/>
      <c r="K3790" s="892"/>
      <c r="L3790" s="892"/>
      <c r="M3790" s="892"/>
      <c r="N3790" s="951"/>
      <c r="P3790" s="362"/>
    </row>
    <row r="3791" spans="1:16" ht="21" customHeight="1">
      <c r="A3791" s="891" t="s">
        <v>243</v>
      </c>
      <c r="B3791" s="892"/>
      <c r="C3791" s="892" t="str">
        <f>IF('statement of marks'!$A$3="","",'statement of marks'!$A$3)</f>
        <v>9 'A'</v>
      </c>
      <c r="D3791" s="892"/>
      <c r="E3791" s="939" t="s">
        <v>63</v>
      </c>
      <c r="F3791" s="939"/>
      <c r="G3791" s="939"/>
      <c r="H3791" s="939" t="str">
        <f>IF('statement of marks'!E104="","",'statement of marks'!E104)</f>
        <v/>
      </c>
      <c r="I3791" s="939"/>
      <c r="J3791" s="952" t="s">
        <v>58</v>
      </c>
      <c r="K3791" s="952"/>
      <c r="L3791" s="953" t="str">
        <f>IF('statement of marks'!F104="","",'statement of marks'!F104)</f>
        <v/>
      </c>
      <c r="M3791" s="953"/>
      <c r="N3791" s="954"/>
      <c r="P3791" s="362"/>
    </row>
    <row r="3792" spans="1:16" ht="21" customHeight="1">
      <c r="A3792" s="955" t="s">
        <v>197</v>
      </c>
      <c r="B3792" s="956" t="s">
        <v>198</v>
      </c>
      <c r="C3792" s="659" t="s">
        <v>67</v>
      </c>
      <c r="D3792" s="659" t="s">
        <v>68</v>
      </c>
      <c r="E3792" s="957" t="s">
        <v>434</v>
      </c>
      <c r="F3792" s="958" t="s">
        <v>431</v>
      </c>
      <c r="G3792" s="659" t="s">
        <v>370</v>
      </c>
      <c r="H3792" s="659" t="s">
        <v>212</v>
      </c>
      <c r="I3792" s="659" t="s">
        <v>432</v>
      </c>
      <c r="J3792" s="659" t="s">
        <v>168</v>
      </c>
      <c r="K3792" s="659" t="s">
        <v>438</v>
      </c>
      <c r="L3792" s="659" t="s">
        <v>365</v>
      </c>
      <c r="M3792" s="659" t="s">
        <v>366</v>
      </c>
      <c r="N3792" s="961" t="s">
        <v>213</v>
      </c>
      <c r="P3792" s="362"/>
    </row>
    <row r="3793" spans="1:16" ht="21" customHeight="1">
      <c r="A3793" s="955"/>
      <c r="B3793" s="956"/>
      <c r="C3793" s="659"/>
      <c r="D3793" s="659"/>
      <c r="E3793" s="957"/>
      <c r="F3793" s="959"/>
      <c r="G3793" s="659"/>
      <c r="H3793" s="659"/>
      <c r="I3793" s="659"/>
      <c r="J3793" s="659"/>
      <c r="K3793" s="659"/>
      <c r="L3793" s="659"/>
      <c r="M3793" s="659"/>
      <c r="N3793" s="961"/>
      <c r="P3793" s="362"/>
    </row>
    <row r="3794" spans="1:16" ht="21" customHeight="1">
      <c r="A3794" s="955"/>
      <c r="B3794" s="956"/>
      <c r="C3794" s="659"/>
      <c r="D3794" s="659"/>
      <c r="E3794" s="957"/>
      <c r="F3794" s="960"/>
      <c r="G3794" s="659"/>
      <c r="H3794" s="659"/>
      <c r="I3794" s="659"/>
      <c r="J3794" s="659"/>
      <c r="K3794" s="659"/>
      <c r="L3794" s="659"/>
      <c r="M3794" s="659"/>
      <c r="N3794" s="961"/>
      <c r="P3794" s="362"/>
    </row>
    <row r="3795" spans="1:16" ht="21" customHeight="1">
      <c r="A3795" s="922" t="s">
        <v>149</v>
      </c>
      <c r="B3795" s="923"/>
      <c r="C3795" s="274">
        <v>10</v>
      </c>
      <c r="D3795" s="274">
        <v>10</v>
      </c>
      <c r="E3795" s="322" t="s">
        <v>436</v>
      </c>
      <c r="F3795" s="322" t="s">
        <v>437</v>
      </c>
      <c r="G3795" s="274">
        <v>70</v>
      </c>
      <c r="H3795" s="270">
        <v>100</v>
      </c>
      <c r="I3795" s="202">
        <v>100</v>
      </c>
      <c r="J3795" s="270">
        <v>200</v>
      </c>
      <c r="K3795" s="279"/>
      <c r="L3795" s="270">
        <v>100</v>
      </c>
      <c r="M3795" s="270"/>
      <c r="N3795" s="201">
        <v>200</v>
      </c>
      <c r="P3795" s="362"/>
    </row>
    <row r="3796" spans="1:16" ht="21" customHeight="1">
      <c r="A3796" s="891" t="str">
        <f>'statement of marks'!$J$3</f>
        <v xml:space="preserve"> HINDI</v>
      </c>
      <c r="B3796" s="892"/>
      <c r="C3796" s="277" t="str">
        <f>IF('statement of marks'!J104="","",'statement of marks'!J104)</f>
        <v/>
      </c>
      <c r="D3796" s="277" t="str">
        <f>IF('statement of marks'!K104="","",'statement of marks'!K104)</f>
        <v/>
      </c>
      <c r="E3796" s="277" t="str">
        <f>IF('statement of marks'!L104="","",'statement of marks'!L104)</f>
        <v/>
      </c>
      <c r="F3796" s="360" t="str">
        <f>IF('statement of marks'!N104="","",'statement of marks'!N104)</f>
        <v/>
      </c>
      <c r="G3796" s="277" t="str">
        <f>IF('statement of marks'!O104="","",'statement of marks'!O104)</f>
        <v/>
      </c>
      <c r="H3796" s="270" t="str">
        <f t="shared" ref="H3796:H3801" si="581">IF(G3796="","",SUM(C3796:G3796))</f>
        <v/>
      </c>
      <c r="I3796" s="202" t="str">
        <f>IF('statement of marks'!Q104="","",'statement of marks'!Q104)</f>
        <v/>
      </c>
      <c r="J3796" s="203" t="str">
        <f t="shared" ref="J3796:J3801" si="582">IF(I3796="","",SUM(H3796:I3796))</f>
        <v/>
      </c>
      <c r="K3796" s="275" t="str">
        <f>CONCATENATE('statement of marks'!HZ104,'statement of marks'!IA104,'statement of marks'!IB104)</f>
        <v/>
      </c>
      <c r="L3796" s="277" t="str">
        <f>IF('result subject-wise'!AB104="","",'result subject-wise'!AB104)</f>
        <v/>
      </c>
      <c r="M3796" s="277" t="str">
        <f>IF('result subject-wise'!AK104="","",'result subject-wise'!AK104)</f>
        <v/>
      </c>
      <c r="N3796" s="276" t="str">
        <f>IF(AND(K3796="RE",M3796=""),"",IF(AND(K3796="S",M3796=""),"",IF(M3796="P",SUM(H3796,L3796),J3796)))</f>
        <v/>
      </c>
      <c r="P3796" s="362"/>
    </row>
    <row r="3797" spans="1:16" ht="21" customHeight="1">
      <c r="A3797" s="891" t="str">
        <f>'statement of marks'!$Y$3</f>
        <v xml:space="preserve"> ENGLISH</v>
      </c>
      <c r="B3797" s="892"/>
      <c r="C3797" s="277" t="str">
        <f>IF('statement of marks'!Y104="","",'statement of marks'!Y104)</f>
        <v/>
      </c>
      <c r="D3797" s="277" t="str">
        <f>IF('statement of marks'!Z104="","",'statement of marks'!Z104)</f>
        <v/>
      </c>
      <c r="E3797" s="277" t="str">
        <f>IF('statement of marks'!AA104="","",'statement of marks'!AA104)</f>
        <v/>
      </c>
      <c r="F3797" s="360" t="str">
        <f>IF('statement of marks'!AC104="","",'statement of marks'!AC104)</f>
        <v/>
      </c>
      <c r="G3797" s="277" t="str">
        <f>IF('statement of marks'!AD104="","",'statement of marks'!AD104)</f>
        <v/>
      </c>
      <c r="H3797" s="270" t="str">
        <f t="shared" si="581"/>
        <v/>
      </c>
      <c r="I3797" s="202" t="str">
        <f>IF('statement of marks'!AF104="","",'statement of marks'!AF104)</f>
        <v/>
      </c>
      <c r="J3797" s="203" t="str">
        <f t="shared" si="582"/>
        <v/>
      </c>
      <c r="K3797" s="275" t="str">
        <f>CONCATENATE('statement of marks'!IC104,'statement of marks'!ID104,'statement of marks'!IE104,)</f>
        <v/>
      </c>
      <c r="L3797" s="277" t="str">
        <f>IF('result subject-wise'!AC104="","",'result subject-wise'!AC104)</f>
        <v/>
      </c>
      <c r="M3797" s="277" t="str">
        <f>IF('result subject-wise'!AL104="","",'result subject-wise'!AL104)</f>
        <v/>
      </c>
      <c r="N3797" s="276" t="str">
        <f t="shared" ref="N3797:N3801" si="583">IF(AND(K3797="RE",M3797=""),"",IF(AND(K3797="S",M3797=""),"",IF(M3797="P",SUM(H3797,L3797),J3797)))</f>
        <v/>
      </c>
      <c r="P3797" s="362"/>
    </row>
    <row r="3798" spans="1:16" ht="21" customHeight="1">
      <c r="A3798" s="891" t="str">
        <f>'statement of marks'!AO104</f>
        <v/>
      </c>
      <c r="B3798" s="892"/>
      <c r="C3798" s="277" t="str">
        <f>IF('statement of marks'!AP104="","",'statement of marks'!AP104)</f>
        <v/>
      </c>
      <c r="D3798" s="277" t="str">
        <f>IF('statement of marks'!AQ104="","",'statement of marks'!AQ104)</f>
        <v/>
      </c>
      <c r="E3798" s="277" t="str">
        <f>IF('statement of marks'!AR104="","",'statement of marks'!AR104)</f>
        <v/>
      </c>
      <c r="F3798" s="360" t="str">
        <f>IF('statement of marks'!AT104="","",'statement of marks'!AT104)</f>
        <v/>
      </c>
      <c r="G3798" s="277" t="str">
        <f>IF('statement of marks'!AU104="","",'statement of marks'!AU104)</f>
        <v/>
      </c>
      <c r="H3798" s="270" t="str">
        <f t="shared" si="581"/>
        <v/>
      </c>
      <c r="I3798" s="202" t="str">
        <f>IF('statement of marks'!AW104="","",'statement of marks'!AW104)</f>
        <v/>
      </c>
      <c r="J3798" s="203" t="str">
        <f t="shared" si="582"/>
        <v/>
      </c>
      <c r="K3798" s="275" t="str">
        <f>CONCATENATE('statement of marks'!IF104,'statement of marks'!IL104,'statement of marks'!IM104)</f>
        <v/>
      </c>
      <c r="L3798" s="277" t="str">
        <f>IF('result subject-wise'!AD104="","",'result subject-wise'!AD104)</f>
        <v/>
      </c>
      <c r="M3798" s="277" t="str">
        <f>IF('result subject-wise'!AM104="","",'result subject-wise'!AM104)</f>
        <v/>
      </c>
      <c r="N3798" s="276" t="str">
        <f t="shared" si="583"/>
        <v/>
      </c>
      <c r="P3798" s="362"/>
    </row>
    <row r="3799" spans="1:16" ht="21" customHeight="1">
      <c r="A3799" s="891" t="str">
        <f>'statement of marks'!$BE$3</f>
        <v xml:space="preserve"> SCIENCE</v>
      </c>
      <c r="B3799" s="892"/>
      <c r="C3799" s="277" t="str">
        <f>IF('statement of marks'!BE104="","",'statement of marks'!BE104)</f>
        <v/>
      </c>
      <c r="D3799" s="277" t="str">
        <f>IF('statement of marks'!BF104="","",'statement of marks'!BF104)</f>
        <v/>
      </c>
      <c r="E3799" s="277" t="str">
        <f>IF('statement of marks'!BG104="","",'statement of marks'!BG104)</f>
        <v/>
      </c>
      <c r="F3799" s="360" t="str">
        <f>IF('statement of marks'!BI104="","",'statement of marks'!BI104)</f>
        <v/>
      </c>
      <c r="G3799" s="277" t="str">
        <f>IF('statement of marks'!BJ104="","",'statement of marks'!BJ104)</f>
        <v/>
      </c>
      <c r="H3799" s="270" t="str">
        <f t="shared" si="581"/>
        <v/>
      </c>
      <c r="I3799" s="202" t="str">
        <f>IF('statement of marks'!BL104="","",'statement of marks'!BL104)</f>
        <v/>
      </c>
      <c r="J3799" s="203" t="str">
        <f t="shared" si="582"/>
        <v/>
      </c>
      <c r="K3799" s="275" t="str">
        <f>CONCATENATE('statement of marks'!IN104,'statement of marks'!IO104,'statement of marks'!IP104)</f>
        <v/>
      </c>
      <c r="L3799" s="277" t="str">
        <f>IF('result subject-wise'!AE104="","",'result subject-wise'!AE104)</f>
        <v/>
      </c>
      <c r="M3799" s="277" t="str">
        <f>IF('result subject-wise'!AN104="","",'result subject-wise'!AN104)</f>
        <v/>
      </c>
      <c r="N3799" s="276" t="str">
        <f t="shared" si="583"/>
        <v/>
      </c>
      <c r="P3799" s="362"/>
    </row>
    <row r="3800" spans="1:16" ht="21" customHeight="1">
      <c r="A3800" s="909" t="str">
        <f>'statement of marks'!$BU104</f>
        <v xml:space="preserve"> SOCIAL SCIENCE</v>
      </c>
      <c r="B3800" s="910"/>
      <c r="C3800" s="277">
        <f>IF('statement of marks'!CL104="","",'statement of marks'!CL104)</f>
        <v>10</v>
      </c>
      <c r="D3800" s="277">
        <f>IF('statement of marks'!CM104="","",'statement of marks'!CM104)</f>
        <v>10</v>
      </c>
      <c r="E3800" s="277">
        <f>IF('statement of marks'!CN104="","",'statement of marks'!CN104)</f>
        <v>9</v>
      </c>
      <c r="F3800" s="360">
        <f>IF('statement of marks'!CO104="","",'statement of marks'!CO104)</f>
        <v>0.5</v>
      </c>
      <c r="G3800" s="277">
        <f>IF('statement of marks'!CP104="","",'statement of marks'!CP104)</f>
        <v>70</v>
      </c>
      <c r="H3800" s="270">
        <f t="shared" si="581"/>
        <v>99.5</v>
      </c>
      <c r="I3800" s="202">
        <f>IF('statement of marks'!CR104="","",'statement of marks'!CR104)</f>
        <v>100</v>
      </c>
      <c r="J3800" s="203">
        <f t="shared" si="582"/>
        <v>199.5</v>
      </c>
      <c r="K3800" s="275" t="str">
        <f>CONCATENATE('statement of marks'!IQ104,'statement of marks'!IR104,'statement of marks'!IS104)</f>
        <v/>
      </c>
      <c r="L3800" s="277" t="str">
        <f>IF('result subject-wise'!AF104="","",'result subject-wise'!AF104)</f>
        <v/>
      </c>
      <c r="M3800" s="277" t="str">
        <f>IF('result subject-wise'!AO104="","",'result subject-wise'!AO104)</f>
        <v/>
      </c>
      <c r="N3800" s="276">
        <f t="shared" si="583"/>
        <v>199.5</v>
      </c>
      <c r="P3800" s="362"/>
    </row>
    <row r="3801" spans="1:16" ht="21" customHeight="1">
      <c r="A3801" s="891" t="str">
        <f>'statement of marks'!$CZ$3</f>
        <v xml:space="preserve"> MATHEMATICS</v>
      </c>
      <c r="B3801" s="892"/>
      <c r="C3801" s="277">
        <f>IF('statement of marks'!CZ104="","",'statement of marks'!CZ104)</f>
        <v>5</v>
      </c>
      <c r="D3801" s="277">
        <f>IF('statement of marks'!DA104="","",'statement of marks'!DA104)</f>
        <v>4</v>
      </c>
      <c r="E3801" s="277">
        <f>IF('statement of marks'!DB104="","",'statement of marks'!DB104)</f>
        <v>8</v>
      </c>
      <c r="F3801" s="360">
        <f>IF('statement of marks'!DD104="","",'statement of marks'!DD104)</f>
        <v>1</v>
      </c>
      <c r="G3801" s="277">
        <f>IF('statement of marks'!DE104="","",'statement of marks'!DE104)</f>
        <v>25</v>
      </c>
      <c r="H3801" s="270">
        <f t="shared" si="581"/>
        <v>43</v>
      </c>
      <c r="I3801" s="202">
        <f>IF('statement of marks'!DG104="","",'statement of marks'!DG104)</f>
        <v>90</v>
      </c>
      <c r="J3801" s="203">
        <f t="shared" si="582"/>
        <v>133</v>
      </c>
      <c r="K3801" s="275" t="str">
        <f>CONCATENATE('statement of marks'!IT104,'statement of marks'!IU104,'statement of marks'!IV104)</f>
        <v/>
      </c>
      <c r="L3801" s="277" t="str">
        <f>IF('result subject-wise'!AG104="","",'result subject-wise'!AG104)</f>
        <v/>
      </c>
      <c r="M3801" s="277" t="str">
        <f>IF('result subject-wise'!AP104="","",'result subject-wise'!AP104)</f>
        <v/>
      </c>
      <c r="N3801" s="276">
        <f t="shared" si="583"/>
        <v>133</v>
      </c>
      <c r="P3801" s="362"/>
    </row>
    <row r="3802" spans="1:16" ht="21" customHeight="1">
      <c r="A3802" s="911" t="s">
        <v>214</v>
      </c>
      <c r="B3802" s="912"/>
      <c r="C3802" s="274">
        <f t="shared" ref="C3802:D3802" si="584">IF(C3801="","",SUM(C3796:C3801))</f>
        <v>15</v>
      </c>
      <c r="D3802" s="274">
        <f t="shared" si="584"/>
        <v>14</v>
      </c>
      <c r="E3802" s="274">
        <f>IF(E3801="","",SUM(E3796:E3801))</f>
        <v>17</v>
      </c>
      <c r="F3802" s="361">
        <f>IF(F3801="","",SUM(F3796:F3801))</f>
        <v>1.5</v>
      </c>
      <c r="G3802" s="274">
        <f t="shared" ref="G3802:J3802" si="585">IF(G3801="","",SUM(G3796:G3801))</f>
        <v>95</v>
      </c>
      <c r="H3802" s="274">
        <f t="shared" si="585"/>
        <v>142.5</v>
      </c>
      <c r="I3802" s="274">
        <f t="shared" si="585"/>
        <v>190</v>
      </c>
      <c r="J3802" s="274">
        <f t="shared" si="585"/>
        <v>332.5</v>
      </c>
      <c r="K3802" s="913"/>
      <c r="L3802" s="914"/>
      <c r="M3802" s="919">
        <f>COUNTIF(M3796:M3801,"F")</f>
        <v>0</v>
      </c>
      <c r="N3802" s="273">
        <f>SUM(N3796:N3801)</f>
        <v>332.5</v>
      </c>
      <c r="P3802" s="362"/>
    </row>
    <row r="3803" spans="1:16" ht="21" customHeight="1">
      <c r="A3803" s="911" t="s">
        <v>199</v>
      </c>
      <c r="B3803" s="912"/>
      <c r="C3803" s="270">
        <f>60-(COUNTIF(C3796:C3801,"NA")*C3795+COUNTIF(C3796:C3801,"ML")*C3795)</f>
        <v>60</v>
      </c>
      <c r="D3803" s="270">
        <f>60-(COUNTIF(D3796:D3801,"NA")*D3795+COUNTIF(D3796:D3801,"ML")*D3795)</f>
        <v>60</v>
      </c>
      <c r="E3803" s="270">
        <f>53-(COUNTIF(E3796:E3801,"NA")*9+COUNTIF(E3796:E3801,"ML")*9)</f>
        <v>53</v>
      </c>
      <c r="F3803" s="270">
        <f>7-(COUNTIF(F3796:F3801,"ML")*1)</f>
        <v>7</v>
      </c>
      <c r="G3803" s="270">
        <f>420-(COUNTIF(G3796:G3801,"NA")*G3795+COUNTIF(G3796:G3801,"ML")*G3795)</f>
        <v>420</v>
      </c>
      <c r="H3803" s="270">
        <f>SUM(C3803:G3803)</f>
        <v>600</v>
      </c>
      <c r="I3803" s="270">
        <f>600-(COUNTIF(I3796:I3801,"ML")*100)</f>
        <v>600</v>
      </c>
      <c r="J3803" s="270">
        <f>SUM(H3803:I3803)</f>
        <v>1200</v>
      </c>
      <c r="K3803" s="915"/>
      <c r="L3803" s="916"/>
      <c r="M3803" s="920"/>
      <c r="N3803" s="201">
        <f>6*N3795</f>
        <v>1200</v>
      </c>
      <c r="P3803" s="362"/>
    </row>
    <row r="3804" spans="1:16" ht="21" customHeight="1">
      <c r="A3804" s="922" t="s">
        <v>130</v>
      </c>
      <c r="B3804" s="923"/>
      <c r="C3804" s="204">
        <f t="shared" ref="C3804:J3804" si="586">C3802/C3803*100</f>
        <v>25</v>
      </c>
      <c r="D3804" s="204">
        <f t="shared" si="586"/>
        <v>23.333333333333332</v>
      </c>
      <c r="E3804" s="204">
        <f t="shared" si="586"/>
        <v>32.075471698113205</v>
      </c>
      <c r="F3804" s="204">
        <f t="shared" si="586"/>
        <v>21.428571428571427</v>
      </c>
      <c r="G3804" s="204">
        <f t="shared" si="586"/>
        <v>22.61904761904762</v>
      </c>
      <c r="H3804" s="204">
        <f t="shared" si="586"/>
        <v>23.75</v>
      </c>
      <c r="I3804" s="204">
        <f t="shared" si="586"/>
        <v>31.666666666666664</v>
      </c>
      <c r="J3804" s="204">
        <f t="shared" si="586"/>
        <v>27.708333333333336</v>
      </c>
      <c r="K3804" s="917"/>
      <c r="L3804" s="918"/>
      <c r="M3804" s="921"/>
      <c r="N3804" s="354">
        <f>N3802/N3803*100</f>
        <v>27.708333333333336</v>
      </c>
      <c r="P3804" s="363"/>
    </row>
    <row r="3805" spans="1:16" ht="21" customHeight="1">
      <c r="A3805" s="891" t="str">
        <f>'statement of marks'!$DS$3</f>
        <v>RAJASTHAN KA SWARNIM ITIHAS</v>
      </c>
      <c r="B3805" s="892"/>
      <c r="C3805" s="272">
        <f>IF('statement of marks'!DS104="","",'statement of marks'!DS104)</f>
        <v>10</v>
      </c>
      <c r="D3805" s="272">
        <f>IF('statement of marks'!DT104="","",'statement of marks'!DT104)</f>
        <v>10</v>
      </c>
      <c r="E3805" s="277">
        <f>IF('statement of marks'!DU104="","",'statement of marks'!DU104)</f>
        <v>10</v>
      </c>
      <c r="F3805" s="924"/>
      <c r="G3805" s="272">
        <f>IF('statement of marks'!DW104="","",'statement of marks'!DW104)</f>
        <v>70</v>
      </c>
      <c r="H3805" s="270">
        <f>IF(G3805="","",SUM(C3805:G3805))</f>
        <v>100</v>
      </c>
      <c r="I3805" s="272">
        <f>IF('statement of marks'!DY104="","",'statement of marks'!DY104)</f>
        <v>100</v>
      </c>
      <c r="J3805" s="270">
        <f>IF(I3805="","",SUM(H3805:I3805))</f>
        <v>200</v>
      </c>
      <c r="K3805" s="275" t="str">
        <f>IF('statement of marks'!IW104="","",'statement of marks'!IW104)</f>
        <v/>
      </c>
      <c r="L3805" s="280" t="str">
        <f>IF('result subject-wise'!AQ104="","",'result subject-wise'!AQ104)</f>
        <v/>
      </c>
      <c r="M3805" s="927" t="s">
        <v>441</v>
      </c>
      <c r="N3805" s="928"/>
      <c r="P3805" s="362"/>
    </row>
    <row r="3806" spans="1:16" ht="21" customHeight="1">
      <c r="A3806" s="891" t="str">
        <f>'statement of marks'!$EG$3</f>
        <v xml:space="preserve"> PH. AND HEALTH EDU.</v>
      </c>
      <c r="B3806" s="892"/>
      <c r="C3806" s="272">
        <f>IF('statement of marks'!EI104="","",'statement of marks'!EI104)</f>
        <v>14</v>
      </c>
      <c r="D3806" s="272">
        <f>IF('statement of marks'!EL104="","",'statement of marks'!EL104)</f>
        <v>11</v>
      </c>
      <c r="E3806" s="277">
        <f>IF('statement of marks'!EO104="","",'statement of marks'!EO104)</f>
        <v>25</v>
      </c>
      <c r="F3806" s="925"/>
      <c r="G3806" s="272">
        <f>IF('statement of marks'!EU104="","",'statement of marks'!EU104)</f>
        <v>38</v>
      </c>
      <c r="H3806" s="270">
        <f>IF(G3806="","",SUM(C3806:G3806))</f>
        <v>88</v>
      </c>
      <c r="I3806" s="272">
        <f>IF('statement of marks'!EZ104="","",'statement of marks'!EZ104)</f>
        <v>100</v>
      </c>
      <c r="J3806" s="270">
        <f>IF(I3806="","",SUM(H3806:I3806))</f>
        <v>188</v>
      </c>
      <c r="K3806" s="275" t="str">
        <f>IF('statement of marks'!IX104="","",'statement of marks'!IX104)</f>
        <v>A</v>
      </c>
      <c r="L3806" s="274" t="str">
        <f>IF('result subject-wise'!AR104="","",'result subject-wise'!AR104)</f>
        <v/>
      </c>
      <c r="M3806" s="929"/>
      <c r="N3806" s="930"/>
      <c r="P3806" s="362"/>
    </row>
    <row r="3807" spans="1:16" ht="21" customHeight="1">
      <c r="A3807" s="891" t="str">
        <f>'statement of marks'!$FJ$3</f>
        <v xml:space="preserve"> FOUNDATION OF IT</v>
      </c>
      <c r="B3807" s="892"/>
      <c r="C3807" s="272">
        <f>IF('statement of marks'!FJ104="","",'statement of marks'!FJ104)</f>
        <v>10</v>
      </c>
      <c r="D3807" s="272">
        <f>IF('statement of marks'!FK104="","",'statement of marks'!FK104)</f>
        <v>10</v>
      </c>
      <c r="E3807" s="277">
        <f>IF('statement of marks'!FL104="","",'statement of marks'!FL104)</f>
        <v>10</v>
      </c>
      <c r="F3807" s="926"/>
      <c r="G3807" s="272">
        <f>IF('statement of marks'!FP104="","",'statement of marks'!FP104)</f>
        <v>51</v>
      </c>
      <c r="H3807" s="270">
        <f>IF(G3807="","",SUM(C3807:G3807))</f>
        <v>81</v>
      </c>
      <c r="I3807" s="272">
        <f>IF('statement of marks'!FU104="","",'statement of marks'!FU104)</f>
        <v>90</v>
      </c>
      <c r="J3807" s="270">
        <f>IF(I3807="","",SUM(H3807:I3807))</f>
        <v>171</v>
      </c>
      <c r="K3807" s="275" t="str">
        <f>IF('statement of marks'!IY104="","",'statement of marks'!IY104)</f>
        <v>A</v>
      </c>
      <c r="L3807" s="274" t="str">
        <f>IF('result subject-wise'!AS104="","",'result subject-wise'!AS104)</f>
        <v/>
      </c>
      <c r="M3807" s="931" t="str">
        <f>IF('result subject-wise'!AV104="","",'result subject-wise'!AV104)</f>
        <v/>
      </c>
      <c r="N3807" s="932"/>
      <c r="P3807" s="362"/>
    </row>
    <row r="3808" spans="1:16" ht="21" customHeight="1">
      <c r="A3808" s="891" t="str">
        <f>'statement of marks'!$GE$3</f>
        <v xml:space="preserve"> S.U.P.W.</v>
      </c>
      <c r="B3808" s="892"/>
      <c r="C3808" s="933" t="s">
        <v>244</v>
      </c>
      <c r="D3808" s="934"/>
      <c r="E3808" s="933" t="s">
        <v>74</v>
      </c>
      <c r="F3808" s="933"/>
      <c r="G3808" s="934"/>
      <c r="H3808" s="934" t="s">
        <v>75</v>
      </c>
      <c r="I3808" s="934"/>
      <c r="J3808" s="270" t="s">
        <v>35</v>
      </c>
      <c r="K3808" s="274" t="s">
        <v>52</v>
      </c>
      <c r="L3808" s="935"/>
      <c r="M3808" s="933" t="s">
        <v>130</v>
      </c>
      <c r="N3808" s="936"/>
      <c r="P3808" s="362"/>
    </row>
    <row r="3809" spans="1:16" ht="21" customHeight="1">
      <c r="A3809" s="891"/>
      <c r="B3809" s="892"/>
      <c r="C3809" s="934">
        <f>'statement of marks'!$GE$6</f>
        <v>25</v>
      </c>
      <c r="D3809" s="934"/>
      <c r="E3809" s="934">
        <f>'statement of marks'!$GF$6</f>
        <v>45</v>
      </c>
      <c r="F3809" s="934"/>
      <c r="G3809" s="934"/>
      <c r="H3809" s="934">
        <f>'statement of marks'!$GG$6</f>
        <v>30</v>
      </c>
      <c r="I3809" s="934"/>
      <c r="J3809" s="270">
        <f>SUM(C3809,E3809,H3809)</f>
        <v>100</v>
      </c>
      <c r="K3809" s="274"/>
      <c r="L3809" s="935"/>
      <c r="M3809" s="937" t="str">
        <f>IF(M3807="PASS",N3804,"")</f>
        <v/>
      </c>
      <c r="N3809" s="938"/>
      <c r="P3809" s="362"/>
    </row>
    <row r="3810" spans="1:16" ht="21" customHeight="1">
      <c r="A3810" s="891"/>
      <c r="B3810" s="892"/>
      <c r="C3810" s="939">
        <f>IF('statement of marks'!GE104="","",'statement of marks'!GE104)</f>
        <v>24</v>
      </c>
      <c r="D3810" s="939"/>
      <c r="E3810" s="939">
        <f>'statement of marks'!GF104</f>
        <v>44</v>
      </c>
      <c r="F3810" s="939"/>
      <c r="G3810" s="939"/>
      <c r="H3810" s="939">
        <f>'statement of marks'!GG104</f>
        <v>30</v>
      </c>
      <c r="I3810" s="939"/>
      <c r="J3810" s="272">
        <f>IF(H3810="","",SUM(C3810,E3810,H3810))</f>
        <v>98</v>
      </c>
      <c r="K3810" s="275" t="str">
        <f>IF('statement of marks'!IZ104="","",'statement of marks'!IZ104)</f>
        <v>A</v>
      </c>
      <c r="L3810" s="935"/>
      <c r="M3810" s="940" t="s">
        <v>50</v>
      </c>
      <c r="N3810" s="941"/>
      <c r="P3810" s="362"/>
    </row>
    <row r="3811" spans="1:16" ht="21" customHeight="1">
      <c r="A3811" s="891" t="str">
        <f>'statement of marks'!$GN$3</f>
        <v xml:space="preserve"> ART EDU.</v>
      </c>
      <c r="B3811" s="892"/>
      <c r="C3811" s="934" t="s">
        <v>76</v>
      </c>
      <c r="D3811" s="934"/>
      <c r="E3811" s="934" t="s">
        <v>77</v>
      </c>
      <c r="F3811" s="934"/>
      <c r="G3811" s="934"/>
      <c r="H3811" s="934" t="s">
        <v>78</v>
      </c>
      <c r="I3811" s="934"/>
      <c r="J3811" s="270" t="s">
        <v>35</v>
      </c>
      <c r="K3811" s="274" t="s">
        <v>52</v>
      </c>
      <c r="L3811" s="935"/>
      <c r="M3811" s="942" t="str">
        <f>IF(M3809="","",IF(M3809&gt;=60,"FIRST",IF(M3809&gt;=48,"SECOND",IF(M3809&gt;=36,"THIRD"))))</f>
        <v/>
      </c>
      <c r="N3811" s="943"/>
      <c r="P3811" s="362"/>
    </row>
    <row r="3812" spans="1:16" ht="21" customHeight="1">
      <c r="A3812" s="891"/>
      <c r="B3812" s="892"/>
      <c r="C3812" s="934">
        <f>'statement of marks'!$GN$6</f>
        <v>25</v>
      </c>
      <c r="D3812" s="934"/>
      <c r="E3812" s="274">
        <f>'statement of marks'!$GO$6</f>
        <v>30</v>
      </c>
      <c r="F3812" s="274"/>
      <c r="G3812" s="270">
        <f>'statement of marks'!$GP$6</f>
        <v>30</v>
      </c>
      <c r="H3812" s="934">
        <f>'statement of marks'!$GQ$6</f>
        <v>15</v>
      </c>
      <c r="I3812" s="934"/>
      <c r="J3812" s="270">
        <f>SUM(C3812,E3812,G3812,H3812)</f>
        <v>100</v>
      </c>
      <c r="K3812" s="274"/>
      <c r="L3812" s="935"/>
      <c r="M3812" s="942"/>
      <c r="N3812" s="943"/>
      <c r="P3812" s="362"/>
    </row>
    <row r="3813" spans="1:16" ht="21" customHeight="1">
      <c r="A3813" s="891"/>
      <c r="B3813" s="892"/>
      <c r="C3813" s="939">
        <f>IF('statement of marks'!GN104="","",'statement of marks'!GN104)</f>
        <v>24</v>
      </c>
      <c r="D3813" s="939"/>
      <c r="E3813" s="277">
        <f>'statement of marks'!GO104</f>
        <v>28</v>
      </c>
      <c r="F3813" s="277"/>
      <c r="G3813" s="272">
        <f>'statement of marks'!GP104</f>
        <v>27</v>
      </c>
      <c r="H3813" s="939">
        <f>'statement of marks'!GQ104</f>
        <v>14</v>
      </c>
      <c r="I3813" s="939"/>
      <c r="J3813" s="270">
        <f>IF(H3813="","",SUM(C3813:H3813))</f>
        <v>93</v>
      </c>
      <c r="K3813" s="275" t="str">
        <f>IF('statement of marks'!JA104="","",'statement of marks'!JA104)</f>
        <v>A</v>
      </c>
      <c r="L3813" s="944" t="s">
        <v>442</v>
      </c>
      <c r="M3813" s="945"/>
      <c r="N3813" s="946"/>
      <c r="P3813" s="362"/>
    </row>
    <row r="3814" spans="1:16" ht="21" customHeight="1">
      <c r="A3814" s="922" t="s">
        <v>439</v>
      </c>
      <c r="B3814" s="923"/>
      <c r="C3814" s="901" t="str">
        <f>'statement of marks'!HK104</f>
        <v/>
      </c>
      <c r="D3814" s="901"/>
      <c r="E3814" s="901"/>
      <c r="F3814" s="278"/>
      <c r="G3814" s="278" t="s">
        <v>211</v>
      </c>
      <c r="H3814" s="275" t="str">
        <f>IF('statement of marks'!DR104="","",'statement of marks'!DR104)</f>
        <v/>
      </c>
      <c r="I3814" s="942" t="s">
        <v>209</v>
      </c>
      <c r="J3814" s="942"/>
      <c r="K3814" s="272" t="str">
        <f>IF('statement of marks'!HM104="","",'statement of marks'!HM104)</f>
        <v/>
      </c>
      <c r="L3814" s="945"/>
      <c r="M3814" s="945"/>
      <c r="N3814" s="946"/>
      <c r="P3814" s="362"/>
    </row>
    <row r="3815" spans="1:16" ht="21" customHeight="1">
      <c r="A3815" s="310" t="s">
        <v>363</v>
      </c>
      <c r="B3815" s="947" t="s">
        <v>202</v>
      </c>
      <c r="C3815" s="947"/>
      <c r="D3815" s="939" t="s">
        <v>203</v>
      </c>
      <c r="E3815" s="939"/>
      <c r="F3815" s="272"/>
      <c r="G3815" s="939" t="s">
        <v>204</v>
      </c>
      <c r="H3815" s="939"/>
      <c r="I3815" s="939" t="s">
        <v>205</v>
      </c>
      <c r="J3815" s="939"/>
      <c r="K3815" s="272" t="s">
        <v>324</v>
      </c>
      <c r="L3815" s="945"/>
      <c r="M3815" s="945"/>
      <c r="N3815" s="946"/>
      <c r="P3815" s="362"/>
    </row>
    <row r="3816" spans="1:16" ht="21" customHeight="1">
      <c r="A3816" s="891" t="s">
        <v>200</v>
      </c>
      <c r="B3816" s="892"/>
      <c r="C3816" s="277" t="str">
        <f>IF('statement of marks'!HO104="","",'statement of marks'!HO104)</f>
        <v/>
      </c>
      <c r="D3816" s="893" t="str">
        <f>IF('statement of marks'!HQ104="","",'statement of marks'!HQ104)</f>
        <v/>
      </c>
      <c r="E3816" s="893"/>
      <c r="F3816" s="277"/>
      <c r="G3816" s="893" t="str">
        <f>IF('statement of marks'!HS104="","",'statement of marks'!HS104)</f>
        <v/>
      </c>
      <c r="H3816" s="893"/>
      <c r="I3816" s="893" t="str">
        <f>IF('statement of marks'!HU104="","",'statement of marks'!HU104)</f>
        <v/>
      </c>
      <c r="J3816" s="893"/>
      <c r="K3816" s="275" t="str">
        <f>'statement of marks'!HW104</f>
        <v/>
      </c>
      <c r="L3816" s="894" t="str">
        <f>IF(OR(M3807="PASS",M3807="FAIL"),'result subject-wise'!$AV$112,"")</f>
        <v/>
      </c>
      <c r="M3816" s="894"/>
      <c r="N3816" s="895"/>
      <c r="P3816" s="362"/>
    </row>
    <row r="3817" spans="1:16" ht="21" customHeight="1">
      <c r="A3817" s="896" t="s">
        <v>201</v>
      </c>
      <c r="B3817" s="897"/>
      <c r="C3817" s="274" t="str">
        <f>IF('statement of marks'!HN104="","",'statement of marks'!HN104)</f>
        <v/>
      </c>
      <c r="D3817" s="898" t="str">
        <f>IF('statement of marks'!HP104="","",'statement of marks'!HP104)</f>
        <v/>
      </c>
      <c r="E3817" s="898"/>
      <c r="F3817" s="274"/>
      <c r="G3817" s="898" t="str">
        <f>IF('statement of marks'!HR104="","",'statement of marks'!HR104)</f>
        <v/>
      </c>
      <c r="H3817" s="898"/>
      <c r="I3817" s="898" t="str">
        <f>IF('statement of marks'!HT104="","",'statement of marks'!HT104)</f>
        <v/>
      </c>
      <c r="J3817" s="898"/>
      <c r="K3817" s="274" t="str">
        <f>'statement of marks'!HV104</f>
        <v/>
      </c>
      <c r="L3817" s="894"/>
      <c r="M3817" s="894"/>
      <c r="N3817" s="895"/>
      <c r="P3817" s="362"/>
    </row>
    <row r="3818" spans="1:16" ht="21" customHeight="1">
      <c r="A3818" s="899" t="s">
        <v>323</v>
      </c>
      <c r="B3818" s="900"/>
      <c r="C3818" s="22"/>
      <c r="D3818" s="901"/>
      <c r="E3818" s="901"/>
      <c r="F3818" s="278"/>
      <c r="G3818" s="901"/>
      <c r="H3818" s="901"/>
      <c r="I3818" s="901"/>
      <c r="J3818" s="901"/>
      <c r="K3818" s="901"/>
      <c r="L3818" s="901"/>
      <c r="M3818" s="901"/>
      <c r="N3818" s="902"/>
      <c r="P3818" s="362"/>
    </row>
    <row r="3819" spans="1:16" ht="21" customHeight="1">
      <c r="A3819" s="899" t="s">
        <v>206</v>
      </c>
      <c r="B3819" s="900"/>
      <c r="C3819" s="22"/>
      <c r="D3819" s="901"/>
      <c r="E3819" s="901"/>
      <c r="F3819" s="278"/>
      <c r="G3819" s="901"/>
      <c r="H3819" s="901"/>
      <c r="I3819" s="901"/>
      <c r="J3819" s="901"/>
      <c r="K3819" s="901"/>
      <c r="L3819" s="901"/>
      <c r="M3819" s="901"/>
      <c r="N3819" s="902"/>
      <c r="P3819" s="362"/>
    </row>
    <row r="3820" spans="1:16" ht="21" customHeight="1">
      <c r="A3820" s="891" t="s">
        <v>322</v>
      </c>
      <c r="B3820" s="892"/>
      <c r="C3820" s="22"/>
      <c r="D3820" s="901"/>
      <c r="E3820" s="901"/>
      <c r="F3820" s="278"/>
      <c r="G3820" s="901"/>
      <c r="H3820" s="901"/>
      <c r="I3820" s="901"/>
      <c r="J3820" s="901"/>
      <c r="K3820" s="594" t="s">
        <v>322</v>
      </c>
      <c r="L3820" s="901"/>
      <c r="M3820" s="901"/>
      <c r="N3820" s="902"/>
      <c r="P3820" s="362"/>
    </row>
    <row r="3821" spans="1:16" ht="21" customHeight="1">
      <c r="A3821" s="891" t="s">
        <v>207</v>
      </c>
      <c r="B3821" s="892"/>
      <c r="C3821" s="22"/>
      <c r="D3821" s="901"/>
      <c r="E3821" s="901"/>
      <c r="F3821" s="278"/>
      <c r="G3821" s="901"/>
      <c r="H3821" s="901"/>
      <c r="I3821" s="901"/>
      <c r="J3821" s="901"/>
      <c r="K3821" s="901"/>
      <c r="L3821" s="901"/>
      <c r="M3821" s="901"/>
      <c r="N3821" s="902"/>
      <c r="P3821" s="362"/>
    </row>
    <row r="3822" spans="1:16" ht="21" customHeight="1" thickBot="1">
      <c r="A3822" s="905" t="s">
        <v>208</v>
      </c>
      <c r="B3822" s="906"/>
      <c r="C3822" s="906"/>
      <c r="D3822" s="906"/>
      <c r="E3822" s="906"/>
      <c r="F3822" s="314"/>
      <c r="G3822" s="907">
        <f>'statement of marks'!$HV$108</f>
        <v>45781</v>
      </c>
      <c r="H3822" s="907"/>
      <c r="I3822" s="908" t="s">
        <v>210</v>
      </c>
      <c r="J3822" s="908"/>
      <c r="K3822" s="903"/>
      <c r="L3822" s="903"/>
      <c r="M3822" s="903"/>
      <c r="N3822" s="904"/>
      <c r="P3822" s="362"/>
    </row>
    <row r="3823" spans="1:16" ht="21" customHeight="1" thickTop="1">
      <c r="A3823" s="962" t="s">
        <v>195</v>
      </c>
      <c r="B3823" s="963"/>
      <c r="C3823" s="963"/>
      <c r="D3823" s="963"/>
      <c r="E3823" s="963"/>
      <c r="F3823" s="963"/>
      <c r="G3823" s="963"/>
      <c r="H3823" s="963"/>
      <c r="I3823" s="963"/>
      <c r="J3823" s="963"/>
      <c r="K3823" s="963"/>
      <c r="L3823" s="963"/>
      <c r="M3823" s="963"/>
      <c r="N3823" s="964"/>
      <c r="P3823" s="362"/>
    </row>
    <row r="3824" spans="1:16" ht="21" customHeight="1">
      <c r="A3824" s="965" t="str">
        <f>IF('statement of marks'!$A$2="","",'statement of marks'!$A$2)</f>
        <v>Govt. Higher Secondary School, XYZ</v>
      </c>
      <c r="B3824" s="966"/>
      <c r="C3824" s="966"/>
      <c r="D3824" s="966"/>
      <c r="E3824" s="966"/>
      <c r="F3824" s="966"/>
      <c r="G3824" s="966"/>
      <c r="H3824" s="966"/>
      <c r="I3824" s="966"/>
      <c r="J3824" s="966"/>
      <c r="K3824" s="966"/>
      <c r="L3824" s="966"/>
      <c r="M3824" s="966"/>
      <c r="N3824" s="967"/>
      <c r="P3824" s="362"/>
    </row>
    <row r="3825" spans="1:16" ht="21" customHeight="1">
      <c r="A3825" s="965"/>
      <c r="B3825" s="966"/>
      <c r="C3825" s="966"/>
      <c r="D3825" s="966"/>
      <c r="E3825" s="966"/>
      <c r="F3825" s="966"/>
      <c r="G3825" s="966"/>
      <c r="H3825" s="966"/>
      <c r="I3825" s="966"/>
      <c r="J3825" s="966"/>
      <c r="K3825" s="966"/>
      <c r="L3825" s="966"/>
      <c r="M3825" s="966"/>
      <c r="N3825" s="967"/>
      <c r="P3825" s="362"/>
    </row>
    <row r="3826" spans="1:16" ht="21" customHeight="1">
      <c r="A3826" s="891" t="s">
        <v>196</v>
      </c>
      <c r="B3826" s="892"/>
      <c r="C3826" s="939" t="str">
        <f>IF(M3846="","MAIN EXAM.",IF(C3853="SUPPL.","SUPPL. EXAM.",IF(C3853="RE-EXAM.","RE-EXAM.",)))</f>
        <v>MAIN EXAM.</v>
      </c>
      <c r="D3826" s="939"/>
      <c r="E3826" s="939"/>
      <c r="F3826" s="939"/>
      <c r="G3826" s="939"/>
      <c r="H3826" s="948" t="s">
        <v>133</v>
      </c>
      <c r="I3826" s="949"/>
      <c r="J3826" s="352" t="str">
        <f>IF('statement of marks'!$F$3="","",'statement of marks'!$F$3)</f>
        <v>2024-25</v>
      </c>
      <c r="K3826" s="939" t="s">
        <v>62</v>
      </c>
      <c r="L3826" s="939"/>
      <c r="M3826" s="939" t="str">
        <f>IF('statement of marks'!D105="","",'statement of marks'!D105)</f>
        <v/>
      </c>
      <c r="N3826" s="950"/>
      <c r="P3826" s="362"/>
    </row>
    <row r="3827" spans="1:16" ht="21" customHeight="1">
      <c r="A3827" s="891" t="s">
        <v>36</v>
      </c>
      <c r="B3827" s="892"/>
      <c r="C3827" s="892" t="str">
        <f>IF('statement of marks'!G105="","",'statement of marks'!G105)</f>
        <v/>
      </c>
      <c r="D3827" s="892"/>
      <c r="E3827" s="892"/>
      <c r="F3827" s="892"/>
      <c r="G3827" s="892"/>
      <c r="H3827" s="892"/>
      <c r="I3827" s="892"/>
      <c r="J3827" s="892"/>
      <c r="K3827" s="892"/>
      <c r="L3827" s="892"/>
      <c r="M3827" s="892"/>
      <c r="N3827" s="951"/>
      <c r="P3827" s="362"/>
    </row>
    <row r="3828" spans="1:16" ht="21" customHeight="1">
      <c r="A3828" s="891" t="s">
        <v>37</v>
      </c>
      <c r="B3828" s="892"/>
      <c r="C3828" s="892" t="str">
        <f>IF('statement of marks'!H105="","",'statement of marks'!H105)</f>
        <v/>
      </c>
      <c r="D3828" s="892"/>
      <c r="E3828" s="892"/>
      <c r="F3828" s="892"/>
      <c r="G3828" s="892"/>
      <c r="H3828" s="892"/>
      <c r="I3828" s="892"/>
      <c r="J3828" s="892"/>
      <c r="K3828" s="892"/>
      <c r="L3828" s="892"/>
      <c r="M3828" s="892"/>
      <c r="N3828" s="951"/>
      <c r="P3828" s="362"/>
    </row>
    <row r="3829" spans="1:16" ht="21" customHeight="1">
      <c r="A3829" s="891" t="s">
        <v>38</v>
      </c>
      <c r="B3829" s="892"/>
      <c r="C3829" s="892" t="str">
        <f>IF('statement of marks'!I105="","",'statement of marks'!I105)</f>
        <v/>
      </c>
      <c r="D3829" s="892"/>
      <c r="E3829" s="892"/>
      <c r="F3829" s="892"/>
      <c r="G3829" s="892"/>
      <c r="H3829" s="892"/>
      <c r="I3829" s="892"/>
      <c r="J3829" s="892"/>
      <c r="K3829" s="892"/>
      <c r="L3829" s="892"/>
      <c r="M3829" s="892"/>
      <c r="N3829" s="951"/>
      <c r="P3829" s="362"/>
    </row>
    <row r="3830" spans="1:16" ht="21" customHeight="1">
      <c r="A3830" s="891" t="s">
        <v>243</v>
      </c>
      <c r="B3830" s="892"/>
      <c r="C3830" s="892" t="str">
        <f>IF('statement of marks'!$A$3="","",'statement of marks'!$A$3)</f>
        <v>9 'A'</v>
      </c>
      <c r="D3830" s="892"/>
      <c r="E3830" s="939" t="s">
        <v>63</v>
      </c>
      <c r="F3830" s="939"/>
      <c r="G3830" s="939"/>
      <c r="H3830" s="939" t="str">
        <f>IF('statement of marks'!E105="","",'statement of marks'!E105)</f>
        <v/>
      </c>
      <c r="I3830" s="939"/>
      <c r="J3830" s="952" t="s">
        <v>58</v>
      </c>
      <c r="K3830" s="952"/>
      <c r="L3830" s="953" t="str">
        <f>IF('statement of marks'!F105="","",'statement of marks'!F105)</f>
        <v/>
      </c>
      <c r="M3830" s="953"/>
      <c r="N3830" s="954"/>
      <c r="P3830" s="362"/>
    </row>
    <row r="3831" spans="1:16" ht="21" customHeight="1">
      <c r="A3831" s="955" t="s">
        <v>197</v>
      </c>
      <c r="B3831" s="956" t="s">
        <v>198</v>
      </c>
      <c r="C3831" s="659" t="s">
        <v>67</v>
      </c>
      <c r="D3831" s="659" t="s">
        <v>68</v>
      </c>
      <c r="E3831" s="957" t="s">
        <v>434</v>
      </c>
      <c r="F3831" s="958" t="s">
        <v>431</v>
      </c>
      <c r="G3831" s="659" t="s">
        <v>370</v>
      </c>
      <c r="H3831" s="659" t="s">
        <v>212</v>
      </c>
      <c r="I3831" s="659" t="s">
        <v>432</v>
      </c>
      <c r="J3831" s="659" t="s">
        <v>168</v>
      </c>
      <c r="K3831" s="659" t="s">
        <v>438</v>
      </c>
      <c r="L3831" s="659" t="s">
        <v>365</v>
      </c>
      <c r="M3831" s="659" t="s">
        <v>366</v>
      </c>
      <c r="N3831" s="961" t="s">
        <v>213</v>
      </c>
      <c r="P3831" s="362"/>
    </row>
    <row r="3832" spans="1:16" ht="21" customHeight="1">
      <c r="A3832" s="955"/>
      <c r="B3832" s="956"/>
      <c r="C3832" s="659"/>
      <c r="D3832" s="659"/>
      <c r="E3832" s="957"/>
      <c r="F3832" s="959"/>
      <c r="G3832" s="659"/>
      <c r="H3832" s="659"/>
      <c r="I3832" s="659"/>
      <c r="J3832" s="659"/>
      <c r="K3832" s="659"/>
      <c r="L3832" s="659"/>
      <c r="M3832" s="659"/>
      <c r="N3832" s="961"/>
      <c r="P3832" s="362"/>
    </row>
    <row r="3833" spans="1:16" ht="21" customHeight="1">
      <c r="A3833" s="955"/>
      <c r="B3833" s="956"/>
      <c r="C3833" s="659"/>
      <c r="D3833" s="659"/>
      <c r="E3833" s="957"/>
      <c r="F3833" s="960"/>
      <c r="G3833" s="659"/>
      <c r="H3833" s="659"/>
      <c r="I3833" s="659"/>
      <c r="J3833" s="659"/>
      <c r="K3833" s="659"/>
      <c r="L3833" s="659"/>
      <c r="M3833" s="659"/>
      <c r="N3833" s="961"/>
      <c r="P3833" s="362"/>
    </row>
    <row r="3834" spans="1:16" ht="21" customHeight="1">
      <c r="A3834" s="922" t="s">
        <v>149</v>
      </c>
      <c r="B3834" s="923"/>
      <c r="C3834" s="274">
        <v>10</v>
      </c>
      <c r="D3834" s="274">
        <v>10</v>
      </c>
      <c r="E3834" s="322" t="s">
        <v>436</v>
      </c>
      <c r="F3834" s="322" t="s">
        <v>437</v>
      </c>
      <c r="G3834" s="274">
        <v>70</v>
      </c>
      <c r="H3834" s="270">
        <v>100</v>
      </c>
      <c r="I3834" s="202">
        <v>100</v>
      </c>
      <c r="J3834" s="270">
        <v>200</v>
      </c>
      <c r="K3834" s="279"/>
      <c r="L3834" s="270">
        <v>100</v>
      </c>
      <c r="M3834" s="270"/>
      <c r="N3834" s="201">
        <v>200</v>
      </c>
      <c r="P3834" s="362"/>
    </row>
    <row r="3835" spans="1:16" ht="21" customHeight="1">
      <c r="A3835" s="891" t="str">
        <f>'statement of marks'!$J$3</f>
        <v xml:space="preserve"> HINDI</v>
      </c>
      <c r="B3835" s="892"/>
      <c r="C3835" s="277" t="str">
        <f>IF('statement of marks'!J105="","",'statement of marks'!J105)</f>
        <v/>
      </c>
      <c r="D3835" s="277" t="str">
        <f>IF('statement of marks'!K105="","",'statement of marks'!K105)</f>
        <v/>
      </c>
      <c r="E3835" s="277" t="str">
        <f>IF('statement of marks'!L105="","",'statement of marks'!L105)</f>
        <v/>
      </c>
      <c r="F3835" s="360" t="str">
        <f>IF('statement of marks'!N105="","",'statement of marks'!N105)</f>
        <v/>
      </c>
      <c r="G3835" s="277" t="str">
        <f>IF('statement of marks'!O105="","",'statement of marks'!O105)</f>
        <v/>
      </c>
      <c r="H3835" s="270" t="str">
        <f t="shared" ref="H3835:H3840" si="587">IF(G3835="","",SUM(C3835:G3835))</f>
        <v/>
      </c>
      <c r="I3835" s="202" t="str">
        <f>IF('statement of marks'!Q105="","",'statement of marks'!Q105)</f>
        <v/>
      </c>
      <c r="J3835" s="203" t="str">
        <f t="shared" ref="J3835:J3840" si="588">IF(I3835="","",SUM(H3835:I3835))</f>
        <v/>
      </c>
      <c r="K3835" s="275" t="str">
        <f>CONCATENATE('statement of marks'!HZ105,'statement of marks'!IA105,'statement of marks'!IB105)</f>
        <v/>
      </c>
      <c r="L3835" s="277" t="str">
        <f>IF('result subject-wise'!AB105="","",'result subject-wise'!AB105)</f>
        <v/>
      </c>
      <c r="M3835" s="277" t="str">
        <f>IF('result subject-wise'!AK105="","",'result subject-wise'!AK105)</f>
        <v/>
      </c>
      <c r="N3835" s="276" t="str">
        <f>IF(AND(K3835="RE",M3835=""),"",IF(AND(K3835="S",M3835=""),"",IF(M3835="P",SUM(H3835,L3835),J3835)))</f>
        <v/>
      </c>
      <c r="P3835" s="362"/>
    </row>
    <row r="3836" spans="1:16" ht="21" customHeight="1">
      <c r="A3836" s="891" t="str">
        <f>'statement of marks'!$Y$3</f>
        <v xml:space="preserve"> ENGLISH</v>
      </c>
      <c r="B3836" s="892"/>
      <c r="C3836" s="277" t="str">
        <f>IF('statement of marks'!Y105="","",'statement of marks'!Y105)</f>
        <v/>
      </c>
      <c r="D3836" s="277" t="str">
        <f>IF('statement of marks'!Z105="","",'statement of marks'!Z105)</f>
        <v/>
      </c>
      <c r="E3836" s="277" t="str">
        <f>IF('statement of marks'!AA105="","",'statement of marks'!AA105)</f>
        <v/>
      </c>
      <c r="F3836" s="360" t="str">
        <f>IF('statement of marks'!AC105="","",'statement of marks'!AC105)</f>
        <v/>
      </c>
      <c r="G3836" s="277" t="str">
        <f>IF('statement of marks'!AD105="","",'statement of marks'!AD105)</f>
        <v/>
      </c>
      <c r="H3836" s="270" t="str">
        <f t="shared" si="587"/>
        <v/>
      </c>
      <c r="I3836" s="202" t="str">
        <f>IF('statement of marks'!AF105="","",'statement of marks'!AF105)</f>
        <v/>
      </c>
      <c r="J3836" s="203" t="str">
        <f t="shared" si="588"/>
        <v/>
      </c>
      <c r="K3836" s="275" t="str">
        <f>CONCATENATE('statement of marks'!IC105,'statement of marks'!ID105,'statement of marks'!IE105,)</f>
        <v/>
      </c>
      <c r="L3836" s="277" t="str">
        <f>IF('result subject-wise'!AC105="","",'result subject-wise'!AC105)</f>
        <v/>
      </c>
      <c r="M3836" s="277" t="str">
        <f>IF('result subject-wise'!AL105="","",'result subject-wise'!AL105)</f>
        <v/>
      </c>
      <c r="N3836" s="276" t="str">
        <f t="shared" ref="N3836:N3840" si="589">IF(AND(K3836="RE",M3836=""),"",IF(AND(K3836="S",M3836=""),"",IF(M3836="P",SUM(H3836,L3836),J3836)))</f>
        <v/>
      </c>
      <c r="P3836" s="362"/>
    </row>
    <row r="3837" spans="1:16" ht="21" customHeight="1">
      <c r="A3837" s="891" t="str">
        <f>'statement of marks'!AO105</f>
        <v/>
      </c>
      <c r="B3837" s="892"/>
      <c r="C3837" s="277" t="str">
        <f>IF('statement of marks'!AP105="","",'statement of marks'!AP105)</f>
        <v/>
      </c>
      <c r="D3837" s="277" t="str">
        <f>IF('statement of marks'!AQ105="","",'statement of marks'!AQ105)</f>
        <v/>
      </c>
      <c r="E3837" s="277" t="str">
        <f>IF('statement of marks'!AR105="","",'statement of marks'!AR105)</f>
        <v/>
      </c>
      <c r="F3837" s="360" t="str">
        <f>IF('statement of marks'!AT105="","",'statement of marks'!AT105)</f>
        <v/>
      </c>
      <c r="G3837" s="277" t="str">
        <f>IF('statement of marks'!AU105="","",'statement of marks'!AU105)</f>
        <v/>
      </c>
      <c r="H3837" s="270" t="str">
        <f t="shared" si="587"/>
        <v/>
      </c>
      <c r="I3837" s="202" t="str">
        <f>IF('statement of marks'!AW105="","",'statement of marks'!AW105)</f>
        <v/>
      </c>
      <c r="J3837" s="203" t="str">
        <f t="shared" si="588"/>
        <v/>
      </c>
      <c r="K3837" s="275" t="str">
        <f>CONCATENATE('statement of marks'!IF105,'statement of marks'!IL105,'statement of marks'!IM105)</f>
        <v/>
      </c>
      <c r="L3837" s="277" t="str">
        <f>IF('result subject-wise'!AD105="","",'result subject-wise'!AD105)</f>
        <v/>
      </c>
      <c r="M3837" s="277" t="str">
        <f>IF('result subject-wise'!AM105="","",'result subject-wise'!AM105)</f>
        <v/>
      </c>
      <c r="N3837" s="276" t="str">
        <f t="shared" si="589"/>
        <v/>
      </c>
      <c r="P3837" s="362"/>
    </row>
    <row r="3838" spans="1:16" ht="21" customHeight="1">
      <c r="A3838" s="891" t="str">
        <f>'statement of marks'!$BE$3</f>
        <v xml:space="preserve"> SCIENCE</v>
      </c>
      <c r="B3838" s="892"/>
      <c r="C3838" s="277" t="str">
        <f>IF('statement of marks'!BE105="","",'statement of marks'!BE105)</f>
        <v/>
      </c>
      <c r="D3838" s="277" t="str">
        <f>IF('statement of marks'!BF105="","",'statement of marks'!BF105)</f>
        <v/>
      </c>
      <c r="E3838" s="277" t="str">
        <f>IF('statement of marks'!BG105="","",'statement of marks'!BG105)</f>
        <v/>
      </c>
      <c r="F3838" s="360" t="str">
        <f>IF('statement of marks'!BI105="","",'statement of marks'!BI105)</f>
        <v/>
      </c>
      <c r="G3838" s="277" t="str">
        <f>IF('statement of marks'!BJ105="","",'statement of marks'!BJ105)</f>
        <v/>
      </c>
      <c r="H3838" s="270" t="str">
        <f t="shared" si="587"/>
        <v/>
      </c>
      <c r="I3838" s="202" t="str">
        <f>IF('statement of marks'!BL105="","",'statement of marks'!BL105)</f>
        <v/>
      </c>
      <c r="J3838" s="203" t="str">
        <f t="shared" si="588"/>
        <v/>
      </c>
      <c r="K3838" s="275" t="str">
        <f>CONCATENATE('statement of marks'!IN105,'statement of marks'!IO105,'statement of marks'!IP105)</f>
        <v/>
      </c>
      <c r="L3838" s="277" t="str">
        <f>IF('result subject-wise'!AE105="","",'result subject-wise'!AE105)</f>
        <v/>
      </c>
      <c r="M3838" s="277" t="str">
        <f>IF('result subject-wise'!AN105="","",'result subject-wise'!AN105)</f>
        <v/>
      </c>
      <c r="N3838" s="276" t="str">
        <f t="shared" si="589"/>
        <v/>
      </c>
      <c r="P3838" s="362"/>
    </row>
    <row r="3839" spans="1:16" ht="21" customHeight="1">
      <c r="A3839" s="909" t="str">
        <f>'statement of marks'!$BU105</f>
        <v xml:space="preserve"> SOCIAL SCIENCE</v>
      </c>
      <c r="B3839" s="910"/>
      <c r="C3839" s="277">
        <f>IF('statement of marks'!CL105="","",'statement of marks'!CL105)</f>
        <v>10</v>
      </c>
      <c r="D3839" s="277">
        <f>IF('statement of marks'!CM105="","",'statement of marks'!CM105)</f>
        <v>10</v>
      </c>
      <c r="E3839" s="277">
        <f>IF('statement of marks'!CN105="","",'statement of marks'!CN105)</f>
        <v>9</v>
      </c>
      <c r="F3839" s="360">
        <f>IF('statement of marks'!CO105="","",'statement of marks'!CO105)</f>
        <v>0.5</v>
      </c>
      <c r="G3839" s="277">
        <f>IF('statement of marks'!CP105="","",'statement of marks'!CP105)</f>
        <v>70</v>
      </c>
      <c r="H3839" s="270">
        <f t="shared" si="587"/>
        <v>99.5</v>
      </c>
      <c r="I3839" s="202">
        <f>IF('statement of marks'!CR105="","",'statement of marks'!CR105)</f>
        <v>100</v>
      </c>
      <c r="J3839" s="203">
        <f t="shared" si="588"/>
        <v>199.5</v>
      </c>
      <c r="K3839" s="275" t="str">
        <f>CONCATENATE('statement of marks'!IQ105,'statement of marks'!IR105,'statement of marks'!IS105)</f>
        <v/>
      </c>
      <c r="L3839" s="277" t="str">
        <f>IF('result subject-wise'!AF105="","",'result subject-wise'!AF105)</f>
        <v/>
      </c>
      <c r="M3839" s="277" t="str">
        <f>IF('result subject-wise'!AO105="","",'result subject-wise'!AO105)</f>
        <v/>
      </c>
      <c r="N3839" s="276">
        <f t="shared" si="589"/>
        <v>199.5</v>
      </c>
      <c r="P3839" s="362"/>
    </row>
    <row r="3840" spans="1:16" ht="21" customHeight="1">
      <c r="A3840" s="891" t="str">
        <f>'statement of marks'!$CZ$3</f>
        <v xml:space="preserve"> MATHEMATICS</v>
      </c>
      <c r="B3840" s="892"/>
      <c r="C3840" s="277">
        <f>IF('statement of marks'!CZ105="","",'statement of marks'!CZ105)</f>
        <v>5</v>
      </c>
      <c r="D3840" s="277">
        <f>IF('statement of marks'!DA105="","",'statement of marks'!DA105)</f>
        <v>4</v>
      </c>
      <c r="E3840" s="277">
        <f>IF('statement of marks'!DB105="","",'statement of marks'!DB105)</f>
        <v>8</v>
      </c>
      <c r="F3840" s="360">
        <f>IF('statement of marks'!DD105="","",'statement of marks'!DD105)</f>
        <v>1</v>
      </c>
      <c r="G3840" s="277">
        <f>IF('statement of marks'!DE105="","",'statement of marks'!DE105)</f>
        <v>25</v>
      </c>
      <c r="H3840" s="270">
        <f t="shared" si="587"/>
        <v>43</v>
      </c>
      <c r="I3840" s="202">
        <f>IF('statement of marks'!DG105="","",'statement of marks'!DG105)</f>
        <v>90</v>
      </c>
      <c r="J3840" s="203">
        <f t="shared" si="588"/>
        <v>133</v>
      </c>
      <c r="K3840" s="275" t="str">
        <f>CONCATENATE('statement of marks'!IT105,'statement of marks'!IU105,'statement of marks'!IV105)</f>
        <v/>
      </c>
      <c r="L3840" s="277" t="str">
        <f>IF('result subject-wise'!AG105="","",'result subject-wise'!AG105)</f>
        <v/>
      </c>
      <c r="M3840" s="277" t="str">
        <f>IF('result subject-wise'!AP105="","",'result subject-wise'!AP105)</f>
        <v/>
      </c>
      <c r="N3840" s="276">
        <f t="shared" si="589"/>
        <v>133</v>
      </c>
      <c r="P3840" s="362"/>
    </row>
    <row r="3841" spans="1:16" ht="21" customHeight="1">
      <c r="A3841" s="911" t="s">
        <v>214</v>
      </c>
      <c r="B3841" s="912"/>
      <c r="C3841" s="274">
        <f t="shared" ref="C3841:D3841" si="590">IF(C3840="","",SUM(C3835:C3840))</f>
        <v>15</v>
      </c>
      <c r="D3841" s="274">
        <f t="shared" si="590"/>
        <v>14</v>
      </c>
      <c r="E3841" s="274">
        <f>IF(E3840="","",SUM(E3835:E3840))</f>
        <v>17</v>
      </c>
      <c r="F3841" s="361">
        <f>IF(F3840="","",SUM(F3835:F3840))</f>
        <v>1.5</v>
      </c>
      <c r="G3841" s="274">
        <f t="shared" ref="G3841:J3841" si="591">IF(G3840="","",SUM(G3835:G3840))</f>
        <v>95</v>
      </c>
      <c r="H3841" s="274">
        <f t="shared" si="591"/>
        <v>142.5</v>
      </c>
      <c r="I3841" s="274">
        <f t="shared" si="591"/>
        <v>190</v>
      </c>
      <c r="J3841" s="274">
        <f t="shared" si="591"/>
        <v>332.5</v>
      </c>
      <c r="K3841" s="913"/>
      <c r="L3841" s="914"/>
      <c r="M3841" s="919">
        <f>COUNTIF(M3835:M3840,"F")</f>
        <v>0</v>
      </c>
      <c r="N3841" s="273">
        <f>SUM(N3835:N3840)</f>
        <v>332.5</v>
      </c>
      <c r="P3841" s="362"/>
    </row>
    <row r="3842" spans="1:16" ht="21" customHeight="1">
      <c r="A3842" s="911" t="s">
        <v>199</v>
      </c>
      <c r="B3842" s="912"/>
      <c r="C3842" s="270">
        <f>60-(COUNTIF(C3835:C3840,"NA")*C3834+COUNTIF(C3835:C3840,"ML")*C3834)</f>
        <v>60</v>
      </c>
      <c r="D3842" s="270">
        <f>60-(COUNTIF(D3835:D3840,"NA")*D3834+COUNTIF(D3835:D3840,"ML")*D3834)</f>
        <v>60</v>
      </c>
      <c r="E3842" s="270">
        <f>53-(COUNTIF(E3835:E3840,"NA")*9+COUNTIF(E3835:E3840,"ML")*9)</f>
        <v>53</v>
      </c>
      <c r="F3842" s="270">
        <f>7-(COUNTIF(F3835:F3840,"ML")*1)</f>
        <v>7</v>
      </c>
      <c r="G3842" s="270">
        <f>420-(COUNTIF(G3835:G3840,"NA")*G3834+COUNTIF(G3835:G3840,"ML")*G3834)</f>
        <v>420</v>
      </c>
      <c r="H3842" s="270">
        <f>SUM(C3842:G3842)</f>
        <v>600</v>
      </c>
      <c r="I3842" s="270">
        <f>600-(COUNTIF(I3835:I3840,"ML")*100)</f>
        <v>600</v>
      </c>
      <c r="J3842" s="270">
        <f>SUM(H3842:I3842)</f>
        <v>1200</v>
      </c>
      <c r="K3842" s="915"/>
      <c r="L3842" s="916"/>
      <c r="M3842" s="920"/>
      <c r="N3842" s="201">
        <f>6*N3834</f>
        <v>1200</v>
      </c>
      <c r="P3842" s="362"/>
    </row>
    <row r="3843" spans="1:16" ht="21" customHeight="1">
      <c r="A3843" s="922" t="s">
        <v>130</v>
      </c>
      <c r="B3843" s="923"/>
      <c r="C3843" s="204">
        <f t="shared" ref="C3843:J3843" si="592">C3841/C3842*100</f>
        <v>25</v>
      </c>
      <c r="D3843" s="204">
        <f t="shared" si="592"/>
        <v>23.333333333333332</v>
      </c>
      <c r="E3843" s="204">
        <f t="shared" si="592"/>
        <v>32.075471698113205</v>
      </c>
      <c r="F3843" s="204">
        <f t="shared" si="592"/>
        <v>21.428571428571427</v>
      </c>
      <c r="G3843" s="204">
        <f t="shared" si="592"/>
        <v>22.61904761904762</v>
      </c>
      <c r="H3843" s="204">
        <f t="shared" si="592"/>
        <v>23.75</v>
      </c>
      <c r="I3843" s="204">
        <f t="shared" si="592"/>
        <v>31.666666666666664</v>
      </c>
      <c r="J3843" s="204">
        <f t="shared" si="592"/>
        <v>27.708333333333336</v>
      </c>
      <c r="K3843" s="917"/>
      <c r="L3843" s="918"/>
      <c r="M3843" s="921"/>
      <c r="N3843" s="354">
        <f>N3841/N3842*100</f>
        <v>27.708333333333336</v>
      </c>
      <c r="P3843" s="363"/>
    </row>
    <row r="3844" spans="1:16" ht="21" customHeight="1">
      <c r="A3844" s="891" t="str">
        <f>'statement of marks'!$DS$3</f>
        <v>RAJASTHAN KA SWARNIM ITIHAS</v>
      </c>
      <c r="B3844" s="892"/>
      <c r="C3844" s="272">
        <f>IF('statement of marks'!DS105="","",'statement of marks'!DS105)</f>
        <v>10</v>
      </c>
      <c r="D3844" s="272">
        <f>IF('statement of marks'!DT105="","",'statement of marks'!DT105)</f>
        <v>10</v>
      </c>
      <c r="E3844" s="277">
        <f>IF('statement of marks'!DU105="","",'statement of marks'!DU105)</f>
        <v>10</v>
      </c>
      <c r="F3844" s="924"/>
      <c r="G3844" s="272">
        <f>IF('statement of marks'!DW105="","",'statement of marks'!DW105)</f>
        <v>70</v>
      </c>
      <c r="H3844" s="270">
        <f>IF(G3844="","",SUM(C3844:G3844))</f>
        <v>100</v>
      </c>
      <c r="I3844" s="272">
        <f>IF('statement of marks'!DY105="","",'statement of marks'!DY105)</f>
        <v>100</v>
      </c>
      <c r="J3844" s="270">
        <f>IF(I3844="","",SUM(H3844:I3844))</f>
        <v>200</v>
      </c>
      <c r="K3844" s="275" t="str">
        <f>IF('statement of marks'!IW105="","",'statement of marks'!IW105)</f>
        <v/>
      </c>
      <c r="L3844" s="280" t="str">
        <f>IF('result subject-wise'!AQ105="","",'result subject-wise'!AQ105)</f>
        <v/>
      </c>
      <c r="M3844" s="927" t="s">
        <v>441</v>
      </c>
      <c r="N3844" s="928"/>
      <c r="P3844" s="362"/>
    </row>
    <row r="3845" spans="1:16" ht="21" customHeight="1">
      <c r="A3845" s="891" t="str">
        <f>'statement of marks'!$EG$3</f>
        <v xml:space="preserve"> PH. AND HEALTH EDU.</v>
      </c>
      <c r="B3845" s="892"/>
      <c r="C3845" s="272">
        <f>IF('statement of marks'!EI105="","",'statement of marks'!EI105)</f>
        <v>14</v>
      </c>
      <c r="D3845" s="272">
        <f>IF('statement of marks'!EL105="","",'statement of marks'!EL105)</f>
        <v>11</v>
      </c>
      <c r="E3845" s="277">
        <f>IF('statement of marks'!EO105="","",'statement of marks'!EO105)</f>
        <v>25</v>
      </c>
      <c r="F3845" s="925"/>
      <c r="G3845" s="272">
        <f>IF('statement of marks'!EU105="","",'statement of marks'!EU105)</f>
        <v>38</v>
      </c>
      <c r="H3845" s="270">
        <f>IF(G3845="","",SUM(C3845:G3845))</f>
        <v>88</v>
      </c>
      <c r="I3845" s="272">
        <f>IF('statement of marks'!EZ105="","",'statement of marks'!EZ105)</f>
        <v>100</v>
      </c>
      <c r="J3845" s="270">
        <f>IF(I3845="","",SUM(H3845:I3845))</f>
        <v>188</v>
      </c>
      <c r="K3845" s="275" t="str">
        <f>IF('statement of marks'!IX105="","",'statement of marks'!IX105)</f>
        <v>A</v>
      </c>
      <c r="L3845" s="274" t="str">
        <f>IF('result subject-wise'!AR105="","",'result subject-wise'!AR105)</f>
        <v/>
      </c>
      <c r="M3845" s="929"/>
      <c r="N3845" s="930"/>
      <c r="P3845" s="362"/>
    </row>
    <row r="3846" spans="1:16" ht="21" customHeight="1">
      <c r="A3846" s="891" t="str">
        <f>'statement of marks'!$FJ$3</f>
        <v xml:space="preserve"> FOUNDATION OF IT</v>
      </c>
      <c r="B3846" s="892"/>
      <c r="C3846" s="272">
        <f>IF('statement of marks'!FJ105="","",'statement of marks'!FJ105)</f>
        <v>10</v>
      </c>
      <c r="D3846" s="272">
        <f>IF('statement of marks'!FK105="","",'statement of marks'!FK105)</f>
        <v>10</v>
      </c>
      <c r="E3846" s="277">
        <f>IF('statement of marks'!FL105="","",'statement of marks'!FL105)</f>
        <v>10</v>
      </c>
      <c r="F3846" s="926"/>
      <c r="G3846" s="272">
        <f>IF('statement of marks'!FP105="","",'statement of marks'!FP105)</f>
        <v>51</v>
      </c>
      <c r="H3846" s="270">
        <f>IF(G3846="","",SUM(C3846:G3846))</f>
        <v>81</v>
      </c>
      <c r="I3846" s="272">
        <f>IF('statement of marks'!FU105="","",'statement of marks'!FU105)</f>
        <v>90</v>
      </c>
      <c r="J3846" s="270">
        <f>IF(I3846="","",SUM(H3846:I3846))</f>
        <v>171</v>
      </c>
      <c r="K3846" s="275" t="str">
        <f>IF('statement of marks'!IY105="","",'statement of marks'!IY105)</f>
        <v>A</v>
      </c>
      <c r="L3846" s="274" t="str">
        <f>IF('result subject-wise'!AS105="","",'result subject-wise'!AS105)</f>
        <v/>
      </c>
      <c r="M3846" s="931" t="str">
        <f>IF('result subject-wise'!AV105="","",'result subject-wise'!AV105)</f>
        <v/>
      </c>
      <c r="N3846" s="932"/>
      <c r="P3846" s="362"/>
    </row>
    <row r="3847" spans="1:16" ht="21" customHeight="1">
      <c r="A3847" s="891" t="str">
        <f>'statement of marks'!$GE$3</f>
        <v xml:space="preserve"> S.U.P.W.</v>
      </c>
      <c r="B3847" s="892"/>
      <c r="C3847" s="933" t="s">
        <v>244</v>
      </c>
      <c r="D3847" s="934"/>
      <c r="E3847" s="933" t="s">
        <v>74</v>
      </c>
      <c r="F3847" s="933"/>
      <c r="G3847" s="934"/>
      <c r="H3847" s="934" t="s">
        <v>75</v>
      </c>
      <c r="I3847" s="934"/>
      <c r="J3847" s="270" t="s">
        <v>35</v>
      </c>
      <c r="K3847" s="274" t="s">
        <v>52</v>
      </c>
      <c r="L3847" s="935"/>
      <c r="M3847" s="933" t="s">
        <v>130</v>
      </c>
      <c r="N3847" s="936"/>
      <c r="P3847" s="362"/>
    </row>
    <row r="3848" spans="1:16" ht="21" customHeight="1">
      <c r="A3848" s="891"/>
      <c r="B3848" s="892"/>
      <c r="C3848" s="934">
        <f>'statement of marks'!$GE$6</f>
        <v>25</v>
      </c>
      <c r="D3848" s="934"/>
      <c r="E3848" s="934">
        <f>'statement of marks'!$GF$6</f>
        <v>45</v>
      </c>
      <c r="F3848" s="934"/>
      <c r="G3848" s="934"/>
      <c r="H3848" s="934">
        <f>'statement of marks'!$GG$6</f>
        <v>30</v>
      </c>
      <c r="I3848" s="934"/>
      <c r="J3848" s="270">
        <f>SUM(C3848,E3848,H3848)</f>
        <v>100</v>
      </c>
      <c r="K3848" s="274"/>
      <c r="L3848" s="935"/>
      <c r="M3848" s="937" t="str">
        <f>IF(M3846="PASS",N3843,"")</f>
        <v/>
      </c>
      <c r="N3848" s="938"/>
      <c r="P3848" s="362"/>
    </row>
    <row r="3849" spans="1:16" ht="21" customHeight="1">
      <c r="A3849" s="891"/>
      <c r="B3849" s="892"/>
      <c r="C3849" s="939">
        <f>IF('statement of marks'!GE105="","",'statement of marks'!GE105)</f>
        <v>24</v>
      </c>
      <c r="D3849" s="939"/>
      <c r="E3849" s="939">
        <f>'statement of marks'!GF105</f>
        <v>44</v>
      </c>
      <c r="F3849" s="939"/>
      <c r="G3849" s="939"/>
      <c r="H3849" s="939">
        <f>'statement of marks'!GG105</f>
        <v>30</v>
      </c>
      <c r="I3849" s="939"/>
      <c r="J3849" s="272">
        <f>IF(H3849="","",SUM(C3849,E3849,H3849))</f>
        <v>98</v>
      </c>
      <c r="K3849" s="275" t="str">
        <f>IF('statement of marks'!IZ105="","",'statement of marks'!IZ105)</f>
        <v>A</v>
      </c>
      <c r="L3849" s="935"/>
      <c r="M3849" s="940" t="s">
        <v>50</v>
      </c>
      <c r="N3849" s="941"/>
      <c r="P3849" s="362"/>
    </row>
    <row r="3850" spans="1:16" ht="21" customHeight="1">
      <c r="A3850" s="891" t="str">
        <f>'statement of marks'!$GN$3</f>
        <v xml:space="preserve"> ART EDU.</v>
      </c>
      <c r="B3850" s="892"/>
      <c r="C3850" s="934" t="s">
        <v>76</v>
      </c>
      <c r="D3850" s="934"/>
      <c r="E3850" s="934" t="s">
        <v>77</v>
      </c>
      <c r="F3850" s="934"/>
      <c r="G3850" s="934"/>
      <c r="H3850" s="934" t="s">
        <v>78</v>
      </c>
      <c r="I3850" s="934"/>
      <c r="J3850" s="270" t="s">
        <v>35</v>
      </c>
      <c r="K3850" s="274" t="s">
        <v>52</v>
      </c>
      <c r="L3850" s="935"/>
      <c r="M3850" s="942" t="str">
        <f>IF(M3848="","",IF(M3848&gt;=60,"FIRST",IF(M3848&gt;=48,"SECOND",IF(M3848&gt;=36,"THIRD"))))</f>
        <v/>
      </c>
      <c r="N3850" s="943"/>
      <c r="P3850" s="362"/>
    </row>
    <row r="3851" spans="1:16" ht="21" customHeight="1">
      <c r="A3851" s="891"/>
      <c r="B3851" s="892"/>
      <c r="C3851" s="934">
        <f>'statement of marks'!$GN$6</f>
        <v>25</v>
      </c>
      <c r="D3851" s="934"/>
      <c r="E3851" s="274">
        <f>'statement of marks'!$GO$6</f>
        <v>30</v>
      </c>
      <c r="F3851" s="274"/>
      <c r="G3851" s="270">
        <f>'statement of marks'!$GP$6</f>
        <v>30</v>
      </c>
      <c r="H3851" s="934">
        <f>'statement of marks'!$GQ$6</f>
        <v>15</v>
      </c>
      <c r="I3851" s="934"/>
      <c r="J3851" s="270">
        <f>SUM(C3851,E3851,G3851,H3851)</f>
        <v>100</v>
      </c>
      <c r="K3851" s="274"/>
      <c r="L3851" s="935"/>
      <c r="M3851" s="942"/>
      <c r="N3851" s="943"/>
      <c r="P3851" s="362"/>
    </row>
    <row r="3852" spans="1:16" ht="21" customHeight="1">
      <c r="A3852" s="891"/>
      <c r="B3852" s="892"/>
      <c r="C3852" s="939">
        <f>IF('statement of marks'!GN105="","",'statement of marks'!GN105)</f>
        <v>24</v>
      </c>
      <c r="D3852" s="939"/>
      <c r="E3852" s="277">
        <f>'statement of marks'!GO105</f>
        <v>28</v>
      </c>
      <c r="F3852" s="277"/>
      <c r="G3852" s="272">
        <f>'statement of marks'!GP105</f>
        <v>27</v>
      </c>
      <c r="H3852" s="939">
        <f>'statement of marks'!GQ105</f>
        <v>14</v>
      </c>
      <c r="I3852" s="939"/>
      <c r="J3852" s="270">
        <f>IF(H3852="","",SUM(C3852:H3852))</f>
        <v>93</v>
      </c>
      <c r="K3852" s="275" t="str">
        <f>IF('statement of marks'!JA105="","",'statement of marks'!JA105)</f>
        <v>A</v>
      </c>
      <c r="L3852" s="944" t="s">
        <v>442</v>
      </c>
      <c r="M3852" s="945"/>
      <c r="N3852" s="946"/>
      <c r="P3852" s="362"/>
    </row>
    <row r="3853" spans="1:16" ht="21" customHeight="1">
      <c r="A3853" s="922" t="s">
        <v>439</v>
      </c>
      <c r="B3853" s="923"/>
      <c r="C3853" s="901" t="str">
        <f>'statement of marks'!HK105</f>
        <v/>
      </c>
      <c r="D3853" s="901"/>
      <c r="E3853" s="901"/>
      <c r="F3853" s="278"/>
      <c r="G3853" s="278" t="s">
        <v>211</v>
      </c>
      <c r="H3853" s="275" t="str">
        <f>IF('statement of marks'!DR105="","",'statement of marks'!DR105)</f>
        <v/>
      </c>
      <c r="I3853" s="942" t="s">
        <v>209</v>
      </c>
      <c r="J3853" s="942"/>
      <c r="K3853" s="272" t="str">
        <f>IF('statement of marks'!HM105="","",'statement of marks'!HM105)</f>
        <v/>
      </c>
      <c r="L3853" s="945"/>
      <c r="M3853" s="945"/>
      <c r="N3853" s="946"/>
      <c r="P3853" s="362"/>
    </row>
    <row r="3854" spans="1:16" ht="21" customHeight="1">
      <c r="A3854" s="310" t="s">
        <v>363</v>
      </c>
      <c r="B3854" s="947" t="s">
        <v>202</v>
      </c>
      <c r="C3854" s="947"/>
      <c r="D3854" s="939" t="s">
        <v>203</v>
      </c>
      <c r="E3854" s="939"/>
      <c r="F3854" s="272"/>
      <c r="G3854" s="939" t="s">
        <v>204</v>
      </c>
      <c r="H3854" s="939"/>
      <c r="I3854" s="939" t="s">
        <v>205</v>
      </c>
      <c r="J3854" s="939"/>
      <c r="K3854" s="272" t="s">
        <v>324</v>
      </c>
      <c r="L3854" s="945"/>
      <c r="M3854" s="945"/>
      <c r="N3854" s="946"/>
      <c r="P3854" s="362"/>
    </row>
    <row r="3855" spans="1:16" ht="21" customHeight="1">
      <c r="A3855" s="891" t="s">
        <v>200</v>
      </c>
      <c r="B3855" s="892"/>
      <c r="C3855" s="277" t="str">
        <f>IF('statement of marks'!HO105="","",'statement of marks'!HO105)</f>
        <v/>
      </c>
      <c r="D3855" s="893" t="str">
        <f>IF('statement of marks'!HQ105="","",'statement of marks'!HQ105)</f>
        <v/>
      </c>
      <c r="E3855" s="893"/>
      <c r="F3855" s="277"/>
      <c r="G3855" s="893" t="str">
        <f>IF('statement of marks'!HS105="","",'statement of marks'!HS105)</f>
        <v/>
      </c>
      <c r="H3855" s="893"/>
      <c r="I3855" s="893" t="str">
        <f>IF('statement of marks'!HU105="","",'statement of marks'!HU105)</f>
        <v/>
      </c>
      <c r="J3855" s="893"/>
      <c r="K3855" s="275" t="str">
        <f>'statement of marks'!HW105</f>
        <v/>
      </c>
      <c r="L3855" s="894" t="str">
        <f>IF(OR(M3846="PASS",M3846="FAIL"),'result subject-wise'!$AV$112,"")</f>
        <v/>
      </c>
      <c r="M3855" s="894"/>
      <c r="N3855" s="895"/>
      <c r="P3855" s="362"/>
    </row>
    <row r="3856" spans="1:16" ht="21" customHeight="1">
      <c r="A3856" s="896" t="s">
        <v>201</v>
      </c>
      <c r="B3856" s="897"/>
      <c r="C3856" s="274" t="str">
        <f>IF('statement of marks'!HN105="","",'statement of marks'!HN105)</f>
        <v/>
      </c>
      <c r="D3856" s="898" t="str">
        <f>IF('statement of marks'!HP105="","",'statement of marks'!HP105)</f>
        <v/>
      </c>
      <c r="E3856" s="898"/>
      <c r="F3856" s="274"/>
      <c r="G3856" s="898" t="str">
        <f>IF('statement of marks'!HR105="","",'statement of marks'!HR105)</f>
        <v/>
      </c>
      <c r="H3856" s="898"/>
      <c r="I3856" s="898" t="str">
        <f>IF('statement of marks'!HT105="","",'statement of marks'!HT105)</f>
        <v/>
      </c>
      <c r="J3856" s="898"/>
      <c r="K3856" s="274" t="str">
        <f>'statement of marks'!HV105</f>
        <v/>
      </c>
      <c r="L3856" s="894"/>
      <c r="M3856" s="894"/>
      <c r="N3856" s="895"/>
      <c r="P3856" s="362"/>
    </row>
    <row r="3857" spans="1:16" ht="21" customHeight="1">
      <c r="A3857" s="899" t="s">
        <v>323</v>
      </c>
      <c r="B3857" s="900"/>
      <c r="C3857" s="22"/>
      <c r="D3857" s="901"/>
      <c r="E3857" s="901"/>
      <c r="F3857" s="278"/>
      <c r="G3857" s="901"/>
      <c r="H3857" s="901"/>
      <c r="I3857" s="901"/>
      <c r="J3857" s="901"/>
      <c r="K3857" s="901"/>
      <c r="L3857" s="901"/>
      <c r="M3857" s="901"/>
      <c r="N3857" s="902"/>
      <c r="P3857" s="362"/>
    </row>
    <row r="3858" spans="1:16" ht="21" customHeight="1">
      <c r="A3858" s="899" t="s">
        <v>206</v>
      </c>
      <c r="B3858" s="900"/>
      <c r="C3858" s="22"/>
      <c r="D3858" s="901"/>
      <c r="E3858" s="901"/>
      <c r="F3858" s="278"/>
      <c r="G3858" s="901"/>
      <c r="H3858" s="901"/>
      <c r="I3858" s="901"/>
      <c r="J3858" s="901"/>
      <c r="K3858" s="901"/>
      <c r="L3858" s="901"/>
      <c r="M3858" s="901"/>
      <c r="N3858" s="902"/>
      <c r="P3858" s="362"/>
    </row>
    <row r="3859" spans="1:16" ht="21" customHeight="1">
      <c r="A3859" s="891" t="s">
        <v>322</v>
      </c>
      <c r="B3859" s="892"/>
      <c r="C3859" s="22"/>
      <c r="D3859" s="901"/>
      <c r="E3859" s="901"/>
      <c r="F3859" s="278"/>
      <c r="G3859" s="901"/>
      <c r="H3859" s="901"/>
      <c r="I3859" s="901"/>
      <c r="J3859" s="901"/>
      <c r="K3859" s="594" t="s">
        <v>322</v>
      </c>
      <c r="L3859" s="901"/>
      <c r="M3859" s="901"/>
      <c r="N3859" s="902"/>
      <c r="P3859" s="362"/>
    </row>
    <row r="3860" spans="1:16" ht="21" customHeight="1">
      <c r="A3860" s="891" t="s">
        <v>207</v>
      </c>
      <c r="B3860" s="892"/>
      <c r="C3860" s="22"/>
      <c r="D3860" s="901"/>
      <c r="E3860" s="901"/>
      <c r="F3860" s="278"/>
      <c r="G3860" s="901"/>
      <c r="H3860" s="901"/>
      <c r="I3860" s="901"/>
      <c r="J3860" s="901"/>
      <c r="K3860" s="901"/>
      <c r="L3860" s="901"/>
      <c r="M3860" s="901"/>
      <c r="N3860" s="902"/>
      <c r="P3860" s="362"/>
    </row>
    <row r="3861" spans="1:16" ht="21" customHeight="1" thickBot="1">
      <c r="A3861" s="905" t="s">
        <v>208</v>
      </c>
      <c r="B3861" s="906"/>
      <c r="C3861" s="906"/>
      <c r="D3861" s="906"/>
      <c r="E3861" s="906"/>
      <c r="F3861" s="314"/>
      <c r="G3861" s="907">
        <f>'statement of marks'!$HV$108</f>
        <v>45781</v>
      </c>
      <c r="H3861" s="907"/>
      <c r="I3861" s="908" t="s">
        <v>210</v>
      </c>
      <c r="J3861" s="908"/>
      <c r="K3861" s="903"/>
      <c r="L3861" s="903"/>
      <c r="M3861" s="903"/>
      <c r="N3861" s="904"/>
      <c r="P3861" s="362"/>
    </row>
    <row r="3862" spans="1:16" ht="21" customHeight="1" thickTop="1">
      <c r="A3862" s="962" t="s">
        <v>195</v>
      </c>
      <c r="B3862" s="963"/>
      <c r="C3862" s="963"/>
      <c r="D3862" s="963"/>
      <c r="E3862" s="963"/>
      <c r="F3862" s="963"/>
      <c r="G3862" s="963"/>
      <c r="H3862" s="963"/>
      <c r="I3862" s="963"/>
      <c r="J3862" s="963"/>
      <c r="K3862" s="963"/>
      <c r="L3862" s="963"/>
      <c r="M3862" s="963"/>
      <c r="N3862" s="964"/>
      <c r="P3862" s="362"/>
    </row>
    <row r="3863" spans="1:16" ht="21" customHeight="1">
      <c r="A3863" s="965" t="str">
        <f>IF('statement of marks'!$A$2="","",'statement of marks'!$A$2)</f>
        <v>Govt. Higher Secondary School, XYZ</v>
      </c>
      <c r="B3863" s="966"/>
      <c r="C3863" s="966"/>
      <c r="D3863" s="966"/>
      <c r="E3863" s="966"/>
      <c r="F3863" s="966"/>
      <c r="G3863" s="966"/>
      <c r="H3863" s="966"/>
      <c r="I3863" s="966"/>
      <c r="J3863" s="966"/>
      <c r="K3863" s="966"/>
      <c r="L3863" s="966"/>
      <c r="M3863" s="966"/>
      <c r="N3863" s="967"/>
      <c r="P3863" s="362"/>
    </row>
    <row r="3864" spans="1:16" ht="21" customHeight="1">
      <c r="A3864" s="965"/>
      <c r="B3864" s="966"/>
      <c r="C3864" s="966"/>
      <c r="D3864" s="966"/>
      <c r="E3864" s="966"/>
      <c r="F3864" s="966"/>
      <c r="G3864" s="966"/>
      <c r="H3864" s="966"/>
      <c r="I3864" s="966"/>
      <c r="J3864" s="966"/>
      <c r="K3864" s="966"/>
      <c r="L3864" s="966"/>
      <c r="M3864" s="966"/>
      <c r="N3864" s="967"/>
      <c r="P3864" s="362"/>
    </row>
    <row r="3865" spans="1:16" ht="21" customHeight="1">
      <c r="A3865" s="891" t="s">
        <v>196</v>
      </c>
      <c r="B3865" s="892"/>
      <c r="C3865" s="939" t="str">
        <f>IF(M3885="","MAIN EXAM.",IF(C3892="SUPPL.","SUPPL. EXAM.",IF(C3892="RE-EXAM.","RE-EXAM.",)))</f>
        <v>MAIN EXAM.</v>
      </c>
      <c r="D3865" s="939"/>
      <c r="E3865" s="939"/>
      <c r="F3865" s="939"/>
      <c r="G3865" s="939"/>
      <c r="H3865" s="948" t="s">
        <v>133</v>
      </c>
      <c r="I3865" s="949"/>
      <c r="J3865" s="352" t="str">
        <f>IF('statement of marks'!$F$3="","",'statement of marks'!$F$3)</f>
        <v>2024-25</v>
      </c>
      <c r="K3865" s="939" t="s">
        <v>62</v>
      </c>
      <c r="L3865" s="939"/>
      <c r="M3865" s="939" t="str">
        <f>IF('statement of marks'!D106="","",'statement of marks'!D106)</f>
        <v/>
      </c>
      <c r="N3865" s="950"/>
      <c r="P3865" s="362"/>
    </row>
    <row r="3866" spans="1:16" ht="21" customHeight="1">
      <c r="A3866" s="891" t="s">
        <v>36</v>
      </c>
      <c r="B3866" s="892"/>
      <c r="C3866" s="892" t="str">
        <f>IF('statement of marks'!G106="","",'statement of marks'!G106)</f>
        <v/>
      </c>
      <c r="D3866" s="892"/>
      <c r="E3866" s="892"/>
      <c r="F3866" s="892"/>
      <c r="G3866" s="892"/>
      <c r="H3866" s="892"/>
      <c r="I3866" s="892"/>
      <c r="J3866" s="892"/>
      <c r="K3866" s="892"/>
      <c r="L3866" s="892"/>
      <c r="M3866" s="892"/>
      <c r="N3866" s="951"/>
      <c r="P3866" s="362"/>
    </row>
    <row r="3867" spans="1:16" ht="21" customHeight="1">
      <c r="A3867" s="891" t="s">
        <v>37</v>
      </c>
      <c r="B3867" s="892"/>
      <c r="C3867" s="892" t="str">
        <f>IF('statement of marks'!H106="","",'statement of marks'!H106)</f>
        <v/>
      </c>
      <c r="D3867" s="892"/>
      <c r="E3867" s="892"/>
      <c r="F3867" s="892"/>
      <c r="G3867" s="892"/>
      <c r="H3867" s="892"/>
      <c r="I3867" s="892"/>
      <c r="J3867" s="892"/>
      <c r="K3867" s="892"/>
      <c r="L3867" s="892"/>
      <c r="M3867" s="892"/>
      <c r="N3867" s="951"/>
      <c r="P3867" s="362"/>
    </row>
    <row r="3868" spans="1:16" ht="21" customHeight="1">
      <c r="A3868" s="891" t="s">
        <v>38</v>
      </c>
      <c r="B3868" s="892"/>
      <c r="C3868" s="892" t="str">
        <f>IF('statement of marks'!I106="","",'statement of marks'!I106)</f>
        <v/>
      </c>
      <c r="D3868" s="892"/>
      <c r="E3868" s="892"/>
      <c r="F3868" s="892"/>
      <c r="G3868" s="892"/>
      <c r="H3868" s="892"/>
      <c r="I3868" s="892"/>
      <c r="J3868" s="892"/>
      <c r="K3868" s="892"/>
      <c r="L3868" s="892"/>
      <c r="M3868" s="892"/>
      <c r="N3868" s="951"/>
      <c r="P3868" s="362"/>
    </row>
    <row r="3869" spans="1:16" ht="21" customHeight="1">
      <c r="A3869" s="891" t="s">
        <v>243</v>
      </c>
      <c r="B3869" s="892"/>
      <c r="C3869" s="892" t="str">
        <f>IF('statement of marks'!$A$3="","",'statement of marks'!$A$3)</f>
        <v>9 'A'</v>
      </c>
      <c r="D3869" s="892"/>
      <c r="E3869" s="939" t="s">
        <v>63</v>
      </c>
      <c r="F3869" s="939"/>
      <c r="G3869" s="939"/>
      <c r="H3869" s="939" t="str">
        <f>IF('statement of marks'!E106="","",'statement of marks'!E106)</f>
        <v/>
      </c>
      <c r="I3869" s="939"/>
      <c r="J3869" s="952" t="s">
        <v>58</v>
      </c>
      <c r="K3869" s="952"/>
      <c r="L3869" s="953" t="str">
        <f>IF('statement of marks'!F106="","",'statement of marks'!F106)</f>
        <v/>
      </c>
      <c r="M3869" s="953"/>
      <c r="N3869" s="954"/>
      <c r="P3869" s="362"/>
    </row>
    <row r="3870" spans="1:16" ht="21" customHeight="1">
      <c r="A3870" s="955" t="s">
        <v>197</v>
      </c>
      <c r="B3870" s="956" t="s">
        <v>198</v>
      </c>
      <c r="C3870" s="659" t="s">
        <v>67</v>
      </c>
      <c r="D3870" s="659" t="s">
        <v>68</v>
      </c>
      <c r="E3870" s="957" t="s">
        <v>434</v>
      </c>
      <c r="F3870" s="958" t="s">
        <v>431</v>
      </c>
      <c r="G3870" s="659" t="s">
        <v>370</v>
      </c>
      <c r="H3870" s="659" t="s">
        <v>212</v>
      </c>
      <c r="I3870" s="659" t="s">
        <v>432</v>
      </c>
      <c r="J3870" s="659" t="s">
        <v>168</v>
      </c>
      <c r="K3870" s="659" t="s">
        <v>438</v>
      </c>
      <c r="L3870" s="659" t="s">
        <v>365</v>
      </c>
      <c r="M3870" s="659" t="s">
        <v>366</v>
      </c>
      <c r="N3870" s="961" t="s">
        <v>213</v>
      </c>
      <c r="P3870" s="362"/>
    </row>
    <row r="3871" spans="1:16" ht="21" customHeight="1">
      <c r="A3871" s="955"/>
      <c r="B3871" s="956"/>
      <c r="C3871" s="659"/>
      <c r="D3871" s="659"/>
      <c r="E3871" s="957"/>
      <c r="F3871" s="959"/>
      <c r="G3871" s="659"/>
      <c r="H3871" s="659"/>
      <c r="I3871" s="659"/>
      <c r="J3871" s="659"/>
      <c r="K3871" s="659"/>
      <c r="L3871" s="659"/>
      <c r="M3871" s="659"/>
      <c r="N3871" s="961"/>
      <c r="P3871" s="362"/>
    </row>
    <row r="3872" spans="1:16" ht="21" customHeight="1">
      <c r="A3872" s="955"/>
      <c r="B3872" s="956"/>
      <c r="C3872" s="659"/>
      <c r="D3872" s="659"/>
      <c r="E3872" s="957"/>
      <c r="F3872" s="960"/>
      <c r="G3872" s="659"/>
      <c r="H3872" s="659"/>
      <c r="I3872" s="659"/>
      <c r="J3872" s="659"/>
      <c r="K3872" s="659"/>
      <c r="L3872" s="659"/>
      <c r="M3872" s="659"/>
      <c r="N3872" s="961"/>
      <c r="P3872" s="362"/>
    </row>
    <row r="3873" spans="1:16" ht="21" customHeight="1">
      <c r="A3873" s="922" t="s">
        <v>149</v>
      </c>
      <c r="B3873" s="923"/>
      <c r="C3873" s="274">
        <v>10</v>
      </c>
      <c r="D3873" s="274">
        <v>10</v>
      </c>
      <c r="E3873" s="322" t="s">
        <v>436</v>
      </c>
      <c r="F3873" s="322" t="s">
        <v>437</v>
      </c>
      <c r="G3873" s="274">
        <v>70</v>
      </c>
      <c r="H3873" s="270">
        <v>100</v>
      </c>
      <c r="I3873" s="202">
        <v>100</v>
      </c>
      <c r="J3873" s="270">
        <v>200</v>
      </c>
      <c r="K3873" s="279"/>
      <c r="L3873" s="270">
        <v>100</v>
      </c>
      <c r="M3873" s="270"/>
      <c r="N3873" s="201">
        <v>200</v>
      </c>
      <c r="P3873" s="362"/>
    </row>
    <row r="3874" spans="1:16" ht="21" customHeight="1">
      <c r="A3874" s="891" t="str">
        <f>'statement of marks'!$J$3</f>
        <v xml:space="preserve"> HINDI</v>
      </c>
      <c r="B3874" s="892"/>
      <c r="C3874" s="277" t="str">
        <f>IF('statement of marks'!J106="","",'statement of marks'!J106)</f>
        <v/>
      </c>
      <c r="D3874" s="277" t="str">
        <f>IF('statement of marks'!K106="","",'statement of marks'!K106)</f>
        <v/>
      </c>
      <c r="E3874" s="277" t="str">
        <f>IF('statement of marks'!L106="","",'statement of marks'!L106)</f>
        <v/>
      </c>
      <c r="F3874" s="360" t="str">
        <f>IF('statement of marks'!N106="","",'statement of marks'!N106)</f>
        <v/>
      </c>
      <c r="G3874" s="277" t="str">
        <f>IF('statement of marks'!O106="","",'statement of marks'!O106)</f>
        <v/>
      </c>
      <c r="H3874" s="270" t="str">
        <f t="shared" ref="H3874:H3879" si="593">IF(G3874="","",SUM(C3874:G3874))</f>
        <v/>
      </c>
      <c r="I3874" s="202" t="str">
        <f>IF('statement of marks'!Q106="","",'statement of marks'!Q106)</f>
        <v/>
      </c>
      <c r="J3874" s="203" t="str">
        <f t="shared" ref="J3874:J3879" si="594">IF(I3874="","",SUM(H3874:I3874))</f>
        <v/>
      </c>
      <c r="K3874" s="275" t="str">
        <f>CONCATENATE('statement of marks'!HZ106,'statement of marks'!IA106,'statement of marks'!IB106)</f>
        <v/>
      </c>
      <c r="L3874" s="277" t="str">
        <f>IF('result subject-wise'!AB106="","",'result subject-wise'!AB106)</f>
        <v/>
      </c>
      <c r="M3874" s="277" t="str">
        <f>IF('result subject-wise'!AK106="","",'result subject-wise'!AK106)</f>
        <v/>
      </c>
      <c r="N3874" s="276" t="str">
        <f>IF(AND(K3874="RE",M3874=""),"",IF(AND(K3874="S",M3874=""),"",IF(M3874="P",SUM(H3874,L3874),J3874)))</f>
        <v/>
      </c>
      <c r="P3874" s="362"/>
    </row>
    <row r="3875" spans="1:16" ht="21" customHeight="1">
      <c r="A3875" s="891" t="str">
        <f>'statement of marks'!$Y$3</f>
        <v xml:space="preserve"> ENGLISH</v>
      </c>
      <c r="B3875" s="892"/>
      <c r="C3875" s="277" t="str">
        <f>IF('statement of marks'!Y106="","",'statement of marks'!Y106)</f>
        <v/>
      </c>
      <c r="D3875" s="277" t="str">
        <f>IF('statement of marks'!Z106="","",'statement of marks'!Z106)</f>
        <v/>
      </c>
      <c r="E3875" s="277" t="str">
        <f>IF('statement of marks'!AA106="","",'statement of marks'!AA106)</f>
        <v/>
      </c>
      <c r="F3875" s="360" t="str">
        <f>IF('statement of marks'!AC106="","",'statement of marks'!AC106)</f>
        <v/>
      </c>
      <c r="G3875" s="277" t="str">
        <f>IF('statement of marks'!AD106="","",'statement of marks'!AD106)</f>
        <v/>
      </c>
      <c r="H3875" s="270" t="str">
        <f t="shared" si="593"/>
        <v/>
      </c>
      <c r="I3875" s="202" t="str">
        <f>IF('statement of marks'!AF106="","",'statement of marks'!AF106)</f>
        <v/>
      </c>
      <c r="J3875" s="203" t="str">
        <f t="shared" si="594"/>
        <v/>
      </c>
      <c r="K3875" s="275" t="str">
        <f>CONCATENATE('statement of marks'!IC106,'statement of marks'!ID106,'statement of marks'!IE106,)</f>
        <v/>
      </c>
      <c r="L3875" s="277" t="str">
        <f>IF('result subject-wise'!AC106="","",'result subject-wise'!AC106)</f>
        <v/>
      </c>
      <c r="M3875" s="277" t="str">
        <f>IF('result subject-wise'!AL106="","",'result subject-wise'!AL106)</f>
        <v/>
      </c>
      <c r="N3875" s="276" t="str">
        <f t="shared" ref="N3875:N3879" si="595">IF(AND(K3875="RE",M3875=""),"",IF(AND(K3875="S",M3875=""),"",IF(M3875="P",SUM(H3875,L3875),J3875)))</f>
        <v/>
      </c>
      <c r="P3875" s="362"/>
    </row>
    <row r="3876" spans="1:16" ht="21" customHeight="1">
      <c r="A3876" s="891" t="str">
        <f>'statement of marks'!AO106</f>
        <v/>
      </c>
      <c r="B3876" s="892"/>
      <c r="C3876" s="277" t="str">
        <f>IF('statement of marks'!AP106="","",'statement of marks'!AP106)</f>
        <v/>
      </c>
      <c r="D3876" s="277" t="str">
        <f>IF('statement of marks'!AQ106="","",'statement of marks'!AQ106)</f>
        <v/>
      </c>
      <c r="E3876" s="277" t="str">
        <f>IF('statement of marks'!AR106="","",'statement of marks'!AR106)</f>
        <v/>
      </c>
      <c r="F3876" s="360" t="str">
        <f>IF('statement of marks'!AT106="","",'statement of marks'!AT106)</f>
        <v/>
      </c>
      <c r="G3876" s="277" t="str">
        <f>IF('statement of marks'!AU106="","",'statement of marks'!AU106)</f>
        <v/>
      </c>
      <c r="H3876" s="270" t="str">
        <f t="shared" si="593"/>
        <v/>
      </c>
      <c r="I3876" s="202" t="str">
        <f>IF('statement of marks'!AW106="","",'statement of marks'!AW106)</f>
        <v/>
      </c>
      <c r="J3876" s="203" t="str">
        <f t="shared" si="594"/>
        <v/>
      </c>
      <c r="K3876" s="275" t="str">
        <f>CONCATENATE('statement of marks'!IF106,'statement of marks'!IL106,'statement of marks'!IM106)</f>
        <v/>
      </c>
      <c r="L3876" s="277" t="str">
        <f>IF('result subject-wise'!AD106="","",'result subject-wise'!AD106)</f>
        <v/>
      </c>
      <c r="M3876" s="277" t="str">
        <f>IF('result subject-wise'!AM106="","",'result subject-wise'!AM106)</f>
        <v/>
      </c>
      <c r="N3876" s="276" t="str">
        <f t="shared" si="595"/>
        <v/>
      </c>
      <c r="P3876" s="362"/>
    </row>
    <row r="3877" spans="1:16" ht="21" customHeight="1">
      <c r="A3877" s="891" t="str">
        <f>'statement of marks'!$BE$3</f>
        <v xml:space="preserve"> SCIENCE</v>
      </c>
      <c r="B3877" s="892"/>
      <c r="C3877" s="277" t="str">
        <f>IF('statement of marks'!BE106="","",'statement of marks'!BE106)</f>
        <v/>
      </c>
      <c r="D3877" s="277" t="str">
        <f>IF('statement of marks'!BF106="","",'statement of marks'!BF106)</f>
        <v/>
      </c>
      <c r="E3877" s="277" t="str">
        <f>IF('statement of marks'!BG106="","",'statement of marks'!BG106)</f>
        <v/>
      </c>
      <c r="F3877" s="360" t="str">
        <f>IF('statement of marks'!BI106="","",'statement of marks'!BI106)</f>
        <v/>
      </c>
      <c r="G3877" s="277" t="str">
        <f>IF('statement of marks'!BJ106="","",'statement of marks'!BJ106)</f>
        <v/>
      </c>
      <c r="H3877" s="270" t="str">
        <f t="shared" si="593"/>
        <v/>
      </c>
      <c r="I3877" s="202" t="str">
        <f>IF('statement of marks'!BL106="","",'statement of marks'!BL106)</f>
        <v/>
      </c>
      <c r="J3877" s="203" t="str">
        <f t="shared" si="594"/>
        <v/>
      </c>
      <c r="K3877" s="275" t="str">
        <f>CONCATENATE('statement of marks'!IN106,'statement of marks'!IO106,'statement of marks'!IP106)</f>
        <v/>
      </c>
      <c r="L3877" s="277" t="str">
        <f>IF('result subject-wise'!AE106="","",'result subject-wise'!AE106)</f>
        <v/>
      </c>
      <c r="M3877" s="277" t="str">
        <f>IF('result subject-wise'!AN106="","",'result subject-wise'!AN106)</f>
        <v/>
      </c>
      <c r="N3877" s="276" t="str">
        <f t="shared" si="595"/>
        <v/>
      </c>
      <c r="P3877" s="362"/>
    </row>
    <row r="3878" spans="1:16" ht="21" customHeight="1">
      <c r="A3878" s="909" t="str">
        <f>'statement of marks'!$BU106</f>
        <v xml:space="preserve"> SOCIAL SCIENCE</v>
      </c>
      <c r="B3878" s="910"/>
      <c r="C3878" s="277">
        <f>IF('statement of marks'!CL106="","",'statement of marks'!CL106)</f>
        <v>10</v>
      </c>
      <c r="D3878" s="277">
        <f>IF('statement of marks'!CM106="","",'statement of marks'!CM106)</f>
        <v>10</v>
      </c>
      <c r="E3878" s="277">
        <f>IF('statement of marks'!CN106="","",'statement of marks'!CN106)</f>
        <v>9</v>
      </c>
      <c r="F3878" s="360">
        <f>IF('statement of marks'!CO106="","",'statement of marks'!CO106)</f>
        <v>0.5</v>
      </c>
      <c r="G3878" s="277">
        <f>IF('statement of marks'!CP106="","",'statement of marks'!CP106)</f>
        <v>70</v>
      </c>
      <c r="H3878" s="270">
        <f t="shared" si="593"/>
        <v>99.5</v>
      </c>
      <c r="I3878" s="202">
        <f>IF('statement of marks'!CR106="","",'statement of marks'!CR106)</f>
        <v>100</v>
      </c>
      <c r="J3878" s="203">
        <f t="shared" si="594"/>
        <v>199.5</v>
      </c>
      <c r="K3878" s="275" t="str">
        <f>CONCATENATE('statement of marks'!IQ106,'statement of marks'!IR106,'statement of marks'!IS106)</f>
        <v/>
      </c>
      <c r="L3878" s="277" t="str">
        <f>IF('result subject-wise'!AF106="","",'result subject-wise'!AF106)</f>
        <v/>
      </c>
      <c r="M3878" s="277" t="str">
        <f>IF('result subject-wise'!AO106="","",'result subject-wise'!AO106)</f>
        <v/>
      </c>
      <c r="N3878" s="276">
        <f t="shared" si="595"/>
        <v>199.5</v>
      </c>
      <c r="P3878" s="362"/>
    </row>
    <row r="3879" spans="1:16" ht="21" customHeight="1">
      <c r="A3879" s="891" t="str">
        <f>'statement of marks'!$CZ$3</f>
        <v xml:space="preserve"> MATHEMATICS</v>
      </c>
      <c r="B3879" s="892"/>
      <c r="C3879" s="277">
        <f>IF('statement of marks'!CZ106="","",'statement of marks'!CZ106)</f>
        <v>5</v>
      </c>
      <c r="D3879" s="277">
        <f>IF('statement of marks'!DA106="","",'statement of marks'!DA106)</f>
        <v>4</v>
      </c>
      <c r="E3879" s="277">
        <f>IF('statement of marks'!DB106="","",'statement of marks'!DB106)</f>
        <v>8</v>
      </c>
      <c r="F3879" s="360">
        <f>IF('statement of marks'!DD106="","",'statement of marks'!DD106)</f>
        <v>1</v>
      </c>
      <c r="G3879" s="277">
        <f>IF('statement of marks'!DE106="","",'statement of marks'!DE106)</f>
        <v>25</v>
      </c>
      <c r="H3879" s="270">
        <f t="shared" si="593"/>
        <v>43</v>
      </c>
      <c r="I3879" s="202">
        <f>IF('statement of marks'!DG106="","",'statement of marks'!DG106)</f>
        <v>90</v>
      </c>
      <c r="J3879" s="203">
        <f t="shared" si="594"/>
        <v>133</v>
      </c>
      <c r="K3879" s="275" t="str">
        <f>CONCATENATE('statement of marks'!IT106,'statement of marks'!IU106,'statement of marks'!IV106)</f>
        <v/>
      </c>
      <c r="L3879" s="277" t="str">
        <f>IF('result subject-wise'!AG106="","",'result subject-wise'!AG106)</f>
        <v/>
      </c>
      <c r="M3879" s="277" t="str">
        <f>IF('result subject-wise'!AP106="","",'result subject-wise'!AP106)</f>
        <v/>
      </c>
      <c r="N3879" s="276">
        <f t="shared" si="595"/>
        <v>133</v>
      </c>
      <c r="P3879" s="362"/>
    </row>
    <row r="3880" spans="1:16" ht="21" customHeight="1">
      <c r="A3880" s="911" t="s">
        <v>214</v>
      </c>
      <c r="B3880" s="912"/>
      <c r="C3880" s="274">
        <f t="shared" ref="C3880:D3880" si="596">IF(C3879="","",SUM(C3874:C3879))</f>
        <v>15</v>
      </c>
      <c r="D3880" s="274">
        <f t="shared" si="596"/>
        <v>14</v>
      </c>
      <c r="E3880" s="274">
        <f>IF(E3879="","",SUM(E3874:E3879))</f>
        <v>17</v>
      </c>
      <c r="F3880" s="361">
        <f>IF(F3879="","",SUM(F3874:F3879))</f>
        <v>1.5</v>
      </c>
      <c r="G3880" s="274">
        <f t="shared" ref="G3880:J3880" si="597">IF(G3879="","",SUM(G3874:G3879))</f>
        <v>95</v>
      </c>
      <c r="H3880" s="274">
        <f t="shared" si="597"/>
        <v>142.5</v>
      </c>
      <c r="I3880" s="274">
        <f t="shared" si="597"/>
        <v>190</v>
      </c>
      <c r="J3880" s="274">
        <f t="shared" si="597"/>
        <v>332.5</v>
      </c>
      <c r="K3880" s="913"/>
      <c r="L3880" s="914"/>
      <c r="M3880" s="919">
        <f>COUNTIF(M3874:M3879,"F")</f>
        <v>0</v>
      </c>
      <c r="N3880" s="273">
        <f>SUM(N3874:N3879)</f>
        <v>332.5</v>
      </c>
      <c r="P3880" s="362"/>
    </row>
    <row r="3881" spans="1:16" ht="21" customHeight="1">
      <c r="A3881" s="911" t="s">
        <v>199</v>
      </c>
      <c r="B3881" s="912"/>
      <c r="C3881" s="270">
        <f>60-(COUNTIF(C3874:C3879,"NA")*C3873+COUNTIF(C3874:C3879,"ML")*C3873)</f>
        <v>60</v>
      </c>
      <c r="D3881" s="270">
        <f>60-(COUNTIF(D3874:D3879,"NA")*D3873+COUNTIF(D3874:D3879,"ML")*D3873)</f>
        <v>60</v>
      </c>
      <c r="E3881" s="270">
        <f>53-(COUNTIF(E3874:E3879,"NA")*9+COUNTIF(E3874:E3879,"ML")*9)</f>
        <v>53</v>
      </c>
      <c r="F3881" s="270">
        <f>7-(COUNTIF(F3874:F3879,"ML")*1)</f>
        <v>7</v>
      </c>
      <c r="G3881" s="270">
        <f>420-(COUNTIF(G3874:G3879,"NA")*G3873+COUNTIF(G3874:G3879,"ML")*G3873)</f>
        <v>420</v>
      </c>
      <c r="H3881" s="270">
        <f>SUM(C3881:G3881)</f>
        <v>600</v>
      </c>
      <c r="I3881" s="270">
        <f>600-(COUNTIF(I3874:I3879,"ML")*100)</f>
        <v>600</v>
      </c>
      <c r="J3881" s="270">
        <f>SUM(H3881:I3881)</f>
        <v>1200</v>
      </c>
      <c r="K3881" s="915"/>
      <c r="L3881" s="916"/>
      <c r="M3881" s="920"/>
      <c r="N3881" s="201">
        <f>6*N3873</f>
        <v>1200</v>
      </c>
      <c r="P3881" s="362"/>
    </row>
    <row r="3882" spans="1:16" ht="21" customHeight="1">
      <c r="A3882" s="922" t="s">
        <v>130</v>
      </c>
      <c r="B3882" s="923"/>
      <c r="C3882" s="204">
        <f t="shared" ref="C3882:J3882" si="598">C3880/C3881*100</f>
        <v>25</v>
      </c>
      <c r="D3882" s="204">
        <f t="shared" si="598"/>
        <v>23.333333333333332</v>
      </c>
      <c r="E3882" s="204">
        <f t="shared" si="598"/>
        <v>32.075471698113205</v>
      </c>
      <c r="F3882" s="204">
        <f t="shared" si="598"/>
        <v>21.428571428571427</v>
      </c>
      <c r="G3882" s="204">
        <f t="shared" si="598"/>
        <v>22.61904761904762</v>
      </c>
      <c r="H3882" s="204">
        <f t="shared" si="598"/>
        <v>23.75</v>
      </c>
      <c r="I3882" s="204">
        <f t="shared" si="598"/>
        <v>31.666666666666664</v>
      </c>
      <c r="J3882" s="204">
        <f t="shared" si="598"/>
        <v>27.708333333333336</v>
      </c>
      <c r="K3882" s="917"/>
      <c r="L3882" s="918"/>
      <c r="M3882" s="921"/>
      <c r="N3882" s="354">
        <f>N3880/N3881*100</f>
        <v>27.708333333333336</v>
      </c>
      <c r="P3882" s="363"/>
    </row>
    <row r="3883" spans="1:16" ht="21" customHeight="1">
      <c r="A3883" s="891" t="str">
        <f>'statement of marks'!$DS$3</f>
        <v>RAJASTHAN KA SWARNIM ITIHAS</v>
      </c>
      <c r="B3883" s="892"/>
      <c r="C3883" s="272">
        <f>IF('statement of marks'!DS106="","",'statement of marks'!DS106)</f>
        <v>10</v>
      </c>
      <c r="D3883" s="272">
        <f>IF('statement of marks'!DT106="","",'statement of marks'!DT106)</f>
        <v>10</v>
      </c>
      <c r="E3883" s="277">
        <f>IF('statement of marks'!DU106="","",'statement of marks'!DU106)</f>
        <v>10</v>
      </c>
      <c r="F3883" s="924"/>
      <c r="G3883" s="272">
        <f>IF('statement of marks'!DW106="","",'statement of marks'!DW106)</f>
        <v>70</v>
      </c>
      <c r="H3883" s="270">
        <f>IF(G3883="","",SUM(C3883:G3883))</f>
        <v>100</v>
      </c>
      <c r="I3883" s="272">
        <f>IF('statement of marks'!DY106="","",'statement of marks'!DY106)</f>
        <v>100</v>
      </c>
      <c r="J3883" s="270">
        <f>IF(I3883="","",SUM(H3883:I3883))</f>
        <v>200</v>
      </c>
      <c r="K3883" s="275" t="str">
        <f>IF('statement of marks'!IW106="","",'statement of marks'!IW106)</f>
        <v/>
      </c>
      <c r="L3883" s="280" t="str">
        <f>IF('result subject-wise'!AQ106="","",'result subject-wise'!AQ106)</f>
        <v/>
      </c>
      <c r="M3883" s="927" t="s">
        <v>441</v>
      </c>
      <c r="N3883" s="928"/>
      <c r="P3883" s="362"/>
    </row>
    <row r="3884" spans="1:16" ht="21" customHeight="1">
      <c r="A3884" s="891" t="str">
        <f>'statement of marks'!$EG$3</f>
        <v xml:space="preserve"> PH. AND HEALTH EDU.</v>
      </c>
      <c r="B3884" s="892"/>
      <c r="C3884" s="272">
        <f>IF('statement of marks'!EI106="","",'statement of marks'!EI106)</f>
        <v>14</v>
      </c>
      <c r="D3884" s="272">
        <f>IF('statement of marks'!EL106="","",'statement of marks'!EL106)</f>
        <v>11</v>
      </c>
      <c r="E3884" s="277">
        <f>IF('statement of marks'!EO106="","",'statement of marks'!EO106)</f>
        <v>25</v>
      </c>
      <c r="F3884" s="925"/>
      <c r="G3884" s="272">
        <f>IF('statement of marks'!EU106="","",'statement of marks'!EU106)</f>
        <v>38</v>
      </c>
      <c r="H3884" s="270">
        <f>IF(G3884="","",SUM(C3884:G3884))</f>
        <v>88</v>
      </c>
      <c r="I3884" s="272">
        <f>IF('statement of marks'!EZ106="","",'statement of marks'!EZ106)</f>
        <v>100</v>
      </c>
      <c r="J3884" s="270">
        <f>IF(I3884="","",SUM(H3884:I3884))</f>
        <v>188</v>
      </c>
      <c r="K3884" s="275" t="str">
        <f>IF('statement of marks'!IX106="","",'statement of marks'!IX106)</f>
        <v>A</v>
      </c>
      <c r="L3884" s="274" t="str">
        <f>IF('result subject-wise'!AR106="","",'result subject-wise'!AR106)</f>
        <v/>
      </c>
      <c r="M3884" s="929"/>
      <c r="N3884" s="930"/>
      <c r="P3884" s="362"/>
    </row>
    <row r="3885" spans="1:16" ht="21" customHeight="1">
      <c r="A3885" s="891" t="str">
        <f>'statement of marks'!$FJ$3</f>
        <v xml:space="preserve"> FOUNDATION OF IT</v>
      </c>
      <c r="B3885" s="892"/>
      <c r="C3885" s="272">
        <f>IF('statement of marks'!FJ106="","",'statement of marks'!FJ106)</f>
        <v>10</v>
      </c>
      <c r="D3885" s="272">
        <f>IF('statement of marks'!FK106="","",'statement of marks'!FK106)</f>
        <v>10</v>
      </c>
      <c r="E3885" s="277">
        <f>IF('statement of marks'!FL106="","",'statement of marks'!FL106)</f>
        <v>10</v>
      </c>
      <c r="F3885" s="926"/>
      <c r="G3885" s="272">
        <f>IF('statement of marks'!FP106="","",'statement of marks'!FP106)</f>
        <v>51</v>
      </c>
      <c r="H3885" s="270">
        <f>IF(G3885="","",SUM(C3885:G3885))</f>
        <v>81</v>
      </c>
      <c r="I3885" s="272">
        <f>IF('statement of marks'!FU106="","",'statement of marks'!FU106)</f>
        <v>90</v>
      </c>
      <c r="J3885" s="270">
        <f>IF(I3885="","",SUM(H3885:I3885))</f>
        <v>171</v>
      </c>
      <c r="K3885" s="275" t="str">
        <f>IF('statement of marks'!IY106="","",'statement of marks'!IY106)</f>
        <v>A</v>
      </c>
      <c r="L3885" s="274" t="str">
        <f>IF('result subject-wise'!AS106="","",'result subject-wise'!AS106)</f>
        <v/>
      </c>
      <c r="M3885" s="931" t="str">
        <f>IF('result subject-wise'!AV106="","",'result subject-wise'!AV106)</f>
        <v/>
      </c>
      <c r="N3885" s="932"/>
      <c r="P3885" s="362"/>
    </row>
    <row r="3886" spans="1:16" ht="21" customHeight="1">
      <c r="A3886" s="891" t="str">
        <f>'statement of marks'!$GE$3</f>
        <v xml:space="preserve"> S.U.P.W.</v>
      </c>
      <c r="B3886" s="892"/>
      <c r="C3886" s="933" t="s">
        <v>244</v>
      </c>
      <c r="D3886" s="934"/>
      <c r="E3886" s="933" t="s">
        <v>74</v>
      </c>
      <c r="F3886" s="933"/>
      <c r="G3886" s="934"/>
      <c r="H3886" s="934" t="s">
        <v>75</v>
      </c>
      <c r="I3886" s="934"/>
      <c r="J3886" s="270" t="s">
        <v>35</v>
      </c>
      <c r="K3886" s="274" t="s">
        <v>52</v>
      </c>
      <c r="L3886" s="935"/>
      <c r="M3886" s="933" t="s">
        <v>130</v>
      </c>
      <c r="N3886" s="936"/>
      <c r="P3886" s="362"/>
    </row>
    <row r="3887" spans="1:16" ht="21" customHeight="1">
      <c r="A3887" s="891"/>
      <c r="B3887" s="892"/>
      <c r="C3887" s="934">
        <f>'statement of marks'!$GE$6</f>
        <v>25</v>
      </c>
      <c r="D3887" s="934"/>
      <c r="E3887" s="934">
        <f>'statement of marks'!$GF$6</f>
        <v>45</v>
      </c>
      <c r="F3887" s="934"/>
      <c r="G3887" s="934"/>
      <c r="H3887" s="934">
        <f>'statement of marks'!$GG$6</f>
        <v>30</v>
      </c>
      <c r="I3887" s="934"/>
      <c r="J3887" s="270">
        <f>SUM(C3887,E3887,H3887)</f>
        <v>100</v>
      </c>
      <c r="K3887" s="274"/>
      <c r="L3887" s="935"/>
      <c r="M3887" s="937" t="str">
        <f>IF(M3885="PASS",N3882,"")</f>
        <v/>
      </c>
      <c r="N3887" s="938"/>
      <c r="P3887" s="362"/>
    </row>
    <row r="3888" spans="1:16" ht="21" customHeight="1">
      <c r="A3888" s="891"/>
      <c r="B3888" s="892"/>
      <c r="C3888" s="939">
        <f>IF('statement of marks'!GE106="","",'statement of marks'!GE106)</f>
        <v>24</v>
      </c>
      <c r="D3888" s="939"/>
      <c r="E3888" s="939">
        <f>'statement of marks'!GF106</f>
        <v>44</v>
      </c>
      <c r="F3888" s="939"/>
      <c r="G3888" s="939"/>
      <c r="H3888" s="939">
        <f>'statement of marks'!GG106</f>
        <v>30</v>
      </c>
      <c r="I3888" s="939"/>
      <c r="J3888" s="272">
        <f>IF(H3888="","",SUM(C3888,E3888,H3888))</f>
        <v>98</v>
      </c>
      <c r="K3888" s="275" t="str">
        <f>IF('statement of marks'!IZ106="","",'statement of marks'!IZ106)</f>
        <v>A</v>
      </c>
      <c r="L3888" s="935"/>
      <c r="M3888" s="940" t="s">
        <v>50</v>
      </c>
      <c r="N3888" s="941"/>
      <c r="P3888" s="362"/>
    </row>
    <row r="3889" spans="1:16" ht="21" customHeight="1">
      <c r="A3889" s="891" t="str">
        <f>'statement of marks'!$GN$3</f>
        <v xml:space="preserve"> ART EDU.</v>
      </c>
      <c r="B3889" s="892"/>
      <c r="C3889" s="934" t="s">
        <v>76</v>
      </c>
      <c r="D3889" s="934"/>
      <c r="E3889" s="934" t="s">
        <v>77</v>
      </c>
      <c r="F3889" s="934"/>
      <c r="G3889" s="934"/>
      <c r="H3889" s="934" t="s">
        <v>78</v>
      </c>
      <c r="I3889" s="934"/>
      <c r="J3889" s="270" t="s">
        <v>35</v>
      </c>
      <c r="K3889" s="274" t="s">
        <v>52</v>
      </c>
      <c r="L3889" s="935"/>
      <c r="M3889" s="942" t="str">
        <f>IF(M3887="","",IF(M3887&gt;=60,"FIRST",IF(M3887&gt;=48,"SECOND",IF(M3887&gt;=36,"THIRD"))))</f>
        <v/>
      </c>
      <c r="N3889" s="943"/>
      <c r="P3889" s="362"/>
    </row>
    <row r="3890" spans="1:16" ht="21" customHeight="1">
      <c r="A3890" s="891"/>
      <c r="B3890" s="892"/>
      <c r="C3890" s="934">
        <f>'statement of marks'!$GN$6</f>
        <v>25</v>
      </c>
      <c r="D3890" s="934"/>
      <c r="E3890" s="274">
        <f>'statement of marks'!$GO$6</f>
        <v>30</v>
      </c>
      <c r="F3890" s="274"/>
      <c r="G3890" s="270">
        <f>'statement of marks'!$GP$6</f>
        <v>30</v>
      </c>
      <c r="H3890" s="934">
        <f>'statement of marks'!$GQ$6</f>
        <v>15</v>
      </c>
      <c r="I3890" s="934"/>
      <c r="J3890" s="270">
        <f>SUM(C3890,E3890,G3890,H3890)</f>
        <v>100</v>
      </c>
      <c r="K3890" s="274"/>
      <c r="L3890" s="935"/>
      <c r="M3890" s="942"/>
      <c r="N3890" s="943"/>
      <c r="P3890" s="362"/>
    </row>
    <row r="3891" spans="1:16" ht="21" customHeight="1">
      <c r="A3891" s="891"/>
      <c r="B3891" s="892"/>
      <c r="C3891" s="939">
        <f>IF('statement of marks'!GN106="","",'statement of marks'!GN106)</f>
        <v>24</v>
      </c>
      <c r="D3891" s="939"/>
      <c r="E3891" s="277">
        <f>'statement of marks'!GO106</f>
        <v>28</v>
      </c>
      <c r="F3891" s="277"/>
      <c r="G3891" s="272">
        <f>'statement of marks'!GP106</f>
        <v>27</v>
      </c>
      <c r="H3891" s="939">
        <f>'statement of marks'!GQ106</f>
        <v>14</v>
      </c>
      <c r="I3891" s="939"/>
      <c r="J3891" s="270">
        <f>IF(H3891="","",SUM(C3891:H3891))</f>
        <v>93</v>
      </c>
      <c r="K3891" s="275" t="str">
        <f>IF('statement of marks'!JA106="","",'statement of marks'!JA106)</f>
        <v>A</v>
      </c>
      <c r="L3891" s="944" t="s">
        <v>442</v>
      </c>
      <c r="M3891" s="945"/>
      <c r="N3891" s="946"/>
      <c r="P3891" s="362"/>
    </row>
    <row r="3892" spans="1:16" ht="21" customHeight="1">
      <c r="A3892" s="922" t="s">
        <v>439</v>
      </c>
      <c r="B3892" s="923"/>
      <c r="C3892" s="901" t="str">
        <f>'statement of marks'!HK106</f>
        <v/>
      </c>
      <c r="D3892" s="901"/>
      <c r="E3892" s="901"/>
      <c r="F3892" s="278"/>
      <c r="G3892" s="278" t="s">
        <v>211</v>
      </c>
      <c r="H3892" s="275" t="str">
        <f>IF('statement of marks'!DR106="","",'statement of marks'!DR106)</f>
        <v/>
      </c>
      <c r="I3892" s="942" t="s">
        <v>209</v>
      </c>
      <c r="J3892" s="942"/>
      <c r="K3892" s="272" t="str">
        <f>IF('statement of marks'!HM106="","",'statement of marks'!HM106)</f>
        <v/>
      </c>
      <c r="L3892" s="945"/>
      <c r="M3892" s="945"/>
      <c r="N3892" s="946"/>
      <c r="P3892" s="362"/>
    </row>
    <row r="3893" spans="1:16" ht="21" customHeight="1">
      <c r="A3893" s="310" t="s">
        <v>363</v>
      </c>
      <c r="B3893" s="947" t="s">
        <v>202</v>
      </c>
      <c r="C3893" s="947"/>
      <c r="D3893" s="939" t="s">
        <v>203</v>
      </c>
      <c r="E3893" s="939"/>
      <c r="F3893" s="272"/>
      <c r="G3893" s="939" t="s">
        <v>204</v>
      </c>
      <c r="H3893" s="939"/>
      <c r="I3893" s="939" t="s">
        <v>205</v>
      </c>
      <c r="J3893" s="939"/>
      <c r="K3893" s="272" t="s">
        <v>324</v>
      </c>
      <c r="L3893" s="945"/>
      <c r="M3893" s="945"/>
      <c r="N3893" s="946"/>
      <c r="P3893" s="362"/>
    </row>
    <row r="3894" spans="1:16" ht="21" customHeight="1">
      <c r="A3894" s="891" t="s">
        <v>200</v>
      </c>
      <c r="B3894" s="892"/>
      <c r="C3894" s="277" t="str">
        <f>IF('statement of marks'!HO106="","",'statement of marks'!HO106)</f>
        <v/>
      </c>
      <c r="D3894" s="893" t="str">
        <f>IF('statement of marks'!HQ106="","",'statement of marks'!HQ106)</f>
        <v/>
      </c>
      <c r="E3894" s="893"/>
      <c r="F3894" s="277"/>
      <c r="G3894" s="893" t="str">
        <f>IF('statement of marks'!HS106="","",'statement of marks'!HS106)</f>
        <v/>
      </c>
      <c r="H3894" s="893"/>
      <c r="I3894" s="893" t="str">
        <f>IF('statement of marks'!HU106="","",'statement of marks'!HU106)</f>
        <v/>
      </c>
      <c r="J3894" s="893"/>
      <c r="K3894" s="275" t="str">
        <f>'statement of marks'!HW106</f>
        <v/>
      </c>
      <c r="L3894" s="894" t="str">
        <f>IF(OR(M3885="PASS",M3885="FAIL"),'result subject-wise'!$AV$112,"")</f>
        <v/>
      </c>
      <c r="M3894" s="894"/>
      <c r="N3894" s="895"/>
      <c r="P3894" s="362"/>
    </row>
    <row r="3895" spans="1:16" ht="21" customHeight="1">
      <c r="A3895" s="896" t="s">
        <v>201</v>
      </c>
      <c r="B3895" s="897"/>
      <c r="C3895" s="274" t="str">
        <f>IF('statement of marks'!HN106="","",'statement of marks'!HN106)</f>
        <v/>
      </c>
      <c r="D3895" s="898" t="str">
        <f>IF('statement of marks'!HP106="","",'statement of marks'!HP106)</f>
        <v/>
      </c>
      <c r="E3895" s="898"/>
      <c r="F3895" s="274"/>
      <c r="G3895" s="898" t="str">
        <f>IF('statement of marks'!HR106="","",'statement of marks'!HR106)</f>
        <v/>
      </c>
      <c r="H3895" s="898"/>
      <c r="I3895" s="898" t="str">
        <f>IF('statement of marks'!HT106="","",'statement of marks'!HT106)</f>
        <v/>
      </c>
      <c r="J3895" s="898"/>
      <c r="K3895" s="274" t="str">
        <f>'statement of marks'!HV106</f>
        <v/>
      </c>
      <c r="L3895" s="894"/>
      <c r="M3895" s="894"/>
      <c r="N3895" s="895"/>
      <c r="P3895" s="362"/>
    </row>
    <row r="3896" spans="1:16" ht="21" customHeight="1">
      <c r="A3896" s="899" t="s">
        <v>323</v>
      </c>
      <c r="B3896" s="900"/>
      <c r="C3896" s="22"/>
      <c r="D3896" s="901"/>
      <c r="E3896" s="901"/>
      <c r="F3896" s="278"/>
      <c r="G3896" s="901"/>
      <c r="H3896" s="901"/>
      <c r="I3896" s="901"/>
      <c r="J3896" s="901"/>
      <c r="K3896" s="901"/>
      <c r="L3896" s="901"/>
      <c r="M3896" s="901"/>
      <c r="N3896" s="902"/>
      <c r="P3896" s="362"/>
    </row>
    <row r="3897" spans="1:16" ht="21" customHeight="1">
      <c r="A3897" s="899" t="s">
        <v>206</v>
      </c>
      <c r="B3897" s="900"/>
      <c r="C3897" s="22"/>
      <c r="D3897" s="901"/>
      <c r="E3897" s="901"/>
      <c r="F3897" s="278"/>
      <c r="G3897" s="901"/>
      <c r="H3897" s="901"/>
      <c r="I3897" s="901"/>
      <c r="J3897" s="901"/>
      <c r="K3897" s="901"/>
      <c r="L3897" s="901"/>
      <c r="M3897" s="901"/>
      <c r="N3897" s="902"/>
      <c r="P3897" s="362"/>
    </row>
    <row r="3898" spans="1:16" ht="21" customHeight="1">
      <c r="A3898" s="891" t="s">
        <v>322</v>
      </c>
      <c r="B3898" s="892"/>
      <c r="C3898" s="22"/>
      <c r="D3898" s="901"/>
      <c r="E3898" s="901"/>
      <c r="F3898" s="278"/>
      <c r="G3898" s="901"/>
      <c r="H3898" s="901"/>
      <c r="I3898" s="901"/>
      <c r="J3898" s="901"/>
      <c r="K3898" s="594" t="s">
        <v>322</v>
      </c>
      <c r="L3898" s="901"/>
      <c r="M3898" s="901"/>
      <c r="N3898" s="902"/>
      <c r="P3898" s="362"/>
    </row>
    <row r="3899" spans="1:16" ht="21" customHeight="1">
      <c r="A3899" s="891" t="s">
        <v>207</v>
      </c>
      <c r="B3899" s="892"/>
      <c r="C3899" s="22"/>
      <c r="D3899" s="901"/>
      <c r="E3899" s="901"/>
      <c r="F3899" s="278"/>
      <c r="G3899" s="901"/>
      <c r="H3899" s="901"/>
      <c r="I3899" s="901"/>
      <c r="J3899" s="901"/>
      <c r="K3899" s="901"/>
      <c r="L3899" s="901"/>
      <c r="M3899" s="901"/>
      <c r="N3899" s="902"/>
      <c r="P3899" s="362"/>
    </row>
    <row r="3900" spans="1:16" ht="21" customHeight="1" thickBot="1">
      <c r="A3900" s="905" t="s">
        <v>208</v>
      </c>
      <c r="B3900" s="906"/>
      <c r="C3900" s="906"/>
      <c r="D3900" s="906"/>
      <c r="E3900" s="906"/>
      <c r="F3900" s="314"/>
      <c r="G3900" s="907">
        <f>'statement of marks'!$HV$108</f>
        <v>45781</v>
      </c>
      <c r="H3900" s="907"/>
      <c r="I3900" s="908" t="s">
        <v>210</v>
      </c>
      <c r="J3900" s="908"/>
      <c r="K3900" s="903"/>
      <c r="L3900" s="903"/>
      <c r="M3900" s="903"/>
      <c r="N3900" s="904"/>
      <c r="P3900" s="362"/>
    </row>
    <row r="3901" spans="1:16" ht="21" customHeight="1" thickTop="1"/>
  </sheetData>
  <sheetProtection algorithmName="SHA-512" hashValue="p5IcoSzh/gCBnS59JHPzuNjnz9RpqK3BwyJEuWklgEODt1ajZWDnNZ6r4dNMX1Jk6Oy5wScryyg0ADAv+aQwAg==" saltValue="nOgO5X/R+bi4w3pScIihhw==" spinCount="100000" sheet="1" formatCells="0" formatColumns="0" formatRows="0"/>
  <autoFilter ref="A1:A1797" xr:uid="{00000000-0001-0000-0500-000000000000}"/>
  <mergeCells count="11400">
    <mergeCell ref="A1:N1"/>
    <mergeCell ref="A2:N3"/>
    <mergeCell ref="I37:J37"/>
    <mergeCell ref="K37:N37"/>
    <mergeCell ref="I32:J32"/>
    <mergeCell ref="K35:N36"/>
    <mergeCell ref="I33:J33"/>
    <mergeCell ref="I34:J34"/>
    <mergeCell ref="D37:E37"/>
    <mergeCell ref="I31:J31"/>
    <mergeCell ref="A17:B17"/>
    <mergeCell ref="A18:B18"/>
    <mergeCell ref="A19:B19"/>
    <mergeCell ref="A31:B31"/>
    <mergeCell ref="C26:D26"/>
    <mergeCell ref="H30:I30"/>
    <mergeCell ref="L25:L27"/>
    <mergeCell ref="L28:L29"/>
    <mergeCell ref="A24:B24"/>
    <mergeCell ref="G37:H37"/>
    <mergeCell ref="D36:E36"/>
    <mergeCell ref="C28:D28"/>
    <mergeCell ref="C31:E31"/>
    <mergeCell ref="G35:H35"/>
    <mergeCell ref="G36:H36"/>
    <mergeCell ref="I35:J35"/>
    <mergeCell ref="I36:J36"/>
    <mergeCell ref="G33:H33"/>
    <mergeCell ref="D34:E34"/>
    <mergeCell ref="C30:D30"/>
    <mergeCell ref="M9:M11"/>
    <mergeCell ref="H8:I8"/>
    <mergeCell ref="A20:B20"/>
    <mergeCell ref="C4:G4"/>
    <mergeCell ref="A16:B16"/>
    <mergeCell ref="E8:G8"/>
    <mergeCell ref="A7:B7"/>
    <mergeCell ref="A8:B8"/>
    <mergeCell ref="I1826:J1826"/>
    <mergeCell ref="D1827:E1827"/>
    <mergeCell ref="G1827:H1827"/>
    <mergeCell ref="I1827:J1827"/>
    <mergeCell ref="M1822:N1823"/>
    <mergeCell ref="L1824:N1826"/>
    <mergeCell ref="A1825:B1825"/>
    <mergeCell ref="C1825:E1825"/>
    <mergeCell ref="I1825:J1825"/>
    <mergeCell ref="B1826:C1826"/>
    <mergeCell ref="D1826:E1826"/>
    <mergeCell ref="G1826:H1826"/>
    <mergeCell ref="A1827:B1827"/>
    <mergeCell ref="L1827:N1828"/>
    <mergeCell ref="E25:G25"/>
    <mergeCell ref="E27:G27"/>
    <mergeCell ref="H25:I25"/>
    <mergeCell ref="H27:I27"/>
    <mergeCell ref="G39:H39"/>
    <mergeCell ref="L33:N34"/>
    <mergeCell ref="A38:B38"/>
    <mergeCell ref="A35:B35"/>
    <mergeCell ref="D32:E32"/>
    <mergeCell ref="B32:C32"/>
    <mergeCell ref="D33:E33"/>
    <mergeCell ref="I39:J39"/>
    <mergeCell ref="A1828:B1828"/>
    <mergeCell ref="D1828:E1828"/>
    <mergeCell ref="G1828:H1828"/>
    <mergeCell ref="I1828:J1828"/>
    <mergeCell ref="M1820:N1820"/>
    <mergeCell ref="M1821:N1821"/>
    <mergeCell ref="A1822:B1824"/>
    <mergeCell ref="L1822:L1823"/>
    <mergeCell ref="C1823:D1823"/>
    <mergeCell ref="H1823:I1823"/>
    <mergeCell ref="C1824:D1824"/>
    <mergeCell ref="H1824:I1824"/>
    <mergeCell ref="C1781:D1781"/>
    <mergeCell ref="E1781:G1781"/>
    <mergeCell ref="H1781:I1781"/>
    <mergeCell ref="C1782:D1782"/>
    <mergeCell ref="K38:N39"/>
    <mergeCell ref="L30:N32"/>
    <mergeCell ref="E26:G26"/>
    <mergeCell ref="H26:I26"/>
    <mergeCell ref="C25:D25"/>
    <mergeCell ref="C27:D27"/>
    <mergeCell ref="A25:B27"/>
    <mergeCell ref="A28:B30"/>
    <mergeCell ref="G32:H32"/>
    <mergeCell ref="A33:B33"/>
    <mergeCell ref="C29:D29"/>
    <mergeCell ref="H29:I29"/>
    <mergeCell ref="E28:G28"/>
    <mergeCell ref="H28:I28"/>
    <mergeCell ref="C1821:D1821"/>
    <mergeCell ref="E1821:G1821"/>
    <mergeCell ref="H1821:I1821"/>
    <mergeCell ref="C1822:D1822"/>
    <mergeCell ref="E1822:G1822"/>
    <mergeCell ref="H1822:I1822"/>
    <mergeCell ref="A1807:B1807"/>
    <mergeCell ref="A1808:B1808"/>
    <mergeCell ref="A1809:B1809"/>
    <mergeCell ref="A1819:B1821"/>
    <mergeCell ref="C1819:D1819"/>
    <mergeCell ref="E1819:G1819"/>
    <mergeCell ref="H1819:I1819"/>
    <mergeCell ref="L1819:L1821"/>
    <mergeCell ref="M1819:N1819"/>
    <mergeCell ref="G34:H34"/>
    <mergeCell ref="A34:B34"/>
    <mergeCell ref="A37:B37"/>
    <mergeCell ref="D35:E35"/>
    <mergeCell ref="B9:B11"/>
    <mergeCell ref="C9:C11"/>
    <mergeCell ref="D9:D11"/>
    <mergeCell ref="C8:D8"/>
    <mergeCell ref="L9:L11"/>
    <mergeCell ref="N9:N11"/>
    <mergeCell ref="C5:N5"/>
    <mergeCell ref="K4:L4"/>
    <mergeCell ref="A5:B5"/>
    <mergeCell ref="A6:B6"/>
    <mergeCell ref="A9:A11"/>
    <mergeCell ref="E9:E11"/>
    <mergeCell ref="A15:B15"/>
    <mergeCell ref="C6:N6"/>
    <mergeCell ref="C7:N7"/>
    <mergeCell ref="A4:B4"/>
    <mergeCell ref="A12:B12"/>
    <mergeCell ref="A13:B13"/>
    <mergeCell ref="A14:B14"/>
    <mergeCell ref="M4:N4"/>
    <mergeCell ref="G9:G11"/>
    <mergeCell ref="H9:H11"/>
    <mergeCell ref="I9:I11"/>
    <mergeCell ref="L8:N8"/>
    <mergeCell ref="J8:K8"/>
    <mergeCell ref="A23:B23"/>
    <mergeCell ref="J9:J11"/>
    <mergeCell ref="K9:K11"/>
    <mergeCell ref="A21:B21"/>
    <mergeCell ref="A22:B22"/>
    <mergeCell ref="A1813:B1813"/>
    <mergeCell ref="A1814:B1814"/>
    <mergeCell ref="A1815:B1815"/>
    <mergeCell ref="A1816:B1816"/>
    <mergeCell ref="A1817:B1817"/>
    <mergeCell ref="A1818:B1818"/>
    <mergeCell ref="C1820:D1820"/>
    <mergeCell ref="E1820:G1820"/>
    <mergeCell ref="H1820:I1820"/>
    <mergeCell ref="M28:N29"/>
    <mergeCell ref="M25:N25"/>
    <mergeCell ref="D38:E38"/>
    <mergeCell ref="A39:E39"/>
    <mergeCell ref="A36:B36"/>
    <mergeCell ref="I38:J38"/>
    <mergeCell ref="G38:H38"/>
    <mergeCell ref="A1790:B1790"/>
    <mergeCell ref="D1790:E1790"/>
    <mergeCell ref="G1790:H1790"/>
    <mergeCell ref="I1790:J1790"/>
    <mergeCell ref="A1791:B1791"/>
    <mergeCell ref="D1791:E1791"/>
    <mergeCell ref="G1791:H1791"/>
    <mergeCell ref="I1791:J1791"/>
    <mergeCell ref="A1792:B1792"/>
    <mergeCell ref="D1792:E1792"/>
    <mergeCell ref="G1792:H1792"/>
    <mergeCell ref="I1792:J1792"/>
    <mergeCell ref="K1790:N1791"/>
    <mergeCell ref="K1792:N1792"/>
    <mergeCell ref="A1793:B1793"/>
    <mergeCell ref="D1793:E1793"/>
    <mergeCell ref="G1793:H1793"/>
    <mergeCell ref="I1793:J1793"/>
    <mergeCell ref="G1794:H1794"/>
    <mergeCell ref="I1794:J1794"/>
    <mergeCell ref="A1799:B1799"/>
    <mergeCell ref="A1800:B1800"/>
    <mergeCell ref="C1800:N1800"/>
    <mergeCell ref="A1801:B1801"/>
    <mergeCell ref="C1801:N1801"/>
    <mergeCell ref="A1802:B1802"/>
    <mergeCell ref="G1755:H1755"/>
    <mergeCell ref="I1755:J1755"/>
    <mergeCell ref="A1760:B1760"/>
    <mergeCell ref="A1761:B1761"/>
    <mergeCell ref="C1761:N1761"/>
    <mergeCell ref="A1762:B1762"/>
    <mergeCell ref="C1762:N1762"/>
    <mergeCell ref="A1763:B1763"/>
    <mergeCell ref="A1768:B1768"/>
    <mergeCell ref="A1769:B1769"/>
    <mergeCell ref="A1770:B1770"/>
    <mergeCell ref="A1771:B1771"/>
    <mergeCell ref="A1772:B1772"/>
    <mergeCell ref="A1773:B1773"/>
    <mergeCell ref="A1774:B1774"/>
    <mergeCell ref="A1767:B1767"/>
    <mergeCell ref="K1774:L1776"/>
    <mergeCell ref="M1774:M1776"/>
    <mergeCell ref="E1782:G1782"/>
    <mergeCell ref="H1782:I1782"/>
    <mergeCell ref="C1783:D1783"/>
    <mergeCell ref="E1783:G1783"/>
    <mergeCell ref="H1783:I1783"/>
    <mergeCell ref="A1780:B1782"/>
    <mergeCell ref="C1780:D1780"/>
    <mergeCell ref="E1780:G1780"/>
    <mergeCell ref="H1780:I1780"/>
    <mergeCell ref="L1780:L1782"/>
    <mergeCell ref="M1780:N1780"/>
    <mergeCell ref="M1781:N1781"/>
    <mergeCell ref="M1782:N1782"/>
    <mergeCell ref="A1783:B1785"/>
    <mergeCell ref="L1783:L1784"/>
    <mergeCell ref="M1783:N1784"/>
    <mergeCell ref="L1785:N1787"/>
    <mergeCell ref="A1786:B1786"/>
    <mergeCell ref="C1786:E1786"/>
    <mergeCell ref="I1786:J1786"/>
    <mergeCell ref="B1787:C1787"/>
    <mergeCell ref="C1784:D1784"/>
    <mergeCell ref="H1784:I1784"/>
    <mergeCell ref="C1785:D1785"/>
    <mergeCell ref="H1785:I1785"/>
    <mergeCell ref="I1787:J1787"/>
    <mergeCell ref="D1787:E1787"/>
    <mergeCell ref="G1787:H1787"/>
    <mergeCell ref="G1716:H1716"/>
    <mergeCell ref="I1716:J1716"/>
    <mergeCell ref="A1721:B1721"/>
    <mergeCell ref="A1722:B1722"/>
    <mergeCell ref="C1722:N1722"/>
    <mergeCell ref="A1723:B1723"/>
    <mergeCell ref="C1723:N1723"/>
    <mergeCell ref="A1724:B1724"/>
    <mergeCell ref="A1729:B1729"/>
    <mergeCell ref="A1730:B1730"/>
    <mergeCell ref="A1731:B1731"/>
    <mergeCell ref="A1732:B1732"/>
    <mergeCell ref="A1733:B1733"/>
    <mergeCell ref="A1734:B1734"/>
    <mergeCell ref="A1735:B1735"/>
    <mergeCell ref="A1728:B1728"/>
    <mergeCell ref="K1735:L1737"/>
    <mergeCell ref="M1735:M1737"/>
    <mergeCell ref="C1742:D1742"/>
    <mergeCell ref="E1742:G1742"/>
    <mergeCell ref="H1742:I1742"/>
    <mergeCell ref="C1743:D1743"/>
    <mergeCell ref="E1743:G1743"/>
    <mergeCell ref="H1743:I1743"/>
    <mergeCell ref="C1744:D1744"/>
    <mergeCell ref="E1744:G1744"/>
    <mergeCell ref="H1744:I1744"/>
    <mergeCell ref="A1741:B1743"/>
    <mergeCell ref="C1741:D1741"/>
    <mergeCell ref="E1741:G1741"/>
    <mergeCell ref="H1741:I1741"/>
    <mergeCell ref="L1741:L1743"/>
    <mergeCell ref="M1741:N1741"/>
    <mergeCell ref="M1742:N1742"/>
    <mergeCell ref="M1743:N1743"/>
    <mergeCell ref="A1744:B1746"/>
    <mergeCell ref="L1744:L1745"/>
    <mergeCell ref="M1744:N1745"/>
    <mergeCell ref="L1746:N1748"/>
    <mergeCell ref="A1747:B1747"/>
    <mergeCell ref="C1747:E1747"/>
    <mergeCell ref="I1747:J1747"/>
    <mergeCell ref="B1748:C1748"/>
    <mergeCell ref="C1745:D1745"/>
    <mergeCell ref="H1745:I1745"/>
    <mergeCell ref="C1746:D1746"/>
    <mergeCell ref="H1746:I1746"/>
    <mergeCell ref="I1748:J1748"/>
    <mergeCell ref="D1748:E1748"/>
    <mergeCell ref="G1748:H1748"/>
    <mergeCell ref="G1677:H1677"/>
    <mergeCell ref="I1677:J1677"/>
    <mergeCell ref="A1682:B1682"/>
    <mergeCell ref="A1683:B1683"/>
    <mergeCell ref="C1683:N1683"/>
    <mergeCell ref="A1684:B1684"/>
    <mergeCell ref="C1684:N1684"/>
    <mergeCell ref="A1685:B1685"/>
    <mergeCell ref="A1690:B1690"/>
    <mergeCell ref="A1691:B1691"/>
    <mergeCell ref="A1692:B1692"/>
    <mergeCell ref="A1693:B1693"/>
    <mergeCell ref="A1694:B1694"/>
    <mergeCell ref="A1695:B1695"/>
    <mergeCell ref="A1696:B1696"/>
    <mergeCell ref="A1689:B1689"/>
    <mergeCell ref="K1696:L1698"/>
    <mergeCell ref="M1696:M1698"/>
    <mergeCell ref="C1703:D1703"/>
    <mergeCell ref="E1703:G1703"/>
    <mergeCell ref="H1703:I1703"/>
    <mergeCell ref="C1704:D1704"/>
    <mergeCell ref="E1704:G1704"/>
    <mergeCell ref="H1704:I1704"/>
    <mergeCell ref="C1705:D1705"/>
    <mergeCell ref="E1705:G1705"/>
    <mergeCell ref="H1705:I1705"/>
    <mergeCell ref="A1702:B1704"/>
    <mergeCell ref="C1702:D1702"/>
    <mergeCell ref="E1702:G1702"/>
    <mergeCell ref="H1702:I1702"/>
    <mergeCell ref="L1702:L1704"/>
    <mergeCell ref="M1702:N1702"/>
    <mergeCell ref="M1703:N1703"/>
    <mergeCell ref="M1704:N1704"/>
    <mergeCell ref="A1705:B1707"/>
    <mergeCell ref="L1705:L1706"/>
    <mergeCell ref="M1705:N1706"/>
    <mergeCell ref="L1707:N1709"/>
    <mergeCell ref="A1708:B1708"/>
    <mergeCell ref="C1708:E1708"/>
    <mergeCell ref="I1708:J1708"/>
    <mergeCell ref="B1709:C1709"/>
    <mergeCell ref="C1706:D1706"/>
    <mergeCell ref="H1706:I1706"/>
    <mergeCell ref="C1707:D1707"/>
    <mergeCell ref="H1707:I1707"/>
    <mergeCell ref="I1709:J1709"/>
    <mergeCell ref="D1709:E1709"/>
    <mergeCell ref="G1709:H1709"/>
    <mergeCell ref="H1667:I1667"/>
    <mergeCell ref="C1668:D1668"/>
    <mergeCell ref="H1668:I1668"/>
    <mergeCell ref="I1670:J1670"/>
    <mergeCell ref="D1671:E1671"/>
    <mergeCell ref="G1671:H1671"/>
    <mergeCell ref="I1671:J1671"/>
    <mergeCell ref="D1670:E1670"/>
    <mergeCell ref="G1670:H1670"/>
    <mergeCell ref="A1671:B1671"/>
    <mergeCell ref="L1671:N1672"/>
    <mergeCell ref="A1672:B1672"/>
    <mergeCell ref="D1672:E1672"/>
    <mergeCell ref="G1672:H1672"/>
    <mergeCell ref="I1672:J1672"/>
    <mergeCell ref="A1673:B1673"/>
    <mergeCell ref="D1673:E1673"/>
    <mergeCell ref="G1673:H1673"/>
    <mergeCell ref="I1673:J1673"/>
    <mergeCell ref="A1674:B1674"/>
    <mergeCell ref="D1674:E1674"/>
    <mergeCell ref="G1674:H1674"/>
    <mergeCell ref="I1674:J1674"/>
    <mergeCell ref="A1675:B1675"/>
    <mergeCell ref="D1675:E1675"/>
    <mergeCell ref="G1675:H1675"/>
    <mergeCell ref="I1675:J1675"/>
    <mergeCell ref="K1673:N1674"/>
    <mergeCell ref="K1675:N1675"/>
    <mergeCell ref="A1676:B1676"/>
    <mergeCell ref="D1676:E1676"/>
    <mergeCell ref="G1676:H1676"/>
    <mergeCell ref="I1676:J1676"/>
    <mergeCell ref="A1634:B1634"/>
    <mergeCell ref="D1634:E1634"/>
    <mergeCell ref="G1634:H1634"/>
    <mergeCell ref="I1634:J1634"/>
    <mergeCell ref="A1635:B1635"/>
    <mergeCell ref="D1635:E1635"/>
    <mergeCell ref="G1635:H1635"/>
    <mergeCell ref="I1635:J1635"/>
    <mergeCell ref="A1636:B1636"/>
    <mergeCell ref="D1636:E1636"/>
    <mergeCell ref="G1636:H1636"/>
    <mergeCell ref="I1636:J1636"/>
    <mergeCell ref="K1634:N1635"/>
    <mergeCell ref="K1636:N1636"/>
    <mergeCell ref="A1637:B1637"/>
    <mergeCell ref="D1637:E1637"/>
    <mergeCell ref="G1637:H1637"/>
    <mergeCell ref="I1637:J1637"/>
    <mergeCell ref="G1638:H1638"/>
    <mergeCell ref="I1638:J1638"/>
    <mergeCell ref="A1643:B1643"/>
    <mergeCell ref="A1644:B1644"/>
    <mergeCell ref="C1644:N1644"/>
    <mergeCell ref="A1645:B1645"/>
    <mergeCell ref="C1645:N1645"/>
    <mergeCell ref="A1646:B1646"/>
    <mergeCell ref="A1651:B1651"/>
    <mergeCell ref="A1652:B1652"/>
    <mergeCell ref="A1653:B1653"/>
    <mergeCell ref="A1654:B1654"/>
    <mergeCell ref="A1655:B1655"/>
    <mergeCell ref="A1656:B1656"/>
    <mergeCell ref="A1657:B1657"/>
    <mergeCell ref="K1637:N1638"/>
    <mergeCell ref="A1638:E1638"/>
    <mergeCell ref="A1639:N1639"/>
    <mergeCell ref="A1640:N1641"/>
    <mergeCell ref="A1642:B1642"/>
    <mergeCell ref="C1642:G1642"/>
    <mergeCell ref="H1642:I1642"/>
    <mergeCell ref="K1642:L1642"/>
    <mergeCell ref="M1642:N1642"/>
    <mergeCell ref="C1643:N1643"/>
    <mergeCell ref="C1646:D1646"/>
    <mergeCell ref="E1646:G1646"/>
    <mergeCell ref="H1646:I1646"/>
    <mergeCell ref="J1646:K1646"/>
    <mergeCell ref="L1646:N1646"/>
    <mergeCell ref="A1647:A1649"/>
    <mergeCell ref="B1647:B1649"/>
    <mergeCell ref="C1647:C1649"/>
    <mergeCell ref="D1647:D1649"/>
    <mergeCell ref="E1647:E1649"/>
    <mergeCell ref="F1647:F1649"/>
    <mergeCell ref="G1647:G1649"/>
    <mergeCell ref="H1647:H1649"/>
    <mergeCell ref="I1647:I1649"/>
    <mergeCell ref="J1647:J1649"/>
    <mergeCell ref="K1647:K1649"/>
    <mergeCell ref="L1647:L1649"/>
    <mergeCell ref="M1647:M1649"/>
    <mergeCell ref="N1647:N1649"/>
    <mergeCell ref="A1650:B1650"/>
    <mergeCell ref="K1657:L1659"/>
    <mergeCell ref="C1625:D1625"/>
    <mergeCell ref="E1625:G1625"/>
    <mergeCell ref="H1625:I1625"/>
    <mergeCell ref="C1626:D1626"/>
    <mergeCell ref="E1626:G1626"/>
    <mergeCell ref="H1626:I1626"/>
    <mergeCell ref="C1627:D1627"/>
    <mergeCell ref="E1627:G1627"/>
    <mergeCell ref="H1627:I1627"/>
    <mergeCell ref="A1624:B1626"/>
    <mergeCell ref="C1624:D1624"/>
    <mergeCell ref="E1624:G1624"/>
    <mergeCell ref="H1624:I1624"/>
    <mergeCell ref="L1624:L1626"/>
    <mergeCell ref="M1624:N1624"/>
    <mergeCell ref="M1625:N1625"/>
    <mergeCell ref="M1626:N1626"/>
    <mergeCell ref="A1627:B1629"/>
    <mergeCell ref="L1627:L1628"/>
    <mergeCell ref="M1627:N1628"/>
    <mergeCell ref="L1629:N1631"/>
    <mergeCell ref="A1630:B1630"/>
    <mergeCell ref="C1630:E1630"/>
    <mergeCell ref="I1630:J1630"/>
    <mergeCell ref="B1631:C1631"/>
    <mergeCell ref="C1628:D1628"/>
    <mergeCell ref="H1628:I1628"/>
    <mergeCell ref="C1629:D1629"/>
    <mergeCell ref="H1629:I1629"/>
    <mergeCell ref="I1631:J1631"/>
    <mergeCell ref="D1632:E1632"/>
    <mergeCell ref="G1632:H1632"/>
    <mergeCell ref="I1632:J1632"/>
    <mergeCell ref="D1631:E1631"/>
    <mergeCell ref="G1631:H1631"/>
    <mergeCell ref="A1632:B1632"/>
    <mergeCell ref="L1632:N1633"/>
    <mergeCell ref="A1633:B1633"/>
    <mergeCell ref="D1633:E1633"/>
    <mergeCell ref="G1633:H1633"/>
    <mergeCell ref="I1633:J1633"/>
    <mergeCell ref="A1593:B1593"/>
    <mergeCell ref="D1593:E1593"/>
    <mergeCell ref="G1593:H1593"/>
    <mergeCell ref="I1593:J1593"/>
    <mergeCell ref="L1593:N1594"/>
    <mergeCell ref="A1594:B1594"/>
    <mergeCell ref="D1594:E1594"/>
    <mergeCell ref="G1594:H1594"/>
    <mergeCell ref="I1594:J1594"/>
    <mergeCell ref="A1595:B1595"/>
    <mergeCell ref="D1595:E1595"/>
    <mergeCell ref="G1595:H1595"/>
    <mergeCell ref="I1595:J1595"/>
    <mergeCell ref="K1595:N1596"/>
    <mergeCell ref="A1596:B1596"/>
    <mergeCell ref="D1596:E1596"/>
    <mergeCell ref="G1596:H1596"/>
    <mergeCell ref="I1596:J1596"/>
    <mergeCell ref="A1597:B1597"/>
    <mergeCell ref="D1597:E1597"/>
    <mergeCell ref="G1597:H1597"/>
    <mergeCell ref="I1597:J1597"/>
    <mergeCell ref="K1597:N1597"/>
    <mergeCell ref="A1598:B1598"/>
    <mergeCell ref="D1598:E1598"/>
    <mergeCell ref="G1598:H1598"/>
    <mergeCell ref="I1598:J1598"/>
    <mergeCell ref="K1598:N1599"/>
    <mergeCell ref="A1599:E1599"/>
    <mergeCell ref="G1599:H1599"/>
    <mergeCell ref="I1599:J1599"/>
    <mergeCell ref="A1604:B1604"/>
    <mergeCell ref="A1605:B1605"/>
    <mergeCell ref="C1605:N1605"/>
    <mergeCell ref="A1600:N1600"/>
    <mergeCell ref="A1601:N1602"/>
    <mergeCell ref="A1603:B1603"/>
    <mergeCell ref="C1603:G1603"/>
    <mergeCell ref="H1603:I1603"/>
    <mergeCell ref="K1603:L1603"/>
    <mergeCell ref="M1603:N1603"/>
    <mergeCell ref="C1604:N1604"/>
    <mergeCell ref="A1578:B1578"/>
    <mergeCell ref="A1579:B1579"/>
    <mergeCell ref="A1580:B1580"/>
    <mergeCell ref="A1581:B1581"/>
    <mergeCell ref="A1582:B1582"/>
    <mergeCell ref="A1583:B1583"/>
    <mergeCell ref="A1584:B1584"/>
    <mergeCell ref="A1585:B1587"/>
    <mergeCell ref="C1585:D1585"/>
    <mergeCell ref="E1585:G1585"/>
    <mergeCell ref="H1585:I1585"/>
    <mergeCell ref="L1585:L1587"/>
    <mergeCell ref="C1586:D1586"/>
    <mergeCell ref="E1586:G1586"/>
    <mergeCell ref="H1586:I1586"/>
    <mergeCell ref="C1587:D1587"/>
    <mergeCell ref="E1587:G1587"/>
    <mergeCell ref="H1587:I1587"/>
    <mergeCell ref="M1587:N1587"/>
    <mergeCell ref="A1588:B1590"/>
    <mergeCell ref="C1588:D1588"/>
    <mergeCell ref="E1588:G1588"/>
    <mergeCell ref="H1588:I1588"/>
    <mergeCell ref="L1588:L1589"/>
    <mergeCell ref="M1588:N1589"/>
    <mergeCell ref="C1589:D1589"/>
    <mergeCell ref="H1589:I1589"/>
    <mergeCell ref="C1590:D1590"/>
    <mergeCell ref="H1590:I1590"/>
    <mergeCell ref="L1590:N1592"/>
    <mergeCell ref="A1591:B1591"/>
    <mergeCell ref="C1591:E1591"/>
    <mergeCell ref="I1591:J1591"/>
    <mergeCell ref="B1592:C1592"/>
    <mergeCell ref="D1592:E1592"/>
    <mergeCell ref="G1592:H1592"/>
    <mergeCell ref="I1592:J1592"/>
    <mergeCell ref="K1579:L1581"/>
    <mergeCell ref="M1579:M1581"/>
    <mergeCell ref="F1582:F1584"/>
    <mergeCell ref="M1582:N1583"/>
    <mergeCell ref="M1584:N1584"/>
    <mergeCell ref="M1585:N1585"/>
    <mergeCell ref="M1586:N1586"/>
    <mergeCell ref="A1538:B1538"/>
    <mergeCell ref="A1539:B1539"/>
    <mergeCell ref="A1540:B1540"/>
    <mergeCell ref="K1540:L1542"/>
    <mergeCell ref="M1540:M1542"/>
    <mergeCell ref="A1541:B1541"/>
    <mergeCell ref="A1542:B1542"/>
    <mergeCell ref="A1561:N1561"/>
    <mergeCell ref="A1562:N1563"/>
    <mergeCell ref="A1564:B1564"/>
    <mergeCell ref="C1564:G1564"/>
    <mergeCell ref="H1564:I1564"/>
    <mergeCell ref="K1564:L1564"/>
    <mergeCell ref="M1564:N1564"/>
    <mergeCell ref="A1565:B1565"/>
    <mergeCell ref="C1565:N1565"/>
    <mergeCell ref="A1566:B1566"/>
    <mergeCell ref="C1566:N1566"/>
    <mergeCell ref="A1567:B1567"/>
    <mergeCell ref="C1567:N1567"/>
    <mergeCell ref="A1568:B1568"/>
    <mergeCell ref="C1568:D1568"/>
    <mergeCell ref="E1568:G1568"/>
    <mergeCell ref="H1568:I1568"/>
    <mergeCell ref="J1568:K1568"/>
    <mergeCell ref="L1568:N1568"/>
    <mergeCell ref="F1569:F1571"/>
    <mergeCell ref="I1552:J1552"/>
    <mergeCell ref="D1553:E1553"/>
    <mergeCell ref="G1553:H1553"/>
    <mergeCell ref="I1553:J1553"/>
    <mergeCell ref="A1576:B1576"/>
    <mergeCell ref="A1577:B1577"/>
    <mergeCell ref="A1549:B1551"/>
    <mergeCell ref="C1511:D1511"/>
    <mergeCell ref="E1549:G1549"/>
    <mergeCell ref="H1511:I1511"/>
    <mergeCell ref="L1549:L1550"/>
    <mergeCell ref="M1549:N1550"/>
    <mergeCell ref="C1512:D1512"/>
    <mergeCell ref="H1512:I1512"/>
    <mergeCell ref="C1551:D1551"/>
    <mergeCell ref="H1551:I1551"/>
    <mergeCell ref="L1551:N1553"/>
    <mergeCell ref="A1552:B1552"/>
    <mergeCell ref="C1552:E1552"/>
    <mergeCell ref="I1514:J1514"/>
    <mergeCell ref="B1553:C1553"/>
    <mergeCell ref="D1515:E1515"/>
    <mergeCell ref="G1515:H1515"/>
    <mergeCell ref="I1515:J1515"/>
    <mergeCell ref="D1514:E1514"/>
    <mergeCell ref="G1514:H1514"/>
    <mergeCell ref="A1515:B1515"/>
    <mergeCell ref="L1515:N1516"/>
    <mergeCell ref="A1543:B1543"/>
    <mergeCell ref="F1543:F1545"/>
    <mergeCell ref="M1543:N1544"/>
    <mergeCell ref="A1544:B1544"/>
    <mergeCell ref="A1545:B1545"/>
    <mergeCell ref="M1545:N1545"/>
    <mergeCell ref="A1546:B1548"/>
    <mergeCell ref="C1546:D1546"/>
    <mergeCell ref="E1546:G1546"/>
    <mergeCell ref="H1546:I1546"/>
    <mergeCell ref="L1546:L1548"/>
    <mergeCell ref="M1546:N1546"/>
    <mergeCell ref="C1547:D1547"/>
    <mergeCell ref="E1547:G1547"/>
    <mergeCell ref="H1547:I1547"/>
    <mergeCell ref="M1547:N1547"/>
    <mergeCell ref="C1548:D1548"/>
    <mergeCell ref="E1548:G1548"/>
    <mergeCell ref="H1548:I1548"/>
    <mergeCell ref="M1548:N1548"/>
    <mergeCell ref="C1549:D1549"/>
    <mergeCell ref="H1549:I1549"/>
    <mergeCell ref="C1550:D1550"/>
    <mergeCell ref="H1550:I1550"/>
    <mergeCell ref="A1516:B1516"/>
    <mergeCell ref="D1516:E1516"/>
    <mergeCell ref="G1516:H1516"/>
    <mergeCell ref="I1516:J1516"/>
    <mergeCell ref="A1517:B1517"/>
    <mergeCell ref="D1517:E1517"/>
    <mergeCell ref="G1517:H1517"/>
    <mergeCell ref="I1517:J1517"/>
    <mergeCell ref="A1518:B1518"/>
    <mergeCell ref="D1518:E1518"/>
    <mergeCell ref="G1518:H1518"/>
    <mergeCell ref="I1518:J1518"/>
    <mergeCell ref="A1519:B1519"/>
    <mergeCell ref="D1519:E1519"/>
    <mergeCell ref="G1519:H1519"/>
    <mergeCell ref="I1519:J1519"/>
    <mergeCell ref="K1517:N1518"/>
    <mergeCell ref="K1519:N1519"/>
    <mergeCell ref="G1482:H1482"/>
    <mergeCell ref="I1482:J1482"/>
    <mergeCell ref="A1487:B1487"/>
    <mergeCell ref="A1488:B1488"/>
    <mergeCell ref="C1488:N1488"/>
    <mergeCell ref="A1489:B1489"/>
    <mergeCell ref="C1489:N1489"/>
    <mergeCell ref="A1490:B1490"/>
    <mergeCell ref="A1530:A1532"/>
    <mergeCell ref="B1530:B1532"/>
    <mergeCell ref="C1530:C1532"/>
    <mergeCell ref="D1530:D1532"/>
    <mergeCell ref="E1530:E1532"/>
    <mergeCell ref="G1530:G1532"/>
    <mergeCell ref="H1530:H1532"/>
    <mergeCell ref="I1530:I1532"/>
    <mergeCell ref="J1530:J1532"/>
    <mergeCell ref="K1530:K1532"/>
    <mergeCell ref="L1530:L1532"/>
    <mergeCell ref="M1530:M1532"/>
    <mergeCell ref="N1530:N1532"/>
    <mergeCell ref="A1495:B1495"/>
    <mergeCell ref="A1496:B1496"/>
    <mergeCell ref="A1497:B1497"/>
    <mergeCell ref="A1498:B1498"/>
    <mergeCell ref="A1499:B1499"/>
    <mergeCell ref="A1500:B1500"/>
    <mergeCell ref="A1501:B1501"/>
    <mergeCell ref="A1502:B1502"/>
    <mergeCell ref="A1503:B1503"/>
    <mergeCell ref="A1504:B1504"/>
    <mergeCell ref="A1505:B1505"/>
    <mergeCell ref="A1506:B1506"/>
    <mergeCell ref="C1508:D1508"/>
    <mergeCell ref="E1508:G1508"/>
    <mergeCell ref="H1508:I1508"/>
    <mergeCell ref="C1509:D1509"/>
    <mergeCell ref="E1509:G1509"/>
    <mergeCell ref="H1509:I1509"/>
    <mergeCell ref="C1510:D1510"/>
    <mergeCell ref="E1510:G1510"/>
    <mergeCell ref="H1510:I1510"/>
    <mergeCell ref="A1507:B1509"/>
    <mergeCell ref="C1507:D1507"/>
    <mergeCell ref="E1507:G1507"/>
    <mergeCell ref="H1507:I1507"/>
    <mergeCell ref="L1507:L1509"/>
    <mergeCell ref="M1507:N1507"/>
    <mergeCell ref="M1508:N1508"/>
    <mergeCell ref="M1509:N1509"/>
    <mergeCell ref="A1510:B1512"/>
    <mergeCell ref="L1510:L1511"/>
    <mergeCell ref="M1510:N1511"/>
    <mergeCell ref="L1512:N1514"/>
    <mergeCell ref="A1513:B1513"/>
    <mergeCell ref="C1513:E1513"/>
    <mergeCell ref="I1513:J1513"/>
    <mergeCell ref="B1514:C1514"/>
    <mergeCell ref="A1520:B1520"/>
    <mergeCell ref="D1520:E1520"/>
    <mergeCell ref="G1520:H1520"/>
    <mergeCell ref="I1520:J1520"/>
    <mergeCell ref="G1521:H1521"/>
    <mergeCell ref="I1521:J1521"/>
    <mergeCell ref="G1443:H1443"/>
    <mergeCell ref="I1443:J1443"/>
    <mergeCell ref="A1448:B1448"/>
    <mergeCell ref="A1449:B1449"/>
    <mergeCell ref="C1449:N1449"/>
    <mergeCell ref="A1450:B1450"/>
    <mergeCell ref="C1450:N1450"/>
    <mergeCell ref="A1451:B1451"/>
    <mergeCell ref="A1456:B1456"/>
    <mergeCell ref="A1457:B1457"/>
    <mergeCell ref="A1458:B1458"/>
    <mergeCell ref="A1459:B1459"/>
    <mergeCell ref="A1460:B1460"/>
    <mergeCell ref="A1461:B1461"/>
    <mergeCell ref="A1462:B1462"/>
    <mergeCell ref="A1455:B1455"/>
    <mergeCell ref="K1462:L1464"/>
    <mergeCell ref="M1462:M1464"/>
    <mergeCell ref="C1469:D1469"/>
    <mergeCell ref="E1469:G1469"/>
    <mergeCell ref="H1469:I1469"/>
    <mergeCell ref="C1470:D1470"/>
    <mergeCell ref="E1470:G1470"/>
    <mergeCell ref="H1470:I1470"/>
    <mergeCell ref="C1471:D1471"/>
    <mergeCell ref="E1471:G1471"/>
    <mergeCell ref="H1471:I1471"/>
    <mergeCell ref="A1468:B1470"/>
    <mergeCell ref="C1468:D1468"/>
    <mergeCell ref="E1468:G1468"/>
    <mergeCell ref="H1468:I1468"/>
    <mergeCell ref="L1468:L1470"/>
    <mergeCell ref="M1468:N1468"/>
    <mergeCell ref="M1469:N1469"/>
    <mergeCell ref="M1470:N1470"/>
    <mergeCell ref="A1471:B1473"/>
    <mergeCell ref="L1471:L1472"/>
    <mergeCell ref="M1471:N1472"/>
    <mergeCell ref="L1473:N1475"/>
    <mergeCell ref="A1474:B1474"/>
    <mergeCell ref="C1474:E1474"/>
    <mergeCell ref="I1474:J1474"/>
    <mergeCell ref="B1475:C1475"/>
    <mergeCell ref="C1472:D1472"/>
    <mergeCell ref="H1472:I1472"/>
    <mergeCell ref="C1473:D1473"/>
    <mergeCell ref="H1473:I1473"/>
    <mergeCell ref="I1475:J1475"/>
    <mergeCell ref="D1475:E1475"/>
    <mergeCell ref="G1475:H1475"/>
    <mergeCell ref="G1404:H1404"/>
    <mergeCell ref="I1404:J1404"/>
    <mergeCell ref="A1409:B1409"/>
    <mergeCell ref="A1410:B1410"/>
    <mergeCell ref="C1410:N1410"/>
    <mergeCell ref="A1411:B1411"/>
    <mergeCell ref="C1411:N1411"/>
    <mergeCell ref="A1412:B1412"/>
    <mergeCell ref="A1417:B1417"/>
    <mergeCell ref="A1418:B1418"/>
    <mergeCell ref="A1419:B1419"/>
    <mergeCell ref="A1420:B1420"/>
    <mergeCell ref="A1421:B1421"/>
    <mergeCell ref="A1422:B1422"/>
    <mergeCell ref="A1423:B1423"/>
    <mergeCell ref="A1416:B1416"/>
    <mergeCell ref="K1423:L1425"/>
    <mergeCell ref="M1423:M1425"/>
    <mergeCell ref="C1430:D1430"/>
    <mergeCell ref="E1430:G1430"/>
    <mergeCell ref="H1430:I1430"/>
    <mergeCell ref="C1431:D1431"/>
    <mergeCell ref="E1431:G1431"/>
    <mergeCell ref="H1431:I1431"/>
    <mergeCell ref="C1432:D1432"/>
    <mergeCell ref="E1432:G1432"/>
    <mergeCell ref="H1432:I1432"/>
    <mergeCell ref="A1429:B1431"/>
    <mergeCell ref="C1429:D1429"/>
    <mergeCell ref="E1429:G1429"/>
    <mergeCell ref="H1429:I1429"/>
    <mergeCell ref="L1429:L1431"/>
    <mergeCell ref="M1429:N1429"/>
    <mergeCell ref="M1430:N1430"/>
    <mergeCell ref="M1431:N1431"/>
    <mergeCell ref="A1432:B1434"/>
    <mergeCell ref="L1432:L1433"/>
    <mergeCell ref="M1432:N1433"/>
    <mergeCell ref="L1434:N1436"/>
    <mergeCell ref="A1435:B1435"/>
    <mergeCell ref="C1435:E1435"/>
    <mergeCell ref="I1435:J1435"/>
    <mergeCell ref="B1436:C1436"/>
    <mergeCell ref="C1433:D1433"/>
    <mergeCell ref="H1433:I1433"/>
    <mergeCell ref="C1434:D1434"/>
    <mergeCell ref="H1434:I1434"/>
    <mergeCell ref="I1436:J1436"/>
    <mergeCell ref="D1436:E1436"/>
    <mergeCell ref="G1436:H1436"/>
    <mergeCell ref="G1365:H1365"/>
    <mergeCell ref="I1365:J1365"/>
    <mergeCell ref="A1370:B1370"/>
    <mergeCell ref="A1371:B1371"/>
    <mergeCell ref="C1371:N1371"/>
    <mergeCell ref="A1372:B1372"/>
    <mergeCell ref="C1372:N1372"/>
    <mergeCell ref="A1373:B1373"/>
    <mergeCell ref="A1378:B1378"/>
    <mergeCell ref="A1379:B1379"/>
    <mergeCell ref="A1380:B1380"/>
    <mergeCell ref="A1381:B1381"/>
    <mergeCell ref="A1382:B1382"/>
    <mergeCell ref="A1383:B1383"/>
    <mergeCell ref="A1384:B1384"/>
    <mergeCell ref="A1377:B1377"/>
    <mergeCell ref="K1384:L1386"/>
    <mergeCell ref="M1384:M1386"/>
    <mergeCell ref="C1391:D1391"/>
    <mergeCell ref="E1391:G1391"/>
    <mergeCell ref="H1391:I1391"/>
    <mergeCell ref="C1392:D1392"/>
    <mergeCell ref="E1392:G1392"/>
    <mergeCell ref="H1392:I1392"/>
    <mergeCell ref="C1393:D1393"/>
    <mergeCell ref="E1393:G1393"/>
    <mergeCell ref="H1393:I1393"/>
    <mergeCell ref="A1390:B1392"/>
    <mergeCell ref="C1390:D1390"/>
    <mergeCell ref="E1390:G1390"/>
    <mergeCell ref="H1390:I1390"/>
    <mergeCell ref="L1390:L1392"/>
    <mergeCell ref="M1390:N1390"/>
    <mergeCell ref="M1391:N1391"/>
    <mergeCell ref="M1392:N1392"/>
    <mergeCell ref="A1393:B1395"/>
    <mergeCell ref="L1393:L1394"/>
    <mergeCell ref="M1393:N1394"/>
    <mergeCell ref="L1395:N1397"/>
    <mergeCell ref="A1396:B1396"/>
    <mergeCell ref="C1396:E1396"/>
    <mergeCell ref="I1396:J1396"/>
    <mergeCell ref="B1397:C1397"/>
    <mergeCell ref="C1394:D1394"/>
    <mergeCell ref="H1394:I1394"/>
    <mergeCell ref="C1395:D1395"/>
    <mergeCell ref="H1395:I1395"/>
    <mergeCell ref="I1397:J1397"/>
    <mergeCell ref="D1397:E1397"/>
    <mergeCell ref="G1397:H1397"/>
    <mergeCell ref="G1326:H1326"/>
    <mergeCell ref="I1326:J1326"/>
    <mergeCell ref="A1331:B1331"/>
    <mergeCell ref="A1332:B1332"/>
    <mergeCell ref="C1332:N1332"/>
    <mergeCell ref="A1333:B1333"/>
    <mergeCell ref="C1333:N1333"/>
    <mergeCell ref="A1334:B1334"/>
    <mergeCell ref="A1339:B1339"/>
    <mergeCell ref="A1340:B1340"/>
    <mergeCell ref="A1341:B1341"/>
    <mergeCell ref="A1342:B1342"/>
    <mergeCell ref="A1343:B1343"/>
    <mergeCell ref="A1344:B1344"/>
    <mergeCell ref="A1345:B1345"/>
    <mergeCell ref="A1338:B1338"/>
    <mergeCell ref="K1345:L1347"/>
    <mergeCell ref="M1345:M1347"/>
    <mergeCell ref="C1352:D1352"/>
    <mergeCell ref="E1352:G1352"/>
    <mergeCell ref="H1352:I1352"/>
    <mergeCell ref="C1353:D1353"/>
    <mergeCell ref="E1353:G1353"/>
    <mergeCell ref="H1353:I1353"/>
    <mergeCell ref="C1354:D1354"/>
    <mergeCell ref="E1354:G1354"/>
    <mergeCell ref="H1354:I1354"/>
    <mergeCell ref="A1351:B1353"/>
    <mergeCell ref="C1351:D1351"/>
    <mergeCell ref="E1351:G1351"/>
    <mergeCell ref="H1351:I1351"/>
    <mergeCell ref="L1351:L1353"/>
    <mergeCell ref="M1351:N1351"/>
    <mergeCell ref="M1352:N1352"/>
    <mergeCell ref="M1353:N1353"/>
    <mergeCell ref="A1354:B1356"/>
    <mergeCell ref="L1354:L1355"/>
    <mergeCell ref="M1354:N1355"/>
    <mergeCell ref="L1356:N1358"/>
    <mergeCell ref="A1357:B1357"/>
    <mergeCell ref="C1357:E1357"/>
    <mergeCell ref="I1357:J1357"/>
    <mergeCell ref="B1358:C1358"/>
    <mergeCell ref="C1355:D1355"/>
    <mergeCell ref="H1355:I1355"/>
    <mergeCell ref="C1356:D1356"/>
    <mergeCell ref="H1356:I1356"/>
    <mergeCell ref="I1358:J1358"/>
    <mergeCell ref="D1358:E1358"/>
    <mergeCell ref="G1358:H1358"/>
    <mergeCell ref="G1287:H1287"/>
    <mergeCell ref="I1287:J1287"/>
    <mergeCell ref="A1292:B1292"/>
    <mergeCell ref="A1293:B1293"/>
    <mergeCell ref="C1293:N1293"/>
    <mergeCell ref="A1294:B1294"/>
    <mergeCell ref="C1294:N1294"/>
    <mergeCell ref="A1295:B1295"/>
    <mergeCell ref="A1300:B1300"/>
    <mergeCell ref="A1301:B1301"/>
    <mergeCell ref="A1302:B1302"/>
    <mergeCell ref="A1303:B1303"/>
    <mergeCell ref="A1304:B1304"/>
    <mergeCell ref="A1305:B1305"/>
    <mergeCell ref="A1306:B1306"/>
    <mergeCell ref="A1299:B1299"/>
    <mergeCell ref="K1306:L1308"/>
    <mergeCell ref="M1306:M1308"/>
    <mergeCell ref="C1313:D1313"/>
    <mergeCell ref="E1313:G1313"/>
    <mergeCell ref="H1313:I1313"/>
    <mergeCell ref="C1314:D1314"/>
    <mergeCell ref="E1314:G1314"/>
    <mergeCell ref="H1314:I1314"/>
    <mergeCell ref="C1315:D1315"/>
    <mergeCell ref="E1315:G1315"/>
    <mergeCell ref="H1315:I1315"/>
    <mergeCell ref="A1312:B1314"/>
    <mergeCell ref="C1312:D1312"/>
    <mergeCell ref="E1312:G1312"/>
    <mergeCell ref="H1312:I1312"/>
    <mergeCell ref="L1312:L1314"/>
    <mergeCell ref="M1312:N1312"/>
    <mergeCell ref="M1313:N1313"/>
    <mergeCell ref="M1314:N1314"/>
    <mergeCell ref="A1315:B1317"/>
    <mergeCell ref="L1315:L1316"/>
    <mergeCell ref="M1315:N1316"/>
    <mergeCell ref="L1317:N1319"/>
    <mergeCell ref="A1318:B1318"/>
    <mergeCell ref="C1318:E1318"/>
    <mergeCell ref="I1318:J1318"/>
    <mergeCell ref="B1319:C1319"/>
    <mergeCell ref="C1316:D1316"/>
    <mergeCell ref="H1316:I1316"/>
    <mergeCell ref="C1317:D1317"/>
    <mergeCell ref="H1317:I1317"/>
    <mergeCell ref="I1319:J1319"/>
    <mergeCell ref="D1319:E1319"/>
    <mergeCell ref="G1319:H1319"/>
    <mergeCell ref="G1248:H1248"/>
    <mergeCell ref="I1248:J1248"/>
    <mergeCell ref="A1253:B1253"/>
    <mergeCell ref="A1254:B1254"/>
    <mergeCell ref="C1254:N1254"/>
    <mergeCell ref="A1255:B1255"/>
    <mergeCell ref="C1255:N1255"/>
    <mergeCell ref="A1256:B1256"/>
    <mergeCell ref="A1261:B1261"/>
    <mergeCell ref="A1262:B1262"/>
    <mergeCell ref="A1263:B1263"/>
    <mergeCell ref="A1264:B1264"/>
    <mergeCell ref="A1265:B1265"/>
    <mergeCell ref="A1266:B1266"/>
    <mergeCell ref="A1267:B1267"/>
    <mergeCell ref="A1260:B1260"/>
    <mergeCell ref="K1267:L1269"/>
    <mergeCell ref="M1267:M1269"/>
    <mergeCell ref="C1274:D1274"/>
    <mergeCell ref="E1274:G1274"/>
    <mergeCell ref="H1274:I1274"/>
    <mergeCell ref="C1275:D1275"/>
    <mergeCell ref="E1275:G1275"/>
    <mergeCell ref="H1275:I1275"/>
    <mergeCell ref="C1276:D1276"/>
    <mergeCell ref="E1276:G1276"/>
    <mergeCell ref="H1276:I1276"/>
    <mergeCell ref="A1273:B1275"/>
    <mergeCell ref="C1273:D1273"/>
    <mergeCell ref="E1273:G1273"/>
    <mergeCell ref="H1273:I1273"/>
    <mergeCell ref="L1273:L1275"/>
    <mergeCell ref="M1273:N1273"/>
    <mergeCell ref="M1274:N1274"/>
    <mergeCell ref="M1275:N1275"/>
    <mergeCell ref="A1276:B1278"/>
    <mergeCell ref="L1276:L1277"/>
    <mergeCell ref="M1276:N1277"/>
    <mergeCell ref="L1278:N1280"/>
    <mergeCell ref="A1279:B1279"/>
    <mergeCell ref="C1279:E1279"/>
    <mergeCell ref="I1279:J1279"/>
    <mergeCell ref="B1280:C1280"/>
    <mergeCell ref="C1277:D1277"/>
    <mergeCell ref="H1277:I1277"/>
    <mergeCell ref="C1278:D1278"/>
    <mergeCell ref="H1278:I1278"/>
    <mergeCell ref="I1280:J1280"/>
    <mergeCell ref="D1280:E1280"/>
    <mergeCell ref="G1280:H1280"/>
    <mergeCell ref="G1209:H1209"/>
    <mergeCell ref="I1209:J1209"/>
    <mergeCell ref="A1214:B1214"/>
    <mergeCell ref="A1215:B1215"/>
    <mergeCell ref="C1215:N1215"/>
    <mergeCell ref="A1216:B1216"/>
    <mergeCell ref="C1216:N1216"/>
    <mergeCell ref="A1217:B1217"/>
    <mergeCell ref="A1222:B1222"/>
    <mergeCell ref="A1223:B1223"/>
    <mergeCell ref="A1224:B1224"/>
    <mergeCell ref="A1225:B1225"/>
    <mergeCell ref="A1226:B1226"/>
    <mergeCell ref="A1227:B1227"/>
    <mergeCell ref="A1228:B1228"/>
    <mergeCell ref="A1221:B1221"/>
    <mergeCell ref="K1228:L1230"/>
    <mergeCell ref="M1228:M1230"/>
    <mergeCell ref="C1235:D1235"/>
    <mergeCell ref="E1235:G1235"/>
    <mergeCell ref="H1235:I1235"/>
    <mergeCell ref="C1236:D1236"/>
    <mergeCell ref="E1236:G1236"/>
    <mergeCell ref="H1236:I1236"/>
    <mergeCell ref="C1237:D1237"/>
    <mergeCell ref="E1237:G1237"/>
    <mergeCell ref="H1237:I1237"/>
    <mergeCell ref="A1234:B1236"/>
    <mergeCell ref="C1234:D1234"/>
    <mergeCell ref="E1234:G1234"/>
    <mergeCell ref="H1234:I1234"/>
    <mergeCell ref="L1234:L1236"/>
    <mergeCell ref="M1234:N1234"/>
    <mergeCell ref="M1235:N1235"/>
    <mergeCell ref="M1236:N1236"/>
    <mergeCell ref="A1237:B1239"/>
    <mergeCell ref="L1237:L1238"/>
    <mergeCell ref="M1237:N1238"/>
    <mergeCell ref="L1239:N1241"/>
    <mergeCell ref="A1240:B1240"/>
    <mergeCell ref="C1240:E1240"/>
    <mergeCell ref="I1240:J1240"/>
    <mergeCell ref="B1241:C1241"/>
    <mergeCell ref="C1238:D1238"/>
    <mergeCell ref="H1238:I1238"/>
    <mergeCell ref="C1239:D1239"/>
    <mergeCell ref="H1239:I1239"/>
    <mergeCell ref="I1241:J1241"/>
    <mergeCell ref="D1241:E1241"/>
    <mergeCell ref="G1241:H1241"/>
    <mergeCell ref="G1170:H1170"/>
    <mergeCell ref="I1170:J1170"/>
    <mergeCell ref="A1175:B1175"/>
    <mergeCell ref="A1176:B1176"/>
    <mergeCell ref="C1176:N1176"/>
    <mergeCell ref="A1177:B1177"/>
    <mergeCell ref="C1177:N1177"/>
    <mergeCell ref="A1178:B1178"/>
    <mergeCell ref="A1183:B1183"/>
    <mergeCell ref="A1184:B1184"/>
    <mergeCell ref="A1185:B1185"/>
    <mergeCell ref="A1186:B1186"/>
    <mergeCell ref="A1187:B1187"/>
    <mergeCell ref="A1188:B1188"/>
    <mergeCell ref="A1189:B1189"/>
    <mergeCell ref="A1182:B1182"/>
    <mergeCell ref="K1189:L1191"/>
    <mergeCell ref="M1189:M1191"/>
    <mergeCell ref="C1196:D1196"/>
    <mergeCell ref="E1196:G1196"/>
    <mergeCell ref="H1196:I1196"/>
    <mergeCell ref="C1197:D1197"/>
    <mergeCell ref="E1197:G1197"/>
    <mergeCell ref="H1197:I1197"/>
    <mergeCell ref="C1198:D1198"/>
    <mergeCell ref="E1198:G1198"/>
    <mergeCell ref="H1198:I1198"/>
    <mergeCell ref="A1195:B1197"/>
    <mergeCell ref="C1195:D1195"/>
    <mergeCell ref="E1195:G1195"/>
    <mergeCell ref="H1195:I1195"/>
    <mergeCell ref="L1195:L1197"/>
    <mergeCell ref="M1195:N1195"/>
    <mergeCell ref="M1196:N1196"/>
    <mergeCell ref="M1197:N1197"/>
    <mergeCell ref="A1198:B1200"/>
    <mergeCell ref="L1198:L1199"/>
    <mergeCell ref="M1198:N1199"/>
    <mergeCell ref="L1200:N1202"/>
    <mergeCell ref="A1201:B1201"/>
    <mergeCell ref="C1201:E1201"/>
    <mergeCell ref="I1201:J1201"/>
    <mergeCell ref="B1202:C1202"/>
    <mergeCell ref="C1199:D1199"/>
    <mergeCell ref="H1199:I1199"/>
    <mergeCell ref="C1200:D1200"/>
    <mergeCell ref="H1200:I1200"/>
    <mergeCell ref="I1202:J1202"/>
    <mergeCell ref="D1202:E1202"/>
    <mergeCell ref="G1202:H1202"/>
    <mergeCell ref="G1131:H1131"/>
    <mergeCell ref="I1131:J1131"/>
    <mergeCell ref="A1136:B1136"/>
    <mergeCell ref="A1137:B1137"/>
    <mergeCell ref="C1137:N1137"/>
    <mergeCell ref="A1138:B1138"/>
    <mergeCell ref="C1138:N1138"/>
    <mergeCell ref="A1139:B1139"/>
    <mergeCell ref="A1144:B1144"/>
    <mergeCell ref="A1145:B1145"/>
    <mergeCell ref="A1146:B1146"/>
    <mergeCell ref="A1147:B1147"/>
    <mergeCell ref="A1148:B1148"/>
    <mergeCell ref="A1149:B1149"/>
    <mergeCell ref="A1150:B1150"/>
    <mergeCell ref="A1143:B1143"/>
    <mergeCell ref="K1150:L1152"/>
    <mergeCell ref="M1150:M1152"/>
    <mergeCell ref="C1157:D1157"/>
    <mergeCell ref="E1157:G1157"/>
    <mergeCell ref="H1157:I1157"/>
    <mergeCell ref="C1158:D1158"/>
    <mergeCell ref="E1158:G1158"/>
    <mergeCell ref="H1158:I1158"/>
    <mergeCell ref="C1159:D1159"/>
    <mergeCell ref="E1159:G1159"/>
    <mergeCell ref="H1159:I1159"/>
    <mergeCell ref="A1156:B1158"/>
    <mergeCell ref="C1156:D1156"/>
    <mergeCell ref="E1156:G1156"/>
    <mergeCell ref="H1156:I1156"/>
    <mergeCell ref="L1156:L1158"/>
    <mergeCell ref="M1156:N1156"/>
    <mergeCell ref="M1157:N1157"/>
    <mergeCell ref="M1158:N1158"/>
    <mergeCell ref="A1159:B1161"/>
    <mergeCell ref="L1159:L1160"/>
    <mergeCell ref="M1159:N1160"/>
    <mergeCell ref="L1161:N1163"/>
    <mergeCell ref="A1162:B1162"/>
    <mergeCell ref="C1162:E1162"/>
    <mergeCell ref="I1162:J1162"/>
    <mergeCell ref="B1163:C1163"/>
    <mergeCell ref="C1160:D1160"/>
    <mergeCell ref="H1160:I1160"/>
    <mergeCell ref="C1161:D1161"/>
    <mergeCell ref="H1161:I1161"/>
    <mergeCell ref="I1163:J1163"/>
    <mergeCell ref="D1163:E1163"/>
    <mergeCell ref="G1163:H1163"/>
    <mergeCell ref="G1092:H1092"/>
    <mergeCell ref="I1092:J1092"/>
    <mergeCell ref="A1097:B1097"/>
    <mergeCell ref="A1098:B1098"/>
    <mergeCell ref="C1098:N1098"/>
    <mergeCell ref="A1099:B1099"/>
    <mergeCell ref="C1099:N1099"/>
    <mergeCell ref="A1100:B1100"/>
    <mergeCell ref="A1105:B1105"/>
    <mergeCell ref="A1106:B1106"/>
    <mergeCell ref="A1107:B1107"/>
    <mergeCell ref="A1108:B1108"/>
    <mergeCell ref="A1109:B1109"/>
    <mergeCell ref="A1110:B1110"/>
    <mergeCell ref="A1111:B1111"/>
    <mergeCell ref="A1104:B1104"/>
    <mergeCell ref="K1111:L1113"/>
    <mergeCell ref="M1111:M1113"/>
    <mergeCell ref="C1118:D1118"/>
    <mergeCell ref="E1118:G1118"/>
    <mergeCell ref="H1118:I1118"/>
    <mergeCell ref="C1119:D1119"/>
    <mergeCell ref="E1119:G1119"/>
    <mergeCell ref="H1119:I1119"/>
    <mergeCell ref="C1120:D1120"/>
    <mergeCell ref="E1120:G1120"/>
    <mergeCell ref="H1120:I1120"/>
    <mergeCell ref="A1117:B1119"/>
    <mergeCell ref="C1117:D1117"/>
    <mergeCell ref="E1117:G1117"/>
    <mergeCell ref="H1117:I1117"/>
    <mergeCell ref="L1117:L1119"/>
    <mergeCell ref="M1117:N1117"/>
    <mergeCell ref="M1118:N1118"/>
    <mergeCell ref="M1119:N1119"/>
    <mergeCell ref="A1120:B1122"/>
    <mergeCell ref="L1120:L1121"/>
    <mergeCell ref="M1120:N1121"/>
    <mergeCell ref="L1122:N1124"/>
    <mergeCell ref="A1123:B1123"/>
    <mergeCell ref="C1123:E1123"/>
    <mergeCell ref="I1123:J1123"/>
    <mergeCell ref="B1124:C1124"/>
    <mergeCell ref="C1121:D1121"/>
    <mergeCell ref="H1121:I1121"/>
    <mergeCell ref="C1122:D1122"/>
    <mergeCell ref="H1122:I1122"/>
    <mergeCell ref="I1124:J1124"/>
    <mergeCell ref="D1124:E1124"/>
    <mergeCell ref="G1124:H1124"/>
    <mergeCell ref="G1053:H1053"/>
    <mergeCell ref="I1053:J1053"/>
    <mergeCell ref="A1058:B1058"/>
    <mergeCell ref="A1059:B1059"/>
    <mergeCell ref="C1059:N1059"/>
    <mergeCell ref="A1060:B1060"/>
    <mergeCell ref="C1060:N1060"/>
    <mergeCell ref="A1061:B1061"/>
    <mergeCell ref="A1066:B1066"/>
    <mergeCell ref="A1067:B1067"/>
    <mergeCell ref="A1068:B1068"/>
    <mergeCell ref="A1069:B1069"/>
    <mergeCell ref="A1070:B1070"/>
    <mergeCell ref="A1071:B1071"/>
    <mergeCell ref="A1072:B1072"/>
    <mergeCell ref="A1065:B1065"/>
    <mergeCell ref="K1072:L1074"/>
    <mergeCell ref="M1072:M1074"/>
    <mergeCell ref="C1079:D1079"/>
    <mergeCell ref="E1079:G1079"/>
    <mergeCell ref="H1079:I1079"/>
    <mergeCell ref="C1080:D1080"/>
    <mergeCell ref="E1080:G1080"/>
    <mergeCell ref="H1080:I1080"/>
    <mergeCell ref="C1081:D1081"/>
    <mergeCell ref="E1081:G1081"/>
    <mergeCell ref="H1081:I1081"/>
    <mergeCell ref="A1078:B1080"/>
    <mergeCell ref="C1078:D1078"/>
    <mergeCell ref="E1078:G1078"/>
    <mergeCell ref="H1078:I1078"/>
    <mergeCell ref="L1078:L1080"/>
    <mergeCell ref="M1078:N1078"/>
    <mergeCell ref="M1079:N1079"/>
    <mergeCell ref="M1080:N1080"/>
    <mergeCell ref="A1081:B1083"/>
    <mergeCell ref="L1081:L1082"/>
    <mergeCell ref="M1081:N1082"/>
    <mergeCell ref="L1083:N1085"/>
    <mergeCell ref="A1084:B1084"/>
    <mergeCell ref="C1084:E1084"/>
    <mergeCell ref="I1084:J1084"/>
    <mergeCell ref="B1085:C1085"/>
    <mergeCell ref="C1082:D1082"/>
    <mergeCell ref="H1082:I1082"/>
    <mergeCell ref="C1083:D1083"/>
    <mergeCell ref="H1083:I1083"/>
    <mergeCell ref="I1085:J1085"/>
    <mergeCell ref="D1085:E1085"/>
    <mergeCell ref="G1085:H1085"/>
    <mergeCell ref="G1014:H1014"/>
    <mergeCell ref="I1014:J1014"/>
    <mergeCell ref="A1019:B1019"/>
    <mergeCell ref="A1020:B1020"/>
    <mergeCell ref="C1020:N1020"/>
    <mergeCell ref="A1021:B1021"/>
    <mergeCell ref="C1021:N1021"/>
    <mergeCell ref="A1022:B1022"/>
    <mergeCell ref="A1027:B1027"/>
    <mergeCell ref="A1028:B1028"/>
    <mergeCell ref="A1029:B1029"/>
    <mergeCell ref="A1030:B1030"/>
    <mergeCell ref="A1031:B1031"/>
    <mergeCell ref="A1032:B1032"/>
    <mergeCell ref="A1033:B1033"/>
    <mergeCell ref="A1026:B1026"/>
    <mergeCell ref="K1033:L1035"/>
    <mergeCell ref="M1033:M1035"/>
    <mergeCell ref="C1040:D1040"/>
    <mergeCell ref="E1040:G1040"/>
    <mergeCell ref="H1040:I1040"/>
    <mergeCell ref="C1041:D1041"/>
    <mergeCell ref="E1041:G1041"/>
    <mergeCell ref="H1041:I1041"/>
    <mergeCell ref="C1042:D1042"/>
    <mergeCell ref="E1042:G1042"/>
    <mergeCell ref="H1042:I1042"/>
    <mergeCell ref="A1039:B1041"/>
    <mergeCell ref="C1039:D1039"/>
    <mergeCell ref="E1039:G1039"/>
    <mergeCell ref="H1039:I1039"/>
    <mergeCell ref="L1039:L1041"/>
    <mergeCell ref="M1039:N1039"/>
    <mergeCell ref="M1040:N1040"/>
    <mergeCell ref="M1041:N1041"/>
    <mergeCell ref="A1042:B1044"/>
    <mergeCell ref="L1042:L1043"/>
    <mergeCell ref="M1042:N1043"/>
    <mergeCell ref="L1044:N1046"/>
    <mergeCell ref="A1045:B1045"/>
    <mergeCell ref="C1045:E1045"/>
    <mergeCell ref="I1045:J1045"/>
    <mergeCell ref="B1046:C1046"/>
    <mergeCell ref="C1043:D1043"/>
    <mergeCell ref="H1043:I1043"/>
    <mergeCell ref="C1044:D1044"/>
    <mergeCell ref="H1044:I1044"/>
    <mergeCell ref="I1046:J1046"/>
    <mergeCell ref="D1046:E1046"/>
    <mergeCell ref="G1046:H1046"/>
    <mergeCell ref="G975:H975"/>
    <mergeCell ref="I975:J975"/>
    <mergeCell ref="A980:B980"/>
    <mergeCell ref="A981:B981"/>
    <mergeCell ref="C981:N981"/>
    <mergeCell ref="A982:B982"/>
    <mergeCell ref="C982:N982"/>
    <mergeCell ref="A983:B983"/>
    <mergeCell ref="A988:B988"/>
    <mergeCell ref="A989:B989"/>
    <mergeCell ref="A990:B990"/>
    <mergeCell ref="A991:B991"/>
    <mergeCell ref="A992:B992"/>
    <mergeCell ref="A993:B993"/>
    <mergeCell ref="A994:B994"/>
    <mergeCell ref="A987:B987"/>
    <mergeCell ref="K994:L996"/>
    <mergeCell ref="M994:M996"/>
    <mergeCell ref="C1001:D1001"/>
    <mergeCell ref="E1001:G1001"/>
    <mergeCell ref="H1001:I1001"/>
    <mergeCell ref="C1002:D1002"/>
    <mergeCell ref="E1002:G1002"/>
    <mergeCell ref="H1002:I1002"/>
    <mergeCell ref="C1003:D1003"/>
    <mergeCell ref="E1003:G1003"/>
    <mergeCell ref="H1003:I1003"/>
    <mergeCell ref="A1000:B1002"/>
    <mergeCell ref="C1000:D1000"/>
    <mergeCell ref="E1000:G1000"/>
    <mergeCell ref="H1000:I1000"/>
    <mergeCell ref="L1000:L1002"/>
    <mergeCell ref="M1000:N1000"/>
    <mergeCell ref="M1001:N1001"/>
    <mergeCell ref="M1002:N1002"/>
    <mergeCell ref="A1003:B1005"/>
    <mergeCell ref="L1003:L1004"/>
    <mergeCell ref="M1003:N1004"/>
    <mergeCell ref="L1005:N1007"/>
    <mergeCell ref="A1006:B1006"/>
    <mergeCell ref="C1006:E1006"/>
    <mergeCell ref="I1006:J1006"/>
    <mergeCell ref="B1007:C1007"/>
    <mergeCell ref="C1004:D1004"/>
    <mergeCell ref="H1004:I1004"/>
    <mergeCell ref="C1005:D1005"/>
    <mergeCell ref="H1005:I1005"/>
    <mergeCell ref="I1007:J1007"/>
    <mergeCell ref="D1007:E1007"/>
    <mergeCell ref="G1007:H1007"/>
    <mergeCell ref="G936:H936"/>
    <mergeCell ref="I936:J936"/>
    <mergeCell ref="A941:B941"/>
    <mergeCell ref="A942:B942"/>
    <mergeCell ref="C942:N942"/>
    <mergeCell ref="A943:B943"/>
    <mergeCell ref="C943:N943"/>
    <mergeCell ref="A944:B944"/>
    <mergeCell ref="A949:B949"/>
    <mergeCell ref="A950:B950"/>
    <mergeCell ref="A951:B951"/>
    <mergeCell ref="A952:B952"/>
    <mergeCell ref="A953:B953"/>
    <mergeCell ref="A954:B954"/>
    <mergeCell ref="A955:B955"/>
    <mergeCell ref="A948:B948"/>
    <mergeCell ref="K955:L957"/>
    <mergeCell ref="M955:M957"/>
    <mergeCell ref="C962:D962"/>
    <mergeCell ref="E962:G962"/>
    <mergeCell ref="H962:I962"/>
    <mergeCell ref="C963:D963"/>
    <mergeCell ref="E963:G963"/>
    <mergeCell ref="H963:I963"/>
    <mergeCell ref="C964:D964"/>
    <mergeCell ref="E964:G964"/>
    <mergeCell ref="H964:I964"/>
    <mergeCell ref="A961:B963"/>
    <mergeCell ref="C961:D961"/>
    <mergeCell ref="E961:G961"/>
    <mergeCell ref="H961:I961"/>
    <mergeCell ref="L961:L963"/>
    <mergeCell ref="M961:N961"/>
    <mergeCell ref="M962:N962"/>
    <mergeCell ref="M963:N963"/>
    <mergeCell ref="A964:B966"/>
    <mergeCell ref="L964:L965"/>
    <mergeCell ref="M964:N965"/>
    <mergeCell ref="L966:N968"/>
    <mergeCell ref="A967:B967"/>
    <mergeCell ref="C967:E967"/>
    <mergeCell ref="I967:J967"/>
    <mergeCell ref="B968:C968"/>
    <mergeCell ref="C965:D965"/>
    <mergeCell ref="H965:I965"/>
    <mergeCell ref="C966:D966"/>
    <mergeCell ref="H966:I966"/>
    <mergeCell ref="I968:J968"/>
    <mergeCell ref="D968:E968"/>
    <mergeCell ref="G968:H968"/>
    <mergeCell ref="G897:H897"/>
    <mergeCell ref="I897:J897"/>
    <mergeCell ref="A902:B902"/>
    <mergeCell ref="A903:B903"/>
    <mergeCell ref="C903:N903"/>
    <mergeCell ref="A904:B904"/>
    <mergeCell ref="C904:N904"/>
    <mergeCell ref="A905:B905"/>
    <mergeCell ref="A910:B910"/>
    <mergeCell ref="A911:B911"/>
    <mergeCell ref="A912:B912"/>
    <mergeCell ref="A913:B913"/>
    <mergeCell ref="A914:B914"/>
    <mergeCell ref="A915:B915"/>
    <mergeCell ref="A916:B916"/>
    <mergeCell ref="A909:B909"/>
    <mergeCell ref="K916:L918"/>
    <mergeCell ref="M916:M918"/>
    <mergeCell ref="C923:D923"/>
    <mergeCell ref="E923:G923"/>
    <mergeCell ref="H923:I923"/>
    <mergeCell ref="C924:D924"/>
    <mergeCell ref="E924:G924"/>
    <mergeCell ref="H924:I924"/>
    <mergeCell ref="C925:D925"/>
    <mergeCell ref="E925:G925"/>
    <mergeCell ref="H925:I925"/>
    <mergeCell ref="A922:B924"/>
    <mergeCell ref="C922:D922"/>
    <mergeCell ref="E922:G922"/>
    <mergeCell ref="H922:I922"/>
    <mergeCell ref="L922:L924"/>
    <mergeCell ref="M922:N922"/>
    <mergeCell ref="M923:N923"/>
    <mergeCell ref="M924:N924"/>
    <mergeCell ref="A925:B927"/>
    <mergeCell ref="L925:L926"/>
    <mergeCell ref="M925:N926"/>
    <mergeCell ref="L927:N929"/>
    <mergeCell ref="A928:B928"/>
    <mergeCell ref="C928:E928"/>
    <mergeCell ref="I928:J928"/>
    <mergeCell ref="B929:C929"/>
    <mergeCell ref="C926:D926"/>
    <mergeCell ref="H926:I926"/>
    <mergeCell ref="C927:D927"/>
    <mergeCell ref="H927:I927"/>
    <mergeCell ref="I929:J929"/>
    <mergeCell ref="D929:E929"/>
    <mergeCell ref="G929:H929"/>
    <mergeCell ref="G858:H858"/>
    <mergeCell ref="I858:J858"/>
    <mergeCell ref="A863:B863"/>
    <mergeCell ref="A864:B864"/>
    <mergeCell ref="C864:N864"/>
    <mergeCell ref="A865:B865"/>
    <mergeCell ref="C865:N865"/>
    <mergeCell ref="A866:B866"/>
    <mergeCell ref="A871:B871"/>
    <mergeCell ref="A872:B872"/>
    <mergeCell ref="A873:B873"/>
    <mergeCell ref="A874:B874"/>
    <mergeCell ref="A875:B875"/>
    <mergeCell ref="A876:B876"/>
    <mergeCell ref="A877:B877"/>
    <mergeCell ref="A870:B870"/>
    <mergeCell ref="K877:L879"/>
    <mergeCell ref="M877:M879"/>
    <mergeCell ref="C884:D884"/>
    <mergeCell ref="E884:G884"/>
    <mergeCell ref="H884:I884"/>
    <mergeCell ref="C885:D885"/>
    <mergeCell ref="E885:G885"/>
    <mergeCell ref="H885:I885"/>
    <mergeCell ref="C886:D886"/>
    <mergeCell ref="E886:G886"/>
    <mergeCell ref="H886:I886"/>
    <mergeCell ref="A883:B885"/>
    <mergeCell ref="C883:D883"/>
    <mergeCell ref="E883:G883"/>
    <mergeCell ref="H883:I883"/>
    <mergeCell ref="L883:L885"/>
    <mergeCell ref="M883:N883"/>
    <mergeCell ref="M884:N884"/>
    <mergeCell ref="M885:N885"/>
    <mergeCell ref="A886:B888"/>
    <mergeCell ref="L886:L887"/>
    <mergeCell ref="M886:N887"/>
    <mergeCell ref="L888:N890"/>
    <mergeCell ref="A889:B889"/>
    <mergeCell ref="C889:E889"/>
    <mergeCell ref="I889:J889"/>
    <mergeCell ref="B890:C890"/>
    <mergeCell ref="C887:D887"/>
    <mergeCell ref="H887:I887"/>
    <mergeCell ref="C888:D888"/>
    <mergeCell ref="H888:I888"/>
    <mergeCell ref="I890:J890"/>
    <mergeCell ref="D890:E890"/>
    <mergeCell ref="G890:H890"/>
    <mergeCell ref="H848:I848"/>
    <mergeCell ref="C849:D849"/>
    <mergeCell ref="H849:I849"/>
    <mergeCell ref="I851:J851"/>
    <mergeCell ref="D852:E852"/>
    <mergeCell ref="G852:H852"/>
    <mergeCell ref="I852:J852"/>
    <mergeCell ref="D851:E851"/>
    <mergeCell ref="G851:H851"/>
    <mergeCell ref="A852:B852"/>
    <mergeCell ref="L852:N853"/>
    <mergeCell ref="A853:B853"/>
    <mergeCell ref="D853:E853"/>
    <mergeCell ref="G853:H853"/>
    <mergeCell ref="I853:J853"/>
    <mergeCell ref="A854:B854"/>
    <mergeCell ref="D854:E854"/>
    <mergeCell ref="G854:H854"/>
    <mergeCell ref="I854:J854"/>
    <mergeCell ref="A855:B855"/>
    <mergeCell ref="D855:E855"/>
    <mergeCell ref="G855:H855"/>
    <mergeCell ref="I855:J855"/>
    <mergeCell ref="A856:B856"/>
    <mergeCell ref="D856:E856"/>
    <mergeCell ref="G856:H856"/>
    <mergeCell ref="I856:J856"/>
    <mergeCell ref="K854:N855"/>
    <mergeCell ref="K856:N856"/>
    <mergeCell ref="A857:B857"/>
    <mergeCell ref="D857:E857"/>
    <mergeCell ref="G857:H857"/>
    <mergeCell ref="I857:J857"/>
    <mergeCell ref="A815:B815"/>
    <mergeCell ref="D815:E815"/>
    <mergeCell ref="G815:H815"/>
    <mergeCell ref="I815:J815"/>
    <mergeCell ref="A816:B816"/>
    <mergeCell ref="D816:E816"/>
    <mergeCell ref="G816:H816"/>
    <mergeCell ref="I816:J816"/>
    <mergeCell ref="A817:B817"/>
    <mergeCell ref="D817:E817"/>
    <mergeCell ref="G817:H817"/>
    <mergeCell ref="I817:J817"/>
    <mergeCell ref="K815:N816"/>
    <mergeCell ref="K817:N817"/>
    <mergeCell ref="A818:B818"/>
    <mergeCell ref="D818:E818"/>
    <mergeCell ref="G818:H818"/>
    <mergeCell ref="I818:J818"/>
    <mergeCell ref="G819:H819"/>
    <mergeCell ref="I819:J819"/>
    <mergeCell ref="A824:B824"/>
    <mergeCell ref="A825:B825"/>
    <mergeCell ref="C825:N825"/>
    <mergeCell ref="A826:B826"/>
    <mergeCell ref="C826:N826"/>
    <mergeCell ref="A827:B827"/>
    <mergeCell ref="A832:B832"/>
    <mergeCell ref="A833:B833"/>
    <mergeCell ref="A834:B834"/>
    <mergeCell ref="A835:B835"/>
    <mergeCell ref="A836:B836"/>
    <mergeCell ref="A837:B837"/>
    <mergeCell ref="A838:B838"/>
    <mergeCell ref="K818:N819"/>
    <mergeCell ref="A819:E819"/>
    <mergeCell ref="A820:N820"/>
    <mergeCell ref="A821:N822"/>
    <mergeCell ref="A823:B823"/>
    <mergeCell ref="C823:G823"/>
    <mergeCell ref="H823:I823"/>
    <mergeCell ref="K823:L823"/>
    <mergeCell ref="M823:N823"/>
    <mergeCell ref="C824:N824"/>
    <mergeCell ref="C827:D827"/>
    <mergeCell ref="E827:G827"/>
    <mergeCell ref="H827:I827"/>
    <mergeCell ref="J827:K827"/>
    <mergeCell ref="L827:N827"/>
    <mergeCell ref="A828:A830"/>
    <mergeCell ref="B828:B830"/>
    <mergeCell ref="C828:C830"/>
    <mergeCell ref="D828:D830"/>
    <mergeCell ref="E828:E830"/>
    <mergeCell ref="F828:F830"/>
    <mergeCell ref="G828:G830"/>
    <mergeCell ref="H828:H830"/>
    <mergeCell ref="I828:I830"/>
    <mergeCell ref="J828:J830"/>
    <mergeCell ref="K828:K830"/>
    <mergeCell ref="L828:L830"/>
    <mergeCell ref="M828:M830"/>
    <mergeCell ref="N828:N830"/>
    <mergeCell ref="A831:B831"/>
    <mergeCell ref="K838:L840"/>
    <mergeCell ref="C806:D806"/>
    <mergeCell ref="E806:G806"/>
    <mergeCell ref="H806:I806"/>
    <mergeCell ref="C807:D807"/>
    <mergeCell ref="E807:G807"/>
    <mergeCell ref="H807:I807"/>
    <mergeCell ref="C808:D808"/>
    <mergeCell ref="E808:G808"/>
    <mergeCell ref="H808:I808"/>
    <mergeCell ref="A805:B807"/>
    <mergeCell ref="C805:D805"/>
    <mergeCell ref="E805:G805"/>
    <mergeCell ref="H805:I805"/>
    <mergeCell ref="L805:L807"/>
    <mergeCell ref="M805:N805"/>
    <mergeCell ref="M806:N806"/>
    <mergeCell ref="M807:N807"/>
    <mergeCell ref="A808:B810"/>
    <mergeCell ref="L808:L809"/>
    <mergeCell ref="M808:N809"/>
    <mergeCell ref="L810:N812"/>
    <mergeCell ref="A811:B811"/>
    <mergeCell ref="C811:E811"/>
    <mergeCell ref="I811:J811"/>
    <mergeCell ref="B812:C812"/>
    <mergeCell ref="C809:D809"/>
    <mergeCell ref="H809:I809"/>
    <mergeCell ref="C810:D810"/>
    <mergeCell ref="H810:I810"/>
    <mergeCell ref="I812:J812"/>
    <mergeCell ref="D813:E813"/>
    <mergeCell ref="G813:H813"/>
    <mergeCell ref="I813:J813"/>
    <mergeCell ref="D812:E812"/>
    <mergeCell ref="G812:H812"/>
    <mergeCell ref="A813:B813"/>
    <mergeCell ref="L813:N814"/>
    <mergeCell ref="A814:B814"/>
    <mergeCell ref="D814:E814"/>
    <mergeCell ref="G814:H814"/>
    <mergeCell ref="I814:J814"/>
    <mergeCell ref="A774:B774"/>
    <mergeCell ref="D774:E774"/>
    <mergeCell ref="G774:H774"/>
    <mergeCell ref="I774:J774"/>
    <mergeCell ref="L774:N775"/>
    <mergeCell ref="A775:B775"/>
    <mergeCell ref="D775:E775"/>
    <mergeCell ref="G775:H775"/>
    <mergeCell ref="I775:J775"/>
    <mergeCell ref="A776:B776"/>
    <mergeCell ref="D776:E776"/>
    <mergeCell ref="G776:H776"/>
    <mergeCell ref="I776:J776"/>
    <mergeCell ref="K776:N777"/>
    <mergeCell ref="A777:B777"/>
    <mergeCell ref="D777:E777"/>
    <mergeCell ref="G777:H777"/>
    <mergeCell ref="I777:J777"/>
    <mergeCell ref="A778:B778"/>
    <mergeCell ref="D778:E778"/>
    <mergeCell ref="G778:H778"/>
    <mergeCell ref="I778:J778"/>
    <mergeCell ref="K778:N778"/>
    <mergeCell ref="A779:B779"/>
    <mergeCell ref="D779:E779"/>
    <mergeCell ref="G779:H779"/>
    <mergeCell ref="I779:J779"/>
    <mergeCell ref="K779:N780"/>
    <mergeCell ref="A780:E780"/>
    <mergeCell ref="G780:H780"/>
    <mergeCell ref="I780:J780"/>
    <mergeCell ref="A785:B785"/>
    <mergeCell ref="A786:B786"/>
    <mergeCell ref="C786:N786"/>
    <mergeCell ref="A781:N781"/>
    <mergeCell ref="A782:N783"/>
    <mergeCell ref="A784:B784"/>
    <mergeCell ref="C784:G784"/>
    <mergeCell ref="H784:I784"/>
    <mergeCell ref="K784:L784"/>
    <mergeCell ref="M784:N784"/>
    <mergeCell ref="C785:N785"/>
    <mergeCell ref="A757:B757"/>
    <mergeCell ref="A758:B758"/>
    <mergeCell ref="A759:B759"/>
    <mergeCell ref="A760:B760"/>
    <mergeCell ref="A761:B761"/>
    <mergeCell ref="A762:B762"/>
    <mergeCell ref="A763:B763"/>
    <mergeCell ref="A764:B764"/>
    <mergeCell ref="A765:B765"/>
    <mergeCell ref="A766:B768"/>
    <mergeCell ref="C766:D766"/>
    <mergeCell ref="E766:G766"/>
    <mergeCell ref="H766:I766"/>
    <mergeCell ref="L766:L768"/>
    <mergeCell ref="C767:D767"/>
    <mergeCell ref="E767:G767"/>
    <mergeCell ref="H767:I767"/>
    <mergeCell ref="C768:D768"/>
    <mergeCell ref="E768:G768"/>
    <mergeCell ref="H768:I768"/>
    <mergeCell ref="M768:N768"/>
    <mergeCell ref="A769:B771"/>
    <mergeCell ref="C769:D769"/>
    <mergeCell ref="E769:G769"/>
    <mergeCell ref="H769:I769"/>
    <mergeCell ref="L769:L770"/>
    <mergeCell ref="M769:N770"/>
    <mergeCell ref="C770:D770"/>
    <mergeCell ref="H770:I770"/>
    <mergeCell ref="C771:D771"/>
    <mergeCell ref="H771:I771"/>
    <mergeCell ref="L771:N773"/>
    <mergeCell ref="A772:B772"/>
    <mergeCell ref="C772:E772"/>
    <mergeCell ref="I772:J772"/>
    <mergeCell ref="B773:C773"/>
    <mergeCell ref="D773:E773"/>
    <mergeCell ref="G773:H773"/>
    <mergeCell ref="I773:J773"/>
    <mergeCell ref="K760:L762"/>
    <mergeCell ref="M760:M762"/>
    <mergeCell ref="F763:F765"/>
    <mergeCell ref="M763:N764"/>
    <mergeCell ref="M765:N765"/>
    <mergeCell ref="M766:N766"/>
    <mergeCell ref="M767:N767"/>
    <mergeCell ref="A745:B745"/>
    <mergeCell ref="C745:G745"/>
    <mergeCell ref="K745:L745"/>
    <mergeCell ref="M745:N745"/>
    <mergeCell ref="A746:B746"/>
    <mergeCell ref="C746:N746"/>
    <mergeCell ref="A747:B747"/>
    <mergeCell ref="C747:N747"/>
    <mergeCell ref="A748:B748"/>
    <mergeCell ref="C748:N748"/>
    <mergeCell ref="A749:B749"/>
    <mergeCell ref="C749:D749"/>
    <mergeCell ref="E749:G749"/>
    <mergeCell ref="H749:I749"/>
    <mergeCell ref="J749:K749"/>
    <mergeCell ref="L749:N749"/>
    <mergeCell ref="A750:A752"/>
    <mergeCell ref="B750:B752"/>
    <mergeCell ref="C750:C752"/>
    <mergeCell ref="D750:D752"/>
    <mergeCell ref="E750:E752"/>
    <mergeCell ref="G750:G752"/>
    <mergeCell ref="H750:H752"/>
    <mergeCell ref="I750:I752"/>
    <mergeCell ref="J750:J752"/>
    <mergeCell ref="K750:K752"/>
    <mergeCell ref="L750:L752"/>
    <mergeCell ref="M750:M752"/>
    <mergeCell ref="N750:N752"/>
    <mergeCell ref="A753:B753"/>
    <mergeCell ref="A754:B754"/>
    <mergeCell ref="A755:B755"/>
    <mergeCell ref="A756:B756"/>
    <mergeCell ref="H745:I745"/>
    <mergeCell ref="F750:F752"/>
    <mergeCell ref="A735:B735"/>
    <mergeCell ref="D735:E735"/>
    <mergeCell ref="G735:H735"/>
    <mergeCell ref="I735:J735"/>
    <mergeCell ref="L735:N736"/>
    <mergeCell ref="A736:B736"/>
    <mergeCell ref="D736:E736"/>
    <mergeCell ref="G736:H736"/>
    <mergeCell ref="I736:J736"/>
    <mergeCell ref="A737:B737"/>
    <mergeCell ref="D737:E737"/>
    <mergeCell ref="G737:H737"/>
    <mergeCell ref="I737:J737"/>
    <mergeCell ref="K737:N738"/>
    <mergeCell ref="A738:B738"/>
    <mergeCell ref="D738:E738"/>
    <mergeCell ref="G738:H738"/>
    <mergeCell ref="I738:J738"/>
    <mergeCell ref="A739:B739"/>
    <mergeCell ref="D739:E739"/>
    <mergeCell ref="G739:H739"/>
    <mergeCell ref="I739:J739"/>
    <mergeCell ref="K739:N739"/>
    <mergeCell ref="A740:B740"/>
    <mergeCell ref="D740:E740"/>
    <mergeCell ref="G740:H740"/>
    <mergeCell ref="I740:J740"/>
    <mergeCell ref="K740:N741"/>
    <mergeCell ref="A741:E741"/>
    <mergeCell ref="G741:H741"/>
    <mergeCell ref="I741:J741"/>
    <mergeCell ref="A742:N742"/>
    <mergeCell ref="A743:N744"/>
    <mergeCell ref="A718:B718"/>
    <mergeCell ref="A719:B719"/>
    <mergeCell ref="A720:B720"/>
    <mergeCell ref="A721:B721"/>
    <mergeCell ref="A722:B722"/>
    <mergeCell ref="A723:B723"/>
    <mergeCell ref="A724:B724"/>
    <mergeCell ref="A725:B725"/>
    <mergeCell ref="A726:B726"/>
    <mergeCell ref="A727:B729"/>
    <mergeCell ref="C727:D727"/>
    <mergeCell ref="E727:G727"/>
    <mergeCell ref="H727:I727"/>
    <mergeCell ref="L727:L729"/>
    <mergeCell ref="C728:D728"/>
    <mergeCell ref="E728:G728"/>
    <mergeCell ref="H728:I728"/>
    <mergeCell ref="C729:D729"/>
    <mergeCell ref="E729:G729"/>
    <mergeCell ref="H729:I729"/>
    <mergeCell ref="M729:N729"/>
    <mergeCell ref="M727:N727"/>
    <mergeCell ref="M728:N728"/>
    <mergeCell ref="A730:B732"/>
    <mergeCell ref="C730:D730"/>
    <mergeCell ref="E730:G730"/>
    <mergeCell ref="H730:I730"/>
    <mergeCell ref="L730:L731"/>
    <mergeCell ref="M730:N731"/>
    <mergeCell ref="C731:D731"/>
    <mergeCell ref="H731:I731"/>
    <mergeCell ref="C732:D732"/>
    <mergeCell ref="H732:I732"/>
    <mergeCell ref="L732:N734"/>
    <mergeCell ref="A733:B733"/>
    <mergeCell ref="C733:E733"/>
    <mergeCell ref="I733:J733"/>
    <mergeCell ref="B734:C734"/>
    <mergeCell ref="D734:E734"/>
    <mergeCell ref="G734:H734"/>
    <mergeCell ref="I734:J734"/>
    <mergeCell ref="K721:L723"/>
    <mergeCell ref="M721:M723"/>
    <mergeCell ref="F724:F726"/>
    <mergeCell ref="M724:N725"/>
    <mergeCell ref="M726:N726"/>
    <mergeCell ref="A706:B706"/>
    <mergeCell ref="C706:G706"/>
    <mergeCell ref="K706:L706"/>
    <mergeCell ref="M706:N706"/>
    <mergeCell ref="A707:B707"/>
    <mergeCell ref="C707:N707"/>
    <mergeCell ref="A708:B708"/>
    <mergeCell ref="C708:N708"/>
    <mergeCell ref="A709:B709"/>
    <mergeCell ref="C709:N709"/>
    <mergeCell ref="A710:B710"/>
    <mergeCell ref="C710:D710"/>
    <mergeCell ref="E710:G710"/>
    <mergeCell ref="H710:I710"/>
    <mergeCell ref="J710:K710"/>
    <mergeCell ref="L710:N710"/>
    <mergeCell ref="A711:A713"/>
    <mergeCell ref="B711:B713"/>
    <mergeCell ref="C711:C713"/>
    <mergeCell ref="D711:D713"/>
    <mergeCell ref="E711:E713"/>
    <mergeCell ref="G711:G713"/>
    <mergeCell ref="H711:H713"/>
    <mergeCell ref="I711:I713"/>
    <mergeCell ref="J711:J713"/>
    <mergeCell ref="K711:K713"/>
    <mergeCell ref="L711:L713"/>
    <mergeCell ref="M711:M713"/>
    <mergeCell ref="N711:N713"/>
    <mergeCell ref="A714:B714"/>
    <mergeCell ref="A715:B715"/>
    <mergeCell ref="A716:B716"/>
    <mergeCell ref="A717:B717"/>
    <mergeCell ref="H706:I706"/>
    <mergeCell ref="F711:F713"/>
    <mergeCell ref="A696:B696"/>
    <mergeCell ref="D696:E696"/>
    <mergeCell ref="G696:H696"/>
    <mergeCell ref="I696:J696"/>
    <mergeCell ref="L696:N697"/>
    <mergeCell ref="A697:B697"/>
    <mergeCell ref="D697:E697"/>
    <mergeCell ref="G697:H697"/>
    <mergeCell ref="I697:J697"/>
    <mergeCell ref="A698:B698"/>
    <mergeCell ref="D698:E698"/>
    <mergeCell ref="G698:H698"/>
    <mergeCell ref="I698:J698"/>
    <mergeCell ref="K698:N699"/>
    <mergeCell ref="A699:B699"/>
    <mergeCell ref="D699:E699"/>
    <mergeCell ref="G699:H699"/>
    <mergeCell ref="I699:J699"/>
    <mergeCell ref="A700:B700"/>
    <mergeCell ref="D700:E700"/>
    <mergeCell ref="G700:H700"/>
    <mergeCell ref="I700:J700"/>
    <mergeCell ref="K700:N700"/>
    <mergeCell ref="A701:B701"/>
    <mergeCell ref="D701:E701"/>
    <mergeCell ref="G701:H701"/>
    <mergeCell ref="I701:J701"/>
    <mergeCell ref="K701:N702"/>
    <mergeCell ref="A702:E702"/>
    <mergeCell ref="G702:H702"/>
    <mergeCell ref="I702:J702"/>
    <mergeCell ref="A703:N703"/>
    <mergeCell ref="A704:N705"/>
    <mergeCell ref="A679:B679"/>
    <mergeCell ref="A680:B680"/>
    <mergeCell ref="A681:B681"/>
    <mergeCell ref="A682:B682"/>
    <mergeCell ref="A683:B683"/>
    <mergeCell ref="A684:B684"/>
    <mergeCell ref="A685:B685"/>
    <mergeCell ref="A686:B686"/>
    <mergeCell ref="A687:B687"/>
    <mergeCell ref="A688:B690"/>
    <mergeCell ref="C688:D688"/>
    <mergeCell ref="E688:G688"/>
    <mergeCell ref="H688:I688"/>
    <mergeCell ref="L688:L690"/>
    <mergeCell ref="C689:D689"/>
    <mergeCell ref="E689:G689"/>
    <mergeCell ref="H689:I689"/>
    <mergeCell ref="C690:D690"/>
    <mergeCell ref="E690:G690"/>
    <mergeCell ref="H690:I690"/>
    <mergeCell ref="M690:N690"/>
    <mergeCell ref="A691:B693"/>
    <mergeCell ref="C691:D691"/>
    <mergeCell ref="E691:G691"/>
    <mergeCell ref="H691:I691"/>
    <mergeCell ref="L691:L692"/>
    <mergeCell ref="M691:N692"/>
    <mergeCell ref="C692:D692"/>
    <mergeCell ref="H692:I692"/>
    <mergeCell ref="C693:D693"/>
    <mergeCell ref="H693:I693"/>
    <mergeCell ref="L693:N695"/>
    <mergeCell ref="A694:B694"/>
    <mergeCell ref="C694:E694"/>
    <mergeCell ref="I694:J694"/>
    <mergeCell ref="B695:C695"/>
    <mergeCell ref="D695:E695"/>
    <mergeCell ref="G695:H695"/>
    <mergeCell ref="I695:J695"/>
    <mergeCell ref="K682:L684"/>
    <mergeCell ref="M682:M684"/>
    <mergeCell ref="F685:F687"/>
    <mergeCell ref="M685:N686"/>
    <mergeCell ref="M687:N687"/>
    <mergeCell ref="M688:N688"/>
    <mergeCell ref="M689:N689"/>
    <mergeCell ref="A667:B667"/>
    <mergeCell ref="C667:G667"/>
    <mergeCell ref="K667:L667"/>
    <mergeCell ref="M667:N667"/>
    <mergeCell ref="A668:B668"/>
    <mergeCell ref="C668:N668"/>
    <mergeCell ref="A669:B669"/>
    <mergeCell ref="C669:N669"/>
    <mergeCell ref="A670:B670"/>
    <mergeCell ref="C670:N670"/>
    <mergeCell ref="A671:B671"/>
    <mergeCell ref="C671:D671"/>
    <mergeCell ref="E671:G671"/>
    <mergeCell ref="H671:I671"/>
    <mergeCell ref="J671:K671"/>
    <mergeCell ref="L671:N671"/>
    <mergeCell ref="A672:A674"/>
    <mergeCell ref="B672:B674"/>
    <mergeCell ref="C672:C674"/>
    <mergeCell ref="D672:D674"/>
    <mergeCell ref="E672:E674"/>
    <mergeCell ref="G672:G674"/>
    <mergeCell ref="H672:H674"/>
    <mergeCell ref="I672:I674"/>
    <mergeCell ref="J672:J674"/>
    <mergeCell ref="K672:K674"/>
    <mergeCell ref="L672:L674"/>
    <mergeCell ref="M672:M674"/>
    <mergeCell ref="N672:N674"/>
    <mergeCell ref="A675:B675"/>
    <mergeCell ref="A676:B676"/>
    <mergeCell ref="A677:B677"/>
    <mergeCell ref="A678:B678"/>
    <mergeCell ref="H667:I667"/>
    <mergeCell ref="F672:F674"/>
    <mergeCell ref="A657:B657"/>
    <mergeCell ref="D657:E657"/>
    <mergeCell ref="G657:H657"/>
    <mergeCell ref="I657:J657"/>
    <mergeCell ref="L657:N658"/>
    <mergeCell ref="A658:B658"/>
    <mergeCell ref="D658:E658"/>
    <mergeCell ref="G658:H658"/>
    <mergeCell ref="I658:J658"/>
    <mergeCell ref="A659:B659"/>
    <mergeCell ref="D659:E659"/>
    <mergeCell ref="G659:H659"/>
    <mergeCell ref="I659:J659"/>
    <mergeCell ref="K659:N660"/>
    <mergeCell ref="A660:B660"/>
    <mergeCell ref="D660:E660"/>
    <mergeCell ref="G660:H660"/>
    <mergeCell ref="I660:J660"/>
    <mergeCell ref="A661:B661"/>
    <mergeCell ref="D661:E661"/>
    <mergeCell ref="G661:H661"/>
    <mergeCell ref="I661:J661"/>
    <mergeCell ref="K661:N661"/>
    <mergeCell ref="A662:B662"/>
    <mergeCell ref="D662:E662"/>
    <mergeCell ref="G662:H662"/>
    <mergeCell ref="I662:J662"/>
    <mergeCell ref="K662:N663"/>
    <mergeCell ref="A663:E663"/>
    <mergeCell ref="G663:H663"/>
    <mergeCell ref="I663:J663"/>
    <mergeCell ref="A664:N664"/>
    <mergeCell ref="A665:N666"/>
    <mergeCell ref="A640:B640"/>
    <mergeCell ref="A641:B641"/>
    <mergeCell ref="A642:B642"/>
    <mergeCell ref="A643:B643"/>
    <mergeCell ref="A644:B644"/>
    <mergeCell ref="A645:B645"/>
    <mergeCell ref="A646:B646"/>
    <mergeCell ref="A647:B647"/>
    <mergeCell ref="A648:B648"/>
    <mergeCell ref="A649:B651"/>
    <mergeCell ref="C649:D649"/>
    <mergeCell ref="E649:G649"/>
    <mergeCell ref="H649:I649"/>
    <mergeCell ref="L649:L651"/>
    <mergeCell ref="C650:D650"/>
    <mergeCell ref="E650:G650"/>
    <mergeCell ref="H650:I650"/>
    <mergeCell ref="C651:D651"/>
    <mergeCell ref="E651:G651"/>
    <mergeCell ref="H651:I651"/>
    <mergeCell ref="M651:N651"/>
    <mergeCell ref="A652:B654"/>
    <mergeCell ref="C652:D652"/>
    <mergeCell ref="E652:G652"/>
    <mergeCell ref="H652:I652"/>
    <mergeCell ref="L652:L653"/>
    <mergeCell ref="M652:N653"/>
    <mergeCell ref="C653:D653"/>
    <mergeCell ref="H653:I653"/>
    <mergeCell ref="C654:D654"/>
    <mergeCell ref="H654:I654"/>
    <mergeCell ref="L654:N656"/>
    <mergeCell ref="A655:B655"/>
    <mergeCell ref="C655:E655"/>
    <mergeCell ref="I655:J655"/>
    <mergeCell ref="B656:C656"/>
    <mergeCell ref="D656:E656"/>
    <mergeCell ref="G656:H656"/>
    <mergeCell ref="I656:J656"/>
    <mergeCell ref="K643:L645"/>
    <mergeCell ref="M643:M645"/>
    <mergeCell ref="F646:F648"/>
    <mergeCell ref="M646:N647"/>
    <mergeCell ref="M648:N648"/>
    <mergeCell ref="M649:N649"/>
    <mergeCell ref="M650:N650"/>
    <mergeCell ref="A628:B628"/>
    <mergeCell ref="C628:G628"/>
    <mergeCell ref="K628:L628"/>
    <mergeCell ref="M628:N628"/>
    <mergeCell ref="A629:B629"/>
    <mergeCell ref="C629:N629"/>
    <mergeCell ref="A630:B630"/>
    <mergeCell ref="C630:N630"/>
    <mergeCell ref="A631:B631"/>
    <mergeCell ref="C631:N631"/>
    <mergeCell ref="A632:B632"/>
    <mergeCell ref="C632:D632"/>
    <mergeCell ref="E632:G632"/>
    <mergeCell ref="H632:I632"/>
    <mergeCell ref="J632:K632"/>
    <mergeCell ref="L632:N632"/>
    <mergeCell ref="A633:A635"/>
    <mergeCell ref="B633:B635"/>
    <mergeCell ref="C633:C635"/>
    <mergeCell ref="D633:D635"/>
    <mergeCell ref="E633:E635"/>
    <mergeCell ref="G633:G635"/>
    <mergeCell ref="H633:H635"/>
    <mergeCell ref="I633:I635"/>
    <mergeCell ref="J633:J635"/>
    <mergeCell ref="K633:K635"/>
    <mergeCell ref="L633:L635"/>
    <mergeCell ref="M633:M635"/>
    <mergeCell ref="N633:N635"/>
    <mergeCell ref="A636:B636"/>
    <mergeCell ref="A637:B637"/>
    <mergeCell ref="A638:B638"/>
    <mergeCell ref="A639:B639"/>
    <mergeCell ref="H628:I628"/>
    <mergeCell ref="F633:F635"/>
    <mergeCell ref="A618:B618"/>
    <mergeCell ref="D618:E618"/>
    <mergeCell ref="G618:H618"/>
    <mergeCell ref="I618:J618"/>
    <mergeCell ref="L618:N619"/>
    <mergeCell ref="A619:B619"/>
    <mergeCell ref="D619:E619"/>
    <mergeCell ref="G619:H619"/>
    <mergeCell ref="I619:J619"/>
    <mergeCell ref="A620:B620"/>
    <mergeCell ref="D620:E620"/>
    <mergeCell ref="G620:H620"/>
    <mergeCell ref="I620:J620"/>
    <mergeCell ref="K620:N621"/>
    <mergeCell ref="A621:B621"/>
    <mergeCell ref="D621:E621"/>
    <mergeCell ref="G621:H621"/>
    <mergeCell ref="I621:J621"/>
    <mergeCell ref="A622:B622"/>
    <mergeCell ref="D622:E622"/>
    <mergeCell ref="G622:H622"/>
    <mergeCell ref="I622:J622"/>
    <mergeCell ref="K622:N622"/>
    <mergeCell ref="A623:B623"/>
    <mergeCell ref="D623:E623"/>
    <mergeCell ref="G623:H623"/>
    <mergeCell ref="I623:J623"/>
    <mergeCell ref="K623:N624"/>
    <mergeCell ref="A624:E624"/>
    <mergeCell ref="G624:H624"/>
    <mergeCell ref="I624:J624"/>
    <mergeCell ref="A625:N625"/>
    <mergeCell ref="A626:N627"/>
    <mergeCell ref="A601:B601"/>
    <mergeCell ref="A602:B602"/>
    <mergeCell ref="A603:B603"/>
    <mergeCell ref="A604:B604"/>
    <mergeCell ref="A605:B605"/>
    <mergeCell ref="A606:B606"/>
    <mergeCell ref="A607:B607"/>
    <mergeCell ref="A608:B608"/>
    <mergeCell ref="A609:B609"/>
    <mergeCell ref="A610:B612"/>
    <mergeCell ref="C610:D610"/>
    <mergeCell ref="E610:G610"/>
    <mergeCell ref="H610:I610"/>
    <mergeCell ref="L610:L612"/>
    <mergeCell ref="C611:D611"/>
    <mergeCell ref="E611:G611"/>
    <mergeCell ref="H611:I611"/>
    <mergeCell ref="C612:D612"/>
    <mergeCell ref="E612:G612"/>
    <mergeCell ref="H612:I612"/>
    <mergeCell ref="M612:N612"/>
    <mergeCell ref="A613:B615"/>
    <mergeCell ref="C613:D613"/>
    <mergeCell ref="E613:G613"/>
    <mergeCell ref="H613:I613"/>
    <mergeCell ref="L613:L614"/>
    <mergeCell ref="M613:N614"/>
    <mergeCell ref="C614:D614"/>
    <mergeCell ref="H614:I614"/>
    <mergeCell ref="C615:D615"/>
    <mergeCell ref="H615:I615"/>
    <mergeCell ref="L615:N617"/>
    <mergeCell ref="A616:B616"/>
    <mergeCell ref="C616:E616"/>
    <mergeCell ref="I616:J616"/>
    <mergeCell ref="B617:C617"/>
    <mergeCell ref="D617:E617"/>
    <mergeCell ref="G617:H617"/>
    <mergeCell ref="I617:J617"/>
    <mergeCell ref="K604:L606"/>
    <mergeCell ref="M604:M606"/>
    <mergeCell ref="F607:F609"/>
    <mergeCell ref="M607:N608"/>
    <mergeCell ref="M609:N609"/>
    <mergeCell ref="M610:N610"/>
    <mergeCell ref="M611:N611"/>
    <mergeCell ref="A589:B589"/>
    <mergeCell ref="C589:G589"/>
    <mergeCell ref="K589:L589"/>
    <mergeCell ref="M589:N589"/>
    <mergeCell ref="A590:B590"/>
    <mergeCell ref="C590:N590"/>
    <mergeCell ref="A591:B591"/>
    <mergeCell ref="C591:N591"/>
    <mergeCell ref="A592:B592"/>
    <mergeCell ref="C592:N592"/>
    <mergeCell ref="A593:B593"/>
    <mergeCell ref="C593:D593"/>
    <mergeCell ref="E593:G593"/>
    <mergeCell ref="H593:I593"/>
    <mergeCell ref="J593:K593"/>
    <mergeCell ref="L593:N593"/>
    <mergeCell ref="A594:A596"/>
    <mergeCell ref="B594:B596"/>
    <mergeCell ref="C594:C596"/>
    <mergeCell ref="D594:D596"/>
    <mergeCell ref="E594:E596"/>
    <mergeCell ref="G594:G596"/>
    <mergeCell ref="H594:H596"/>
    <mergeCell ref="I594:I596"/>
    <mergeCell ref="J594:J596"/>
    <mergeCell ref="K594:K596"/>
    <mergeCell ref="L594:L596"/>
    <mergeCell ref="M594:M596"/>
    <mergeCell ref="N594:N596"/>
    <mergeCell ref="A597:B597"/>
    <mergeCell ref="A598:B598"/>
    <mergeCell ref="A599:B599"/>
    <mergeCell ref="A600:B600"/>
    <mergeCell ref="H589:I589"/>
    <mergeCell ref="F594:F596"/>
    <mergeCell ref="A579:B579"/>
    <mergeCell ref="D579:E579"/>
    <mergeCell ref="G579:H579"/>
    <mergeCell ref="I579:J579"/>
    <mergeCell ref="L579:N580"/>
    <mergeCell ref="A580:B580"/>
    <mergeCell ref="D580:E580"/>
    <mergeCell ref="G580:H580"/>
    <mergeCell ref="I580:J580"/>
    <mergeCell ref="A581:B581"/>
    <mergeCell ref="D581:E581"/>
    <mergeCell ref="G581:H581"/>
    <mergeCell ref="I581:J581"/>
    <mergeCell ref="K581:N582"/>
    <mergeCell ref="A582:B582"/>
    <mergeCell ref="D582:E582"/>
    <mergeCell ref="G582:H582"/>
    <mergeCell ref="I582:J582"/>
    <mergeCell ref="A583:B583"/>
    <mergeCell ref="D583:E583"/>
    <mergeCell ref="G583:H583"/>
    <mergeCell ref="I583:J583"/>
    <mergeCell ref="K583:N583"/>
    <mergeCell ref="A584:B584"/>
    <mergeCell ref="D584:E584"/>
    <mergeCell ref="G584:H584"/>
    <mergeCell ref="I584:J584"/>
    <mergeCell ref="K584:N585"/>
    <mergeCell ref="A585:E585"/>
    <mergeCell ref="G585:H585"/>
    <mergeCell ref="I585:J585"/>
    <mergeCell ref="A586:N586"/>
    <mergeCell ref="A587:N588"/>
    <mergeCell ref="A562:B562"/>
    <mergeCell ref="A563:B563"/>
    <mergeCell ref="A564:B564"/>
    <mergeCell ref="A565:B565"/>
    <mergeCell ref="A566:B566"/>
    <mergeCell ref="A567:B567"/>
    <mergeCell ref="A568:B568"/>
    <mergeCell ref="A569:B569"/>
    <mergeCell ref="A570:B570"/>
    <mergeCell ref="A571:B573"/>
    <mergeCell ref="C571:D571"/>
    <mergeCell ref="E571:G571"/>
    <mergeCell ref="H571:I571"/>
    <mergeCell ref="L571:L573"/>
    <mergeCell ref="C572:D572"/>
    <mergeCell ref="E572:G572"/>
    <mergeCell ref="H572:I572"/>
    <mergeCell ref="C573:D573"/>
    <mergeCell ref="E573:G573"/>
    <mergeCell ref="H573:I573"/>
    <mergeCell ref="M573:N573"/>
    <mergeCell ref="M571:N571"/>
    <mergeCell ref="M572:N572"/>
    <mergeCell ref="A574:B576"/>
    <mergeCell ref="C574:D574"/>
    <mergeCell ref="E574:G574"/>
    <mergeCell ref="H574:I574"/>
    <mergeCell ref="L574:L575"/>
    <mergeCell ref="M574:N575"/>
    <mergeCell ref="C575:D575"/>
    <mergeCell ref="H575:I575"/>
    <mergeCell ref="C576:D576"/>
    <mergeCell ref="H576:I576"/>
    <mergeCell ref="L576:N578"/>
    <mergeCell ref="A577:B577"/>
    <mergeCell ref="C577:E577"/>
    <mergeCell ref="I577:J577"/>
    <mergeCell ref="B578:C578"/>
    <mergeCell ref="D578:E578"/>
    <mergeCell ref="G578:H578"/>
    <mergeCell ref="I578:J578"/>
    <mergeCell ref="K565:L567"/>
    <mergeCell ref="M565:M567"/>
    <mergeCell ref="F568:F570"/>
    <mergeCell ref="M568:N569"/>
    <mergeCell ref="M570:N570"/>
    <mergeCell ref="A550:B550"/>
    <mergeCell ref="C550:G550"/>
    <mergeCell ref="K550:L550"/>
    <mergeCell ref="M550:N550"/>
    <mergeCell ref="A551:B551"/>
    <mergeCell ref="C551:N551"/>
    <mergeCell ref="A552:B552"/>
    <mergeCell ref="C552:N552"/>
    <mergeCell ref="A553:B553"/>
    <mergeCell ref="C553:N553"/>
    <mergeCell ref="A554:B554"/>
    <mergeCell ref="C554:D554"/>
    <mergeCell ref="E554:G554"/>
    <mergeCell ref="H554:I554"/>
    <mergeCell ref="J554:K554"/>
    <mergeCell ref="L554:N554"/>
    <mergeCell ref="A555:A557"/>
    <mergeCell ref="B555:B557"/>
    <mergeCell ref="C555:C557"/>
    <mergeCell ref="D555:D557"/>
    <mergeCell ref="E555:E557"/>
    <mergeCell ref="G555:G557"/>
    <mergeCell ref="H555:H557"/>
    <mergeCell ref="I555:I557"/>
    <mergeCell ref="J555:J557"/>
    <mergeCell ref="K555:K557"/>
    <mergeCell ref="L555:L557"/>
    <mergeCell ref="M555:M557"/>
    <mergeCell ref="N555:N557"/>
    <mergeCell ref="A558:B558"/>
    <mergeCell ref="A559:B559"/>
    <mergeCell ref="A560:B560"/>
    <mergeCell ref="A561:B561"/>
    <mergeCell ref="H550:I550"/>
    <mergeCell ref="F555:F557"/>
    <mergeCell ref="A540:B540"/>
    <mergeCell ref="D540:E540"/>
    <mergeCell ref="G540:H540"/>
    <mergeCell ref="I540:J540"/>
    <mergeCell ref="L540:N541"/>
    <mergeCell ref="A541:B541"/>
    <mergeCell ref="D541:E541"/>
    <mergeCell ref="G541:H541"/>
    <mergeCell ref="I541:J541"/>
    <mergeCell ref="A542:B542"/>
    <mergeCell ref="D542:E542"/>
    <mergeCell ref="G542:H542"/>
    <mergeCell ref="I542:J542"/>
    <mergeCell ref="K542:N543"/>
    <mergeCell ref="A543:B543"/>
    <mergeCell ref="D543:E543"/>
    <mergeCell ref="G543:H543"/>
    <mergeCell ref="I543:J543"/>
    <mergeCell ref="A544:B544"/>
    <mergeCell ref="D544:E544"/>
    <mergeCell ref="G544:H544"/>
    <mergeCell ref="I544:J544"/>
    <mergeCell ref="K544:N544"/>
    <mergeCell ref="A545:B545"/>
    <mergeCell ref="D545:E545"/>
    <mergeCell ref="G545:H545"/>
    <mergeCell ref="I545:J545"/>
    <mergeCell ref="K545:N546"/>
    <mergeCell ref="A546:E546"/>
    <mergeCell ref="G546:H546"/>
    <mergeCell ref="I546:J546"/>
    <mergeCell ref="A547:N547"/>
    <mergeCell ref="A548:N549"/>
    <mergeCell ref="A523:B523"/>
    <mergeCell ref="A524:B524"/>
    <mergeCell ref="A525:B525"/>
    <mergeCell ref="A526:B526"/>
    <mergeCell ref="A527:B527"/>
    <mergeCell ref="A528:B528"/>
    <mergeCell ref="A529:B529"/>
    <mergeCell ref="A530:B530"/>
    <mergeCell ref="A531:B531"/>
    <mergeCell ref="A532:B534"/>
    <mergeCell ref="C532:D532"/>
    <mergeCell ref="E532:G532"/>
    <mergeCell ref="H532:I532"/>
    <mergeCell ref="L532:L534"/>
    <mergeCell ref="C533:D533"/>
    <mergeCell ref="E533:G533"/>
    <mergeCell ref="H533:I533"/>
    <mergeCell ref="C534:D534"/>
    <mergeCell ref="E534:G534"/>
    <mergeCell ref="H534:I534"/>
    <mergeCell ref="M534:N534"/>
    <mergeCell ref="A535:B537"/>
    <mergeCell ref="C535:D535"/>
    <mergeCell ref="E535:G535"/>
    <mergeCell ref="H535:I535"/>
    <mergeCell ref="L535:L536"/>
    <mergeCell ref="M535:N536"/>
    <mergeCell ref="C536:D536"/>
    <mergeCell ref="H536:I536"/>
    <mergeCell ref="C537:D537"/>
    <mergeCell ref="H537:I537"/>
    <mergeCell ref="L537:N539"/>
    <mergeCell ref="A538:B538"/>
    <mergeCell ref="C538:E538"/>
    <mergeCell ref="I538:J538"/>
    <mergeCell ref="B539:C539"/>
    <mergeCell ref="D539:E539"/>
    <mergeCell ref="G539:H539"/>
    <mergeCell ref="I539:J539"/>
    <mergeCell ref="K526:L528"/>
    <mergeCell ref="M526:M528"/>
    <mergeCell ref="F529:F531"/>
    <mergeCell ref="M529:N530"/>
    <mergeCell ref="M531:N531"/>
    <mergeCell ref="M532:N532"/>
    <mergeCell ref="M533:N533"/>
    <mergeCell ref="A511:B511"/>
    <mergeCell ref="C511:G511"/>
    <mergeCell ref="K511:L511"/>
    <mergeCell ref="M511:N511"/>
    <mergeCell ref="A512:B512"/>
    <mergeCell ref="C512:N512"/>
    <mergeCell ref="A513:B513"/>
    <mergeCell ref="C513:N513"/>
    <mergeCell ref="A514:B514"/>
    <mergeCell ref="C514:N514"/>
    <mergeCell ref="A515:B515"/>
    <mergeCell ref="C515:D515"/>
    <mergeCell ref="E515:G515"/>
    <mergeCell ref="H515:I515"/>
    <mergeCell ref="J515:K515"/>
    <mergeCell ref="L515:N515"/>
    <mergeCell ref="A516:A518"/>
    <mergeCell ref="B516:B518"/>
    <mergeCell ref="C516:C518"/>
    <mergeCell ref="D516:D518"/>
    <mergeCell ref="E516:E518"/>
    <mergeCell ref="G516:G518"/>
    <mergeCell ref="H516:H518"/>
    <mergeCell ref="I516:I518"/>
    <mergeCell ref="J516:J518"/>
    <mergeCell ref="K516:K518"/>
    <mergeCell ref="L516:L518"/>
    <mergeCell ref="M516:M518"/>
    <mergeCell ref="N516:N518"/>
    <mergeCell ref="A519:B519"/>
    <mergeCell ref="A520:B520"/>
    <mergeCell ref="A521:B521"/>
    <mergeCell ref="A522:B522"/>
    <mergeCell ref="H511:I511"/>
    <mergeCell ref="F516:F518"/>
    <mergeCell ref="A501:B501"/>
    <mergeCell ref="D501:E501"/>
    <mergeCell ref="G501:H501"/>
    <mergeCell ref="I501:J501"/>
    <mergeCell ref="L501:N502"/>
    <mergeCell ref="A502:B502"/>
    <mergeCell ref="D502:E502"/>
    <mergeCell ref="G502:H502"/>
    <mergeCell ref="I502:J502"/>
    <mergeCell ref="A503:B503"/>
    <mergeCell ref="D503:E503"/>
    <mergeCell ref="G503:H503"/>
    <mergeCell ref="I503:J503"/>
    <mergeCell ref="K503:N504"/>
    <mergeCell ref="A504:B504"/>
    <mergeCell ref="D504:E504"/>
    <mergeCell ref="G504:H504"/>
    <mergeCell ref="I504:J504"/>
    <mergeCell ref="A505:B505"/>
    <mergeCell ref="D505:E505"/>
    <mergeCell ref="G505:H505"/>
    <mergeCell ref="I505:J505"/>
    <mergeCell ref="K505:N505"/>
    <mergeCell ref="A506:B506"/>
    <mergeCell ref="D506:E506"/>
    <mergeCell ref="G506:H506"/>
    <mergeCell ref="I506:J506"/>
    <mergeCell ref="K506:N507"/>
    <mergeCell ref="A507:E507"/>
    <mergeCell ref="G507:H507"/>
    <mergeCell ref="I507:J507"/>
    <mergeCell ref="A508:N508"/>
    <mergeCell ref="A509:N510"/>
    <mergeCell ref="A484:B484"/>
    <mergeCell ref="A485:B485"/>
    <mergeCell ref="A486:B486"/>
    <mergeCell ref="A487:B487"/>
    <mergeCell ref="A488:B488"/>
    <mergeCell ref="A489:B489"/>
    <mergeCell ref="A490:B490"/>
    <mergeCell ref="A491:B491"/>
    <mergeCell ref="A492:B492"/>
    <mergeCell ref="A493:B495"/>
    <mergeCell ref="C493:D493"/>
    <mergeCell ref="E493:G493"/>
    <mergeCell ref="H493:I493"/>
    <mergeCell ref="L493:L495"/>
    <mergeCell ref="C494:D494"/>
    <mergeCell ref="E494:G494"/>
    <mergeCell ref="H494:I494"/>
    <mergeCell ref="C495:D495"/>
    <mergeCell ref="E495:G495"/>
    <mergeCell ref="H495:I495"/>
    <mergeCell ref="M495:N495"/>
    <mergeCell ref="A496:B498"/>
    <mergeCell ref="C496:D496"/>
    <mergeCell ref="E496:G496"/>
    <mergeCell ref="H496:I496"/>
    <mergeCell ref="L496:L497"/>
    <mergeCell ref="M496:N497"/>
    <mergeCell ref="C497:D497"/>
    <mergeCell ref="H497:I497"/>
    <mergeCell ref="C498:D498"/>
    <mergeCell ref="H498:I498"/>
    <mergeCell ref="L498:N500"/>
    <mergeCell ref="A499:B499"/>
    <mergeCell ref="C499:E499"/>
    <mergeCell ref="I499:J499"/>
    <mergeCell ref="B500:C500"/>
    <mergeCell ref="D500:E500"/>
    <mergeCell ref="G500:H500"/>
    <mergeCell ref="I500:J500"/>
    <mergeCell ref="K487:L489"/>
    <mergeCell ref="M487:M489"/>
    <mergeCell ref="F490:F492"/>
    <mergeCell ref="M490:N491"/>
    <mergeCell ref="M492:N492"/>
    <mergeCell ref="M493:N493"/>
    <mergeCell ref="M494:N494"/>
    <mergeCell ref="A472:B472"/>
    <mergeCell ref="C472:G472"/>
    <mergeCell ref="K472:L472"/>
    <mergeCell ref="M472:N472"/>
    <mergeCell ref="A473:B473"/>
    <mergeCell ref="C473:N473"/>
    <mergeCell ref="A474:B474"/>
    <mergeCell ref="C474:N474"/>
    <mergeCell ref="A475:B475"/>
    <mergeCell ref="C475:N475"/>
    <mergeCell ref="A476:B476"/>
    <mergeCell ref="C476:D476"/>
    <mergeCell ref="E476:G476"/>
    <mergeCell ref="H476:I476"/>
    <mergeCell ref="J476:K476"/>
    <mergeCell ref="L476:N476"/>
    <mergeCell ref="A477:A479"/>
    <mergeCell ref="B477:B479"/>
    <mergeCell ref="C477:C479"/>
    <mergeCell ref="D477:D479"/>
    <mergeCell ref="E477:E479"/>
    <mergeCell ref="G477:G479"/>
    <mergeCell ref="H477:H479"/>
    <mergeCell ref="I477:I479"/>
    <mergeCell ref="J477:J479"/>
    <mergeCell ref="K477:K479"/>
    <mergeCell ref="L477:L479"/>
    <mergeCell ref="M477:M479"/>
    <mergeCell ref="N477:N479"/>
    <mergeCell ref="A480:B480"/>
    <mergeCell ref="A481:B481"/>
    <mergeCell ref="A482:B482"/>
    <mergeCell ref="A483:B483"/>
    <mergeCell ref="H472:I472"/>
    <mergeCell ref="F477:F479"/>
    <mergeCell ref="A462:B462"/>
    <mergeCell ref="D462:E462"/>
    <mergeCell ref="G462:H462"/>
    <mergeCell ref="I462:J462"/>
    <mergeCell ref="L462:N463"/>
    <mergeCell ref="A463:B463"/>
    <mergeCell ref="D463:E463"/>
    <mergeCell ref="G463:H463"/>
    <mergeCell ref="I463:J463"/>
    <mergeCell ref="A464:B464"/>
    <mergeCell ref="D464:E464"/>
    <mergeCell ref="G464:H464"/>
    <mergeCell ref="I464:J464"/>
    <mergeCell ref="K464:N465"/>
    <mergeCell ref="A465:B465"/>
    <mergeCell ref="D465:E465"/>
    <mergeCell ref="G465:H465"/>
    <mergeCell ref="I465:J465"/>
    <mergeCell ref="A466:B466"/>
    <mergeCell ref="D466:E466"/>
    <mergeCell ref="G466:H466"/>
    <mergeCell ref="I466:J466"/>
    <mergeCell ref="K466:N466"/>
    <mergeCell ref="A467:B467"/>
    <mergeCell ref="D467:E467"/>
    <mergeCell ref="G467:H467"/>
    <mergeCell ref="I467:J467"/>
    <mergeCell ref="K467:N468"/>
    <mergeCell ref="A468:E468"/>
    <mergeCell ref="G468:H468"/>
    <mergeCell ref="I468:J468"/>
    <mergeCell ref="A469:N469"/>
    <mergeCell ref="A470:N471"/>
    <mergeCell ref="A445:B445"/>
    <mergeCell ref="A446:B446"/>
    <mergeCell ref="A447:B447"/>
    <mergeCell ref="A448:B448"/>
    <mergeCell ref="A449:B449"/>
    <mergeCell ref="A450:B450"/>
    <mergeCell ref="A451:B451"/>
    <mergeCell ref="A452:B452"/>
    <mergeCell ref="A453:B453"/>
    <mergeCell ref="A454:B456"/>
    <mergeCell ref="C454:D454"/>
    <mergeCell ref="E454:G454"/>
    <mergeCell ref="H454:I454"/>
    <mergeCell ref="L454:L456"/>
    <mergeCell ref="C455:D455"/>
    <mergeCell ref="E455:G455"/>
    <mergeCell ref="H455:I455"/>
    <mergeCell ref="C456:D456"/>
    <mergeCell ref="E456:G456"/>
    <mergeCell ref="H456:I456"/>
    <mergeCell ref="M456:N456"/>
    <mergeCell ref="A457:B459"/>
    <mergeCell ref="C457:D457"/>
    <mergeCell ref="E457:G457"/>
    <mergeCell ref="H457:I457"/>
    <mergeCell ref="L457:L458"/>
    <mergeCell ref="M457:N458"/>
    <mergeCell ref="C458:D458"/>
    <mergeCell ref="H458:I458"/>
    <mergeCell ref="C459:D459"/>
    <mergeCell ref="H459:I459"/>
    <mergeCell ref="L459:N461"/>
    <mergeCell ref="A460:B460"/>
    <mergeCell ref="C460:E460"/>
    <mergeCell ref="I460:J460"/>
    <mergeCell ref="B461:C461"/>
    <mergeCell ref="D461:E461"/>
    <mergeCell ref="G461:H461"/>
    <mergeCell ref="I461:J461"/>
    <mergeCell ref="K448:L450"/>
    <mergeCell ref="M448:M450"/>
    <mergeCell ref="F451:F453"/>
    <mergeCell ref="M451:N452"/>
    <mergeCell ref="M453:N453"/>
    <mergeCell ref="M454:N454"/>
    <mergeCell ref="M455:N455"/>
    <mergeCell ref="A433:B433"/>
    <mergeCell ref="C433:G433"/>
    <mergeCell ref="K433:L433"/>
    <mergeCell ref="M433:N433"/>
    <mergeCell ref="A434:B434"/>
    <mergeCell ref="C434:N434"/>
    <mergeCell ref="A435:B435"/>
    <mergeCell ref="C435:N435"/>
    <mergeCell ref="A436:B436"/>
    <mergeCell ref="C436:N436"/>
    <mergeCell ref="A437:B437"/>
    <mergeCell ref="C437:D437"/>
    <mergeCell ref="E437:G437"/>
    <mergeCell ref="H437:I437"/>
    <mergeCell ref="J437:K437"/>
    <mergeCell ref="L437:N437"/>
    <mergeCell ref="A438:A440"/>
    <mergeCell ref="B438:B440"/>
    <mergeCell ref="C438:C440"/>
    <mergeCell ref="D438:D440"/>
    <mergeCell ref="E438:E440"/>
    <mergeCell ref="G438:G440"/>
    <mergeCell ref="H438:H440"/>
    <mergeCell ref="I438:I440"/>
    <mergeCell ref="J438:J440"/>
    <mergeCell ref="K438:K440"/>
    <mergeCell ref="L438:L440"/>
    <mergeCell ref="M438:M440"/>
    <mergeCell ref="N438:N440"/>
    <mergeCell ref="A441:B441"/>
    <mergeCell ref="A442:B442"/>
    <mergeCell ref="A443:B443"/>
    <mergeCell ref="A444:B444"/>
    <mergeCell ref="H433:I433"/>
    <mergeCell ref="F438:F440"/>
    <mergeCell ref="A423:B423"/>
    <mergeCell ref="D423:E423"/>
    <mergeCell ref="G423:H423"/>
    <mergeCell ref="I423:J423"/>
    <mergeCell ref="L423:N424"/>
    <mergeCell ref="A424:B424"/>
    <mergeCell ref="D424:E424"/>
    <mergeCell ref="G424:H424"/>
    <mergeCell ref="I424:J424"/>
    <mergeCell ref="A425:B425"/>
    <mergeCell ref="D425:E425"/>
    <mergeCell ref="G425:H425"/>
    <mergeCell ref="I425:J425"/>
    <mergeCell ref="K425:N426"/>
    <mergeCell ref="A426:B426"/>
    <mergeCell ref="D426:E426"/>
    <mergeCell ref="G426:H426"/>
    <mergeCell ref="I426:J426"/>
    <mergeCell ref="A427:B427"/>
    <mergeCell ref="D427:E427"/>
    <mergeCell ref="G427:H427"/>
    <mergeCell ref="I427:J427"/>
    <mergeCell ref="K427:N427"/>
    <mergeCell ref="A428:B428"/>
    <mergeCell ref="D428:E428"/>
    <mergeCell ref="G428:H428"/>
    <mergeCell ref="I428:J428"/>
    <mergeCell ref="K428:N429"/>
    <mergeCell ref="A429:E429"/>
    <mergeCell ref="G429:H429"/>
    <mergeCell ref="I429:J429"/>
    <mergeCell ref="A430:N430"/>
    <mergeCell ref="A431:N432"/>
    <mergeCell ref="A406:B406"/>
    <mergeCell ref="A407:B407"/>
    <mergeCell ref="A408:B408"/>
    <mergeCell ref="A409:B409"/>
    <mergeCell ref="A410:B410"/>
    <mergeCell ref="A411:B411"/>
    <mergeCell ref="A412:B412"/>
    <mergeCell ref="A413:B413"/>
    <mergeCell ref="A414:B414"/>
    <mergeCell ref="A415:B417"/>
    <mergeCell ref="C415:D415"/>
    <mergeCell ref="E415:G415"/>
    <mergeCell ref="H415:I415"/>
    <mergeCell ref="L415:L417"/>
    <mergeCell ref="C416:D416"/>
    <mergeCell ref="E416:G416"/>
    <mergeCell ref="H416:I416"/>
    <mergeCell ref="C417:D417"/>
    <mergeCell ref="E417:G417"/>
    <mergeCell ref="H417:I417"/>
    <mergeCell ref="M417:N417"/>
    <mergeCell ref="M415:N415"/>
    <mergeCell ref="M416:N416"/>
    <mergeCell ref="A418:B420"/>
    <mergeCell ref="C418:D418"/>
    <mergeCell ref="E418:G418"/>
    <mergeCell ref="H418:I418"/>
    <mergeCell ref="L418:L419"/>
    <mergeCell ref="M418:N419"/>
    <mergeCell ref="C419:D419"/>
    <mergeCell ref="H419:I419"/>
    <mergeCell ref="C420:D420"/>
    <mergeCell ref="H420:I420"/>
    <mergeCell ref="L420:N422"/>
    <mergeCell ref="A421:B421"/>
    <mergeCell ref="C421:E421"/>
    <mergeCell ref="I421:J421"/>
    <mergeCell ref="B422:C422"/>
    <mergeCell ref="D422:E422"/>
    <mergeCell ref="G422:H422"/>
    <mergeCell ref="I422:J422"/>
    <mergeCell ref="K409:L411"/>
    <mergeCell ref="M409:M411"/>
    <mergeCell ref="F412:F414"/>
    <mergeCell ref="M412:N413"/>
    <mergeCell ref="M414:N414"/>
    <mergeCell ref="A394:B394"/>
    <mergeCell ref="C394:G394"/>
    <mergeCell ref="K394:L394"/>
    <mergeCell ref="M394:N394"/>
    <mergeCell ref="A395:B395"/>
    <mergeCell ref="C395:N395"/>
    <mergeCell ref="A396:B396"/>
    <mergeCell ref="C396:N396"/>
    <mergeCell ref="A397:B397"/>
    <mergeCell ref="C397:N397"/>
    <mergeCell ref="A398:B398"/>
    <mergeCell ref="C398:D398"/>
    <mergeCell ref="E398:G398"/>
    <mergeCell ref="H398:I398"/>
    <mergeCell ref="J398:K398"/>
    <mergeCell ref="L398:N398"/>
    <mergeCell ref="A399:A401"/>
    <mergeCell ref="B399:B401"/>
    <mergeCell ref="C399:C401"/>
    <mergeCell ref="D399:D401"/>
    <mergeCell ref="E399:E401"/>
    <mergeCell ref="G399:G401"/>
    <mergeCell ref="H399:H401"/>
    <mergeCell ref="I399:I401"/>
    <mergeCell ref="J399:J401"/>
    <mergeCell ref="K399:K401"/>
    <mergeCell ref="L399:L401"/>
    <mergeCell ref="M399:M401"/>
    <mergeCell ref="N399:N401"/>
    <mergeCell ref="A402:B402"/>
    <mergeCell ref="A403:B403"/>
    <mergeCell ref="A404:B404"/>
    <mergeCell ref="A405:B405"/>
    <mergeCell ref="H394:I394"/>
    <mergeCell ref="F399:F401"/>
    <mergeCell ref="A384:B384"/>
    <mergeCell ref="D384:E384"/>
    <mergeCell ref="G384:H384"/>
    <mergeCell ref="I384:J384"/>
    <mergeCell ref="L384:N385"/>
    <mergeCell ref="A385:B385"/>
    <mergeCell ref="D385:E385"/>
    <mergeCell ref="G385:H385"/>
    <mergeCell ref="I385:J385"/>
    <mergeCell ref="A386:B386"/>
    <mergeCell ref="D386:E386"/>
    <mergeCell ref="G386:H386"/>
    <mergeCell ref="I386:J386"/>
    <mergeCell ref="K386:N387"/>
    <mergeCell ref="A387:B387"/>
    <mergeCell ref="D387:E387"/>
    <mergeCell ref="G387:H387"/>
    <mergeCell ref="I387:J387"/>
    <mergeCell ref="A388:B388"/>
    <mergeCell ref="D388:E388"/>
    <mergeCell ref="G388:H388"/>
    <mergeCell ref="I388:J388"/>
    <mergeCell ref="K388:N388"/>
    <mergeCell ref="A389:B389"/>
    <mergeCell ref="D389:E389"/>
    <mergeCell ref="G389:H389"/>
    <mergeCell ref="I389:J389"/>
    <mergeCell ref="K389:N390"/>
    <mergeCell ref="A390:E390"/>
    <mergeCell ref="G390:H390"/>
    <mergeCell ref="I390:J390"/>
    <mergeCell ref="A391:N391"/>
    <mergeCell ref="A392:N393"/>
    <mergeCell ref="A367:B367"/>
    <mergeCell ref="A368:B368"/>
    <mergeCell ref="A369:B369"/>
    <mergeCell ref="A370:B370"/>
    <mergeCell ref="A371:B371"/>
    <mergeCell ref="A372:B372"/>
    <mergeCell ref="A373:B373"/>
    <mergeCell ref="A374:B374"/>
    <mergeCell ref="A375:B375"/>
    <mergeCell ref="A376:B378"/>
    <mergeCell ref="C376:D376"/>
    <mergeCell ref="E376:G376"/>
    <mergeCell ref="H376:I376"/>
    <mergeCell ref="L376:L378"/>
    <mergeCell ref="C377:D377"/>
    <mergeCell ref="E377:G377"/>
    <mergeCell ref="H377:I377"/>
    <mergeCell ref="C378:D378"/>
    <mergeCell ref="E378:G378"/>
    <mergeCell ref="H378:I378"/>
    <mergeCell ref="M378:N378"/>
    <mergeCell ref="A379:B381"/>
    <mergeCell ref="C379:D379"/>
    <mergeCell ref="E379:G379"/>
    <mergeCell ref="H379:I379"/>
    <mergeCell ref="L379:L380"/>
    <mergeCell ref="M379:N380"/>
    <mergeCell ref="C380:D380"/>
    <mergeCell ref="H380:I380"/>
    <mergeCell ref="C381:D381"/>
    <mergeCell ref="H381:I381"/>
    <mergeCell ref="L381:N383"/>
    <mergeCell ref="A382:B382"/>
    <mergeCell ref="C382:E382"/>
    <mergeCell ref="I382:J382"/>
    <mergeCell ref="B383:C383"/>
    <mergeCell ref="D383:E383"/>
    <mergeCell ref="G383:H383"/>
    <mergeCell ref="I383:J383"/>
    <mergeCell ref="K370:L372"/>
    <mergeCell ref="M370:M372"/>
    <mergeCell ref="F373:F375"/>
    <mergeCell ref="M373:N374"/>
    <mergeCell ref="M375:N375"/>
    <mergeCell ref="M376:N376"/>
    <mergeCell ref="M377:N377"/>
    <mergeCell ref="A355:B355"/>
    <mergeCell ref="C355:G355"/>
    <mergeCell ref="K355:L355"/>
    <mergeCell ref="M355:N355"/>
    <mergeCell ref="A356:B356"/>
    <mergeCell ref="C356:N356"/>
    <mergeCell ref="A357:B357"/>
    <mergeCell ref="C357:N357"/>
    <mergeCell ref="A358:B358"/>
    <mergeCell ref="C358:N358"/>
    <mergeCell ref="A359:B359"/>
    <mergeCell ref="C359:D359"/>
    <mergeCell ref="E359:G359"/>
    <mergeCell ref="H359:I359"/>
    <mergeCell ref="J359:K359"/>
    <mergeCell ref="L359:N359"/>
    <mergeCell ref="A360:A362"/>
    <mergeCell ref="B360:B362"/>
    <mergeCell ref="C360:C362"/>
    <mergeCell ref="D360:D362"/>
    <mergeCell ref="E360:E362"/>
    <mergeCell ref="G360:G362"/>
    <mergeCell ref="H360:H362"/>
    <mergeCell ref="I360:I362"/>
    <mergeCell ref="J360:J362"/>
    <mergeCell ref="K360:K362"/>
    <mergeCell ref="L360:L362"/>
    <mergeCell ref="M360:M362"/>
    <mergeCell ref="N360:N362"/>
    <mergeCell ref="A363:B363"/>
    <mergeCell ref="A364:B364"/>
    <mergeCell ref="A365:B365"/>
    <mergeCell ref="A366:B366"/>
    <mergeCell ref="H355:I355"/>
    <mergeCell ref="F360:F362"/>
    <mergeCell ref="A345:B345"/>
    <mergeCell ref="D345:E345"/>
    <mergeCell ref="G345:H345"/>
    <mergeCell ref="I345:J345"/>
    <mergeCell ref="L345:N346"/>
    <mergeCell ref="A346:B346"/>
    <mergeCell ref="D346:E346"/>
    <mergeCell ref="G346:H346"/>
    <mergeCell ref="I346:J346"/>
    <mergeCell ref="A347:B347"/>
    <mergeCell ref="D347:E347"/>
    <mergeCell ref="G347:H347"/>
    <mergeCell ref="I347:J347"/>
    <mergeCell ref="K347:N348"/>
    <mergeCell ref="A348:B348"/>
    <mergeCell ref="D348:E348"/>
    <mergeCell ref="G348:H348"/>
    <mergeCell ref="I348:J348"/>
    <mergeCell ref="A349:B349"/>
    <mergeCell ref="D349:E349"/>
    <mergeCell ref="G349:H349"/>
    <mergeCell ref="I349:J349"/>
    <mergeCell ref="K349:N349"/>
    <mergeCell ref="A350:B350"/>
    <mergeCell ref="D350:E350"/>
    <mergeCell ref="G350:H350"/>
    <mergeCell ref="I350:J350"/>
    <mergeCell ref="K350:N351"/>
    <mergeCell ref="A351:E351"/>
    <mergeCell ref="G351:H351"/>
    <mergeCell ref="I351:J351"/>
    <mergeCell ref="A352:N352"/>
    <mergeCell ref="A353:N354"/>
    <mergeCell ref="A328:B328"/>
    <mergeCell ref="A329:B329"/>
    <mergeCell ref="A330:B330"/>
    <mergeCell ref="A331:B331"/>
    <mergeCell ref="A332:B332"/>
    <mergeCell ref="A333:B333"/>
    <mergeCell ref="A334:B334"/>
    <mergeCell ref="A335:B335"/>
    <mergeCell ref="A336:B336"/>
    <mergeCell ref="A337:B339"/>
    <mergeCell ref="C337:D337"/>
    <mergeCell ref="E337:G337"/>
    <mergeCell ref="H337:I337"/>
    <mergeCell ref="L337:L339"/>
    <mergeCell ref="C338:D338"/>
    <mergeCell ref="E338:G338"/>
    <mergeCell ref="H338:I338"/>
    <mergeCell ref="C339:D339"/>
    <mergeCell ref="E339:G339"/>
    <mergeCell ref="H339:I339"/>
    <mergeCell ref="M339:N339"/>
    <mergeCell ref="A340:B342"/>
    <mergeCell ref="C340:D340"/>
    <mergeCell ref="E340:G340"/>
    <mergeCell ref="H340:I340"/>
    <mergeCell ref="L340:L341"/>
    <mergeCell ref="M340:N341"/>
    <mergeCell ref="C341:D341"/>
    <mergeCell ref="H341:I341"/>
    <mergeCell ref="C342:D342"/>
    <mergeCell ref="H342:I342"/>
    <mergeCell ref="L342:N344"/>
    <mergeCell ref="A343:B343"/>
    <mergeCell ref="C343:E343"/>
    <mergeCell ref="I343:J343"/>
    <mergeCell ref="B344:C344"/>
    <mergeCell ref="D344:E344"/>
    <mergeCell ref="G344:H344"/>
    <mergeCell ref="I344:J344"/>
    <mergeCell ref="K331:L333"/>
    <mergeCell ref="M331:M333"/>
    <mergeCell ref="F334:F336"/>
    <mergeCell ref="M334:N335"/>
    <mergeCell ref="M336:N336"/>
    <mergeCell ref="M337:N337"/>
    <mergeCell ref="M338:N338"/>
    <mergeCell ref="A316:B316"/>
    <mergeCell ref="C316:G316"/>
    <mergeCell ref="K316:L316"/>
    <mergeCell ref="M316:N316"/>
    <mergeCell ref="A317:B317"/>
    <mergeCell ref="C317:N317"/>
    <mergeCell ref="A318:B318"/>
    <mergeCell ref="C318:N318"/>
    <mergeCell ref="A319:B319"/>
    <mergeCell ref="C319:N319"/>
    <mergeCell ref="A320:B320"/>
    <mergeCell ref="C320:D320"/>
    <mergeCell ref="E320:G320"/>
    <mergeCell ref="H320:I320"/>
    <mergeCell ref="J320:K320"/>
    <mergeCell ref="L320:N320"/>
    <mergeCell ref="A321:A323"/>
    <mergeCell ref="B321:B323"/>
    <mergeCell ref="C321:C323"/>
    <mergeCell ref="D321:D323"/>
    <mergeCell ref="E321:E323"/>
    <mergeCell ref="G321:G323"/>
    <mergeCell ref="H321:H323"/>
    <mergeCell ref="I321:I323"/>
    <mergeCell ref="J321:J323"/>
    <mergeCell ref="K321:K323"/>
    <mergeCell ref="L321:L323"/>
    <mergeCell ref="M321:M323"/>
    <mergeCell ref="N321:N323"/>
    <mergeCell ref="A324:B324"/>
    <mergeCell ref="A325:B325"/>
    <mergeCell ref="A326:B326"/>
    <mergeCell ref="A327:B327"/>
    <mergeCell ref="H316:I316"/>
    <mergeCell ref="F321:F323"/>
    <mergeCell ref="A306:B306"/>
    <mergeCell ref="D306:E306"/>
    <mergeCell ref="G306:H306"/>
    <mergeCell ref="I306:J306"/>
    <mergeCell ref="L306:N307"/>
    <mergeCell ref="A307:B307"/>
    <mergeCell ref="D307:E307"/>
    <mergeCell ref="G307:H307"/>
    <mergeCell ref="I307:J307"/>
    <mergeCell ref="A308:B308"/>
    <mergeCell ref="D308:E308"/>
    <mergeCell ref="G308:H308"/>
    <mergeCell ref="I308:J308"/>
    <mergeCell ref="K308:N309"/>
    <mergeCell ref="A309:B309"/>
    <mergeCell ref="D309:E309"/>
    <mergeCell ref="G309:H309"/>
    <mergeCell ref="I309:J309"/>
    <mergeCell ref="A310:B310"/>
    <mergeCell ref="D310:E310"/>
    <mergeCell ref="G310:H310"/>
    <mergeCell ref="I310:J310"/>
    <mergeCell ref="K310:N310"/>
    <mergeCell ref="A311:B311"/>
    <mergeCell ref="D311:E311"/>
    <mergeCell ref="G311:H311"/>
    <mergeCell ref="I311:J311"/>
    <mergeCell ref="K311:N312"/>
    <mergeCell ref="A312:E312"/>
    <mergeCell ref="G312:H312"/>
    <mergeCell ref="I312:J312"/>
    <mergeCell ref="A313:N313"/>
    <mergeCell ref="A314:N315"/>
    <mergeCell ref="A289:B289"/>
    <mergeCell ref="A290:B290"/>
    <mergeCell ref="A291:B291"/>
    <mergeCell ref="A292:B292"/>
    <mergeCell ref="A293:B293"/>
    <mergeCell ref="A294:B294"/>
    <mergeCell ref="A295:B295"/>
    <mergeCell ref="A296:B296"/>
    <mergeCell ref="A297:B297"/>
    <mergeCell ref="A298:B300"/>
    <mergeCell ref="C298:D298"/>
    <mergeCell ref="E298:G298"/>
    <mergeCell ref="H298:I298"/>
    <mergeCell ref="L298:L300"/>
    <mergeCell ref="C299:D299"/>
    <mergeCell ref="E299:G299"/>
    <mergeCell ref="H299:I299"/>
    <mergeCell ref="C300:D300"/>
    <mergeCell ref="E300:G300"/>
    <mergeCell ref="H300:I300"/>
    <mergeCell ref="M300:N300"/>
    <mergeCell ref="A301:B303"/>
    <mergeCell ref="C301:D301"/>
    <mergeCell ref="E301:G301"/>
    <mergeCell ref="H301:I301"/>
    <mergeCell ref="L301:L302"/>
    <mergeCell ref="M301:N302"/>
    <mergeCell ref="C302:D302"/>
    <mergeCell ref="H302:I302"/>
    <mergeCell ref="C303:D303"/>
    <mergeCell ref="H303:I303"/>
    <mergeCell ref="L303:N305"/>
    <mergeCell ref="A304:B304"/>
    <mergeCell ref="C304:E304"/>
    <mergeCell ref="I304:J304"/>
    <mergeCell ref="B305:C305"/>
    <mergeCell ref="D305:E305"/>
    <mergeCell ref="G305:H305"/>
    <mergeCell ref="I305:J305"/>
    <mergeCell ref="K292:L294"/>
    <mergeCell ref="M292:M294"/>
    <mergeCell ref="F295:F297"/>
    <mergeCell ref="M295:N296"/>
    <mergeCell ref="M297:N297"/>
    <mergeCell ref="M298:N298"/>
    <mergeCell ref="M299:N299"/>
    <mergeCell ref="A277:B277"/>
    <mergeCell ref="C277:G277"/>
    <mergeCell ref="K277:L277"/>
    <mergeCell ref="M277:N277"/>
    <mergeCell ref="A278:B278"/>
    <mergeCell ref="C278:N278"/>
    <mergeCell ref="A279:B279"/>
    <mergeCell ref="C279:N279"/>
    <mergeCell ref="A280:B280"/>
    <mergeCell ref="C280:N280"/>
    <mergeCell ref="A281:B281"/>
    <mergeCell ref="C281:D281"/>
    <mergeCell ref="E281:G281"/>
    <mergeCell ref="H281:I281"/>
    <mergeCell ref="J281:K281"/>
    <mergeCell ref="L281:N281"/>
    <mergeCell ref="A282:A284"/>
    <mergeCell ref="B282:B284"/>
    <mergeCell ref="C282:C284"/>
    <mergeCell ref="D282:D284"/>
    <mergeCell ref="E282:E284"/>
    <mergeCell ref="G282:G284"/>
    <mergeCell ref="H282:H284"/>
    <mergeCell ref="I282:I284"/>
    <mergeCell ref="J282:J284"/>
    <mergeCell ref="K282:K284"/>
    <mergeCell ref="L282:L284"/>
    <mergeCell ref="M282:M284"/>
    <mergeCell ref="N282:N284"/>
    <mergeCell ref="A285:B285"/>
    <mergeCell ref="A286:B286"/>
    <mergeCell ref="A287:B287"/>
    <mergeCell ref="A288:B288"/>
    <mergeCell ref="H277:I277"/>
    <mergeCell ref="F282:F284"/>
    <mergeCell ref="A267:B267"/>
    <mergeCell ref="D267:E267"/>
    <mergeCell ref="G267:H267"/>
    <mergeCell ref="I267:J267"/>
    <mergeCell ref="L267:N268"/>
    <mergeCell ref="A268:B268"/>
    <mergeCell ref="D268:E268"/>
    <mergeCell ref="G268:H268"/>
    <mergeCell ref="I268:J268"/>
    <mergeCell ref="A269:B269"/>
    <mergeCell ref="D269:E269"/>
    <mergeCell ref="G269:H269"/>
    <mergeCell ref="I269:J269"/>
    <mergeCell ref="K269:N270"/>
    <mergeCell ref="A270:B270"/>
    <mergeCell ref="D270:E270"/>
    <mergeCell ref="G270:H270"/>
    <mergeCell ref="I270:J270"/>
    <mergeCell ref="A271:B271"/>
    <mergeCell ref="D271:E271"/>
    <mergeCell ref="G271:H271"/>
    <mergeCell ref="I271:J271"/>
    <mergeCell ref="K271:N271"/>
    <mergeCell ref="A272:B272"/>
    <mergeCell ref="D272:E272"/>
    <mergeCell ref="G272:H272"/>
    <mergeCell ref="I272:J272"/>
    <mergeCell ref="K272:N273"/>
    <mergeCell ref="A273:E273"/>
    <mergeCell ref="G273:H273"/>
    <mergeCell ref="I273:J273"/>
    <mergeCell ref="A274:N274"/>
    <mergeCell ref="A275:N276"/>
    <mergeCell ref="A250:B250"/>
    <mergeCell ref="A251:B251"/>
    <mergeCell ref="A252:B252"/>
    <mergeCell ref="A253:B253"/>
    <mergeCell ref="A254:B254"/>
    <mergeCell ref="A255:B255"/>
    <mergeCell ref="A256:B256"/>
    <mergeCell ref="A257:B257"/>
    <mergeCell ref="A258:B258"/>
    <mergeCell ref="A259:B261"/>
    <mergeCell ref="C259:D259"/>
    <mergeCell ref="E259:G259"/>
    <mergeCell ref="H259:I259"/>
    <mergeCell ref="L259:L261"/>
    <mergeCell ref="C260:D260"/>
    <mergeCell ref="E260:G260"/>
    <mergeCell ref="H260:I260"/>
    <mergeCell ref="C261:D261"/>
    <mergeCell ref="E261:G261"/>
    <mergeCell ref="H261:I261"/>
    <mergeCell ref="M261:N261"/>
    <mergeCell ref="M259:N259"/>
    <mergeCell ref="M260:N260"/>
    <mergeCell ref="A262:B264"/>
    <mergeCell ref="C262:D262"/>
    <mergeCell ref="E262:G262"/>
    <mergeCell ref="H262:I262"/>
    <mergeCell ref="L262:L263"/>
    <mergeCell ref="M262:N263"/>
    <mergeCell ref="C263:D263"/>
    <mergeCell ref="H263:I263"/>
    <mergeCell ref="C264:D264"/>
    <mergeCell ref="H264:I264"/>
    <mergeCell ref="L264:N266"/>
    <mergeCell ref="A265:B265"/>
    <mergeCell ref="C265:E265"/>
    <mergeCell ref="I265:J265"/>
    <mergeCell ref="B266:C266"/>
    <mergeCell ref="D266:E266"/>
    <mergeCell ref="G266:H266"/>
    <mergeCell ref="I266:J266"/>
    <mergeCell ref="K253:L255"/>
    <mergeCell ref="M253:M255"/>
    <mergeCell ref="F256:F258"/>
    <mergeCell ref="M256:N257"/>
    <mergeCell ref="M258:N258"/>
    <mergeCell ref="A238:B238"/>
    <mergeCell ref="C238:G238"/>
    <mergeCell ref="K238:L238"/>
    <mergeCell ref="M238:N238"/>
    <mergeCell ref="A239:B239"/>
    <mergeCell ref="C239:N239"/>
    <mergeCell ref="A240:B240"/>
    <mergeCell ref="C240:N240"/>
    <mergeCell ref="A241:B241"/>
    <mergeCell ref="C241:N241"/>
    <mergeCell ref="A242:B242"/>
    <mergeCell ref="C242:D242"/>
    <mergeCell ref="E242:G242"/>
    <mergeCell ref="H242:I242"/>
    <mergeCell ref="J242:K242"/>
    <mergeCell ref="L242:N242"/>
    <mergeCell ref="A243:A245"/>
    <mergeCell ref="B243:B245"/>
    <mergeCell ref="C243:C245"/>
    <mergeCell ref="D243:D245"/>
    <mergeCell ref="E243:E245"/>
    <mergeCell ref="G243:G245"/>
    <mergeCell ref="H243:H245"/>
    <mergeCell ref="I243:I245"/>
    <mergeCell ref="J243:J245"/>
    <mergeCell ref="K243:K245"/>
    <mergeCell ref="L243:L245"/>
    <mergeCell ref="M243:M245"/>
    <mergeCell ref="N243:N245"/>
    <mergeCell ref="A246:B246"/>
    <mergeCell ref="A247:B247"/>
    <mergeCell ref="A248:B248"/>
    <mergeCell ref="A249:B249"/>
    <mergeCell ref="H238:I238"/>
    <mergeCell ref="F243:F245"/>
    <mergeCell ref="A228:B228"/>
    <mergeCell ref="D228:E228"/>
    <mergeCell ref="G228:H228"/>
    <mergeCell ref="I228:J228"/>
    <mergeCell ref="L228:N229"/>
    <mergeCell ref="A229:B229"/>
    <mergeCell ref="D229:E229"/>
    <mergeCell ref="G229:H229"/>
    <mergeCell ref="I229:J229"/>
    <mergeCell ref="A230:B230"/>
    <mergeCell ref="D230:E230"/>
    <mergeCell ref="G230:H230"/>
    <mergeCell ref="I230:J230"/>
    <mergeCell ref="K230:N231"/>
    <mergeCell ref="A231:B231"/>
    <mergeCell ref="D231:E231"/>
    <mergeCell ref="G231:H231"/>
    <mergeCell ref="I231:J231"/>
    <mergeCell ref="A232:B232"/>
    <mergeCell ref="D232:E232"/>
    <mergeCell ref="G232:H232"/>
    <mergeCell ref="I232:J232"/>
    <mergeCell ref="K232:N232"/>
    <mergeCell ref="A233:B233"/>
    <mergeCell ref="D233:E233"/>
    <mergeCell ref="G233:H233"/>
    <mergeCell ref="I233:J233"/>
    <mergeCell ref="K233:N234"/>
    <mergeCell ref="A234:E234"/>
    <mergeCell ref="G234:H234"/>
    <mergeCell ref="I234:J234"/>
    <mergeCell ref="A235:N235"/>
    <mergeCell ref="A236:N237"/>
    <mergeCell ref="A211:B211"/>
    <mergeCell ref="A212:B212"/>
    <mergeCell ref="A213:B213"/>
    <mergeCell ref="A214:B214"/>
    <mergeCell ref="A215:B215"/>
    <mergeCell ref="A216:B216"/>
    <mergeCell ref="A217:B217"/>
    <mergeCell ref="A218:B218"/>
    <mergeCell ref="A219:B219"/>
    <mergeCell ref="A220:B222"/>
    <mergeCell ref="C220:D220"/>
    <mergeCell ref="E220:G220"/>
    <mergeCell ref="H220:I220"/>
    <mergeCell ref="L220:L222"/>
    <mergeCell ref="C221:D221"/>
    <mergeCell ref="E221:G221"/>
    <mergeCell ref="H221:I221"/>
    <mergeCell ref="C222:D222"/>
    <mergeCell ref="E222:G222"/>
    <mergeCell ref="H222:I222"/>
    <mergeCell ref="M222:N222"/>
    <mergeCell ref="A223:B225"/>
    <mergeCell ref="C223:D223"/>
    <mergeCell ref="E223:G223"/>
    <mergeCell ref="H223:I223"/>
    <mergeCell ref="L223:L224"/>
    <mergeCell ref="M223:N224"/>
    <mergeCell ref="C224:D224"/>
    <mergeCell ref="H224:I224"/>
    <mergeCell ref="C225:D225"/>
    <mergeCell ref="H225:I225"/>
    <mergeCell ref="L225:N227"/>
    <mergeCell ref="A226:B226"/>
    <mergeCell ref="C226:E226"/>
    <mergeCell ref="I226:J226"/>
    <mergeCell ref="B227:C227"/>
    <mergeCell ref="D227:E227"/>
    <mergeCell ref="G227:H227"/>
    <mergeCell ref="I227:J227"/>
    <mergeCell ref="K214:L216"/>
    <mergeCell ref="M214:M216"/>
    <mergeCell ref="F217:F219"/>
    <mergeCell ref="M217:N218"/>
    <mergeCell ref="M219:N219"/>
    <mergeCell ref="M220:N220"/>
    <mergeCell ref="M221:N221"/>
    <mergeCell ref="A199:B199"/>
    <mergeCell ref="C199:G199"/>
    <mergeCell ref="K199:L199"/>
    <mergeCell ref="M199:N199"/>
    <mergeCell ref="A200:B200"/>
    <mergeCell ref="C200:N200"/>
    <mergeCell ref="A201:B201"/>
    <mergeCell ref="C201:N201"/>
    <mergeCell ref="A202:B202"/>
    <mergeCell ref="C202:N202"/>
    <mergeCell ref="A203:B203"/>
    <mergeCell ref="C203:D203"/>
    <mergeCell ref="E203:G203"/>
    <mergeCell ref="H203:I203"/>
    <mergeCell ref="J203:K203"/>
    <mergeCell ref="L203:N203"/>
    <mergeCell ref="A204:A206"/>
    <mergeCell ref="B204:B206"/>
    <mergeCell ref="C204:C206"/>
    <mergeCell ref="D204:D206"/>
    <mergeCell ref="E204:E206"/>
    <mergeCell ref="G204:G206"/>
    <mergeCell ref="H204:H206"/>
    <mergeCell ref="I204:I206"/>
    <mergeCell ref="J204:J206"/>
    <mergeCell ref="K204:K206"/>
    <mergeCell ref="L204:L206"/>
    <mergeCell ref="M204:M206"/>
    <mergeCell ref="N204:N206"/>
    <mergeCell ref="A207:B207"/>
    <mergeCell ref="A208:B208"/>
    <mergeCell ref="A209:B209"/>
    <mergeCell ref="A210:B210"/>
    <mergeCell ref="H199:I199"/>
    <mergeCell ref="F204:F206"/>
    <mergeCell ref="A189:B189"/>
    <mergeCell ref="D189:E189"/>
    <mergeCell ref="G189:H189"/>
    <mergeCell ref="I189:J189"/>
    <mergeCell ref="L189:N190"/>
    <mergeCell ref="A190:B190"/>
    <mergeCell ref="D190:E190"/>
    <mergeCell ref="G190:H190"/>
    <mergeCell ref="I190:J190"/>
    <mergeCell ref="A191:B191"/>
    <mergeCell ref="D191:E191"/>
    <mergeCell ref="G191:H191"/>
    <mergeCell ref="I191:J191"/>
    <mergeCell ref="K191:N192"/>
    <mergeCell ref="A192:B192"/>
    <mergeCell ref="D192:E192"/>
    <mergeCell ref="G192:H192"/>
    <mergeCell ref="I192:J192"/>
    <mergeCell ref="A193:B193"/>
    <mergeCell ref="D193:E193"/>
    <mergeCell ref="G193:H193"/>
    <mergeCell ref="I193:J193"/>
    <mergeCell ref="K193:N193"/>
    <mergeCell ref="A194:B194"/>
    <mergeCell ref="D194:E194"/>
    <mergeCell ref="G194:H194"/>
    <mergeCell ref="I194:J194"/>
    <mergeCell ref="K194:N195"/>
    <mergeCell ref="A195:E195"/>
    <mergeCell ref="G195:H195"/>
    <mergeCell ref="I195:J195"/>
    <mergeCell ref="A196:N196"/>
    <mergeCell ref="A197:N198"/>
    <mergeCell ref="A172:B172"/>
    <mergeCell ref="A173:B173"/>
    <mergeCell ref="A174:B174"/>
    <mergeCell ref="A175:B175"/>
    <mergeCell ref="A176:B176"/>
    <mergeCell ref="A177:B177"/>
    <mergeCell ref="A178:B178"/>
    <mergeCell ref="A179:B179"/>
    <mergeCell ref="A180:B180"/>
    <mergeCell ref="A181:B183"/>
    <mergeCell ref="C181:D181"/>
    <mergeCell ref="E181:G181"/>
    <mergeCell ref="H181:I181"/>
    <mergeCell ref="L181:L183"/>
    <mergeCell ref="C182:D182"/>
    <mergeCell ref="E182:G182"/>
    <mergeCell ref="H182:I182"/>
    <mergeCell ref="C183:D183"/>
    <mergeCell ref="E183:G183"/>
    <mergeCell ref="H183:I183"/>
    <mergeCell ref="M183:N183"/>
    <mergeCell ref="A184:B186"/>
    <mergeCell ref="C184:D184"/>
    <mergeCell ref="E184:G184"/>
    <mergeCell ref="H184:I184"/>
    <mergeCell ref="L184:L185"/>
    <mergeCell ref="M184:N185"/>
    <mergeCell ref="C185:D185"/>
    <mergeCell ref="H185:I185"/>
    <mergeCell ref="C186:D186"/>
    <mergeCell ref="H186:I186"/>
    <mergeCell ref="L186:N188"/>
    <mergeCell ref="A187:B187"/>
    <mergeCell ref="C187:E187"/>
    <mergeCell ref="I187:J187"/>
    <mergeCell ref="B188:C188"/>
    <mergeCell ref="D188:E188"/>
    <mergeCell ref="G188:H188"/>
    <mergeCell ref="I188:J188"/>
    <mergeCell ref="K175:L177"/>
    <mergeCell ref="M175:M177"/>
    <mergeCell ref="F178:F180"/>
    <mergeCell ref="M178:N179"/>
    <mergeCell ref="M180:N180"/>
    <mergeCell ref="M181:N181"/>
    <mergeCell ref="M182:N182"/>
    <mergeCell ref="A160:B160"/>
    <mergeCell ref="C160:G160"/>
    <mergeCell ref="K160:L160"/>
    <mergeCell ref="M160:N160"/>
    <mergeCell ref="A161:B161"/>
    <mergeCell ref="C161:N161"/>
    <mergeCell ref="A162:B162"/>
    <mergeCell ref="C162:N162"/>
    <mergeCell ref="A163:B163"/>
    <mergeCell ref="C163:N163"/>
    <mergeCell ref="A164:B164"/>
    <mergeCell ref="C164:D164"/>
    <mergeCell ref="E164:G164"/>
    <mergeCell ref="H164:I164"/>
    <mergeCell ref="J164:K164"/>
    <mergeCell ref="L164:N164"/>
    <mergeCell ref="A165:A167"/>
    <mergeCell ref="B165:B167"/>
    <mergeCell ref="C165:C167"/>
    <mergeCell ref="D165:D167"/>
    <mergeCell ref="E165:E167"/>
    <mergeCell ref="G165:G167"/>
    <mergeCell ref="H165:H167"/>
    <mergeCell ref="I165:I167"/>
    <mergeCell ref="J165:J167"/>
    <mergeCell ref="K165:K167"/>
    <mergeCell ref="L165:L167"/>
    <mergeCell ref="M165:M167"/>
    <mergeCell ref="N165:N167"/>
    <mergeCell ref="A168:B168"/>
    <mergeCell ref="A169:B169"/>
    <mergeCell ref="A170:B170"/>
    <mergeCell ref="A171:B171"/>
    <mergeCell ref="H160:I160"/>
    <mergeCell ref="F165:F167"/>
    <mergeCell ref="A150:B150"/>
    <mergeCell ref="D150:E150"/>
    <mergeCell ref="G150:H150"/>
    <mergeCell ref="I150:J150"/>
    <mergeCell ref="L150:N151"/>
    <mergeCell ref="A151:B151"/>
    <mergeCell ref="D151:E151"/>
    <mergeCell ref="G151:H151"/>
    <mergeCell ref="I151:J151"/>
    <mergeCell ref="A152:B152"/>
    <mergeCell ref="D152:E152"/>
    <mergeCell ref="G152:H152"/>
    <mergeCell ref="I152:J152"/>
    <mergeCell ref="K152:N153"/>
    <mergeCell ref="A153:B153"/>
    <mergeCell ref="D153:E153"/>
    <mergeCell ref="G153:H153"/>
    <mergeCell ref="I153:J153"/>
    <mergeCell ref="A154:B154"/>
    <mergeCell ref="D154:E154"/>
    <mergeCell ref="G154:H154"/>
    <mergeCell ref="I154:J154"/>
    <mergeCell ref="K154:N154"/>
    <mergeCell ref="A155:B155"/>
    <mergeCell ref="D155:E155"/>
    <mergeCell ref="G155:H155"/>
    <mergeCell ref="I155:J155"/>
    <mergeCell ref="K155:N156"/>
    <mergeCell ref="A156:E156"/>
    <mergeCell ref="G156:H156"/>
    <mergeCell ref="I156:J156"/>
    <mergeCell ref="A157:N157"/>
    <mergeCell ref="A158:N159"/>
    <mergeCell ref="A133:B133"/>
    <mergeCell ref="A134:B134"/>
    <mergeCell ref="A135:B135"/>
    <mergeCell ref="A136:B136"/>
    <mergeCell ref="A137:B137"/>
    <mergeCell ref="A138:B138"/>
    <mergeCell ref="A139:B139"/>
    <mergeCell ref="A140:B140"/>
    <mergeCell ref="A141:B141"/>
    <mergeCell ref="A142:B144"/>
    <mergeCell ref="C142:D142"/>
    <mergeCell ref="E142:G142"/>
    <mergeCell ref="H142:I142"/>
    <mergeCell ref="L142:L144"/>
    <mergeCell ref="C143:D143"/>
    <mergeCell ref="E143:G143"/>
    <mergeCell ref="H143:I143"/>
    <mergeCell ref="C144:D144"/>
    <mergeCell ref="E144:G144"/>
    <mergeCell ref="H144:I144"/>
    <mergeCell ref="M144:N144"/>
    <mergeCell ref="A145:B147"/>
    <mergeCell ref="C145:D145"/>
    <mergeCell ref="E145:G145"/>
    <mergeCell ref="H145:I145"/>
    <mergeCell ref="L145:L146"/>
    <mergeCell ref="M145:N146"/>
    <mergeCell ref="C146:D146"/>
    <mergeCell ref="H146:I146"/>
    <mergeCell ref="C147:D147"/>
    <mergeCell ref="H147:I147"/>
    <mergeCell ref="L147:N149"/>
    <mergeCell ref="A148:B148"/>
    <mergeCell ref="C148:E148"/>
    <mergeCell ref="I148:J148"/>
    <mergeCell ref="B149:C149"/>
    <mergeCell ref="D149:E149"/>
    <mergeCell ref="G149:H149"/>
    <mergeCell ref="I149:J149"/>
    <mergeCell ref="K136:L138"/>
    <mergeCell ref="M136:M138"/>
    <mergeCell ref="F139:F141"/>
    <mergeCell ref="M139:N140"/>
    <mergeCell ref="M141:N141"/>
    <mergeCell ref="M142:N142"/>
    <mergeCell ref="M143:N143"/>
    <mergeCell ref="A121:B121"/>
    <mergeCell ref="C121:G121"/>
    <mergeCell ref="K121:L121"/>
    <mergeCell ref="M121:N121"/>
    <mergeCell ref="A122:B122"/>
    <mergeCell ref="C122:N122"/>
    <mergeCell ref="A123:B123"/>
    <mergeCell ref="C123:N123"/>
    <mergeCell ref="A124:B124"/>
    <mergeCell ref="C124:N124"/>
    <mergeCell ref="A125:B125"/>
    <mergeCell ref="C125:D125"/>
    <mergeCell ref="E125:G125"/>
    <mergeCell ref="H125:I125"/>
    <mergeCell ref="J125:K125"/>
    <mergeCell ref="L125:N125"/>
    <mergeCell ref="A126:A128"/>
    <mergeCell ref="B126:B128"/>
    <mergeCell ref="C126:C128"/>
    <mergeCell ref="D126:D128"/>
    <mergeCell ref="E126:E128"/>
    <mergeCell ref="G126:G128"/>
    <mergeCell ref="H126:H128"/>
    <mergeCell ref="I126:I128"/>
    <mergeCell ref="J126:J128"/>
    <mergeCell ref="K126:K128"/>
    <mergeCell ref="L126:L128"/>
    <mergeCell ref="M126:M128"/>
    <mergeCell ref="N126:N128"/>
    <mergeCell ref="A129:B129"/>
    <mergeCell ref="A130:B130"/>
    <mergeCell ref="A131:B131"/>
    <mergeCell ref="A132:B132"/>
    <mergeCell ref="H121:I121"/>
    <mergeCell ref="F126:F128"/>
    <mergeCell ref="A111:B111"/>
    <mergeCell ref="D111:E111"/>
    <mergeCell ref="G111:H111"/>
    <mergeCell ref="I111:J111"/>
    <mergeCell ref="L111:N112"/>
    <mergeCell ref="A112:B112"/>
    <mergeCell ref="D112:E112"/>
    <mergeCell ref="G112:H112"/>
    <mergeCell ref="I112:J112"/>
    <mergeCell ref="A113:B113"/>
    <mergeCell ref="D113:E113"/>
    <mergeCell ref="G113:H113"/>
    <mergeCell ref="I113:J113"/>
    <mergeCell ref="K113:N114"/>
    <mergeCell ref="A114:B114"/>
    <mergeCell ref="D114:E114"/>
    <mergeCell ref="G114:H114"/>
    <mergeCell ref="I114:J114"/>
    <mergeCell ref="A115:B115"/>
    <mergeCell ref="D115:E115"/>
    <mergeCell ref="G115:H115"/>
    <mergeCell ref="I115:J115"/>
    <mergeCell ref="K115:N115"/>
    <mergeCell ref="A116:B116"/>
    <mergeCell ref="D116:E116"/>
    <mergeCell ref="G116:H116"/>
    <mergeCell ref="I116:J116"/>
    <mergeCell ref="K116:N117"/>
    <mergeCell ref="A117:E117"/>
    <mergeCell ref="G117:H117"/>
    <mergeCell ref="I117:J117"/>
    <mergeCell ref="A118:N118"/>
    <mergeCell ref="A119:N120"/>
    <mergeCell ref="A97:B97"/>
    <mergeCell ref="A98:B98"/>
    <mergeCell ref="A99:B99"/>
    <mergeCell ref="A100:B100"/>
    <mergeCell ref="A101:B101"/>
    <mergeCell ref="A102:B102"/>
    <mergeCell ref="A103:B105"/>
    <mergeCell ref="C103:D103"/>
    <mergeCell ref="E103:G103"/>
    <mergeCell ref="H103:I103"/>
    <mergeCell ref="L103:L105"/>
    <mergeCell ref="C104:D104"/>
    <mergeCell ref="E104:G104"/>
    <mergeCell ref="H104:I104"/>
    <mergeCell ref="C105:D105"/>
    <mergeCell ref="E105:G105"/>
    <mergeCell ref="H105:I105"/>
    <mergeCell ref="M105:N105"/>
    <mergeCell ref="M103:N103"/>
    <mergeCell ref="M104:N104"/>
    <mergeCell ref="A106:B108"/>
    <mergeCell ref="C106:D106"/>
    <mergeCell ref="E106:G106"/>
    <mergeCell ref="H106:I106"/>
    <mergeCell ref="L106:L107"/>
    <mergeCell ref="M106:N107"/>
    <mergeCell ref="C107:D107"/>
    <mergeCell ref="H107:I107"/>
    <mergeCell ref="C108:D108"/>
    <mergeCell ref="H108:I108"/>
    <mergeCell ref="L108:N110"/>
    <mergeCell ref="A109:B109"/>
    <mergeCell ref="C109:E109"/>
    <mergeCell ref="I109:J109"/>
    <mergeCell ref="B110:C110"/>
    <mergeCell ref="D110:E110"/>
    <mergeCell ref="G110:H110"/>
    <mergeCell ref="I110:J110"/>
    <mergeCell ref="A76:B76"/>
    <mergeCell ref="D76:E76"/>
    <mergeCell ref="G76:H76"/>
    <mergeCell ref="I76:J76"/>
    <mergeCell ref="K76:N76"/>
    <mergeCell ref="A77:B77"/>
    <mergeCell ref="D77:E77"/>
    <mergeCell ref="G77:H77"/>
    <mergeCell ref="I77:J77"/>
    <mergeCell ref="K77:N78"/>
    <mergeCell ref="A78:E78"/>
    <mergeCell ref="G78:H78"/>
    <mergeCell ref="I78:J78"/>
    <mergeCell ref="A87:A89"/>
    <mergeCell ref="B87:B89"/>
    <mergeCell ref="C87:C89"/>
    <mergeCell ref="D87:D89"/>
    <mergeCell ref="E87:E89"/>
    <mergeCell ref="G87:G89"/>
    <mergeCell ref="H87:H89"/>
    <mergeCell ref="I87:I89"/>
    <mergeCell ref="J87:J89"/>
    <mergeCell ref="K87:K89"/>
    <mergeCell ref="L87:L89"/>
    <mergeCell ref="M87:M89"/>
    <mergeCell ref="N87:N89"/>
    <mergeCell ref="A90:B90"/>
    <mergeCell ref="A91:B91"/>
    <mergeCell ref="A92:B92"/>
    <mergeCell ref="A93:B93"/>
    <mergeCell ref="A94:B94"/>
    <mergeCell ref="A95:B95"/>
    <mergeCell ref="A96:B96"/>
    <mergeCell ref="A67:B69"/>
    <mergeCell ref="C67:D67"/>
    <mergeCell ref="E67:G67"/>
    <mergeCell ref="H67:I67"/>
    <mergeCell ref="L67:L68"/>
    <mergeCell ref="M67:N68"/>
    <mergeCell ref="C68:D68"/>
    <mergeCell ref="H68:I68"/>
    <mergeCell ref="C69:D69"/>
    <mergeCell ref="H69:I69"/>
    <mergeCell ref="L69:N71"/>
    <mergeCell ref="A70:B70"/>
    <mergeCell ref="C70:E70"/>
    <mergeCell ref="I70:J70"/>
    <mergeCell ref="B71:C71"/>
    <mergeCell ref="D71:E71"/>
    <mergeCell ref="G71:H71"/>
    <mergeCell ref="I71:J71"/>
    <mergeCell ref="A72:B72"/>
    <mergeCell ref="D72:E72"/>
    <mergeCell ref="G72:H72"/>
    <mergeCell ref="I72:J72"/>
    <mergeCell ref="L72:N73"/>
    <mergeCell ref="A73:B73"/>
    <mergeCell ref="D73:E73"/>
    <mergeCell ref="G73:H73"/>
    <mergeCell ref="I73:J73"/>
    <mergeCell ref="A74:B74"/>
    <mergeCell ref="D74:E74"/>
    <mergeCell ref="G74:H74"/>
    <mergeCell ref="I74:J74"/>
    <mergeCell ref="K74:N75"/>
    <mergeCell ref="A75:B75"/>
    <mergeCell ref="D75:E75"/>
    <mergeCell ref="G75:H75"/>
    <mergeCell ref="I75:J75"/>
    <mergeCell ref="D48:D50"/>
    <mergeCell ref="E48:E50"/>
    <mergeCell ref="G48:G50"/>
    <mergeCell ref="H48:H50"/>
    <mergeCell ref="I48:I50"/>
    <mergeCell ref="J48:J50"/>
    <mergeCell ref="K48:K50"/>
    <mergeCell ref="L48:L50"/>
    <mergeCell ref="M48:M50"/>
    <mergeCell ref="N48:N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6"/>
    <mergeCell ref="C64:D64"/>
    <mergeCell ref="E64:G64"/>
    <mergeCell ref="H64:I64"/>
    <mergeCell ref="L64:L66"/>
    <mergeCell ref="C65:D65"/>
    <mergeCell ref="E65:G65"/>
    <mergeCell ref="H65:I65"/>
    <mergeCell ref="C66:D66"/>
    <mergeCell ref="E66:G66"/>
    <mergeCell ref="H66:I66"/>
    <mergeCell ref="M66:N66"/>
    <mergeCell ref="H4:I4"/>
    <mergeCell ref="H43:I43"/>
    <mergeCell ref="F48:F50"/>
    <mergeCell ref="K58:L60"/>
    <mergeCell ref="M58:M60"/>
    <mergeCell ref="F61:F63"/>
    <mergeCell ref="M61:N62"/>
    <mergeCell ref="M63:N63"/>
    <mergeCell ref="M64:N64"/>
    <mergeCell ref="M65:N65"/>
    <mergeCell ref="A79:N79"/>
    <mergeCell ref="A80:N81"/>
    <mergeCell ref="A82:B82"/>
    <mergeCell ref="C82:G82"/>
    <mergeCell ref="H82:I82"/>
    <mergeCell ref="K82:L82"/>
    <mergeCell ref="M82:N82"/>
    <mergeCell ref="A83:B83"/>
    <mergeCell ref="C83:N83"/>
    <mergeCell ref="A84:B84"/>
    <mergeCell ref="C84:N84"/>
    <mergeCell ref="A85:B85"/>
    <mergeCell ref="C85:N85"/>
    <mergeCell ref="A86:B86"/>
    <mergeCell ref="C86:D86"/>
    <mergeCell ref="E86:G86"/>
    <mergeCell ref="H86:I86"/>
    <mergeCell ref="J86:K86"/>
    <mergeCell ref="L86:N86"/>
    <mergeCell ref="F87:F89"/>
    <mergeCell ref="K97:L99"/>
    <mergeCell ref="M97:M99"/>
    <mergeCell ref="F100:F102"/>
    <mergeCell ref="M100:N101"/>
    <mergeCell ref="M102:N102"/>
    <mergeCell ref="M22:N23"/>
    <mergeCell ref="M24:N24"/>
    <mergeCell ref="M26:N26"/>
    <mergeCell ref="M27:N27"/>
    <mergeCell ref="M19:M21"/>
    <mergeCell ref="K19:L21"/>
    <mergeCell ref="F9:F11"/>
    <mergeCell ref="F22:F24"/>
    <mergeCell ref="A40:N40"/>
    <mergeCell ref="A41:N42"/>
    <mergeCell ref="A43:B43"/>
    <mergeCell ref="C43:G43"/>
    <mergeCell ref="K43:L43"/>
    <mergeCell ref="M43:N43"/>
    <mergeCell ref="A44:B44"/>
    <mergeCell ref="C44:N44"/>
    <mergeCell ref="A45:B45"/>
    <mergeCell ref="C45:N45"/>
    <mergeCell ref="A46:B46"/>
    <mergeCell ref="C46:N46"/>
    <mergeCell ref="A47:B47"/>
    <mergeCell ref="C47:D47"/>
    <mergeCell ref="E47:G47"/>
    <mergeCell ref="H47:I47"/>
    <mergeCell ref="J47:K47"/>
    <mergeCell ref="L47:N47"/>
    <mergeCell ref="A48:A50"/>
    <mergeCell ref="B48:B50"/>
    <mergeCell ref="C48:C50"/>
    <mergeCell ref="C788:D788"/>
    <mergeCell ref="E788:G788"/>
    <mergeCell ref="H788:I788"/>
    <mergeCell ref="J788:K788"/>
    <mergeCell ref="L788:N788"/>
    <mergeCell ref="A789:A791"/>
    <mergeCell ref="B789:B791"/>
    <mergeCell ref="C789:C791"/>
    <mergeCell ref="D789:D791"/>
    <mergeCell ref="E789:E791"/>
    <mergeCell ref="F789:F791"/>
    <mergeCell ref="G789:G791"/>
    <mergeCell ref="H789:H791"/>
    <mergeCell ref="I789:I791"/>
    <mergeCell ref="J789:J791"/>
    <mergeCell ref="K789:K791"/>
    <mergeCell ref="L789:L791"/>
    <mergeCell ref="M789:M791"/>
    <mergeCell ref="N789:N791"/>
    <mergeCell ref="A792:B792"/>
    <mergeCell ref="K799:L801"/>
    <mergeCell ref="M799:M801"/>
    <mergeCell ref="F802:F804"/>
    <mergeCell ref="M802:N803"/>
    <mergeCell ref="M804:N804"/>
    <mergeCell ref="A787:B787"/>
    <mergeCell ref="C787:N787"/>
    <mergeCell ref="A788:B788"/>
    <mergeCell ref="A793:B793"/>
    <mergeCell ref="A794:B794"/>
    <mergeCell ref="A795:B795"/>
    <mergeCell ref="A796:B796"/>
    <mergeCell ref="A797:B797"/>
    <mergeCell ref="A798:B798"/>
    <mergeCell ref="A799:B799"/>
    <mergeCell ref="A800:B800"/>
    <mergeCell ref="A801:B801"/>
    <mergeCell ref="A802:B802"/>
    <mergeCell ref="A803:B803"/>
    <mergeCell ref="A804:B804"/>
    <mergeCell ref="M838:M840"/>
    <mergeCell ref="F841:F843"/>
    <mergeCell ref="M841:N842"/>
    <mergeCell ref="M843:N843"/>
    <mergeCell ref="A839:B839"/>
    <mergeCell ref="A840:B840"/>
    <mergeCell ref="A841:B841"/>
    <mergeCell ref="A842:B842"/>
    <mergeCell ref="A843:B843"/>
    <mergeCell ref="K857:N858"/>
    <mergeCell ref="A858:E858"/>
    <mergeCell ref="A859:N859"/>
    <mergeCell ref="A860:N861"/>
    <mergeCell ref="A862:B862"/>
    <mergeCell ref="C862:G862"/>
    <mergeCell ref="H862:I862"/>
    <mergeCell ref="K862:L862"/>
    <mergeCell ref="M862:N862"/>
    <mergeCell ref="C863:N863"/>
    <mergeCell ref="C866:D866"/>
    <mergeCell ref="E866:G866"/>
    <mergeCell ref="H866:I866"/>
    <mergeCell ref="J866:K866"/>
    <mergeCell ref="L866:N866"/>
    <mergeCell ref="A867:A869"/>
    <mergeCell ref="B867:B869"/>
    <mergeCell ref="C867:C869"/>
    <mergeCell ref="D867:D869"/>
    <mergeCell ref="E867:E869"/>
    <mergeCell ref="F867:F869"/>
    <mergeCell ref="G867:G869"/>
    <mergeCell ref="H867:H869"/>
    <mergeCell ref="I867:I869"/>
    <mergeCell ref="J867:J869"/>
    <mergeCell ref="K867:K869"/>
    <mergeCell ref="L867:L869"/>
    <mergeCell ref="M867:M869"/>
    <mergeCell ref="N867:N869"/>
    <mergeCell ref="C845:D845"/>
    <mergeCell ref="E845:G845"/>
    <mergeCell ref="H845:I845"/>
    <mergeCell ref="C846:D846"/>
    <mergeCell ref="E846:G846"/>
    <mergeCell ref="H846:I846"/>
    <mergeCell ref="C847:D847"/>
    <mergeCell ref="E847:G847"/>
    <mergeCell ref="H847:I847"/>
    <mergeCell ref="A844:B846"/>
    <mergeCell ref="C844:D844"/>
    <mergeCell ref="E844:G844"/>
    <mergeCell ref="H844:I844"/>
    <mergeCell ref="L844:L846"/>
    <mergeCell ref="M844:N844"/>
    <mergeCell ref="M845:N845"/>
    <mergeCell ref="M846:N846"/>
    <mergeCell ref="A847:B849"/>
    <mergeCell ref="L847:L848"/>
    <mergeCell ref="M847:N848"/>
    <mergeCell ref="L849:N851"/>
    <mergeCell ref="A850:B850"/>
    <mergeCell ref="C850:E850"/>
    <mergeCell ref="I850:J850"/>
    <mergeCell ref="B851:C851"/>
    <mergeCell ref="C848:D848"/>
    <mergeCell ref="F880:F882"/>
    <mergeCell ref="M880:N881"/>
    <mergeCell ref="M882:N882"/>
    <mergeCell ref="A878:B878"/>
    <mergeCell ref="A879:B879"/>
    <mergeCell ref="A880:B880"/>
    <mergeCell ref="A881:B881"/>
    <mergeCell ref="A882:B882"/>
    <mergeCell ref="K896:N897"/>
    <mergeCell ref="A897:E897"/>
    <mergeCell ref="A898:N898"/>
    <mergeCell ref="A899:N900"/>
    <mergeCell ref="A901:B901"/>
    <mergeCell ref="C901:G901"/>
    <mergeCell ref="H901:I901"/>
    <mergeCell ref="K901:L901"/>
    <mergeCell ref="M901:N901"/>
    <mergeCell ref="C902:N902"/>
    <mergeCell ref="C905:D905"/>
    <mergeCell ref="E905:G905"/>
    <mergeCell ref="H905:I905"/>
    <mergeCell ref="J905:K905"/>
    <mergeCell ref="L905:N905"/>
    <mergeCell ref="A906:A908"/>
    <mergeCell ref="B906:B908"/>
    <mergeCell ref="C906:C908"/>
    <mergeCell ref="D906:D908"/>
    <mergeCell ref="E906:E908"/>
    <mergeCell ref="F906:F908"/>
    <mergeCell ref="G906:G908"/>
    <mergeCell ref="H906:H908"/>
    <mergeCell ref="I906:I908"/>
    <mergeCell ref="J906:J908"/>
    <mergeCell ref="K906:K908"/>
    <mergeCell ref="L906:L908"/>
    <mergeCell ref="M906:M908"/>
    <mergeCell ref="N906:N908"/>
    <mergeCell ref="D891:E891"/>
    <mergeCell ref="G891:H891"/>
    <mergeCell ref="I891:J891"/>
    <mergeCell ref="A891:B891"/>
    <mergeCell ref="L891:N892"/>
    <mergeCell ref="A892:B892"/>
    <mergeCell ref="D892:E892"/>
    <mergeCell ref="G892:H892"/>
    <mergeCell ref="I892:J892"/>
    <mergeCell ref="A893:B893"/>
    <mergeCell ref="D893:E893"/>
    <mergeCell ref="G893:H893"/>
    <mergeCell ref="I893:J893"/>
    <mergeCell ref="A894:B894"/>
    <mergeCell ref="D894:E894"/>
    <mergeCell ref="G894:H894"/>
    <mergeCell ref="I894:J894"/>
    <mergeCell ref="A895:B895"/>
    <mergeCell ref="D895:E895"/>
    <mergeCell ref="G895:H895"/>
    <mergeCell ref="I895:J895"/>
    <mergeCell ref="K893:N894"/>
    <mergeCell ref="K895:N895"/>
    <mergeCell ref="A896:B896"/>
    <mergeCell ref="D896:E896"/>
    <mergeCell ref="G896:H896"/>
    <mergeCell ref="I896:J896"/>
    <mergeCell ref="F919:F921"/>
    <mergeCell ref="M919:N920"/>
    <mergeCell ref="M921:N921"/>
    <mergeCell ref="A917:B917"/>
    <mergeCell ref="A918:B918"/>
    <mergeCell ref="A919:B919"/>
    <mergeCell ref="A920:B920"/>
    <mergeCell ref="A921:B921"/>
    <mergeCell ref="K935:N936"/>
    <mergeCell ref="A936:E936"/>
    <mergeCell ref="A937:N937"/>
    <mergeCell ref="A938:N939"/>
    <mergeCell ref="A940:B940"/>
    <mergeCell ref="C940:G940"/>
    <mergeCell ref="H940:I940"/>
    <mergeCell ref="K940:L940"/>
    <mergeCell ref="M940:N940"/>
    <mergeCell ref="C941:N941"/>
    <mergeCell ref="C944:D944"/>
    <mergeCell ref="E944:G944"/>
    <mergeCell ref="H944:I944"/>
    <mergeCell ref="J944:K944"/>
    <mergeCell ref="L944:N944"/>
    <mergeCell ref="A945:A947"/>
    <mergeCell ref="B945:B947"/>
    <mergeCell ref="C945:C947"/>
    <mergeCell ref="D945:D947"/>
    <mergeCell ref="E945:E947"/>
    <mergeCell ref="F945:F947"/>
    <mergeCell ref="G945:G947"/>
    <mergeCell ref="H945:H947"/>
    <mergeCell ref="I945:I947"/>
    <mergeCell ref="J945:J947"/>
    <mergeCell ref="K945:K947"/>
    <mergeCell ref="L945:L947"/>
    <mergeCell ref="M945:M947"/>
    <mergeCell ref="N945:N947"/>
    <mergeCell ref="D930:E930"/>
    <mergeCell ref="G930:H930"/>
    <mergeCell ref="I930:J930"/>
    <mergeCell ref="A930:B930"/>
    <mergeCell ref="L930:N931"/>
    <mergeCell ref="A931:B931"/>
    <mergeCell ref="D931:E931"/>
    <mergeCell ref="G931:H931"/>
    <mergeCell ref="I931:J931"/>
    <mergeCell ref="A932:B932"/>
    <mergeCell ref="D932:E932"/>
    <mergeCell ref="G932:H932"/>
    <mergeCell ref="I932:J932"/>
    <mergeCell ref="A933:B933"/>
    <mergeCell ref="D933:E933"/>
    <mergeCell ref="G933:H933"/>
    <mergeCell ref="I933:J933"/>
    <mergeCell ref="A934:B934"/>
    <mergeCell ref="D934:E934"/>
    <mergeCell ref="G934:H934"/>
    <mergeCell ref="I934:J934"/>
    <mergeCell ref="K932:N933"/>
    <mergeCell ref="K934:N934"/>
    <mergeCell ref="A935:B935"/>
    <mergeCell ref="D935:E935"/>
    <mergeCell ref="G935:H935"/>
    <mergeCell ref="I935:J935"/>
    <mergeCell ref="F958:F960"/>
    <mergeCell ref="M958:N959"/>
    <mergeCell ref="M960:N960"/>
    <mergeCell ref="A956:B956"/>
    <mergeCell ref="A957:B957"/>
    <mergeCell ref="A958:B958"/>
    <mergeCell ref="A959:B959"/>
    <mergeCell ref="A960:B960"/>
    <mergeCell ref="K974:N975"/>
    <mergeCell ref="A975:E975"/>
    <mergeCell ref="A976:N976"/>
    <mergeCell ref="A977:N978"/>
    <mergeCell ref="A979:B979"/>
    <mergeCell ref="C979:G979"/>
    <mergeCell ref="H979:I979"/>
    <mergeCell ref="K979:L979"/>
    <mergeCell ref="M979:N979"/>
    <mergeCell ref="C980:N980"/>
    <mergeCell ref="C983:D983"/>
    <mergeCell ref="E983:G983"/>
    <mergeCell ref="H983:I983"/>
    <mergeCell ref="J983:K983"/>
    <mergeCell ref="L983:N983"/>
    <mergeCell ref="A984:A986"/>
    <mergeCell ref="B984:B986"/>
    <mergeCell ref="C984:C986"/>
    <mergeCell ref="D984:D986"/>
    <mergeCell ref="E984:E986"/>
    <mergeCell ref="F984:F986"/>
    <mergeCell ref="G984:G986"/>
    <mergeCell ref="H984:H986"/>
    <mergeCell ref="I984:I986"/>
    <mergeCell ref="J984:J986"/>
    <mergeCell ref="K984:K986"/>
    <mergeCell ref="L984:L986"/>
    <mergeCell ref="M984:M986"/>
    <mergeCell ref="N984:N986"/>
    <mergeCell ref="D969:E969"/>
    <mergeCell ref="G969:H969"/>
    <mergeCell ref="I969:J969"/>
    <mergeCell ref="A969:B969"/>
    <mergeCell ref="L969:N970"/>
    <mergeCell ref="A970:B970"/>
    <mergeCell ref="D970:E970"/>
    <mergeCell ref="G970:H970"/>
    <mergeCell ref="I970:J970"/>
    <mergeCell ref="A971:B971"/>
    <mergeCell ref="D971:E971"/>
    <mergeCell ref="G971:H971"/>
    <mergeCell ref="I971:J971"/>
    <mergeCell ref="A972:B972"/>
    <mergeCell ref="D972:E972"/>
    <mergeCell ref="G972:H972"/>
    <mergeCell ref="I972:J972"/>
    <mergeCell ref="A973:B973"/>
    <mergeCell ref="D973:E973"/>
    <mergeCell ref="G973:H973"/>
    <mergeCell ref="I973:J973"/>
    <mergeCell ref="K971:N972"/>
    <mergeCell ref="K973:N973"/>
    <mergeCell ref="A974:B974"/>
    <mergeCell ref="D974:E974"/>
    <mergeCell ref="G974:H974"/>
    <mergeCell ref="I974:J974"/>
    <mergeCell ref="F997:F999"/>
    <mergeCell ref="M997:N998"/>
    <mergeCell ref="M999:N999"/>
    <mergeCell ref="A995:B995"/>
    <mergeCell ref="A996:B996"/>
    <mergeCell ref="A997:B997"/>
    <mergeCell ref="A998:B998"/>
    <mergeCell ref="A999:B999"/>
    <mergeCell ref="K1013:N1014"/>
    <mergeCell ref="A1014:E1014"/>
    <mergeCell ref="A1015:N1015"/>
    <mergeCell ref="A1016:N1017"/>
    <mergeCell ref="A1018:B1018"/>
    <mergeCell ref="C1018:G1018"/>
    <mergeCell ref="H1018:I1018"/>
    <mergeCell ref="K1018:L1018"/>
    <mergeCell ref="M1018:N1018"/>
    <mergeCell ref="C1019:N1019"/>
    <mergeCell ref="C1022:D1022"/>
    <mergeCell ref="E1022:G1022"/>
    <mergeCell ref="H1022:I1022"/>
    <mergeCell ref="J1022:K1022"/>
    <mergeCell ref="L1022:N1022"/>
    <mergeCell ref="A1023:A1025"/>
    <mergeCell ref="B1023:B1025"/>
    <mergeCell ref="C1023:C1025"/>
    <mergeCell ref="D1023:D1025"/>
    <mergeCell ref="E1023:E1025"/>
    <mergeCell ref="F1023:F1025"/>
    <mergeCell ref="G1023:G1025"/>
    <mergeCell ref="H1023:H1025"/>
    <mergeCell ref="I1023:I1025"/>
    <mergeCell ref="J1023:J1025"/>
    <mergeCell ref="K1023:K1025"/>
    <mergeCell ref="L1023:L1025"/>
    <mergeCell ref="M1023:M1025"/>
    <mergeCell ref="N1023:N1025"/>
    <mergeCell ref="D1008:E1008"/>
    <mergeCell ref="G1008:H1008"/>
    <mergeCell ref="I1008:J1008"/>
    <mergeCell ref="A1008:B1008"/>
    <mergeCell ref="L1008:N1009"/>
    <mergeCell ref="A1009:B1009"/>
    <mergeCell ref="D1009:E1009"/>
    <mergeCell ref="G1009:H1009"/>
    <mergeCell ref="I1009:J1009"/>
    <mergeCell ref="A1010:B1010"/>
    <mergeCell ref="D1010:E1010"/>
    <mergeCell ref="G1010:H1010"/>
    <mergeCell ref="I1010:J1010"/>
    <mergeCell ref="A1011:B1011"/>
    <mergeCell ref="D1011:E1011"/>
    <mergeCell ref="G1011:H1011"/>
    <mergeCell ref="I1011:J1011"/>
    <mergeCell ref="A1012:B1012"/>
    <mergeCell ref="D1012:E1012"/>
    <mergeCell ref="G1012:H1012"/>
    <mergeCell ref="I1012:J1012"/>
    <mergeCell ref="K1010:N1011"/>
    <mergeCell ref="K1012:N1012"/>
    <mergeCell ref="A1013:B1013"/>
    <mergeCell ref="D1013:E1013"/>
    <mergeCell ref="G1013:H1013"/>
    <mergeCell ref="I1013:J1013"/>
    <mergeCell ref="F1036:F1038"/>
    <mergeCell ref="M1036:N1037"/>
    <mergeCell ref="M1038:N1038"/>
    <mergeCell ref="A1034:B1034"/>
    <mergeCell ref="A1035:B1035"/>
    <mergeCell ref="A1036:B1036"/>
    <mergeCell ref="A1037:B1037"/>
    <mergeCell ref="A1038:B1038"/>
    <mergeCell ref="K1052:N1053"/>
    <mergeCell ref="A1053:E1053"/>
    <mergeCell ref="A1054:N1054"/>
    <mergeCell ref="A1055:N1056"/>
    <mergeCell ref="A1057:B1057"/>
    <mergeCell ref="C1057:G1057"/>
    <mergeCell ref="H1057:I1057"/>
    <mergeCell ref="K1057:L1057"/>
    <mergeCell ref="M1057:N1057"/>
    <mergeCell ref="C1058:N1058"/>
    <mergeCell ref="C1061:D1061"/>
    <mergeCell ref="E1061:G1061"/>
    <mergeCell ref="H1061:I1061"/>
    <mergeCell ref="J1061:K1061"/>
    <mergeCell ref="L1061:N1061"/>
    <mergeCell ref="A1062:A1064"/>
    <mergeCell ref="B1062:B1064"/>
    <mergeCell ref="C1062:C1064"/>
    <mergeCell ref="D1062:D1064"/>
    <mergeCell ref="E1062:E1064"/>
    <mergeCell ref="F1062:F1064"/>
    <mergeCell ref="G1062:G1064"/>
    <mergeCell ref="H1062:H1064"/>
    <mergeCell ref="I1062:I1064"/>
    <mergeCell ref="J1062:J1064"/>
    <mergeCell ref="K1062:K1064"/>
    <mergeCell ref="L1062:L1064"/>
    <mergeCell ref="M1062:M1064"/>
    <mergeCell ref="N1062:N1064"/>
    <mergeCell ref="D1047:E1047"/>
    <mergeCell ref="G1047:H1047"/>
    <mergeCell ref="I1047:J1047"/>
    <mergeCell ref="A1047:B1047"/>
    <mergeCell ref="L1047:N1048"/>
    <mergeCell ref="A1048:B1048"/>
    <mergeCell ref="D1048:E1048"/>
    <mergeCell ref="G1048:H1048"/>
    <mergeCell ref="I1048:J1048"/>
    <mergeCell ref="A1049:B1049"/>
    <mergeCell ref="D1049:E1049"/>
    <mergeCell ref="G1049:H1049"/>
    <mergeCell ref="I1049:J1049"/>
    <mergeCell ref="A1050:B1050"/>
    <mergeCell ref="D1050:E1050"/>
    <mergeCell ref="G1050:H1050"/>
    <mergeCell ref="I1050:J1050"/>
    <mergeCell ref="A1051:B1051"/>
    <mergeCell ref="D1051:E1051"/>
    <mergeCell ref="G1051:H1051"/>
    <mergeCell ref="I1051:J1051"/>
    <mergeCell ref="K1049:N1050"/>
    <mergeCell ref="K1051:N1051"/>
    <mergeCell ref="A1052:B1052"/>
    <mergeCell ref="D1052:E1052"/>
    <mergeCell ref="G1052:H1052"/>
    <mergeCell ref="I1052:J1052"/>
    <mergeCell ref="F1075:F1077"/>
    <mergeCell ref="M1075:N1076"/>
    <mergeCell ref="M1077:N1077"/>
    <mergeCell ref="A1073:B1073"/>
    <mergeCell ref="A1074:B1074"/>
    <mergeCell ref="A1075:B1075"/>
    <mergeCell ref="A1076:B1076"/>
    <mergeCell ref="A1077:B1077"/>
    <mergeCell ref="K1091:N1092"/>
    <mergeCell ref="A1092:E1092"/>
    <mergeCell ref="A1093:N1093"/>
    <mergeCell ref="A1094:N1095"/>
    <mergeCell ref="A1096:B1096"/>
    <mergeCell ref="C1096:G1096"/>
    <mergeCell ref="H1096:I1096"/>
    <mergeCell ref="K1096:L1096"/>
    <mergeCell ref="M1096:N1096"/>
    <mergeCell ref="C1097:N1097"/>
    <mergeCell ref="C1100:D1100"/>
    <mergeCell ref="E1100:G1100"/>
    <mergeCell ref="H1100:I1100"/>
    <mergeCell ref="J1100:K1100"/>
    <mergeCell ref="L1100:N1100"/>
    <mergeCell ref="A1101:A1103"/>
    <mergeCell ref="B1101:B1103"/>
    <mergeCell ref="C1101:C1103"/>
    <mergeCell ref="D1101:D1103"/>
    <mergeCell ref="E1101:E1103"/>
    <mergeCell ref="F1101:F1103"/>
    <mergeCell ref="G1101:G1103"/>
    <mergeCell ref="H1101:H1103"/>
    <mergeCell ref="I1101:I1103"/>
    <mergeCell ref="J1101:J1103"/>
    <mergeCell ref="K1101:K1103"/>
    <mergeCell ref="L1101:L1103"/>
    <mergeCell ref="M1101:M1103"/>
    <mergeCell ref="N1101:N1103"/>
    <mergeCell ref="D1086:E1086"/>
    <mergeCell ref="G1086:H1086"/>
    <mergeCell ref="I1086:J1086"/>
    <mergeCell ref="A1086:B1086"/>
    <mergeCell ref="L1086:N1087"/>
    <mergeCell ref="A1087:B1087"/>
    <mergeCell ref="D1087:E1087"/>
    <mergeCell ref="G1087:H1087"/>
    <mergeCell ref="I1087:J1087"/>
    <mergeCell ref="A1088:B1088"/>
    <mergeCell ref="D1088:E1088"/>
    <mergeCell ref="G1088:H1088"/>
    <mergeCell ref="I1088:J1088"/>
    <mergeCell ref="A1089:B1089"/>
    <mergeCell ref="D1089:E1089"/>
    <mergeCell ref="G1089:H1089"/>
    <mergeCell ref="I1089:J1089"/>
    <mergeCell ref="A1090:B1090"/>
    <mergeCell ref="D1090:E1090"/>
    <mergeCell ref="G1090:H1090"/>
    <mergeCell ref="I1090:J1090"/>
    <mergeCell ref="K1088:N1089"/>
    <mergeCell ref="K1090:N1090"/>
    <mergeCell ref="A1091:B1091"/>
    <mergeCell ref="D1091:E1091"/>
    <mergeCell ref="G1091:H1091"/>
    <mergeCell ref="I1091:J1091"/>
    <mergeCell ref="F1114:F1116"/>
    <mergeCell ref="M1114:N1115"/>
    <mergeCell ref="M1116:N1116"/>
    <mergeCell ref="A1112:B1112"/>
    <mergeCell ref="A1113:B1113"/>
    <mergeCell ref="A1114:B1114"/>
    <mergeCell ref="A1115:B1115"/>
    <mergeCell ref="A1116:B1116"/>
    <mergeCell ref="K1130:N1131"/>
    <mergeCell ref="A1131:E1131"/>
    <mergeCell ref="A1132:N1132"/>
    <mergeCell ref="A1133:N1134"/>
    <mergeCell ref="A1135:B1135"/>
    <mergeCell ref="C1135:G1135"/>
    <mergeCell ref="H1135:I1135"/>
    <mergeCell ref="K1135:L1135"/>
    <mergeCell ref="M1135:N1135"/>
    <mergeCell ref="C1136:N1136"/>
    <mergeCell ref="C1139:D1139"/>
    <mergeCell ref="E1139:G1139"/>
    <mergeCell ref="H1139:I1139"/>
    <mergeCell ref="J1139:K1139"/>
    <mergeCell ref="L1139:N1139"/>
    <mergeCell ref="A1140:A1142"/>
    <mergeCell ref="B1140:B1142"/>
    <mergeCell ref="C1140:C1142"/>
    <mergeCell ref="D1140:D1142"/>
    <mergeCell ref="E1140:E1142"/>
    <mergeCell ref="F1140:F1142"/>
    <mergeCell ref="G1140:G1142"/>
    <mergeCell ref="H1140:H1142"/>
    <mergeCell ref="I1140:I1142"/>
    <mergeCell ref="J1140:J1142"/>
    <mergeCell ref="K1140:K1142"/>
    <mergeCell ref="L1140:L1142"/>
    <mergeCell ref="M1140:M1142"/>
    <mergeCell ref="N1140:N1142"/>
    <mergeCell ref="D1125:E1125"/>
    <mergeCell ref="G1125:H1125"/>
    <mergeCell ref="I1125:J1125"/>
    <mergeCell ref="A1125:B1125"/>
    <mergeCell ref="L1125:N1126"/>
    <mergeCell ref="A1126:B1126"/>
    <mergeCell ref="D1126:E1126"/>
    <mergeCell ref="G1126:H1126"/>
    <mergeCell ref="I1126:J1126"/>
    <mergeCell ref="A1127:B1127"/>
    <mergeCell ref="D1127:E1127"/>
    <mergeCell ref="G1127:H1127"/>
    <mergeCell ref="I1127:J1127"/>
    <mergeCell ref="A1128:B1128"/>
    <mergeCell ref="D1128:E1128"/>
    <mergeCell ref="G1128:H1128"/>
    <mergeCell ref="I1128:J1128"/>
    <mergeCell ref="A1129:B1129"/>
    <mergeCell ref="D1129:E1129"/>
    <mergeCell ref="G1129:H1129"/>
    <mergeCell ref="I1129:J1129"/>
    <mergeCell ref="K1127:N1128"/>
    <mergeCell ref="K1129:N1129"/>
    <mergeCell ref="A1130:B1130"/>
    <mergeCell ref="D1130:E1130"/>
    <mergeCell ref="G1130:H1130"/>
    <mergeCell ref="I1130:J1130"/>
    <mergeCell ref="F1153:F1155"/>
    <mergeCell ref="M1153:N1154"/>
    <mergeCell ref="M1155:N1155"/>
    <mergeCell ref="A1151:B1151"/>
    <mergeCell ref="A1152:B1152"/>
    <mergeCell ref="A1153:B1153"/>
    <mergeCell ref="A1154:B1154"/>
    <mergeCell ref="A1155:B1155"/>
    <mergeCell ref="K1169:N1170"/>
    <mergeCell ref="A1170:E1170"/>
    <mergeCell ref="A1171:N1171"/>
    <mergeCell ref="A1172:N1173"/>
    <mergeCell ref="A1174:B1174"/>
    <mergeCell ref="C1174:G1174"/>
    <mergeCell ref="H1174:I1174"/>
    <mergeCell ref="K1174:L1174"/>
    <mergeCell ref="M1174:N1174"/>
    <mergeCell ref="C1175:N1175"/>
    <mergeCell ref="C1178:D1178"/>
    <mergeCell ref="E1178:G1178"/>
    <mergeCell ref="H1178:I1178"/>
    <mergeCell ref="J1178:K1178"/>
    <mergeCell ref="L1178:N1178"/>
    <mergeCell ref="A1179:A1181"/>
    <mergeCell ref="B1179:B1181"/>
    <mergeCell ref="C1179:C1181"/>
    <mergeCell ref="D1179:D1181"/>
    <mergeCell ref="E1179:E1181"/>
    <mergeCell ref="F1179:F1181"/>
    <mergeCell ref="G1179:G1181"/>
    <mergeCell ref="H1179:H1181"/>
    <mergeCell ref="I1179:I1181"/>
    <mergeCell ref="J1179:J1181"/>
    <mergeCell ref="K1179:K1181"/>
    <mergeCell ref="L1179:L1181"/>
    <mergeCell ref="M1179:M1181"/>
    <mergeCell ref="N1179:N1181"/>
    <mergeCell ref="D1164:E1164"/>
    <mergeCell ref="G1164:H1164"/>
    <mergeCell ref="I1164:J1164"/>
    <mergeCell ref="A1164:B1164"/>
    <mergeCell ref="L1164:N1165"/>
    <mergeCell ref="A1165:B1165"/>
    <mergeCell ref="D1165:E1165"/>
    <mergeCell ref="G1165:H1165"/>
    <mergeCell ref="I1165:J1165"/>
    <mergeCell ref="A1166:B1166"/>
    <mergeCell ref="D1166:E1166"/>
    <mergeCell ref="G1166:H1166"/>
    <mergeCell ref="I1166:J1166"/>
    <mergeCell ref="A1167:B1167"/>
    <mergeCell ref="D1167:E1167"/>
    <mergeCell ref="G1167:H1167"/>
    <mergeCell ref="I1167:J1167"/>
    <mergeCell ref="A1168:B1168"/>
    <mergeCell ref="D1168:E1168"/>
    <mergeCell ref="G1168:H1168"/>
    <mergeCell ref="I1168:J1168"/>
    <mergeCell ref="K1166:N1167"/>
    <mergeCell ref="K1168:N1168"/>
    <mergeCell ref="A1169:B1169"/>
    <mergeCell ref="D1169:E1169"/>
    <mergeCell ref="G1169:H1169"/>
    <mergeCell ref="I1169:J1169"/>
    <mergeCell ref="F1192:F1194"/>
    <mergeCell ref="M1192:N1193"/>
    <mergeCell ref="M1194:N1194"/>
    <mergeCell ref="A1190:B1190"/>
    <mergeCell ref="A1191:B1191"/>
    <mergeCell ref="A1192:B1192"/>
    <mergeCell ref="A1193:B1193"/>
    <mergeCell ref="A1194:B1194"/>
    <mergeCell ref="K1208:N1209"/>
    <mergeCell ref="A1209:E1209"/>
    <mergeCell ref="A1210:N1210"/>
    <mergeCell ref="A1211:N1212"/>
    <mergeCell ref="A1213:B1213"/>
    <mergeCell ref="C1213:G1213"/>
    <mergeCell ref="H1213:I1213"/>
    <mergeCell ref="K1213:L1213"/>
    <mergeCell ref="M1213:N1213"/>
    <mergeCell ref="C1214:N1214"/>
    <mergeCell ref="C1217:D1217"/>
    <mergeCell ref="E1217:G1217"/>
    <mergeCell ref="H1217:I1217"/>
    <mergeCell ref="J1217:K1217"/>
    <mergeCell ref="L1217:N1217"/>
    <mergeCell ref="A1218:A1220"/>
    <mergeCell ref="B1218:B1220"/>
    <mergeCell ref="C1218:C1220"/>
    <mergeCell ref="D1218:D1220"/>
    <mergeCell ref="E1218:E1220"/>
    <mergeCell ref="F1218:F1220"/>
    <mergeCell ref="G1218:G1220"/>
    <mergeCell ref="H1218:H1220"/>
    <mergeCell ref="I1218:I1220"/>
    <mergeCell ref="J1218:J1220"/>
    <mergeCell ref="K1218:K1220"/>
    <mergeCell ref="L1218:L1220"/>
    <mergeCell ref="M1218:M1220"/>
    <mergeCell ref="N1218:N1220"/>
    <mergeCell ref="D1203:E1203"/>
    <mergeCell ref="G1203:H1203"/>
    <mergeCell ref="I1203:J1203"/>
    <mergeCell ref="A1203:B1203"/>
    <mergeCell ref="L1203:N1204"/>
    <mergeCell ref="A1204:B1204"/>
    <mergeCell ref="D1204:E1204"/>
    <mergeCell ref="G1204:H1204"/>
    <mergeCell ref="I1204:J1204"/>
    <mergeCell ref="A1205:B1205"/>
    <mergeCell ref="D1205:E1205"/>
    <mergeCell ref="G1205:H1205"/>
    <mergeCell ref="I1205:J1205"/>
    <mergeCell ref="A1206:B1206"/>
    <mergeCell ref="D1206:E1206"/>
    <mergeCell ref="G1206:H1206"/>
    <mergeCell ref="I1206:J1206"/>
    <mergeCell ref="A1207:B1207"/>
    <mergeCell ref="D1207:E1207"/>
    <mergeCell ref="G1207:H1207"/>
    <mergeCell ref="I1207:J1207"/>
    <mergeCell ref="K1205:N1206"/>
    <mergeCell ref="K1207:N1207"/>
    <mergeCell ref="A1208:B1208"/>
    <mergeCell ref="D1208:E1208"/>
    <mergeCell ref="G1208:H1208"/>
    <mergeCell ref="I1208:J1208"/>
    <mergeCell ref="F1231:F1233"/>
    <mergeCell ref="M1231:N1232"/>
    <mergeCell ref="M1233:N1233"/>
    <mergeCell ref="A1229:B1229"/>
    <mergeCell ref="A1230:B1230"/>
    <mergeCell ref="A1231:B1231"/>
    <mergeCell ref="A1232:B1232"/>
    <mergeCell ref="A1233:B1233"/>
    <mergeCell ref="K1247:N1248"/>
    <mergeCell ref="A1248:E1248"/>
    <mergeCell ref="A1249:N1249"/>
    <mergeCell ref="A1250:N1251"/>
    <mergeCell ref="A1252:B1252"/>
    <mergeCell ref="C1252:G1252"/>
    <mergeCell ref="H1252:I1252"/>
    <mergeCell ref="K1252:L1252"/>
    <mergeCell ref="M1252:N1252"/>
    <mergeCell ref="C1253:N1253"/>
    <mergeCell ref="C1256:D1256"/>
    <mergeCell ref="E1256:G1256"/>
    <mergeCell ref="H1256:I1256"/>
    <mergeCell ref="J1256:K1256"/>
    <mergeCell ref="L1256:N1256"/>
    <mergeCell ref="A1257:A1259"/>
    <mergeCell ref="B1257:B1259"/>
    <mergeCell ref="C1257:C1259"/>
    <mergeCell ref="D1257:D1259"/>
    <mergeCell ref="E1257:E1259"/>
    <mergeCell ref="F1257:F1259"/>
    <mergeCell ref="G1257:G1259"/>
    <mergeCell ref="H1257:H1259"/>
    <mergeCell ref="I1257:I1259"/>
    <mergeCell ref="J1257:J1259"/>
    <mergeCell ref="K1257:K1259"/>
    <mergeCell ref="L1257:L1259"/>
    <mergeCell ref="M1257:M1259"/>
    <mergeCell ref="N1257:N1259"/>
    <mergeCell ref="D1242:E1242"/>
    <mergeCell ref="G1242:H1242"/>
    <mergeCell ref="I1242:J1242"/>
    <mergeCell ref="A1242:B1242"/>
    <mergeCell ref="L1242:N1243"/>
    <mergeCell ref="A1243:B1243"/>
    <mergeCell ref="D1243:E1243"/>
    <mergeCell ref="G1243:H1243"/>
    <mergeCell ref="I1243:J1243"/>
    <mergeCell ref="A1244:B1244"/>
    <mergeCell ref="D1244:E1244"/>
    <mergeCell ref="G1244:H1244"/>
    <mergeCell ref="I1244:J1244"/>
    <mergeCell ref="A1245:B1245"/>
    <mergeCell ref="D1245:E1245"/>
    <mergeCell ref="G1245:H1245"/>
    <mergeCell ref="I1245:J1245"/>
    <mergeCell ref="A1246:B1246"/>
    <mergeCell ref="D1246:E1246"/>
    <mergeCell ref="G1246:H1246"/>
    <mergeCell ref="I1246:J1246"/>
    <mergeCell ref="K1244:N1245"/>
    <mergeCell ref="K1246:N1246"/>
    <mergeCell ref="A1247:B1247"/>
    <mergeCell ref="D1247:E1247"/>
    <mergeCell ref="G1247:H1247"/>
    <mergeCell ref="I1247:J1247"/>
    <mergeCell ref="F1270:F1272"/>
    <mergeCell ref="M1270:N1271"/>
    <mergeCell ref="M1272:N1272"/>
    <mergeCell ref="A1268:B1268"/>
    <mergeCell ref="A1269:B1269"/>
    <mergeCell ref="A1270:B1270"/>
    <mergeCell ref="A1271:B1271"/>
    <mergeCell ref="A1272:B1272"/>
    <mergeCell ref="K1286:N1287"/>
    <mergeCell ref="A1287:E1287"/>
    <mergeCell ref="A1288:N1288"/>
    <mergeCell ref="A1289:N1290"/>
    <mergeCell ref="A1291:B1291"/>
    <mergeCell ref="C1291:G1291"/>
    <mergeCell ref="H1291:I1291"/>
    <mergeCell ref="K1291:L1291"/>
    <mergeCell ref="M1291:N1291"/>
    <mergeCell ref="C1292:N1292"/>
    <mergeCell ref="C1295:D1295"/>
    <mergeCell ref="E1295:G1295"/>
    <mergeCell ref="H1295:I1295"/>
    <mergeCell ref="J1295:K1295"/>
    <mergeCell ref="L1295:N1295"/>
    <mergeCell ref="A1296:A1298"/>
    <mergeCell ref="B1296:B1298"/>
    <mergeCell ref="C1296:C1298"/>
    <mergeCell ref="D1296:D1298"/>
    <mergeCell ref="E1296:E1298"/>
    <mergeCell ref="F1296:F1298"/>
    <mergeCell ref="G1296:G1298"/>
    <mergeCell ref="H1296:H1298"/>
    <mergeCell ref="I1296:I1298"/>
    <mergeCell ref="J1296:J1298"/>
    <mergeCell ref="K1296:K1298"/>
    <mergeCell ref="L1296:L1298"/>
    <mergeCell ref="M1296:M1298"/>
    <mergeCell ref="N1296:N1298"/>
    <mergeCell ref="D1281:E1281"/>
    <mergeCell ref="G1281:H1281"/>
    <mergeCell ref="I1281:J1281"/>
    <mergeCell ref="A1281:B1281"/>
    <mergeCell ref="L1281:N1282"/>
    <mergeCell ref="A1282:B1282"/>
    <mergeCell ref="D1282:E1282"/>
    <mergeCell ref="G1282:H1282"/>
    <mergeCell ref="I1282:J1282"/>
    <mergeCell ref="A1283:B1283"/>
    <mergeCell ref="D1283:E1283"/>
    <mergeCell ref="G1283:H1283"/>
    <mergeCell ref="I1283:J1283"/>
    <mergeCell ref="A1284:B1284"/>
    <mergeCell ref="D1284:E1284"/>
    <mergeCell ref="G1284:H1284"/>
    <mergeCell ref="I1284:J1284"/>
    <mergeCell ref="A1285:B1285"/>
    <mergeCell ref="D1285:E1285"/>
    <mergeCell ref="G1285:H1285"/>
    <mergeCell ref="I1285:J1285"/>
    <mergeCell ref="K1283:N1284"/>
    <mergeCell ref="K1285:N1285"/>
    <mergeCell ref="A1286:B1286"/>
    <mergeCell ref="D1286:E1286"/>
    <mergeCell ref="G1286:H1286"/>
    <mergeCell ref="I1286:J1286"/>
    <mergeCell ref="F1309:F1311"/>
    <mergeCell ref="M1309:N1310"/>
    <mergeCell ref="M1311:N1311"/>
    <mergeCell ref="A1307:B1307"/>
    <mergeCell ref="A1308:B1308"/>
    <mergeCell ref="A1309:B1309"/>
    <mergeCell ref="A1310:B1310"/>
    <mergeCell ref="A1311:B1311"/>
    <mergeCell ref="K1325:N1326"/>
    <mergeCell ref="A1326:E1326"/>
    <mergeCell ref="A1327:N1327"/>
    <mergeCell ref="A1328:N1329"/>
    <mergeCell ref="A1330:B1330"/>
    <mergeCell ref="C1330:G1330"/>
    <mergeCell ref="H1330:I1330"/>
    <mergeCell ref="K1330:L1330"/>
    <mergeCell ref="M1330:N1330"/>
    <mergeCell ref="C1331:N1331"/>
    <mergeCell ref="C1334:D1334"/>
    <mergeCell ref="E1334:G1334"/>
    <mergeCell ref="H1334:I1334"/>
    <mergeCell ref="J1334:K1334"/>
    <mergeCell ref="L1334:N1334"/>
    <mergeCell ref="A1335:A1337"/>
    <mergeCell ref="B1335:B1337"/>
    <mergeCell ref="C1335:C1337"/>
    <mergeCell ref="D1335:D1337"/>
    <mergeCell ref="E1335:E1337"/>
    <mergeCell ref="F1335:F1337"/>
    <mergeCell ref="G1335:G1337"/>
    <mergeCell ref="H1335:H1337"/>
    <mergeCell ref="I1335:I1337"/>
    <mergeCell ref="J1335:J1337"/>
    <mergeCell ref="K1335:K1337"/>
    <mergeCell ref="L1335:L1337"/>
    <mergeCell ref="M1335:M1337"/>
    <mergeCell ref="N1335:N1337"/>
    <mergeCell ref="D1320:E1320"/>
    <mergeCell ref="G1320:H1320"/>
    <mergeCell ref="I1320:J1320"/>
    <mergeCell ref="A1320:B1320"/>
    <mergeCell ref="L1320:N1321"/>
    <mergeCell ref="A1321:B1321"/>
    <mergeCell ref="D1321:E1321"/>
    <mergeCell ref="G1321:H1321"/>
    <mergeCell ref="I1321:J1321"/>
    <mergeCell ref="A1322:B1322"/>
    <mergeCell ref="D1322:E1322"/>
    <mergeCell ref="G1322:H1322"/>
    <mergeCell ref="I1322:J1322"/>
    <mergeCell ref="A1323:B1323"/>
    <mergeCell ref="D1323:E1323"/>
    <mergeCell ref="G1323:H1323"/>
    <mergeCell ref="I1323:J1323"/>
    <mergeCell ref="A1324:B1324"/>
    <mergeCell ref="D1324:E1324"/>
    <mergeCell ref="G1324:H1324"/>
    <mergeCell ref="I1324:J1324"/>
    <mergeCell ref="K1322:N1323"/>
    <mergeCell ref="K1324:N1324"/>
    <mergeCell ref="A1325:B1325"/>
    <mergeCell ref="D1325:E1325"/>
    <mergeCell ref="G1325:H1325"/>
    <mergeCell ref="I1325:J1325"/>
    <mergeCell ref="F1348:F1350"/>
    <mergeCell ref="M1348:N1349"/>
    <mergeCell ref="M1350:N1350"/>
    <mergeCell ref="A1346:B1346"/>
    <mergeCell ref="A1347:B1347"/>
    <mergeCell ref="A1348:B1348"/>
    <mergeCell ref="A1349:B1349"/>
    <mergeCell ref="A1350:B1350"/>
    <mergeCell ref="K1364:N1365"/>
    <mergeCell ref="A1365:E1365"/>
    <mergeCell ref="A1366:N1366"/>
    <mergeCell ref="A1367:N1368"/>
    <mergeCell ref="A1369:B1369"/>
    <mergeCell ref="C1369:G1369"/>
    <mergeCell ref="H1369:I1369"/>
    <mergeCell ref="K1369:L1369"/>
    <mergeCell ref="M1369:N1369"/>
    <mergeCell ref="C1370:N1370"/>
    <mergeCell ref="C1373:D1373"/>
    <mergeCell ref="E1373:G1373"/>
    <mergeCell ref="H1373:I1373"/>
    <mergeCell ref="J1373:K1373"/>
    <mergeCell ref="L1373:N1373"/>
    <mergeCell ref="A1374:A1376"/>
    <mergeCell ref="B1374:B1376"/>
    <mergeCell ref="C1374:C1376"/>
    <mergeCell ref="D1374:D1376"/>
    <mergeCell ref="E1374:E1376"/>
    <mergeCell ref="F1374:F1376"/>
    <mergeCell ref="G1374:G1376"/>
    <mergeCell ref="H1374:H1376"/>
    <mergeCell ref="I1374:I1376"/>
    <mergeCell ref="J1374:J1376"/>
    <mergeCell ref="K1374:K1376"/>
    <mergeCell ref="L1374:L1376"/>
    <mergeCell ref="M1374:M1376"/>
    <mergeCell ref="N1374:N1376"/>
    <mergeCell ref="D1359:E1359"/>
    <mergeCell ref="G1359:H1359"/>
    <mergeCell ref="I1359:J1359"/>
    <mergeCell ref="A1359:B1359"/>
    <mergeCell ref="L1359:N1360"/>
    <mergeCell ref="A1360:B1360"/>
    <mergeCell ref="D1360:E1360"/>
    <mergeCell ref="G1360:H1360"/>
    <mergeCell ref="I1360:J1360"/>
    <mergeCell ref="A1361:B1361"/>
    <mergeCell ref="D1361:E1361"/>
    <mergeCell ref="G1361:H1361"/>
    <mergeCell ref="I1361:J1361"/>
    <mergeCell ref="A1362:B1362"/>
    <mergeCell ref="D1362:E1362"/>
    <mergeCell ref="G1362:H1362"/>
    <mergeCell ref="I1362:J1362"/>
    <mergeCell ref="A1363:B1363"/>
    <mergeCell ref="D1363:E1363"/>
    <mergeCell ref="G1363:H1363"/>
    <mergeCell ref="I1363:J1363"/>
    <mergeCell ref="K1361:N1362"/>
    <mergeCell ref="K1363:N1363"/>
    <mergeCell ref="A1364:B1364"/>
    <mergeCell ref="D1364:E1364"/>
    <mergeCell ref="G1364:H1364"/>
    <mergeCell ref="I1364:J1364"/>
    <mergeCell ref="F1387:F1389"/>
    <mergeCell ref="M1387:N1388"/>
    <mergeCell ref="M1389:N1389"/>
    <mergeCell ref="A1385:B1385"/>
    <mergeCell ref="A1386:B1386"/>
    <mergeCell ref="A1387:B1387"/>
    <mergeCell ref="A1388:B1388"/>
    <mergeCell ref="A1389:B1389"/>
    <mergeCell ref="K1403:N1404"/>
    <mergeCell ref="A1404:E1404"/>
    <mergeCell ref="A1405:N1405"/>
    <mergeCell ref="A1406:N1407"/>
    <mergeCell ref="A1408:B1408"/>
    <mergeCell ref="C1408:G1408"/>
    <mergeCell ref="H1408:I1408"/>
    <mergeCell ref="K1408:L1408"/>
    <mergeCell ref="M1408:N1408"/>
    <mergeCell ref="C1409:N1409"/>
    <mergeCell ref="C1412:D1412"/>
    <mergeCell ref="E1412:G1412"/>
    <mergeCell ref="H1412:I1412"/>
    <mergeCell ref="J1412:K1412"/>
    <mergeCell ref="L1412:N1412"/>
    <mergeCell ref="A1413:A1415"/>
    <mergeCell ref="B1413:B1415"/>
    <mergeCell ref="C1413:C1415"/>
    <mergeCell ref="D1413:D1415"/>
    <mergeCell ref="E1413:E1415"/>
    <mergeCell ref="F1413:F1415"/>
    <mergeCell ref="G1413:G1415"/>
    <mergeCell ref="H1413:H1415"/>
    <mergeCell ref="I1413:I1415"/>
    <mergeCell ref="J1413:J1415"/>
    <mergeCell ref="K1413:K1415"/>
    <mergeCell ref="L1413:L1415"/>
    <mergeCell ref="M1413:M1415"/>
    <mergeCell ref="N1413:N1415"/>
    <mergeCell ref="D1398:E1398"/>
    <mergeCell ref="G1398:H1398"/>
    <mergeCell ref="I1398:J1398"/>
    <mergeCell ref="A1398:B1398"/>
    <mergeCell ref="L1398:N1399"/>
    <mergeCell ref="A1399:B1399"/>
    <mergeCell ref="D1399:E1399"/>
    <mergeCell ref="G1399:H1399"/>
    <mergeCell ref="I1399:J1399"/>
    <mergeCell ref="A1400:B1400"/>
    <mergeCell ref="D1400:E1400"/>
    <mergeCell ref="G1400:H1400"/>
    <mergeCell ref="I1400:J1400"/>
    <mergeCell ref="A1401:B1401"/>
    <mergeCell ref="D1401:E1401"/>
    <mergeCell ref="G1401:H1401"/>
    <mergeCell ref="I1401:J1401"/>
    <mergeCell ref="A1402:B1402"/>
    <mergeCell ref="D1402:E1402"/>
    <mergeCell ref="G1402:H1402"/>
    <mergeCell ref="I1402:J1402"/>
    <mergeCell ref="K1400:N1401"/>
    <mergeCell ref="K1402:N1402"/>
    <mergeCell ref="A1403:B1403"/>
    <mergeCell ref="D1403:E1403"/>
    <mergeCell ref="G1403:H1403"/>
    <mergeCell ref="I1403:J1403"/>
    <mergeCell ref="F1426:F1428"/>
    <mergeCell ref="M1426:N1427"/>
    <mergeCell ref="M1428:N1428"/>
    <mergeCell ref="A1424:B1424"/>
    <mergeCell ref="A1425:B1425"/>
    <mergeCell ref="A1426:B1426"/>
    <mergeCell ref="A1427:B1427"/>
    <mergeCell ref="A1428:B1428"/>
    <mergeCell ref="K1442:N1443"/>
    <mergeCell ref="A1443:E1443"/>
    <mergeCell ref="A1444:N1444"/>
    <mergeCell ref="A1445:N1446"/>
    <mergeCell ref="A1447:B1447"/>
    <mergeCell ref="C1447:G1447"/>
    <mergeCell ref="H1447:I1447"/>
    <mergeCell ref="K1447:L1447"/>
    <mergeCell ref="M1447:N1447"/>
    <mergeCell ref="C1448:N1448"/>
    <mergeCell ref="C1451:D1451"/>
    <mergeCell ref="E1451:G1451"/>
    <mergeCell ref="H1451:I1451"/>
    <mergeCell ref="J1451:K1451"/>
    <mergeCell ref="L1451:N1451"/>
    <mergeCell ref="A1452:A1454"/>
    <mergeCell ref="B1452:B1454"/>
    <mergeCell ref="C1452:C1454"/>
    <mergeCell ref="D1452:D1454"/>
    <mergeCell ref="E1452:E1454"/>
    <mergeCell ref="F1452:F1454"/>
    <mergeCell ref="G1452:G1454"/>
    <mergeCell ref="H1452:H1454"/>
    <mergeCell ref="I1452:I1454"/>
    <mergeCell ref="J1452:J1454"/>
    <mergeCell ref="K1452:K1454"/>
    <mergeCell ref="L1452:L1454"/>
    <mergeCell ref="M1452:M1454"/>
    <mergeCell ref="N1452:N1454"/>
    <mergeCell ref="D1437:E1437"/>
    <mergeCell ref="G1437:H1437"/>
    <mergeCell ref="I1437:J1437"/>
    <mergeCell ref="A1437:B1437"/>
    <mergeCell ref="L1437:N1438"/>
    <mergeCell ref="A1438:B1438"/>
    <mergeCell ref="D1438:E1438"/>
    <mergeCell ref="G1438:H1438"/>
    <mergeCell ref="I1438:J1438"/>
    <mergeCell ref="A1439:B1439"/>
    <mergeCell ref="D1439:E1439"/>
    <mergeCell ref="G1439:H1439"/>
    <mergeCell ref="I1439:J1439"/>
    <mergeCell ref="A1440:B1440"/>
    <mergeCell ref="D1440:E1440"/>
    <mergeCell ref="G1440:H1440"/>
    <mergeCell ref="I1440:J1440"/>
    <mergeCell ref="A1441:B1441"/>
    <mergeCell ref="D1441:E1441"/>
    <mergeCell ref="G1441:H1441"/>
    <mergeCell ref="I1441:J1441"/>
    <mergeCell ref="K1439:N1440"/>
    <mergeCell ref="K1441:N1441"/>
    <mergeCell ref="A1442:B1442"/>
    <mergeCell ref="D1442:E1442"/>
    <mergeCell ref="G1442:H1442"/>
    <mergeCell ref="I1442:J1442"/>
    <mergeCell ref="F1465:F1467"/>
    <mergeCell ref="M1465:N1466"/>
    <mergeCell ref="M1467:N1467"/>
    <mergeCell ref="A1463:B1463"/>
    <mergeCell ref="A1464:B1464"/>
    <mergeCell ref="A1465:B1465"/>
    <mergeCell ref="A1466:B1466"/>
    <mergeCell ref="A1467:B1467"/>
    <mergeCell ref="K1481:N1482"/>
    <mergeCell ref="A1482:E1482"/>
    <mergeCell ref="A1483:N1483"/>
    <mergeCell ref="A1484:N1485"/>
    <mergeCell ref="A1486:B1486"/>
    <mergeCell ref="C1486:G1486"/>
    <mergeCell ref="H1486:I1486"/>
    <mergeCell ref="K1486:L1486"/>
    <mergeCell ref="M1486:N1486"/>
    <mergeCell ref="C1487:N1487"/>
    <mergeCell ref="C1490:D1490"/>
    <mergeCell ref="E1490:G1490"/>
    <mergeCell ref="H1490:I1490"/>
    <mergeCell ref="J1490:K1490"/>
    <mergeCell ref="L1490:N1490"/>
    <mergeCell ref="A1491:A1493"/>
    <mergeCell ref="B1491:B1493"/>
    <mergeCell ref="C1491:C1493"/>
    <mergeCell ref="D1491:D1493"/>
    <mergeCell ref="E1491:E1493"/>
    <mergeCell ref="F1491:F1493"/>
    <mergeCell ref="G1491:G1493"/>
    <mergeCell ref="H1491:H1493"/>
    <mergeCell ref="I1491:I1493"/>
    <mergeCell ref="J1491:J1493"/>
    <mergeCell ref="K1491:K1493"/>
    <mergeCell ref="L1491:L1493"/>
    <mergeCell ref="M1491:M1493"/>
    <mergeCell ref="N1491:N1493"/>
    <mergeCell ref="D1476:E1476"/>
    <mergeCell ref="G1476:H1476"/>
    <mergeCell ref="I1476:J1476"/>
    <mergeCell ref="A1476:B1476"/>
    <mergeCell ref="L1476:N1477"/>
    <mergeCell ref="A1477:B1477"/>
    <mergeCell ref="D1477:E1477"/>
    <mergeCell ref="G1477:H1477"/>
    <mergeCell ref="I1477:J1477"/>
    <mergeCell ref="A1478:B1478"/>
    <mergeCell ref="D1478:E1478"/>
    <mergeCell ref="G1478:H1478"/>
    <mergeCell ref="I1478:J1478"/>
    <mergeCell ref="A1479:B1479"/>
    <mergeCell ref="D1479:E1479"/>
    <mergeCell ref="G1479:H1479"/>
    <mergeCell ref="I1479:J1479"/>
    <mergeCell ref="A1480:B1480"/>
    <mergeCell ref="D1480:E1480"/>
    <mergeCell ref="G1480:H1480"/>
    <mergeCell ref="I1480:J1480"/>
    <mergeCell ref="K1478:N1479"/>
    <mergeCell ref="K1480:N1480"/>
    <mergeCell ref="A1481:B1481"/>
    <mergeCell ref="D1481:E1481"/>
    <mergeCell ref="G1481:H1481"/>
    <mergeCell ref="I1481:J1481"/>
    <mergeCell ref="A1494:B1494"/>
    <mergeCell ref="K1501:L1503"/>
    <mergeCell ref="M1501:M1503"/>
    <mergeCell ref="F1504:F1506"/>
    <mergeCell ref="M1504:N1505"/>
    <mergeCell ref="M1506:N1506"/>
    <mergeCell ref="K1520:N1521"/>
    <mergeCell ref="A1521:E1521"/>
    <mergeCell ref="A1522:N1522"/>
    <mergeCell ref="A1523:N1524"/>
    <mergeCell ref="A1525:B1525"/>
    <mergeCell ref="C1525:G1525"/>
    <mergeCell ref="H1525:I1525"/>
    <mergeCell ref="K1525:L1525"/>
    <mergeCell ref="M1525:N1525"/>
    <mergeCell ref="A1526:B1526"/>
    <mergeCell ref="C1526:N1526"/>
    <mergeCell ref="A1527:B1527"/>
    <mergeCell ref="C1527:N1527"/>
    <mergeCell ref="A1528:B1528"/>
    <mergeCell ref="C1528:N1528"/>
    <mergeCell ref="A1529:B1529"/>
    <mergeCell ref="C1529:D1529"/>
    <mergeCell ref="E1529:G1529"/>
    <mergeCell ref="H1529:I1529"/>
    <mergeCell ref="J1529:K1529"/>
    <mergeCell ref="L1529:N1529"/>
    <mergeCell ref="F1530:F1532"/>
    <mergeCell ref="A1533:B1533"/>
    <mergeCell ref="A1534:B1534"/>
    <mergeCell ref="A1535:B1535"/>
    <mergeCell ref="A1536:B1536"/>
    <mergeCell ref="A1537:B1537"/>
    <mergeCell ref="A1554:B1554"/>
    <mergeCell ref="D1554:E1554"/>
    <mergeCell ref="G1554:H1554"/>
    <mergeCell ref="I1554:J1554"/>
    <mergeCell ref="L1554:N1555"/>
    <mergeCell ref="A1555:B1555"/>
    <mergeCell ref="D1555:E1555"/>
    <mergeCell ref="G1555:H1555"/>
    <mergeCell ref="I1555:J1555"/>
    <mergeCell ref="A1556:B1556"/>
    <mergeCell ref="D1556:E1556"/>
    <mergeCell ref="G1556:H1556"/>
    <mergeCell ref="I1556:J1556"/>
    <mergeCell ref="K1556:N1557"/>
    <mergeCell ref="A1557:B1557"/>
    <mergeCell ref="D1557:E1557"/>
    <mergeCell ref="G1557:H1557"/>
    <mergeCell ref="I1557:J1557"/>
    <mergeCell ref="A1558:B1558"/>
    <mergeCell ref="D1558:E1558"/>
    <mergeCell ref="G1558:H1558"/>
    <mergeCell ref="I1558:J1558"/>
    <mergeCell ref="K1558:N1558"/>
    <mergeCell ref="A1559:B1559"/>
    <mergeCell ref="D1559:E1559"/>
    <mergeCell ref="G1559:H1559"/>
    <mergeCell ref="I1559:J1559"/>
    <mergeCell ref="K1559:N1560"/>
    <mergeCell ref="A1560:E1560"/>
    <mergeCell ref="G1560:H1560"/>
    <mergeCell ref="I1560:J1560"/>
    <mergeCell ref="A1574:B1574"/>
    <mergeCell ref="A1575:B1575"/>
    <mergeCell ref="A1569:A1571"/>
    <mergeCell ref="B1569:B1571"/>
    <mergeCell ref="C1569:C1571"/>
    <mergeCell ref="D1569:D1571"/>
    <mergeCell ref="E1569:E1571"/>
    <mergeCell ref="G1569:G1571"/>
    <mergeCell ref="H1569:H1571"/>
    <mergeCell ref="I1569:I1571"/>
    <mergeCell ref="J1569:J1571"/>
    <mergeCell ref="K1569:K1571"/>
    <mergeCell ref="L1569:L1571"/>
    <mergeCell ref="M1569:M1571"/>
    <mergeCell ref="N1569:N1571"/>
    <mergeCell ref="A1572:B1572"/>
    <mergeCell ref="A1573:B1573"/>
    <mergeCell ref="C1607:D1607"/>
    <mergeCell ref="E1607:G1607"/>
    <mergeCell ref="H1607:I1607"/>
    <mergeCell ref="J1607:K1607"/>
    <mergeCell ref="L1607:N1607"/>
    <mergeCell ref="A1608:A1610"/>
    <mergeCell ref="B1608:B1610"/>
    <mergeCell ref="C1608:C1610"/>
    <mergeCell ref="D1608:D1610"/>
    <mergeCell ref="E1608:E1610"/>
    <mergeCell ref="F1608:F1610"/>
    <mergeCell ref="G1608:G1610"/>
    <mergeCell ref="H1608:H1610"/>
    <mergeCell ref="I1608:I1610"/>
    <mergeCell ref="J1608:J1610"/>
    <mergeCell ref="K1608:K1610"/>
    <mergeCell ref="L1608:L1610"/>
    <mergeCell ref="M1608:M1610"/>
    <mergeCell ref="N1608:N1610"/>
    <mergeCell ref="A1611:B1611"/>
    <mergeCell ref="K1618:L1620"/>
    <mergeCell ref="M1618:M1620"/>
    <mergeCell ref="F1621:F1623"/>
    <mergeCell ref="M1621:N1622"/>
    <mergeCell ref="M1623:N1623"/>
    <mergeCell ref="A1606:B1606"/>
    <mergeCell ref="C1606:N1606"/>
    <mergeCell ref="A1607:B1607"/>
    <mergeCell ref="A1612:B1612"/>
    <mergeCell ref="A1613:B1613"/>
    <mergeCell ref="A1614:B1614"/>
    <mergeCell ref="A1615:B1615"/>
    <mergeCell ref="A1616:B1616"/>
    <mergeCell ref="A1617:B1617"/>
    <mergeCell ref="A1618:B1618"/>
    <mergeCell ref="A1619:B1619"/>
    <mergeCell ref="A1620:B1620"/>
    <mergeCell ref="A1621:B1621"/>
    <mergeCell ref="A1622:B1622"/>
    <mergeCell ref="A1623:B1623"/>
    <mergeCell ref="M1657:M1659"/>
    <mergeCell ref="F1660:F1662"/>
    <mergeCell ref="M1660:N1661"/>
    <mergeCell ref="M1662:N1662"/>
    <mergeCell ref="A1658:B1658"/>
    <mergeCell ref="A1659:B1659"/>
    <mergeCell ref="A1660:B1660"/>
    <mergeCell ref="A1661:B1661"/>
    <mergeCell ref="A1662:B1662"/>
    <mergeCell ref="K1676:N1677"/>
    <mergeCell ref="A1677:E1677"/>
    <mergeCell ref="A1678:N1678"/>
    <mergeCell ref="A1679:N1680"/>
    <mergeCell ref="A1681:B1681"/>
    <mergeCell ref="C1681:G1681"/>
    <mergeCell ref="H1681:I1681"/>
    <mergeCell ref="K1681:L1681"/>
    <mergeCell ref="M1681:N1681"/>
    <mergeCell ref="C1682:N1682"/>
    <mergeCell ref="C1685:D1685"/>
    <mergeCell ref="E1685:G1685"/>
    <mergeCell ref="H1685:I1685"/>
    <mergeCell ref="J1685:K1685"/>
    <mergeCell ref="L1685:N1685"/>
    <mergeCell ref="A1686:A1688"/>
    <mergeCell ref="B1686:B1688"/>
    <mergeCell ref="C1686:C1688"/>
    <mergeCell ref="D1686:D1688"/>
    <mergeCell ref="E1686:E1688"/>
    <mergeCell ref="F1686:F1688"/>
    <mergeCell ref="G1686:G1688"/>
    <mergeCell ref="H1686:H1688"/>
    <mergeCell ref="I1686:I1688"/>
    <mergeCell ref="J1686:J1688"/>
    <mergeCell ref="K1686:K1688"/>
    <mergeCell ref="L1686:L1688"/>
    <mergeCell ref="M1686:M1688"/>
    <mergeCell ref="N1686:N1688"/>
    <mergeCell ref="C1664:D1664"/>
    <mergeCell ref="E1664:G1664"/>
    <mergeCell ref="H1664:I1664"/>
    <mergeCell ref="C1665:D1665"/>
    <mergeCell ref="E1665:G1665"/>
    <mergeCell ref="H1665:I1665"/>
    <mergeCell ref="C1666:D1666"/>
    <mergeCell ref="E1666:G1666"/>
    <mergeCell ref="H1666:I1666"/>
    <mergeCell ref="A1663:B1665"/>
    <mergeCell ref="C1663:D1663"/>
    <mergeCell ref="E1663:G1663"/>
    <mergeCell ref="H1663:I1663"/>
    <mergeCell ref="L1663:L1665"/>
    <mergeCell ref="M1663:N1663"/>
    <mergeCell ref="M1664:N1664"/>
    <mergeCell ref="M1665:N1665"/>
    <mergeCell ref="A1666:B1668"/>
    <mergeCell ref="L1666:L1667"/>
    <mergeCell ref="M1666:N1667"/>
    <mergeCell ref="L1668:N1670"/>
    <mergeCell ref="A1669:B1669"/>
    <mergeCell ref="C1669:E1669"/>
    <mergeCell ref="I1669:J1669"/>
    <mergeCell ref="B1670:C1670"/>
    <mergeCell ref="C1667:D1667"/>
    <mergeCell ref="F1699:F1701"/>
    <mergeCell ref="M1699:N1700"/>
    <mergeCell ref="M1701:N1701"/>
    <mergeCell ref="A1697:B1697"/>
    <mergeCell ref="A1698:B1698"/>
    <mergeCell ref="A1699:B1699"/>
    <mergeCell ref="A1700:B1700"/>
    <mergeCell ref="A1701:B1701"/>
    <mergeCell ref="K1715:N1716"/>
    <mergeCell ref="A1716:E1716"/>
    <mergeCell ref="A1717:N1717"/>
    <mergeCell ref="A1718:N1719"/>
    <mergeCell ref="A1720:B1720"/>
    <mergeCell ref="C1720:G1720"/>
    <mergeCell ref="H1720:I1720"/>
    <mergeCell ref="K1720:L1720"/>
    <mergeCell ref="M1720:N1720"/>
    <mergeCell ref="C1721:N1721"/>
    <mergeCell ref="C1724:D1724"/>
    <mergeCell ref="E1724:G1724"/>
    <mergeCell ref="H1724:I1724"/>
    <mergeCell ref="J1724:K1724"/>
    <mergeCell ref="L1724:N1724"/>
    <mergeCell ref="A1725:A1727"/>
    <mergeCell ref="B1725:B1727"/>
    <mergeCell ref="C1725:C1727"/>
    <mergeCell ref="D1725:D1727"/>
    <mergeCell ref="E1725:E1727"/>
    <mergeCell ref="F1725:F1727"/>
    <mergeCell ref="G1725:G1727"/>
    <mergeCell ref="H1725:H1727"/>
    <mergeCell ref="I1725:I1727"/>
    <mergeCell ref="J1725:J1727"/>
    <mergeCell ref="K1725:K1727"/>
    <mergeCell ref="L1725:L1727"/>
    <mergeCell ref="M1725:M1727"/>
    <mergeCell ref="N1725:N1727"/>
    <mergeCell ref="D1710:E1710"/>
    <mergeCell ref="G1710:H1710"/>
    <mergeCell ref="I1710:J1710"/>
    <mergeCell ref="A1710:B1710"/>
    <mergeCell ref="L1710:N1711"/>
    <mergeCell ref="A1711:B1711"/>
    <mergeCell ref="D1711:E1711"/>
    <mergeCell ref="G1711:H1711"/>
    <mergeCell ref="I1711:J1711"/>
    <mergeCell ref="A1712:B1712"/>
    <mergeCell ref="D1712:E1712"/>
    <mergeCell ref="G1712:H1712"/>
    <mergeCell ref="I1712:J1712"/>
    <mergeCell ref="A1713:B1713"/>
    <mergeCell ref="D1713:E1713"/>
    <mergeCell ref="G1713:H1713"/>
    <mergeCell ref="I1713:J1713"/>
    <mergeCell ref="A1714:B1714"/>
    <mergeCell ref="D1714:E1714"/>
    <mergeCell ref="G1714:H1714"/>
    <mergeCell ref="I1714:J1714"/>
    <mergeCell ref="K1712:N1713"/>
    <mergeCell ref="K1714:N1714"/>
    <mergeCell ref="A1715:B1715"/>
    <mergeCell ref="D1715:E1715"/>
    <mergeCell ref="G1715:H1715"/>
    <mergeCell ref="I1715:J1715"/>
    <mergeCell ref="F1738:F1740"/>
    <mergeCell ref="M1738:N1739"/>
    <mergeCell ref="M1740:N1740"/>
    <mergeCell ref="A1736:B1736"/>
    <mergeCell ref="A1737:B1737"/>
    <mergeCell ref="A1738:B1738"/>
    <mergeCell ref="A1739:B1739"/>
    <mergeCell ref="A1740:B1740"/>
    <mergeCell ref="K1754:N1755"/>
    <mergeCell ref="A1755:E1755"/>
    <mergeCell ref="A1756:N1756"/>
    <mergeCell ref="A1757:N1758"/>
    <mergeCell ref="A1759:B1759"/>
    <mergeCell ref="C1759:G1759"/>
    <mergeCell ref="H1759:I1759"/>
    <mergeCell ref="K1759:L1759"/>
    <mergeCell ref="M1759:N1759"/>
    <mergeCell ref="C1760:N1760"/>
    <mergeCell ref="C1763:D1763"/>
    <mergeCell ref="E1763:G1763"/>
    <mergeCell ref="H1763:I1763"/>
    <mergeCell ref="J1763:K1763"/>
    <mergeCell ref="L1763:N1763"/>
    <mergeCell ref="A1764:A1766"/>
    <mergeCell ref="B1764:B1766"/>
    <mergeCell ref="C1764:C1766"/>
    <mergeCell ref="D1764:D1766"/>
    <mergeCell ref="E1764:E1766"/>
    <mergeCell ref="F1764:F1766"/>
    <mergeCell ref="G1764:G1766"/>
    <mergeCell ref="H1764:H1766"/>
    <mergeCell ref="I1764:I1766"/>
    <mergeCell ref="J1764:J1766"/>
    <mergeCell ref="K1764:K1766"/>
    <mergeCell ref="L1764:L1766"/>
    <mergeCell ref="M1764:M1766"/>
    <mergeCell ref="N1764:N1766"/>
    <mergeCell ref="D1749:E1749"/>
    <mergeCell ref="G1749:H1749"/>
    <mergeCell ref="I1749:J1749"/>
    <mergeCell ref="A1749:B1749"/>
    <mergeCell ref="L1749:N1750"/>
    <mergeCell ref="A1750:B1750"/>
    <mergeCell ref="D1750:E1750"/>
    <mergeCell ref="G1750:H1750"/>
    <mergeCell ref="I1750:J1750"/>
    <mergeCell ref="A1751:B1751"/>
    <mergeCell ref="D1751:E1751"/>
    <mergeCell ref="G1751:H1751"/>
    <mergeCell ref="I1751:J1751"/>
    <mergeCell ref="A1752:B1752"/>
    <mergeCell ref="D1752:E1752"/>
    <mergeCell ref="G1752:H1752"/>
    <mergeCell ref="I1752:J1752"/>
    <mergeCell ref="A1753:B1753"/>
    <mergeCell ref="D1753:E1753"/>
    <mergeCell ref="G1753:H1753"/>
    <mergeCell ref="I1753:J1753"/>
    <mergeCell ref="K1751:N1752"/>
    <mergeCell ref="K1753:N1753"/>
    <mergeCell ref="A1754:B1754"/>
    <mergeCell ref="D1754:E1754"/>
    <mergeCell ref="G1754:H1754"/>
    <mergeCell ref="I1754:J1754"/>
    <mergeCell ref="F1777:F1779"/>
    <mergeCell ref="M1777:N1778"/>
    <mergeCell ref="M1779:N1779"/>
    <mergeCell ref="A1775:B1775"/>
    <mergeCell ref="A1776:B1776"/>
    <mergeCell ref="A1777:B1777"/>
    <mergeCell ref="A1778:B1778"/>
    <mergeCell ref="A1779:B1779"/>
    <mergeCell ref="K1793:N1794"/>
    <mergeCell ref="A1794:E1794"/>
    <mergeCell ref="A1795:N1795"/>
    <mergeCell ref="A1796:N1797"/>
    <mergeCell ref="A1798:B1798"/>
    <mergeCell ref="C1798:G1798"/>
    <mergeCell ref="H1798:I1798"/>
    <mergeCell ref="K1798:L1798"/>
    <mergeCell ref="M1798:N1798"/>
    <mergeCell ref="C1799:N1799"/>
    <mergeCell ref="C1802:D1802"/>
    <mergeCell ref="E1802:G1802"/>
    <mergeCell ref="H1802:I1802"/>
    <mergeCell ref="J1802:K1802"/>
    <mergeCell ref="L1802:N1802"/>
    <mergeCell ref="A1803:A1805"/>
    <mergeCell ref="B1803:B1805"/>
    <mergeCell ref="C1803:C1805"/>
    <mergeCell ref="D1803:D1805"/>
    <mergeCell ref="E1803:E1805"/>
    <mergeCell ref="F1803:F1805"/>
    <mergeCell ref="G1803:G1805"/>
    <mergeCell ref="H1803:H1805"/>
    <mergeCell ref="I1803:I1805"/>
    <mergeCell ref="J1803:J1805"/>
    <mergeCell ref="K1803:K1805"/>
    <mergeCell ref="L1803:L1805"/>
    <mergeCell ref="M1803:M1805"/>
    <mergeCell ref="N1803:N1805"/>
    <mergeCell ref="D1788:E1788"/>
    <mergeCell ref="G1788:H1788"/>
    <mergeCell ref="I1788:J1788"/>
    <mergeCell ref="A1788:B1788"/>
    <mergeCell ref="L1788:N1789"/>
    <mergeCell ref="A1789:B1789"/>
    <mergeCell ref="D1789:E1789"/>
    <mergeCell ref="G1789:H1789"/>
    <mergeCell ref="I1789:J1789"/>
    <mergeCell ref="A1806:B1806"/>
    <mergeCell ref="K1813:L1815"/>
    <mergeCell ref="M1813:M1815"/>
    <mergeCell ref="F1816:F1818"/>
    <mergeCell ref="M1816:N1817"/>
    <mergeCell ref="M1818:N1818"/>
    <mergeCell ref="K1829:N1830"/>
    <mergeCell ref="K1831:N1831"/>
    <mergeCell ref="K1832:N1833"/>
    <mergeCell ref="A1833:E1833"/>
    <mergeCell ref="A1834:N1834"/>
    <mergeCell ref="A1835:N1836"/>
    <mergeCell ref="A1837:B1837"/>
    <mergeCell ref="C1837:G1837"/>
    <mergeCell ref="H1837:I1837"/>
    <mergeCell ref="K1837:L1837"/>
    <mergeCell ref="M1837:N1837"/>
    <mergeCell ref="A1838:B1838"/>
    <mergeCell ref="C1838:N1838"/>
    <mergeCell ref="A1839:B1839"/>
    <mergeCell ref="C1839:N1839"/>
    <mergeCell ref="A1840:B1840"/>
    <mergeCell ref="C1840:N1840"/>
    <mergeCell ref="A1841:B1841"/>
    <mergeCell ref="C1841:D1841"/>
    <mergeCell ref="E1841:G1841"/>
    <mergeCell ref="H1841:I1841"/>
    <mergeCell ref="J1841:K1841"/>
    <mergeCell ref="L1841:N1841"/>
    <mergeCell ref="A1842:A1844"/>
    <mergeCell ref="B1842:B1844"/>
    <mergeCell ref="C1842:C1844"/>
    <mergeCell ref="D1842:D1844"/>
    <mergeCell ref="E1842:E1844"/>
    <mergeCell ref="F1842:F1844"/>
    <mergeCell ref="G1842:G1844"/>
    <mergeCell ref="H1842:H1844"/>
    <mergeCell ref="I1842:I1844"/>
    <mergeCell ref="J1842:J1844"/>
    <mergeCell ref="K1842:K1844"/>
    <mergeCell ref="L1842:L1844"/>
    <mergeCell ref="M1842:M1844"/>
    <mergeCell ref="N1842:N1844"/>
    <mergeCell ref="A1830:B1830"/>
    <mergeCell ref="D1830:E1830"/>
    <mergeCell ref="G1830:H1830"/>
    <mergeCell ref="I1830:J1830"/>
    <mergeCell ref="A1831:B1831"/>
    <mergeCell ref="D1831:E1831"/>
    <mergeCell ref="G1831:H1831"/>
    <mergeCell ref="I1831:J1831"/>
    <mergeCell ref="A1832:B1832"/>
    <mergeCell ref="D1832:E1832"/>
    <mergeCell ref="G1832:H1832"/>
    <mergeCell ref="I1832:J1832"/>
    <mergeCell ref="G1833:H1833"/>
    <mergeCell ref="I1833:J1833"/>
    <mergeCell ref="A1829:B1829"/>
    <mergeCell ref="D1829:E1829"/>
    <mergeCell ref="G1829:H1829"/>
    <mergeCell ref="I1829:J1829"/>
    <mergeCell ref="A1810:B1810"/>
    <mergeCell ref="A1811:B1811"/>
    <mergeCell ref="A1812:B1812"/>
    <mergeCell ref="A1845:B1845"/>
    <mergeCell ref="A1846:B1846"/>
    <mergeCell ref="A1847:B1847"/>
    <mergeCell ref="A1848:B1848"/>
    <mergeCell ref="A1849:B1849"/>
    <mergeCell ref="A1850:B1850"/>
    <mergeCell ref="A1851:B1851"/>
    <mergeCell ref="A1852:B1852"/>
    <mergeCell ref="K1852:L1854"/>
    <mergeCell ref="M1852:M1854"/>
    <mergeCell ref="A1853:B1853"/>
    <mergeCell ref="A1854:B1854"/>
    <mergeCell ref="A1855:B1855"/>
    <mergeCell ref="F1855:F1857"/>
    <mergeCell ref="M1855:N1856"/>
    <mergeCell ref="A1856:B1856"/>
    <mergeCell ref="A1857:B1857"/>
    <mergeCell ref="M1857:N1857"/>
    <mergeCell ref="A1858:B1860"/>
    <mergeCell ref="C1858:D1858"/>
    <mergeCell ref="E1858:G1858"/>
    <mergeCell ref="H1858:I1858"/>
    <mergeCell ref="L1858:L1860"/>
    <mergeCell ref="M1858:N1858"/>
    <mergeCell ref="C1859:D1859"/>
    <mergeCell ref="E1859:G1859"/>
    <mergeCell ref="H1859:I1859"/>
    <mergeCell ref="M1859:N1859"/>
    <mergeCell ref="C1860:D1860"/>
    <mergeCell ref="E1860:G1860"/>
    <mergeCell ref="H1860:I1860"/>
    <mergeCell ref="M1860:N1860"/>
    <mergeCell ref="A1861:B1863"/>
    <mergeCell ref="C1861:D1861"/>
    <mergeCell ref="E1861:G1861"/>
    <mergeCell ref="H1861:I1861"/>
    <mergeCell ref="L1861:L1862"/>
    <mergeCell ref="M1861:N1862"/>
    <mergeCell ref="C1862:D1862"/>
    <mergeCell ref="H1862:I1862"/>
    <mergeCell ref="C1863:D1863"/>
    <mergeCell ref="H1863:I1863"/>
    <mergeCell ref="L1863:N1865"/>
    <mergeCell ref="A1864:B1864"/>
    <mergeCell ref="C1864:E1864"/>
    <mergeCell ref="I1864:J1864"/>
    <mergeCell ref="B1865:C1865"/>
    <mergeCell ref="D1865:E1865"/>
    <mergeCell ref="G1865:H1865"/>
    <mergeCell ref="I1865:J1865"/>
    <mergeCell ref="A1866:B1866"/>
    <mergeCell ref="D1866:E1866"/>
    <mergeCell ref="G1866:H1866"/>
    <mergeCell ref="I1866:J1866"/>
    <mergeCell ref="L1866:N1867"/>
    <mergeCell ref="A1867:B1867"/>
    <mergeCell ref="D1867:E1867"/>
    <mergeCell ref="G1867:H1867"/>
    <mergeCell ref="I1867:J1867"/>
    <mergeCell ref="A1868:B1868"/>
    <mergeCell ref="D1868:E1868"/>
    <mergeCell ref="G1868:H1868"/>
    <mergeCell ref="I1868:J1868"/>
    <mergeCell ref="K1868:N1869"/>
    <mergeCell ref="A1869:B1869"/>
    <mergeCell ref="D1869:E1869"/>
    <mergeCell ref="G1869:H1869"/>
    <mergeCell ref="I1869:J1869"/>
    <mergeCell ref="A1870:B1870"/>
    <mergeCell ref="D1870:E1870"/>
    <mergeCell ref="G1870:H1870"/>
    <mergeCell ref="I1870:J1870"/>
    <mergeCell ref="K1870:N1870"/>
    <mergeCell ref="A1871:B1871"/>
    <mergeCell ref="D1871:E1871"/>
    <mergeCell ref="G1871:H1871"/>
    <mergeCell ref="I1871:J1871"/>
    <mergeCell ref="K1871:N1872"/>
    <mergeCell ref="A1872:E1872"/>
    <mergeCell ref="G1872:H1872"/>
    <mergeCell ref="I1872:J1872"/>
    <mergeCell ref="A1873:N1873"/>
    <mergeCell ref="A1874:N1875"/>
    <mergeCell ref="A1876:B1876"/>
    <mergeCell ref="C1876:G1876"/>
    <mergeCell ref="H1876:I1876"/>
    <mergeCell ref="K1876:L1876"/>
    <mergeCell ref="M1876:N1876"/>
    <mergeCell ref="A1877:B1877"/>
    <mergeCell ref="C1877:N1877"/>
    <mergeCell ref="A1878:B1878"/>
    <mergeCell ref="C1878:N1878"/>
    <mergeCell ref="A1879:B1879"/>
    <mergeCell ref="C1879:N1879"/>
    <mergeCell ref="A1880:B1880"/>
    <mergeCell ref="C1880:D1880"/>
    <mergeCell ref="E1880:G1880"/>
    <mergeCell ref="H1880:I1880"/>
    <mergeCell ref="J1880:K1880"/>
    <mergeCell ref="L1880:N1880"/>
    <mergeCell ref="A1881:A1883"/>
    <mergeCell ref="B1881:B1883"/>
    <mergeCell ref="C1881:C1883"/>
    <mergeCell ref="D1881:D1883"/>
    <mergeCell ref="E1881:E1883"/>
    <mergeCell ref="F1881:F1883"/>
    <mergeCell ref="G1881:G1883"/>
    <mergeCell ref="H1881:H1883"/>
    <mergeCell ref="I1881:I1883"/>
    <mergeCell ref="J1881:J1883"/>
    <mergeCell ref="K1881:K1883"/>
    <mergeCell ref="L1881:L1883"/>
    <mergeCell ref="M1881:M1883"/>
    <mergeCell ref="N1881:N1883"/>
    <mergeCell ref="A1884:B1884"/>
    <mergeCell ref="A1885:B1885"/>
    <mergeCell ref="A1886:B1886"/>
    <mergeCell ref="A1887:B1887"/>
    <mergeCell ref="A1888:B1888"/>
    <mergeCell ref="A1889:B1889"/>
    <mergeCell ref="A1890:B1890"/>
    <mergeCell ref="A1891:B1891"/>
    <mergeCell ref="K1891:L1893"/>
    <mergeCell ref="M1891:M1893"/>
    <mergeCell ref="A1892:B1892"/>
    <mergeCell ref="A1893:B1893"/>
    <mergeCell ref="A1894:B1894"/>
    <mergeCell ref="F1894:F1896"/>
    <mergeCell ref="M1894:N1895"/>
    <mergeCell ref="A1895:B1895"/>
    <mergeCell ref="A1896:B1896"/>
    <mergeCell ref="M1896:N1896"/>
    <mergeCell ref="A1897:B1899"/>
    <mergeCell ref="C1897:D1897"/>
    <mergeCell ref="E1897:G1897"/>
    <mergeCell ref="H1897:I1897"/>
    <mergeCell ref="L1897:L1899"/>
    <mergeCell ref="M1897:N1897"/>
    <mergeCell ref="C1898:D1898"/>
    <mergeCell ref="E1898:G1898"/>
    <mergeCell ref="H1898:I1898"/>
    <mergeCell ref="M1898:N1898"/>
    <mergeCell ref="C1899:D1899"/>
    <mergeCell ref="E1899:G1899"/>
    <mergeCell ref="H1899:I1899"/>
    <mergeCell ref="M1899:N1899"/>
    <mergeCell ref="A1900:B1902"/>
    <mergeCell ref="C1900:D1900"/>
    <mergeCell ref="E1900:G1900"/>
    <mergeCell ref="H1900:I1900"/>
    <mergeCell ref="L1900:L1901"/>
    <mergeCell ref="M1900:N1901"/>
    <mergeCell ref="C1901:D1901"/>
    <mergeCell ref="H1901:I1901"/>
    <mergeCell ref="C1902:D1902"/>
    <mergeCell ref="H1902:I1902"/>
    <mergeCell ref="L1902:N1904"/>
    <mergeCell ref="A1903:B1903"/>
    <mergeCell ref="C1903:E1903"/>
    <mergeCell ref="I1903:J1903"/>
    <mergeCell ref="B1904:C1904"/>
    <mergeCell ref="D1904:E1904"/>
    <mergeCell ref="G1904:H1904"/>
    <mergeCell ref="I1904:J1904"/>
    <mergeCell ref="A1905:B1905"/>
    <mergeCell ref="D1905:E1905"/>
    <mergeCell ref="G1905:H1905"/>
    <mergeCell ref="I1905:J1905"/>
    <mergeCell ref="L1905:N1906"/>
    <mergeCell ref="A1906:B1906"/>
    <mergeCell ref="D1906:E1906"/>
    <mergeCell ref="G1906:H1906"/>
    <mergeCell ref="I1906:J1906"/>
    <mergeCell ref="A1907:B1907"/>
    <mergeCell ref="D1907:E1907"/>
    <mergeCell ref="G1907:H1907"/>
    <mergeCell ref="I1907:J1907"/>
    <mergeCell ref="K1907:N1908"/>
    <mergeCell ref="A1908:B1908"/>
    <mergeCell ref="D1908:E1908"/>
    <mergeCell ref="G1908:H1908"/>
    <mergeCell ref="I1908:J1908"/>
    <mergeCell ref="A1909:B1909"/>
    <mergeCell ref="D1909:E1909"/>
    <mergeCell ref="G1909:H1909"/>
    <mergeCell ref="I1909:J1909"/>
    <mergeCell ref="K1909:N1909"/>
    <mergeCell ref="A1910:B1910"/>
    <mergeCell ref="D1910:E1910"/>
    <mergeCell ref="G1910:H1910"/>
    <mergeCell ref="I1910:J1910"/>
    <mergeCell ref="K1910:N1911"/>
    <mergeCell ref="A1911:E1911"/>
    <mergeCell ref="G1911:H1911"/>
    <mergeCell ref="I1911:J1911"/>
    <mergeCell ref="A1912:N1912"/>
    <mergeCell ref="A1913:N1914"/>
    <mergeCell ref="A1915:B1915"/>
    <mergeCell ref="C1915:G1915"/>
    <mergeCell ref="H1915:I1915"/>
    <mergeCell ref="K1915:L1915"/>
    <mergeCell ref="M1915:N1915"/>
    <mergeCell ref="A1916:B1916"/>
    <mergeCell ref="C1916:N1916"/>
    <mergeCell ref="A1917:B1917"/>
    <mergeCell ref="C1917:N1917"/>
    <mergeCell ref="A1918:B1918"/>
    <mergeCell ref="C1918:N1918"/>
    <mergeCell ref="A1919:B1919"/>
    <mergeCell ref="C1919:D1919"/>
    <mergeCell ref="E1919:G1919"/>
    <mergeCell ref="H1919:I1919"/>
    <mergeCell ref="J1919:K1919"/>
    <mergeCell ref="L1919:N1919"/>
    <mergeCell ref="A1920:A1922"/>
    <mergeCell ref="B1920:B1922"/>
    <mergeCell ref="C1920:C1922"/>
    <mergeCell ref="D1920:D1922"/>
    <mergeCell ref="E1920:E1922"/>
    <mergeCell ref="F1920:F1922"/>
    <mergeCell ref="G1920:G1922"/>
    <mergeCell ref="H1920:H1922"/>
    <mergeCell ref="I1920:I1922"/>
    <mergeCell ref="J1920:J1922"/>
    <mergeCell ref="K1920:K1922"/>
    <mergeCell ref="L1920:L1922"/>
    <mergeCell ref="M1920:M1922"/>
    <mergeCell ref="N1920:N1922"/>
    <mergeCell ref="A1923:B1923"/>
    <mergeCell ref="A1924:B1924"/>
    <mergeCell ref="A1925:B1925"/>
    <mergeCell ref="A1926:B1926"/>
    <mergeCell ref="A1927:B1927"/>
    <mergeCell ref="A1928:B1928"/>
    <mergeCell ref="A1929:B1929"/>
    <mergeCell ref="A1930:B1930"/>
    <mergeCell ref="K1930:L1932"/>
    <mergeCell ref="M1930:M1932"/>
    <mergeCell ref="A1931:B1931"/>
    <mergeCell ref="A1932:B1932"/>
    <mergeCell ref="A1933:B1933"/>
    <mergeCell ref="F1933:F1935"/>
    <mergeCell ref="M1933:N1934"/>
    <mergeCell ref="A1934:B1934"/>
    <mergeCell ref="A1935:B1935"/>
    <mergeCell ref="M1935:N1935"/>
    <mergeCell ref="A1936:B1938"/>
    <mergeCell ref="C1936:D1936"/>
    <mergeCell ref="E1936:G1936"/>
    <mergeCell ref="H1936:I1936"/>
    <mergeCell ref="L1936:L1938"/>
    <mergeCell ref="M1936:N1936"/>
    <mergeCell ref="C1937:D1937"/>
    <mergeCell ref="E1937:G1937"/>
    <mergeCell ref="H1937:I1937"/>
    <mergeCell ref="M1937:N1937"/>
    <mergeCell ref="C1938:D1938"/>
    <mergeCell ref="E1938:G1938"/>
    <mergeCell ref="H1938:I1938"/>
    <mergeCell ref="M1938:N1938"/>
    <mergeCell ref="A1939:B1941"/>
    <mergeCell ref="C1939:D1939"/>
    <mergeCell ref="E1939:G1939"/>
    <mergeCell ref="H1939:I1939"/>
    <mergeCell ref="L1939:L1940"/>
    <mergeCell ref="M1939:N1940"/>
    <mergeCell ref="C1940:D1940"/>
    <mergeCell ref="H1940:I1940"/>
    <mergeCell ref="C1941:D1941"/>
    <mergeCell ref="H1941:I1941"/>
    <mergeCell ref="L1941:N1943"/>
    <mergeCell ref="A1942:B1942"/>
    <mergeCell ref="C1942:E1942"/>
    <mergeCell ref="I1942:J1942"/>
    <mergeCell ref="B1943:C1943"/>
    <mergeCell ref="D1943:E1943"/>
    <mergeCell ref="G1943:H1943"/>
    <mergeCell ref="I1943:J1943"/>
    <mergeCell ref="A1944:B1944"/>
    <mergeCell ref="D1944:E1944"/>
    <mergeCell ref="G1944:H1944"/>
    <mergeCell ref="I1944:J1944"/>
    <mergeCell ref="L1944:N1945"/>
    <mergeCell ref="A1945:B1945"/>
    <mergeCell ref="D1945:E1945"/>
    <mergeCell ref="G1945:H1945"/>
    <mergeCell ref="I1945:J1945"/>
    <mergeCell ref="A1946:B1946"/>
    <mergeCell ref="D1946:E1946"/>
    <mergeCell ref="G1946:H1946"/>
    <mergeCell ref="I1946:J1946"/>
    <mergeCell ref="K1946:N1947"/>
    <mergeCell ref="A1947:B1947"/>
    <mergeCell ref="D1947:E1947"/>
    <mergeCell ref="G1947:H1947"/>
    <mergeCell ref="I1947:J1947"/>
    <mergeCell ref="A1948:B1948"/>
    <mergeCell ref="D1948:E1948"/>
    <mergeCell ref="G1948:H1948"/>
    <mergeCell ref="I1948:J1948"/>
    <mergeCell ref="K1948:N1948"/>
    <mergeCell ref="A1949:B1949"/>
    <mergeCell ref="D1949:E1949"/>
    <mergeCell ref="G1949:H1949"/>
    <mergeCell ref="I1949:J1949"/>
    <mergeCell ref="K1949:N1950"/>
    <mergeCell ref="A1950:E1950"/>
    <mergeCell ref="G1950:H1950"/>
    <mergeCell ref="I1950:J1950"/>
    <mergeCell ref="A1951:N1951"/>
    <mergeCell ref="A1952:N1953"/>
    <mergeCell ref="A1954:B1954"/>
    <mergeCell ref="C1954:G1954"/>
    <mergeCell ref="H1954:I1954"/>
    <mergeCell ref="K1954:L1954"/>
    <mergeCell ref="M1954:N1954"/>
    <mergeCell ref="A1955:B1955"/>
    <mergeCell ref="C1955:N1955"/>
    <mergeCell ref="A1956:B1956"/>
    <mergeCell ref="C1956:N1956"/>
    <mergeCell ref="A1957:B1957"/>
    <mergeCell ref="C1957:N1957"/>
    <mergeCell ref="A1958:B1958"/>
    <mergeCell ref="C1958:D1958"/>
    <mergeCell ref="E1958:G1958"/>
    <mergeCell ref="H1958:I1958"/>
    <mergeCell ref="J1958:K1958"/>
    <mergeCell ref="L1958:N1958"/>
    <mergeCell ref="A1959:A1961"/>
    <mergeCell ref="B1959:B1961"/>
    <mergeCell ref="C1959:C1961"/>
    <mergeCell ref="D1959:D1961"/>
    <mergeCell ref="E1959:E1961"/>
    <mergeCell ref="F1959:F1961"/>
    <mergeCell ref="G1959:G1961"/>
    <mergeCell ref="H1959:H1961"/>
    <mergeCell ref="I1959:I1961"/>
    <mergeCell ref="J1959:J1961"/>
    <mergeCell ref="K1959:K1961"/>
    <mergeCell ref="L1959:L1961"/>
    <mergeCell ref="M1959:M1961"/>
    <mergeCell ref="N1959:N1961"/>
    <mergeCell ref="A1962:B1962"/>
    <mergeCell ref="A1963:B1963"/>
    <mergeCell ref="A1964:B1964"/>
    <mergeCell ref="A1965:B1965"/>
    <mergeCell ref="A1966:B1966"/>
    <mergeCell ref="A1967:B1967"/>
    <mergeCell ref="A1968:B1968"/>
    <mergeCell ref="A1969:B1969"/>
    <mergeCell ref="K1969:L1971"/>
    <mergeCell ref="M1969:M1971"/>
    <mergeCell ref="A1970:B1970"/>
    <mergeCell ref="A1971:B1971"/>
    <mergeCell ref="A1972:B1972"/>
    <mergeCell ref="F1972:F1974"/>
    <mergeCell ref="M1972:N1973"/>
    <mergeCell ref="A1973:B1973"/>
    <mergeCell ref="A1974:B1974"/>
    <mergeCell ref="M1974:N1974"/>
    <mergeCell ref="A1975:B1977"/>
    <mergeCell ref="C1975:D1975"/>
    <mergeCell ref="E1975:G1975"/>
    <mergeCell ref="H1975:I1975"/>
    <mergeCell ref="L1975:L1977"/>
    <mergeCell ref="M1975:N1975"/>
    <mergeCell ref="C1976:D1976"/>
    <mergeCell ref="E1976:G1976"/>
    <mergeCell ref="H1976:I1976"/>
    <mergeCell ref="M1976:N1976"/>
    <mergeCell ref="C1977:D1977"/>
    <mergeCell ref="E1977:G1977"/>
    <mergeCell ref="H1977:I1977"/>
    <mergeCell ref="M1977:N1977"/>
    <mergeCell ref="A1978:B1980"/>
    <mergeCell ref="C1978:D1978"/>
    <mergeCell ref="E1978:G1978"/>
    <mergeCell ref="H1978:I1978"/>
    <mergeCell ref="L1978:L1979"/>
    <mergeCell ref="M1978:N1979"/>
    <mergeCell ref="C1979:D1979"/>
    <mergeCell ref="H1979:I1979"/>
    <mergeCell ref="C1980:D1980"/>
    <mergeCell ref="H1980:I1980"/>
    <mergeCell ref="L1980:N1982"/>
    <mergeCell ref="A1981:B1981"/>
    <mergeCell ref="C1981:E1981"/>
    <mergeCell ref="I1981:J1981"/>
    <mergeCell ref="B1982:C1982"/>
    <mergeCell ref="D1982:E1982"/>
    <mergeCell ref="G1982:H1982"/>
    <mergeCell ref="I1982:J1982"/>
    <mergeCell ref="A1983:B1983"/>
    <mergeCell ref="D1983:E1983"/>
    <mergeCell ref="G1983:H1983"/>
    <mergeCell ref="I1983:J1983"/>
    <mergeCell ref="L1983:N1984"/>
    <mergeCell ref="A1984:B1984"/>
    <mergeCell ref="D1984:E1984"/>
    <mergeCell ref="G1984:H1984"/>
    <mergeCell ref="I1984:J1984"/>
    <mergeCell ref="A1985:B1985"/>
    <mergeCell ref="D1985:E1985"/>
    <mergeCell ref="G1985:H1985"/>
    <mergeCell ref="I1985:J1985"/>
    <mergeCell ref="K1985:N1986"/>
    <mergeCell ref="A1986:B1986"/>
    <mergeCell ref="D1986:E1986"/>
    <mergeCell ref="G1986:H1986"/>
    <mergeCell ref="I1986:J1986"/>
    <mergeCell ref="A1987:B1987"/>
    <mergeCell ref="D1987:E1987"/>
    <mergeCell ref="G1987:H1987"/>
    <mergeCell ref="I1987:J1987"/>
    <mergeCell ref="K1987:N1987"/>
    <mergeCell ref="A1988:B1988"/>
    <mergeCell ref="D1988:E1988"/>
    <mergeCell ref="G1988:H1988"/>
    <mergeCell ref="I1988:J1988"/>
    <mergeCell ref="K1988:N1989"/>
    <mergeCell ref="A1989:E1989"/>
    <mergeCell ref="G1989:H1989"/>
    <mergeCell ref="I1989:J1989"/>
    <mergeCell ref="A1990:N1990"/>
    <mergeCell ref="A1991:N1992"/>
    <mergeCell ref="A1993:B1993"/>
    <mergeCell ref="C1993:G1993"/>
    <mergeCell ref="H1993:I1993"/>
    <mergeCell ref="K1993:L1993"/>
    <mergeCell ref="M1993:N1993"/>
    <mergeCell ref="A1994:B1994"/>
    <mergeCell ref="C1994:N1994"/>
    <mergeCell ref="A1995:B1995"/>
    <mergeCell ref="C1995:N1995"/>
    <mergeCell ref="A1996:B1996"/>
    <mergeCell ref="C1996:N1996"/>
    <mergeCell ref="A1997:B1997"/>
    <mergeCell ref="C1997:D1997"/>
    <mergeCell ref="E1997:G1997"/>
    <mergeCell ref="H1997:I1997"/>
    <mergeCell ref="J1997:K1997"/>
    <mergeCell ref="L1997:N1997"/>
    <mergeCell ref="A1998:A2000"/>
    <mergeCell ref="B1998:B2000"/>
    <mergeCell ref="C1998:C2000"/>
    <mergeCell ref="D1998:D2000"/>
    <mergeCell ref="E1998:E2000"/>
    <mergeCell ref="F1998:F2000"/>
    <mergeCell ref="G1998:G2000"/>
    <mergeCell ref="H1998:H2000"/>
    <mergeCell ref="I1998:I2000"/>
    <mergeCell ref="J1998:J2000"/>
    <mergeCell ref="K1998:K2000"/>
    <mergeCell ref="L1998:L2000"/>
    <mergeCell ref="M1998:M2000"/>
    <mergeCell ref="N1998:N2000"/>
    <mergeCell ref="A2001:B2001"/>
    <mergeCell ref="A2002:B2002"/>
    <mergeCell ref="A2003:B2003"/>
    <mergeCell ref="A2004:B2004"/>
    <mergeCell ref="A2005:B2005"/>
    <mergeCell ref="A2006:B2006"/>
    <mergeCell ref="A2007:B2007"/>
    <mergeCell ref="A2008:B2008"/>
    <mergeCell ref="K2008:L2010"/>
    <mergeCell ref="M2008:M2010"/>
    <mergeCell ref="A2009:B2009"/>
    <mergeCell ref="A2010:B2010"/>
    <mergeCell ref="A2011:B2011"/>
    <mergeCell ref="F2011:F2013"/>
    <mergeCell ref="M2011:N2012"/>
    <mergeCell ref="A2012:B2012"/>
    <mergeCell ref="A2013:B2013"/>
    <mergeCell ref="M2013:N2013"/>
    <mergeCell ref="A2014:B2016"/>
    <mergeCell ref="C2014:D2014"/>
    <mergeCell ref="E2014:G2014"/>
    <mergeCell ref="H2014:I2014"/>
    <mergeCell ref="L2014:L2016"/>
    <mergeCell ref="M2014:N2014"/>
    <mergeCell ref="C2015:D2015"/>
    <mergeCell ref="E2015:G2015"/>
    <mergeCell ref="H2015:I2015"/>
    <mergeCell ref="M2015:N2015"/>
    <mergeCell ref="C2016:D2016"/>
    <mergeCell ref="E2016:G2016"/>
    <mergeCell ref="H2016:I2016"/>
    <mergeCell ref="M2016:N2016"/>
    <mergeCell ref="A2017:B2019"/>
    <mergeCell ref="C2017:D2017"/>
    <mergeCell ref="E2017:G2017"/>
    <mergeCell ref="H2017:I2017"/>
    <mergeCell ref="L2017:L2018"/>
    <mergeCell ref="M2017:N2018"/>
    <mergeCell ref="C2018:D2018"/>
    <mergeCell ref="H2018:I2018"/>
    <mergeCell ref="C2019:D2019"/>
    <mergeCell ref="H2019:I2019"/>
    <mergeCell ref="L2019:N2021"/>
    <mergeCell ref="A2020:B2020"/>
    <mergeCell ref="C2020:E2020"/>
    <mergeCell ref="I2020:J2020"/>
    <mergeCell ref="B2021:C2021"/>
    <mergeCell ref="D2021:E2021"/>
    <mergeCell ref="G2021:H2021"/>
    <mergeCell ref="I2021:J2021"/>
    <mergeCell ref="A2022:B2022"/>
    <mergeCell ref="D2022:E2022"/>
    <mergeCell ref="G2022:H2022"/>
    <mergeCell ref="I2022:J2022"/>
    <mergeCell ref="L2022:N2023"/>
    <mergeCell ref="A2023:B2023"/>
    <mergeCell ref="D2023:E2023"/>
    <mergeCell ref="G2023:H2023"/>
    <mergeCell ref="I2023:J2023"/>
    <mergeCell ref="A2024:B2024"/>
    <mergeCell ref="D2024:E2024"/>
    <mergeCell ref="G2024:H2024"/>
    <mergeCell ref="I2024:J2024"/>
    <mergeCell ref="K2024:N2025"/>
    <mergeCell ref="A2025:B2025"/>
    <mergeCell ref="D2025:E2025"/>
    <mergeCell ref="G2025:H2025"/>
    <mergeCell ref="I2025:J2025"/>
    <mergeCell ref="A2026:B2026"/>
    <mergeCell ref="D2026:E2026"/>
    <mergeCell ref="G2026:H2026"/>
    <mergeCell ref="I2026:J2026"/>
    <mergeCell ref="K2026:N2026"/>
    <mergeCell ref="A2027:B2027"/>
    <mergeCell ref="D2027:E2027"/>
    <mergeCell ref="G2027:H2027"/>
    <mergeCell ref="I2027:J2027"/>
    <mergeCell ref="K2027:N2028"/>
    <mergeCell ref="A2028:E2028"/>
    <mergeCell ref="G2028:H2028"/>
    <mergeCell ref="I2028:J2028"/>
    <mergeCell ref="A2029:N2029"/>
    <mergeCell ref="A2030:N2031"/>
    <mergeCell ref="A2032:B2032"/>
    <mergeCell ref="C2032:G2032"/>
    <mergeCell ref="H2032:I2032"/>
    <mergeCell ref="K2032:L2032"/>
    <mergeCell ref="M2032:N2032"/>
    <mergeCell ref="A2033:B2033"/>
    <mergeCell ref="C2033:N2033"/>
    <mergeCell ref="A2034:B2034"/>
    <mergeCell ref="C2034:N2034"/>
    <mergeCell ref="A2035:B2035"/>
    <mergeCell ref="C2035:N2035"/>
    <mergeCell ref="A2036:B2036"/>
    <mergeCell ref="C2036:D2036"/>
    <mergeCell ref="E2036:G2036"/>
    <mergeCell ref="H2036:I2036"/>
    <mergeCell ref="J2036:K2036"/>
    <mergeCell ref="L2036:N2036"/>
    <mergeCell ref="A2037:A2039"/>
    <mergeCell ref="B2037:B2039"/>
    <mergeCell ref="C2037:C2039"/>
    <mergeCell ref="D2037:D2039"/>
    <mergeCell ref="E2037:E2039"/>
    <mergeCell ref="F2037:F2039"/>
    <mergeCell ref="G2037:G2039"/>
    <mergeCell ref="H2037:H2039"/>
    <mergeCell ref="I2037:I2039"/>
    <mergeCell ref="J2037:J2039"/>
    <mergeCell ref="K2037:K2039"/>
    <mergeCell ref="L2037:L2039"/>
    <mergeCell ref="M2037:M2039"/>
    <mergeCell ref="N2037:N2039"/>
    <mergeCell ref="A2040:B2040"/>
    <mergeCell ref="A2041:B2041"/>
    <mergeCell ref="A2042:B2042"/>
    <mergeCell ref="A2043:B2043"/>
    <mergeCell ref="A2044:B2044"/>
    <mergeCell ref="A2045:B2045"/>
    <mergeCell ref="A2046:B2046"/>
    <mergeCell ref="A2047:B2047"/>
    <mergeCell ref="K2047:L2049"/>
    <mergeCell ref="M2047:M2049"/>
    <mergeCell ref="A2048:B2048"/>
    <mergeCell ref="A2049:B2049"/>
    <mergeCell ref="A2050:B2050"/>
    <mergeCell ref="F2050:F2052"/>
    <mergeCell ref="M2050:N2051"/>
    <mergeCell ref="A2051:B2051"/>
    <mergeCell ref="A2052:B2052"/>
    <mergeCell ref="M2052:N2052"/>
    <mergeCell ref="A2053:B2055"/>
    <mergeCell ref="C2053:D2053"/>
    <mergeCell ref="E2053:G2053"/>
    <mergeCell ref="H2053:I2053"/>
    <mergeCell ref="L2053:L2055"/>
    <mergeCell ref="M2053:N2053"/>
    <mergeCell ref="C2054:D2054"/>
    <mergeCell ref="E2054:G2054"/>
    <mergeCell ref="H2054:I2054"/>
    <mergeCell ref="M2054:N2054"/>
    <mergeCell ref="C2055:D2055"/>
    <mergeCell ref="E2055:G2055"/>
    <mergeCell ref="H2055:I2055"/>
    <mergeCell ref="M2055:N2055"/>
    <mergeCell ref="A2056:B2058"/>
    <mergeCell ref="C2056:D2056"/>
    <mergeCell ref="E2056:G2056"/>
    <mergeCell ref="H2056:I2056"/>
    <mergeCell ref="L2056:L2057"/>
    <mergeCell ref="M2056:N2057"/>
    <mergeCell ref="C2057:D2057"/>
    <mergeCell ref="H2057:I2057"/>
    <mergeCell ref="C2058:D2058"/>
    <mergeCell ref="H2058:I2058"/>
    <mergeCell ref="L2058:N2060"/>
    <mergeCell ref="A2059:B2059"/>
    <mergeCell ref="C2059:E2059"/>
    <mergeCell ref="I2059:J2059"/>
    <mergeCell ref="B2060:C2060"/>
    <mergeCell ref="D2060:E2060"/>
    <mergeCell ref="G2060:H2060"/>
    <mergeCell ref="I2060:J2060"/>
    <mergeCell ref="A2061:B2061"/>
    <mergeCell ref="D2061:E2061"/>
    <mergeCell ref="G2061:H2061"/>
    <mergeCell ref="I2061:J2061"/>
    <mergeCell ref="L2061:N2062"/>
    <mergeCell ref="A2062:B2062"/>
    <mergeCell ref="D2062:E2062"/>
    <mergeCell ref="G2062:H2062"/>
    <mergeCell ref="I2062:J2062"/>
    <mergeCell ref="A2063:B2063"/>
    <mergeCell ref="D2063:E2063"/>
    <mergeCell ref="G2063:H2063"/>
    <mergeCell ref="I2063:J2063"/>
    <mergeCell ref="K2063:N2064"/>
    <mergeCell ref="A2064:B2064"/>
    <mergeCell ref="D2064:E2064"/>
    <mergeCell ref="G2064:H2064"/>
    <mergeCell ref="I2064:J2064"/>
    <mergeCell ref="A2065:B2065"/>
    <mergeCell ref="D2065:E2065"/>
    <mergeCell ref="G2065:H2065"/>
    <mergeCell ref="I2065:J2065"/>
    <mergeCell ref="K2065:N2065"/>
    <mergeCell ref="A2066:B2066"/>
    <mergeCell ref="D2066:E2066"/>
    <mergeCell ref="G2066:H2066"/>
    <mergeCell ref="I2066:J2066"/>
    <mergeCell ref="K2066:N2067"/>
    <mergeCell ref="A2067:E2067"/>
    <mergeCell ref="G2067:H2067"/>
    <mergeCell ref="I2067:J2067"/>
    <mergeCell ref="A2068:N2068"/>
    <mergeCell ref="A2069:N2070"/>
    <mergeCell ref="A2071:B2071"/>
    <mergeCell ref="C2071:G2071"/>
    <mergeCell ref="H2071:I2071"/>
    <mergeCell ref="K2071:L2071"/>
    <mergeCell ref="M2071:N2071"/>
    <mergeCell ref="A2072:B2072"/>
    <mergeCell ref="C2072:N2072"/>
    <mergeCell ref="A2073:B2073"/>
    <mergeCell ref="C2073:N2073"/>
    <mergeCell ref="A2074:B2074"/>
    <mergeCell ref="C2074:N2074"/>
    <mergeCell ref="A2075:B2075"/>
    <mergeCell ref="C2075:D2075"/>
    <mergeCell ref="E2075:G2075"/>
    <mergeCell ref="H2075:I2075"/>
    <mergeCell ref="J2075:K2075"/>
    <mergeCell ref="L2075:N2075"/>
    <mergeCell ref="A2076:A2078"/>
    <mergeCell ref="B2076:B2078"/>
    <mergeCell ref="C2076:C2078"/>
    <mergeCell ref="D2076:D2078"/>
    <mergeCell ref="E2076:E2078"/>
    <mergeCell ref="F2076:F2078"/>
    <mergeCell ref="G2076:G2078"/>
    <mergeCell ref="H2076:H2078"/>
    <mergeCell ref="I2076:I2078"/>
    <mergeCell ref="J2076:J2078"/>
    <mergeCell ref="K2076:K2078"/>
    <mergeCell ref="L2076:L2078"/>
    <mergeCell ref="M2076:M2078"/>
    <mergeCell ref="N2076:N2078"/>
    <mergeCell ref="A2079:B2079"/>
    <mergeCell ref="A2080:B2080"/>
    <mergeCell ref="A2081:B2081"/>
    <mergeCell ref="A2082:B2082"/>
    <mergeCell ref="A2083:B2083"/>
    <mergeCell ref="A2084:B2084"/>
    <mergeCell ref="A2085:B2085"/>
    <mergeCell ref="A2086:B2086"/>
    <mergeCell ref="K2086:L2088"/>
    <mergeCell ref="M2086:M2088"/>
    <mergeCell ref="A2087:B2087"/>
    <mergeCell ref="A2088:B2088"/>
    <mergeCell ref="A2089:B2089"/>
    <mergeCell ref="F2089:F2091"/>
    <mergeCell ref="M2089:N2090"/>
    <mergeCell ref="A2090:B2090"/>
    <mergeCell ref="A2091:B2091"/>
    <mergeCell ref="M2091:N2091"/>
    <mergeCell ref="A2092:B2094"/>
    <mergeCell ref="C2092:D2092"/>
    <mergeCell ref="E2092:G2092"/>
    <mergeCell ref="H2092:I2092"/>
    <mergeCell ref="L2092:L2094"/>
    <mergeCell ref="M2092:N2092"/>
    <mergeCell ref="C2093:D2093"/>
    <mergeCell ref="E2093:G2093"/>
    <mergeCell ref="H2093:I2093"/>
    <mergeCell ref="M2093:N2093"/>
    <mergeCell ref="C2094:D2094"/>
    <mergeCell ref="E2094:G2094"/>
    <mergeCell ref="H2094:I2094"/>
    <mergeCell ref="M2094:N2094"/>
    <mergeCell ref="A2095:B2097"/>
    <mergeCell ref="C2095:D2095"/>
    <mergeCell ref="E2095:G2095"/>
    <mergeCell ref="H2095:I2095"/>
    <mergeCell ref="L2095:L2096"/>
    <mergeCell ref="M2095:N2096"/>
    <mergeCell ref="C2096:D2096"/>
    <mergeCell ref="H2096:I2096"/>
    <mergeCell ref="C2097:D2097"/>
    <mergeCell ref="H2097:I2097"/>
    <mergeCell ref="L2097:N2099"/>
    <mergeCell ref="A2098:B2098"/>
    <mergeCell ref="C2098:E2098"/>
    <mergeCell ref="I2098:J2098"/>
    <mergeCell ref="B2099:C2099"/>
    <mergeCell ref="D2099:E2099"/>
    <mergeCell ref="G2099:H2099"/>
    <mergeCell ref="I2099:J2099"/>
    <mergeCell ref="A2100:B2100"/>
    <mergeCell ref="D2100:E2100"/>
    <mergeCell ref="G2100:H2100"/>
    <mergeCell ref="I2100:J2100"/>
    <mergeCell ref="L2100:N2101"/>
    <mergeCell ref="A2101:B2101"/>
    <mergeCell ref="D2101:E2101"/>
    <mergeCell ref="G2101:H2101"/>
    <mergeCell ref="I2101:J2101"/>
    <mergeCell ref="A2102:B2102"/>
    <mergeCell ref="D2102:E2102"/>
    <mergeCell ref="G2102:H2102"/>
    <mergeCell ref="I2102:J2102"/>
    <mergeCell ref="K2102:N2103"/>
    <mergeCell ref="A2103:B2103"/>
    <mergeCell ref="D2103:E2103"/>
    <mergeCell ref="G2103:H2103"/>
    <mergeCell ref="I2103:J2103"/>
    <mergeCell ref="A2104:B2104"/>
    <mergeCell ref="D2104:E2104"/>
    <mergeCell ref="G2104:H2104"/>
    <mergeCell ref="I2104:J2104"/>
    <mergeCell ref="K2104:N2104"/>
    <mergeCell ref="A2105:B2105"/>
    <mergeCell ref="D2105:E2105"/>
    <mergeCell ref="G2105:H2105"/>
    <mergeCell ref="I2105:J2105"/>
    <mergeCell ref="K2105:N2106"/>
    <mergeCell ref="A2106:E2106"/>
    <mergeCell ref="G2106:H2106"/>
    <mergeCell ref="I2106:J2106"/>
    <mergeCell ref="A2107:N2107"/>
    <mergeCell ref="A2108:N2109"/>
    <mergeCell ref="A2110:B2110"/>
    <mergeCell ref="C2110:G2110"/>
    <mergeCell ref="H2110:I2110"/>
    <mergeCell ref="K2110:L2110"/>
    <mergeCell ref="M2110:N2110"/>
    <mergeCell ref="A2111:B2111"/>
    <mergeCell ref="C2111:N2111"/>
    <mergeCell ref="A2112:B2112"/>
    <mergeCell ref="C2112:N2112"/>
    <mergeCell ref="A2113:B2113"/>
    <mergeCell ref="C2113:N2113"/>
    <mergeCell ref="A2114:B2114"/>
    <mergeCell ref="C2114:D2114"/>
    <mergeCell ref="E2114:G2114"/>
    <mergeCell ref="H2114:I2114"/>
    <mergeCell ref="J2114:K2114"/>
    <mergeCell ref="L2114:N2114"/>
    <mergeCell ref="A2115:A2117"/>
    <mergeCell ref="B2115:B2117"/>
    <mergeCell ref="C2115:C2117"/>
    <mergeCell ref="D2115:D2117"/>
    <mergeCell ref="E2115:E2117"/>
    <mergeCell ref="F2115:F2117"/>
    <mergeCell ref="G2115:G2117"/>
    <mergeCell ref="H2115:H2117"/>
    <mergeCell ref="I2115:I2117"/>
    <mergeCell ref="J2115:J2117"/>
    <mergeCell ref="K2115:K2117"/>
    <mergeCell ref="L2115:L2117"/>
    <mergeCell ref="M2115:M2117"/>
    <mergeCell ref="N2115:N2117"/>
    <mergeCell ref="A2118:B2118"/>
    <mergeCell ref="A2119:B2119"/>
    <mergeCell ref="A2120:B2120"/>
    <mergeCell ref="A2121:B2121"/>
    <mergeCell ref="A2122:B2122"/>
    <mergeCell ref="A2123:B2123"/>
    <mergeCell ref="A2124:B2124"/>
    <mergeCell ref="A2125:B2125"/>
    <mergeCell ref="K2125:L2127"/>
    <mergeCell ref="M2125:M2127"/>
    <mergeCell ref="A2126:B2126"/>
    <mergeCell ref="A2127:B2127"/>
    <mergeCell ref="A2128:B2128"/>
    <mergeCell ref="F2128:F2130"/>
    <mergeCell ref="M2128:N2129"/>
    <mergeCell ref="A2129:B2129"/>
    <mergeCell ref="A2130:B2130"/>
    <mergeCell ref="M2130:N2130"/>
    <mergeCell ref="A2131:B2133"/>
    <mergeCell ref="C2131:D2131"/>
    <mergeCell ref="E2131:G2131"/>
    <mergeCell ref="H2131:I2131"/>
    <mergeCell ref="L2131:L2133"/>
    <mergeCell ref="M2131:N2131"/>
    <mergeCell ref="C2132:D2132"/>
    <mergeCell ref="E2132:G2132"/>
    <mergeCell ref="H2132:I2132"/>
    <mergeCell ref="M2132:N2132"/>
    <mergeCell ref="C2133:D2133"/>
    <mergeCell ref="E2133:G2133"/>
    <mergeCell ref="H2133:I2133"/>
    <mergeCell ref="M2133:N2133"/>
    <mergeCell ref="A2134:B2136"/>
    <mergeCell ref="C2134:D2134"/>
    <mergeCell ref="E2134:G2134"/>
    <mergeCell ref="H2134:I2134"/>
    <mergeCell ref="L2134:L2135"/>
    <mergeCell ref="M2134:N2135"/>
    <mergeCell ref="C2135:D2135"/>
    <mergeCell ref="H2135:I2135"/>
    <mergeCell ref="C2136:D2136"/>
    <mergeCell ref="H2136:I2136"/>
    <mergeCell ref="L2136:N2138"/>
    <mergeCell ref="A2137:B2137"/>
    <mergeCell ref="C2137:E2137"/>
    <mergeCell ref="I2137:J2137"/>
    <mergeCell ref="B2138:C2138"/>
    <mergeCell ref="D2138:E2138"/>
    <mergeCell ref="G2138:H2138"/>
    <mergeCell ref="I2138:J2138"/>
    <mergeCell ref="A2139:B2139"/>
    <mergeCell ref="D2139:E2139"/>
    <mergeCell ref="G2139:H2139"/>
    <mergeCell ref="I2139:J2139"/>
    <mergeCell ref="L2139:N2140"/>
    <mergeCell ref="A2140:B2140"/>
    <mergeCell ref="D2140:E2140"/>
    <mergeCell ref="G2140:H2140"/>
    <mergeCell ref="I2140:J2140"/>
    <mergeCell ref="A2141:B2141"/>
    <mergeCell ref="D2141:E2141"/>
    <mergeCell ref="G2141:H2141"/>
    <mergeCell ref="I2141:J2141"/>
    <mergeCell ref="K2141:N2142"/>
    <mergeCell ref="A2142:B2142"/>
    <mergeCell ref="D2142:E2142"/>
    <mergeCell ref="G2142:H2142"/>
    <mergeCell ref="I2142:J2142"/>
    <mergeCell ref="A2143:B2143"/>
    <mergeCell ref="D2143:E2143"/>
    <mergeCell ref="G2143:H2143"/>
    <mergeCell ref="I2143:J2143"/>
    <mergeCell ref="K2143:N2143"/>
    <mergeCell ref="A2144:B2144"/>
    <mergeCell ref="D2144:E2144"/>
    <mergeCell ref="G2144:H2144"/>
    <mergeCell ref="I2144:J2144"/>
    <mergeCell ref="K2144:N2145"/>
    <mergeCell ref="A2145:E2145"/>
    <mergeCell ref="G2145:H2145"/>
    <mergeCell ref="I2145:J2145"/>
    <mergeCell ref="A2146:N2146"/>
    <mergeCell ref="A2147:N2148"/>
    <mergeCell ref="A2149:B2149"/>
    <mergeCell ref="C2149:G2149"/>
    <mergeCell ref="H2149:I2149"/>
    <mergeCell ref="K2149:L2149"/>
    <mergeCell ref="M2149:N2149"/>
    <mergeCell ref="A2150:B2150"/>
    <mergeCell ref="C2150:N2150"/>
    <mergeCell ref="A2151:B2151"/>
    <mergeCell ref="C2151:N2151"/>
    <mergeCell ref="A2152:B2152"/>
    <mergeCell ref="C2152:N2152"/>
    <mergeCell ref="A2153:B2153"/>
    <mergeCell ref="C2153:D2153"/>
    <mergeCell ref="E2153:G2153"/>
    <mergeCell ref="H2153:I2153"/>
    <mergeCell ref="J2153:K2153"/>
    <mergeCell ref="L2153:N2153"/>
    <mergeCell ref="A2154:A2156"/>
    <mergeCell ref="B2154:B2156"/>
    <mergeCell ref="C2154:C2156"/>
    <mergeCell ref="D2154:D2156"/>
    <mergeCell ref="E2154:E2156"/>
    <mergeCell ref="F2154:F2156"/>
    <mergeCell ref="G2154:G2156"/>
    <mergeCell ref="H2154:H2156"/>
    <mergeCell ref="I2154:I2156"/>
    <mergeCell ref="J2154:J2156"/>
    <mergeCell ref="K2154:K2156"/>
    <mergeCell ref="L2154:L2156"/>
    <mergeCell ref="M2154:M2156"/>
    <mergeCell ref="N2154:N2156"/>
    <mergeCell ref="A2157:B2157"/>
    <mergeCell ref="A2158:B2158"/>
    <mergeCell ref="A2159:B2159"/>
    <mergeCell ref="A2160:B2160"/>
    <mergeCell ref="A2161:B2161"/>
    <mergeCell ref="A2162:B2162"/>
    <mergeCell ref="A2163:B2163"/>
    <mergeCell ref="A2164:B2164"/>
    <mergeCell ref="K2164:L2166"/>
    <mergeCell ref="M2164:M2166"/>
    <mergeCell ref="A2165:B2165"/>
    <mergeCell ref="A2166:B2166"/>
    <mergeCell ref="A2167:B2167"/>
    <mergeCell ref="F2167:F2169"/>
    <mergeCell ref="M2167:N2168"/>
    <mergeCell ref="A2168:B2168"/>
    <mergeCell ref="A2169:B2169"/>
    <mergeCell ref="M2169:N2169"/>
    <mergeCell ref="A2170:B2172"/>
    <mergeCell ref="C2170:D2170"/>
    <mergeCell ref="E2170:G2170"/>
    <mergeCell ref="H2170:I2170"/>
    <mergeCell ref="L2170:L2172"/>
    <mergeCell ref="M2170:N2170"/>
    <mergeCell ref="C2171:D2171"/>
    <mergeCell ref="E2171:G2171"/>
    <mergeCell ref="H2171:I2171"/>
    <mergeCell ref="M2171:N2171"/>
    <mergeCell ref="C2172:D2172"/>
    <mergeCell ref="E2172:G2172"/>
    <mergeCell ref="H2172:I2172"/>
    <mergeCell ref="M2172:N2172"/>
    <mergeCell ref="A2173:B2175"/>
    <mergeCell ref="C2173:D2173"/>
    <mergeCell ref="E2173:G2173"/>
    <mergeCell ref="H2173:I2173"/>
    <mergeCell ref="L2173:L2174"/>
    <mergeCell ref="M2173:N2174"/>
    <mergeCell ref="C2174:D2174"/>
    <mergeCell ref="H2174:I2174"/>
    <mergeCell ref="C2175:D2175"/>
    <mergeCell ref="H2175:I2175"/>
    <mergeCell ref="L2175:N2177"/>
    <mergeCell ref="A2176:B2176"/>
    <mergeCell ref="C2176:E2176"/>
    <mergeCell ref="I2176:J2176"/>
    <mergeCell ref="B2177:C2177"/>
    <mergeCell ref="D2177:E2177"/>
    <mergeCell ref="G2177:H2177"/>
    <mergeCell ref="I2177:J2177"/>
    <mergeCell ref="A2178:B2178"/>
    <mergeCell ref="D2178:E2178"/>
    <mergeCell ref="G2178:H2178"/>
    <mergeCell ref="I2178:J2178"/>
    <mergeCell ref="L2178:N2179"/>
    <mergeCell ref="A2179:B2179"/>
    <mergeCell ref="D2179:E2179"/>
    <mergeCell ref="G2179:H2179"/>
    <mergeCell ref="I2179:J2179"/>
    <mergeCell ref="A2180:B2180"/>
    <mergeCell ref="D2180:E2180"/>
    <mergeCell ref="G2180:H2180"/>
    <mergeCell ref="I2180:J2180"/>
    <mergeCell ref="K2180:N2181"/>
    <mergeCell ref="A2181:B2181"/>
    <mergeCell ref="D2181:E2181"/>
    <mergeCell ref="G2181:H2181"/>
    <mergeCell ref="I2181:J2181"/>
    <mergeCell ref="A2182:B2182"/>
    <mergeCell ref="D2182:E2182"/>
    <mergeCell ref="G2182:H2182"/>
    <mergeCell ref="I2182:J2182"/>
    <mergeCell ref="K2182:N2182"/>
    <mergeCell ref="A2183:B2183"/>
    <mergeCell ref="D2183:E2183"/>
    <mergeCell ref="G2183:H2183"/>
    <mergeCell ref="I2183:J2183"/>
    <mergeCell ref="K2183:N2184"/>
    <mergeCell ref="A2184:E2184"/>
    <mergeCell ref="G2184:H2184"/>
    <mergeCell ref="I2184:J2184"/>
    <mergeCell ref="A2185:N2185"/>
    <mergeCell ref="A2186:N2187"/>
    <mergeCell ref="A2188:B2188"/>
    <mergeCell ref="C2188:G2188"/>
    <mergeCell ref="H2188:I2188"/>
    <mergeCell ref="K2188:L2188"/>
    <mergeCell ref="M2188:N2188"/>
    <mergeCell ref="A2189:B2189"/>
    <mergeCell ref="C2189:N2189"/>
    <mergeCell ref="A2190:B2190"/>
    <mergeCell ref="C2190:N2190"/>
    <mergeCell ref="A2191:B2191"/>
    <mergeCell ref="C2191:N2191"/>
    <mergeCell ref="A2192:B2192"/>
    <mergeCell ref="C2192:D2192"/>
    <mergeCell ref="E2192:G2192"/>
    <mergeCell ref="H2192:I2192"/>
    <mergeCell ref="J2192:K2192"/>
    <mergeCell ref="L2192:N2192"/>
    <mergeCell ref="A2193:A2195"/>
    <mergeCell ref="B2193:B2195"/>
    <mergeCell ref="C2193:C2195"/>
    <mergeCell ref="D2193:D2195"/>
    <mergeCell ref="E2193:E2195"/>
    <mergeCell ref="F2193:F2195"/>
    <mergeCell ref="G2193:G2195"/>
    <mergeCell ref="H2193:H2195"/>
    <mergeCell ref="I2193:I2195"/>
    <mergeCell ref="J2193:J2195"/>
    <mergeCell ref="K2193:K2195"/>
    <mergeCell ref="L2193:L2195"/>
    <mergeCell ref="M2193:M2195"/>
    <mergeCell ref="N2193:N2195"/>
    <mergeCell ref="A2196:B2196"/>
    <mergeCell ref="A2197:B2197"/>
    <mergeCell ref="A2198:B2198"/>
    <mergeCell ref="A2199:B2199"/>
    <mergeCell ref="A2200:B2200"/>
    <mergeCell ref="A2201:B2201"/>
    <mergeCell ref="A2202:B2202"/>
    <mergeCell ref="A2203:B2203"/>
    <mergeCell ref="K2203:L2205"/>
    <mergeCell ref="M2203:M2205"/>
    <mergeCell ref="A2204:B2204"/>
    <mergeCell ref="A2205:B2205"/>
    <mergeCell ref="A2206:B2206"/>
    <mergeCell ref="F2206:F2208"/>
    <mergeCell ref="M2206:N2207"/>
    <mergeCell ref="A2207:B2207"/>
    <mergeCell ref="A2208:B2208"/>
    <mergeCell ref="M2208:N2208"/>
    <mergeCell ref="A2209:B2211"/>
    <mergeCell ref="C2209:D2209"/>
    <mergeCell ref="E2209:G2209"/>
    <mergeCell ref="H2209:I2209"/>
    <mergeCell ref="L2209:L2211"/>
    <mergeCell ref="M2209:N2209"/>
    <mergeCell ref="C2210:D2210"/>
    <mergeCell ref="E2210:G2210"/>
    <mergeCell ref="H2210:I2210"/>
    <mergeCell ref="M2210:N2210"/>
    <mergeCell ref="C2211:D2211"/>
    <mergeCell ref="E2211:G2211"/>
    <mergeCell ref="H2211:I2211"/>
    <mergeCell ref="M2211:N2211"/>
    <mergeCell ref="A2212:B2214"/>
    <mergeCell ref="C2212:D2212"/>
    <mergeCell ref="E2212:G2212"/>
    <mergeCell ref="H2212:I2212"/>
    <mergeCell ref="L2212:L2213"/>
    <mergeCell ref="M2212:N2213"/>
    <mergeCell ref="C2213:D2213"/>
    <mergeCell ref="H2213:I2213"/>
    <mergeCell ref="C2214:D2214"/>
    <mergeCell ref="H2214:I2214"/>
    <mergeCell ref="L2214:N2216"/>
    <mergeCell ref="A2215:B2215"/>
    <mergeCell ref="C2215:E2215"/>
    <mergeCell ref="I2215:J2215"/>
    <mergeCell ref="B2216:C2216"/>
    <mergeCell ref="D2216:E2216"/>
    <mergeCell ref="G2216:H2216"/>
    <mergeCell ref="I2216:J2216"/>
    <mergeCell ref="A2217:B2217"/>
    <mergeCell ref="D2217:E2217"/>
    <mergeCell ref="G2217:H2217"/>
    <mergeCell ref="I2217:J2217"/>
    <mergeCell ref="L2217:N2218"/>
    <mergeCell ref="A2218:B2218"/>
    <mergeCell ref="D2218:E2218"/>
    <mergeCell ref="G2218:H2218"/>
    <mergeCell ref="I2218:J2218"/>
    <mergeCell ref="A2219:B2219"/>
    <mergeCell ref="D2219:E2219"/>
    <mergeCell ref="G2219:H2219"/>
    <mergeCell ref="I2219:J2219"/>
    <mergeCell ref="K2219:N2220"/>
    <mergeCell ref="A2220:B2220"/>
    <mergeCell ref="D2220:E2220"/>
    <mergeCell ref="G2220:H2220"/>
    <mergeCell ref="I2220:J2220"/>
    <mergeCell ref="A2221:B2221"/>
    <mergeCell ref="D2221:E2221"/>
    <mergeCell ref="G2221:H2221"/>
    <mergeCell ref="I2221:J2221"/>
    <mergeCell ref="K2221:N2221"/>
    <mergeCell ref="A2222:B2222"/>
    <mergeCell ref="D2222:E2222"/>
    <mergeCell ref="G2222:H2222"/>
    <mergeCell ref="I2222:J2222"/>
    <mergeCell ref="K2222:N2223"/>
    <mergeCell ref="A2223:E2223"/>
    <mergeCell ref="G2223:H2223"/>
    <mergeCell ref="I2223:J2223"/>
    <mergeCell ref="A2224:N2224"/>
    <mergeCell ref="A2225:N2226"/>
    <mergeCell ref="A2227:B2227"/>
    <mergeCell ref="C2227:G2227"/>
    <mergeCell ref="H2227:I2227"/>
    <mergeCell ref="K2227:L2227"/>
    <mergeCell ref="M2227:N2227"/>
    <mergeCell ref="A2228:B2228"/>
    <mergeCell ref="C2228:N2228"/>
    <mergeCell ref="A2229:B2229"/>
    <mergeCell ref="C2229:N2229"/>
    <mergeCell ref="A2230:B2230"/>
    <mergeCell ref="C2230:N2230"/>
    <mergeCell ref="A2231:B2231"/>
    <mergeCell ref="C2231:D2231"/>
    <mergeCell ref="E2231:G2231"/>
    <mergeCell ref="H2231:I2231"/>
    <mergeCell ref="J2231:K2231"/>
    <mergeCell ref="L2231:N2231"/>
    <mergeCell ref="A2232:A2234"/>
    <mergeCell ref="B2232:B2234"/>
    <mergeCell ref="C2232:C2234"/>
    <mergeCell ref="D2232:D2234"/>
    <mergeCell ref="E2232:E2234"/>
    <mergeCell ref="F2232:F2234"/>
    <mergeCell ref="G2232:G2234"/>
    <mergeCell ref="H2232:H2234"/>
    <mergeCell ref="I2232:I2234"/>
    <mergeCell ref="J2232:J2234"/>
    <mergeCell ref="K2232:K2234"/>
    <mergeCell ref="L2232:L2234"/>
    <mergeCell ref="M2232:M2234"/>
    <mergeCell ref="N2232:N2234"/>
    <mergeCell ref="A2235:B2235"/>
    <mergeCell ref="A2236:B2236"/>
    <mergeCell ref="A2237:B2237"/>
    <mergeCell ref="A2238:B2238"/>
    <mergeCell ref="A2239:B2239"/>
    <mergeCell ref="A2240:B2240"/>
    <mergeCell ref="A2241:B2241"/>
    <mergeCell ref="A2242:B2242"/>
    <mergeCell ref="K2242:L2244"/>
    <mergeCell ref="M2242:M2244"/>
    <mergeCell ref="A2243:B2243"/>
    <mergeCell ref="A2244:B2244"/>
    <mergeCell ref="A2245:B2245"/>
    <mergeCell ref="F2245:F2247"/>
    <mergeCell ref="M2245:N2246"/>
    <mergeCell ref="A2246:B2246"/>
    <mergeCell ref="A2247:B2247"/>
    <mergeCell ref="M2247:N2247"/>
    <mergeCell ref="A2248:B2250"/>
    <mergeCell ref="C2248:D2248"/>
    <mergeCell ref="E2248:G2248"/>
    <mergeCell ref="H2248:I2248"/>
    <mergeCell ref="L2248:L2250"/>
    <mergeCell ref="M2248:N2248"/>
    <mergeCell ref="C2249:D2249"/>
    <mergeCell ref="E2249:G2249"/>
    <mergeCell ref="H2249:I2249"/>
    <mergeCell ref="M2249:N2249"/>
    <mergeCell ref="C2250:D2250"/>
    <mergeCell ref="E2250:G2250"/>
    <mergeCell ref="H2250:I2250"/>
    <mergeCell ref="M2250:N2250"/>
    <mergeCell ref="A2251:B2253"/>
    <mergeCell ref="C2251:D2251"/>
    <mergeCell ref="E2251:G2251"/>
    <mergeCell ref="H2251:I2251"/>
    <mergeCell ref="L2251:L2252"/>
    <mergeCell ref="M2251:N2252"/>
    <mergeCell ref="C2252:D2252"/>
    <mergeCell ref="H2252:I2252"/>
    <mergeCell ref="C2253:D2253"/>
    <mergeCell ref="H2253:I2253"/>
    <mergeCell ref="L2253:N2255"/>
    <mergeCell ref="A2254:B2254"/>
    <mergeCell ref="C2254:E2254"/>
    <mergeCell ref="I2254:J2254"/>
    <mergeCell ref="B2255:C2255"/>
    <mergeCell ref="D2255:E2255"/>
    <mergeCell ref="G2255:H2255"/>
    <mergeCell ref="I2255:J2255"/>
    <mergeCell ref="A2256:B2256"/>
    <mergeCell ref="D2256:E2256"/>
    <mergeCell ref="G2256:H2256"/>
    <mergeCell ref="I2256:J2256"/>
    <mergeCell ref="L2256:N2257"/>
    <mergeCell ref="A2257:B2257"/>
    <mergeCell ref="D2257:E2257"/>
    <mergeCell ref="G2257:H2257"/>
    <mergeCell ref="I2257:J2257"/>
    <mergeCell ref="A2258:B2258"/>
    <mergeCell ref="D2258:E2258"/>
    <mergeCell ref="G2258:H2258"/>
    <mergeCell ref="I2258:J2258"/>
    <mergeCell ref="K2258:N2259"/>
    <mergeCell ref="A2259:B2259"/>
    <mergeCell ref="D2259:E2259"/>
    <mergeCell ref="G2259:H2259"/>
    <mergeCell ref="I2259:J2259"/>
    <mergeCell ref="A2260:B2260"/>
    <mergeCell ref="D2260:E2260"/>
    <mergeCell ref="G2260:H2260"/>
    <mergeCell ref="I2260:J2260"/>
    <mergeCell ref="K2260:N2260"/>
    <mergeCell ref="A2261:B2261"/>
    <mergeCell ref="D2261:E2261"/>
    <mergeCell ref="G2261:H2261"/>
    <mergeCell ref="I2261:J2261"/>
    <mergeCell ref="K2261:N2262"/>
    <mergeCell ref="A2262:E2262"/>
    <mergeCell ref="G2262:H2262"/>
    <mergeCell ref="I2262:J2262"/>
    <mergeCell ref="A2263:N2263"/>
    <mergeCell ref="A2264:N2265"/>
    <mergeCell ref="A2266:B2266"/>
    <mergeCell ref="C2266:G2266"/>
    <mergeCell ref="H2266:I2266"/>
    <mergeCell ref="K2266:L2266"/>
    <mergeCell ref="M2266:N2266"/>
    <mergeCell ref="A2267:B2267"/>
    <mergeCell ref="C2267:N2267"/>
    <mergeCell ref="A2268:B2268"/>
    <mergeCell ref="C2268:N2268"/>
    <mergeCell ref="A2269:B2269"/>
    <mergeCell ref="C2269:N2269"/>
    <mergeCell ref="A2270:B2270"/>
    <mergeCell ref="C2270:D2270"/>
    <mergeCell ref="E2270:G2270"/>
    <mergeCell ref="H2270:I2270"/>
    <mergeCell ref="J2270:K2270"/>
    <mergeCell ref="L2270:N2270"/>
    <mergeCell ref="A2271:A2273"/>
    <mergeCell ref="B2271:B2273"/>
    <mergeCell ref="C2271:C2273"/>
    <mergeCell ref="D2271:D2273"/>
    <mergeCell ref="E2271:E2273"/>
    <mergeCell ref="F2271:F2273"/>
    <mergeCell ref="G2271:G2273"/>
    <mergeCell ref="H2271:H2273"/>
    <mergeCell ref="I2271:I2273"/>
    <mergeCell ref="J2271:J2273"/>
    <mergeCell ref="K2271:K2273"/>
    <mergeCell ref="L2271:L2273"/>
    <mergeCell ref="M2271:M2273"/>
    <mergeCell ref="N2271:N2273"/>
    <mergeCell ref="A2274:B2274"/>
    <mergeCell ref="A2275:B2275"/>
    <mergeCell ref="A2276:B2276"/>
    <mergeCell ref="A2277:B2277"/>
    <mergeCell ref="A2278:B2278"/>
    <mergeCell ref="A2279:B2279"/>
    <mergeCell ref="A2280:B2280"/>
    <mergeCell ref="A2281:B2281"/>
    <mergeCell ref="K2281:L2283"/>
    <mergeCell ref="M2281:M2283"/>
    <mergeCell ref="A2282:B2282"/>
    <mergeCell ref="A2283:B2283"/>
    <mergeCell ref="A2284:B2284"/>
    <mergeCell ref="F2284:F2286"/>
    <mergeCell ref="M2284:N2285"/>
    <mergeCell ref="A2285:B2285"/>
    <mergeCell ref="A2286:B2286"/>
    <mergeCell ref="M2286:N2286"/>
    <mergeCell ref="A2287:B2289"/>
    <mergeCell ref="C2287:D2287"/>
    <mergeCell ref="E2287:G2287"/>
    <mergeCell ref="H2287:I2287"/>
    <mergeCell ref="L2287:L2289"/>
    <mergeCell ref="M2287:N2287"/>
    <mergeCell ref="C2288:D2288"/>
    <mergeCell ref="E2288:G2288"/>
    <mergeCell ref="H2288:I2288"/>
    <mergeCell ref="M2288:N2288"/>
    <mergeCell ref="C2289:D2289"/>
    <mergeCell ref="E2289:G2289"/>
    <mergeCell ref="H2289:I2289"/>
    <mergeCell ref="M2289:N2289"/>
    <mergeCell ref="A2290:B2292"/>
    <mergeCell ref="C2290:D2290"/>
    <mergeCell ref="E2290:G2290"/>
    <mergeCell ref="H2290:I2290"/>
    <mergeCell ref="L2290:L2291"/>
    <mergeCell ref="M2290:N2291"/>
    <mergeCell ref="C2291:D2291"/>
    <mergeCell ref="H2291:I2291"/>
    <mergeCell ref="C2292:D2292"/>
    <mergeCell ref="H2292:I2292"/>
    <mergeCell ref="L2292:N2294"/>
    <mergeCell ref="A2293:B2293"/>
    <mergeCell ref="C2293:E2293"/>
    <mergeCell ref="I2293:J2293"/>
    <mergeCell ref="B2294:C2294"/>
    <mergeCell ref="D2294:E2294"/>
    <mergeCell ref="G2294:H2294"/>
    <mergeCell ref="I2294:J2294"/>
    <mergeCell ref="A2295:B2295"/>
    <mergeCell ref="D2295:E2295"/>
    <mergeCell ref="G2295:H2295"/>
    <mergeCell ref="I2295:J2295"/>
    <mergeCell ref="L2295:N2296"/>
    <mergeCell ref="A2296:B2296"/>
    <mergeCell ref="D2296:E2296"/>
    <mergeCell ref="G2296:H2296"/>
    <mergeCell ref="I2296:J2296"/>
    <mergeCell ref="A2297:B2297"/>
    <mergeCell ref="D2297:E2297"/>
    <mergeCell ref="G2297:H2297"/>
    <mergeCell ref="I2297:J2297"/>
    <mergeCell ref="K2297:N2298"/>
    <mergeCell ref="A2298:B2298"/>
    <mergeCell ref="D2298:E2298"/>
    <mergeCell ref="G2298:H2298"/>
    <mergeCell ref="I2298:J2298"/>
    <mergeCell ref="A2299:B2299"/>
    <mergeCell ref="D2299:E2299"/>
    <mergeCell ref="G2299:H2299"/>
    <mergeCell ref="I2299:J2299"/>
    <mergeCell ref="K2299:N2299"/>
    <mergeCell ref="A2300:B2300"/>
    <mergeCell ref="D2300:E2300"/>
    <mergeCell ref="G2300:H2300"/>
    <mergeCell ref="I2300:J2300"/>
    <mergeCell ref="K2300:N2301"/>
    <mergeCell ref="A2301:E2301"/>
    <mergeCell ref="G2301:H2301"/>
    <mergeCell ref="I2301:J2301"/>
    <mergeCell ref="A2302:N2302"/>
    <mergeCell ref="A2303:N2304"/>
    <mergeCell ref="A2305:B2305"/>
    <mergeCell ref="C2305:G2305"/>
    <mergeCell ref="H2305:I2305"/>
    <mergeCell ref="K2305:L2305"/>
    <mergeCell ref="M2305:N2305"/>
    <mergeCell ref="A2306:B2306"/>
    <mergeCell ref="C2306:N2306"/>
    <mergeCell ref="A2307:B2307"/>
    <mergeCell ref="C2307:N2307"/>
    <mergeCell ref="A2308:B2308"/>
    <mergeCell ref="C2308:N2308"/>
    <mergeCell ref="A2309:B2309"/>
    <mergeCell ref="C2309:D2309"/>
    <mergeCell ref="E2309:G2309"/>
    <mergeCell ref="H2309:I2309"/>
    <mergeCell ref="J2309:K2309"/>
    <mergeCell ref="L2309:N2309"/>
    <mergeCell ref="A2310:A2312"/>
    <mergeCell ref="B2310:B2312"/>
    <mergeCell ref="C2310:C2312"/>
    <mergeCell ref="D2310:D2312"/>
    <mergeCell ref="E2310:E2312"/>
    <mergeCell ref="F2310:F2312"/>
    <mergeCell ref="G2310:G2312"/>
    <mergeCell ref="H2310:H2312"/>
    <mergeCell ref="I2310:I2312"/>
    <mergeCell ref="J2310:J2312"/>
    <mergeCell ref="K2310:K2312"/>
    <mergeCell ref="L2310:L2312"/>
    <mergeCell ref="M2310:M2312"/>
    <mergeCell ref="N2310:N2312"/>
    <mergeCell ref="A2313:B2313"/>
    <mergeCell ref="A2314:B2314"/>
    <mergeCell ref="A2315:B2315"/>
    <mergeCell ref="A2316:B2316"/>
    <mergeCell ref="A2317:B2317"/>
    <mergeCell ref="A2318:B2318"/>
    <mergeCell ref="A2319:B2319"/>
    <mergeCell ref="A2320:B2320"/>
    <mergeCell ref="K2320:L2322"/>
    <mergeCell ref="M2320:M2322"/>
    <mergeCell ref="A2321:B2321"/>
    <mergeCell ref="A2322:B2322"/>
    <mergeCell ref="A2323:B2323"/>
    <mergeCell ref="F2323:F2325"/>
    <mergeCell ref="M2323:N2324"/>
    <mergeCell ref="A2324:B2324"/>
    <mergeCell ref="A2325:B2325"/>
    <mergeCell ref="M2325:N2325"/>
    <mergeCell ref="A2326:B2328"/>
    <mergeCell ref="C2326:D2326"/>
    <mergeCell ref="E2326:G2326"/>
    <mergeCell ref="H2326:I2326"/>
    <mergeCell ref="L2326:L2328"/>
    <mergeCell ref="M2326:N2326"/>
    <mergeCell ref="C2327:D2327"/>
    <mergeCell ref="E2327:G2327"/>
    <mergeCell ref="H2327:I2327"/>
    <mergeCell ref="M2327:N2327"/>
    <mergeCell ref="C2328:D2328"/>
    <mergeCell ref="E2328:G2328"/>
    <mergeCell ref="H2328:I2328"/>
    <mergeCell ref="M2328:N2328"/>
    <mergeCell ref="A2329:B2331"/>
    <mergeCell ref="C2329:D2329"/>
    <mergeCell ref="E2329:G2329"/>
    <mergeCell ref="H2329:I2329"/>
    <mergeCell ref="L2329:L2330"/>
    <mergeCell ref="M2329:N2330"/>
    <mergeCell ref="C2330:D2330"/>
    <mergeCell ref="H2330:I2330"/>
    <mergeCell ref="C2331:D2331"/>
    <mergeCell ref="H2331:I2331"/>
    <mergeCell ref="L2331:N2333"/>
    <mergeCell ref="A2332:B2332"/>
    <mergeCell ref="C2332:E2332"/>
    <mergeCell ref="I2332:J2332"/>
    <mergeCell ref="B2333:C2333"/>
    <mergeCell ref="D2333:E2333"/>
    <mergeCell ref="G2333:H2333"/>
    <mergeCell ref="I2333:J2333"/>
    <mergeCell ref="A2334:B2334"/>
    <mergeCell ref="D2334:E2334"/>
    <mergeCell ref="G2334:H2334"/>
    <mergeCell ref="I2334:J2334"/>
    <mergeCell ref="L2334:N2335"/>
    <mergeCell ref="A2335:B2335"/>
    <mergeCell ref="D2335:E2335"/>
    <mergeCell ref="G2335:H2335"/>
    <mergeCell ref="I2335:J2335"/>
    <mergeCell ref="A2336:B2336"/>
    <mergeCell ref="D2336:E2336"/>
    <mergeCell ref="G2336:H2336"/>
    <mergeCell ref="I2336:J2336"/>
    <mergeCell ref="K2336:N2337"/>
    <mergeCell ref="A2337:B2337"/>
    <mergeCell ref="D2337:E2337"/>
    <mergeCell ref="G2337:H2337"/>
    <mergeCell ref="I2337:J2337"/>
    <mergeCell ref="A2338:B2338"/>
    <mergeCell ref="D2338:E2338"/>
    <mergeCell ref="G2338:H2338"/>
    <mergeCell ref="I2338:J2338"/>
    <mergeCell ref="K2338:N2338"/>
    <mergeCell ref="A2339:B2339"/>
    <mergeCell ref="D2339:E2339"/>
    <mergeCell ref="G2339:H2339"/>
    <mergeCell ref="I2339:J2339"/>
    <mergeCell ref="K2339:N2340"/>
    <mergeCell ref="A2340:E2340"/>
    <mergeCell ref="G2340:H2340"/>
    <mergeCell ref="I2340:J2340"/>
    <mergeCell ref="A2341:N2341"/>
    <mergeCell ref="A2342:N2343"/>
    <mergeCell ref="A2344:B2344"/>
    <mergeCell ref="C2344:G2344"/>
    <mergeCell ref="H2344:I2344"/>
    <mergeCell ref="K2344:L2344"/>
    <mergeCell ref="M2344:N2344"/>
    <mergeCell ref="A2345:B2345"/>
    <mergeCell ref="C2345:N2345"/>
    <mergeCell ref="A2346:B2346"/>
    <mergeCell ref="C2346:N2346"/>
    <mergeCell ref="A2347:B2347"/>
    <mergeCell ref="C2347:N2347"/>
    <mergeCell ref="A2348:B2348"/>
    <mergeCell ref="C2348:D2348"/>
    <mergeCell ref="E2348:G2348"/>
    <mergeCell ref="H2348:I2348"/>
    <mergeCell ref="J2348:K2348"/>
    <mergeCell ref="L2348:N2348"/>
    <mergeCell ref="A2349:A2351"/>
    <mergeCell ref="B2349:B2351"/>
    <mergeCell ref="C2349:C2351"/>
    <mergeCell ref="D2349:D2351"/>
    <mergeCell ref="E2349:E2351"/>
    <mergeCell ref="F2349:F2351"/>
    <mergeCell ref="G2349:G2351"/>
    <mergeCell ref="H2349:H2351"/>
    <mergeCell ref="I2349:I2351"/>
    <mergeCell ref="J2349:J2351"/>
    <mergeCell ref="K2349:K2351"/>
    <mergeCell ref="L2349:L2351"/>
    <mergeCell ref="M2349:M2351"/>
    <mergeCell ref="N2349:N2351"/>
    <mergeCell ref="A2352:B2352"/>
    <mergeCell ref="A2353:B2353"/>
    <mergeCell ref="A2354:B2354"/>
    <mergeCell ref="A2355:B2355"/>
    <mergeCell ref="A2356:B2356"/>
    <mergeCell ref="A2357:B2357"/>
    <mergeCell ref="A2358:B2358"/>
    <mergeCell ref="A2359:B2359"/>
    <mergeCell ref="K2359:L2361"/>
    <mergeCell ref="M2359:M2361"/>
    <mergeCell ref="A2360:B2360"/>
    <mergeCell ref="A2361:B2361"/>
    <mergeCell ref="A2362:B2362"/>
    <mergeCell ref="F2362:F2364"/>
    <mergeCell ref="M2362:N2363"/>
    <mergeCell ref="A2363:B2363"/>
    <mergeCell ref="A2364:B2364"/>
    <mergeCell ref="M2364:N2364"/>
    <mergeCell ref="A2365:B2367"/>
    <mergeCell ref="C2365:D2365"/>
    <mergeCell ref="E2365:G2365"/>
    <mergeCell ref="H2365:I2365"/>
    <mergeCell ref="L2365:L2367"/>
    <mergeCell ref="M2365:N2365"/>
    <mergeCell ref="C2366:D2366"/>
    <mergeCell ref="E2366:G2366"/>
    <mergeCell ref="H2366:I2366"/>
    <mergeCell ref="M2366:N2366"/>
    <mergeCell ref="C2367:D2367"/>
    <mergeCell ref="E2367:G2367"/>
    <mergeCell ref="H2367:I2367"/>
    <mergeCell ref="M2367:N2367"/>
    <mergeCell ref="A2368:B2370"/>
    <mergeCell ref="C2368:D2368"/>
    <mergeCell ref="E2368:G2368"/>
    <mergeCell ref="H2368:I2368"/>
    <mergeCell ref="L2368:L2369"/>
    <mergeCell ref="M2368:N2369"/>
    <mergeCell ref="C2369:D2369"/>
    <mergeCell ref="H2369:I2369"/>
    <mergeCell ref="C2370:D2370"/>
    <mergeCell ref="H2370:I2370"/>
    <mergeCell ref="L2370:N2372"/>
    <mergeCell ref="A2371:B2371"/>
    <mergeCell ref="C2371:E2371"/>
    <mergeCell ref="I2371:J2371"/>
    <mergeCell ref="B2372:C2372"/>
    <mergeCell ref="D2372:E2372"/>
    <mergeCell ref="G2372:H2372"/>
    <mergeCell ref="I2372:J2372"/>
    <mergeCell ref="A2373:B2373"/>
    <mergeCell ref="D2373:E2373"/>
    <mergeCell ref="G2373:H2373"/>
    <mergeCell ref="I2373:J2373"/>
    <mergeCell ref="L2373:N2374"/>
    <mergeCell ref="A2374:B2374"/>
    <mergeCell ref="D2374:E2374"/>
    <mergeCell ref="G2374:H2374"/>
    <mergeCell ref="I2374:J2374"/>
    <mergeCell ref="A2375:B2375"/>
    <mergeCell ref="D2375:E2375"/>
    <mergeCell ref="G2375:H2375"/>
    <mergeCell ref="I2375:J2375"/>
    <mergeCell ref="K2375:N2376"/>
    <mergeCell ref="A2376:B2376"/>
    <mergeCell ref="D2376:E2376"/>
    <mergeCell ref="G2376:H2376"/>
    <mergeCell ref="I2376:J2376"/>
    <mergeCell ref="A2377:B2377"/>
    <mergeCell ref="D2377:E2377"/>
    <mergeCell ref="G2377:H2377"/>
    <mergeCell ref="I2377:J2377"/>
    <mergeCell ref="K2377:N2377"/>
    <mergeCell ref="A2378:B2378"/>
    <mergeCell ref="D2378:E2378"/>
    <mergeCell ref="G2378:H2378"/>
    <mergeCell ref="I2378:J2378"/>
    <mergeCell ref="K2378:N2379"/>
    <mergeCell ref="A2379:E2379"/>
    <mergeCell ref="G2379:H2379"/>
    <mergeCell ref="I2379:J2379"/>
    <mergeCell ref="A2380:N2380"/>
    <mergeCell ref="A2381:N2382"/>
    <mergeCell ref="A2383:B2383"/>
    <mergeCell ref="C2383:G2383"/>
    <mergeCell ref="H2383:I2383"/>
    <mergeCell ref="K2383:L2383"/>
    <mergeCell ref="M2383:N2383"/>
    <mergeCell ref="A2384:B2384"/>
    <mergeCell ref="C2384:N2384"/>
    <mergeCell ref="A2385:B2385"/>
    <mergeCell ref="C2385:N2385"/>
    <mergeCell ref="A2386:B2386"/>
    <mergeCell ref="C2386:N2386"/>
    <mergeCell ref="A2387:B2387"/>
    <mergeCell ref="C2387:D2387"/>
    <mergeCell ref="E2387:G2387"/>
    <mergeCell ref="H2387:I2387"/>
    <mergeCell ref="J2387:K2387"/>
    <mergeCell ref="L2387:N2387"/>
    <mergeCell ref="A2388:A2390"/>
    <mergeCell ref="B2388:B2390"/>
    <mergeCell ref="C2388:C2390"/>
    <mergeCell ref="D2388:D2390"/>
    <mergeCell ref="E2388:E2390"/>
    <mergeCell ref="F2388:F2390"/>
    <mergeCell ref="G2388:G2390"/>
    <mergeCell ref="H2388:H2390"/>
    <mergeCell ref="I2388:I2390"/>
    <mergeCell ref="J2388:J2390"/>
    <mergeCell ref="K2388:K2390"/>
    <mergeCell ref="L2388:L2390"/>
    <mergeCell ref="M2388:M2390"/>
    <mergeCell ref="N2388:N2390"/>
    <mergeCell ref="A2391:B2391"/>
    <mergeCell ref="A2392:B2392"/>
    <mergeCell ref="A2393:B2393"/>
    <mergeCell ref="A2394:B2394"/>
    <mergeCell ref="A2395:B2395"/>
    <mergeCell ref="A2396:B2396"/>
    <mergeCell ref="A2397:B2397"/>
    <mergeCell ref="A2398:B2398"/>
    <mergeCell ref="K2398:L2400"/>
    <mergeCell ref="M2398:M2400"/>
    <mergeCell ref="A2399:B2399"/>
    <mergeCell ref="A2400:B2400"/>
    <mergeCell ref="A2401:B2401"/>
    <mergeCell ref="F2401:F2403"/>
    <mergeCell ref="M2401:N2402"/>
    <mergeCell ref="A2402:B2402"/>
    <mergeCell ref="A2403:B2403"/>
    <mergeCell ref="M2403:N2403"/>
    <mergeCell ref="A2404:B2406"/>
    <mergeCell ref="C2404:D2404"/>
    <mergeCell ref="E2404:G2404"/>
    <mergeCell ref="H2404:I2404"/>
    <mergeCell ref="L2404:L2406"/>
    <mergeCell ref="M2404:N2404"/>
    <mergeCell ref="C2405:D2405"/>
    <mergeCell ref="E2405:G2405"/>
    <mergeCell ref="H2405:I2405"/>
    <mergeCell ref="M2405:N2405"/>
    <mergeCell ref="C2406:D2406"/>
    <mergeCell ref="E2406:G2406"/>
    <mergeCell ref="H2406:I2406"/>
    <mergeCell ref="M2406:N2406"/>
    <mergeCell ref="A2407:B2409"/>
    <mergeCell ref="C2407:D2407"/>
    <mergeCell ref="E2407:G2407"/>
    <mergeCell ref="H2407:I2407"/>
    <mergeCell ref="L2407:L2408"/>
    <mergeCell ref="M2407:N2408"/>
    <mergeCell ref="C2408:D2408"/>
    <mergeCell ref="H2408:I2408"/>
    <mergeCell ref="C2409:D2409"/>
    <mergeCell ref="H2409:I2409"/>
    <mergeCell ref="L2409:N2411"/>
    <mergeCell ref="A2410:B2410"/>
    <mergeCell ref="C2410:E2410"/>
    <mergeCell ref="I2410:J2410"/>
    <mergeCell ref="B2411:C2411"/>
    <mergeCell ref="D2411:E2411"/>
    <mergeCell ref="G2411:H2411"/>
    <mergeCell ref="I2411:J2411"/>
    <mergeCell ref="A2412:B2412"/>
    <mergeCell ref="D2412:E2412"/>
    <mergeCell ref="G2412:H2412"/>
    <mergeCell ref="I2412:J2412"/>
    <mergeCell ref="L2412:N2413"/>
    <mergeCell ref="A2413:B2413"/>
    <mergeCell ref="D2413:E2413"/>
    <mergeCell ref="G2413:H2413"/>
    <mergeCell ref="I2413:J2413"/>
    <mergeCell ref="A2414:B2414"/>
    <mergeCell ref="D2414:E2414"/>
    <mergeCell ref="G2414:H2414"/>
    <mergeCell ref="I2414:J2414"/>
    <mergeCell ref="K2414:N2415"/>
    <mergeCell ref="A2415:B2415"/>
    <mergeCell ref="D2415:E2415"/>
    <mergeCell ref="G2415:H2415"/>
    <mergeCell ref="I2415:J2415"/>
    <mergeCell ref="A2416:B2416"/>
    <mergeCell ref="D2416:E2416"/>
    <mergeCell ref="G2416:H2416"/>
    <mergeCell ref="I2416:J2416"/>
    <mergeCell ref="K2416:N2416"/>
    <mergeCell ref="A2417:B2417"/>
    <mergeCell ref="D2417:E2417"/>
    <mergeCell ref="G2417:H2417"/>
    <mergeCell ref="I2417:J2417"/>
    <mergeCell ref="K2417:N2418"/>
    <mergeCell ref="A2418:E2418"/>
    <mergeCell ref="G2418:H2418"/>
    <mergeCell ref="I2418:J2418"/>
    <mergeCell ref="A2419:N2419"/>
    <mergeCell ref="A2420:N2421"/>
    <mergeCell ref="A2422:B2422"/>
    <mergeCell ref="C2422:G2422"/>
    <mergeCell ref="H2422:I2422"/>
    <mergeCell ref="K2422:L2422"/>
    <mergeCell ref="M2422:N2422"/>
    <mergeCell ref="A2423:B2423"/>
    <mergeCell ref="C2423:N2423"/>
    <mergeCell ref="A2424:B2424"/>
    <mergeCell ref="C2424:N2424"/>
    <mergeCell ref="A2425:B2425"/>
    <mergeCell ref="C2425:N2425"/>
    <mergeCell ref="A2426:B2426"/>
    <mergeCell ref="C2426:D2426"/>
    <mergeCell ref="E2426:G2426"/>
    <mergeCell ref="H2426:I2426"/>
    <mergeCell ref="J2426:K2426"/>
    <mergeCell ref="L2426:N2426"/>
    <mergeCell ref="A2427:A2429"/>
    <mergeCell ref="B2427:B2429"/>
    <mergeCell ref="C2427:C2429"/>
    <mergeCell ref="D2427:D2429"/>
    <mergeCell ref="E2427:E2429"/>
    <mergeCell ref="F2427:F2429"/>
    <mergeCell ref="G2427:G2429"/>
    <mergeCell ref="H2427:H2429"/>
    <mergeCell ref="I2427:I2429"/>
    <mergeCell ref="J2427:J2429"/>
    <mergeCell ref="K2427:K2429"/>
    <mergeCell ref="L2427:L2429"/>
    <mergeCell ref="M2427:M2429"/>
    <mergeCell ref="N2427:N2429"/>
    <mergeCell ref="A2430:B2430"/>
    <mergeCell ref="A2431:B2431"/>
    <mergeCell ref="A2432:B2432"/>
    <mergeCell ref="A2433:B2433"/>
    <mergeCell ref="A2434:B2434"/>
    <mergeCell ref="A2435:B2435"/>
    <mergeCell ref="A2436:B2436"/>
    <mergeCell ref="A2437:B2437"/>
    <mergeCell ref="K2437:L2439"/>
    <mergeCell ref="M2437:M2439"/>
    <mergeCell ref="A2438:B2438"/>
    <mergeCell ref="A2439:B2439"/>
    <mergeCell ref="A2440:B2440"/>
    <mergeCell ref="F2440:F2442"/>
    <mergeCell ref="M2440:N2441"/>
    <mergeCell ref="A2441:B2441"/>
    <mergeCell ref="A2442:B2442"/>
    <mergeCell ref="M2442:N2442"/>
    <mergeCell ref="A2443:B2445"/>
    <mergeCell ref="C2443:D2443"/>
    <mergeCell ref="E2443:G2443"/>
    <mergeCell ref="H2443:I2443"/>
    <mergeCell ref="L2443:L2445"/>
    <mergeCell ref="M2443:N2443"/>
    <mergeCell ref="C2444:D2444"/>
    <mergeCell ref="E2444:G2444"/>
    <mergeCell ref="H2444:I2444"/>
    <mergeCell ref="M2444:N2444"/>
    <mergeCell ref="C2445:D2445"/>
    <mergeCell ref="E2445:G2445"/>
    <mergeCell ref="H2445:I2445"/>
    <mergeCell ref="M2445:N2445"/>
    <mergeCell ref="A2446:B2448"/>
    <mergeCell ref="C2446:D2446"/>
    <mergeCell ref="E2446:G2446"/>
    <mergeCell ref="H2446:I2446"/>
    <mergeCell ref="L2446:L2447"/>
    <mergeCell ref="M2446:N2447"/>
    <mergeCell ref="C2447:D2447"/>
    <mergeCell ref="H2447:I2447"/>
    <mergeCell ref="C2448:D2448"/>
    <mergeCell ref="H2448:I2448"/>
    <mergeCell ref="L2448:N2450"/>
    <mergeCell ref="A2449:B2449"/>
    <mergeCell ref="C2449:E2449"/>
    <mergeCell ref="I2449:J2449"/>
    <mergeCell ref="B2450:C2450"/>
    <mergeCell ref="D2450:E2450"/>
    <mergeCell ref="G2450:H2450"/>
    <mergeCell ref="I2450:J2450"/>
    <mergeCell ref="A2451:B2451"/>
    <mergeCell ref="D2451:E2451"/>
    <mergeCell ref="G2451:H2451"/>
    <mergeCell ref="I2451:J2451"/>
    <mergeCell ref="L2451:N2452"/>
    <mergeCell ref="A2452:B2452"/>
    <mergeCell ref="D2452:E2452"/>
    <mergeCell ref="G2452:H2452"/>
    <mergeCell ref="I2452:J2452"/>
    <mergeCell ref="A2453:B2453"/>
    <mergeCell ref="D2453:E2453"/>
    <mergeCell ref="G2453:H2453"/>
    <mergeCell ref="I2453:J2453"/>
    <mergeCell ref="K2453:N2454"/>
    <mergeCell ref="A2454:B2454"/>
    <mergeCell ref="D2454:E2454"/>
    <mergeCell ref="G2454:H2454"/>
    <mergeCell ref="I2454:J2454"/>
    <mergeCell ref="A2455:B2455"/>
    <mergeCell ref="D2455:E2455"/>
    <mergeCell ref="G2455:H2455"/>
    <mergeCell ref="I2455:J2455"/>
    <mergeCell ref="K2455:N2455"/>
    <mergeCell ref="A2456:B2456"/>
    <mergeCell ref="D2456:E2456"/>
    <mergeCell ref="G2456:H2456"/>
    <mergeCell ref="I2456:J2456"/>
    <mergeCell ref="K2456:N2457"/>
    <mergeCell ref="A2457:E2457"/>
    <mergeCell ref="G2457:H2457"/>
    <mergeCell ref="I2457:J2457"/>
    <mergeCell ref="A2458:N2458"/>
    <mergeCell ref="A2459:N2460"/>
    <mergeCell ref="A2461:B2461"/>
    <mergeCell ref="C2461:G2461"/>
    <mergeCell ref="H2461:I2461"/>
    <mergeCell ref="K2461:L2461"/>
    <mergeCell ref="M2461:N2461"/>
    <mergeCell ref="A2462:B2462"/>
    <mergeCell ref="C2462:N2462"/>
    <mergeCell ref="A2463:B2463"/>
    <mergeCell ref="C2463:N2463"/>
    <mergeCell ref="A2464:B2464"/>
    <mergeCell ref="C2464:N2464"/>
    <mergeCell ref="A2465:B2465"/>
    <mergeCell ref="C2465:D2465"/>
    <mergeCell ref="E2465:G2465"/>
    <mergeCell ref="H2465:I2465"/>
    <mergeCell ref="J2465:K2465"/>
    <mergeCell ref="L2465:N2465"/>
    <mergeCell ref="A2466:A2468"/>
    <mergeCell ref="B2466:B2468"/>
    <mergeCell ref="C2466:C2468"/>
    <mergeCell ref="D2466:D2468"/>
    <mergeCell ref="E2466:E2468"/>
    <mergeCell ref="F2466:F2468"/>
    <mergeCell ref="G2466:G2468"/>
    <mergeCell ref="H2466:H2468"/>
    <mergeCell ref="I2466:I2468"/>
    <mergeCell ref="J2466:J2468"/>
    <mergeCell ref="K2466:K2468"/>
    <mergeCell ref="L2466:L2468"/>
    <mergeCell ref="M2466:M2468"/>
    <mergeCell ref="N2466:N2468"/>
    <mergeCell ref="A2469:B2469"/>
    <mergeCell ref="A2470:B2470"/>
    <mergeCell ref="A2471:B2471"/>
    <mergeCell ref="A2472:B2472"/>
    <mergeCell ref="A2473:B2473"/>
    <mergeCell ref="A2474:B2474"/>
    <mergeCell ref="A2475:B2475"/>
    <mergeCell ref="A2476:B2476"/>
    <mergeCell ref="K2476:L2478"/>
    <mergeCell ref="M2476:M2478"/>
    <mergeCell ref="A2477:B2477"/>
    <mergeCell ref="A2478:B2478"/>
    <mergeCell ref="A2479:B2479"/>
    <mergeCell ref="F2479:F2481"/>
    <mergeCell ref="M2479:N2480"/>
    <mergeCell ref="A2480:B2480"/>
    <mergeCell ref="A2481:B2481"/>
    <mergeCell ref="M2481:N2481"/>
    <mergeCell ref="A2482:B2484"/>
    <mergeCell ref="C2482:D2482"/>
    <mergeCell ref="E2482:G2482"/>
    <mergeCell ref="H2482:I2482"/>
    <mergeCell ref="L2482:L2484"/>
    <mergeCell ref="M2482:N2482"/>
    <mergeCell ref="C2483:D2483"/>
    <mergeCell ref="E2483:G2483"/>
    <mergeCell ref="H2483:I2483"/>
    <mergeCell ref="M2483:N2483"/>
    <mergeCell ref="C2484:D2484"/>
    <mergeCell ref="E2484:G2484"/>
    <mergeCell ref="H2484:I2484"/>
    <mergeCell ref="M2484:N2484"/>
    <mergeCell ref="A2485:B2487"/>
    <mergeCell ref="C2485:D2485"/>
    <mergeCell ref="E2485:G2485"/>
    <mergeCell ref="H2485:I2485"/>
    <mergeCell ref="L2485:L2486"/>
    <mergeCell ref="M2485:N2486"/>
    <mergeCell ref="C2486:D2486"/>
    <mergeCell ref="H2486:I2486"/>
    <mergeCell ref="C2487:D2487"/>
    <mergeCell ref="H2487:I2487"/>
    <mergeCell ref="L2487:N2489"/>
    <mergeCell ref="A2488:B2488"/>
    <mergeCell ref="C2488:E2488"/>
    <mergeCell ref="I2488:J2488"/>
    <mergeCell ref="B2489:C2489"/>
    <mergeCell ref="D2489:E2489"/>
    <mergeCell ref="G2489:H2489"/>
    <mergeCell ref="I2489:J2489"/>
    <mergeCell ref="A2490:B2490"/>
    <mergeCell ref="D2490:E2490"/>
    <mergeCell ref="G2490:H2490"/>
    <mergeCell ref="I2490:J2490"/>
    <mergeCell ref="L2490:N2491"/>
    <mergeCell ref="A2491:B2491"/>
    <mergeCell ref="D2491:E2491"/>
    <mergeCell ref="G2491:H2491"/>
    <mergeCell ref="I2491:J2491"/>
    <mergeCell ref="A2492:B2492"/>
    <mergeCell ref="D2492:E2492"/>
    <mergeCell ref="G2492:H2492"/>
    <mergeCell ref="I2492:J2492"/>
    <mergeCell ref="K2492:N2493"/>
    <mergeCell ref="A2493:B2493"/>
    <mergeCell ref="D2493:E2493"/>
    <mergeCell ref="G2493:H2493"/>
    <mergeCell ref="I2493:J2493"/>
    <mergeCell ref="A2494:B2494"/>
    <mergeCell ref="D2494:E2494"/>
    <mergeCell ref="G2494:H2494"/>
    <mergeCell ref="I2494:J2494"/>
    <mergeCell ref="K2494:N2494"/>
    <mergeCell ref="A2495:B2495"/>
    <mergeCell ref="D2495:E2495"/>
    <mergeCell ref="G2495:H2495"/>
    <mergeCell ref="I2495:J2495"/>
    <mergeCell ref="K2495:N2496"/>
    <mergeCell ref="A2496:E2496"/>
    <mergeCell ref="G2496:H2496"/>
    <mergeCell ref="I2496:J2496"/>
    <mergeCell ref="A2497:N2497"/>
    <mergeCell ref="A2498:N2499"/>
    <mergeCell ref="A2500:B2500"/>
    <mergeCell ref="C2500:G2500"/>
    <mergeCell ref="H2500:I2500"/>
    <mergeCell ref="K2500:L2500"/>
    <mergeCell ref="M2500:N2500"/>
    <mergeCell ref="A2501:B2501"/>
    <mergeCell ref="C2501:N2501"/>
    <mergeCell ref="A2502:B2502"/>
    <mergeCell ref="C2502:N2502"/>
    <mergeCell ref="A2503:B2503"/>
    <mergeCell ref="C2503:N2503"/>
    <mergeCell ref="A2504:B2504"/>
    <mergeCell ref="C2504:D2504"/>
    <mergeCell ref="E2504:G2504"/>
    <mergeCell ref="H2504:I2504"/>
    <mergeCell ref="J2504:K2504"/>
    <mergeCell ref="L2504:N2504"/>
    <mergeCell ref="A2505:A2507"/>
    <mergeCell ref="B2505:B2507"/>
    <mergeCell ref="C2505:C2507"/>
    <mergeCell ref="D2505:D2507"/>
    <mergeCell ref="E2505:E2507"/>
    <mergeCell ref="F2505:F2507"/>
    <mergeCell ref="G2505:G2507"/>
    <mergeCell ref="H2505:H2507"/>
    <mergeCell ref="I2505:I2507"/>
    <mergeCell ref="J2505:J2507"/>
    <mergeCell ref="K2505:K2507"/>
    <mergeCell ref="L2505:L2507"/>
    <mergeCell ref="M2505:M2507"/>
    <mergeCell ref="N2505:N2507"/>
    <mergeCell ref="A2508:B2508"/>
    <mergeCell ref="A2509:B2509"/>
    <mergeCell ref="A2510:B2510"/>
    <mergeCell ref="A2511:B2511"/>
    <mergeCell ref="A2512:B2512"/>
    <mergeCell ref="A2513:B2513"/>
    <mergeCell ref="A2514:B2514"/>
    <mergeCell ref="A2515:B2515"/>
    <mergeCell ref="K2515:L2517"/>
    <mergeCell ref="M2515:M2517"/>
    <mergeCell ref="A2516:B2516"/>
    <mergeCell ref="A2517:B2517"/>
    <mergeCell ref="A2518:B2518"/>
    <mergeCell ref="F2518:F2520"/>
    <mergeCell ref="M2518:N2519"/>
    <mergeCell ref="A2519:B2519"/>
    <mergeCell ref="A2520:B2520"/>
    <mergeCell ref="M2520:N2520"/>
    <mergeCell ref="A2521:B2523"/>
    <mergeCell ref="C2521:D2521"/>
    <mergeCell ref="E2521:G2521"/>
    <mergeCell ref="H2521:I2521"/>
    <mergeCell ref="L2521:L2523"/>
    <mergeCell ref="M2521:N2521"/>
    <mergeCell ref="C2522:D2522"/>
    <mergeCell ref="E2522:G2522"/>
    <mergeCell ref="H2522:I2522"/>
    <mergeCell ref="M2522:N2522"/>
    <mergeCell ref="C2523:D2523"/>
    <mergeCell ref="E2523:G2523"/>
    <mergeCell ref="H2523:I2523"/>
    <mergeCell ref="M2523:N2523"/>
    <mergeCell ref="A2524:B2526"/>
    <mergeCell ref="C2524:D2524"/>
    <mergeCell ref="E2524:G2524"/>
    <mergeCell ref="H2524:I2524"/>
    <mergeCell ref="L2524:L2525"/>
    <mergeCell ref="M2524:N2525"/>
    <mergeCell ref="C2525:D2525"/>
    <mergeCell ref="H2525:I2525"/>
    <mergeCell ref="C2526:D2526"/>
    <mergeCell ref="H2526:I2526"/>
    <mergeCell ref="L2526:N2528"/>
    <mergeCell ref="A2527:B2527"/>
    <mergeCell ref="C2527:E2527"/>
    <mergeCell ref="I2527:J2527"/>
    <mergeCell ref="B2528:C2528"/>
    <mergeCell ref="D2528:E2528"/>
    <mergeCell ref="G2528:H2528"/>
    <mergeCell ref="I2528:J2528"/>
    <mergeCell ref="A2529:B2529"/>
    <mergeCell ref="D2529:E2529"/>
    <mergeCell ref="G2529:H2529"/>
    <mergeCell ref="I2529:J2529"/>
    <mergeCell ref="L2529:N2530"/>
    <mergeCell ref="A2530:B2530"/>
    <mergeCell ref="D2530:E2530"/>
    <mergeCell ref="G2530:H2530"/>
    <mergeCell ref="I2530:J2530"/>
    <mergeCell ref="A2531:B2531"/>
    <mergeCell ref="D2531:E2531"/>
    <mergeCell ref="G2531:H2531"/>
    <mergeCell ref="I2531:J2531"/>
    <mergeCell ref="K2531:N2532"/>
    <mergeCell ref="A2532:B2532"/>
    <mergeCell ref="D2532:E2532"/>
    <mergeCell ref="G2532:H2532"/>
    <mergeCell ref="I2532:J2532"/>
    <mergeCell ref="A2533:B2533"/>
    <mergeCell ref="D2533:E2533"/>
    <mergeCell ref="G2533:H2533"/>
    <mergeCell ref="I2533:J2533"/>
    <mergeCell ref="K2533:N2533"/>
    <mergeCell ref="A2534:B2534"/>
    <mergeCell ref="D2534:E2534"/>
    <mergeCell ref="G2534:H2534"/>
    <mergeCell ref="I2534:J2534"/>
    <mergeCell ref="K2534:N2535"/>
    <mergeCell ref="A2535:E2535"/>
    <mergeCell ref="G2535:H2535"/>
    <mergeCell ref="I2535:J2535"/>
    <mergeCell ref="A2536:N2536"/>
    <mergeCell ref="A2537:N2538"/>
    <mergeCell ref="A2539:B2539"/>
    <mergeCell ref="C2539:G2539"/>
    <mergeCell ref="H2539:I2539"/>
    <mergeCell ref="K2539:L2539"/>
    <mergeCell ref="M2539:N2539"/>
    <mergeCell ref="A2540:B2540"/>
    <mergeCell ref="C2540:N2540"/>
    <mergeCell ref="A2541:B2541"/>
    <mergeCell ref="C2541:N2541"/>
    <mergeCell ref="A2542:B2542"/>
    <mergeCell ref="C2542:N2542"/>
    <mergeCell ref="A2543:B2543"/>
    <mergeCell ref="C2543:D2543"/>
    <mergeCell ref="E2543:G2543"/>
    <mergeCell ref="H2543:I2543"/>
    <mergeCell ref="J2543:K2543"/>
    <mergeCell ref="L2543:N2543"/>
    <mergeCell ref="A2544:A2546"/>
    <mergeCell ref="B2544:B2546"/>
    <mergeCell ref="C2544:C2546"/>
    <mergeCell ref="D2544:D2546"/>
    <mergeCell ref="E2544:E2546"/>
    <mergeCell ref="F2544:F2546"/>
    <mergeCell ref="G2544:G2546"/>
    <mergeCell ref="H2544:H2546"/>
    <mergeCell ref="I2544:I2546"/>
    <mergeCell ref="J2544:J2546"/>
    <mergeCell ref="K2544:K2546"/>
    <mergeCell ref="L2544:L2546"/>
    <mergeCell ref="M2544:M2546"/>
    <mergeCell ref="N2544:N2546"/>
    <mergeCell ref="A2547:B2547"/>
    <mergeCell ref="A2548:B2548"/>
    <mergeCell ref="A2549:B2549"/>
    <mergeCell ref="A2550:B2550"/>
    <mergeCell ref="A2551:B2551"/>
    <mergeCell ref="A2552:B2552"/>
    <mergeCell ref="A2553:B2553"/>
    <mergeCell ref="A2554:B2554"/>
    <mergeCell ref="K2554:L2556"/>
    <mergeCell ref="M2554:M2556"/>
    <mergeCell ref="A2555:B2555"/>
    <mergeCell ref="A2556:B2556"/>
    <mergeCell ref="A2557:B2557"/>
    <mergeCell ref="F2557:F2559"/>
    <mergeCell ref="M2557:N2558"/>
    <mergeCell ref="A2558:B2558"/>
    <mergeCell ref="A2559:B2559"/>
    <mergeCell ref="M2559:N2559"/>
    <mergeCell ref="A2560:B2562"/>
    <mergeCell ref="C2560:D2560"/>
    <mergeCell ref="E2560:G2560"/>
    <mergeCell ref="H2560:I2560"/>
    <mergeCell ref="L2560:L2562"/>
    <mergeCell ref="M2560:N2560"/>
    <mergeCell ref="C2561:D2561"/>
    <mergeCell ref="E2561:G2561"/>
    <mergeCell ref="H2561:I2561"/>
    <mergeCell ref="M2561:N2561"/>
    <mergeCell ref="C2562:D2562"/>
    <mergeCell ref="E2562:G2562"/>
    <mergeCell ref="H2562:I2562"/>
    <mergeCell ref="M2562:N2562"/>
    <mergeCell ref="A2563:B2565"/>
    <mergeCell ref="C2563:D2563"/>
    <mergeCell ref="E2563:G2563"/>
    <mergeCell ref="H2563:I2563"/>
    <mergeCell ref="L2563:L2564"/>
    <mergeCell ref="M2563:N2564"/>
    <mergeCell ref="C2564:D2564"/>
    <mergeCell ref="H2564:I2564"/>
    <mergeCell ref="C2565:D2565"/>
    <mergeCell ref="H2565:I2565"/>
    <mergeCell ref="L2565:N2567"/>
    <mergeCell ref="A2566:B2566"/>
    <mergeCell ref="C2566:E2566"/>
    <mergeCell ref="I2566:J2566"/>
    <mergeCell ref="B2567:C2567"/>
    <mergeCell ref="D2567:E2567"/>
    <mergeCell ref="G2567:H2567"/>
    <mergeCell ref="I2567:J2567"/>
    <mergeCell ref="A2568:B2568"/>
    <mergeCell ref="D2568:E2568"/>
    <mergeCell ref="G2568:H2568"/>
    <mergeCell ref="I2568:J2568"/>
    <mergeCell ref="L2568:N2569"/>
    <mergeCell ref="A2569:B2569"/>
    <mergeCell ref="D2569:E2569"/>
    <mergeCell ref="G2569:H2569"/>
    <mergeCell ref="I2569:J2569"/>
    <mergeCell ref="A2570:B2570"/>
    <mergeCell ref="D2570:E2570"/>
    <mergeCell ref="G2570:H2570"/>
    <mergeCell ref="I2570:J2570"/>
    <mergeCell ref="K2570:N2571"/>
    <mergeCell ref="A2571:B2571"/>
    <mergeCell ref="D2571:E2571"/>
    <mergeCell ref="G2571:H2571"/>
    <mergeCell ref="I2571:J2571"/>
    <mergeCell ref="A2572:B2572"/>
    <mergeCell ref="D2572:E2572"/>
    <mergeCell ref="G2572:H2572"/>
    <mergeCell ref="I2572:J2572"/>
    <mergeCell ref="K2572:N2572"/>
    <mergeCell ref="A2573:B2573"/>
    <mergeCell ref="D2573:E2573"/>
    <mergeCell ref="G2573:H2573"/>
    <mergeCell ref="I2573:J2573"/>
    <mergeCell ref="K2573:N2574"/>
    <mergeCell ref="A2574:E2574"/>
    <mergeCell ref="G2574:H2574"/>
    <mergeCell ref="I2574:J2574"/>
    <mergeCell ref="A2575:N2575"/>
    <mergeCell ref="A2576:N2577"/>
    <mergeCell ref="A2578:B2578"/>
    <mergeCell ref="C2578:G2578"/>
    <mergeCell ref="H2578:I2578"/>
    <mergeCell ref="K2578:L2578"/>
    <mergeCell ref="M2578:N2578"/>
    <mergeCell ref="A2579:B2579"/>
    <mergeCell ref="C2579:N2579"/>
    <mergeCell ref="A2580:B2580"/>
    <mergeCell ref="C2580:N2580"/>
    <mergeCell ref="A2581:B2581"/>
    <mergeCell ref="C2581:N2581"/>
    <mergeCell ref="A2582:B2582"/>
    <mergeCell ref="C2582:D2582"/>
    <mergeCell ref="E2582:G2582"/>
    <mergeCell ref="H2582:I2582"/>
    <mergeCell ref="J2582:K2582"/>
    <mergeCell ref="L2582:N2582"/>
    <mergeCell ref="A2583:A2585"/>
    <mergeCell ref="B2583:B2585"/>
    <mergeCell ref="C2583:C2585"/>
    <mergeCell ref="D2583:D2585"/>
    <mergeCell ref="E2583:E2585"/>
    <mergeCell ref="F2583:F2585"/>
    <mergeCell ref="G2583:G2585"/>
    <mergeCell ref="H2583:H2585"/>
    <mergeCell ref="I2583:I2585"/>
    <mergeCell ref="J2583:J2585"/>
    <mergeCell ref="K2583:K2585"/>
    <mergeCell ref="L2583:L2585"/>
    <mergeCell ref="M2583:M2585"/>
    <mergeCell ref="N2583:N2585"/>
    <mergeCell ref="A2586:B2586"/>
    <mergeCell ref="A2587:B2587"/>
    <mergeCell ref="A2588:B2588"/>
    <mergeCell ref="A2589:B2589"/>
    <mergeCell ref="A2590:B2590"/>
    <mergeCell ref="A2591:B2591"/>
    <mergeCell ref="A2592:B2592"/>
    <mergeCell ref="A2593:B2593"/>
    <mergeCell ref="K2593:L2595"/>
    <mergeCell ref="M2593:M2595"/>
    <mergeCell ref="A2594:B2594"/>
    <mergeCell ref="A2595:B2595"/>
    <mergeCell ref="A2596:B2596"/>
    <mergeCell ref="F2596:F2598"/>
    <mergeCell ref="M2596:N2597"/>
    <mergeCell ref="A2597:B2597"/>
    <mergeCell ref="A2598:B2598"/>
    <mergeCell ref="M2598:N2598"/>
    <mergeCell ref="A2599:B2601"/>
    <mergeCell ref="C2599:D2599"/>
    <mergeCell ref="E2599:G2599"/>
    <mergeCell ref="H2599:I2599"/>
    <mergeCell ref="L2599:L2601"/>
    <mergeCell ref="M2599:N2599"/>
    <mergeCell ref="C2600:D2600"/>
    <mergeCell ref="E2600:G2600"/>
    <mergeCell ref="H2600:I2600"/>
    <mergeCell ref="M2600:N2600"/>
    <mergeCell ref="C2601:D2601"/>
    <mergeCell ref="E2601:G2601"/>
    <mergeCell ref="H2601:I2601"/>
    <mergeCell ref="M2601:N2601"/>
    <mergeCell ref="A2602:B2604"/>
    <mergeCell ref="C2602:D2602"/>
    <mergeCell ref="E2602:G2602"/>
    <mergeCell ref="H2602:I2602"/>
    <mergeCell ref="L2602:L2603"/>
    <mergeCell ref="M2602:N2603"/>
    <mergeCell ref="C2603:D2603"/>
    <mergeCell ref="H2603:I2603"/>
    <mergeCell ref="C2604:D2604"/>
    <mergeCell ref="H2604:I2604"/>
    <mergeCell ref="L2604:N2606"/>
    <mergeCell ref="A2605:B2605"/>
    <mergeCell ref="C2605:E2605"/>
    <mergeCell ref="I2605:J2605"/>
    <mergeCell ref="B2606:C2606"/>
    <mergeCell ref="D2606:E2606"/>
    <mergeCell ref="G2606:H2606"/>
    <mergeCell ref="I2606:J2606"/>
    <mergeCell ref="A2607:B2607"/>
    <mergeCell ref="D2607:E2607"/>
    <mergeCell ref="G2607:H2607"/>
    <mergeCell ref="I2607:J2607"/>
    <mergeCell ref="L2607:N2608"/>
    <mergeCell ref="A2608:B2608"/>
    <mergeCell ref="D2608:E2608"/>
    <mergeCell ref="G2608:H2608"/>
    <mergeCell ref="I2608:J2608"/>
    <mergeCell ref="A2609:B2609"/>
    <mergeCell ref="D2609:E2609"/>
    <mergeCell ref="G2609:H2609"/>
    <mergeCell ref="I2609:J2609"/>
    <mergeCell ref="K2609:N2610"/>
    <mergeCell ref="A2610:B2610"/>
    <mergeCell ref="D2610:E2610"/>
    <mergeCell ref="G2610:H2610"/>
    <mergeCell ref="I2610:J2610"/>
    <mergeCell ref="A2611:B2611"/>
    <mergeCell ref="D2611:E2611"/>
    <mergeCell ref="G2611:H2611"/>
    <mergeCell ref="I2611:J2611"/>
    <mergeCell ref="K2611:N2611"/>
    <mergeCell ref="A2612:B2612"/>
    <mergeCell ref="D2612:E2612"/>
    <mergeCell ref="G2612:H2612"/>
    <mergeCell ref="I2612:J2612"/>
    <mergeCell ref="K2612:N2613"/>
    <mergeCell ref="A2613:E2613"/>
    <mergeCell ref="G2613:H2613"/>
    <mergeCell ref="I2613:J2613"/>
    <mergeCell ref="A2614:N2614"/>
    <mergeCell ref="A2615:N2616"/>
    <mergeCell ref="A2617:B2617"/>
    <mergeCell ref="C2617:G2617"/>
    <mergeCell ref="H2617:I2617"/>
    <mergeCell ref="K2617:L2617"/>
    <mergeCell ref="M2617:N2617"/>
    <mergeCell ref="A2618:B2618"/>
    <mergeCell ref="C2618:N2618"/>
    <mergeCell ref="A2619:B2619"/>
    <mergeCell ref="C2619:N2619"/>
    <mergeCell ref="A2620:B2620"/>
    <mergeCell ref="C2620:N2620"/>
    <mergeCell ref="A2621:B2621"/>
    <mergeCell ref="C2621:D2621"/>
    <mergeCell ref="E2621:G2621"/>
    <mergeCell ref="H2621:I2621"/>
    <mergeCell ref="J2621:K2621"/>
    <mergeCell ref="L2621:N2621"/>
    <mergeCell ref="A2622:A2624"/>
    <mergeCell ref="B2622:B2624"/>
    <mergeCell ref="C2622:C2624"/>
    <mergeCell ref="D2622:D2624"/>
    <mergeCell ref="E2622:E2624"/>
    <mergeCell ref="F2622:F2624"/>
    <mergeCell ref="G2622:G2624"/>
    <mergeCell ref="H2622:H2624"/>
    <mergeCell ref="I2622:I2624"/>
    <mergeCell ref="J2622:J2624"/>
    <mergeCell ref="K2622:K2624"/>
    <mergeCell ref="L2622:L2624"/>
    <mergeCell ref="M2622:M2624"/>
    <mergeCell ref="N2622:N2624"/>
    <mergeCell ref="A2625:B2625"/>
    <mergeCell ref="A2626:B2626"/>
    <mergeCell ref="A2627:B2627"/>
    <mergeCell ref="A2628:B2628"/>
    <mergeCell ref="A2629:B2629"/>
    <mergeCell ref="A2630:B2630"/>
    <mergeCell ref="A2631:B2631"/>
    <mergeCell ref="A2632:B2632"/>
    <mergeCell ref="K2632:L2634"/>
    <mergeCell ref="M2632:M2634"/>
    <mergeCell ref="A2633:B2633"/>
    <mergeCell ref="A2634:B2634"/>
    <mergeCell ref="A2635:B2635"/>
    <mergeCell ref="F2635:F2637"/>
    <mergeCell ref="M2635:N2636"/>
    <mergeCell ref="A2636:B2636"/>
    <mergeCell ref="A2637:B2637"/>
    <mergeCell ref="M2637:N2637"/>
    <mergeCell ref="A2638:B2640"/>
    <mergeCell ref="C2638:D2638"/>
    <mergeCell ref="E2638:G2638"/>
    <mergeCell ref="H2638:I2638"/>
    <mergeCell ref="L2638:L2640"/>
    <mergeCell ref="M2638:N2638"/>
    <mergeCell ref="C2639:D2639"/>
    <mergeCell ref="E2639:G2639"/>
    <mergeCell ref="H2639:I2639"/>
    <mergeCell ref="M2639:N2639"/>
    <mergeCell ref="C2640:D2640"/>
    <mergeCell ref="E2640:G2640"/>
    <mergeCell ref="H2640:I2640"/>
    <mergeCell ref="M2640:N2640"/>
    <mergeCell ref="A2641:B2643"/>
    <mergeCell ref="C2641:D2641"/>
    <mergeCell ref="E2641:G2641"/>
    <mergeCell ref="H2641:I2641"/>
    <mergeCell ref="L2641:L2642"/>
    <mergeCell ref="M2641:N2642"/>
    <mergeCell ref="C2642:D2642"/>
    <mergeCell ref="H2642:I2642"/>
    <mergeCell ref="C2643:D2643"/>
    <mergeCell ref="H2643:I2643"/>
    <mergeCell ref="L2643:N2645"/>
    <mergeCell ref="A2644:B2644"/>
    <mergeCell ref="C2644:E2644"/>
    <mergeCell ref="I2644:J2644"/>
    <mergeCell ref="B2645:C2645"/>
    <mergeCell ref="D2645:E2645"/>
    <mergeCell ref="G2645:H2645"/>
    <mergeCell ref="I2645:J2645"/>
    <mergeCell ref="A2646:B2646"/>
    <mergeCell ref="D2646:E2646"/>
    <mergeCell ref="G2646:H2646"/>
    <mergeCell ref="I2646:J2646"/>
    <mergeCell ref="L2646:N2647"/>
    <mergeCell ref="A2647:B2647"/>
    <mergeCell ref="D2647:E2647"/>
    <mergeCell ref="G2647:H2647"/>
    <mergeCell ref="I2647:J2647"/>
    <mergeCell ref="A2648:B2648"/>
    <mergeCell ref="D2648:E2648"/>
    <mergeCell ref="G2648:H2648"/>
    <mergeCell ref="I2648:J2648"/>
    <mergeCell ref="K2648:N2649"/>
    <mergeCell ref="A2649:B2649"/>
    <mergeCell ref="D2649:E2649"/>
    <mergeCell ref="G2649:H2649"/>
    <mergeCell ref="I2649:J2649"/>
    <mergeCell ref="A2650:B2650"/>
    <mergeCell ref="D2650:E2650"/>
    <mergeCell ref="G2650:H2650"/>
    <mergeCell ref="I2650:J2650"/>
    <mergeCell ref="K2650:N2650"/>
    <mergeCell ref="A2651:B2651"/>
    <mergeCell ref="D2651:E2651"/>
    <mergeCell ref="G2651:H2651"/>
    <mergeCell ref="I2651:J2651"/>
    <mergeCell ref="K2651:N2652"/>
    <mergeCell ref="A2652:E2652"/>
    <mergeCell ref="G2652:H2652"/>
    <mergeCell ref="I2652:J2652"/>
    <mergeCell ref="A2653:N2653"/>
    <mergeCell ref="A2654:N2655"/>
    <mergeCell ref="A2656:B2656"/>
    <mergeCell ref="C2656:G2656"/>
    <mergeCell ref="H2656:I2656"/>
    <mergeCell ref="K2656:L2656"/>
    <mergeCell ref="M2656:N2656"/>
    <mergeCell ref="A2657:B2657"/>
    <mergeCell ref="C2657:N2657"/>
    <mergeCell ref="A2658:B2658"/>
    <mergeCell ref="C2658:N2658"/>
    <mergeCell ref="A2659:B2659"/>
    <mergeCell ref="C2659:N2659"/>
    <mergeCell ref="A2660:B2660"/>
    <mergeCell ref="C2660:D2660"/>
    <mergeCell ref="E2660:G2660"/>
    <mergeCell ref="H2660:I2660"/>
    <mergeCell ref="J2660:K2660"/>
    <mergeCell ref="L2660:N2660"/>
    <mergeCell ref="A2661:A2663"/>
    <mergeCell ref="B2661:B2663"/>
    <mergeCell ref="C2661:C2663"/>
    <mergeCell ref="D2661:D2663"/>
    <mergeCell ref="E2661:E2663"/>
    <mergeCell ref="F2661:F2663"/>
    <mergeCell ref="G2661:G2663"/>
    <mergeCell ref="H2661:H2663"/>
    <mergeCell ref="I2661:I2663"/>
    <mergeCell ref="J2661:J2663"/>
    <mergeCell ref="K2661:K2663"/>
    <mergeCell ref="L2661:L2663"/>
    <mergeCell ref="M2661:M2663"/>
    <mergeCell ref="N2661:N2663"/>
    <mergeCell ref="A2664:B2664"/>
    <mergeCell ref="A2665:B2665"/>
    <mergeCell ref="A2666:B2666"/>
    <mergeCell ref="A2667:B2667"/>
    <mergeCell ref="A2668:B2668"/>
    <mergeCell ref="A2669:B2669"/>
    <mergeCell ref="A2670:B2670"/>
    <mergeCell ref="A2671:B2671"/>
    <mergeCell ref="K2671:L2673"/>
    <mergeCell ref="M2671:M2673"/>
    <mergeCell ref="A2672:B2672"/>
    <mergeCell ref="A2673:B2673"/>
    <mergeCell ref="A2674:B2674"/>
    <mergeCell ref="F2674:F2676"/>
    <mergeCell ref="M2674:N2675"/>
    <mergeCell ref="A2675:B2675"/>
    <mergeCell ref="A2676:B2676"/>
    <mergeCell ref="M2676:N2676"/>
    <mergeCell ref="A2677:B2679"/>
    <mergeCell ref="C2677:D2677"/>
    <mergeCell ref="E2677:G2677"/>
    <mergeCell ref="H2677:I2677"/>
    <mergeCell ref="L2677:L2679"/>
    <mergeCell ref="M2677:N2677"/>
    <mergeCell ref="C2678:D2678"/>
    <mergeCell ref="E2678:G2678"/>
    <mergeCell ref="H2678:I2678"/>
    <mergeCell ref="M2678:N2678"/>
    <mergeCell ref="C2679:D2679"/>
    <mergeCell ref="E2679:G2679"/>
    <mergeCell ref="H2679:I2679"/>
    <mergeCell ref="M2679:N2679"/>
    <mergeCell ref="A2680:B2682"/>
    <mergeCell ref="C2680:D2680"/>
    <mergeCell ref="E2680:G2680"/>
    <mergeCell ref="H2680:I2680"/>
    <mergeCell ref="L2680:L2681"/>
    <mergeCell ref="M2680:N2681"/>
    <mergeCell ref="C2681:D2681"/>
    <mergeCell ref="H2681:I2681"/>
    <mergeCell ref="C2682:D2682"/>
    <mergeCell ref="H2682:I2682"/>
    <mergeCell ref="L2682:N2684"/>
    <mergeCell ref="A2683:B2683"/>
    <mergeCell ref="C2683:E2683"/>
    <mergeCell ref="I2683:J2683"/>
    <mergeCell ref="B2684:C2684"/>
    <mergeCell ref="D2684:E2684"/>
    <mergeCell ref="G2684:H2684"/>
    <mergeCell ref="I2684:J2684"/>
    <mergeCell ref="A2685:B2685"/>
    <mergeCell ref="D2685:E2685"/>
    <mergeCell ref="G2685:H2685"/>
    <mergeCell ref="I2685:J2685"/>
    <mergeCell ref="L2685:N2686"/>
    <mergeCell ref="A2686:B2686"/>
    <mergeCell ref="D2686:E2686"/>
    <mergeCell ref="G2686:H2686"/>
    <mergeCell ref="I2686:J2686"/>
    <mergeCell ref="A2687:B2687"/>
    <mergeCell ref="D2687:E2687"/>
    <mergeCell ref="G2687:H2687"/>
    <mergeCell ref="I2687:J2687"/>
    <mergeCell ref="K2687:N2688"/>
    <mergeCell ref="A2688:B2688"/>
    <mergeCell ref="D2688:E2688"/>
    <mergeCell ref="G2688:H2688"/>
    <mergeCell ref="I2688:J2688"/>
    <mergeCell ref="A2689:B2689"/>
    <mergeCell ref="D2689:E2689"/>
    <mergeCell ref="G2689:H2689"/>
    <mergeCell ref="I2689:J2689"/>
    <mergeCell ref="K2689:N2689"/>
    <mergeCell ref="A2690:B2690"/>
    <mergeCell ref="D2690:E2690"/>
    <mergeCell ref="G2690:H2690"/>
    <mergeCell ref="I2690:J2690"/>
    <mergeCell ref="K2690:N2691"/>
    <mergeCell ref="A2691:E2691"/>
    <mergeCell ref="G2691:H2691"/>
    <mergeCell ref="I2691:J2691"/>
    <mergeCell ref="A2692:N2692"/>
    <mergeCell ref="A2693:N2694"/>
    <mergeCell ref="A2695:B2695"/>
    <mergeCell ref="C2695:G2695"/>
    <mergeCell ref="H2695:I2695"/>
    <mergeCell ref="K2695:L2695"/>
    <mergeCell ref="M2695:N2695"/>
    <mergeCell ref="A2696:B2696"/>
    <mergeCell ref="C2696:N2696"/>
    <mergeCell ref="A2697:B2697"/>
    <mergeCell ref="C2697:N2697"/>
    <mergeCell ref="A2698:B2698"/>
    <mergeCell ref="C2698:N2698"/>
    <mergeCell ref="A2699:B2699"/>
    <mergeCell ref="C2699:D2699"/>
    <mergeCell ref="E2699:G2699"/>
    <mergeCell ref="H2699:I2699"/>
    <mergeCell ref="J2699:K2699"/>
    <mergeCell ref="L2699:N2699"/>
    <mergeCell ref="A2700:A2702"/>
    <mergeCell ref="B2700:B2702"/>
    <mergeCell ref="C2700:C2702"/>
    <mergeCell ref="D2700:D2702"/>
    <mergeCell ref="E2700:E2702"/>
    <mergeCell ref="F2700:F2702"/>
    <mergeCell ref="G2700:G2702"/>
    <mergeCell ref="H2700:H2702"/>
    <mergeCell ref="I2700:I2702"/>
    <mergeCell ref="J2700:J2702"/>
    <mergeCell ref="K2700:K2702"/>
    <mergeCell ref="L2700:L2702"/>
    <mergeCell ref="M2700:M2702"/>
    <mergeCell ref="N2700:N2702"/>
    <mergeCell ref="A2703:B2703"/>
    <mergeCell ref="A2704:B2704"/>
    <mergeCell ref="A2705:B2705"/>
    <mergeCell ref="A2706:B2706"/>
    <mergeCell ref="A2707:B2707"/>
    <mergeCell ref="A2708:B2708"/>
    <mergeCell ref="A2709:B2709"/>
    <mergeCell ref="A2710:B2710"/>
    <mergeCell ref="K2710:L2712"/>
    <mergeCell ref="M2710:M2712"/>
    <mergeCell ref="A2711:B2711"/>
    <mergeCell ref="A2712:B2712"/>
    <mergeCell ref="A2713:B2713"/>
    <mergeCell ref="F2713:F2715"/>
    <mergeCell ref="M2713:N2714"/>
    <mergeCell ref="A2714:B2714"/>
    <mergeCell ref="A2715:B2715"/>
    <mergeCell ref="M2715:N2715"/>
    <mergeCell ref="A2716:B2718"/>
    <mergeCell ref="C2716:D2716"/>
    <mergeCell ref="E2716:G2716"/>
    <mergeCell ref="H2716:I2716"/>
    <mergeCell ref="L2716:L2718"/>
    <mergeCell ref="M2716:N2716"/>
    <mergeCell ref="C2717:D2717"/>
    <mergeCell ref="E2717:G2717"/>
    <mergeCell ref="H2717:I2717"/>
    <mergeCell ref="M2717:N2717"/>
    <mergeCell ref="C2718:D2718"/>
    <mergeCell ref="E2718:G2718"/>
    <mergeCell ref="H2718:I2718"/>
    <mergeCell ref="M2718:N2718"/>
    <mergeCell ref="A2719:B2721"/>
    <mergeCell ref="C2719:D2719"/>
    <mergeCell ref="E2719:G2719"/>
    <mergeCell ref="H2719:I2719"/>
    <mergeCell ref="L2719:L2720"/>
    <mergeCell ref="M2719:N2720"/>
    <mergeCell ref="C2720:D2720"/>
    <mergeCell ref="H2720:I2720"/>
    <mergeCell ref="C2721:D2721"/>
    <mergeCell ref="H2721:I2721"/>
    <mergeCell ref="L2721:N2723"/>
    <mergeCell ref="A2722:B2722"/>
    <mergeCell ref="C2722:E2722"/>
    <mergeCell ref="I2722:J2722"/>
    <mergeCell ref="B2723:C2723"/>
    <mergeCell ref="D2723:E2723"/>
    <mergeCell ref="G2723:H2723"/>
    <mergeCell ref="I2723:J2723"/>
    <mergeCell ref="A2724:B2724"/>
    <mergeCell ref="D2724:E2724"/>
    <mergeCell ref="G2724:H2724"/>
    <mergeCell ref="I2724:J2724"/>
    <mergeCell ref="L2724:N2725"/>
    <mergeCell ref="A2725:B2725"/>
    <mergeCell ref="D2725:E2725"/>
    <mergeCell ref="G2725:H2725"/>
    <mergeCell ref="I2725:J2725"/>
    <mergeCell ref="A2726:B2726"/>
    <mergeCell ref="D2726:E2726"/>
    <mergeCell ref="G2726:H2726"/>
    <mergeCell ref="I2726:J2726"/>
    <mergeCell ref="K2726:N2727"/>
    <mergeCell ref="A2727:B2727"/>
    <mergeCell ref="D2727:E2727"/>
    <mergeCell ref="G2727:H2727"/>
    <mergeCell ref="I2727:J2727"/>
    <mergeCell ref="A2728:B2728"/>
    <mergeCell ref="D2728:E2728"/>
    <mergeCell ref="G2728:H2728"/>
    <mergeCell ref="I2728:J2728"/>
    <mergeCell ref="K2728:N2728"/>
    <mergeCell ref="A2729:B2729"/>
    <mergeCell ref="D2729:E2729"/>
    <mergeCell ref="G2729:H2729"/>
    <mergeCell ref="I2729:J2729"/>
    <mergeCell ref="K2729:N2730"/>
    <mergeCell ref="A2730:E2730"/>
    <mergeCell ref="G2730:H2730"/>
    <mergeCell ref="I2730:J2730"/>
    <mergeCell ref="A2731:N2731"/>
    <mergeCell ref="A2732:N2733"/>
    <mergeCell ref="A2734:B2734"/>
    <mergeCell ref="C2734:G2734"/>
    <mergeCell ref="H2734:I2734"/>
    <mergeCell ref="K2734:L2734"/>
    <mergeCell ref="M2734:N2734"/>
    <mergeCell ref="A2735:B2735"/>
    <mergeCell ref="C2735:N2735"/>
    <mergeCell ref="A2736:B2736"/>
    <mergeCell ref="C2736:N2736"/>
    <mergeCell ref="A2737:B2737"/>
    <mergeCell ref="C2737:N2737"/>
    <mergeCell ref="A2738:B2738"/>
    <mergeCell ref="C2738:D2738"/>
    <mergeCell ref="E2738:G2738"/>
    <mergeCell ref="H2738:I2738"/>
    <mergeCell ref="J2738:K2738"/>
    <mergeCell ref="L2738:N2738"/>
    <mergeCell ref="A2739:A2741"/>
    <mergeCell ref="B2739:B2741"/>
    <mergeCell ref="C2739:C2741"/>
    <mergeCell ref="D2739:D2741"/>
    <mergeCell ref="E2739:E2741"/>
    <mergeCell ref="F2739:F2741"/>
    <mergeCell ref="G2739:G2741"/>
    <mergeCell ref="H2739:H2741"/>
    <mergeCell ref="I2739:I2741"/>
    <mergeCell ref="J2739:J2741"/>
    <mergeCell ref="K2739:K2741"/>
    <mergeCell ref="L2739:L2741"/>
    <mergeCell ref="M2739:M2741"/>
    <mergeCell ref="N2739:N2741"/>
    <mergeCell ref="A2742:B2742"/>
    <mergeCell ref="A2743:B2743"/>
    <mergeCell ref="A2744:B2744"/>
    <mergeCell ref="A2745:B2745"/>
    <mergeCell ref="A2746:B2746"/>
    <mergeCell ref="A2747:B2747"/>
    <mergeCell ref="A2748:B2748"/>
    <mergeCell ref="A2749:B2749"/>
    <mergeCell ref="K2749:L2751"/>
    <mergeCell ref="M2749:M2751"/>
    <mergeCell ref="A2750:B2750"/>
    <mergeCell ref="A2751:B2751"/>
    <mergeCell ref="A2752:B2752"/>
    <mergeCell ref="F2752:F2754"/>
    <mergeCell ref="M2752:N2753"/>
    <mergeCell ref="A2753:B2753"/>
    <mergeCell ref="A2754:B2754"/>
    <mergeCell ref="M2754:N2754"/>
    <mergeCell ref="A2755:B2757"/>
    <mergeCell ref="C2755:D2755"/>
    <mergeCell ref="E2755:G2755"/>
    <mergeCell ref="H2755:I2755"/>
    <mergeCell ref="L2755:L2757"/>
    <mergeCell ref="M2755:N2755"/>
    <mergeCell ref="C2756:D2756"/>
    <mergeCell ref="E2756:G2756"/>
    <mergeCell ref="H2756:I2756"/>
    <mergeCell ref="M2756:N2756"/>
    <mergeCell ref="C2757:D2757"/>
    <mergeCell ref="E2757:G2757"/>
    <mergeCell ref="H2757:I2757"/>
    <mergeCell ref="M2757:N2757"/>
    <mergeCell ref="A2758:B2760"/>
    <mergeCell ref="C2758:D2758"/>
    <mergeCell ref="E2758:G2758"/>
    <mergeCell ref="H2758:I2758"/>
    <mergeCell ref="L2758:L2759"/>
    <mergeCell ref="M2758:N2759"/>
    <mergeCell ref="C2759:D2759"/>
    <mergeCell ref="H2759:I2759"/>
    <mergeCell ref="C2760:D2760"/>
    <mergeCell ref="H2760:I2760"/>
    <mergeCell ref="L2760:N2762"/>
    <mergeCell ref="A2761:B2761"/>
    <mergeCell ref="C2761:E2761"/>
    <mergeCell ref="I2761:J2761"/>
    <mergeCell ref="B2762:C2762"/>
    <mergeCell ref="D2762:E2762"/>
    <mergeCell ref="G2762:H2762"/>
    <mergeCell ref="I2762:J2762"/>
    <mergeCell ref="A2763:B2763"/>
    <mergeCell ref="D2763:E2763"/>
    <mergeCell ref="G2763:H2763"/>
    <mergeCell ref="I2763:J2763"/>
    <mergeCell ref="L2763:N2764"/>
    <mergeCell ref="A2764:B2764"/>
    <mergeCell ref="D2764:E2764"/>
    <mergeCell ref="G2764:H2764"/>
    <mergeCell ref="I2764:J2764"/>
    <mergeCell ref="A2765:B2765"/>
    <mergeCell ref="D2765:E2765"/>
    <mergeCell ref="G2765:H2765"/>
    <mergeCell ref="I2765:J2765"/>
    <mergeCell ref="K2765:N2766"/>
    <mergeCell ref="A2766:B2766"/>
    <mergeCell ref="D2766:E2766"/>
    <mergeCell ref="G2766:H2766"/>
    <mergeCell ref="I2766:J2766"/>
    <mergeCell ref="A2767:B2767"/>
    <mergeCell ref="D2767:E2767"/>
    <mergeCell ref="G2767:H2767"/>
    <mergeCell ref="I2767:J2767"/>
    <mergeCell ref="K2767:N2767"/>
    <mergeCell ref="A2768:B2768"/>
    <mergeCell ref="D2768:E2768"/>
    <mergeCell ref="G2768:H2768"/>
    <mergeCell ref="I2768:J2768"/>
    <mergeCell ref="K2768:N2769"/>
    <mergeCell ref="A2769:E2769"/>
    <mergeCell ref="G2769:H2769"/>
    <mergeCell ref="I2769:J2769"/>
    <mergeCell ref="A2770:N2770"/>
    <mergeCell ref="A2771:N2772"/>
    <mergeCell ref="A2773:B2773"/>
    <mergeCell ref="C2773:G2773"/>
    <mergeCell ref="H2773:I2773"/>
    <mergeCell ref="K2773:L2773"/>
    <mergeCell ref="M2773:N2773"/>
    <mergeCell ref="A2774:B2774"/>
    <mergeCell ref="C2774:N2774"/>
    <mergeCell ref="A2775:B2775"/>
    <mergeCell ref="C2775:N2775"/>
    <mergeCell ref="A2776:B2776"/>
    <mergeCell ref="C2776:N2776"/>
    <mergeCell ref="A2777:B2777"/>
    <mergeCell ref="C2777:D2777"/>
    <mergeCell ref="E2777:G2777"/>
    <mergeCell ref="H2777:I2777"/>
    <mergeCell ref="J2777:K2777"/>
    <mergeCell ref="L2777:N2777"/>
    <mergeCell ref="A2778:A2780"/>
    <mergeCell ref="B2778:B2780"/>
    <mergeCell ref="C2778:C2780"/>
    <mergeCell ref="D2778:D2780"/>
    <mergeCell ref="E2778:E2780"/>
    <mergeCell ref="F2778:F2780"/>
    <mergeCell ref="G2778:G2780"/>
    <mergeCell ref="H2778:H2780"/>
    <mergeCell ref="I2778:I2780"/>
    <mergeCell ref="J2778:J2780"/>
    <mergeCell ref="K2778:K2780"/>
    <mergeCell ref="L2778:L2780"/>
    <mergeCell ref="M2778:M2780"/>
    <mergeCell ref="N2778:N2780"/>
    <mergeCell ref="A2781:B2781"/>
    <mergeCell ref="A2782:B2782"/>
    <mergeCell ref="A2783:B2783"/>
    <mergeCell ref="A2784:B2784"/>
    <mergeCell ref="A2785:B2785"/>
    <mergeCell ref="A2786:B2786"/>
    <mergeCell ref="A2787:B2787"/>
    <mergeCell ref="A2788:B2788"/>
    <mergeCell ref="K2788:L2790"/>
    <mergeCell ref="M2788:M2790"/>
    <mergeCell ref="A2789:B2789"/>
    <mergeCell ref="A2790:B2790"/>
    <mergeCell ref="A2791:B2791"/>
    <mergeCell ref="F2791:F2793"/>
    <mergeCell ref="M2791:N2792"/>
    <mergeCell ref="A2792:B2792"/>
    <mergeCell ref="A2793:B2793"/>
    <mergeCell ref="M2793:N2793"/>
    <mergeCell ref="A2794:B2796"/>
    <mergeCell ref="C2794:D2794"/>
    <mergeCell ref="E2794:G2794"/>
    <mergeCell ref="H2794:I2794"/>
    <mergeCell ref="L2794:L2796"/>
    <mergeCell ref="M2794:N2794"/>
    <mergeCell ref="C2795:D2795"/>
    <mergeCell ref="E2795:G2795"/>
    <mergeCell ref="H2795:I2795"/>
    <mergeCell ref="M2795:N2795"/>
    <mergeCell ref="C2796:D2796"/>
    <mergeCell ref="E2796:G2796"/>
    <mergeCell ref="H2796:I2796"/>
    <mergeCell ref="M2796:N2796"/>
    <mergeCell ref="A2797:B2799"/>
    <mergeCell ref="C2797:D2797"/>
    <mergeCell ref="E2797:G2797"/>
    <mergeCell ref="H2797:I2797"/>
    <mergeCell ref="L2797:L2798"/>
    <mergeCell ref="M2797:N2798"/>
    <mergeCell ref="C2798:D2798"/>
    <mergeCell ref="H2798:I2798"/>
    <mergeCell ref="C2799:D2799"/>
    <mergeCell ref="H2799:I2799"/>
    <mergeCell ref="L2799:N2801"/>
    <mergeCell ref="A2800:B2800"/>
    <mergeCell ref="C2800:E2800"/>
    <mergeCell ref="I2800:J2800"/>
    <mergeCell ref="B2801:C2801"/>
    <mergeCell ref="D2801:E2801"/>
    <mergeCell ref="G2801:H2801"/>
    <mergeCell ref="I2801:J2801"/>
    <mergeCell ref="A2802:B2802"/>
    <mergeCell ref="D2802:E2802"/>
    <mergeCell ref="G2802:H2802"/>
    <mergeCell ref="I2802:J2802"/>
    <mergeCell ref="L2802:N2803"/>
    <mergeCell ref="A2803:B2803"/>
    <mergeCell ref="D2803:E2803"/>
    <mergeCell ref="G2803:H2803"/>
    <mergeCell ref="I2803:J2803"/>
    <mergeCell ref="A2804:B2804"/>
    <mergeCell ref="D2804:E2804"/>
    <mergeCell ref="G2804:H2804"/>
    <mergeCell ref="I2804:J2804"/>
    <mergeCell ref="K2804:N2805"/>
    <mergeCell ref="A2805:B2805"/>
    <mergeCell ref="D2805:E2805"/>
    <mergeCell ref="G2805:H2805"/>
    <mergeCell ref="I2805:J2805"/>
    <mergeCell ref="A2806:B2806"/>
    <mergeCell ref="D2806:E2806"/>
    <mergeCell ref="G2806:H2806"/>
    <mergeCell ref="I2806:J2806"/>
    <mergeCell ref="K2806:N2806"/>
    <mergeCell ref="A2807:B2807"/>
    <mergeCell ref="D2807:E2807"/>
    <mergeCell ref="G2807:H2807"/>
    <mergeCell ref="I2807:J2807"/>
    <mergeCell ref="K2807:N2808"/>
    <mergeCell ref="A2808:E2808"/>
    <mergeCell ref="G2808:H2808"/>
    <mergeCell ref="I2808:J2808"/>
    <mergeCell ref="A2809:N2809"/>
    <mergeCell ref="A2810:N2811"/>
    <mergeCell ref="A2812:B2812"/>
    <mergeCell ref="C2812:G2812"/>
    <mergeCell ref="H2812:I2812"/>
    <mergeCell ref="K2812:L2812"/>
    <mergeCell ref="M2812:N2812"/>
    <mergeCell ref="A2813:B2813"/>
    <mergeCell ref="C2813:N2813"/>
    <mergeCell ref="A2814:B2814"/>
    <mergeCell ref="C2814:N2814"/>
    <mergeCell ref="A2815:B2815"/>
    <mergeCell ref="C2815:N2815"/>
    <mergeCell ref="A2816:B2816"/>
    <mergeCell ref="C2816:D2816"/>
    <mergeCell ref="E2816:G2816"/>
    <mergeCell ref="H2816:I2816"/>
    <mergeCell ref="J2816:K2816"/>
    <mergeCell ref="L2816:N2816"/>
    <mergeCell ref="A2817:A2819"/>
    <mergeCell ref="B2817:B2819"/>
    <mergeCell ref="C2817:C2819"/>
    <mergeCell ref="D2817:D2819"/>
    <mergeCell ref="E2817:E2819"/>
    <mergeCell ref="F2817:F2819"/>
    <mergeCell ref="G2817:G2819"/>
    <mergeCell ref="H2817:H2819"/>
    <mergeCell ref="I2817:I2819"/>
    <mergeCell ref="J2817:J2819"/>
    <mergeCell ref="K2817:K2819"/>
    <mergeCell ref="L2817:L2819"/>
    <mergeCell ref="M2817:M2819"/>
    <mergeCell ref="N2817:N2819"/>
    <mergeCell ref="A2820:B2820"/>
    <mergeCell ref="A2821:B2821"/>
    <mergeCell ref="A2822:B2822"/>
    <mergeCell ref="A2823:B2823"/>
    <mergeCell ref="A2824:B2824"/>
    <mergeCell ref="A2825:B2825"/>
    <mergeCell ref="A2826:B2826"/>
    <mergeCell ref="A2827:B2827"/>
    <mergeCell ref="K2827:L2829"/>
    <mergeCell ref="M2827:M2829"/>
    <mergeCell ref="A2828:B2828"/>
    <mergeCell ref="A2829:B2829"/>
    <mergeCell ref="A2830:B2830"/>
    <mergeCell ref="F2830:F2832"/>
    <mergeCell ref="M2830:N2831"/>
    <mergeCell ref="A2831:B2831"/>
    <mergeCell ref="A2832:B2832"/>
    <mergeCell ref="M2832:N2832"/>
    <mergeCell ref="A2833:B2835"/>
    <mergeCell ref="C2833:D2833"/>
    <mergeCell ref="E2833:G2833"/>
    <mergeCell ref="H2833:I2833"/>
    <mergeCell ref="L2833:L2835"/>
    <mergeCell ref="M2833:N2833"/>
    <mergeCell ref="C2834:D2834"/>
    <mergeCell ref="E2834:G2834"/>
    <mergeCell ref="H2834:I2834"/>
    <mergeCell ref="M2834:N2834"/>
    <mergeCell ref="C2835:D2835"/>
    <mergeCell ref="E2835:G2835"/>
    <mergeCell ref="H2835:I2835"/>
    <mergeCell ref="M2835:N2835"/>
    <mergeCell ref="A2836:B2838"/>
    <mergeCell ref="C2836:D2836"/>
    <mergeCell ref="E2836:G2836"/>
    <mergeCell ref="H2836:I2836"/>
    <mergeCell ref="L2836:L2837"/>
    <mergeCell ref="M2836:N2837"/>
    <mergeCell ref="C2837:D2837"/>
    <mergeCell ref="H2837:I2837"/>
    <mergeCell ref="C2838:D2838"/>
    <mergeCell ref="H2838:I2838"/>
    <mergeCell ref="L2838:N2840"/>
    <mergeCell ref="A2839:B2839"/>
    <mergeCell ref="C2839:E2839"/>
    <mergeCell ref="I2839:J2839"/>
    <mergeCell ref="B2840:C2840"/>
    <mergeCell ref="D2840:E2840"/>
    <mergeCell ref="G2840:H2840"/>
    <mergeCell ref="I2840:J2840"/>
    <mergeCell ref="A2841:B2841"/>
    <mergeCell ref="D2841:E2841"/>
    <mergeCell ref="G2841:H2841"/>
    <mergeCell ref="I2841:J2841"/>
    <mergeCell ref="L2841:N2842"/>
    <mergeCell ref="A2842:B2842"/>
    <mergeCell ref="D2842:E2842"/>
    <mergeCell ref="G2842:H2842"/>
    <mergeCell ref="I2842:J2842"/>
    <mergeCell ref="A2843:B2843"/>
    <mergeCell ref="D2843:E2843"/>
    <mergeCell ref="G2843:H2843"/>
    <mergeCell ref="I2843:J2843"/>
    <mergeCell ref="K2843:N2844"/>
    <mergeCell ref="A2844:B2844"/>
    <mergeCell ref="D2844:E2844"/>
    <mergeCell ref="G2844:H2844"/>
    <mergeCell ref="I2844:J2844"/>
    <mergeCell ref="A2845:B2845"/>
    <mergeCell ref="D2845:E2845"/>
    <mergeCell ref="G2845:H2845"/>
    <mergeCell ref="I2845:J2845"/>
    <mergeCell ref="K2845:N2845"/>
    <mergeCell ref="A2846:B2846"/>
    <mergeCell ref="D2846:E2846"/>
    <mergeCell ref="G2846:H2846"/>
    <mergeCell ref="I2846:J2846"/>
    <mergeCell ref="K2846:N2847"/>
    <mergeCell ref="A2847:E2847"/>
    <mergeCell ref="G2847:H2847"/>
    <mergeCell ref="I2847:J2847"/>
    <mergeCell ref="A2848:N2848"/>
    <mergeCell ref="A2849:N2850"/>
    <mergeCell ref="A2851:B2851"/>
    <mergeCell ref="C2851:G2851"/>
    <mergeCell ref="H2851:I2851"/>
    <mergeCell ref="K2851:L2851"/>
    <mergeCell ref="M2851:N2851"/>
    <mergeCell ref="A2852:B2852"/>
    <mergeCell ref="C2852:N2852"/>
    <mergeCell ref="A2853:B2853"/>
    <mergeCell ref="C2853:N2853"/>
    <mergeCell ref="A2854:B2854"/>
    <mergeCell ref="C2854:N2854"/>
    <mergeCell ref="A2855:B2855"/>
    <mergeCell ref="C2855:D2855"/>
    <mergeCell ref="E2855:G2855"/>
    <mergeCell ref="H2855:I2855"/>
    <mergeCell ref="J2855:K2855"/>
    <mergeCell ref="L2855:N2855"/>
    <mergeCell ref="A2856:A2858"/>
    <mergeCell ref="B2856:B2858"/>
    <mergeCell ref="C2856:C2858"/>
    <mergeCell ref="D2856:D2858"/>
    <mergeCell ref="E2856:E2858"/>
    <mergeCell ref="F2856:F2858"/>
    <mergeCell ref="G2856:G2858"/>
    <mergeCell ref="H2856:H2858"/>
    <mergeCell ref="I2856:I2858"/>
    <mergeCell ref="J2856:J2858"/>
    <mergeCell ref="K2856:K2858"/>
    <mergeCell ref="L2856:L2858"/>
    <mergeCell ref="M2856:M2858"/>
    <mergeCell ref="N2856:N2858"/>
    <mergeCell ref="A2859:B2859"/>
    <mergeCell ref="A2860:B2860"/>
    <mergeCell ref="A2861:B2861"/>
    <mergeCell ref="A2862:B2862"/>
    <mergeCell ref="A2863:B2863"/>
    <mergeCell ref="A2864:B2864"/>
    <mergeCell ref="A2865:B2865"/>
    <mergeCell ref="A2866:B2866"/>
    <mergeCell ref="K2866:L2868"/>
    <mergeCell ref="M2866:M2868"/>
    <mergeCell ref="A2867:B2867"/>
    <mergeCell ref="A2868:B2868"/>
    <mergeCell ref="A2869:B2869"/>
    <mergeCell ref="F2869:F2871"/>
    <mergeCell ref="M2869:N2870"/>
    <mergeCell ref="A2870:B2870"/>
    <mergeCell ref="A2871:B2871"/>
    <mergeCell ref="M2871:N2871"/>
    <mergeCell ref="A2872:B2874"/>
    <mergeCell ref="C2872:D2872"/>
    <mergeCell ref="E2872:G2872"/>
    <mergeCell ref="H2872:I2872"/>
    <mergeCell ref="L2872:L2874"/>
    <mergeCell ref="M2872:N2872"/>
    <mergeCell ref="C2873:D2873"/>
    <mergeCell ref="E2873:G2873"/>
    <mergeCell ref="H2873:I2873"/>
    <mergeCell ref="M2873:N2873"/>
    <mergeCell ref="C2874:D2874"/>
    <mergeCell ref="E2874:G2874"/>
    <mergeCell ref="H2874:I2874"/>
    <mergeCell ref="M2874:N2874"/>
    <mergeCell ref="A2875:B2877"/>
    <mergeCell ref="C2875:D2875"/>
    <mergeCell ref="E2875:G2875"/>
    <mergeCell ref="H2875:I2875"/>
    <mergeCell ref="L2875:L2876"/>
    <mergeCell ref="M2875:N2876"/>
    <mergeCell ref="C2876:D2876"/>
    <mergeCell ref="H2876:I2876"/>
    <mergeCell ref="C2877:D2877"/>
    <mergeCell ref="H2877:I2877"/>
    <mergeCell ref="L2877:N2879"/>
    <mergeCell ref="A2878:B2878"/>
    <mergeCell ref="C2878:E2878"/>
    <mergeCell ref="I2878:J2878"/>
    <mergeCell ref="B2879:C2879"/>
    <mergeCell ref="D2879:E2879"/>
    <mergeCell ref="G2879:H2879"/>
    <mergeCell ref="I2879:J2879"/>
    <mergeCell ref="A2880:B2880"/>
    <mergeCell ref="D2880:E2880"/>
    <mergeCell ref="G2880:H2880"/>
    <mergeCell ref="I2880:J2880"/>
    <mergeCell ref="L2880:N2881"/>
    <mergeCell ref="A2881:B2881"/>
    <mergeCell ref="D2881:E2881"/>
    <mergeCell ref="G2881:H2881"/>
    <mergeCell ref="I2881:J2881"/>
    <mergeCell ref="A2882:B2882"/>
    <mergeCell ref="D2882:E2882"/>
    <mergeCell ref="G2882:H2882"/>
    <mergeCell ref="I2882:J2882"/>
    <mergeCell ref="K2882:N2883"/>
    <mergeCell ref="A2883:B2883"/>
    <mergeCell ref="D2883:E2883"/>
    <mergeCell ref="G2883:H2883"/>
    <mergeCell ref="I2883:J2883"/>
    <mergeCell ref="A2884:B2884"/>
    <mergeCell ref="D2884:E2884"/>
    <mergeCell ref="G2884:H2884"/>
    <mergeCell ref="I2884:J2884"/>
    <mergeCell ref="K2884:N2884"/>
    <mergeCell ref="A2885:B2885"/>
    <mergeCell ref="D2885:E2885"/>
    <mergeCell ref="G2885:H2885"/>
    <mergeCell ref="I2885:J2885"/>
    <mergeCell ref="K2885:N2886"/>
    <mergeCell ref="A2886:E2886"/>
    <mergeCell ref="G2886:H2886"/>
    <mergeCell ref="I2886:J2886"/>
    <mergeCell ref="A2887:N2887"/>
    <mergeCell ref="A2888:N2889"/>
    <mergeCell ref="A2890:B2890"/>
    <mergeCell ref="C2890:G2890"/>
    <mergeCell ref="H2890:I2890"/>
    <mergeCell ref="K2890:L2890"/>
    <mergeCell ref="M2890:N2890"/>
    <mergeCell ref="A2891:B2891"/>
    <mergeCell ref="C2891:N2891"/>
    <mergeCell ref="A2892:B2892"/>
    <mergeCell ref="C2892:N2892"/>
    <mergeCell ref="A2893:B2893"/>
    <mergeCell ref="C2893:N2893"/>
    <mergeCell ref="A2894:B2894"/>
    <mergeCell ref="C2894:D2894"/>
    <mergeCell ref="E2894:G2894"/>
    <mergeCell ref="H2894:I2894"/>
    <mergeCell ref="J2894:K2894"/>
    <mergeCell ref="L2894:N2894"/>
    <mergeCell ref="A2895:A2897"/>
    <mergeCell ref="B2895:B2897"/>
    <mergeCell ref="C2895:C2897"/>
    <mergeCell ref="D2895:D2897"/>
    <mergeCell ref="E2895:E2897"/>
    <mergeCell ref="F2895:F2897"/>
    <mergeCell ref="G2895:G2897"/>
    <mergeCell ref="H2895:H2897"/>
    <mergeCell ref="I2895:I2897"/>
    <mergeCell ref="J2895:J2897"/>
    <mergeCell ref="K2895:K2897"/>
    <mergeCell ref="L2895:L2897"/>
    <mergeCell ref="M2895:M2897"/>
    <mergeCell ref="N2895:N2897"/>
    <mergeCell ref="A2898:B2898"/>
    <mergeCell ref="A2899:B2899"/>
    <mergeCell ref="A2900:B2900"/>
    <mergeCell ref="A2901:B2901"/>
    <mergeCell ref="A2902:B2902"/>
    <mergeCell ref="A2903:B2903"/>
    <mergeCell ref="A2904:B2904"/>
    <mergeCell ref="A2905:B2905"/>
    <mergeCell ref="K2905:L2907"/>
    <mergeCell ref="M2905:M2907"/>
    <mergeCell ref="A2906:B2906"/>
    <mergeCell ref="A2907:B2907"/>
    <mergeCell ref="A2908:B2908"/>
    <mergeCell ref="F2908:F2910"/>
    <mergeCell ref="M2908:N2909"/>
    <mergeCell ref="A2909:B2909"/>
    <mergeCell ref="A2910:B2910"/>
    <mergeCell ref="M2910:N2910"/>
    <mergeCell ref="A2911:B2913"/>
    <mergeCell ref="C2911:D2911"/>
    <mergeCell ref="E2911:G2911"/>
    <mergeCell ref="H2911:I2911"/>
    <mergeCell ref="L2911:L2913"/>
    <mergeCell ref="M2911:N2911"/>
    <mergeCell ref="C2912:D2912"/>
    <mergeCell ref="E2912:G2912"/>
    <mergeCell ref="H2912:I2912"/>
    <mergeCell ref="M2912:N2912"/>
    <mergeCell ref="C2913:D2913"/>
    <mergeCell ref="E2913:G2913"/>
    <mergeCell ref="H2913:I2913"/>
    <mergeCell ref="M2913:N2913"/>
    <mergeCell ref="A2914:B2916"/>
    <mergeCell ref="C2914:D2914"/>
    <mergeCell ref="E2914:G2914"/>
    <mergeCell ref="H2914:I2914"/>
    <mergeCell ref="L2914:L2915"/>
    <mergeCell ref="M2914:N2915"/>
    <mergeCell ref="C2915:D2915"/>
    <mergeCell ref="H2915:I2915"/>
    <mergeCell ref="C2916:D2916"/>
    <mergeCell ref="H2916:I2916"/>
    <mergeCell ref="L2916:N2918"/>
    <mergeCell ref="A2917:B2917"/>
    <mergeCell ref="C2917:E2917"/>
    <mergeCell ref="I2917:J2917"/>
    <mergeCell ref="B2918:C2918"/>
    <mergeCell ref="D2918:E2918"/>
    <mergeCell ref="G2918:H2918"/>
    <mergeCell ref="I2918:J2918"/>
    <mergeCell ref="A2919:B2919"/>
    <mergeCell ref="D2919:E2919"/>
    <mergeCell ref="G2919:H2919"/>
    <mergeCell ref="I2919:J2919"/>
    <mergeCell ref="L2919:N2920"/>
    <mergeCell ref="A2920:B2920"/>
    <mergeCell ref="D2920:E2920"/>
    <mergeCell ref="G2920:H2920"/>
    <mergeCell ref="I2920:J2920"/>
    <mergeCell ref="A2921:B2921"/>
    <mergeCell ref="D2921:E2921"/>
    <mergeCell ref="G2921:H2921"/>
    <mergeCell ref="I2921:J2921"/>
    <mergeCell ref="K2921:N2922"/>
    <mergeCell ref="A2922:B2922"/>
    <mergeCell ref="D2922:E2922"/>
    <mergeCell ref="G2922:H2922"/>
    <mergeCell ref="I2922:J2922"/>
    <mergeCell ref="A2923:B2923"/>
    <mergeCell ref="D2923:E2923"/>
    <mergeCell ref="G2923:H2923"/>
    <mergeCell ref="I2923:J2923"/>
    <mergeCell ref="K2923:N2923"/>
    <mergeCell ref="A2924:B2924"/>
    <mergeCell ref="D2924:E2924"/>
    <mergeCell ref="G2924:H2924"/>
    <mergeCell ref="I2924:J2924"/>
    <mergeCell ref="K2924:N2925"/>
    <mergeCell ref="A2925:E2925"/>
    <mergeCell ref="G2925:H2925"/>
    <mergeCell ref="I2925:J2925"/>
    <mergeCell ref="A2926:N2926"/>
    <mergeCell ref="A2927:N2928"/>
    <mergeCell ref="A2929:B2929"/>
    <mergeCell ref="C2929:G2929"/>
    <mergeCell ref="H2929:I2929"/>
    <mergeCell ref="K2929:L2929"/>
    <mergeCell ref="M2929:N2929"/>
    <mergeCell ref="A2930:B2930"/>
    <mergeCell ref="C2930:N2930"/>
    <mergeCell ref="A2931:B2931"/>
    <mergeCell ref="C2931:N2931"/>
    <mergeCell ref="A2932:B2932"/>
    <mergeCell ref="C2932:N2932"/>
    <mergeCell ref="A2933:B2933"/>
    <mergeCell ref="C2933:D2933"/>
    <mergeCell ref="E2933:G2933"/>
    <mergeCell ref="H2933:I2933"/>
    <mergeCell ref="J2933:K2933"/>
    <mergeCell ref="L2933:N2933"/>
    <mergeCell ref="A2934:A2936"/>
    <mergeCell ref="B2934:B2936"/>
    <mergeCell ref="C2934:C2936"/>
    <mergeCell ref="D2934:D2936"/>
    <mergeCell ref="E2934:E2936"/>
    <mergeCell ref="F2934:F2936"/>
    <mergeCell ref="G2934:G2936"/>
    <mergeCell ref="H2934:H2936"/>
    <mergeCell ref="I2934:I2936"/>
    <mergeCell ref="J2934:J2936"/>
    <mergeCell ref="K2934:K2936"/>
    <mergeCell ref="L2934:L2936"/>
    <mergeCell ref="M2934:M2936"/>
    <mergeCell ref="N2934:N2936"/>
    <mergeCell ref="A2937:B2937"/>
    <mergeCell ref="A2938:B2938"/>
    <mergeCell ref="A2939:B2939"/>
    <mergeCell ref="A2940:B2940"/>
    <mergeCell ref="A2941:B2941"/>
    <mergeCell ref="A2942:B2942"/>
    <mergeCell ref="A2943:B2943"/>
    <mergeCell ref="A2944:B2944"/>
    <mergeCell ref="K2944:L2946"/>
    <mergeCell ref="M2944:M2946"/>
    <mergeCell ref="A2945:B2945"/>
    <mergeCell ref="A2946:B2946"/>
    <mergeCell ref="A2947:B2947"/>
    <mergeCell ref="F2947:F2949"/>
    <mergeCell ref="M2947:N2948"/>
    <mergeCell ref="A2948:B2948"/>
    <mergeCell ref="A2949:B2949"/>
    <mergeCell ref="M2949:N2949"/>
    <mergeCell ref="A2950:B2952"/>
    <mergeCell ref="C2950:D2950"/>
    <mergeCell ref="E2950:G2950"/>
    <mergeCell ref="H2950:I2950"/>
    <mergeCell ref="L2950:L2952"/>
    <mergeCell ref="M2950:N2950"/>
    <mergeCell ref="C2951:D2951"/>
    <mergeCell ref="E2951:G2951"/>
    <mergeCell ref="H2951:I2951"/>
    <mergeCell ref="M2951:N2951"/>
    <mergeCell ref="C2952:D2952"/>
    <mergeCell ref="E2952:G2952"/>
    <mergeCell ref="H2952:I2952"/>
    <mergeCell ref="M2952:N2952"/>
    <mergeCell ref="A2953:B2955"/>
    <mergeCell ref="C2953:D2953"/>
    <mergeCell ref="E2953:G2953"/>
    <mergeCell ref="H2953:I2953"/>
    <mergeCell ref="L2953:L2954"/>
    <mergeCell ref="M2953:N2954"/>
    <mergeCell ref="C2954:D2954"/>
    <mergeCell ref="H2954:I2954"/>
    <mergeCell ref="C2955:D2955"/>
    <mergeCell ref="H2955:I2955"/>
    <mergeCell ref="L2955:N2957"/>
    <mergeCell ref="A2956:B2956"/>
    <mergeCell ref="C2956:E2956"/>
    <mergeCell ref="I2956:J2956"/>
    <mergeCell ref="B2957:C2957"/>
    <mergeCell ref="D2957:E2957"/>
    <mergeCell ref="G2957:H2957"/>
    <mergeCell ref="I2957:J2957"/>
    <mergeCell ref="A2958:B2958"/>
    <mergeCell ref="D2958:E2958"/>
    <mergeCell ref="G2958:H2958"/>
    <mergeCell ref="I2958:J2958"/>
    <mergeCell ref="L2958:N2959"/>
    <mergeCell ref="A2959:B2959"/>
    <mergeCell ref="D2959:E2959"/>
    <mergeCell ref="G2959:H2959"/>
    <mergeCell ref="I2959:J2959"/>
    <mergeCell ref="A2960:B2960"/>
    <mergeCell ref="D2960:E2960"/>
    <mergeCell ref="G2960:H2960"/>
    <mergeCell ref="I2960:J2960"/>
    <mergeCell ref="K2960:N2961"/>
    <mergeCell ref="A2961:B2961"/>
    <mergeCell ref="D2961:E2961"/>
    <mergeCell ref="G2961:H2961"/>
    <mergeCell ref="I2961:J2961"/>
    <mergeCell ref="A2962:B2962"/>
    <mergeCell ref="D2962:E2962"/>
    <mergeCell ref="G2962:H2962"/>
    <mergeCell ref="I2962:J2962"/>
    <mergeCell ref="K2962:N2962"/>
    <mergeCell ref="A2963:B2963"/>
    <mergeCell ref="D2963:E2963"/>
    <mergeCell ref="G2963:H2963"/>
    <mergeCell ref="I2963:J2963"/>
    <mergeCell ref="K2963:N2964"/>
    <mergeCell ref="A2964:E2964"/>
    <mergeCell ref="G2964:H2964"/>
    <mergeCell ref="I2964:J2964"/>
    <mergeCell ref="A2965:N2965"/>
    <mergeCell ref="A2966:N2967"/>
    <mergeCell ref="A2968:B2968"/>
    <mergeCell ref="C2968:G2968"/>
    <mergeCell ref="H2968:I2968"/>
    <mergeCell ref="K2968:L2968"/>
    <mergeCell ref="M2968:N2968"/>
    <mergeCell ref="A2969:B2969"/>
    <mergeCell ref="C2969:N2969"/>
    <mergeCell ref="A2970:B2970"/>
    <mergeCell ref="C2970:N2970"/>
    <mergeCell ref="A2971:B2971"/>
    <mergeCell ref="C2971:N2971"/>
    <mergeCell ref="A2972:B2972"/>
    <mergeCell ref="C2972:D2972"/>
    <mergeCell ref="E2972:G2972"/>
    <mergeCell ref="H2972:I2972"/>
    <mergeCell ref="J2972:K2972"/>
    <mergeCell ref="L2972:N2972"/>
    <mergeCell ref="A2973:A2975"/>
    <mergeCell ref="B2973:B2975"/>
    <mergeCell ref="C2973:C2975"/>
    <mergeCell ref="D2973:D2975"/>
    <mergeCell ref="E2973:E2975"/>
    <mergeCell ref="F2973:F2975"/>
    <mergeCell ref="G2973:G2975"/>
    <mergeCell ref="H2973:H2975"/>
    <mergeCell ref="I2973:I2975"/>
    <mergeCell ref="J2973:J2975"/>
    <mergeCell ref="K2973:K2975"/>
    <mergeCell ref="L2973:L2975"/>
    <mergeCell ref="M2973:M2975"/>
    <mergeCell ref="N2973:N2975"/>
    <mergeCell ref="A2976:B2976"/>
    <mergeCell ref="A2977:B2977"/>
    <mergeCell ref="A2978:B2978"/>
    <mergeCell ref="A2979:B2979"/>
    <mergeCell ref="A2980:B2980"/>
    <mergeCell ref="A2981:B2981"/>
    <mergeCell ref="A2982:B2982"/>
    <mergeCell ref="A2983:B2983"/>
    <mergeCell ref="K2983:L2985"/>
    <mergeCell ref="M2983:M2985"/>
    <mergeCell ref="A2984:B2984"/>
    <mergeCell ref="A2985:B2985"/>
    <mergeCell ref="A2986:B2986"/>
    <mergeCell ref="F2986:F2988"/>
    <mergeCell ref="M2986:N2987"/>
    <mergeCell ref="A2987:B2987"/>
    <mergeCell ref="A2988:B2988"/>
    <mergeCell ref="M2988:N2988"/>
    <mergeCell ref="A2989:B2991"/>
    <mergeCell ref="C2989:D2989"/>
    <mergeCell ref="E2989:G2989"/>
    <mergeCell ref="H2989:I2989"/>
    <mergeCell ref="L2989:L2991"/>
    <mergeCell ref="M2989:N2989"/>
    <mergeCell ref="C2990:D2990"/>
    <mergeCell ref="E2990:G2990"/>
    <mergeCell ref="H2990:I2990"/>
    <mergeCell ref="M2990:N2990"/>
    <mergeCell ref="C2991:D2991"/>
    <mergeCell ref="E2991:G2991"/>
    <mergeCell ref="H2991:I2991"/>
    <mergeCell ref="M2991:N2991"/>
    <mergeCell ref="A2992:B2994"/>
    <mergeCell ref="C2992:D2992"/>
    <mergeCell ref="E2992:G2992"/>
    <mergeCell ref="H2992:I2992"/>
    <mergeCell ref="L2992:L2993"/>
    <mergeCell ref="M2992:N2993"/>
    <mergeCell ref="C2993:D2993"/>
    <mergeCell ref="H2993:I2993"/>
    <mergeCell ref="C2994:D2994"/>
    <mergeCell ref="H2994:I2994"/>
    <mergeCell ref="L2994:N2996"/>
    <mergeCell ref="A2995:B2995"/>
    <mergeCell ref="C2995:E2995"/>
    <mergeCell ref="I2995:J2995"/>
    <mergeCell ref="B2996:C2996"/>
    <mergeCell ref="D2996:E2996"/>
    <mergeCell ref="G2996:H2996"/>
    <mergeCell ref="I2996:J2996"/>
    <mergeCell ref="A2997:B2997"/>
    <mergeCell ref="D2997:E2997"/>
    <mergeCell ref="G2997:H2997"/>
    <mergeCell ref="I2997:J2997"/>
    <mergeCell ref="L2997:N2998"/>
    <mergeCell ref="A2998:B2998"/>
    <mergeCell ref="D2998:E2998"/>
    <mergeCell ref="G2998:H2998"/>
    <mergeCell ref="I2998:J2998"/>
    <mergeCell ref="A2999:B2999"/>
    <mergeCell ref="D2999:E2999"/>
    <mergeCell ref="G2999:H2999"/>
    <mergeCell ref="I2999:J2999"/>
    <mergeCell ref="K2999:N3000"/>
    <mergeCell ref="A3000:B3000"/>
    <mergeCell ref="D3000:E3000"/>
    <mergeCell ref="G3000:H3000"/>
    <mergeCell ref="I3000:J3000"/>
    <mergeCell ref="A3001:B3001"/>
    <mergeCell ref="D3001:E3001"/>
    <mergeCell ref="G3001:H3001"/>
    <mergeCell ref="I3001:J3001"/>
    <mergeCell ref="K3001:N3001"/>
    <mergeCell ref="A3002:B3002"/>
    <mergeCell ref="D3002:E3002"/>
    <mergeCell ref="G3002:H3002"/>
    <mergeCell ref="I3002:J3002"/>
    <mergeCell ref="K3002:N3003"/>
    <mergeCell ref="A3003:E3003"/>
    <mergeCell ref="G3003:H3003"/>
    <mergeCell ref="I3003:J3003"/>
    <mergeCell ref="A3004:N3004"/>
    <mergeCell ref="A3005:N3006"/>
    <mergeCell ref="A3007:B3007"/>
    <mergeCell ref="C3007:G3007"/>
    <mergeCell ref="H3007:I3007"/>
    <mergeCell ref="K3007:L3007"/>
    <mergeCell ref="M3007:N3007"/>
    <mergeCell ref="A3008:B3008"/>
    <mergeCell ref="C3008:N3008"/>
    <mergeCell ref="A3009:B3009"/>
    <mergeCell ref="C3009:N3009"/>
    <mergeCell ref="A3010:B3010"/>
    <mergeCell ref="C3010:N3010"/>
    <mergeCell ref="A3011:B3011"/>
    <mergeCell ref="C3011:D3011"/>
    <mergeCell ref="E3011:G3011"/>
    <mergeCell ref="H3011:I3011"/>
    <mergeCell ref="J3011:K3011"/>
    <mergeCell ref="L3011:N3011"/>
    <mergeCell ref="A3012:A3014"/>
    <mergeCell ref="B3012:B3014"/>
    <mergeCell ref="C3012:C3014"/>
    <mergeCell ref="D3012:D3014"/>
    <mergeCell ref="E3012:E3014"/>
    <mergeCell ref="F3012:F3014"/>
    <mergeCell ref="G3012:G3014"/>
    <mergeCell ref="H3012:H3014"/>
    <mergeCell ref="I3012:I3014"/>
    <mergeCell ref="J3012:J3014"/>
    <mergeCell ref="K3012:K3014"/>
    <mergeCell ref="L3012:L3014"/>
    <mergeCell ref="M3012:M3014"/>
    <mergeCell ref="N3012:N3014"/>
    <mergeCell ref="A3015:B3015"/>
    <mergeCell ref="A3016:B3016"/>
    <mergeCell ref="A3017:B3017"/>
    <mergeCell ref="A3018:B3018"/>
    <mergeCell ref="A3019:B3019"/>
    <mergeCell ref="A3020:B3020"/>
    <mergeCell ref="A3021:B3021"/>
    <mergeCell ref="A3022:B3022"/>
    <mergeCell ref="K3022:L3024"/>
    <mergeCell ref="M3022:M3024"/>
    <mergeCell ref="A3023:B3023"/>
    <mergeCell ref="A3024:B3024"/>
    <mergeCell ref="A3025:B3025"/>
    <mergeCell ref="F3025:F3027"/>
    <mergeCell ref="M3025:N3026"/>
    <mergeCell ref="A3026:B3026"/>
    <mergeCell ref="A3027:B3027"/>
    <mergeCell ref="M3027:N3027"/>
    <mergeCell ref="A3028:B3030"/>
    <mergeCell ref="C3028:D3028"/>
    <mergeCell ref="E3028:G3028"/>
    <mergeCell ref="H3028:I3028"/>
    <mergeCell ref="L3028:L3030"/>
    <mergeCell ref="M3028:N3028"/>
    <mergeCell ref="C3029:D3029"/>
    <mergeCell ref="E3029:G3029"/>
    <mergeCell ref="H3029:I3029"/>
    <mergeCell ref="M3029:N3029"/>
    <mergeCell ref="C3030:D3030"/>
    <mergeCell ref="E3030:G3030"/>
    <mergeCell ref="H3030:I3030"/>
    <mergeCell ref="M3030:N3030"/>
    <mergeCell ref="A3031:B3033"/>
    <mergeCell ref="C3031:D3031"/>
    <mergeCell ref="E3031:G3031"/>
    <mergeCell ref="H3031:I3031"/>
    <mergeCell ref="L3031:L3032"/>
    <mergeCell ref="M3031:N3032"/>
    <mergeCell ref="C3032:D3032"/>
    <mergeCell ref="H3032:I3032"/>
    <mergeCell ref="C3033:D3033"/>
    <mergeCell ref="H3033:I3033"/>
    <mergeCell ref="L3033:N3035"/>
    <mergeCell ref="A3034:B3034"/>
    <mergeCell ref="C3034:E3034"/>
    <mergeCell ref="I3034:J3034"/>
    <mergeCell ref="B3035:C3035"/>
    <mergeCell ref="D3035:E3035"/>
    <mergeCell ref="G3035:H3035"/>
    <mergeCell ref="I3035:J3035"/>
    <mergeCell ref="A3036:B3036"/>
    <mergeCell ref="D3036:E3036"/>
    <mergeCell ref="G3036:H3036"/>
    <mergeCell ref="I3036:J3036"/>
    <mergeCell ref="L3036:N3037"/>
    <mergeCell ref="A3037:B3037"/>
    <mergeCell ref="D3037:E3037"/>
    <mergeCell ref="G3037:H3037"/>
    <mergeCell ref="I3037:J3037"/>
    <mergeCell ref="A3038:B3038"/>
    <mergeCell ref="D3038:E3038"/>
    <mergeCell ref="G3038:H3038"/>
    <mergeCell ref="I3038:J3038"/>
    <mergeCell ref="K3038:N3039"/>
    <mergeCell ref="A3039:B3039"/>
    <mergeCell ref="D3039:E3039"/>
    <mergeCell ref="G3039:H3039"/>
    <mergeCell ref="I3039:J3039"/>
    <mergeCell ref="A3040:B3040"/>
    <mergeCell ref="D3040:E3040"/>
    <mergeCell ref="G3040:H3040"/>
    <mergeCell ref="I3040:J3040"/>
    <mergeCell ref="K3040:N3040"/>
    <mergeCell ref="A3041:B3041"/>
    <mergeCell ref="D3041:E3041"/>
    <mergeCell ref="G3041:H3041"/>
    <mergeCell ref="I3041:J3041"/>
    <mergeCell ref="K3041:N3042"/>
    <mergeCell ref="A3042:E3042"/>
    <mergeCell ref="G3042:H3042"/>
    <mergeCell ref="I3042:J3042"/>
    <mergeCell ref="A3043:N3043"/>
    <mergeCell ref="A3044:N3045"/>
    <mergeCell ref="A3046:B3046"/>
    <mergeCell ref="C3046:G3046"/>
    <mergeCell ref="H3046:I3046"/>
    <mergeCell ref="K3046:L3046"/>
    <mergeCell ref="M3046:N3046"/>
    <mergeCell ref="A3047:B3047"/>
    <mergeCell ref="C3047:N3047"/>
    <mergeCell ref="A3048:B3048"/>
    <mergeCell ref="C3048:N3048"/>
    <mergeCell ref="A3049:B3049"/>
    <mergeCell ref="C3049:N3049"/>
    <mergeCell ref="A3050:B3050"/>
    <mergeCell ref="C3050:D3050"/>
    <mergeCell ref="E3050:G3050"/>
    <mergeCell ref="H3050:I3050"/>
    <mergeCell ref="J3050:K3050"/>
    <mergeCell ref="L3050:N3050"/>
    <mergeCell ref="A3051:A3053"/>
    <mergeCell ref="B3051:B3053"/>
    <mergeCell ref="C3051:C3053"/>
    <mergeCell ref="D3051:D3053"/>
    <mergeCell ref="E3051:E3053"/>
    <mergeCell ref="F3051:F3053"/>
    <mergeCell ref="G3051:G3053"/>
    <mergeCell ref="H3051:H3053"/>
    <mergeCell ref="I3051:I3053"/>
    <mergeCell ref="J3051:J3053"/>
    <mergeCell ref="K3051:K3053"/>
    <mergeCell ref="L3051:L3053"/>
    <mergeCell ref="M3051:M3053"/>
    <mergeCell ref="N3051:N3053"/>
    <mergeCell ref="A3054:B3054"/>
    <mergeCell ref="A3055:B3055"/>
    <mergeCell ref="A3056:B3056"/>
    <mergeCell ref="A3057:B3057"/>
    <mergeCell ref="A3058:B3058"/>
    <mergeCell ref="A3059:B3059"/>
    <mergeCell ref="A3060:B3060"/>
    <mergeCell ref="A3061:B3061"/>
    <mergeCell ref="K3061:L3063"/>
    <mergeCell ref="M3061:M3063"/>
    <mergeCell ref="A3062:B3062"/>
    <mergeCell ref="A3063:B3063"/>
    <mergeCell ref="A3064:B3064"/>
    <mergeCell ref="F3064:F3066"/>
    <mergeCell ref="M3064:N3065"/>
    <mergeCell ref="A3065:B3065"/>
    <mergeCell ref="A3066:B3066"/>
    <mergeCell ref="M3066:N3066"/>
    <mergeCell ref="A3067:B3069"/>
    <mergeCell ref="C3067:D3067"/>
    <mergeCell ref="E3067:G3067"/>
    <mergeCell ref="H3067:I3067"/>
    <mergeCell ref="L3067:L3069"/>
    <mergeCell ref="M3067:N3067"/>
    <mergeCell ref="C3068:D3068"/>
    <mergeCell ref="E3068:G3068"/>
    <mergeCell ref="H3068:I3068"/>
    <mergeCell ref="M3068:N3068"/>
    <mergeCell ref="C3069:D3069"/>
    <mergeCell ref="E3069:G3069"/>
    <mergeCell ref="H3069:I3069"/>
    <mergeCell ref="M3069:N3069"/>
    <mergeCell ref="A3070:B3072"/>
    <mergeCell ref="C3070:D3070"/>
    <mergeCell ref="E3070:G3070"/>
    <mergeCell ref="H3070:I3070"/>
    <mergeCell ref="L3070:L3071"/>
    <mergeCell ref="M3070:N3071"/>
    <mergeCell ref="C3071:D3071"/>
    <mergeCell ref="H3071:I3071"/>
    <mergeCell ref="C3072:D3072"/>
    <mergeCell ref="H3072:I3072"/>
    <mergeCell ref="L3072:N3074"/>
    <mergeCell ref="A3073:B3073"/>
    <mergeCell ref="C3073:E3073"/>
    <mergeCell ref="I3073:J3073"/>
    <mergeCell ref="B3074:C3074"/>
    <mergeCell ref="D3074:E3074"/>
    <mergeCell ref="G3074:H3074"/>
    <mergeCell ref="I3074:J3074"/>
    <mergeCell ref="A3075:B3075"/>
    <mergeCell ref="D3075:E3075"/>
    <mergeCell ref="G3075:H3075"/>
    <mergeCell ref="I3075:J3075"/>
    <mergeCell ref="L3075:N3076"/>
    <mergeCell ref="A3076:B3076"/>
    <mergeCell ref="D3076:E3076"/>
    <mergeCell ref="G3076:H3076"/>
    <mergeCell ref="I3076:J3076"/>
    <mergeCell ref="A3077:B3077"/>
    <mergeCell ref="D3077:E3077"/>
    <mergeCell ref="G3077:H3077"/>
    <mergeCell ref="I3077:J3077"/>
    <mergeCell ref="K3077:N3078"/>
    <mergeCell ref="A3078:B3078"/>
    <mergeCell ref="D3078:E3078"/>
    <mergeCell ref="G3078:H3078"/>
    <mergeCell ref="I3078:J3078"/>
    <mergeCell ref="A3079:B3079"/>
    <mergeCell ref="D3079:E3079"/>
    <mergeCell ref="G3079:H3079"/>
    <mergeCell ref="I3079:J3079"/>
    <mergeCell ref="K3079:N3079"/>
    <mergeCell ref="A3080:B3080"/>
    <mergeCell ref="D3080:E3080"/>
    <mergeCell ref="G3080:H3080"/>
    <mergeCell ref="I3080:J3080"/>
    <mergeCell ref="K3080:N3081"/>
    <mergeCell ref="A3081:E3081"/>
    <mergeCell ref="G3081:H3081"/>
    <mergeCell ref="I3081:J3081"/>
    <mergeCell ref="A3082:N3082"/>
    <mergeCell ref="A3083:N3084"/>
    <mergeCell ref="A3085:B3085"/>
    <mergeCell ref="C3085:G3085"/>
    <mergeCell ref="H3085:I3085"/>
    <mergeCell ref="K3085:L3085"/>
    <mergeCell ref="M3085:N3085"/>
    <mergeCell ref="A3086:B3086"/>
    <mergeCell ref="C3086:N3086"/>
    <mergeCell ref="A3087:B3087"/>
    <mergeCell ref="C3087:N3087"/>
    <mergeCell ref="A3088:B3088"/>
    <mergeCell ref="C3088:N3088"/>
    <mergeCell ref="A3089:B3089"/>
    <mergeCell ref="C3089:D3089"/>
    <mergeCell ref="E3089:G3089"/>
    <mergeCell ref="H3089:I3089"/>
    <mergeCell ref="J3089:K3089"/>
    <mergeCell ref="L3089:N3089"/>
    <mergeCell ref="A3090:A3092"/>
    <mergeCell ref="B3090:B3092"/>
    <mergeCell ref="C3090:C3092"/>
    <mergeCell ref="D3090:D3092"/>
    <mergeCell ref="E3090:E3092"/>
    <mergeCell ref="F3090:F3092"/>
    <mergeCell ref="G3090:G3092"/>
    <mergeCell ref="H3090:H3092"/>
    <mergeCell ref="I3090:I3092"/>
    <mergeCell ref="J3090:J3092"/>
    <mergeCell ref="K3090:K3092"/>
    <mergeCell ref="L3090:L3092"/>
    <mergeCell ref="M3090:M3092"/>
    <mergeCell ref="N3090:N3092"/>
    <mergeCell ref="A3093:B3093"/>
    <mergeCell ref="A3094:B3094"/>
    <mergeCell ref="A3095:B3095"/>
    <mergeCell ref="A3096:B3096"/>
    <mergeCell ref="A3097:B3097"/>
    <mergeCell ref="A3098:B3098"/>
    <mergeCell ref="A3099:B3099"/>
    <mergeCell ref="A3100:B3100"/>
    <mergeCell ref="K3100:L3102"/>
    <mergeCell ref="M3100:M3102"/>
    <mergeCell ref="A3101:B3101"/>
    <mergeCell ref="A3102:B3102"/>
    <mergeCell ref="A3103:B3103"/>
    <mergeCell ref="F3103:F3105"/>
    <mergeCell ref="M3103:N3104"/>
    <mergeCell ref="A3104:B3104"/>
    <mergeCell ref="A3105:B3105"/>
    <mergeCell ref="M3105:N3105"/>
    <mergeCell ref="A3106:B3108"/>
    <mergeCell ref="C3106:D3106"/>
    <mergeCell ref="E3106:G3106"/>
    <mergeCell ref="H3106:I3106"/>
    <mergeCell ref="L3106:L3108"/>
    <mergeCell ref="M3106:N3106"/>
    <mergeCell ref="C3107:D3107"/>
    <mergeCell ref="E3107:G3107"/>
    <mergeCell ref="H3107:I3107"/>
    <mergeCell ref="M3107:N3107"/>
    <mergeCell ref="C3108:D3108"/>
    <mergeCell ref="E3108:G3108"/>
    <mergeCell ref="H3108:I3108"/>
    <mergeCell ref="M3108:N3108"/>
    <mergeCell ref="A3109:B3111"/>
    <mergeCell ref="C3109:D3109"/>
    <mergeCell ref="E3109:G3109"/>
    <mergeCell ref="H3109:I3109"/>
    <mergeCell ref="L3109:L3110"/>
    <mergeCell ref="M3109:N3110"/>
    <mergeCell ref="C3110:D3110"/>
    <mergeCell ref="H3110:I3110"/>
    <mergeCell ref="C3111:D3111"/>
    <mergeCell ref="H3111:I3111"/>
    <mergeCell ref="L3111:N3113"/>
    <mergeCell ref="A3112:B3112"/>
    <mergeCell ref="C3112:E3112"/>
    <mergeCell ref="I3112:J3112"/>
    <mergeCell ref="B3113:C3113"/>
    <mergeCell ref="D3113:E3113"/>
    <mergeCell ref="G3113:H3113"/>
    <mergeCell ref="I3113:J3113"/>
    <mergeCell ref="A3114:B3114"/>
    <mergeCell ref="D3114:E3114"/>
    <mergeCell ref="G3114:H3114"/>
    <mergeCell ref="I3114:J3114"/>
    <mergeCell ref="L3114:N3115"/>
    <mergeCell ref="A3115:B3115"/>
    <mergeCell ref="D3115:E3115"/>
    <mergeCell ref="G3115:H3115"/>
    <mergeCell ref="I3115:J3115"/>
    <mergeCell ref="A3116:B3116"/>
    <mergeCell ref="D3116:E3116"/>
    <mergeCell ref="G3116:H3116"/>
    <mergeCell ref="I3116:J3116"/>
    <mergeCell ref="K3116:N3117"/>
    <mergeCell ref="A3117:B3117"/>
    <mergeCell ref="D3117:E3117"/>
    <mergeCell ref="G3117:H3117"/>
    <mergeCell ref="I3117:J3117"/>
    <mergeCell ref="A3118:B3118"/>
    <mergeCell ref="D3118:E3118"/>
    <mergeCell ref="G3118:H3118"/>
    <mergeCell ref="I3118:J3118"/>
    <mergeCell ref="K3118:N3118"/>
    <mergeCell ref="A3119:B3119"/>
    <mergeCell ref="D3119:E3119"/>
    <mergeCell ref="G3119:H3119"/>
    <mergeCell ref="I3119:J3119"/>
    <mergeCell ref="K3119:N3120"/>
    <mergeCell ref="A3120:E3120"/>
    <mergeCell ref="G3120:H3120"/>
    <mergeCell ref="I3120:J3120"/>
    <mergeCell ref="A3121:N3121"/>
    <mergeCell ref="A3122:N3123"/>
    <mergeCell ref="A3124:B3124"/>
    <mergeCell ref="C3124:G3124"/>
    <mergeCell ref="H3124:I3124"/>
    <mergeCell ref="K3124:L3124"/>
    <mergeCell ref="M3124:N3124"/>
    <mergeCell ref="A3125:B3125"/>
    <mergeCell ref="C3125:N3125"/>
    <mergeCell ref="A3126:B3126"/>
    <mergeCell ref="C3126:N3126"/>
    <mergeCell ref="A3127:B3127"/>
    <mergeCell ref="C3127:N3127"/>
    <mergeCell ref="A3128:B3128"/>
    <mergeCell ref="C3128:D3128"/>
    <mergeCell ref="E3128:G3128"/>
    <mergeCell ref="H3128:I3128"/>
    <mergeCell ref="J3128:K3128"/>
    <mergeCell ref="L3128:N3128"/>
    <mergeCell ref="A3129:A3131"/>
    <mergeCell ref="B3129:B3131"/>
    <mergeCell ref="C3129:C3131"/>
    <mergeCell ref="D3129:D3131"/>
    <mergeCell ref="E3129:E3131"/>
    <mergeCell ref="F3129:F3131"/>
    <mergeCell ref="G3129:G3131"/>
    <mergeCell ref="H3129:H3131"/>
    <mergeCell ref="I3129:I3131"/>
    <mergeCell ref="J3129:J3131"/>
    <mergeCell ref="K3129:K3131"/>
    <mergeCell ref="L3129:L3131"/>
    <mergeCell ref="M3129:M3131"/>
    <mergeCell ref="N3129:N3131"/>
    <mergeCell ref="A3132:B3132"/>
    <mergeCell ref="A3133:B3133"/>
    <mergeCell ref="A3134:B3134"/>
    <mergeCell ref="A3135:B3135"/>
    <mergeCell ref="A3136:B3136"/>
    <mergeCell ref="A3137:B3137"/>
    <mergeCell ref="A3138:B3138"/>
    <mergeCell ref="A3139:B3139"/>
    <mergeCell ref="K3139:L3141"/>
    <mergeCell ref="M3139:M3141"/>
    <mergeCell ref="A3140:B3140"/>
    <mergeCell ref="A3141:B3141"/>
    <mergeCell ref="A3142:B3142"/>
    <mergeCell ref="F3142:F3144"/>
    <mergeCell ref="M3142:N3143"/>
    <mergeCell ref="A3143:B3143"/>
    <mergeCell ref="A3144:B3144"/>
    <mergeCell ref="M3144:N3144"/>
    <mergeCell ref="A3145:B3147"/>
    <mergeCell ref="C3145:D3145"/>
    <mergeCell ref="E3145:G3145"/>
    <mergeCell ref="H3145:I3145"/>
    <mergeCell ref="L3145:L3147"/>
    <mergeCell ref="M3145:N3145"/>
    <mergeCell ref="C3146:D3146"/>
    <mergeCell ref="E3146:G3146"/>
    <mergeCell ref="H3146:I3146"/>
    <mergeCell ref="M3146:N3146"/>
    <mergeCell ref="C3147:D3147"/>
    <mergeCell ref="E3147:G3147"/>
    <mergeCell ref="H3147:I3147"/>
    <mergeCell ref="M3147:N3147"/>
    <mergeCell ref="A3148:B3150"/>
    <mergeCell ref="C3148:D3148"/>
    <mergeCell ref="E3148:G3148"/>
    <mergeCell ref="H3148:I3148"/>
    <mergeCell ref="L3148:L3149"/>
    <mergeCell ref="M3148:N3149"/>
    <mergeCell ref="C3149:D3149"/>
    <mergeCell ref="H3149:I3149"/>
    <mergeCell ref="C3150:D3150"/>
    <mergeCell ref="H3150:I3150"/>
    <mergeCell ref="L3150:N3152"/>
    <mergeCell ref="A3151:B3151"/>
    <mergeCell ref="C3151:E3151"/>
    <mergeCell ref="I3151:J3151"/>
    <mergeCell ref="B3152:C3152"/>
    <mergeCell ref="D3152:E3152"/>
    <mergeCell ref="G3152:H3152"/>
    <mergeCell ref="I3152:J3152"/>
    <mergeCell ref="A3153:B3153"/>
    <mergeCell ref="D3153:E3153"/>
    <mergeCell ref="G3153:H3153"/>
    <mergeCell ref="I3153:J3153"/>
    <mergeCell ref="L3153:N3154"/>
    <mergeCell ref="A3154:B3154"/>
    <mergeCell ref="D3154:E3154"/>
    <mergeCell ref="G3154:H3154"/>
    <mergeCell ref="I3154:J3154"/>
    <mergeCell ref="A3155:B3155"/>
    <mergeCell ref="D3155:E3155"/>
    <mergeCell ref="G3155:H3155"/>
    <mergeCell ref="I3155:J3155"/>
    <mergeCell ref="K3155:N3156"/>
    <mergeCell ref="A3156:B3156"/>
    <mergeCell ref="D3156:E3156"/>
    <mergeCell ref="G3156:H3156"/>
    <mergeCell ref="I3156:J3156"/>
    <mergeCell ref="A3157:B3157"/>
    <mergeCell ref="D3157:E3157"/>
    <mergeCell ref="G3157:H3157"/>
    <mergeCell ref="I3157:J3157"/>
    <mergeCell ref="K3157:N3157"/>
    <mergeCell ref="A3158:B3158"/>
    <mergeCell ref="D3158:E3158"/>
    <mergeCell ref="G3158:H3158"/>
    <mergeCell ref="I3158:J3158"/>
    <mergeCell ref="K3158:N3159"/>
    <mergeCell ref="A3159:E3159"/>
    <mergeCell ref="G3159:H3159"/>
    <mergeCell ref="I3159:J3159"/>
    <mergeCell ref="A3160:N3160"/>
    <mergeCell ref="A3161:N3162"/>
    <mergeCell ref="A3163:B3163"/>
    <mergeCell ref="C3163:G3163"/>
    <mergeCell ref="H3163:I3163"/>
    <mergeCell ref="K3163:L3163"/>
    <mergeCell ref="M3163:N3163"/>
    <mergeCell ref="A3164:B3164"/>
    <mergeCell ref="C3164:N3164"/>
    <mergeCell ref="A3165:B3165"/>
    <mergeCell ref="C3165:N3165"/>
    <mergeCell ref="A3166:B3166"/>
    <mergeCell ref="C3166:N3166"/>
    <mergeCell ref="A3167:B3167"/>
    <mergeCell ref="C3167:D3167"/>
    <mergeCell ref="E3167:G3167"/>
    <mergeCell ref="H3167:I3167"/>
    <mergeCell ref="J3167:K3167"/>
    <mergeCell ref="L3167:N3167"/>
    <mergeCell ref="A3168:A3170"/>
    <mergeCell ref="B3168:B3170"/>
    <mergeCell ref="C3168:C3170"/>
    <mergeCell ref="D3168:D3170"/>
    <mergeCell ref="E3168:E3170"/>
    <mergeCell ref="F3168:F3170"/>
    <mergeCell ref="G3168:G3170"/>
    <mergeCell ref="H3168:H3170"/>
    <mergeCell ref="I3168:I3170"/>
    <mergeCell ref="J3168:J3170"/>
    <mergeCell ref="K3168:K3170"/>
    <mergeCell ref="L3168:L3170"/>
    <mergeCell ref="M3168:M3170"/>
    <mergeCell ref="N3168:N3170"/>
    <mergeCell ref="A3171:B3171"/>
    <mergeCell ref="A3172:B3172"/>
    <mergeCell ref="A3173:B3173"/>
    <mergeCell ref="A3174:B3174"/>
    <mergeCell ref="A3175:B3175"/>
    <mergeCell ref="A3176:B3176"/>
    <mergeCell ref="A3177:B3177"/>
    <mergeCell ref="A3178:B3178"/>
    <mergeCell ref="K3178:L3180"/>
    <mergeCell ref="M3178:M3180"/>
    <mergeCell ref="A3179:B3179"/>
    <mergeCell ref="A3180:B3180"/>
    <mergeCell ref="A3181:B3181"/>
    <mergeCell ref="F3181:F3183"/>
    <mergeCell ref="M3181:N3182"/>
    <mergeCell ref="A3182:B3182"/>
    <mergeCell ref="A3183:B3183"/>
    <mergeCell ref="M3183:N3183"/>
    <mergeCell ref="A3184:B3186"/>
    <mergeCell ref="C3184:D3184"/>
    <mergeCell ref="E3184:G3184"/>
    <mergeCell ref="H3184:I3184"/>
    <mergeCell ref="L3184:L3186"/>
    <mergeCell ref="M3184:N3184"/>
    <mergeCell ref="C3185:D3185"/>
    <mergeCell ref="E3185:G3185"/>
    <mergeCell ref="H3185:I3185"/>
    <mergeCell ref="M3185:N3185"/>
    <mergeCell ref="C3186:D3186"/>
    <mergeCell ref="E3186:G3186"/>
    <mergeCell ref="H3186:I3186"/>
    <mergeCell ref="M3186:N3186"/>
    <mergeCell ref="A3187:B3189"/>
    <mergeCell ref="C3187:D3187"/>
    <mergeCell ref="E3187:G3187"/>
    <mergeCell ref="H3187:I3187"/>
    <mergeCell ref="L3187:L3188"/>
    <mergeCell ref="M3187:N3188"/>
    <mergeCell ref="C3188:D3188"/>
    <mergeCell ref="H3188:I3188"/>
    <mergeCell ref="C3189:D3189"/>
    <mergeCell ref="H3189:I3189"/>
    <mergeCell ref="L3189:N3191"/>
    <mergeCell ref="A3190:B3190"/>
    <mergeCell ref="C3190:E3190"/>
    <mergeCell ref="I3190:J3190"/>
    <mergeCell ref="B3191:C3191"/>
    <mergeCell ref="D3191:E3191"/>
    <mergeCell ref="G3191:H3191"/>
    <mergeCell ref="I3191:J3191"/>
    <mergeCell ref="A3192:B3192"/>
    <mergeCell ref="D3192:E3192"/>
    <mergeCell ref="G3192:H3192"/>
    <mergeCell ref="I3192:J3192"/>
    <mergeCell ref="L3192:N3193"/>
    <mergeCell ref="A3193:B3193"/>
    <mergeCell ref="D3193:E3193"/>
    <mergeCell ref="G3193:H3193"/>
    <mergeCell ref="I3193:J3193"/>
    <mergeCell ref="A3194:B3194"/>
    <mergeCell ref="D3194:E3194"/>
    <mergeCell ref="G3194:H3194"/>
    <mergeCell ref="I3194:J3194"/>
    <mergeCell ref="K3194:N3195"/>
    <mergeCell ref="A3195:B3195"/>
    <mergeCell ref="D3195:E3195"/>
    <mergeCell ref="G3195:H3195"/>
    <mergeCell ref="I3195:J3195"/>
    <mergeCell ref="A3196:B3196"/>
    <mergeCell ref="D3196:E3196"/>
    <mergeCell ref="G3196:H3196"/>
    <mergeCell ref="I3196:J3196"/>
    <mergeCell ref="K3196:N3196"/>
    <mergeCell ref="A3197:B3197"/>
    <mergeCell ref="D3197:E3197"/>
    <mergeCell ref="G3197:H3197"/>
    <mergeCell ref="I3197:J3197"/>
    <mergeCell ref="K3197:N3198"/>
    <mergeCell ref="A3198:E3198"/>
    <mergeCell ref="G3198:H3198"/>
    <mergeCell ref="I3198:J3198"/>
    <mergeCell ref="A3199:N3199"/>
    <mergeCell ref="A3200:N3201"/>
    <mergeCell ref="A3202:B3202"/>
    <mergeCell ref="C3202:G3202"/>
    <mergeCell ref="H3202:I3202"/>
    <mergeCell ref="K3202:L3202"/>
    <mergeCell ref="M3202:N3202"/>
    <mergeCell ref="A3203:B3203"/>
    <mergeCell ref="C3203:N3203"/>
    <mergeCell ref="A3204:B3204"/>
    <mergeCell ref="C3204:N3204"/>
    <mergeCell ref="A3205:B3205"/>
    <mergeCell ref="C3205:N3205"/>
    <mergeCell ref="A3206:B3206"/>
    <mergeCell ref="C3206:D3206"/>
    <mergeCell ref="E3206:G3206"/>
    <mergeCell ref="H3206:I3206"/>
    <mergeCell ref="J3206:K3206"/>
    <mergeCell ref="L3206:N3206"/>
    <mergeCell ref="A3207:A3209"/>
    <mergeCell ref="B3207:B3209"/>
    <mergeCell ref="C3207:C3209"/>
    <mergeCell ref="D3207:D3209"/>
    <mergeCell ref="E3207:E3209"/>
    <mergeCell ref="F3207:F3209"/>
    <mergeCell ref="G3207:G3209"/>
    <mergeCell ref="H3207:H3209"/>
    <mergeCell ref="I3207:I3209"/>
    <mergeCell ref="J3207:J3209"/>
    <mergeCell ref="K3207:K3209"/>
    <mergeCell ref="L3207:L3209"/>
    <mergeCell ref="M3207:M3209"/>
    <mergeCell ref="N3207:N3209"/>
    <mergeCell ref="A3210:B3210"/>
    <mergeCell ref="A3211:B3211"/>
    <mergeCell ref="A3212:B3212"/>
    <mergeCell ref="A3213:B3213"/>
    <mergeCell ref="A3214:B3214"/>
    <mergeCell ref="A3215:B3215"/>
    <mergeCell ref="A3216:B3216"/>
    <mergeCell ref="A3217:B3217"/>
    <mergeCell ref="K3217:L3219"/>
    <mergeCell ref="M3217:M3219"/>
    <mergeCell ref="A3218:B3218"/>
    <mergeCell ref="A3219:B3219"/>
    <mergeCell ref="A3220:B3220"/>
    <mergeCell ref="F3220:F3222"/>
    <mergeCell ref="M3220:N3221"/>
    <mergeCell ref="A3221:B3221"/>
    <mergeCell ref="A3222:B3222"/>
    <mergeCell ref="M3222:N3222"/>
    <mergeCell ref="A3223:B3225"/>
    <mergeCell ref="C3223:D3223"/>
    <mergeCell ref="E3223:G3223"/>
    <mergeCell ref="H3223:I3223"/>
    <mergeCell ref="L3223:L3225"/>
    <mergeCell ref="M3223:N3223"/>
    <mergeCell ref="C3224:D3224"/>
    <mergeCell ref="E3224:G3224"/>
    <mergeCell ref="H3224:I3224"/>
    <mergeCell ref="M3224:N3224"/>
    <mergeCell ref="C3225:D3225"/>
    <mergeCell ref="E3225:G3225"/>
    <mergeCell ref="H3225:I3225"/>
    <mergeCell ref="M3225:N3225"/>
    <mergeCell ref="A3226:B3228"/>
    <mergeCell ref="C3226:D3226"/>
    <mergeCell ref="E3226:G3226"/>
    <mergeCell ref="H3226:I3226"/>
    <mergeCell ref="L3226:L3227"/>
    <mergeCell ref="M3226:N3227"/>
    <mergeCell ref="C3227:D3227"/>
    <mergeCell ref="H3227:I3227"/>
    <mergeCell ref="C3228:D3228"/>
    <mergeCell ref="H3228:I3228"/>
    <mergeCell ref="L3228:N3230"/>
    <mergeCell ref="A3229:B3229"/>
    <mergeCell ref="C3229:E3229"/>
    <mergeCell ref="I3229:J3229"/>
    <mergeCell ref="B3230:C3230"/>
    <mergeCell ref="D3230:E3230"/>
    <mergeCell ref="G3230:H3230"/>
    <mergeCell ref="I3230:J3230"/>
    <mergeCell ref="A3231:B3231"/>
    <mergeCell ref="D3231:E3231"/>
    <mergeCell ref="G3231:H3231"/>
    <mergeCell ref="I3231:J3231"/>
    <mergeCell ref="L3231:N3232"/>
    <mergeCell ref="A3232:B3232"/>
    <mergeCell ref="D3232:E3232"/>
    <mergeCell ref="G3232:H3232"/>
    <mergeCell ref="I3232:J3232"/>
    <mergeCell ref="A3233:B3233"/>
    <mergeCell ref="D3233:E3233"/>
    <mergeCell ref="G3233:H3233"/>
    <mergeCell ref="I3233:J3233"/>
    <mergeCell ref="K3233:N3234"/>
    <mergeCell ref="A3234:B3234"/>
    <mergeCell ref="D3234:E3234"/>
    <mergeCell ref="G3234:H3234"/>
    <mergeCell ref="I3234:J3234"/>
    <mergeCell ref="A3235:B3235"/>
    <mergeCell ref="D3235:E3235"/>
    <mergeCell ref="G3235:H3235"/>
    <mergeCell ref="I3235:J3235"/>
    <mergeCell ref="K3235:N3235"/>
    <mergeCell ref="A3236:B3236"/>
    <mergeCell ref="D3236:E3236"/>
    <mergeCell ref="G3236:H3236"/>
    <mergeCell ref="I3236:J3236"/>
    <mergeCell ref="K3236:N3237"/>
    <mergeCell ref="A3237:E3237"/>
    <mergeCell ref="G3237:H3237"/>
    <mergeCell ref="I3237:J3237"/>
    <mergeCell ref="A3238:N3238"/>
    <mergeCell ref="A3239:N3240"/>
    <mergeCell ref="A3241:B3241"/>
    <mergeCell ref="C3241:G3241"/>
    <mergeCell ref="H3241:I3241"/>
    <mergeCell ref="K3241:L3241"/>
    <mergeCell ref="M3241:N3241"/>
    <mergeCell ref="A3242:B3242"/>
    <mergeCell ref="C3242:N3242"/>
    <mergeCell ref="A3243:B3243"/>
    <mergeCell ref="C3243:N3243"/>
    <mergeCell ref="A3244:B3244"/>
    <mergeCell ref="C3244:N3244"/>
    <mergeCell ref="A3245:B3245"/>
    <mergeCell ref="C3245:D3245"/>
    <mergeCell ref="E3245:G3245"/>
    <mergeCell ref="H3245:I3245"/>
    <mergeCell ref="J3245:K3245"/>
    <mergeCell ref="L3245:N3245"/>
    <mergeCell ref="A3246:A3248"/>
    <mergeCell ref="B3246:B3248"/>
    <mergeCell ref="C3246:C3248"/>
    <mergeCell ref="D3246:D3248"/>
    <mergeCell ref="E3246:E3248"/>
    <mergeCell ref="F3246:F3248"/>
    <mergeCell ref="G3246:G3248"/>
    <mergeCell ref="H3246:H3248"/>
    <mergeCell ref="I3246:I3248"/>
    <mergeCell ref="J3246:J3248"/>
    <mergeCell ref="K3246:K3248"/>
    <mergeCell ref="L3246:L3248"/>
    <mergeCell ref="M3246:M3248"/>
    <mergeCell ref="N3246:N3248"/>
    <mergeCell ref="A3249:B3249"/>
    <mergeCell ref="A3250:B3250"/>
    <mergeCell ref="A3251:B3251"/>
    <mergeCell ref="A3252:B3252"/>
    <mergeCell ref="A3253:B3253"/>
    <mergeCell ref="A3254:B3254"/>
    <mergeCell ref="A3255:B3255"/>
    <mergeCell ref="A3256:B3256"/>
    <mergeCell ref="K3256:L3258"/>
    <mergeCell ref="M3256:M3258"/>
    <mergeCell ref="A3257:B3257"/>
    <mergeCell ref="A3258:B3258"/>
    <mergeCell ref="A3259:B3259"/>
    <mergeCell ref="F3259:F3261"/>
    <mergeCell ref="M3259:N3260"/>
    <mergeCell ref="A3260:B3260"/>
    <mergeCell ref="A3261:B3261"/>
    <mergeCell ref="M3261:N3261"/>
    <mergeCell ref="A3262:B3264"/>
    <mergeCell ref="C3262:D3262"/>
    <mergeCell ref="E3262:G3262"/>
    <mergeCell ref="H3262:I3262"/>
    <mergeCell ref="L3262:L3264"/>
    <mergeCell ref="M3262:N3262"/>
    <mergeCell ref="C3263:D3263"/>
    <mergeCell ref="E3263:G3263"/>
    <mergeCell ref="H3263:I3263"/>
    <mergeCell ref="M3263:N3263"/>
    <mergeCell ref="C3264:D3264"/>
    <mergeCell ref="E3264:G3264"/>
    <mergeCell ref="H3264:I3264"/>
    <mergeCell ref="M3264:N3264"/>
    <mergeCell ref="A3265:B3267"/>
    <mergeCell ref="C3265:D3265"/>
    <mergeCell ref="E3265:G3265"/>
    <mergeCell ref="H3265:I3265"/>
    <mergeCell ref="L3265:L3266"/>
    <mergeCell ref="M3265:N3266"/>
    <mergeCell ref="C3266:D3266"/>
    <mergeCell ref="H3266:I3266"/>
    <mergeCell ref="C3267:D3267"/>
    <mergeCell ref="H3267:I3267"/>
    <mergeCell ref="L3267:N3269"/>
    <mergeCell ref="A3268:B3268"/>
    <mergeCell ref="C3268:E3268"/>
    <mergeCell ref="I3268:J3268"/>
    <mergeCell ref="B3269:C3269"/>
    <mergeCell ref="D3269:E3269"/>
    <mergeCell ref="G3269:H3269"/>
    <mergeCell ref="I3269:J3269"/>
    <mergeCell ref="A3270:B3270"/>
    <mergeCell ref="D3270:E3270"/>
    <mergeCell ref="G3270:H3270"/>
    <mergeCell ref="I3270:J3270"/>
    <mergeCell ref="L3270:N3271"/>
    <mergeCell ref="A3271:B3271"/>
    <mergeCell ref="D3271:E3271"/>
    <mergeCell ref="G3271:H3271"/>
    <mergeCell ref="I3271:J3271"/>
    <mergeCell ref="A3272:B3272"/>
    <mergeCell ref="D3272:E3272"/>
    <mergeCell ref="G3272:H3272"/>
    <mergeCell ref="I3272:J3272"/>
    <mergeCell ref="K3272:N3273"/>
    <mergeCell ref="A3273:B3273"/>
    <mergeCell ref="D3273:E3273"/>
    <mergeCell ref="G3273:H3273"/>
    <mergeCell ref="I3273:J3273"/>
    <mergeCell ref="A3274:B3274"/>
    <mergeCell ref="D3274:E3274"/>
    <mergeCell ref="G3274:H3274"/>
    <mergeCell ref="I3274:J3274"/>
    <mergeCell ref="K3274:N3274"/>
    <mergeCell ref="A3275:B3275"/>
    <mergeCell ref="D3275:E3275"/>
    <mergeCell ref="G3275:H3275"/>
    <mergeCell ref="I3275:J3275"/>
    <mergeCell ref="K3275:N3276"/>
    <mergeCell ref="A3276:E3276"/>
    <mergeCell ref="G3276:H3276"/>
    <mergeCell ref="I3276:J3276"/>
    <mergeCell ref="A3277:N3277"/>
    <mergeCell ref="A3278:N3279"/>
    <mergeCell ref="A3280:B3280"/>
    <mergeCell ref="C3280:G3280"/>
    <mergeCell ref="H3280:I3280"/>
    <mergeCell ref="K3280:L3280"/>
    <mergeCell ref="M3280:N3280"/>
    <mergeCell ref="A3281:B3281"/>
    <mergeCell ref="C3281:N3281"/>
    <mergeCell ref="A3282:B3282"/>
    <mergeCell ref="C3282:N3282"/>
    <mergeCell ref="A3283:B3283"/>
    <mergeCell ref="C3283:N3283"/>
    <mergeCell ref="A3284:B3284"/>
    <mergeCell ref="C3284:D3284"/>
    <mergeCell ref="E3284:G3284"/>
    <mergeCell ref="H3284:I3284"/>
    <mergeCell ref="J3284:K3284"/>
    <mergeCell ref="L3284:N3284"/>
    <mergeCell ref="A3285:A3287"/>
    <mergeCell ref="B3285:B3287"/>
    <mergeCell ref="C3285:C3287"/>
    <mergeCell ref="D3285:D3287"/>
    <mergeCell ref="E3285:E3287"/>
    <mergeCell ref="F3285:F3287"/>
    <mergeCell ref="G3285:G3287"/>
    <mergeCell ref="H3285:H3287"/>
    <mergeCell ref="I3285:I3287"/>
    <mergeCell ref="J3285:J3287"/>
    <mergeCell ref="K3285:K3287"/>
    <mergeCell ref="L3285:L3287"/>
    <mergeCell ref="M3285:M3287"/>
    <mergeCell ref="N3285:N3287"/>
    <mergeCell ref="A3288:B3288"/>
    <mergeCell ref="A3289:B3289"/>
    <mergeCell ref="A3290:B3290"/>
    <mergeCell ref="A3291:B3291"/>
    <mergeCell ref="A3292:B3292"/>
    <mergeCell ref="A3293:B3293"/>
    <mergeCell ref="A3294:B3294"/>
    <mergeCell ref="A3295:B3295"/>
    <mergeCell ref="K3295:L3297"/>
    <mergeCell ref="M3295:M3297"/>
    <mergeCell ref="A3296:B3296"/>
    <mergeCell ref="A3297:B3297"/>
    <mergeCell ref="A3298:B3298"/>
    <mergeCell ref="F3298:F3300"/>
    <mergeCell ref="M3298:N3299"/>
    <mergeCell ref="A3299:B3299"/>
    <mergeCell ref="A3300:B3300"/>
    <mergeCell ref="M3300:N3300"/>
    <mergeCell ref="A3301:B3303"/>
    <mergeCell ref="C3301:D3301"/>
    <mergeCell ref="E3301:G3301"/>
    <mergeCell ref="H3301:I3301"/>
    <mergeCell ref="L3301:L3303"/>
    <mergeCell ref="M3301:N3301"/>
    <mergeCell ref="C3302:D3302"/>
    <mergeCell ref="E3302:G3302"/>
    <mergeCell ref="H3302:I3302"/>
    <mergeCell ref="M3302:N3302"/>
    <mergeCell ref="C3303:D3303"/>
    <mergeCell ref="E3303:G3303"/>
    <mergeCell ref="H3303:I3303"/>
    <mergeCell ref="M3303:N3303"/>
    <mergeCell ref="A3304:B3306"/>
    <mergeCell ref="C3304:D3304"/>
    <mergeCell ref="E3304:G3304"/>
    <mergeCell ref="H3304:I3304"/>
    <mergeCell ref="L3304:L3305"/>
    <mergeCell ref="M3304:N3305"/>
    <mergeCell ref="C3305:D3305"/>
    <mergeCell ref="H3305:I3305"/>
    <mergeCell ref="C3306:D3306"/>
    <mergeCell ref="H3306:I3306"/>
    <mergeCell ref="L3306:N3308"/>
    <mergeCell ref="A3307:B3307"/>
    <mergeCell ref="C3307:E3307"/>
    <mergeCell ref="I3307:J3307"/>
    <mergeCell ref="B3308:C3308"/>
    <mergeCell ref="D3308:E3308"/>
    <mergeCell ref="G3308:H3308"/>
    <mergeCell ref="I3308:J3308"/>
    <mergeCell ref="A3309:B3309"/>
    <mergeCell ref="D3309:E3309"/>
    <mergeCell ref="G3309:H3309"/>
    <mergeCell ref="I3309:J3309"/>
    <mergeCell ref="L3309:N3310"/>
    <mergeCell ref="A3310:B3310"/>
    <mergeCell ref="D3310:E3310"/>
    <mergeCell ref="G3310:H3310"/>
    <mergeCell ref="I3310:J3310"/>
    <mergeCell ref="A3311:B3311"/>
    <mergeCell ref="D3311:E3311"/>
    <mergeCell ref="G3311:H3311"/>
    <mergeCell ref="I3311:J3311"/>
    <mergeCell ref="K3311:N3312"/>
    <mergeCell ref="A3312:B3312"/>
    <mergeCell ref="D3312:E3312"/>
    <mergeCell ref="G3312:H3312"/>
    <mergeCell ref="I3312:J3312"/>
    <mergeCell ref="A3313:B3313"/>
    <mergeCell ref="D3313:E3313"/>
    <mergeCell ref="G3313:H3313"/>
    <mergeCell ref="I3313:J3313"/>
    <mergeCell ref="K3313:N3313"/>
    <mergeCell ref="A3314:B3314"/>
    <mergeCell ref="D3314:E3314"/>
    <mergeCell ref="G3314:H3314"/>
    <mergeCell ref="I3314:J3314"/>
    <mergeCell ref="K3314:N3315"/>
    <mergeCell ref="A3315:E3315"/>
    <mergeCell ref="G3315:H3315"/>
    <mergeCell ref="I3315:J3315"/>
    <mergeCell ref="A3316:N3316"/>
    <mergeCell ref="A3317:N3318"/>
    <mergeCell ref="A3319:B3319"/>
    <mergeCell ref="C3319:G3319"/>
    <mergeCell ref="H3319:I3319"/>
    <mergeCell ref="K3319:L3319"/>
    <mergeCell ref="M3319:N3319"/>
    <mergeCell ref="A3320:B3320"/>
    <mergeCell ref="C3320:N3320"/>
    <mergeCell ref="A3321:B3321"/>
    <mergeCell ref="C3321:N3321"/>
    <mergeCell ref="A3322:B3322"/>
    <mergeCell ref="C3322:N3322"/>
    <mergeCell ref="A3323:B3323"/>
    <mergeCell ref="C3323:D3323"/>
    <mergeCell ref="E3323:G3323"/>
    <mergeCell ref="H3323:I3323"/>
    <mergeCell ref="J3323:K3323"/>
    <mergeCell ref="L3323:N3323"/>
    <mergeCell ref="A3324:A3326"/>
    <mergeCell ref="B3324:B3326"/>
    <mergeCell ref="C3324:C3326"/>
    <mergeCell ref="D3324:D3326"/>
    <mergeCell ref="E3324:E3326"/>
    <mergeCell ref="F3324:F3326"/>
    <mergeCell ref="G3324:G3326"/>
    <mergeCell ref="H3324:H3326"/>
    <mergeCell ref="I3324:I3326"/>
    <mergeCell ref="J3324:J3326"/>
    <mergeCell ref="K3324:K3326"/>
    <mergeCell ref="L3324:L3326"/>
    <mergeCell ref="M3324:M3326"/>
    <mergeCell ref="N3324:N3326"/>
    <mergeCell ref="A3327:B3327"/>
    <mergeCell ref="A3328:B3328"/>
    <mergeCell ref="A3329:B3329"/>
    <mergeCell ref="A3330:B3330"/>
    <mergeCell ref="A3331:B3331"/>
    <mergeCell ref="A3332:B3332"/>
    <mergeCell ref="A3333:B3333"/>
    <mergeCell ref="A3334:B3334"/>
    <mergeCell ref="K3334:L3336"/>
    <mergeCell ref="M3334:M3336"/>
    <mergeCell ref="A3335:B3335"/>
    <mergeCell ref="A3336:B3336"/>
    <mergeCell ref="A3337:B3337"/>
    <mergeCell ref="F3337:F3339"/>
    <mergeCell ref="M3337:N3338"/>
    <mergeCell ref="A3338:B3338"/>
    <mergeCell ref="A3339:B3339"/>
    <mergeCell ref="M3339:N3339"/>
    <mergeCell ref="A3340:B3342"/>
    <mergeCell ref="C3340:D3340"/>
    <mergeCell ref="E3340:G3340"/>
    <mergeCell ref="H3340:I3340"/>
    <mergeCell ref="L3340:L3342"/>
    <mergeCell ref="M3340:N3340"/>
    <mergeCell ref="C3341:D3341"/>
    <mergeCell ref="E3341:G3341"/>
    <mergeCell ref="H3341:I3341"/>
    <mergeCell ref="M3341:N3341"/>
    <mergeCell ref="C3342:D3342"/>
    <mergeCell ref="E3342:G3342"/>
    <mergeCell ref="H3342:I3342"/>
    <mergeCell ref="M3342:N3342"/>
    <mergeCell ref="A3343:B3345"/>
    <mergeCell ref="C3343:D3343"/>
    <mergeCell ref="E3343:G3343"/>
    <mergeCell ref="H3343:I3343"/>
    <mergeCell ref="L3343:L3344"/>
    <mergeCell ref="M3343:N3344"/>
    <mergeCell ref="C3344:D3344"/>
    <mergeCell ref="H3344:I3344"/>
    <mergeCell ref="C3345:D3345"/>
    <mergeCell ref="H3345:I3345"/>
    <mergeCell ref="L3345:N3347"/>
    <mergeCell ref="A3346:B3346"/>
    <mergeCell ref="C3346:E3346"/>
    <mergeCell ref="I3346:J3346"/>
    <mergeCell ref="B3347:C3347"/>
    <mergeCell ref="D3347:E3347"/>
    <mergeCell ref="G3347:H3347"/>
    <mergeCell ref="I3347:J3347"/>
    <mergeCell ref="A3348:B3348"/>
    <mergeCell ref="D3348:E3348"/>
    <mergeCell ref="G3348:H3348"/>
    <mergeCell ref="I3348:J3348"/>
    <mergeCell ref="L3348:N3349"/>
    <mergeCell ref="A3349:B3349"/>
    <mergeCell ref="D3349:E3349"/>
    <mergeCell ref="G3349:H3349"/>
    <mergeCell ref="I3349:J3349"/>
    <mergeCell ref="A3350:B3350"/>
    <mergeCell ref="D3350:E3350"/>
    <mergeCell ref="G3350:H3350"/>
    <mergeCell ref="I3350:J3350"/>
    <mergeCell ref="K3350:N3351"/>
    <mergeCell ref="A3351:B3351"/>
    <mergeCell ref="D3351:E3351"/>
    <mergeCell ref="G3351:H3351"/>
    <mergeCell ref="I3351:J3351"/>
    <mergeCell ref="A3352:B3352"/>
    <mergeCell ref="D3352:E3352"/>
    <mergeCell ref="G3352:H3352"/>
    <mergeCell ref="I3352:J3352"/>
    <mergeCell ref="K3352:N3352"/>
    <mergeCell ref="A3353:B3353"/>
    <mergeCell ref="D3353:E3353"/>
    <mergeCell ref="G3353:H3353"/>
    <mergeCell ref="I3353:J3353"/>
    <mergeCell ref="K3353:N3354"/>
    <mergeCell ref="A3354:E3354"/>
    <mergeCell ref="G3354:H3354"/>
    <mergeCell ref="I3354:J3354"/>
    <mergeCell ref="A3355:N3355"/>
    <mergeCell ref="A3356:N3357"/>
    <mergeCell ref="A3358:B3358"/>
    <mergeCell ref="C3358:G3358"/>
    <mergeCell ref="H3358:I3358"/>
    <mergeCell ref="K3358:L3358"/>
    <mergeCell ref="M3358:N3358"/>
    <mergeCell ref="A3359:B3359"/>
    <mergeCell ref="C3359:N3359"/>
    <mergeCell ref="A3360:B3360"/>
    <mergeCell ref="C3360:N3360"/>
    <mergeCell ref="A3361:B3361"/>
    <mergeCell ref="C3361:N3361"/>
    <mergeCell ref="A3362:B3362"/>
    <mergeCell ref="C3362:D3362"/>
    <mergeCell ref="E3362:G3362"/>
    <mergeCell ref="H3362:I3362"/>
    <mergeCell ref="J3362:K3362"/>
    <mergeCell ref="L3362:N3362"/>
    <mergeCell ref="A3363:A3365"/>
    <mergeCell ref="B3363:B3365"/>
    <mergeCell ref="C3363:C3365"/>
    <mergeCell ref="D3363:D3365"/>
    <mergeCell ref="E3363:E3365"/>
    <mergeCell ref="F3363:F3365"/>
    <mergeCell ref="G3363:G3365"/>
    <mergeCell ref="H3363:H3365"/>
    <mergeCell ref="I3363:I3365"/>
    <mergeCell ref="J3363:J3365"/>
    <mergeCell ref="K3363:K3365"/>
    <mergeCell ref="L3363:L3365"/>
    <mergeCell ref="M3363:M3365"/>
    <mergeCell ref="N3363:N3365"/>
    <mergeCell ref="A3366:B3366"/>
    <mergeCell ref="A3367:B3367"/>
    <mergeCell ref="A3368:B3368"/>
    <mergeCell ref="A3369:B3369"/>
    <mergeCell ref="A3370:B3370"/>
    <mergeCell ref="A3371:B3371"/>
    <mergeCell ref="A3372:B3372"/>
    <mergeCell ref="A3373:B3373"/>
    <mergeCell ref="K3373:L3375"/>
    <mergeCell ref="M3373:M3375"/>
    <mergeCell ref="A3374:B3374"/>
    <mergeCell ref="A3375:B3375"/>
    <mergeCell ref="A3376:B3376"/>
    <mergeCell ref="F3376:F3378"/>
    <mergeCell ref="M3376:N3377"/>
    <mergeCell ref="A3377:B3377"/>
    <mergeCell ref="A3378:B3378"/>
    <mergeCell ref="M3378:N3378"/>
    <mergeCell ref="A3379:B3381"/>
    <mergeCell ref="C3379:D3379"/>
    <mergeCell ref="E3379:G3379"/>
    <mergeCell ref="H3379:I3379"/>
    <mergeCell ref="L3379:L3381"/>
    <mergeCell ref="M3379:N3379"/>
    <mergeCell ref="C3380:D3380"/>
    <mergeCell ref="E3380:G3380"/>
    <mergeCell ref="H3380:I3380"/>
    <mergeCell ref="M3380:N3380"/>
    <mergeCell ref="C3381:D3381"/>
    <mergeCell ref="E3381:G3381"/>
    <mergeCell ref="H3381:I3381"/>
    <mergeCell ref="M3381:N3381"/>
    <mergeCell ref="A3382:B3384"/>
    <mergeCell ref="C3382:D3382"/>
    <mergeCell ref="E3382:G3382"/>
    <mergeCell ref="H3382:I3382"/>
    <mergeCell ref="L3382:L3383"/>
    <mergeCell ref="M3382:N3383"/>
    <mergeCell ref="C3383:D3383"/>
    <mergeCell ref="H3383:I3383"/>
    <mergeCell ref="C3384:D3384"/>
    <mergeCell ref="H3384:I3384"/>
    <mergeCell ref="L3384:N3386"/>
    <mergeCell ref="A3385:B3385"/>
    <mergeCell ref="C3385:E3385"/>
    <mergeCell ref="I3385:J3385"/>
    <mergeCell ref="B3386:C3386"/>
    <mergeCell ref="D3386:E3386"/>
    <mergeCell ref="G3386:H3386"/>
    <mergeCell ref="I3386:J3386"/>
    <mergeCell ref="A3387:B3387"/>
    <mergeCell ref="D3387:E3387"/>
    <mergeCell ref="G3387:H3387"/>
    <mergeCell ref="I3387:J3387"/>
    <mergeCell ref="L3387:N3388"/>
    <mergeCell ref="A3388:B3388"/>
    <mergeCell ref="D3388:E3388"/>
    <mergeCell ref="G3388:H3388"/>
    <mergeCell ref="I3388:J3388"/>
    <mergeCell ref="A3389:B3389"/>
    <mergeCell ref="D3389:E3389"/>
    <mergeCell ref="G3389:H3389"/>
    <mergeCell ref="I3389:J3389"/>
    <mergeCell ref="K3389:N3390"/>
    <mergeCell ref="A3390:B3390"/>
    <mergeCell ref="D3390:E3390"/>
    <mergeCell ref="G3390:H3390"/>
    <mergeCell ref="I3390:J3390"/>
    <mergeCell ref="A3391:B3391"/>
    <mergeCell ref="D3391:E3391"/>
    <mergeCell ref="G3391:H3391"/>
    <mergeCell ref="I3391:J3391"/>
    <mergeCell ref="K3391:N3391"/>
    <mergeCell ref="A3392:B3392"/>
    <mergeCell ref="D3392:E3392"/>
    <mergeCell ref="G3392:H3392"/>
    <mergeCell ref="I3392:J3392"/>
    <mergeCell ref="K3392:N3393"/>
    <mergeCell ref="A3393:E3393"/>
    <mergeCell ref="G3393:H3393"/>
    <mergeCell ref="I3393:J3393"/>
    <mergeCell ref="A3394:N3394"/>
    <mergeCell ref="A3395:N3396"/>
    <mergeCell ref="A3397:B3397"/>
    <mergeCell ref="C3397:G3397"/>
    <mergeCell ref="H3397:I3397"/>
    <mergeCell ref="K3397:L3397"/>
    <mergeCell ref="M3397:N3397"/>
    <mergeCell ref="A3398:B3398"/>
    <mergeCell ref="C3398:N3398"/>
    <mergeCell ref="A3399:B3399"/>
    <mergeCell ref="C3399:N3399"/>
    <mergeCell ref="A3400:B3400"/>
    <mergeCell ref="C3400:N3400"/>
    <mergeCell ref="A3401:B3401"/>
    <mergeCell ref="C3401:D3401"/>
    <mergeCell ref="E3401:G3401"/>
    <mergeCell ref="H3401:I3401"/>
    <mergeCell ref="J3401:K3401"/>
    <mergeCell ref="L3401:N3401"/>
    <mergeCell ref="A3402:A3404"/>
    <mergeCell ref="B3402:B3404"/>
    <mergeCell ref="C3402:C3404"/>
    <mergeCell ref="D3402:D3404"/>
    <mergeCell ref="E3402:E3404"/>
    <mergeCell ref="F3402:F3404"/>
    <mergeCell ref="G3402:G3404"/>
    <mergeCell ref="H3402:H3404"/>
    <mergeCell ref="I3402:I3404"/>
    <mergeCell ref="J3402:J3404"/>
    <mergeCell ref="K3402:K3404"/>
    <mergeCell ref="L3402:L3404"/>
    <mergeCell ref="M3402:M3404"/>
    <mergeCell ref="N3402:N3404"/>
    <mergeCell ref="A3405:B3405"/>
    <mergeCell ref="A3406:B3406"/>
    <mergeCell ref="A3407:B3407"/>
    <mergeCell ref="A3408:B3408"/>
    <mergeCell ref="A3409:B3409"/>
    <mergeCell ref="A3410:B3410"/>
    <mergeCell ref="A3411:B3411"/>
    <mergeCell ref="A3412:B3412"/>
    <mergeCell ref="K3412:L3414"/>
    <mergeCell ref="M3412:M3414"/>
    <mergeCell ref="A3413:B3413"/>
    <mergeCell ref="A3414:B3414"/>
    <mergeCell ref="A3415:B3415"/>
    <mergeCell ref="F3415:F3417"/>
    <mergeCell ref="M3415:N3416"/>
    <mergeCell ref="A3416:B3416"/>
    <mergeCell ref="A3417:B3417"/>
    <mergeCell ref="M3417:N3417"/>
    <mergeCell ref="A3418:B3420"/>
    <mergeCell ref="C3418:D3418"/>
    <mergeCell ref="E3418:G3418"/>
    <mergeCell ref="H3418:I3418"/>
    <mergeCell ref="L3418:L3420"/>
    <mergeCell ref="M3418:N3418"/>
    <mergeCell ref="C3419:D3419"/>
    <mergeCell ref="E3419:G3419"/>
    <mergeCell ref="H3419:I3419"/>
    <mergeCell ref="M3419:N3419"/>
    <mergeCell ref="C3420:D3420"/>
    <mergeCell ref="E3420:G3420"/>
    <mergeCell ref="H3420:I3420"/>
    <mergeCell ref="M3420:N3420"/>
    <mergeCell ref="A3421:B3423"/>
    <mergeCell ref="C3421:D3421"/>
    <mergeCell ref="E3421:G3421"/>
    <mergeCell ref="H3421:I3421"/>
    <mergeCell ref="L3421:L3422"/>
    <mergeCell ref="M3421:N3422"/>
    <mergeCell ref="C3422:D3422"/>
    <mergeCell ref="H3422:I3422"/>
    <mergeCell ref="C3423:D3423"/>
    <mergeCell ref="H3423:I3423"/>
    <mergeCell ref="L3423:N3425"/>
    <mergeCell ref="A3424:B3424"/>
    <mergeCell ref="C3424:E3424"/>
    <mergeCell ref="I3424:J3424"/>
    <mergeCell ref="B3425:C3425"/>
    <mergeCell ref="D3425:E3425"/>
    <mergeCell ref="G3425:H3425"/>
    <mergeCell ref="I3425:J3425"/>
    <mergeCell ref="A3426:B3426"/>
    <mergeCell ref="D3426:E3426"/>
    <mergeCell ref="G3426:H3426"/>
    <mergeCell ref="I3426:J3426"/>
    <mergeCell ref="L3426:N3427"/>
    <mergeCell ref="A3427:B3427"/>
    <mergeCell ref="D3427:E3427"/>
    <mergeCell ref="G3427:H3427"/>
    <mergeCell ref="I3427:J3427"/>
    <mergeCell ref="A3428:B3428"/>
    <mergeCell ref="D3428:E3428"/>
    <mergeCell ref="G3428:H3428"/>
    <mergeCell ref="I3428:J3428"/>
    <mergeCell ref="K3428:N3429"/>
    <mergeCell ref="A3429:B3429"/>
    <mergeCell ref="D3429:E3429"/>
    <mergeCell ref="G3429:H3429"/>
    <mergeCell ref="I3429:J3429"/>
    <mergeCell ref="A3430:B3430"/>
    <mergeCell ref="D3430:E3430"/>
    <mergeCell ref="G3430:H3430"/>
    <mergeCell ref="I3430:J3430"/>
    <mergeCell ref="K3430:N3430"/>
    <mergeCell ref="A3431:B3431"/>
    <mergeCell ref="D3431:E3431"/>
    <mergeCell ref="G3431:H3431"/>
    <mergeCell ref="I3431:J3431"/>
    <mergeCell ref="K3431:N3432"/>
    <mergeCell ref="A3432:E3432"/>
    <mergeCell ref="G3432:H3432"/>
    <mergeCell ref="I3432:J3432"/>
    <mergeCell ref="A3433:N3433"/>
    <mergeCell ref="A3434:N3435"/>
    <mergeCell ref="A3436:B3436"/>
    <mergeCell ref="C3436:G3436"/>
    <mergeCell ref="H3436:I3436"/>
    <mergeCell ref="K3436:L3436"/>
    <mergeCell ref="M3436:N3436"/>
    <mergeCell ref="A3437:B3437"/>
    <mergeCell ref="C3437:N3437"/>
    <mergeCell ref="A3438:B3438"/>
    <mergeCell ref="C3438:N3438"/>
    <mergeCell ref="A3439:B3439"/>
    <mergeCell ref="C3439:N3439"/>
    <mergeCell ref="A3440:B3440"/>
    <mergeCell ref="C3440:D3440"/>
    <mergeCell ref="E3440:G3440"/>
    <mergeCell ref="H3440:I3440"/>
    <mergeCell ref="J3440:K3440"/>
    <mergeCell ref="L3440:N3440"/>
    <mergeCell ref="A3441:A3443"/>
    <mergeCell ref="B3441:B3443"/>
    <mergeCell ref="C3441:C3443"/>
    <mergeCell ref="D3441:D3443"/>
    <mergeCell ref="E3441:E3443"/>
    <mergeCell ref="F3441:F3443"/>
    <mergeCell ref="G3441:G3443"/>
    <mergeCell ref="H3441:H3443"/>
    <mergeCell ref="I3441:I3443"/>
    <mergeCell ref="J3441:J3443"/>
    <mergeCell ref="K3441:K3443"/>
    <mergeCell ref="L3441:L3443"/>
    <mergeCell ref="M3441:M3443"/>
    <mergeCell ref="N3441:N3443"/>
    <mergeCell ref="A3444:B3444"/>
    <mergeCell ref="A3445:B3445"/>
    <mergeCell ref="A3446:B3446"/>
    <mergeCell ref="A3447:B3447"/>
    <mergeCell ref="A3448:B3448"/>
    <mergeCell ref="A3449:B3449"/>
    <mergeCell ref="A3450:B3450"/>
    <mergeCell ref="A3451:B3451"/>
    <mergeCell ref="K3451:L3453"/>
    <mergeCell ref="M3451:M3453"/>
    <mergeCell ref="A3452:B3452"/>
    <mergeCell ref="A3453:B3453"/>
    <mergeCell ref="A3454:B3454"/>
    <mergeCell ref="F3454:F3456"/>
    <mergeCell ref="M3454:N3455"/>
    <mergeCell ref="A3455:B3455"/>
    <mergeCell ref="A3456:B3456"/>
    <mergeCell ref="M3456:N3456"/>
    <mergeCell ref="A3457:B3459"/>
    <mergeCell ref="C3457:D3457"/>
    <mergeCell ref="E3457:G3457"/>
    <mergeCell ref="H3457:I3457"/>
    <mergeCell ref="L3457:L3459"/>
    <mergeCell ref="M3457:N3457"/>
    <mergeCell ref="C3458:D3458"/>
    <mergeCell ref="E3458:G3458"/>
    <mergeCell ref="H3458:I3458"/>
    <mergeCell ref="M3458:N3458"/>
    <mergeCell ref="C3459:D3459"/>
    <mergeCell ref="E3459:G3459"/>
    <mergeCell ref="H3459:I3459"/>
    <mergeCell ref="M3459:N3459"/>
    <mergeCell ref="A3460:B3462"/>
    <mergeCell ref="C3460:D3460"/>
    <mergeCell ref="E3460:G3460"/>
    <mergeCell ref="H3460:I3460"/>
    <mergeCell ref="L3460:L3461"/>
    <mergeCell ref="M3460:N3461"/>
    <mergeCell ref="C3461:D3461"/>
    <mergeCell ref="H3461:I3461"/>
    <mergeCell ref="C3462:D3462"/>
    <mergeCell ref="H3462:I3462"/>
    <mergeCell ref="L3462:N3464"/>
    <mergeCell ref="A3463:B3463"/>
    <mergeCell ref="C3463:E3463"/>
    <mergeCell ref="I3463:J3463"/>
    <mergeCell ref="B3464:C3464"/>
    <mergeCell ref="D3464:E3464"/>
    <mergeCell ref="G3464:H3464"/>
    <mergeCell ref="I3464:J3464"/>
    <mergeCell ref="A3465:B3465"/>
    <mergeCell ref="D3465:E3465"/>
    <mergeCell ref="G3465:H3465"/>
    <mergeCell ref="I3465:J3465"/>
    <mergeCell ref="L3465:N3466"/>
    <mergeCell ref="A3466:B3466"/>
    <mergeCell ref="D3466:E3466"/>
    <mergeCell ref="G3466:H3466"/>
    <mergeCell ref="I3466:J3466"/>
    <mergeCell ref="A3467:B3467"/>
    <mergeCell ref="D3467:E3467"/>
    <mergeCell ref="G3467:H3467"/>
    <mergeCell ref="I3467:J3467"/>
    <mergeCell ref="K3467:N3468"/>
    <mergeCell ref="A3468:B3468"/>
    <mergeCell ref="D3468:E3468"/>
    <mergeCell ref="G3468:H3468"/>
    <mergeCell ref="I3468:J3468"/>
    <mergeCell ref="A3469:B3469"/>
    <mergeCell ref="D3469:E3469"/>
    <mergeCell ref="G3469:H3469"/>
    <mergeCell ref="I3469:J3469"/>
    <mergeCell ref="K3469:N3469"/>
    <mergeCell ref="A3470:B3470"/>
    <mergeCell ref="D3470:E3470"/>
    <mergeCell ref="G3470:H3470"/>
    <mergeCell ref="I3470:J3470"/>
    <mergeCell ref="K3470:N3471"/>
    <mergeCell ref="A3471:E3471"/>
    <mergeCell ref="G3471:H3471"/>
    <mergeCell ref="I3471:J3471"/>
    <mergeCell ref="A3472:N3472"/>
    <mergeCell ref="A3473:N3474"/>
    <mergeCell ref="A3475:B3475"/>
    <mergeCell ref="C3475:G3475"/>
    <mergeCell ref="H3475:I3475"/>
    <mergeCell ref="K3475:L3475"/>
    <mergeCell ref="M3475:N3475"/>
    <mergeCell ref="A3476:B3476"/>
    <mergeCell ref="C3476:N3476"/>
    <mergeCell ref="A3477:B3477"/>
    <mergeCell ref="C3477:N3477"/>
    <mergeCell ref="A3478:B3478"/>
    <mergeCell ref="C3478:N3478"/>
    <mergeCell ref="A3479:B3479"/>
    <mergeCell ref="C3479:D3479"/>
    <mergeCell ref="E3479:G3479"/>
    <mergeCell ref="H3479:I3479"/>
    <mergeCell ref="J3479:K3479"/>
    <mergeCell ref="L3479:N3479"/>
    <mergeCell ref="A3480:A3482"/>
    <mergeCell ref="B3480:B3482"/>
    <mergeCell ref="C3480:C3482"/>
    <mergeCell ref="D3480:D3482"/>
    <mergeCell ref="E3480:E3482"/>
    <mergeCell ref="F3480:F3482"/>
    <mergeCell ref="G3480:G3482"/>
    <mergeCell ref="H3480:H3482"/>
    <mergeCell ref="I3480:I3482"/>
    <mergeCell ref="J3480:J3482"/>
    <mergeCell ref="K3480:K3482"/>
    <mergeCell ref="L3480:L3482"/>
    <mergeCell ref="M3480:M3482"/>
    <mergeCell ref="N3480:N3482"/>
    <mergeCell ref="A3483:B3483"/>
    <mergeCell ref="A3484:B3484"/>
    <mergeCell ref="A3485:B3485"/>
    <mergeCell ref="A3486:B3486"/>
    <mergeCell ref="A3487:B3487"/>
    <mergeCell ref="A3488:B3488"/>
    <mergeCell ref="A3489:B3489"/>
    <mergeCell ref="A3490:B3490"/>
    <mergeCell ref="K3490:L3492"/>
    <mergeCell ref="M3490:M3492"/>
    <mergeCell ref="A3491:B3491"/>
    <mergeCell ref="A3492:B3492"/>
    <mergeCell ref="A3493:B3493"/>
    <mergeCell ref="F3493:F3495"/>
    <mergeCell ref="M3493:N3494"/>
    <mergeCell ref="A3494:B3494"/>
    <mergeCell ref="A3495:B3495"/>
    <mergeCell ref="M3495:N3495"/>
    <mergeCell ref="A3496:B3498"/>
    <mergeCell ref="C3496:D3496"/>
    <mergeCell ref="E3496:G3496"/>
    <mergeCell ref="H3496:I3496"/>
    <mergeCell ref="L3496:L3498"/>
    <mergeCell ref="M3496:N3496"/>
    <mergeCell ref="C3497:D3497"/>
    <mergeCell ref="E3497:G3497"/>
    <mergeCell ref="H3497:I3497"/>
    <mergeCell ref="M3497:N3497"/>
    <mergeCell ref="C3498:D3498"/>
    <mergeCell ref="E3498:G3498"/>
    <mergeCell ref="H3498:I3498"/>
    <mergeCell ref="M3498:N3498"/>
    <mergeCell ref="A3499:B3501"/>
    <mergeCell ref="C3499:D3499"/>
    <mergeCell ref="E3499:G3499"/>
    <mergeCell ref="H3499:I3499"/>
    <mergeCell ref="L3499:L3500"/>
    <mergeCell ref="M3499:N3500"/>
    <mergeCell ref="C3500:D3500"/>
    <mergeCell ref="H3500:I3500"/>
    <mergeCell ref="C3501:D3501"/>
    <mergeCell ref="H3501:I3501"/>
    <mergeCell ref="L3501:N3503"/>
    <mergeCell ref="A3502:B3502"/>
    <mergeCell ref="C3502:E3502"/>
    <mergeCell ref="I3502:J3502"/>
    <mergeCell ref="B3503:C3503"/>
    <mergeCell ref="D3503:E3503"/>
    <mergeCell ref="G3503:H3503"/>
    <mergeCell ref="I3503:J3503"/>
    <mergeCell ref="A3504:B3504"/>
    <mergeCell ref="D3504:E3504"/>
    <mergeCell ref="G3504:H3504"/>
    <mergeCell ref="I3504:J3504"/>
    <mergeCell ref="L3504:N3505"/>
    <mergeCell ref="A3505:B3505"/>
    <mergeCell ref="D3505:E3505"/>
    <mergeCell ref="G3505:H3505"/>
    <mergeCell ref="I3505:J3505"/>
    <mergeCell ref="A3506:B3506"/>
    <mergeCell ref="D3506:E3506"/>
    <mergeCell ref="G3506:H3506"/>
    <mergeCell ref="I3506:J3506"/>
    <mergeCell ref="K3506:N3507"/>
    <mergeCell ref="A3507:B3507"/>
    <mergeCell ref="D3507:E3507"/>
    <mergeCell ref="G3507:H3507"/>
    <mergeCell ref="I3507:J3507"/>
    <mergeCell ref="A3508:B3508"/>
    <mergeCell ref="D3508:E3508"/>
    <mergeCell ref="G3508:H3508"/>
    <mergeCell ref="I3508:J3508"/>
    <mergeCell ref="K3508:N3508"/>
    <mergeCell ref="A3509:B3509"/>
    <mergeCell ref="D3509:E3509"/>
    <mergeCell ref="G3509:H3509"/>
    <mergeCell ref="I3509:J3509"/>
    <mergeCell ref="K3509:N3510"/>
    <mergeCell ref="A3510:E3510"/>
    <mergeCell ref="G3510:H3510"/>
    <mergeCell ref="I3510:J3510"/>
    <mergeCell ref="A3511:N3511"/>
    <mergeCell ref="A3512:N3513"/>
    <mergeCell ref="A3514:B3514"/>
    <mergeCell ref="C3514:G3514"/>
    <mergeCell ref="H3514:I3514"/>
    <mergeCell ref="K3514:L3514"/>
    <mergeCell ref="M3514:N3514"/>
    <mergeCell ref="A3515:B3515"/>
    <mergeCell ref="C3515:N3515"/>
    <mergeCell ref="A3516:B3516"/>
    <mergeCell ref="C3516:N3516"/>
    <mergeCell ref="A3517:B3517"/>
    <mergeCell ref="C3517:N3517"/>
    <mergeCell ref="A3518:B3518"/>
    <mergeCell ref="C3518:D3518"/>
    <mergeCell ref="E3518:G3518"/>
    <mergeCell ref="H3518:I3518"/>
    <mergeCell ref="J3518:K3518"/>
    <mergeCell ref="L3518:N3518"/>
    <mergeCell ref="A3519:A3521"/>
    <mergeCell ref="B3519:B3521"/>
    <mergeCell ref="C3519:C3521"/>
    <mergeCell ref="D3519:D3521"/>
    <mergeCell ref="E3519:E3521"/>
    <mergeCell ref="F3519:F3521"/>
    <mergeCell ref="G3519:G3521"/>
    <mergeCell ref="H3519:H3521"/>
    <mergeCell ref="I3519:I3521"/>
    <mergeCell ref="J3519:J3521"/>
    <mergeCell ref="K3519:K3521"/>
    <mergeCell ref="L3519:L3521"/>
    <mergeCell ref="M3519:M3521"/>
    <mergeCell ref="N3519:N3521"/>
    <mergeCell ref="A3522:B3522"/>
    <mergeCell ref="A3523:B3523"/>
    <mergeCell ref="A3524:B3524"/>
    <mergeCell ref="A3525:B3525"/>
    <mergeCell ref="A3526:B3526"/>
    <mergeCell ref="A3527:B3527"/>
    <mergeCell ref="A3528:B3528"/>
    <mergeCell ref="A3529:B3529"/>
    <mergeCell ref="K3529:L3531"/>
    <mergeCell ref="M3529:M3531"/>
    <mergeCell ref="A3530:B3530"/>
    <mergeCell ref="A3531:B3531"/>
    <mergeCell ref="A3532:B3532"/>
    <mergeCell ref="F3532:F3534"/>
    <mergeCell ref="M3532:N3533"/>
    <mergeCell ref="A3533:B3533"/>
    <mergeCell ref="A3534:B3534"/>
    <mergeCell ref="M3534:N3534"/>
    <mergeCell ref="A3535:B3537"/>
    <mergeCell ref="C3535:D3535"/>
    <mergeCell ref="E3535:G3535"/>
    <mergeCell ref="H3535:I3535"/>
    <mergeCell ref="L3535:L3537"/>
    <mergeCell ref="M3535:N3535"/>
    <mergeCell ref="C3536:D3536"/>
    <mergeCell ref="E3536:G3536"/>
    <mergeCell ref="H3536:I3536"/>
    <mergeCell ref="M3536:N3536"/>
    <mergeCell ref="C3537:D3537"/>
    <mergeCell ref="E3537:G3537"/>
    <mergeCell ref="H3537:I3537"/>
    <mergeCell ref="M3537:N3537"/>
    <mergeCell ref="A3538:B3540"/>
    <mergeCell ref="C3538:D3538"/>
    <mergeCell ref="E3538:G3538"/>
    <mergeCell ref="H3538:I3538"/>
    <mergeCell ref="L3538:L3539"/>
    <mergeCell ref="M3538:N3539"/>
    <mergeCell ref="C3539:D3539"/>
    <mergeCell ref="H3539:I3539"/>
    <mergeCell ref="C3540:D3540"/>
    <mergeCell ref="H3540:I3540"/>
    <mergeCell ref="L3540:N3542"/>
    <mergeCell ref="A3541:B3541"/>
    <mergeCell ref="C3541:E3541"/>
    <mergeCell ref="I3541:J3541"/>
    <mergeCell ref="B3542:C3542"/>
    <mergeCell ref="D3542:E3542"/>
    <mergeCell ref="G3542:H3542"/>
    <mergeCell ref="I3542:J3542"/>
    <mergeCell ref="A3543:B3543"/>
    <mergeCell ref="D3543:E3543"/>
    <mergeCell ref="G3543:H3543"/>
    <mergeCell ref="I3543:J3543"/>
    <mergeCell ref="L3543:N3544"/>
    <mergeCell ref="A3544:B3544"/>
    <mergeCell ref="D3544:E3544"/>
    <mergeCell ref="G3544:H3544"/>
    <mergeCell ref="I3544:J3544"/>
    <mergeCell ref="A3545:B3545"/>
    <mergeCell ref="D3545:E3545"/>
    <mergeCell ref="G3545:H3545"/>
    <mergeCell ref="I3545:J3545"/>
    <mergeCell ref="K3545:N3546"/>
    <mergeCell ref="A3546:B3546"/>
    <mergeCell ref="D3546:E3546"/>
    <mergeCell ref="G3546:H3546"/>
    <mergeCell ref="I3546:J3546"/>
    <mergeCell ref="A3547:B3547"/>
    <mergeCell ref="D3547:E3547"/>
    <mergeCell ref="G3547:H3547"/>
    <mergeCell ref="I3547:J3547"/>
    <mergeCell ref="K3547:N3547"/>
    <mergeCell ref="A3548:B3548"/>
    <mergeCell ref="D3548:E3548"/>
    <mergeCell ref="G3548:H3548"/>
    <mergeCell ref="I3548:J3548"/>
    <mergeCell ref="K3548:N3549"/>
    <mergeCell ref="A3549:E3549"/>
    <mergeCell ref="G3549:H3549"/>
    <mergeCell ref="I3549:J3549"/>
    <mergeCell ref="A3550:N3550"/>
    <mergeCell ref="A3551:N3552"/>
    <mergeCell ref="A3553:B3553"/>
    <mergeCell ref="C3553:G3553"/>
    <mergeCell ref="H3553:I3553"/>
    <mergeCell ref="K3553:L3553"/>
    <mergeCell ref="M3553:N3553"/>
    <mergeCell ref="A3554:B3554"/>
    <mergeCell ref="C3554:N3554"/>
    <mergeCell ref="A3555:B3555"/>
    <mergeCell ref="C3555:N3555"/>
    <mergeCell ref="A3556:B3556"/>
    <mergeCell ref="C3556:N3556"/>
    <mergeCell ref="A3557:B3557"/>
    <mergeCell ref="C3557:D3557"/>
    <mergeCell ref="E3557:G3557"/>
    <mergeCell ref="H3557:I3557"/>
    <mergeCell ref="J3557:K3557"/>
    <mergeCell ref="L3557:N3557"/>
    <mergeCell ref="A3558:A3560"/>
    <mergeCell ref="B3558:B3560"/>
    <mergeCell ref="C3558:C3560"/>
    <mergeCell ref="D3558:D3560"/>
    <mergeCell ref="E3558:E3560"/>
    <mergeCell ref="F3558:F3560"/>
    <mergeCell ref="G3558:G3560"/>
    <mergeCell ref="H3558:H3560"/>
    <mergeCell ref="I3558:I3560"/>
    <mergeCell ref="J3558:J3560"/>
    <mergeCell ref="K3558:K3560"/>
    <mergeCell ref="L3558:L3560"/>
    <mergeCell ref="M3558:M3560"/>
    <mergeCell ref="N3558:N3560"/>
    <mergeCell ref="A3561:B3561"/>
    <mergeCell ref="A3562:B3562"/>
    <mergeCell ref="A3563:B3563"/>
    <mergeCell ref="A3564:B3564"/>
    <mergeCell ref="A3565:B3565"/>
    <mergeCell ref="A3566:B3566"/>
    <mergeCell ref="A3567:B3567"/>
    <mergeCell ref="A3568:B3568"/>
    <mergeCell ref="K3568:L3570"/>
    <mergeCell ref="M3568:M3570"/>
    <mergeCell ref="A3569:B3569"/>
    <mergeCell ref="A3570:B3570"/>
    <mergeCell ref="A3571:B3571"/>
    <mergeCell ref="F3571:F3573"/>
    <mergeCell ref="M3571:N3572"/>
    <mergeCell ref="A3572:B3572"/>
    <mergeCell ref="A3573:B3573"/>
    <mergeCell ref="M3573:N3573"/>
    <mergeCell ref="A3574:B3576"/>
    <mergeCell ref="C3574:D3574"/>
    <mergeCell ref="E3574:G3574"/>
    <mergeCell ref="H3574:I3574"/>
    <mergeCell ref="L3574:L3576"/>
    <mergeCell ref="M3574:N3574"/>
    <mergeCell ref="C3575:D3575"/>
    <mergeCell ref="E3575:G3575"/>
    <mergeCell ref="H3575:I3575"/>
    <mergeCell ref="M3575:N3575"/>
    <mergeCell ref="C3576:D3576"/>
    <mergeCell ref="E3576:G3576"/>
    <mergeCell ref="H3576:I3576"/>
    <mergeCell ref="M3576:N3576"/>
    <mergeCell ref="A3577:B3579"/>
    <mergeCell ref="C3577:D3577"/>
    <mergeCell ref="E3577:G3577"/>
    <mergeCell ref="H3577:I3577"/>
    <mergeCell ref="L3577:L3578"/>
    <mergeCell ref="M3577:N3578"/>
    <mergeCell ref="C3578:D3578"/>
    <mergeCell ref="H3578:I3578"/>
    <mergeCell ref="C3579:D3579"/>
    <mergeCell ref="H3579:I3579"/>
    <mergeCell ref="L3579:N3581"/>
    <mergeCell ref="A3580:B3580"/>
    <mergeCell ref="C3580:E3580"/>
    <mergeCell ref="I3580:J3580"/>
    <mergeCell ref="B3581:C3581"/>
    <mergeCell ref="D3581:E3581"/>
    <mergeCell ref="G3581:H3581"/>
    <mergeCell ref="I3581:J3581"/>
    <mergeCell ref="A3582:B3582"/>
    <mergeCell ref="D3582:E3582"/>
    <mergeCell ref="G3582:H3582"/>
    <mergeCell ref="I3582:J3582"/>
    <mergeCell ref="L3582:N3583"/>
    <mergeCell ref="A3583:B3583"/>
    <mergeCell ref="D3583:E3583"/>
    <mergeCell ref="G3583:H3583"/>
    <mergeCell ref="I3583:J3583"/>
    <mergeCell ref="A3584:B3584"/>
    <mergeCell ref="D3584:E3584"/>
    <mergeCell ref="G3584:H3584"/>
    <mergeCell ref="I3584:J3584"/>
    <mergeCell ref="K3584:N3585"/>
    <mergeCell ref="A3585:B3585"/>
    <mergeCell ref="D3585:E3585"/>
    <mergeCell ref="G3585:H3585"/>
    <mergeCell ref="I3585:J3585"/>
    <mergeCell ref="A3586:B3586"/>
    <mergeCell ref="D3586:E3586"/>
    <mergeCell ref="G3586:H3586"/>
    <mergeCell ref="I3586:J3586"/>
    <mergeCell ref="K3586:N3586"/>
    <mergeCell ref="A3587:B3587"/>
    <mergeCell ref="D3587:E3587"/>
    <mergeCell ref="G3587:H3587"/>
    <mergeCell ref="I3587:J3587"/>
    <mergeCell ref="K3587:N3588"/>
    <mergeCell ref="A3588:E3588"/>
    <mergeCell ref="G3588:H3588"/>
    <mergeCell ref="I3588:J3588"/>
    <mergeCell ref="A3589:N3589"/>
    <mergeCell ref="A3590:N3591"/>
    <mergeCell ref="A3592:B3592"/>
    <mergeCell ref="C3592:G3592"/>
    <mergeCell ref="H3592:I3592"/>
    <mergeCell ref="K3592:L3592"/>
    <mergeCell ref="M3592:N3592"/>
    <mergeCell ref="A3593:B3593"/>
    <mergeCell ref="C3593:N3593"/>
    <mergeCell ref="A3594:B3594"/>
    <mergeCell ref="C3594:N3594"/>
    <mergeCell ref="A3595:B3595"/>
    <mergeCell ref="C3595:N3595"/>
    <mergeCell ref="A3596:B3596"/>
    <mergeCell ref="C3596:D3596"/>
    <mergeCell ref="E3596:G3596"/>
    <mergeCell ref="H3596:I3596"/>
    <mergeCell ref="J3596:K3596"/>
    <mergeCell ref="L3596:N3596"/>
    <mergeCell ref="A3597:A3599"/>
    <mergeCell ref="B3597:B3599"/>
    <mergeCell ref="C3597:C3599"/>
    <mergeCell ref="D3597:D3599"/>
    <mergeCell ref="E3597:E3599"/>
    <mergeCell ref="F3597:F3599"/>
    <mergeCell ref="G3597:G3599"/>
    <mergeCell ref="H3597:H3599"/>
    <mergeCell ref="I3597:I3599"/>
    <mergeCell ref="J3597:J3599"/>
    <mergeCell ref="K3597:K3599"/>
    <mergeCell ref="L3597:L3599"/>
    <mergeCell ref="M3597:M3599"/>
    <mergeCell ref="N3597:N3599"/>
    <mergeCell ref="A3600:B3600"/>
    <mergeCell ref="A3601:B3601"/>
    <mergeCell ref="A3602:B3602"/>
    <mergeCell ref="A3603:B3603"/>
    <mergeCell ref="A3604:B3604"/>
    <mergeCell ref="A3605:B3605"/>
    <mergeCell ref="A3606:B3606"/>
    <mergeCell ref="A3607:B3607"/>
    <mergeCell ref="K3607:L3609"/>
    <mergeCell ref="M3607:M3609"/>
    <mergeCell ref="A3608:B3608"/>
    <mergeCell ref="A3609:B3609"/>
    <mergeCell ref="A3610:B3610"/>
    <mergeCell ref="F3610:F3612"/>
    <mergeCell ref="M3610:N3611"/>
    <mergeCell ref="A3611:B3611"/>
    <mergeCell ref="A3612:B3612"/>
    <mergeCell ref="M3612:N3612"/>
    <mergeCell ref="A3613:B3615"/>
    <mergeCell ref="C3613:D3613"/>
    <mergeCell ref="E3613:G3613"/>
    <mergeCell ref="H3613:I3613"/>
    <mergeCell ref="L3613:L3615"/>
    <mergeCell ref="M3613:N3613"/>
    <mergeCell ref="C3614:D3614"/>
    <mergeCell ref="E3614:G3614"/>
    <mergeCell ref="H3614:I3614"/>
    <mergeCell ref="M3614:N3614"/>
    <mergeCell ref="C3615:D3615"/>
    <mergeCell ref="E3615:G3615"/>
    <mergeCell ref="H3615:I3615"/>
    <mergeCell ref="M3615:N3615"/>
    <mergeCell ref="A3616:B3618"/>
    <mergeCell ref="C3616:D3616"/>
    <mergeCell ref="E3616:G3616"/>
    <mergeCell ref="H3616:I3616"/>
    <mergeCell ref="L3616:L3617"/>
    <mergeCell ref="M3616:N3617"/>
    <mergeCell ref="C3617:D3617"/>
    <mergeCell ref="H3617:I3617"/>
    <mergeCell ref="C3618:D3618"/>
    <mergeCell ref="H3618:I3618"/>
    <mergeCell ref="L3618:N3620"/>
    <mergeCell ref="A3619:B3619"/>
    <mergeCell ref="C3619:E3619"/>
    <mergeCell ref="I3619:J3619"/>
    <mergeCell ref="B3620:C3620"/>
    <mergeCell ref="D3620:E3620"/>
    <mergeCell ref="G3620:H3620"/>
    <mergeCell ref="I3620:J3620"/>
    <mergeCell ref="A3621:B3621"/>
    <mergeCell ref="D3621:E3621"/>
    <mergeCell ref="G3621:H3621"/>
    <mergeCell ref="I3621:J3621"/>
    <mergeCell ref="L3621:N3622"/>
    <mergeCell ref="A3622:B3622"/>
    <mergeCell ref="D3622:E3622"/>
    <mergeCell ref="G3622:H3622"/>
    <mergeCell ref="I3622:J3622"/>
    <mergeCell ref="A3623:B3623"/>
    <mergeCell ref="D3623:E3623"/>
    <mergeCell ref="G3623:H3623"/>
    <mergeCell ref="I3623:J3623"/>
    <mergeCell ref="K3623:N3624"/>
    <mergeCell ref="A3624:B3624"/>
    <mergeCell ref="D3624:E3624"/>
    <mergeCell ref="G3624:H3624"/>
    <mergeCell ref="I3624:J3624"/>
    <mergeCell ref="A3625:B3625"/>
    <mergeCell ref="D3625:E3625"/>
    <mergeCell ref="G3625:H3625"/>
    <mergeCell ref="I3625:J3625"/>
    <mergeCell ref="K3625:N3625"/>
    <mergeCell ref="A3626:B3626"/>
    <mergeCell ref="D3626:E3626"/>
    <mergeCell ref="G3626:H3626"/>
    <mergeCell ref="I3626:J3626"/>
    <mergeCell ref="K3626:N3627"/>
    <mergeCell ref="A3627:E3627"/>
    <mergeCell ref="G3627:H3627"/>
    <mergeCell ref="I3627:J3627"/>
    <mergeCell ref="A3628:N3628"/>
    <mergeCell ref="A3629:N3630"/>
    <mergeCell ref="A3631:B3631"/>
    <mergeCell ref="C3631:G3631"/>
    <mergeCell ref="H3631:I3631"/>
    <mergeCell ref="K3631:L3631"/>
    <mergeCell ref="M3631:N3631"/>
    <mergeCell ref="A3632:B3632"/>
    <mergeCell ref="C3632:N3632"/>
    <mergeCell ref="A3633:B3633"/>
    <mergeCell ref="C3633:N3633"/>
    <mergeCell ref="A3634:B3634"/>
    <mergeCell ref="C3634:N3634"/>
    <mergeCell ref="A3635:B3635"/>
    <mergeCell ref="C3635:D3635"/>
    <mergeCell ref="E3635:G3635"/>
    <mergeCell ref="H3635:I3635"/>
    <mergeCell ref="J3635:K3635"/>
    <mergeCell ref="L3635:N3635"/>
    <mergeCell ref="A3636:A3638"/>
    <mergeCell ref="B3636:B3638"/>
    <mergeCell ref="C3636:C3638"/>
    <mergeCell ref="D3636:D3638"/>
    <mergeCell ref="E3636:E3638"/>
    <mergeCell ref="F3636:F3638"/>
    <mergeCell ref="G3636:G3638"/>
    <mergeCell ref="H3636:H3638"/>
    <mergeCell ref="I3636:I3638"/>
    <mergeCell ref="J3636:J3638"/>
    <mergeCell ref="K3636:K3638"/>
    <mergeCell ref="L3636:L3638"/>
    <mergeCell ref="M3636:M3638"/>
    <mergeCell ref="N3636:N3638"/>
    <mergeCell ref="A3639:B3639"/>
    <mergeCell ref="A3640:B3640"/>
    <mergeCell ref="A3641:B3641"/>
    <mergeCell ref="A3642:B3642"/>
    <mergeCell ref="A3643:B3643"/>
    <mergeCell ref="A3644:B3644"/>
    <mergeCell ref="A3645:B3645"/>
    <mergeCell ref="A3646:B3646"/>
    <mergeCell ref="K3646:L3648"/>
    <mergeCell ref="M3646:M3648"/>
    <mergeCell ref="A3647:B3647"/>
    <mergeCell ref="A3648:B3648"/>
    <mergeCell ref="A3649:B3649"/>
    <mergeCell ref="F3649:F3651"/>
    <mergeCell ref="M3649:N3650"/>
    <mergeCell ref="A3650:B3650"/>
    <mergeCell ref="A3651:B3651"/>
    <mergeCell ref="M3651:N3651"/>
    <mergeCell ref="A3652:B3654"/>
    <mergeCell ref="C3652:D3652"/>
    <mergeCell ref="E3652:G3652"/>
    <mergeCell ref="H3652:I3652"/>
    <mergeCell ref="L3652:L3654"/>
    <mergeCell ref="M3652:N3652"/>
    <mergeCell ref="C3653:D3653"/>
    <mergeCell ref="E3653:G3653"/>
    <mergeCell ref="H3653:I3653"/>
    <mergeCell ref="M3653:N3653"/>
    <mergeCell ref="C3654:D3654"/>
    <mergeCell ref="E3654:G3654"/>
    <mergeCell ref="H3654:I3654"/>
    <mergeCell ref="M3654:N3654"/>
    <mergeCell ref="A3655:B3657"/>
    <mergeCell ref="C3655:D3655"/>
    <mergeCell ref="E3655:G3655"/>
    <mergeCell ref="H3655:I3655"/>
    <mergeCell ref="L3655:L3656"/>
    <mergeCell ref="M3655:N3656"/>
    <mergeCell ref="C3656:D3656"/>
    <mergeCell ref="H3656:I3656"/>
    <mergeCell ref="C3657:D3657"/>
    <mergeCell ref="H3657:I3657"/>
    <mergeCell ref="L3657:N3659"/>
    <mergeCell ref="A3658:B3658"/>
    <mergeCell ref="C3658:E3658"/>
    <mergeCell ref="I3658:J3658"/>
    <mergeCell ref="B3659:C3659"/>
    <mergeCell ref="D3659:E3659"/>
    <mergeCell ref="G3659:H3659"/>
    <mergeCell ref="I3659:J3659"/>
    <mergeCell ref="A3660:B3660"/>
    <mergeCell ref="D3660:E3660"/>
    <mergeCell ref="G3660:H3660"/>
    <mergeCell ref="I3660:J3660"/>
    <mergeCell ref="L3660:N3661"/>
    <mergeCell ref="A3661:B3661"/>
    <mergeCell ref="D3661:E3661"/>
    <mergeCell ref="G3661:H3661"/>
    <mergeCell ref="I3661:J3661"/>
    <mergeCell ref="A3662:B3662"/>
    <mergeCell ref="D3662:E3662"/>
    <mergeCell ref="G3662:H3662"/>
    <mergeCell ref="I3662:J3662"/>
    <mergeCell ref="K3662:N3663"/>
    <mergeCell ref="A3663:B3663"/>
    <mergeCell ref="D3663:E3663"/>
    <mergeCell ref="G3663:H3663"/>
    <mergeCell ref="I3663:J3663"/>
    <mergeCell ref="A3664:B3664"/>
    <mergeCell ref="D3664:E3664"/>
    <mergeCell ref="G3664:H3664"/>
    <mergeCell ref="I3664:J3664"/>
    <mergeCell ref="K3664:N3664"/>
    <mergeCell ref="A3665:B3665"/>
    <mergeCell ref="D3665:E3665"/>
    <mergeCell ref="G3665:H3665"/>
    <mergeCell ref="I3665:J3665"/>
    <mergeCell ref="K3665:N3666"/>
    <mergeCell ref="A3666:E3666"/>
    <mergeCell ref="G3666:H3666"/>
    <mergeCell ref="I3666:J3666"/>
    <mergeCell ref="A3667:N3667"/>
    <mergeCell ref="A3668:N3669"/>
    <mergeCell ref="A3670:B3670"/>
    <mergeCell ref="C3670:G3670"/>
    <mergeCell ref="H3670:I3670"/>
    <mergeCell ref="K3670:L3670"/>
    <mergeCell ref="M3670:N3670"/>
    <mergeCell ref="A3671:B3671"/>
    <mergeCell ref="C3671:N3671"/>
    <mergeCell ref="A3672:B3672"/>
    <mergeCell ref="C3672:N3672"/>
    <mergeCell ref="A3673:B3673"/>
    <mergeCell ref="C3673:N3673"/>
    <mergeCell ref="A3674:B3674"/>
    <mergeCell ref="C3674:D3674"/>
    <mergeCell ref="E3674:G3674"/>
    <mergeCell ref="H3674:I3674"/>
    <mergeCell ref="J3674:K3674"/>
    <mergeCell ref="L3674:N3674"/>
    <mergeCell ref="A3675:A3677"/>
    <mergeCell ref="B3675:B3677"/>
    <mergeCell ref="C3675:C3677"/>
    <mergeCell ref="D3675:D3677"/>
    <mergeCell ref="E3675:E3677"/>
    <mergeCell ref="F3675:F3677"/>
    <mergeCell ref="G3675:G3677"/>
    <mergeCell ref="H3675:H3677"/>
    <mergeCell ref="I3675:I3677"/>
    <mergeCell ref="J3675:J3677"/>
    <mergeCell ref="K3675:K3677"/>
    <mergeCell ref="L3675:L3677"/>
    <mergeCell ref="M3675:M3677"/>
    <mergeCell ref="N3675:N3677"/>
    <mergeCell ref="A3678:B3678"/>
    <mergeCell ref="A3679:B3679"/>
    <mergeCell ref="A3680:B3680"/>
    <mergeCell ref="A3681:B3681"/>
    <mergeCell ref="A3682:B3682"/>
    <mergeCell ref="A3683:B3683"/>
    <mergeCell ref="A3684:B3684"/>
    <mergeCell ref="A3685:B3685"/>
    <mergeCell ref="K3685:L3687"/>
    <mergeCell ref="M3685:M3687"/>
    <mergeCell ref="A3686:B3686"/>
    <mergeCell ref="A3687:B3687"/>
    <mergeCell ref="A3688:B3688"/>
    <mergeCell ref="F3688:F3690"/>
    <mergeCell ref="M3688:N3689"/>
    <mergeCell ref="A3689:B3689"/>
    <mergeCell ref="A3690:B3690"/>
    <mergeCell ref="M3690:N3690"/>
    <mergeCell ref="A3691:B3693"/>
    <mergeCell ref="C3691:D3691"/>
    <mergeCell ref="E3691:G3691"/>
    <mergeCell ref="H3691:I3691"/>
    <mergeCell ref="L3691:L3693"/>
    <mergeCell ref="M3691:N3691"/>
    <mergeCell ref="C3692:D3692"/>
    <mergeCell ref="E3692:G3692"/>
    <mergeCell ref="H3692:I3692"/>
    <mergeCell ref="M3692:N3692"/>
    <mergeCell ref="C3693:D3693"/>
    <mergeCell ref="E3693:G3693"/>
    <mergeCell ref="H3693:I3693"/>
    <mergeCell ref="M3693:N3693"/>
    <mergeCell ref="A3694:B3696"/>
    <mergeCell ref="C3694:D3694"/>
    <mergeCell ref="E3694:G3694"/>
    <mergeCell ref="H3694:I3694"/>
    <mergeCell ref="L3694:L3695"/>
    <mergeCell ref="M3694:N3695"/>
    <mergeCell ref="C3695:D3695"/>
    <mergeCell ref="H3695:I3695"/>
    <mergeCell ref="C3696:D3696"/>
    <mergeCell ref="H3696:I3696"/>
    <mergeCell ref="L3696:N3698"/>
    <mergeCell ref="A3697:B3697"/>
    <mergeCell ref="C3697:E3697"/>
    <mergeCell ref="I3697:J3697"/>
    <mergeCell ref="B3698:C3698"/>
    <mergeCell ref="D3698:E3698"/>
    <mergeCell ref="G3698:H3698"/>
    <mergeCell ref="I3698:J3698"/>
    <mergeCell ref="A3699:B3699"/>
    <mergeCell ref="D3699:E3699"/>
    <mergeCell ref="G3699:H3699"/>
    <mergeCell ref="I3699:J3699"/>
    <mergeCell ref="L3699:N3700"/>
    <mergeCell ref="A3700:B3700"/>
    <mergeCell ref="D3700:E3700"/>
    <mergeCell ref="G3700:H3700"/>
    <mergeCell ref="I3700:J3700"/>
    <mergeCell ref="A3701:B3701"/>
    <mergeCell ref="D3701:E3701"/>
    <mergeCell ref="G3701:H3701"/>
    <mergeCell ref="I3701:J3701"/>
    <mergeCell ref="K3701:N3702"/>
    <mergeCell ref="A3702:B3702"/>
    <mergeCell ref="D3702:E3702"/>
    <mergeCell ref="G3702:H3702"/>
    <mergeCell ref="I3702:J3702"/>
    <mergeCell ref="A3703:B3703"/>
    <mergeCell ref="D3703:E3703"/>
    <mergeCell ref="G3703:H3703"/>
    <mergeCell ref="I3703:J3703"/>
    <mergeCell ref="K3703:N3703"/>
    <mergeCell ref="A3704:B3704"/>
    <mergeCell ref="D3704:E3704"/>
    <mergeCell ref="G3704:H3704"/>
    <mergeCell ref="I3704:J3704"/>
    <mergeCell ref="K3704:N3705"/>
    <mergeCell ref="A3705:E3705"/>
    <mergeCell ref="G3705:H3705"/>
    <mergeCell ref="I3705:J3705"/>
    <mergeCell ref="A3706:N3706"/>
    <mergeCell ref="A3707:N3708"/>
    <mergeCell ref="A3709:B3709"/>
    <mergeCell ref="C3709:G3709"/>
    <mergeCell ref="H3709:I3709"/>
    <mergeCell ref="K3709:L3709"/>
    <mergeCell ref="M3709:N3709"/>
    <mergeCell ref="A3710:B3710"/>
    <mergeCell ref="C3710:N3710"/>
    <mergeCell ref="A3711:B3711"/>
    <mergeCell ref="C3711:N3711"/>
    <mergeCell ref="A3712:B3712"/>
    <mergeCell ref="C3712:N3712"/>
    <mergeCell ref="A3713:B3713"/>
    <mergeCell ref="C3713:D3713"/>
    <mergeCell ref="E3713:G3713"/>
    <mergeCell ref="H3713:I3713"/>
    <mergeCell ref="J3713:K3713"/>
    <mergeCell ref="L3713:N3713"/>
    <mergeCell ref="A3714:A3716"/>
    <mergeCell ref="B3714:B3716"/>
    <mergeCell ref="C3714:C3716"/>
    <mergeCell ref="D3714:D3716"/>
    <mergeCell ref="E3714:E3716"/>
    <mergeCell ref="F3714:F3716"/>
    <mergeCell ref="G3714:G3716"/>
    <mergeCell ref="H3714:H3716"/>
    <mergeCell ref="I3714:I3716"/>
    <mergeCell ref="J3714:J3716"/>
    <mergeCell ref="K3714:K3716"/>
    <mergeCell ref="L3714:L3716"/>
    <mergeCell ref="M3714:M3716"/>
    <mergeCell ref="N3714:N3716"/>
    <mergeCell ref="A3717:B3717"/>
    <mergeCell ref="A3718:B3718"/>
    <mergeCell ref="A3719:B3719"/>
    <mergeCell ref="A3720:B3720"/>
    <mergeCell ref="A3721:B3721"/>
    <mergeCell ref="A3722:B3722"/>
    <mergeCell ref="A3723:B3723"/>
    <mergeCell ref="A3724:B3724"/>
    <mergeCell ref="K3724:L3726"/>
    <mergeCell ref="M3724:M3726"/>
    <mergeCell ref="A3725:B3725"/>
    <mergeCell ref="A3726:B3726"/>
    <mergeCell ref="A3727:B3727"/>
    <mergeCell ref="F3727:F3729"/>
    <mergeCell ref="M3727:N3728"/>
    <mergeCell ref="A3728:B3728"/>
    <mergeCell ref="A3729:B3729"/>
    <mergeCell ref="M3729:N3729"/>
    <mergeCell ref="A3730:B3732"/>
    <mergeCell ref="C3730:D3730"/>
    <mergeCell ref="E3730:G3730"/>
    <mergeCell ref="H3730:I3730"/>
    <mergeCell ref="L3730:L3732"/>
    <mergeCell ref="M3730:N3730"/>
    <mergeCell ref="C3731:D3731"/>
    <mergeCell ref="E3731:G3731"/>
    <mergeCell ref="H3731:I3731"/>
    <mergeCell ref="M3731:N3731"/>
    <mergeCell ref="C3732:D3732"/>
    <mergeCell ref="E3732:G3732"/>
    <mergeCell ref="H3732:I3732"/>
    <mergeCell ref="M3732:N3732"/>
    <mergeCell ref="A3733:B3735"/>
    <mergeCell ref="C3733:D3733"/>
    <mergeCell ref="E3733:G3733"/>
    <mergeCell ref="H3733:I3733"/>
    <mergeCell ref="L3733:L3734"/>
    <mergeCell ref="M3733:N3734"/>
    <mergeCell ref="C3734:D3734"/>
    <mergeCell ref="H3734:I3734"/>
    <mergeCell ref="C3735:D3735"/>
    <mergeCell ref="H3735:I3735"/>
    <mergeCell ref="L3735:N3737"/>
    <mergeCell ref="A3736:B3736"/>
    <mergeCell ref="C3736:E3736"/>
    <mergeCell ref="I3736:J3736"/>
    <mergeCell ref="B3737:C3737"/>
    <mergeCell ref="D3737:E3737"/>
    <mergeCell ref="G3737:H3737"/>
    <mergeCell ref="I3737:J3737"/>
    <mergeCell ref="A3738:B3738"/>
    <mergeCell ref="D3738:E3738"/>
    <mergeCell ref="G3738:H3738"/>
    <mergeCell ref="I3738:J3738"/>
    <mergeCell ref="L3738:N3739"/>
    <mergeCell ref="A3739:B3739"/>
    <mergeCell ref="D3739:E3739"/>
    <mergeCell ref="G3739:H3739"/>
    <mergeCell ref="I3739:J3739"/>
    <mergeCell ref="A3740:B3740"/>
    <mergeCell ref="D3740:E3740"/>
    <mergeCell ref="G3740:H3740"/>
    <mergeCell ref="I3740:J3740"/>
    <mergeCell ref="K3740:N3741"/>
    <mergeCell ref="A3741:B3741"/>
    <mergeCell ref="D3741:E3741"/>
    <mergeCell ref="G3741:H3741"/>
    <mergeCell ref="I3741:J3741"/>
    <mergeCell ref="A3742:B3742"/>
    <mergeCell ref="D3742:E3742"/>
    <mergeCell ref="G3742:H3742"/>
    <mergeCell ref="I3742:J3742"/>
    <mergeCell ref="K3742:N3742"/>
    <mergeCell ref="A3743:B3743"/>
    <mergeCell ref="D3743:E3743"/>
    <mergeCell ref="G3743:H3743"/>
    <mergeCell ref="I3743:J3743"/>
    <mergeCell ref="K3743:N3744"/>
    <mergeCell ref="A3744:E3744"/>
    <mergeCell ref="G3744:H3744"/>
    <mergeCell ref="I3744:J3744"/>
    <mergeCell ref="A3745:N3745"/>
    <mergeCell ref="A3746:N3747"/>
    <mergeCell ref="A3748:B3748"/>
    <mergeCell ref="C3748:G3748"/>
    <mergeCell ref="H3748:I3748"/>
    <mergeCell ref="K3748:L3748"/>
    <mergeCell ref="M3748:N3748"/>
    <mergeCell ref="A3749:B3749"/>
    <mergeCell ref="C3749:N3749"/>
    <mergeCell ref="A3750:B3750"/>
    <mergeCell ref="C3750:N3750"/>
    <mergeCell ref="A3751:B3751"/>
    <mergeCell ref="C3751:N3751"/>
    <mergeCell ref="A3752:B3752"/>
    <mergeCell ref="C3752:D3752"/>
    <mergeCell ref="E3752:G3752"/>
    <mergeCell ref="H3752:I3752"/>
    <mergeCell ref="J3752:K3752"/>
    <mergeCell ref="L3752:N3752"/>
    <mergeCell ref="A3753:A3755"/>
    <mergeCell ref="B3753:B3755"/>
    <mergeCell ref="C3753:C3755"/>
    <mergeCell ref="D3753:D3755"/>
    <mergeCell ref="E3753:E3755"/>
    <mergeCell ref="F3753:F3755"/>
    <mergeCell ref="G3753:G3755"/>
    <mergeCell ref="H3753:H3755"/>
    <mergeCell ref="I3753:I3755"/>
    <mergeCell ref="J3753:J3755"/>
    <mergeCell ref="K3753:K3755"/>
    <mergeCell ref="L3753:L3755"/>
    <mergeCell ref="M3753:M3755"/>
    <mergeCell ref="N3753:N3755"/>
    <mergeCell ref="A3756:B3756"/>
    <mergeCell ref="A3757:B3757"/>
    <mergeCell ref="A3758:B3758"/>
    <mergeCell ref="A3759:B3759"/>
    <mergeCell ref="A3760:B3760"/>
    <mergeCell ref="A3761:B3761"/>
    <mergeCell ref="A3762:B3762"/>
    <mergeCell ref="A3763:B3763"/>
    <mergeCell ref="K3763:L3765"/>
    <mergeCell ref="M3763:M3765"/>
    <mergeCell ref="A3764:B3764"/>
    <mergeCell ref="A3765:B3765"/>
    <mergeCell ref="A3766:B3766"/>
    <mergeCell ref="F3766:F3768"/>
    <mergeCell ref="M3766:N3767"/>
    <mergeCell ref="A3767:B3767"/>
    <mergeCell ref="A3768:B3768"/>
    <mergeCell ref="M3768:N3768"/>
    <mergeCell ref="A3769:B3771"/>
    <mergeCell ref="C3769:D3769"/>
    <mergeCell ref="E3769:G3769"/>
    <mergeCell ref="H3769:I3769"/>
    <mergeCell ref="L3769:L3771"/>
    <mergeCell ref="M3769:N3769"/>
    <mergeCell ref="C3770:D3770"/>
    <mergeCell ref="E3770:G3770"/>
    <mergeCell ref="H3770:I3770"/>
    <mergeCell ref="M3770:N3770"/>
    <mergeCell ref="C3771:D3771"/>
    <mergeCell ref="E3771:G3771"/>
    <mergeCell ref="H3771:I3771"/>
    <mergeCell ref="M3771:N3771"/>
    <mergeCell ref="A3772:B3774"/>
    <mergeCell ref="C3772:D3772"/>
    <mergeCell ref="E3772:G3772"/>
    <mergeCell ref="H3772:I3772"/>
    <mergeCell ref="L3772:L3773"/>
    <mergeCell ref="M3772:N3773"/>
    <mergeCell ref="C3773:D3773"/>
    <mergeCell ref="H3773:I3773"/>
    <mergeCell ref="C3774:D3774"/>
    <mergeCell ref="H3774:I3774"/>
    <mergeCell ref="L3774:N3776"/>
    <mergeCell ref="A3775:B3775"/>
    <mergeCell ref="C3775:E3775"/>
    <mergeCell ref="I3775:J3775"/>
    <mergeCell ref="B3776:C3776"/>
    <mergeCell ref="D3776:E3776"/>
    <mergeCell ref="G3776:H3776"/>
    <mergeCell ref="I3776:J3776"/>
    <mergeCell ref="A3777:B3777"/>
    <mergeCell ref="D3777:E3777"/>
    <mergeCell ref="G3777:H3777"/>
    <mergeCell ref="I3777:J3777"/>
    <mergeCell ref="L3777:N3778"/>
    <mergeCell ref="A3778:B3778"/>
    <mergeCell ref="D3778:E3778"/>
    <mergeCell ref="G3778:H3778"/>
    <mergeCell ref="I3778:J3778"/>
    <mergeCell ref="A3779:B3779"/>
    <mergeCell ref="D3779:E3779"/>
    <mergeCell ref="G3779:H3779"/>
    <mergeCell ref="I3779:J3779"/>
    <mergeCell ref="K3779:N3780"/>
    <mergeCell ref="A3780:B3780"/>
    <mergeCell ref="D3780:E3780"/>
    <mergeCell ref="G3780:H3780"/>
    <mergeCell ref="I3780:J3780"/>
    <mergeCell ref="A3781:B3781"/>
    <mergeCell ref="D3781:E3781"/>
    <mergeCell ref="G3781:H3781"/>
    <mergeCell ref="I3781:J3781"/>
    <mergeCell ref="K3781:N3781"/>
    <mergeCell ref="A3782:B3782"/>
    <mergeCell ref="D3782:E3782"/>
    <mergeCell ref="G3782:H3782"/>
    <mergeCell ref="I3782:J3782"/>
    <mergeCell ref="K3782:N3783"/>
    <mergeCell ref="A3783:E3783"/>
    <mergeCell ref="G3783:H3783"/>
    <mergeCell ref="I3783:J3783"/>
    <mergeCell ref="A3784:N3784"/>
    <mergeCell ref="A3785:N3786"/>
    <mergeCell ref="A3787:B3787"/>
    <mergeCell ref="C3787:G3787"/>
    <mergeCell ref="H3787:I3787"/>
    <mergeCell ref="K3787:L3787"/>
    <mergeCell ref="M3787:N3787"/>
    <mergeCell ref="A3788:B3788"/>
    <mergeCell ref="C3788:N3788"/>
    <mergeCell ref="A3789:B3789"/>
    <mergeCell ref="C3789:N3789"/>
    <mergeCell ref="A3790:B3790"/>
    <mergeCell ref="C3790:N3790"/>
    <mergeCell ref="A3791:B3791"/>
    <mergeCell ref="C3791:D3791"/>
    <mergeCell ref="E3791:G3791"/>
    <mergeCell ref="H3791:I3791"/>
    <mergeCell ref="J3791:K3791"/>
    <mergeCell ref="L3791:N3791"/>
    <mergeCell ref="A3792:A3794"/>
    <mergeCell ref="B3792:B3794"/>
    <mergeCell ref="C3792:C3794"/>
    <mergeCell ref="D3792:D3794"/>
    <mergeCell ref="E3792:E3794"/>
    <mergeCell ref="F3792:F3794"/>
    <mergeCell ref="G3792:G3794"/>
    <mergeCell ref="H3792:H3794"/>
    <mergeCell ref="I3792:I3794"/>
    <mergeCell ref="J3792:J3794"/>
    <mergeCell ref="K3792:K3794"/>
    <mergeCell ref="L3792:L3794"/>
    <mergeCell ref="M3792:M3794"/>
    <mergeCell ref="N3792:N3794"/>
    <mergeCell ref="A3795:B3795"/>
    <mergeCell ref="A3796:B3796"/>
    <mergeCell ref="A3797:B3797"/>
    <mergeCell ref="A3798:B3798"/>
    <mergeCell ref="A3799:B3799"/>
    <mergeCell ref="A3800:B3800"/>
    <mergeCell ref="A3801:B3801"/>
    <mergeCell ref="A3802:B3802"/>
    <mergeCell ref="K3802:L3804"/>
    <mergeCell ref="M3802:M3804"/>
    <mergeCell ref="A3803:B3803"/>
    <mergeCell ref="A3804:B3804"/>
    <mergeCell ref="A3805:B3805"/>
    <mergeCell ref="F3805:F3807"/>
    <mergeCell ref="M3805:N3806"/>
    <mergeCell ref="A3806:B3806"/>
    <mergeCell ref="A3807:B3807"/>
    <mergeCell ref="M3807:N3807"/>
    <mergeCell ref="A3808:B3810"/>
    <mergeCell ref="C3808:D3808"/>
    <mergeCell ref="E3808:G3808"/>
    <mergeCell ref="H3808:I3808"/>
    <mergeCell ref="L3808:L3810"/>
    <mergeCell ref="M3808:N3808"/>
    <mergeCell ref="C3809:D3809"/>
    <mergeCell ref="E3809:G3809"/>
    <mergeCell ref="H3809:I3809"/>
    <mergeCell ref="M3809:N3809"/>
    <mergeCell ref="C3810:D3810"/>
    <mergeCell ref="E3810:G3810"/>
    <mergeCell ref="H3810:I3810"/>
    <mergeCell ref="M3810:N3810"/>
    <mergeCell ref="A3811:B3813"/>
    <mergeCell ref="C3811:D3811"/>
    <mergeCell ref="E3811:G3811"/>
    <mergeCell ref="H3811:I3811"/>
    <mergeCell ref="L3811:L3812"/>
    <mergeCell ref="M3811:N3812"/>
    <mergeCell ref="C3812:D3812"/>
    <mergeCell ref="H3812:I3812"/>
    <mergeCell ref="C3813:D3813"/>
    <mergeCell ref="H3813:I3813"/>
    <mergeCell ref="L3813:N3815"/>
    <mergeCell ref="A3814:B3814"/>
    <mergeCell ref="C3814:E3814"/>
    <mergeCell ref="I3814:J3814"/>
    <mergeCell ref="B3815:C3815"/>
    <mergeCell ref="D3815:E3815"/>
    <mergeCell ref="G3815:H3815"/>
    <mergeCell ref="I3815:J3815"/>
    <mergeCell ref="A3816:B3816"/>
    <mergeCell ref="D3816:E3816"/>
    <mergeCell ref="G3816:H3816"/>
    <mergeCell ref="I3816:J3816"/>
    <mergeCell ref="L3816:N3817"/>
    <mergeCell ref="A3817:B3817"/>
    <mergeCell ref="D3817:E3817"/>
    <mergeCell ref="G3817:H3817"/>
    <mergeCell ref="I3817:J3817"/>
    <mergeCell ref="A3818:B3818"/>
    <mergeCell ref="D3818:E3818"/>
    <mergeCell ref="G3818:H3818"/>
    <mergeCell ref="I3818:J3818"/>
    <mergeCell ref="K3818:N3819"/>
    <mergeCell ref="A3819:B3819"/>
    <mergeCell ref="D3819:E3819"/>
    <mergeCell ref="G3819:H3819"/>
    <mergeCell ref="I3819:J3819"/>
    <mergeCell ref="A3820:B3820"/>
    <mergeCell ref="D3820:E3820"/>
    <mergeCell ref="G3820:H3820"/>
    <mergeCell ref="I3820:J3820"/>
    <mergeCell ref="K3820:N3820"/>
    <mergeCell ref="A3821:B3821"/>
    <mergeCell ref="D3821:E3821"/>
    <mergeCell ref="G3821:H3821"/>
    <mergeCell ref="I3821:J3821"/>
    <mergeCell ref="K3821:N3822"/>
    <mergeCell ref="A3822:E3822"/>
    <mergeCell ref="G3822:H3822"/>
    <mergeCell ref="I3822:J3822"/>
    <mergeCell ref="A3823:N3823"/>
    <mergeCell ref="A3824:N3825"/>
    <mergeCell ref="A3826:B3826"/>
    <mergeCell ref="C3826:G3826"/>
    <mergeCell ref="H3826:I3826"/>
    <mergeCell ref="K3826:L3826"/>
    <mergeCell ref="M3826:N3826"/>
    <mergeCell ref="A3827:B3827"/>
    <mergeCell ref="C3827:N3827"/>
    <mergeCell ref="A3828:B3828"/>
    <mergeCell ref="C3828:N3828"/>
    <mergeCell ref="A3829:B3829"/>
    <mergeCell ref="C3829:N3829"/>
    <mergeCell ref="A3830:B3830"/>
    <mergeCell ref="C3830:D3830"/>
    <mergeCell ref="E3830:G3830"/>
    <mergeCell ref="H3830:I3830"/>
    <mergeCell ref="J3830:K3830"/>
    <mergeCell ref="L3830:N3830"/>
    <mergeCell ref="A3831:A3833"/>
    <mergeCell ref="B3831:B3833"/>
    <mergeCell ref="C3831:C3833"/>
    <mergeCell ref="D3831:D3833"/>
    <mergeCell ref="E3831:E3833"/>
    <mergeCell ref="F3831:F3833"/>
    <mergeCell ref="G3831:G3833"/>
    <mergeCell ref="H3831:H3833"/>
    <mergeCell ref="I3831:I3833"/>
    <mergeCell ref="J3831:J3833"/>
    <mergeCell ref="K3831:K3833"/>
    <mergeCell ref="L3831:L3833"/>
    <mergeCell ref="M3831:M3833"/>
    <mergeCell ref="N3831:N3833"/>
    <mergeCell ref="A3834:B3834"/>
    <mergeCell ref="A3835:B3835"/>
    <mergeCell ref="A3836:B3836"/>
    <mergeCell ref="A3837:B3837"/>
    <mergeCell ref="A3838:B3838"/>
    <mergeCell ref="A3839:B3839"/>
    <mergeCell ref="A3840:B3840"/>
    <mergeCell ref="A3841:B3841"/>
    <mergeCell ref="K3841:L3843"/>
    <mergeCell ref="M3841:M3843"/>
    <mergeCell ref="A3842:B3842"/>
    <mergeCell ref="A3843:B3843"/>
    <mergeCell ref="A3844:B3844"/>
    <mergeCell ref="F3844:F3846"/>
    <mergeCell ref="M3844:N3845"/>
    <mergeCell ref="A3845:B3845"/>
    <mergeCell ref="A3846:B3846"/>
    <mergeCell ref="M3846:N3846"/>
    <mergeCell ref="A3847:B3849"/>
    <mergeCell ref="C3847:D3847"/>
    <mergeCell ref="E3847:G3847"/>
    <mergeCell ref="H3847:I3847"/>
    <mergeCell ref="L3847:L3849"/>
    <mergeCell ref="M3847:N3847"/>
    <mergeCell ref="C3848:D3848"/>
    <mergeCell ref="E3848:G3848"/>
    <mergeCell ref="H3848:I3848"/>
    <mergeCell ref="M3848:N3848"/>
    <mergeCell ref="C3849:D3849"/>
    <mergeCell ref="E3849:G3849"/>
    <mergeCell ref="H3849:I3849"/>
    <mergeCell ref="M3849:N3849"/>
    <mergeCell ref="A3850:B3852"/>
    <mergeCell ref="C3850:D3850"/>
    <mergeCell ref="E3850:G3850"/>
    <mergeCell ref="H3850:I3850"/>
    <mergeCell ref="L3850:L3851"/>
    <mergeCell ref="M3850:N3851"/>
    <mergeCell ref="C3851:D3851"/>
    <mergeCell ref="H3851:I3851"/>
    <mergeCell ref="C3852:D3852"/>
    <mergeCell ref="H3852:I3852"/>
    <mergeCell ref="L3852:N3854"/>
    <mergeCell ref="A3853:B3853"/>
    <mergeCell ref="C3853:E3853"/>
    <mergeCell ref="I3853:J3853"/>
    <mergeCell ref="B3854:C3854"/>
    <mergeCell ref="D3854:E3854"/>
    <mergeCell ref="G3854:H3854"/>
    <mergeCell ref="I3854:J3854"/>
    <mergeCell ref="A3855:B3855"/>
    <mergeCell ref="D3855:E3855"/>
    <mergeCell ref="G3855:H3855"/>
    <mergeCell ref="I3855:J3855"/>
    <mergeCell ref="L3855:N3856"/>
    <mergeCell ref="A3856:B3856"/>
    <mergeCell ref="D3856:E3856"/>
    <mergeCell ref="G3856:H3856"/>
    <mergeCell ref="I3856:J3856"/>
    <mergeCell ref="A3857:B3857"/>
    <mergeCell ref="D3857:E3857"/>
    <mergeCell ref="G3857:H3857"/>
    <mergeCell ref="I3857:J3857"/>
    <mergeCell ref="K3857:N3858"/>
    <mergeCell ref="A3858:B3858"/>
    <mergeCell ref="D3858:E3858"/>
    <mergeCell ref="G3858:H3858"/>
    <mergeCell ref="I3858:J3858"/>
    <mergeCell ref="A3859:B3859"/>
    <mergeCell ref="D3859:E3859"/>
    <mergeCell ref="G3859:H3859"/>
    <mergeCell ref="I3859:J3859"/>
    <mergeCell ref="K3859:N3859"/>
    <mergeCell ref="A3860:B3860"/>
    <mergeCell ref="D3860:E3860"/>
    <mergeCell ref="G3860:H3860"/>
    <mergeCell ref="I3860:J3860"/>
    <mergeCell ref="K3860:N3861"/>
    <mergeCell ref="A3861:E3861"/>
    <mergeCell ref="G3861:H3861"/>
    <mergeCell ref="I3861:J3861"/>
    <mergeCell ref="A3862:N3862"/>
    <mergeCell ref="A3863:N3864"/>
    <mergeCell ref="H3889:I3889"/>
    <mergeCell ref="L3889:L3890"/>
    <mergeCell ref="M3889:N3890"/>
    <mergeCell ref="C3890:D3890"/>
    <mergeCell ref="H3890:I3890"/>
    <mergeCell ref="C3891:D3891"/>
    <mergeCell ref="H3891:I3891"/>
    <mergeCell ref="L3891:N3893"/>
    <mergeCell ref="A3892:B3892"/>
    <mergeCell ref="C3892:E3892"/>
    <mergeCell ref="I3892:J3892"/>
    <mergeCell ref="B3893:C3893"/>
    <mergeCell ref="D3893:E3893"/>
    <mergeCell ref="G3893:H3893"/>
    <mergeCell ref="I3893:J3893"/>
    <mergeCell ref="A3865:B3865"/>
    <mergeCell ref="C3865:G3865"/>
    <mergeCell ref="H3865:I3865"/>
    <mergeCell ref="K3865:L3865"/>
    <mergeCell ref="M3865:N3865"/>
    <mergeCell ref="A3866:B3866"/>
    <mergeCell ref="C3866:N3866"/>
    <mergeCell ref="A3867:B3867"/>
    <mergeCell ref="C3867:N3867"/>
    <mergeCell ref="A3868:B3868"/>
    <mergeCell ref="C3868:N3868"/>
    <mergeCell ref="A3869:B3869"/>
    <mergeCell ref="C3869:D3869"/>
    <mergeCell ref="E3869:G3869"/>
    <mergeCell ref="H3869:I3869"/>
    <mergeCell ref="J3869:K3869"/>
    <mergeCell ref="L3869:N3869"/>
    <mergeCell ref="A3870:A3872"/>
    <mergeCell ref="B3870:B3872"/>
    <mergeCell ref="C3870:C3872"/>
    <mergeCell ref="D3870:D3872"/>
    <mergeCell ref="E3870:E3872"/>
    <mergeCell ref="F3870:F3872"/>
    <mergeCell ref="G3870:G3872"/>
    <mergeCell ref="H3870:H3872"/>
    <mergeCell ref="I3870:I3872"/>
    <mergeCell ref="J3870:J3872"/>
    <mergeCell ref="K3870:K3872"/>
    <mergeCell ref="L3870:L3872"/>
    <mergeCell ref="M3870:M3872"/>
    <mergeCell ref="N3870:N3872"/>
    <mergeCell ref="A3873:B3873"/>
    <mergeCell ref="A3874:B3874"/>
    <mergeCell ref="A3894:B3894"/>
    <mergeCell ref="D3894:E3894"/>
    <mergeCell ref="G3894:H3894"/>
    <mergeCell ref="I3894:J3894"/>
    <mergeCell ref="L3894:N3895"/>
    <mergeCell ref="A3895:B3895"/>
    <mergeCell ref="D3895:E3895"/>
    <mergeCell ref="G3895:H3895"/>
    <mergeCell ref="I3895:J3895"/>
    <mergeCell ref="A3896:B3896"/>
    <mergeCell ref="D3896:E3896"/>
    <mergeCell ref="G3896:H3896"/>
    <mergeCell ref="I3896:J3896"/>
    <mergeCell ref="K3896:N3897"/>
    <mergeCell ref="A3897:B3897"/>
    <mergeCell ref="D3897:E3897"/>
    <mergeCell ref="G3897:H3897"/>
    <mergeCell ref="I3897:J3897"/>
    <mergeCell ref="A3898:B3898"/>
    <mergeCell ref="D3898:E3898"/>
    <mergeCell ref="G3898:H3898"/>
    <mergeCell ref="I3898:J3898"/>
    <mergeCell ref="K3898:N3898"/>
    <mergeCell ref="A3899:B3899"/>
    <mergeCell ref="D3899:E3899"/>
    <mergeCell ref="G3899:H3899"/>
    <mergeCell ref="I3899:J3899"/>
    <mergeCell ref="K3899:N3900"/>
    <mergeCell ref="A3900:E3900"/>
    <mergeCell ref="G3900:H3900"/>
    <mergeCell ref="I3900:J3900"/>
    <mergeCell ref="A3875:B3875"/>
    <mergeCell ref="A3876:B3876"/>
    <mergeCell ref="A3877:B3877"/>
    <mergeCell ref="A3878:B3878"/>
    <mergeCell ref="A3879:B3879"/>
    <mergeCell ref="A3880:B3880"/>
    <mergeCell ref="K3880:L3882"/>
    <mergeCell ref="M3880:M3882"/>
    <mergeCell ref="A3881:B3881"/>
    <mergeCell ref="A3882:B3882"/>
    <mergeCell ref="A3883:B3883"/>
    <mergeCell ref="F3883:F3885"/>
    <mergeCell ref="M3883:N3884"/>
    <mergeCell ref="A3884:B3884"/>
    <mergeCell ref="A3885:B3885"/>
    <mergeCell ref="M3885:N3885"/>
    <mergeCell ref="A3886:B3888"/>
    <mergeCell ref="C3886:D3886"/>
    <mergeCell ref="E3886:G3886"/>
    <mergeCell ref="H3886:I3886"/>
    <mergeCell ref="L3886:L3888"/>
    <mergeCell ref="M3886:N3886"/>
    <mergeCell ref="C3887:D3887"/>
    <mergeCell ref="E3887:G3887"/>
    <mergeCell ref="H3887:I3887"/>
    <mergeCell ref="M3887:N3887"/>
    <mergeCell ref="C3888:D3888"/>
    <mergeCell ref="E3888:G3888"/>
    <mergeCell ref="H3888:I3888"/>
    <mergeCell ref="M3888:N3888"/>
    <mergeCell ref="A3889:B3891"/>
    <mergeCell ref="C3889:D3889"/>
    <mergeCell ref="E3889:G3889"/>
  </mergeCells>
  <phoneticPr fontId="9" type="noConversion"/>
  <conditionalFormatting sqref="A1:C3900 R40:T69 R71:U78 R79:T108 R110:U117 R118:T147 Q140:Q147 Q149:U156 Q157:T186 Q188:U195 Q196:T225 Q227:U234 Q235:T264 Q266:U273 Q274:T303 Q305:U312 Q313:T342 Q344:U351 Q352:T381 Q383:U390 Q391:T420 Q422:U429 Q430:T459 Q461:U468 Q469:T498 Q500:U507 Q508:T537 Q539:U546 Q547:T576 Q578:U585 Q586:T615 Q617:U624 Q625:T654 Q656:U663 Q664:T693 Q695:U702 Q703:T732 Q734:U741 Q742:T771 Q773:U780 Q781:X781 Q782:T811 Q813:U820 Q821:T850 Q852:U859 Q860:T889 Q891:U898 Q899:T928 Q930:U937 Q938:T967 Q969:U976 Q977:T1006 Q1008:U1015 Q1016:T1045 Q1047:U1054 Q1055:T1084 Q1086:U1093 Q1094:T1123 Q1125:U1132 Q1133:T1162 Q1164:U1171 Q1172:T1201 Q1203:U1210 Q1211:T1240 Q1242:U1249 Q1250:T1279 Q1281:U1288 Q1289:T1318 Q1320:U1327 Q1328:T1357 Q1359:U1366 Q1367:T1396 Q1398:U1405 Q1406:T1435 Q1437:U1444 Q1445:T1474 Q1476:U1483 Q1484:T1513 Q1515:U1522 Q1523:T1552 Q1554:U1561 Q1562:T1591 Q1593:U1599 Q1600:X1601 Q1602:T1631 Q1633:U1640 Q1641:T1670 Q1672:U1679 Q1680:T1709 Q1711:U1718 Q1719:T1748 Q1750:U1757 Q1758:T1787 Q1789:U1796 D3043:J3045 L3043:M3060 K3043:K3061 D3046:H3046 J3046 D3047:J3050 M3066:M3067 M3070 D3082:J3084 D3085:H3085 J3085 D3086:J3089 M3109 D3121:J3123 D3124:H3124 J3124 D3125:J3128 M3148 D3160:J3162 D3163:H3163 J3163 D3164:J3167 M3187 D3199:J3201 D3202:H3202 J3202 D3203:J3206 M3226 D3238:J3240 D3241:H3241 J3241 D3242:J3245 M3265 D3277:J3279 D3280:H3280 J3280 D3281:J3284 M3304 D3316:J3318 D3319:H3319 J3319 D3320:J3323 M3343 D3355:J3357 D3358:H3358 J3358 D3359:J3362 M3382 D3394:J3396 D3397:H3397 J3397 D3398:J3401 M3421 D3433:J3435 D3436:H3436 J3436 D3437:J3440 M3460 D3472:J3474 D3475:H3475 J3475 D3476:J3479 M3499 D3511:J3513 D3514:H3514 J3514 D3515:J3518 M3538 D3550:J3552 D3553:H3553 J3553 D3554:J3557 M3577 D3589:J3591 D3592:H3592 J3592 D3593:J3596 M3616 D3628:J3630 D3631:H3631 J3631 D3632:J3635 M3655 D3667:J3669 D3670:H3670 J3670 D3671:J3674 M3694 D3706:J3708 D3709:H3709 J3709 D3710:J3713 M3733 D3745:J3747 D3748:H3748 J3748 D3749:J3752 M3772 D3784:J3786 D3787:H3787 J3787 D3788:J3791 M3811">
    <cfRule type="expression" dxfId="1055" priority="380">
      <formula>ISERROR(A1)</formula>
    </cfRule>
  </conditionalFormatting>
  <conditionalFormatting sqref="D20:D21">
    <cfRule type="expression" dxfId="1054" priority="1132">
      <formula>ISERROR(D20)</formula>
    </cfRule>
  </conditionalFormatting>
  <conditionalFormatting sqref="D59:D60">
    <cfRule type="expression" dxfId="1053" priority="1113">
      <formula>ISERROR(D59)</formula>
    </cfRule>
  </conditionalFormatting>
  <conditionalFormatting sqref="D98:D99">
    <cfRule type="expression" dxfId="1052" priority="1104">
      <formula>ISERROR(D98)</formula>
    </cfRule>
  </conditionalFormatting>
  <conditionalFormatting sqref="D137:D138">
    <cfRule type="expression" dxfId="1051" priority="1095">
      <formula>ISERROR(D137)</formula>
    </cfRule>
  </conditionalFormatting>
  <conditionalFormatting sqref="D176:D177">
    <cfRule type="expression" dxfId="1050" priority="1086">
      <formula>ISERROR(D176)</formula>
    </cfRule>
  </conditionalFormatting>
  <conditionalFormatting sqref="D215:D216">
    <cfRule type="expression" dxfId="1049" priority="1077">
      <formula>ISERROR(D215)</formula>
    </cfRule>
  </conditionalFormatting>
  <conditionalFormatting sqref="D254:D255">
    <cfRule type="expression" dxfId="1048" priority="1068">
      <formula>ISERROR(D254)</formula>
    </cfRule>
  </conditionalFormatting>
  <conditionalFormatting sqref="D293:D294">
    <cfRule type="expression" dxfId="1047" priority="1059">
      <formula>ISERROR(D293)</formula>
    </cfRule>
  </conditionalFormatting>
  <conditionalFormatting sqref="D332:D333">
    <cfRule type="expression" dxfId="1046" priority="1050">
      <formula>ISERROR(D332)</formula>
    </cfRule>
  </conditionalFormatting>
  <conditionalFormatting sqref="D371:D372">
    <cfRule type="expression" dxfId="1045" priority="1041">
      <formula>ISERROR(D371)</formula>
    </cfRule>
  </conditionalFormatting>
  <conditionalFormatting sqref="D410:D411">
    <cfRule type="expression" dxfId="1044" priority="1032">
      <formula>ISERROR(D410)</formula>
    </cfRule>
  </conditionalFormatting>
  <conditionalFormatting sqref="D449:D450">
    <cfRule type="expression" dxfId="1043" priority="1023">
      <formula>ISERROR(D449)</formula>
    </cfRule>
  </conditionalFormatting>
  <conditionalFormatting sqref="D488:D489">
    <cfRule type="expression" dxfId="1042" priority="1014">
      <formula>ISERROR(D488)</formula>
    </cfRule>
  </conditionalFormatting>
  <conditionalFormatting sqref="D527:D528">
    <cfRule type="expression" dxfId="1041" priority="1005">
      <formula>ISERROR(D527)</formula>
    </cfRule>
  </conditionalFormatting>
  <conditionalFormatting sqref="D566:D567">
    <cfRule type="expression" dxfId="1040" priority="996">
      <formula>ISERROR(D566)</formula>
    </cfRule>
  </conditionalFormatting>
  <conditionalFormatting sqref="D605:D606">
    <cfRule type="expression" dxfId="1039" priority="987">
      <formula>ISERROR(D605)</formula>
    </cfRule>
  </conditionalFormatting>
  <conditionalFormatting sqref="D644:D645">
    <cfRule type="expression" dxfId="1038" priority="978">
      <formula>ISERROR(D644)</formula>
    </cfRule>
  </conditionalFormatting>
  <conditionalFormatting sqref="D683:D684">
    <cfRule type="expression" dxfId="1037" priority="969">
      <formula>ISERROR(D683)</formula>
    </cfRule>
  </conditionalFormatting>
  <conditionalFormatting sqref="D722:D723">
    <cfRule type="expression" dxfId="1036" priority="960">
      <formula>ISERROR(D722)</formula>
    </cfRule>
  </conditionalFormatting>
  <conditionalFormatting sqref="D761:D762">
    <cfRule type="expression" dxfId="1035" priority="951">
      <formula>ISERROR(D761)</formula>
    </cfRule>
  </conditionalFormatting>
  <conditionalFormatting sqref="D800:D801">
    <cfRule type="expression" dxfId="1034" priority="932">
      <formula>ISERROR(D800)</formula>
    </cfRule>
  </conditionalFormatting>
  <conditionalFormatting sqref="D839:D840">
    <cfRule type="expression" dxfId="1033" priority="923">
      <formula>ISERROR(D839)</formula>
    </cfRule>
  </conditionalFormatting>
  <conditionalFormatting sqref="D878:D879">
    <cfRule type="expression" dxfId="1032" priority="914">
      <formula>ISERROR(D878)</formula>
    </cfRule>
  </conditionalFormatting>
  <conditionalFormatting sqref="D917:D918">
    <cfRule type="expression" dxfId="1031" priority="905">
      <formula>ISERROR(D917)</formula>
    </cfRule>
  </conditionalFormatting>
  <conditionalFormatting sqref="D956:D957">
    <cfRule type="expression" dxfId="1030" priority="896">
      <formula>ISERROR(D956)</formula>
    </cfRule>
  </conditionalFormatting>
  <conditionalFormatting sqref="D995:D996">
    <cfRule type="expression" dxfId="1029" priority="887">
      <formula>ISERROR(D995)</formula>
    </cfRule>
  </conditionalFormatting>
  <conditionalFormatting sqref="D1034:D1035">
    <cfRule type="expression" dxfId="1028" priority="878">
      <formula>ISERROR(D1034)</formula>
    </cfRule>
  </conditionalFormatting>
  <conditionalFormatting sqref="D1073:D1074">
    <cfRule type="expression" dxfId="1027" priority="869">
      <formula>ISERROR(D1073)</formula>
    </cfRule>
  </conditionalFormatting>
  <conditionalFormatting sqref="D1112:D1113">
    <cfRule type="expression" dxfId="1026" priority="860">
      <formula>ISERROR(D1112)</formula>
    </cfRule>
  </conditionalFormatting>
  <conditionalFormatting sqref="D1151:D1152">
    <cfRule type="expression" dxfId="1025" priority="851">
      <formula>ISERROR(D1151)</formula>
    </cfRule>
  </conditionalFormatting>
  <conditionalFormatting sqref="D1190:D1191">
    <cfRule type="expression" dxfId="1024" priority="842">
      <formula>ISERROR(D1190)</formula>
    </cfRule>
  </conditionalFormatting>
  <conditionalFormatting sqref="D1229:D1230">
    <cfRule type="expression" dxfId="1023" priority="833">
      <formula>ISERROR(D1229)</formula>
    </cfRule>
  </conditionalFormatting>
  <conditionalFormatting sqref="D1268:D1269">
    <cfRule type="expression" dxfId="1022" priority="824">
      <formula>ISERROR(D1268)</formula>
    </cfRule>
  </conditionalFormatting>
  <conditionalFormatting sqref="D1307:D1308">
    <cfRule type="expression" dxfId="1021" priority="815">
      <formula>ISERROR(D1307)</formula>
    </cfRule>
  </conditionalFormatting>
  <conditionalFormatting sqref="D1346:D1347">
    <cfRule type="expression" dxfId="1020" priority="806">
      <formula>ISERROR(D1346)</formula>
    </cfRule>
  </conditionalFormatting>
  <conditionalFormatting sqref="D1385:D1386">
    <cfRule type="expression" dxfId="1019" priority="797">
      <formula>ISERROR(D1385)</formula>
    </cfRule>
  </conditionalFormatting>
  <conditionalFormatting sqref="D1424:D1425">
    <cfRule type="expression" dxfId="1018" priority="788">
      <formula>ISERROR(D1424)</formula>
    </cfRule>
  </conditionalFormatting>
  <conditionalFormatting sqref="D1463:D1464">
    <cfRule type="expression" dxfId="1017" priority="779">
      <formula>ISERROR(D1463)</formula>
    </cfRule>
  </conditionalFormatting>
  <conditionalFormatting sqref="D1502:D1503">
    <cfRule type="expression" dxfId="1016" priority="770">
      <formula>ISERROR(D1502)</formula>
    </cfRule>
  </conditionalFormatting>
  <conditionalFormatting sqref="D1541:D1542">
    <cfRule type="expression" dxfId="1015" priority="760">
      <formula>ISERROR(D1541)</formula>
    </cfRule>
  </conditionalFormatting>
  <conditionalFormatting sqref="D1580:D1581">
    <cfRule type="expression" dxfId="1014" priority="750">
      <formula>ISERROR(D1580)</formula>
    </cfRule>
  </conditionalFormatting>
  <conditionalFormatting sqref="D1619:D1620">
    <cfRule type="expression" dxfId="1013" priority="713">
      <formula>ISERROR(D1619)</formula>
    </cfRule>
  </conditionalFormatting>
  <conditionalFormatting sqref="D1658:D1659">
    <cfRule type="expression" dxfId="1012" priority="704">
      <formula>ISERROR(D1658)</formula>
    </cfRule>
  </conditionalFormatting>
  <conditionalFormatting sqref="D1697:D1698">
    <cfRule type="expression" dxfId="1011" priority="695">
      <formula>ISERROR(D1697)</formula>
    </cfRule>
  </conditionalFormatting>
  <conditionalFormatting sqref="D1736:D1737">
    <cfRule type="expression" dxfId="1010" priority="686">
      <formula>ISERROR(D1736)</formula>
    </cfRule>
  </conditionalFormatting>
  <conditionalFormatting sqref="D1775:D1776">
    <cfRule type="expression" dxfId="1009" priority="677">
      <formula>ISERROR(D1775)</formula>
    </cfRule>
  </conditionalFormatting>
  <conditionalFormatting sqref="D1814:D1815">
    <cfRule type="expression" dxfId="1008" priority="668">
      <formula>ISERROR(D1814)</formula>
    </cfRule>
  </conditionalFormatting>
  <conditionalFormatting sqref="D1853:D1854">
    <cfRule type="expression" dxfId="1007" priority="659">
      <formula>ISERROR(D1853)</formula>
    </cfRule>
  </conditionalFormatting>
  <conditionalFormatting sqref="D1892:D1893">
    <cfRule type="expression" dxfId="1006" priority="650">
      <formula>ISERROR(D1892)</formula>
    </cfRule>
  </conditionalFormatting>
  <conditionalFormatting sqref="D1931:D1932">
    <cfRule type="expression" dxfId="1005" priority="641">
      <formula>ISERROR(D1931)</formula>
    </cfRule>
  </conditionalFormatting>
  <conditionalFormatting sqref="D1970:D1971">
    <cfRule type="expression" dxfId="1004" priority="632">
      <formula>ISERROR(D1970)</formula>
    </cfRule>
  </conditionalFormatting>
  <conditionalFormatting sqref="D2009:D2010">
    <cfRule type="expression" dxfId="1003" priority="623">
      <formula>ISERROR(D2009)</formula>
    </cfRule>
  </conditionalFormatting>
  <conditionalFormatting sqref="D2048:D2049">
    <cfRule type="expression" dxfId="1002" priority="614">
      <formula>ISERROR(D2048)</formula>
    </cfRule>
  </conditionalFormatting>
  <conditionalFormatting sqref="D2087:D2088">
    <cfRule type="expression" dxfId="1001" priority="605">
      <formula>ISERROR(D2087)</formula>
    </cfRule>
  </conditionalFormatting>
  <conditionalFormatting sqref="D2126:D2127">
    <cfRule type="expression" dxfId="1000" priority="596">
      <formula>ISERROR(D2126)</formula>
    </cfRule>
  </conditionalFormatting>
  <conditionalFormatting sqref="D2165:D2166">
    <cfRule type="expression" dxfId="999" priority="587">
      <formula>ISERROR(D2165)</formula>
    </cfRule>
  </conditionalFormatting>
  <conditionalFormatting sqref="D2204:D2205">
    <cfRule type="expression" dxfId="998" priority="578">
      <formula>ISERROR(D2204)</formula>
    </cfRule>
  </conditionalFormatting>
  <conditionalFormatting sqref="D2243:D2244">
    <cfRule type="expression" dxfId="997" priority="569">
      <formula>ISERROR(D2243)</formula>
    </cfRule>
  </conditionalFormatting>
  <conditionalFormatting sqref="D2282:D2283">
    <cfRule type="expression" dxfId="996" priority="559">
      <formula>ISERROR(D2282)</formula>
    </cfRule>
  </conditionalFormatting>
  <conditionalFormatting sqref="D2321:D2322">
    <cfRule type="expression" dxfId="995" priority="550">
      <formula>ISERROR(D2321)</formula>
    </cfRule>
  </conditionalFormatting>
  <conditionalFormatting sqref="D2360:D2361">
    <cfRule type="expression" dxfId="994" priority="541">
      <formula>ISERROR(D2360)</formula>
    </cfRule>
  </conditionalFormatting>
  <conditionalFormatting sqref="D2399:D2400">
    <cfRule type="expression" dxfId="993" priority="532">
      <formula>ISERROR(D2399)</formula>
    </cfRule>
  </conditionalFormatting>
  <conditionalFormatting sqref="D2438:D2439">
    <cfRule type="expression" dxfId="992" priority="523">
      <formula>ISERROR(D2438)</formula>
    </cfRule>
  </conditionalFormatting>
  <conditionalFormatting sqref="D2477:D2478">
    <cfRule type="expression" dxfId="991" priority="514">
      <formula>ISERROR(D2477)</formula>
    </cfRule>
  </conditionalFormatting>
  <conditionalFormatting sqref="D2516:D2517">
    <cfRule type="expression" dxfId="990" priority="505">
      <formula>ISERROR(D2516)</formula>
    </cfRule>
  </conditionalFormatting>
  <conditionalFormatting sqref="D2555:D2556">
    <cfRule type="expression" dxfId="989" priority="496">
      <formula>ISERROR(D2555)</formula>
    </cfRule>
  </conditionalFormatting>
  <conditionalFormatting sqref="D2594:D2595">
    <cfRule type="expression" dxfId="988" priority="487">
      <formula>ISERROR(D2594)</formula>
    </cfRule>
  </conditionalFormatting>
  <conditionalFormatting sqref="D2633:D2634">
    <cfRule type="expression" dxfId="987" priority="478">
      <formula>ISERROR(D2633)</formula>
    </cfRule>
  </conditionalFormatting>
  <conditionalFormatting sqref="D2672:D2673">
    <cfRule type="expression" dxfId="986" priority="469">
      <formula>ISERROR(D2672)</formula>
    </cfRule>
  </conditionalFormatting>
  <conditionalFormatting sqref="D2711:D2712">
    <cfRule type="expression" dxfId="985" priority="460">
      <formula>ISERROR(D2711)</formula>
    </cfRule>
  </conditionalFormatting>
  <conditionalFormatting sqref="D2750:D2751">
    <cfRule type="expression" dxfId="984" priority="451">
      <formula>ISERROR(D2750)</formula>
    </cfRule>
  </conditionalFormatting>
  <conditionalFormatting sqref="D2789:D2790">
    <cfRule type="expression" dxfId="983" priority="442">
      <formula>ISERROR(D2789)</formula>
    </cfRule>
  </conditionalFormatting>
  <conditionalFormatting sqref="D2828:D2829">
    <cfRule type="expression" dxfId="982" priority="433">
      <formula>ISERROR(D2828)</formula>
    </cfRule>
  </conditionalFormatting>
  <conditionalFormatting sqref="D2867:D2868">
    <cfRule type="expression" dxfId="981" priority="424">
      <formula>ISERROR(D2867)</formula>
    </cfRule>
  </conditionalFormatting>
  <conditionalFormatting sqref="D2906:D2907">
    <cfRule type="expression" dxfId="980" priority="415">
      <formula>ISERROR(D2906)</formula>
    </cfRule>
  </conditionalFormatting>
  <conditionalFormatting sqref="D2945:D2946">
    <cfRule type="expression" dxfId="979" priority="406">
      <formula>ISERROR(D2945)</formula>
    </cfRule>
  </conditionalFormatting>
  <conditionalFormatting sqref="D2984:D2985">
    <cfRule type="expression" dxfId="978" priority="397">
      <formula>ISERROR(D2984)</formula>
    </cfRule>
  </conditionalFormatting>
  <conditionalFormatting sqref="D3023:D3024">
    <cfRule type="expression" dxfId="977" priority="387">
      <formula>ISERROR(D3023)</formula>
    </cfRule>
  </conditionalFormatting>
  <conditionalFormatting sqref="D3062:D3063">
    <cfRule type="expression" dxfId="976" priority="377">
      <formula>ISERROR(D3062)</formula>
    </cfRule>
  </conditionalFormatting>
  <conditionalFormatting sqref="D3101:D3102">
    <cfRule type="expression" dxfId="975" priority="368">
      <formula>ISERROR(D3101)</formula>
    </cfRule>
  </conditionalFormatting>
  <conditionalFormatting sqref="D3140:D3141">
    <cfRule type="expression" dxfId="974" priority="359">
      <formula>ISERROR(D3140)</formula>
    </cfRule>
  </conditionalFormatting>
  <conditionalFormatting sqref="D3179:D3180">
    <cfRule type="expression" dxfId="973" priority="350">
      <formula>ISERROR(D3179)</formula>
    </cfRule>
  </conditionalFormatting>
  <conditionalFormatting sqref="D3218:D3219">
    <cfRule type="expression" dxfId="972" priority="341">
      <formula>ISERROR(D3218)</formula>
    </cfRule>
  </conditionalFormatting>
  <conditionalFormatting sqref="D3257:D3258">
    <cfRule type="expression" dxfId="971" priority="332">
      <formula>ISERROR(D3257)</formula>
    </cfRule>
  </conditionalFormatting>
  <conditionalFormatting sqref="D3296:D3297">
    <cfRule type="expression" dxfId="970" priority="323">
      <formula>ISERROR(D3296)</formula>
    </cfRule>
  </conditionalFormatting>
  <conditionalFormatting sqref="D3335:D3336">
    <cfRule type="expression" dxfId="969" priority="314">
      <formula>ISERROR(D3335)</formula>
    </cfRule>
  </conditionalFormatting>
  <conditionalFormatting sqref="D3374:D3375">
    <cfRule type="expression" dxfId="968" priority="305">
      <formula>ISERROR(D3374)</formula>
    </cfRule>
  </conditionalFormatting>
  <conditionalFormatting sqref="D3413:D3414">
    <cfRule type="expression" dxfId="967" priority="296">
      <formula>ISERROR(D3413)</formula>
    </cfRule>
  </conditionalFormatting>
  <conditionalFormatting sqref="D3452:D3453">
    <cfRule type="expression" dxfId="966" priority="287">
      <formula>ISERROR(D3452)</formula>
    </cfRule>
  </conditionalFormatting>
  <conditionalFormatting sqref="D3491:D3492">
    <cfRule type="expression" dxfId="965" priority="278">
      <formula>ISERROR(D3491)</formula>
    </cfRule>
  </conditionalFormatting>
  <conditionalFormatting sqref="D3530:D3531">
    <cfRule type="expression" dxfId="964" priority="269">
      <formula>ISERROR(D3530)</formula>
    </cfRule>
  </conditionalFormatting>
  <conditionalFormatting sqref="D3569:D3570">
    <cfRule type="expression" dxfId="963" priority="260">
      <formula>ISERROR(D3569)</formula>
    </cfRule>
  </conditionalFormatting>
  <conditionalFormatting sqref="D3608:D3609">
    <cfRule type="expression" dxfId="962" priority="251">
      <formula>ISERROR(D3608)</formula>
    </cfRule>
  </conditionalFormatting>
  <conditionalFormatting sqref="D3647:D3648">
    <cfRule type="expression" dxfId="961" priority="242">
      <formula>ISERROR(D3647)</formula>
    </cfRule>
  </conditionalFormatting>
  <conditionalFormatting sqref="D3686:D3687">
    <cfRule type="expression" dxfId="960" priority="233">
      <formula>ISERROR(D3686)</formula>
    </cfRule>
  </conditionalFormatting>
  <conditionalFormatting sqref="D3725:D3726">
    <cfRule type="expression" dxfId="959" priority="224">
      <formula>ISERROR(D3725)</formula>
    </cfRule>
  </conditionalFormatting>
  <conditionalFormatting sqref="D3764:D3765">
    <cfRule type="expression" dxfId="958" priority="215">
      <formula>ISERROR(D3764)</formula>
    </cfRule>
  </conditionalFormatting>
  <conditionalFormatting sqref="D3803:D3804">
    <cfRule type="expression" dxfId="957" priority="206">
      <formula>ISERROR(D3803)</formula>
    </cfRule>
  </conditionalFormatting>
  <conditionalFormatting sqref="D3842:D3843">
    <cfRule type="expression" dxfId="956" priority="196">
      <formula>ISERROR(D3842)</formula>
    </cfRule>
  </conditionalFormatting>
  <conditionalFormatting sqref="D3881:D3882">
    <cfRule type="expression" dxfId="955" priority="187">
      <formula>ISERROR(D3881)</formula>
    </cfRule>
  </conditionalFormatting>
  <conditionalFormatting sqref="D9:E11">
    <cfRule type="expression" dxfId="954" priority="1134">
      <formula>ISERROR(D9)</formula>
    </cfRule>
  </conditionalFormatting>
  <conditionalFormatting sqref="D48:E50">
    <cfRule type="expression" dxfId="953" priority="1114">
      <formula>ISERROR(D48)</formula>
    </cfRule>
  </conditionalFormatting>
  <conditionalFormatting sqref="D87:E89">
    <cfRule type="expression" dxfId="952" priority="1105">
      <formula>ISERROR(D87)</formula>
    </cfRule>
  </conditionalFormatting>
  <conditionalFormatting sqref="D126:E128">
    <cfRule type="expression" dxfId="951" priority="1096">
      <formula>ISERROR(D126)</formula>
    </cfRule>
  </conditionalFormatting>
  <conditionalFormatting sqref="D165:E167">
    <cfRule type="expression" dxfId="950" priority="1087">
      <formula>ISERROR(D165)</formula>
    </cfRule>
  </conditionalFormatting>
  <conditionalFormatting sqref="D204:E206">
    <cfRule type="expression" dxfId="949" priority="1078">
      <formula>ISERROR(D204)</formula>
    </cfRule>
  </conditionalFormatting>
  <conditionalFormatting sqref="D243:E245">
    <cfRule type="expression" dxfId="948" priority="1069">
      <formula>ISERROR(D243)</formula>
    </cfRule>
  </conditionalFormatting>
  <conditionalFormatting sqref="D282:E284">
    <cfRule type="expression" dxfId="947" priority="1060">
      <formula>ISERROR(D282)</formula>
    </cfRule>
  </conditionalFormatting>
  <conditionalFormatting sqref="D321:E323">
    <cfRule type="expression" dxfId="946" priority="1051">
      <formula>ISERROR(D321)</formula>
    </cfRule>
  </conditionalFormatting>
  <conditionalFormatting sqref="D360:E362">
    <cfRule type="expression" dxfId="945" priority="1042">
      <formula>ISERROR(D360)</formula>
    </cfRule>
  </conditionalFormatting>
  <conditionalFormatting sqref="D399:E401">
    <cfRule type="expression" dxfId="944" priority="1033">
      <formula>ISERROR(D399)</formula>
    </cfRule>
  </conditionalFormatting>
  <conditionalFormatting sqref="D438:E440">
    <cfRule type="expression" dxfId="943" priority="1024">
      <formula>ISERROR(D438)</formula>
    </cfRule>
  </conditionalFormatting>
  <conditionalFormatting sqref="D477:E479">
    <cfRule type="expression" dxfId="942" priority="1015">
      <formula>ISERROR(D477)</formula>
    </cfRule>
  </conditionalFormatting>
  <conditionalFormatting sqref="D516:E518">
    <cfRule type="expression" dxfId="941" priority="1006">
      <formula>ISERROR(D516)</formula>
    </cfRule>
  </conditionalFormatting>
  <conditionalFormatting sqref="D555:E557">
    <cfRule type="expression" dxfId="940" priority="997">
      <formula>ISERROR(D555)</formula>
    </cfRule>
  </conditionalFormatting>
  <conditionalFormatting sqref="D594:E596">
    <cfRule type="expression" dxfId="939" priority="988">
      <formula>ISERROR(D594)</formula>
    </cfRule>
  </conditionalFormatting>
  <conditionalFormatting sqref="D633:E635">
    <cfRule type="expression" dxfId="938" priority="979">
      <formula>ISERROR(D633)</formula>
    </cfRule>
  </conditionalFormatting>
  <conditionalFormatting sqref="D672:E674">
    <cfRule type="expression" dxfId="937" priority="970">
      <formula>ISERROR(D672)</formula>
    </cfRule>
  </conditionalFormatting>
  <conditionalFormatting sqref="D711:E713">
    <cfRule type="expression" dxfId="936" priority="961">
      <formula>ISERROR(D711)</formula>
    </cfRule>
  </conditionalFormatting>
  <conditionalFormatting sqref="D750:E752">
    <cfRule type="expression" dxfId="935" priority="952">
      <formula>ISERROR(D750)</formula>
    </cfRule>
  </conditionalFormatting>
  <conditionalFormatting sqref="D789:E791">
    <cfRule type="expression" dxfId="934" priority="933">
      <formula>ISERROR(D789)</formula>
    </cfRule>
  </conditionalFormatting>
  <conditionalFormatting sqref="D828:E830">
    <cfRule type="expression" dxfId="933" priority="924">
      <formula>ISERROR(D828)</formula>
    </cfRule>
  </conditionalFormatting>
  <conditionalFormatting sqref="D867:E869">
    <cfRule type="expression" dxfId="932" priority="915">
      <formula>ISERROR(D867)</formula>
    </cfRule>
  </conditionalFormatting>
  <conditionalFormatting sqref="D906:E908">
    <cfRule type="expression" dxfId="931" priority="906">
      <formula>ISERROR(D906)</formula>
    </cfRule>
  </conditionalFormatting>
  <conditionalFormatting sqref="D945:E947">
    <cfRule type="expression" dxfId="930" priority="897">
      <formula>ISERROR(D945)</formula>
    </cfRule>
  </conditionalFormatting>
  <conditionalFormatting sqref="D984:E986">
    <cfRule type="expression" dxfId="929" priority="888">
      <formula>ISERROR(D984)</formula>
    </cfRule>
  </conditionalFormatting>
  <conditionalFormatting sqref="D1023:E1025">
    <cfRule type="expression" dxfId="928" priority="879">
      <formula>ISERROR(D1023)</formula>
    </cfRule>
  </conditionalFormatting>
  <conditionalFormatting sqref="D1062:E1064">
    <cfRule type="expression" dxfId="927" priority="870">
      <formula>ISERROR(D1062)</formula>
    </cfRule>
  </conditionalFormatting>
  <conditionalFormatting sqref="D1101:E1103">
    <cfRule type="expression" dxfId="926" priority="861">
      <formula>ISERROR(D1101)</formula>
    </cfRule>
  </conditionalFormatting>
  <conditionalFormatting sqref="D1140:E1142">
    <cfRule type="expression" dxfId="925" priority="852">
      <formula>ISERROR(D1140)</formula>
    </cfRule>
  </conditionalFormatting>
  <conditionalFormatting sqref="D1179:E1181">
    <cfRule type="expression" dxfId="924" priority="843">
      <formula>ISERROR(D1179)</formula>
    </cfRule>
  </conditionalFormatting>
  <conditionalFormatting sqref="D1218:E1220">
    <cfRule type="expression" dxfId="923" priority="834">
      <formula>ISERROR(D1218)</formula>
    </cfRule>
  </conditionalFormatting>
  <conditionalFormatting sqref="D1257:E1259">
    <cfRule type="expression" dxfId="922" priority="825">
      <formula>ISERROR(D1257)</formula>
    </cfRule>
  </conditionalFormatting>
  <conditionalFormatting sqref="D1296:E1298">
    <cfRule type="expression" dxfId="921" priority="816">
      <formula>ISERROR(D1296)</formula>
    </cfRule>
  </conditionalFormatting>
  <conditionalFormatting sqref="D1335:E1337">
    <cfRule type="expression" dxfId="920" priority="807">
      <formula>ISERROR(D1335)</formula>
    </cfRule>
  </conditionalFormatting>
  <conditionalFormatting sqref="D1374:E1376">
    <cfRule type="expression" dxfId="919" priority="798">
      <formula>ISERROR(D1374)</formula>
    </cfRule>
  </conditionalFormatting>
  <conditionalFormatting sqref="D1413:E1415">
    <cfRule type="expression" dxfId="918" priority="789">
      <formula>ISERROR(D1413)</formula>
    </cfRule>
  </conditionalFormatting>
  <conditionalFormatting sqref="D1452:E1454">
    <cfRule type="expression" dxfId="917" priority="780">
      <formula>ISERROR(D1452)</formula>
    </cfRule>
  </conditionalFormatting>
  <conditionalFormatting sqref="D1491:E1493">
    <cfRule type="expression" dxfId="916" priority="771">
      <formula>ISERROR(D1491)</formula>
    </cfRule>
  </conditionalFormatting>
  <conditionalFormatting sqref="D1530:E1532">
    <cfRule type="expression" dxfId="915" priority="761">
      <formula>ISERROR(D1530)</formula>
    </cfRule>
  </conditionalFormatting>
  <conditionalFormatting sqref="D1569:E1571">
    <cfRule type="expression" dxfId="914" priority="751">
      <formula>ISERROR(D1569)</formula>
    </cfRule>
  </conditionalFormatting>
  <conditionalFormatting sqref="D1608:E1610">
    <cfRule type="expression" dxfId="913" priority="714">
      <formula>ISERROR(D1608)</formula>
    </cfRule>
  </conditionalFormatting>
  <conditionalFormatting sqref="D1647:E1649">
    <cfRule type="expression" dxfId="912" priority="705">
      <formula>ISERROR(D1647)</formula>
    </cfRule>
  </conditionalFormatting>
  <conditionalFormatting sqref="D1686:E1688">
    <cfRule type="expression" dxfId="911" priority="696">
      <formula>ISERROR(D1686)</formula>
    </cfRule>
  </conditionalFormatting>
  <conditionalFormatting sqref="D1725:E1727">
    <cfRule type="expression" dxfId="910" priority="687">
      <formula>ISERROR(D1725)</formula>
    </cfRule>
  </conditionalFormatting>
  <conditionalFormatting sqref="D1764:E1766">
    <cfRule type="expression" dxfId="909" priority="678">
      <formula>ISERROR(D1764)</formula>
    </cfRule>
  </conditionalFormatting>
  <conditionalFormatting sqref="D1803:E1805">
    <cfRule type="expression" dxfId="908" priority="669">
      <formula>ISERROR(D1803)</formula>
    </cfRule>
  </conditionalFormatting>
  <conditionalFormatting sqref="D1842:E1844">
    <cfRule type="expression" dxfId="907" priority="660">
      <formula>ISERROR(D1842)</formula>
    </cfRule>
  </conditionalFormatting>
  <conditionalFormatting sqref="D1881:E1883">
    <cfRule type="expression" dxfId="906" priority="651">
      <formula>ISERROR(D1881)</formula>
    </cfRule>
  </conditionalFormatting>
  <conditionalFormatting sqref="D1920:E1922">
    <cfRule type="expression" dxfId="905" priority="642">
      <formula>ISERROR(D1920)</formula>
    </cfRule>
  </conditionalFormatting>
  <conditionalFormatting sqref="D1959:E1961">
    <cfRule type="expression" dxfId="904" priority="633">
      <formula>ISERROR(D1959)</formula>
    </cfRule>
  </conditionalFormatting>
  <conditionalFormatting sqref="D1998:E2000">
    <cfRule type="expression" dxfId="903" priority="624">
      <formula>ISERROR(D1998)</formula>
    </cfRule>
  </conditionalFormatting>
  <conditionalFormatting sqref="D2037:E2039">
    <cfRule type="expression" dxfId="902" priority="615">
      <formula>ISERROR(D2037)</formula>
    </cfRule>
  </conditionalFormatting>
  <conditionalFormatting sqref="D2076:E2078">
    <cfRule type="expression" dxfId="901" priority="606">
      <formula>ISERROR(D2076)</formula>
    </cfRule>
  </conditionalFormatting>
  <conditionalFormatting sqref="D2115:E2117">
    <cfRule type="expression" dxfId="900" priority="597">
      <formula>ISERROR(D2115)</formula>
    </cfRule>
  </conditionalFormatting>
  <conditionalFormatting sqref="D2154:E2156">
    <cfRule type="expression" dxfId="899" priority="588">
      <formula>ISERROR(D2154)</formula>
    </cfRule>
  </conditionalFormatting>
  <conditionalFormatting sqref="D2193:E2195">
    <cfRule type="expression" dxfId="898" priority="579">
      <formula>ISERROR(D2193)</formula>
    </cfRule>
  </conditionalFormatting>
  <conditionalFormatting sqref="D2232:E2234">
    <cfRule type="expression" dxfId="897" priority="570">
      <formula>ISERROR(D2232)</formula>
    </cfRule>
  </conditionalFormatting>
  <conditionalFormatting sqref="D2271:E2273">
    <cfRule type="expression" dxfId="896" priority="560">
      <formula>ISERROR(D2271)</formula>
    </cfRule>
  </conditionalFormatting>
  <conditionalFormatting sqref="D2310:E2312">
    <cfRule type="expression" dxfId="895" priority="551">
      <formula>ISERROR(D2310)</formula>
    </cfRule>
  </conditionalFormatting>
  <conditionalFormatting sqref="D2349:E2351">
    <cfRule type="expression" dxfId="894" priority="542">
      <formula>ISERROR(D2349)</formula>
    </cfRule>
  </conditionalFormatting>
  <conditionalFormatting sqref="D2388:E2390">
    <cfRule type="expression" dxfId="893" priority="533">
      <formula>ISERROR(D2388)</formula>
    </cfRule>
  </conditionalFormatting>
  <conditionalFormatting sqref="D2427:E2429">
    <cfRule type="expression" dxfId="892" priority="524">
      <formula>ISERROR(D2427)</formula>
    </cfRule>
  </conditionalFormatting>
  <conditionalFormatting sqref="D2466:E2468">
    <cfRule type="expression" dxfId="891" priority="515">
      <formula>ISERROR(D2466)</formula>
    </cfRule>
  </conditionalFormatting>
  <conditionalFormatting sqref="D2505:E2507">
    <cfRule type="expression" dxfId="890" priority="506">
      <formula>ISERROR(D2505)</formula>
    </cfRule>
  </conditionalFormatting>
  <conditionalFormatting sqref="D2544:E2546">
    <cfRule type="expression" dxfId="889" priority="497">
      <formula>ISERROR(D2544)</formula>
    </cfRule>
  </conditionalFormatting>
  <conditionalFormatting sqref="D2583:E2585">
    <cfRule type="expression" dxfId="888" priority="488">
      <formula>ISERROR(D2583)</formula>
    </cfRule>
  </conditionalFormatting>
  <conditionalFormatting sqref="D2622:E2624">
    <cfRule type="expression" dxfId="887" priority="479">
      <formula>ISERROR(D2622)</formula>
    </cfRule>
  </conditionalFormatting>
  <conditionalFormatting sqref="D2661:E2663">
    <cfRule type="expression" dxfId="886" priority="470">
      <formula>ISERROR(D2661)</formula>
    </cfRule>
  </conditionalFormatting>
  <conditionalFormatting sqref="D2700:E2702">
    <cfRule type="expression" dxfId="885" priority="461">
      <formula>ISERROR(D2700)</formula>
    </cfRule>
  </conditionalFormatting>
  <conditionalFormatting sqref="D2739:E2741">
    <cfRule type="expression" dxfId="884" priority="452">
      <formula>ISERROR(D2739)</formula>
    </cfRule>
  </conditionalFormatting>
  <conditionalFormatting sqref="D2778:E2780">
    <cfRule type="expression" dxfId="883" priority="443">
      <formula>ISERROR(D2778)</formula>
    </cfRule>
  </conditionalFormatting>
  <conditionalFormatting sqref="D2817:E2819">
    <cfRule type="expression" dxfId="882" priority="434">
      <formula>ISERROR(D2817)</formula>
    </cfRule>
  </conditionalFormatting>
  <conditionalFormatting sqref="D2856:E2858">
    <cfRule type="expression" dxfId="881" priority="425">
      <formula>ISERROR(D2856)</formula>
    </cfRule>
  </conditionalFormatting>
  <conditionalFormatting sqref="D2895:E2905">
    <cfRule type="expression" dxfId="880" priority="416">
      <formula>ISERROR(D2895)</formula>
    </cfRule>
  </conditionalFormatting>
  <conditionalFormatting sqref="D2934:E2936">
    <cfRule type="expression" dxfId="879" priority="407">
      <formula>ISERROR(D2934)</formula>
    </cfRule>
  </conditionalFormatting>
  <conditionalFormatting sqref="D2973:E2975">
    <cfRule type="expression" dxfId="878" priority="398">
      <formula>ISERROR(D2973)</formula>
    </cfRule>
  </conditionalFormatting>
  <conditionalFormatting sqref="D3012:E3014">
    <cfRule type="expression" dxfId="877" priority="388">
      <formula>ISERROR(D3012)</formula>
    </cfRule>
  </conditionalFormatting>
  <conditionalFormatting sqref="D3051:E3053">
    <cfRule type="expression" dxfId="876" priority="378">
      <formula>ISERROR(D3051)</formula>
    </cfRule>
  </conditionalFormatting>
  <conditionalFormatting sqref="D3090:E3092">
    <cfRule type="expression" dxfId="875" priority="369">
      <formula>ISERROR(D3090)</formula>
    </cfRule>
  </conditionalFormatting>
  <conditionalFormatting sqref="D3129:E3131">
    <cfRule type="expression" dxfId="874" priority="360">
      <formula>ISERROR(D3129)</formula>
    </cfRule>
  </conditionalFormatting>
  <conditionalFormatting sqref="D3168:E3170">
    <cfRule type="expression" dxfId="873" priority="351">
      <formula>ISERROR(D3168)</formula>
    </cfRule>
  </conditionalFormatting>
  <conditionalFormatting sqref="D3207:E3209">
    <cfRule type="expression" dxfId="872" priority="342">
      <formula>ISERROR(D3207)</formula>
    </cfRule>
  </conditionalFormatting>
  <conditionalFormatting sqref="D3246:E3248">
    <cfRule type="expression" dxfId="871" priority="333">
      <formula>ISERROR(D3246)</formula>
    </cfRule>
  </conditionalFormatting>
  <conditionalFormatting sqref="D3285:E3287">
    <cfRule type="expression" dxfId="870" priority="324">
      <formula>ISERROR(D3285)</formula>
    </cfRule>
  </conditionalFormatting>
  <conditionalFormatting sqref="D3324:E3326">
    <cfRule type="expression" dxfId="869" priority="315">
      <formula>ISERROR(D3324)</formula>
    </cfRule>
  </conditionalFormatting>
  <conditionalFormatting sqref="D3363:E3365">
    <cfRule type="expression" dxfId="868" priority="306">
      <formula>ISERROR(D3363)</formula>
    </cfRule>
  </conditionalFormatting>
  <conditionalFormatting sqref="D3402:E3404">
    <cfRule type="expression" dxfId="867" priority="297">
      <formula>ISERROR(D3402)</formula>
    </cfRule>
  </conditionalFormatting>
  <conditionalFormatting sqref="D3441:E3443">
    <cfRule type="expression" dxfId="866" priority="288">
      <formula>ISERROR(D3441)</formula>
    </cfRule>
  </conditionalFormatting>
  <conditionalFormatting sqref="D3480:E3482">
    <cfRule type="expression" dxfId="865" priority="279">
      <formula>ISERROR(D3480)</formula>
    </cfRule>
  </conditionalFormatting>
  <conditionalFormatting sqref="D3519:E3521">
    <cfRule type="expression" dxfId="864" priority="270">
      <formula>ISERROR(D3519)</formula>
    </cfRule>
  </conditionalFormatting>
  <conditionalFormatting sqref="D3558:E3560">
    <cfRule type="expression" dxfId="863" priority="261">
      <formula>ISERROR(D3558)</formula>
    </cfRule>
  </conditionalFormatting>
  <conditionalFormatting sqref="D3597:E3599">
    <cfRule type="expression" dxfId="862" priority="252">
      <formula>ISERROR(D3597)</formula>
    </cfRule>
  </conditionalFormatting>
  <conditionalFormatting sqref="D3636:E3638">
    <cfRule type="expression" dxfId="861" priority="243">
      <formula>ISERROR(D3636)</formula>
    </cfRule>
  </conditionalFormatting>
  <conditionalFormatting sqref="D3675:E3677">
    <cfRule type="expression" dxfId="860" priority="234">
      <formula>ISERROR(D3675)</formula>
    </cfRule>
  </conditionalFormatting>
  <conditionalFormatting sqref="D3714:E3716">
    <cfRule type="expression" dxfId="859" priority="225">
      <formula>ISERROR(D3714)</formula>
    </cfRule>
  </conditionalFormatting>
  <conditionalFormatting sqref="D3753:E3755">
    <cfRule type="expression" dxfId="858" priority="216">
      <formula>ISERROR(D3753)</formula>
    </cfRule>
  </conditionalFormatting>
  <conditionalFormatting sqref="D3792:E3794">
    <cfRule type="expression" dxfId="857" priority="207">
      <formula>ISERROR(D3792)</formula>
    </cfRule>
  </conditionalFormatting>
  <conditionalFormatting sqref="D3831:E3833">
    <cfRule type="expression" dxfId="856" priority="197">
      <formula>ISERROR(D3831)</formula>
    </cfRule>
  </conditionalFormatting>
  <conditionalFormatting sqref="D3870:E3872">
    <cfRule type="expression" dxfId="855" priority="188">
      <formula>ISERROR(D3870)</formula>
    </cfRule>
  </conditionalFormatting>
  <conditionalFormatting sqref="D1:J3 L1:M18 K1:K19 D4:H4 J4 D5:J8 M24:M25 M28 D40:J42 O40:O714 D43:H43 J43 D44:J47 Y51:Z1796 M67 D79:J81 D82:H82 J82 D83:J86 M106 D118:J120 D121:H121 J121 D122:J125 M145 D157:J159 D160:H160 J160 D161:J164 M184 D196:J198 D199:H199 J199 D200:J203 M223 D235:J237 D238:H238 J238 D239:J242 M262 D274:J276 D277:H277 J277 D278:J281 M301 D313:J315 D316:H316 J316 D317:J320 M340 D352:J354 D355:H355 J355 D356:J359 M379 D391:J393 D394:H394 J394 D395:J398 M418 D430:J432 D433:H433 J433 D434:J437 M457 D469:J471 D472:H472 J472 D473:J476 M496 D508:J510 D511:H511 J511 D512:J515 M535 D547:J549 D550:H550 J550 D551:J554 M574 D586:J588 D589:H589 J589 D590:J593 M613 D625:J627 D628:H628 J628 D629:J632 M652 D664:J666 D667:H667 J667 D668:J671 M691 D703:J705 D706:H706 J706 D707:J710 O716:O753 M730 D742:J744 D745:H745 J745 D746:J749 O755:O832 M769 O834:O871 O873:O910 O912:O949 O951:O988 O990:O1027 O1029:O1066 O1068:O1105 O1107:O1144 O1146:O1183 O1185:O1222 O1224:O1261 O1263:O1300 O1302:O1339 O1341:O1378 O1380:O1417 O1419:O1456 O1458:O1495 O1497:O1534 O1536:O1573 O1575:O1613 O1615:O1652 O1654:O1691 O1693:O1730 O1732:O1769 O1771:O1796">
    <cfRule type="expression" dxfId="854" priority="1566">
      <formula>ISERROR(D1)</formula>
    </cfRule>
  </conditionalFormatting>
  <conditionalFormatting sqref="D90:J97">
    <cfRule type="expression" dxfId="853" priority="184">
      <formula>ISERROR(D90)</formula>
    </cfRule>
  </conditionalFormatting>
  <conditionalFormatting sqref="D129:J136">
    <cfRule type="expression" dxfId="852" priority="183">
      <formula>ISERROR(D129)</formula>
    </cfRule>
  </conditionalFormatting>
  <conditionalFormatting sqref="D168:J175">
    <cfRule type="expression" dxfId="851" priority="182">
      <formula>ISERROR(D168)</formula>
    </cfRule>
  </conditionalFormatting>
  <conditionalFormatting sqref="D207:J214">
    <cfRule type="expression" dxfId="850" priority="181">
      <formula>ISERROR(D207)</formula>
    </cfRule>
  </conditionalFormatting>
  <conditionalFormatting sqref="D246:J253">
    <cfRule type="expression" dxfId="849" priority="180">
      <formula>ISERROR(D246)</formula>
    </cfRule>
  </conditionalFormatting>
  <conditionalFormatting sqref="D285:J292">
    <cfRule type="expression" dxfId="848" priority="179">
      <formula>ISERROR(D285)</formula>
    </cfRule>
  </conditionalFormatting>
  <conditionalFormatting sqref="D324:J331">
    <cfRule type="expression" dxfId="847" priority="178">
      <formula>ISERROR(D324)</formula>
    </cfRule>
  </conditionalFormatting>
  <conditionalFormatting sqref="D363:J370">
    <cfRule type="expression" dxfId="846" priority="177">
      <formula>ISERROR(D363)</formula>
    </cfRule>
  </conditionalFormatting>
  <conditionalFormatting sqref="D402:J409">
    <cfRule type="expression" dxfId="845" priority="176">
      <formula>ISERROR(D402)</formula>
    </cfRule>
  </conditionalFormatting>
  <conditionalFormatting sqref="D441:J448">
    <cfRule type="expression" dxfId="844" priority="175">
      <formula>ISERROR(D441)</formula>
    </cfRule>
  </conditionalFormatting>
  <conditionalFormatting sqref="D480:J487">
    <cfRule type="expression" dxfId="843" priority="174">
      <formula>ISERROR(D480)</formula>
    </cfRule>
  </conditionalFormatting>
  <conditionalFormatting sqref="D519:J526">
    <cfRule type="expression" dxfId="842" priority="173">
      <formula>ISERROR(D519)</formula>
    </cfRule>
  </conditionalFormatting>
  <conditionalFormatting sqref="D558:J565">
    <cfRule type="expression" dxfId="841" priority="84">
      <formula>ISERROR(D558)</formula>
    </cfRule>
  </conditionalFormatting>
  <conditionalFormatting sqref="D597:J604">
    <cfRule type="expression" dxfId="840" priority="83">
      <formula>ISERROR(D597)</formula>
    </cfRule>
  </conditionalFormatting>
  <conditionalFormatting sqref="D636:J643">
    <cfRule type="expression" dxfId="839" priority="170">
      <formula>ISERROR(D636)</formula>
    </cfRule>
  </conditionalFormatting>
  <conditionalFormatting sqref="D675:J682">
    <cfRule type="expression" dxfId="838" priority="169">
      <formula>ISERROR(D675)</formula>
    </cfRule>
  </conditionalFormatting>
  <conditionalFormatting sqref="D714:J721">
    <cfRule type="expression" dxfId="837" priority="82">
      <formula>ISERROR(D714)</formula>
    </cfRule>
  </conditionalFormatting>
  <conditionalFormatting sqref="D753:J760">
    <cfRule type="expression" dxfId="836" priority="81">
      <formula>ISERROR(D753)</formula>
    </cfRule>
  </conditionalFormatting>
  <conditionalFormatting sqref="D781:J783 D784:H784 J784 D785:J788 M808 D820:J822 D823:H823 J823 D824:J827 M847 D859:J861 D862:H862 J862 D863:J866 M886 D898:J900 D901:H901 J901 D902:J905 M925 D937:J939 D940:H940 J940 D941:J944 M964 D976:J978 D979:H979 J979 D980:J983 M1003 D1015:J1017 D1018:H1018 J1018 D1019:J1022 M1042 D1054:J1056 D1057:H1057 J1057 D1058:J1061 M1081 D1093:J1095 D1096:H1096 J1096 D1097:J1100 M1120 D1132:J1134 D1135:H1135 J1135 D1136:J1139 M1159 D1171:J1173 D1174:H1174 J1174 D1175:J1178 M1198 D1210:J1212 D1213:H1213 J1213 D1214:J1217 M1237 D1249:J1251 D1252:H1252 J1252 D1253:J1256 M1276 D1288:J1290 D1291:H1291 J1291 D1292:J1295 M1315 D1327:J1329 D1330:H1330 J1330 D1331:J1334 M1354 D1366:J1368 D1369:H1369 J1369 D1370:J1373 M1393 D1405:J1407 D1408:H1408 J1408 D1409:J1412 M1432 D1444:J1446 D1447:H1447 J1447 D1448:J1451 M1471 D1483:J1485 D1486:H1486 J1486 D1487:J1490 M1510">
    <cfRule type="expression" dxfId="835" priority="944">
      <formula>ISERROR(D781)</formula>
    </cfRule>
  </conditionalFormatting>
  <conditionalFormatting sqref="D792:J799">
    <cfRule type="expression" dxfId="834" priority="80">
      <formula>ISERROR(D792)</formula>
    </cfRule>
  </conditionalFormatting>
  <conditionalFormatting sqref="D831:J838">
    <cfRule type="expression" dxfId="833" priority="79">
      <formula>ISERROR(D831)</formula>
    </cfRule>
  </conditionalFormatting>
  <conditionalFormatting sqref="D870:J877">
    <cfRule type="expression" dxfId="832" priority="78">
      <formula>ISERROR(D870)</formula>
    </cfRule>
  </conditionalFormatting>
  <conditionalFormatting sqref="D909:J916">
    <cfRule type="expression" dxfId="831" priority="77">
      <formula>ISERROR(D909)</formula>
    </cfRule>
  </conditionalFormatting>
  <conditionalFormatting sqref="D948:J955">
    <cfRule type="expression" dxfId="830" priority="76">
      <formula>ISERROR(D948)</formula>
    </cfRule>
  </conditionalFormatting>
  <conditionalFormatting sqref="D987:J994">
    <cfRule type="expression" dxfId="829" priority="75">
      <formula>ISERROR(D987)</formula>
    </cfRule>
  </conditionalFormatting>
  <conditionalFormatting sqref="D1026:J1033">
    <cfRule type="expression" dxfId="828" priority="74">
      <formula>ISERROR(D1026)</formula>
    </cfRule>
  </conditionalFormatting>
  <conditionalFormatting sqref="D1065:J1072">
    <cfRule type="expression" dxfId="827" priority="73">
      <formula>ISERROR(D1065)</formula>
    </cfRule>
  </conditionalFormatting>
  <conditionalFormatting sqref="D1104:J1111">
    <cfRule type="expression" dxfId="826" priority="72">
      <formula>ISERROR(D1104)</formula>
    </cfRule>
  </conditionalFormatting>
  <conditionalFormatting sqref="D1143:J1150">
    <cfRule type="expression" dxfId="825" priority="71">
      <formula>ISERROR(D1143)</formula>
    </cfRule>
  </conditionalFormatting>
  <conditionalFormatting sqref="D1182:J1189">
    <cfRule type="expression" dxfId="824" priority="70">
      <formula>ISERROR(D1182)</formula>
    </cfRule>
  </conditionalFormatting>
  <conditionalFormatting sqref="D1221:J1228">
    <cfRule type="expression" dxfId="823" priority="69">
      <formula>ISERROR(D1221)</formula>
    </cfRule>
  </conditionalFormatting>
  <conditionalFormatting sqref="D1260:J1267">
    <cfRule type="expression" dxfId="822" priority="68">
      <formula>ISERROR(D1260)</formula>
    </cfRule>
  </conditionalFormatting>
  <conditionalFormatting sqref="D1299:J1306">
    <cfRule type="expression" dxfId="821" priority="67">
      <formula>ISERROR(D1299)</formula>
    </cfRule>
  </conditionalFormatting>
  <conditionalFormatting sqref="D1338:J1345">
    <cfRule type="expression" dxfId="820" priority="66">
      <formula>ISERROR(D1338)</formula>
    </cfRule>
  </conditionalFormatting>
  <conditionalFormatting sqref="D1377:J1384">
    <cfRule type="expression" dxfId="819" priority="65">
      <formula>ISERROR(D1377)</formula>
    </cfRule>
  </conditionalFormatting>
  <conditionalFormatting sqref="D1416:J1423">
    <cfRule type="expression" dxfId="818" priority="64">
      <formula>ISERROR(D1416)</formula>
    </cfRule>
  </conditionalFormatting>
  <conditionalFormatting sqref="D1455:J1462">
    <cfRule type="expression" dxfId="817" priority="63">
      <formula>ISERROR(D1455)</formula>
    </cfRule>
  </conditionalFormatting>
  <conditionalFormatting sqref="D1494:J1501">
    <cfRule type="expression" dxfId="816" priority="62">
      <formula>ISERROR(D1494)</formula>
    </cfRule>
  </conditionalFormatting>
  <conditionalFormatting sqref="D1522:J1524 L1522:M1539 K1522:K1540 D1525:H1525 J1525 D1526:J1529 M1545:M1546 M1549">
    <cfRule type="expression" dxfId="815" priority="763">
      <formula>ISERROR(D1522)</formula>
    </cfRule>
  </conditionalFormatting>
  <conditionalFormatting sqref="D1533:J1540">
    <cfRule type="expression" dxfId="814" priority="61">
      <formula>ISERROR(D1533)</formula>
    </cfRule>
  </conditionalFormatting>
  <conditionalFormatting sqref="D1561:J1563 L1561:M1578 K1561:K1579 D1564:H1564 J1564 D1565:J1568 M1584:M1585 M1588">
    <cfRule type="expression" dxfId="813" priority="753">
      <formula>ISERROR(D1561)</formula>
    </cfRule>
  </conditionalFormatting>
  <conditionalFormatting sqref="D1572:J1579">
    <cfRule type="expression" dxfId="812" priority="60">
      <formula>ISERROR(D1572)</formula>
    </cfRule>
  </conditionalFormatting>
  <conditionalFormatting sqref="D1600:J1602 D1603:H1603 J1603 D1604:J1607 M1627 D1639:J1641 D1642:H1642 J1642 D1643:J1646 M1666 D1678:J1680 D1681:H1681 J1681 D1682:J1685 M1705 D1717:J1719 D1720:H1720 J1720 D1721:J1724 M1744 D1756:J1758 D1759:H1759 J1759 D1760:J1763 M1783 D1795:J1797 D1798:H1798 J1798 D1799:J1802 M1822 D1834:J1836 D1837:H1837 J1837 D1838:J1841 M1861 D1873:J1875 D1876:H1876 J1876 D1877:J1880 M1900 D1912:J1914 D1915:H1915 J1915 D1916:J1919 M1939 D1951:J1953 D1954:H1954 J1954 D1955:J1958 M1978 D1990:J1992 D1993:H1993 J1993 D1994:J1997 M2017 D2029:J2031 D2032:H2032 J2032 D2033:J2036 M2056 D2068:J2070 D2071:H2071 J2071 D2072:J2075 M2095 D2107:J2109 D2110:H2110 J2110 D2111:J2114 M2134 D2146:J2148 D2149:H2149 J2149 D2150:J2153 M2173 D2185:J2187 D2188:H2188 J2188 D2189:J2192 M2212 D2224:J2226 D2227:H2227 J2227 D2228:J2231 M2251">
    <cfRule type="expression" dxfId="811" priority="743">
      <formula>ISERROR(D1600)</formula>
    </cfRule>
  </conditionalFormatting>
  <conditionalFormatting sqref="D1611:J1618">
    <cfRule type="expression" dxfId="810" priority="59">
      <formula>ISERROR(D1611)</formula>
    </cfRule>
  </conditionalFormatting>
  <conditionalFormatting sqref="D1650:J1657">
    <cfRule type="expression" dxfId="809" priority="58">
      <formula>ISERROR(D1650)</formula>
    </cfRule>
  </conditionalFormatting>
  <conditionalFormatting sqref="D1689:J1696">
    <cfRule type="expression" dxfId="808" priority="57">
      <formula>ISERROR(D1689)</formula>
    </cfRule>
  </conditionalFormatting>
  <conditionalFormatting sqref="D1728:J1735">
    <cfRule type="expression" dxfId="807" priority="56">
      <formula>ISERROR(D1728)</formula>
    </cfRule>
  </conditionalFormatting>
  <conditionalFormatting sqref="D1767:J1774">
    <cfRule type="expression" dxfId="806" priority="55">
      <formula>ISERROR(D1767)</formula>
    </cfRule>
  </conditionalFormatting>
  <conditionalFormatting sqref="D1806:J1813">
    <cfRule type="expression" dxfId="805" priority="54">
      <formula>ISERROR(D1806)</formula>
    </cfRule>
  </conditionalFormatting>
  <conditionalFormatting sqref="D1845:J1852">
    <cfRule type="expression" dxfId="804" priority="53">
      <formula>ISERROR(D1845)</formula>
    </cfRule>
  </conditionalFormatting>
  <conditionalFormatting sqref="D1884:J1891">
    <cfRule type="expression" dxfId="803" priority="52">
      <formula>ISERROR(D1884)</formula>
    </cfRule>
  </conditionalFormatting>
  <conditionalFormatting sqref="D1923:J1930">
    <cfRule type="expression" dxfId="802" priority="51">
      <formula>ISERROR(D1923)</formula>
    </cfRule>
  </conditionalFormatting>
  <conditionalFormatting sqref="D1962:J1969">
    <cfRule type="expression" dxfId="801" priority="50">
      <formula>ISERROR(D1962)</formula>
    </cfRule>
  </conditionalFormatting>
  <conditionalFormatting sqref="D2001:J2008">
    <cfRule type="expression" dxfId="800" priority="49">
      <formula>ISERROR(D2001)</formula>
    </cfRule>
  </conditionalFormatting>
  <conditionalFormatting sqref="D2040:J2047">
    <cfRule type="expression" dxfId="799" priority="48">
      <formula>ISERROR(D2040)</formula>
    </cfRule>
  </conditionalFormatting>
  <conditionalFormatting sqref="D2079:J2086">
    <cfRule type="expression" dxfId="798" priority="47">
      <formula>ISERROR(D2079)</formula>
    </cfRule>
  </conditionalFormatting>
  <conditionalFormatting sqref="D2118:J2125">
    <cfRule type="expression" dxfId="797" priority="46">
      <formula>ISERROR(D2118)</formula>
    </cfRule>
  </conditionalFormatting>
  <conditionalFormatting sqref="D2157:J2164">
    <cfRule type="expression" dxfId="796" priority="45">
      <formula>ISERROR(D2157)</formula>
    </cfRule>
  </conditionalFormatting>
  <conditionalFormatting sqref="D2196:J2203">
    <cfRule type="expression" dxfId="795" priority="44">
      <formula>ISERROR(D2196)</formula>
    </cfRule>
  </conditionalFormatting>
  <conditionalFormatting sqref="D2235:J2242">
    <cfRule type="expression" dxfId="794" priority="43">
      <formula>ISERROR(D2235)</formula>
    </cfRule>
  </conditionalFormatting>
  <conditionalFormatting sqref="D2263:J2265 D2266:H2266 J2266 D2267:J2270 M2290 D2302:J2304 D2305:H2305 J2305 D2306:J2309 M2329 D2341:J2343 D2344:H2344 J2344 D2345:J2348 M2368 D2380:J2382 D2383:H2383 J2383 D2384:J2387 M2407 D2419:J2421 D2422:H2422 J2422 D2423:J2426 M2446 D2458:J2460 D2461:H2461 J2461 D2462:J2465 M2485 D2497:J2499 D2500:H2500 J2500 D2501:J2504 M2524 D2536:J2538 D2539:H2539 J2539 D2540:J2543 M2563 D2575:J2577 D2578:H2578 J2578 D2579:J2582 M2602 D2614:J2616 D2617:H2617 J2617 D2618:J2621 M2641 D2653:J2655 D2656:H2656 J2656 D2657:J2660 M2680 D2692:J2694 D2695:H2695 J2695 D2696:J2699 M2719 D2731:J2733 D2734:H2734 J2734 D2735:J2738 M2758 D2770:J2772 D2773:H2773 J2773 D2774:J2777 M2797 D2809:J2811 D2812:H2812 J2812 D2813:J2816 M2836 D2848:J2850 D2851:H2851 J2851 D2852:J2855 M2875 D2887:J2889 D2890:H2890 J2890 D2891:J2894 M2914 D2926:J2928 D2929:H2929 J2929 D2930:J2933 M2953 D2965:J2967 D2968:H2968 J2968 D2969:J2972 M2992">
    <cfRule type="expression" dxfId="793" priority="566">
      <formula>ISERROR(D2263)</formula>
    </cfRule>
  </conditionalFormatting>
  <conditionalFormatting sqref="D2274:J2281">
    <cfRule type="expression" dxfId="792" priority="42">
      <formula>ISERROR(D2274)</formula>
    </cfRule>
  </conditionalFormatting>
  <conditionalFormatting sqref="D2313:J2320">
    <cfRule type="expression" dxfId="791" priority="41">
      <formula>ISERROR(D2313)</formula>
    </cfRule>
  </conditionalFormatting>
  <conditionalFormatting sqref="D2352:J2359">
    <cfRule type="expression" dxfId="790" priority="40">
      <formula>ISERROR(D2352)</formula>
    </cfRule>
  </conditionalFormatting>
  <conditionalFormatting sqref="D2391:J2398">
    <cfRule type="expression" dxfId="789" priority="39">
      <formula>ISERROR(D2391)</formula>
    </cfRule>
  </conditionalFormatting>
  <conditionalFormatting sqref="D2430:J2437">
    <cfRule type="expression" dxfId="788" priority="38">
      <formula>ISERROR(D2430)</formula>
    </cfRule>
  </conditionalFormatting>
  <conditionalFormatting sqref="D2469:J2476">
    <cfRule type="expression" dxfId="787" priority="37">
      <formula>ISERROR(D2469)</formula>
    </cfRule>
  </conditionalFormatting>
  <conditionalFormatting sqref="D2508:J2515">
    <cfRule type="expression" dxfId="786" priority="36">
      <formula>ISERROR(D2508)</formula>
    </cfRule>
  </conditionalFormatting>
  <conditionalFormatting sqref="D2547:J2554">
    <cfRule type="expression" dxfId="785" priority="35">
      <formula>ISERROR(D2547)</formula>
    </cfRule>
  </conditionalFormatting>
  <conditionalFormatting sqref="D2586:J2593">
    <cfRule type="expression" dxfId="784" priority="34">
      <formula>ISERROR(D2586)</formula>
    </cfRule>
  </conditionalFormatting>
  <conditionalFormatting sqref="D2625:J2632">
    <cfRule type="expression" dxfId="783" priority="33">
      <formula>ISERROR(D2625)</formula>
    </cfRule>
  </conditionalFormatting>
  <conditionalFormatting sqref="D2664:J2671">
    <cfRule type="expression" dxfId="782" priority="32">
      <formula>ISERROR(D2664)</formula>
    </cfRule>
  </conditionalFormatting>
  <conditionalFormatting sqref="D2703:J2710">
    <cfRule type="expression" dxfId="781" priority="31">
      <formula>ISERROR(D2703)</formula>
    </cfRule>
  </conditionalFormatting>
  <conditionalFormatting sqref="D2742:J2749">
    <cfRule type="expression" dxfId="780" priority="30">
      <formula>ISERROR(D2742)</formula>
    </cfRule>
  </conditionalFormatting>
  <conditionalFormatting sqref="D2781:J2788">
    <cfRule type="expression" dxfId="779" priority="29">
      <formula>ISERROR(D2781)</formula>
    </cfRule>
  </conditionalFormatting>
  <conditionalFormatting sqref="D2820:J2827">
    <cfRule type="expression" dxfId="778" priority="28">
      <formula>ISERROR(D2820)</formula>
    </cfRule>
  </conditionalFormatting>
  <conditionalFormatting sqref="D2859:J2866">
    <cfRule type="expression" dxfId="777" priority="27">
      <formula>ISERROR(D2859)</formula>
    </cfRule>
  </conditionalFormatting>
  <conditionalFormatting sqref="D2937:J2944">
    <cfRule type="expression" dxfId="776" priority="25">
      <formula>ISERROR(D2937)</formula>
    </cfRule>
  </conditionalFormatting>
  <conditionalFormatting sqref="D2976:J2983">
    <cfRule type="expression" dxfId="775" priority="24">
      <formula>ISERROR(D2976)</formula>
    </cfRule>
  </conditionalFormatting>
  <conditionalFormatting sqref="D3004:J3006 L3004:M3021 K3004:K3022 D3007:H3007 J3007 D3008:J3011 M3027:M3028 M3031">
    <cfRule type="expression" dxfId="774" priority="390">
      <formula>ISERROR(D3004)</formula>
    </cfRule>
  </conditionalFormatting>
  <conditionalFormatting sqref="D3015:J3022">
    <cfRule type="expression" dxfId="773" priority="23">
      <formula>ISERROR(D3015)</formula>
    </cfRule>
  </conditionalFormatting>
  <conditionalFormatting sqref="D3054:J3061">
    <cfRule type="expression" dxfId="772" priority="22">
      <formula>ISERROR(D3054)</formula>
    </cfRule>
  </conditionalFormatting>
  <conditionalFormatting sqref="D3093:J3100">
    <cfRule type="expression" dxfId="771" priority="21">
      <formula>ISERROR(D3093)</formula>
    </cfRule>
  </conditionalFormatting>
  <conditionalFormatting sqref="D3132:J3139">
    <cfRule type="expression" dxfId="770" priority="20">
      <formula>ISERROR(D3132)</formula>
    </cfRule>
  </conditionalFormatting>
  <conditionalFormatting sqref="D3171:J3178">
    <cfRule type="expression" dxfId="769" priority="19">
      <formula>ISERROR(D3171)</formula>
    </cfRule>
  </conditionalFormatting>
  <conditionalFormatting sqref="D3210:J3217">
    <cfRule type="expression" dxfId="768" priority="18">
      <formula>ISERROR(D3210)</formula>
    </cfRule>
  </conditionalFormatting>
  <conditionalFormatting sqref="D3249:J3256">
    <cfRule type="expression" dxfId="767" priority="17">
      <formula>ISERROR(D3249)</formula>
    </cfRule>
  </conditionalFormatting>
  <conditionalFormatting sqref="D3288:J3295">
    <cfRule type="expression" dxfId="766" priority="16">
      <formula>ISERROR(D3288)</formula>
    </cfRule>
  </conditionalFormatting>
  <conditionalFormatting sqref="D3327:J3334">
    <cfRule type="expression" dxfId="765" priority="15">
      <formula>ISERROR(D3327)</formula>
    </cfRule>
  </conditionalFormatting>
  <conditionalFormatting sqref="D3366:J3373">
    <cfRule type="expression" dxfId="764" priority="14">
      <formula>ISERROR(D3366)</formula>
    </cfRule>
  </conditionalFormatting>
  <conditionalFormatting sqref="D3405:J3412">
    <cfRule type="expression" dxfId="763" priority="13">
      <formula>ISERROR(D3405)</formula>
    </cfRule>
  </conditionalFormatting>
  <conditionalFormatting sqref="D3444:J3451">
    <cfRule type="expression" dxfId="762" priority="12">
      <formula>ISERROR(D3444)</formula>
    </cfRule>
  </conditionalFormatting>
  <conditionalFormatting sqref="D3483:J3490">
    <cfRule type="expression" dxfId="761" priority="11">
      <formula>ISERROR(D3483)</formula>
    </cfRule>
  </conditionalFormatting>
  <conditionalFormatting sqref="D3522:J3529">
    <cfRule type="expression" dxfId="760" priority="10">
      <formula>ISERROR(D3522)</formula>
    </cfRule>
  </conditionalFormatting>
  <conditionalFormatting sqref="D3561:J3568">
    <cfRule type="expression" dxfId="759" priority="9">
      <formula>ISERROR(D3561)</formula>
    </cfRule>
  </conditionalFormatting>
  <conditionalFormatting sqref="D3600:J3607">
    <cfRule type="expression" dxfId="758" priority="8">
      <formula>ISERROR(D3600)</formula>
    </cfRule>
  </conditionalFormatting>
  <conditionalFormatting sqref="D3639:J3646">
    <cfRule type="expression" dxfId="757" priority="7">
      <formula>ISERROR(D3639)</formula>
    </cfRule>
  </conditionalFormatting>
  <conditionalFormatting sqref="D3678:J3685">
    <cfRule type="expression" dxfId="756" priority="6">
      <formula>ISERROR(D3678)</formula>
    </cfRule>
  </conditionalFormatting>
  <conditionalFormatting sqref="D3717:J3724">
    <cfRule type="expression" dxfId="755" priority="5">
      <formula>ISERROR(D3717)</formula>
    </cfRule>
  </conditionalFormatting>
  <conditionalFormatting sqref="D3756:J3763">
    <cfRule type="expression" dxfId="754" priority="4">
      <formula>ISERROR(D3756)</formula>
    </cfRule>
  </conditionalFormatting>
  <conditionalFormatting sqref="D3795:J3802">
    <cfRule type="expression" dxfId="753" priority="3">
      <formula>ISERROR(D3795)</formula>
    </cfRule>
  </conditionalFormatting>
  <conditionalFormatting sqref="D3823:J3825 D3826:H3826 J3826 D3827:J3830 M3850 D3862:J3864 D3865:H3865 J3865 D3866:J3869 M3889">
    <cfRule type="expression" dxfId="752" priority="203">
      <formula>ISERROR(D3823)</formula>
    </cfRule>
  </conditionalFormatting>
  <conditionalFormatting sqref="D3834:J3841">
    <cfRule type="expression" dxfId="751" priority="2">
      <formula>ISERROR(D3834)</formula>
    </cfRule>
  </conditionalFormatting>
  <conditionalFormatting sqref="D3873:J3880">
    <cfRule type="expression" dxfId="750" priority="1">
      <formula>ISERROR(D3873)</formula>
    </cfRule>
  </conditionalFormatting>
  <conditionalFormatting sqref="E20:F20">
    <cfRule type="expression" dxfId="749" priority="1131">
      <formula>ISERROR(E20)</formula>
    </cfRule>
  </conditionalFormatting>
  <conditionalFormatting sqref="E59:F59">
    <cfRule type="expression" dxfId="748" priority="1112">
      <formula>ISERROR(E59)</formula>
    </cfRule>
  </conditionalFormatting>
  <conditionalFormatting sqref="E98:F98">
    <cfRule type="expression" dxfId="747" priority="1103">
      <formula>ISERROR(E98)</formula>
    </cfRule>
  </conditionalFormatting>
  <conditionalFormatting sqref="E137:F137">
    <cfRule type="expression" dxfId="746" priority="1094">
      <formula>ISERROR(E137)</formula>
    </cfRule>
  </conditionalFormatting>
  <conditionalFormatting sqref="E176:F176">
    <cfRule type="expression" dxfId="745" priority="1085">
      <formula>ISERROR(E176)</formula>
    </cfRule>
  </conditionalFormatting>
  <conditionalFormatting sqref="E215:F215">
    <cfRule type="expression" dxfId="744" priority="1076">
      <formula>ISERROR(E215)</formula>
    </cfRule>
  </conditionalFormatting>
  <conditionalFormatting sqref="E254:F254">
    <cfRule type="expression" dxfId="743" priority="1067">
      <formula>ISERROR(E254)</formula>
    </cfRule>
  </conditionalFormatting>
  <conditionalFormatting sqref="E293:F293">
    <cfRule type="expression" dxfId="742" priority="1058">
      <formula>ISERROR(E293)</formula>
    </cfRule>
  </conditionalFormatting>
  <conditionalFormatting sqref="E332:F332">
    <cfRule type="expression" dxfId="741" priority="1049">
      <formula>ISERROR(E332)</formula>
    </cfRule>
  </conditionalFormatting>
  <conditionalFormatting sqref="E371:F371">
    <cfRule type="expression" dxfId="740" priority="1040">
      <formula>ISERROR(E371)</formula>
    </cfRule>
  </conditionalFormatting>
  <conditionalFormatting sqref="E410:F410">
    <cfRule type="expression" dxfId="739" priority="1031">
      <formula>ISERROR(E410)</formula>
    </cfRule>
  </conditionalFormatting>
  <conditionalFormatting sqref="E449:F449">
    <cfRule type="expression" dxfId="738" priority="1022">
      <formula>ISERROR(E449)</formula>
    </cfRule>
  </conditionalFormatting>
  <conditionalFormatting sqref="E488:F488">
    <cfRule type="expression" dxfId="737" priority="1013">
      <formula>ISERROR(E488)</formula>
    </cfRule>
  </conditionalFormatting>
  <conditionalFormatting sqref="E527:F527">
    <cfRule type="expression" dxfId="736" priority="1004">
      <formula>ISERROR(E527)</formula>
    </cfRule>
  </conditionalFormatting>
  <conditionalFormatting sqref="E566:F566">
    <cfRule type="expression" dxfId="735" priority="995">
      <formula>ISERROR(E566)</formula>
    </cfRule>
  </conditionalFormatting>
  <conditionalFormatting sqref="E605:F605">
    <cfRule type="expression" dxfId="734" priority="986">
      <formula>ISERROR(E605)</formula>
    </cfRule>
  </conditionalFormatting>
  <conditionalFormatting sqref="E644:F644">
    <cfRule type="expression" dxfId="733" priority="977">
      <formula>ISERROR(E644)</formula>
    </cfRule>
  </conditionalFormatting>
  <conditionalFormatting sqref="E683:F683">
    <cfRule type="expression" dxfId="732" priority="968">
      <formula>ISERROR(E683)</formula>
    </cfRule>
  </conditionalFormatting>
  <conditionalFormatting sqref="E722:F722">
    <cfRule type="expression" dxfId="731" priority="959">
      <formula>ISERROR(E722)</formula>
    </cfRule>
  </conditionalFormatting>
  <conditionalFormatting sqref="E761:F761">
    <cfRule type="expression" dxfId="730" priority="950">
      <formula>ISERROR(E761)</formula>
    </cfRule>
  </conditionalFormatting>
  <conditionalFormatting sqref="E800:F800">
    <cfRule type="expression" dxfId="729" priority="931">
      <formula>ISERROR(E800)</formula>
    </cfRule>
  </conditionalFormatting>
  <conditionalFormatting sqref="E839:F839">
    <cfRule type="expression" dxfId="728" priority="922">
      <formula>ISERROR(E839)</formula>
    </cfRule>
  </conditionalFormatting>
  <conditionalFormatting sqref="E878:F878">
    <cfRule type="expression" dxfId="727" priority="913">
      <formula>ISERROR(E878)</formula>
    </cfRule>
  </conditionalFormatting>
  <conditionalFormatting sqref="E917:F917">
    <cfRule type="expression" dxfId="726" priority="904">
      <formula>ISERROR(E917)</formula>
    </cfRule>
  </conditionalFormatting>
  <conditionalFormatting sqref="E956:F956">
    <cfRule type="expression" dxfId="725" priority="895">
      <formula>ISERROR(E956)</formula>
    </cfRule>
  </conditionalFormatting>
  <conditionalFormatting sqref="E995:F995">
    <cfRule type="expression" dxfId="724" priority="886">
      <formula>ISERROR(E995)</formula>
    </cfRule>
  </conditionalFormatting>
  <conditionalFormatting sqref="E1034:F1034">
    <cfRule type="expression" dxfId="723" priority="877">
      <formula>ISERROR(E1034)</formula>
    </cfRule>
  </conditionalFormatting>
  <conditionalFormatting sqref="E1073:F1073">
    <cfRule type="expression" dxfId="722" priority="868">
      <formula>ISERROR(E1073)</formula>
    </cfRule>
  </conditionalFormatting>
  <conditionalFormatting sqref="E1112:F1112">
    <cfRule type="expression" dxfId="721" priority="859">
      <formula>ISERROR(E1112)</formula>
    </cfRule>
  </conditionalFormatting>
  <conditionalFormatting sqref="E1151:F1151">
    <cfRule type="expression" dxfId="720" priority="850">
      <formula>ISERROR(E1151)</formula>
    </cfRule>
  </conditionalFormatting>
  <conditionalFormatting sqref="E1190:F1190">
    <cfRule type="expression" dxfId="719" priority="841">
      <formula>ISERROR(E1190)</formula>
    </cfRule>
  </conditionalFormatting>
  <conditionalFormatting sqref="E1229:F1229">
    <cfRule type="expression" dxfId="718" priority="832">
      <formula>ISERROR(E1229)</formula>
    </cfRule>
  </conditionalFormatting>
  <conditionalFormatting sqref="E1268:F1268">
    <cfRule type="expression" dxfId="717" priority="823">
      <formula>ISERROR(E1268)</formula>
    </cfRule>
  </conditionalFormatting>
  <conditionalFormatting sqref="E1307:F1307">
    <cfRule type="expression" dxfId="716" priority="814">
      <formula>ISERROR(E1307)</formula>
    </cfRule>
  </conditionalFormatting>
  <conditionalFormatting sqref="E1346:F1346">
    <cfRule type="expression" dxfId="715" priority="805">
      <formula>ISERROR(E1346)</formula>
    </cfRule>
  </conditionalFormatting>
  <conditionalFormatting sqref="E1385:F1385">
    <cfRule type="expression" dxfId="714" priority="796">
      <formula>ISERROR(E1385)</formula>
    </cfRule>
  </conditionalFormatting>
  <conditionalFormatting sqref="E1424:F1424">
    <cfRule type="expression" dxfId="713" priority="787">
      <formula>ISERROR(E1424)</formula>
    </cfRule>
  </conditionalFormatting>
  <conditionalFormatting sqref="E1463:F1463">
    <cfRule type="expression" dxfId="712" priority="778">
      <formula>ISERROR(E1463)</formula>
    </cfRule>
  </conditionalFormatting>
  <conditionalFormatting sqref="E1502:F1502">
    <cfRule type="expression" dxfId="711" priority="769">
      <formula>ISERROR(E1502)</formula>
    </cfRule>
  </conditionalFormatting>
  <conditionalFormatting sqref="E1541:F1541">
    <cfRule type="expression" dxfId="710" priority="759">
      <formula>ISERROR(E1541)</formula>
    </cfRule>
  </conditionalFormatting>
  <conditionalFormatting sqref="E1580:F1580">
    <cfRule type="expression" dxfId="709" priority="749">
      <formula>ISERROR(E1580)</formula>
    </cfRule>
  </conditionalFormatting>
  <conditionalFormatting sqref="E1619:F1619">
    <cfRule type="expression" dxfId="708" priority="712">
      <formula>ISERROR(E1619)</formula>
    </cfRule>
  </conditionalFormatting>
  <conditionalFormatting sqref="E1658:F1658">
    <cfRule type="expression" dxfId="707" priority="703">
      <formula>ISERROR(E1658)</formula>
    </cfRule>
  </conditionalFormatting>
  <conditionalFormatting sqref="E1697:F1697">
    <cfRule type="expression" dxfId="706" priority="694">
      <formula>ISERROR(E1697)</formula>
    </cfRule>
  </conditionalFormatting>
  <conditionalFormatting sqref="E1736:F1736">
    <cfRule type="expression" dxfId="705" priority="685">
      <formula>ISERROR(E1736)</formula>
    </cfRule>
  </conditionalFormatting>
  <conditionalFormatting sqref="E1775:F1775">
    <cfRule type="expression" dxfId="704" priority="676">
      <formula>ISERROR(E1775)</formula>
    </cfRule>
  </conditionalFormatting>
  <conditionalFormatting sqref="E1814:F1814">
    <cfRule type="expression" dxfId="703" priority="667">
      <formula>ISERROR(E1814)</formula>
    </cfRule>
  </conditionalFormatting>
  <conditionalFormatting sqref="E1853:F1853">
    <cfRule type="expression" dxfId="702" priority="658">
      <formula>ISERROR(E1853)</formula>
    </cfRule>
  </conditionalFormatting>
  <conditionalFormatting sqref="E1892:F1892">
    <cfRule type="expression" dxfId="701" priority="649">
      <formula>ISERROR(E1892)</formula>
    </cfRule>
  </conditionalFormatting>
  <conditionalFormatting sqref="E1931:F1931">
    <cfRule type="expression" dxfId="700" priority="640">
      <formula>ISERROR(E1931)</formula>
    </cfRule>
  </conditionalFormatting>
  <conditionalFormatting sqref="E1970:F1970">
    <cfRule type="expression" dxfId="699" priority="631">
      <formula>ISERROR(E1970)</formula>
    </cfRule>
  </conditionalFormatting>
  <conditionalFormatting sqref="E2009:F2009">
    <cfRule type="expression" dxfId="698" priority="622">
      <formula>ISERROR(E2009)</formula>
    </cfRule>
  </conditionalFormatting>
  <conditionalFormatting sqref="E2048:F2048">
    <cfRule type="expression" dxfId="697" priority="613">
      <formula>ISERROR(E2048)</formula>
    </cfRule>
  </conditionalFormatting>
  <conditionalFormatting sqref="E2087:F2087">
    <cfRule type="expression" dxfId="696" priority="604">
      <formula>ISERROR(E2087)</formula>
    </cfRule>
  </conditionalFormatting>
  <conditionalFormatting sqref="E2126:F2126">
    <cfRule type="expression" dxfId="695" priority="595">
      <formula>ISERROR(E2126)</formula>
    </cfRule>
  </conditionalFormatting>
  <conditionalFormatting sqref="E2165:F2165">
    <cfRule type="expression" dxfId="694" priority="586">
      <formula>ISERROR(E2165)</formula>
    </cfRule>
  </conditionalFormatting>
  <conditionalFormatting sqref="E2204:F2204">
    <cfRule type="expression" dxfId="693" priority="577">
      <formula>ISERROR(E2204)</formula>
    </cfRule>
  </conditionalFormatting>
  <conditionalFormatting sqref="E2243:F2243">
    <cfRule type="expression" dxfId="692" priority="568">
      <formula>ISERROR(E2243)</formula>
    </cfRule>
  </conditionalFormatting>
  <conditionalFormatting sqref="E2282:F2282">
    <cfRule type="expression" dxfId="691" priority="558">
      <formula>ISERROR(E2282)</formula>
    </cfRule>
  </conditionalFormatting>
  <conditionalFormatting sqref="E2321:F2321">
    <cfRule type="expression" dxfId="690" priority="549">
      <formula>ISERROR(E2321)</formula>
    </cfRule>
  </conditionalFormatting>
  <conditionalFormatting sqref="E2360:F2360">
    <cfRule type="expression" dxfId="689" priority="540">
      <formula>ISERROR(E2360)</formula>
    </cfRule>
  </conditionalFormatting>
  <conditionalFormatting sqref="E2399:F2399">
    <cfRule type="expression" dxfId="688" priority="531">
      <formula>ISERROR(E2399)</formula>
    </cfRule>
  </conditionalFormatting>
  <conditionalFormatting sqref="E2438:F2438">
    <cfRule type="expression" dxfId="687" priority="522">
      <formula>ISERROR(E2438)</formula>
    </cfRule>
  </conditionalFormatting>
  <conditionalFormatting sqref="E2477:F2477">
    <cfRule type="expression" dxfId="686" priority="513">
      <formula>ISERROR(E2477)</formula>
    </cfRule>
  </conditionalFormatting>
  <conditionalFormatting sqref="E2516:F2516">
    <cfRule type="expression" dxfId="685" priority="504">
      <formula>ISERROR(E2516)</formula>
    </cfRule>
  </conditionalFormatting>
  <conditionalFormatting sqref="E2555:F2555">
    <cfRule type="expression" dxfId="684" priority="495">
      <formula>ISERROR(E2555)</formula>
    </cfRule>
  </conditionalFormatting>
  <conditionalFormatting sqref="E2594:F2594">
    <cfRule type="expression" dxfId="683" priority="486">
      <formula>ISERROR(E2594)</formula>
    </cfRule>
  </conditionalFormatting>
  <conditionalFormatting sqref="E2633:F2633">
    <cfRule type="expression" dxfId="682" priority="477">
      <formula>ISERROR(E2633)</formula>
    </cfRule>
  </conditionalFormatting>
  <conditionalFormatting sqref="E2672:F2672">
    <cfRule type="expression" dxfId="681" priority="468">
      <formula>ISERROR(E2672)</formula>
    </cfRule>
  </conditionalFormatting>
  <conditionalFormatting sqref="E2711:F2711">
    <cfRule type="expression" dxfId="680" priority="459">
      <formula>ISERROR(E2711)</formula>
    </cfRule>
  </conditionalFormatting>
  <conditionalFormatting sqref="E2750:F2750">
    <cfRule type="expression" dxfId="679" priority="450">
      <formula>ISERROR(E2750)</formula>
    </cfRule>
  </conditionalFormatting>
  <conditionalFormatting sqref="E2789:F2789">
    <cfRule type="expression" dxfId="678" priority="441">
      <formula>ISERROR(E2789)</formula>
    </cfRule>
  </conditionalFormatting>
  <conditionalFormatting sqref="E2828:F2828">
    <cfRule type="expression" dxfId="677" priority="432">
      <formula>ISERROR(E2828)</formula>
    </cfRule>
  </conditionalFormatting>
  <conditionalFormatting sqref="E2867:F2867">
    <cfRule type="expression" dxfId="676" priority="423">
      <formula>ISERROR(E2867)</formula>
    </cfRule>
  </conditionalFormatting>
  <conditionalFormatting sqref="E2906:F2906">
    <cfRule type="expression" dxfId="675" priority="414">
      <formula>ISERROR(E2906)</formula>
    </cfRule>
  </conditionalFormatting>
  <conditionalFormatting sqref="E2945:F2945">
    <cfRule type="expression" dxfId="674" priority="405">
      <formula>ISERROR(E2945)</formula>
    </cfRule>
  </conditionalFormatting>
  <conditionalFormatting sqref="E2984:F2984">
    <cfRule type="expression" dxfId="673" priority="396">
      <formula>ISERROR(E2984)</formula>
    </cfRule>
  </conditionalFormatting>
  <conditionalFormatting sqref="E3023:F3023">
    <cfRule type="expression" dxfId="672" priority="386">
      <formula>ISERROR(E3023)</formula>
    </cfRule>
  </conditionalFormatting>
  <conditionalFormatting sqref="E3062:F3062">
    <cfRule type="expression" dxfId="671" priority="376">
      <formula>ISERROR(E3062)</formula>
    </cfRule>
  </conditionalFormatting>
  <conditionalFormatting sqref="E3101:F3101">
    <cfRule type="expression" dxfId="670" priority="367">
      <formula>ISERROR(E3101)</formula>
    </cfRule>
  </conditionalFormatting>
  <conditionalFormatting sqref="E3140:F3140">
    <cfRule type="expression" dxfId="669" priority="358">
      <formula>ISERROR(E3140)</formula>
    </cfRule>
  </conditionalFormatting>
  <conditionalFormatting sqref="E3179:F3179">
    <cfRule type="expression" dxfId="668" priority="349">
      <formula>ISERROR(E3179)</formula>
    </cfRule>
  </conditionalFormatting>
  <conditionalFormatting sqref="E3218:F3218">
    <cfRule type="expression" dxfId="667" priority="340">
      <formula>ISERROR(E3218)</formula>
    </cfRule>
  </conditionalFormatting>
  <conditionalFormatting sqref="E3257:F3257">
    <cfRule type="expression" dxfId="666" priority="331">
      <formula>ISERROR(E3257)</formula>
    </cfRule>
  </conditionalFormatting>
  <conditionalFormatting sqref="E3296:F3296">
    <cfRule type="expression" dxfId="665" priority="322">
      <formula>ISERROR(E3296)</formula>
    </cfRule>
  </conditionalFormatting>
  <conditionalFormatting sqref="E3335:F3335">
    <cfRule type="expression" dxfId="664" priority="313">
      <formula>ISERROR(E3335)</formula>
    </cfRule>
  </conditionalFormatting>
  <conditionalFormatting sqref="E3374:F3374">
    <cfRule type="expression" dxfId="663" priority="304">
      <formula>ISERROR(E3374)</formula>
    </cfRule>
  </conditionalFormatting>
  <conditionalFormatting sqref="E3413:F3413">
    <cfRule type="expression" dxfId="662" priority="295">
      <formula>ISERROR(E3413)</formula>
    </cfRule>
  </conditionalFormatting>
  <conditionalFormatting sqref="E3452:F3452">
    <cfRule type="expression" dxfId="661" priority="286">
      <formula>ISERROR(E3452)</formula>
    </cfRule>
  </conditionalFormatting>
  <conditionalFormatting sqref="E3491:F3491">
    <cfRule type="expression" dxfId="660" priority="277">
      <formula>ISERROR(E3491)</formula>
    </cfRule>
  </conditionalFormatting>
  <conditionalFormatting sqref="E3530:F3530">
    <cfRule type="expression" dxfId="659" priority="268">
      <formula>ISERROR(E3530)</formula>
    </cfRule>
  </conditionalFormatting>
  <conditionalFormatting sqref="E3569:F3569">
    <cfRule type="expression" dxfId="658" priority="259">
      <formula>ISERROR(E3569)</formula>
    </cfRule>
  </conditionalFormatting>
  <conditionalFormatting sqref="E3608:F3608">
    <cfRule type="expression" dxfId="657" priority="250">
      <formula>ISERROR(E3608)</formula>
    </cfRule>
  </conditionalFormatting>
  <conditionalFormatting sqref="E3647:F3647">
    <cfRule type="expression" dxfId="656" priority="241">
      <formula>ISERROR(E3647)</formula>
    </cfRule>
  </conditionalFormatting>
  <conditionalFormatting sqref="E3686:F3686">
    <cfRule type="expression" dxfId="655" priority="232">
      <formula>ISERROR(E3686)</formula>
    </cfRule>
  </conditionalFormatting>
  <conditionalFormatting sqref="E3725:F3725">
    <cfRule type="expression" dxfId="654" priority="223">
      <formula>ISERROR(E3725)</formula>
    </cfRule>
  </conditionalFormatting>
  <conditionalFormatting sqref="E3764:F3764">
    <cfRule type="expression" dxfId="653" priority="214">
      <formula>ISERROR(E3764)</formula>
    </cfRule>
  </conditionalFormatting>
  <conditionalFormatting sqref="E3803:F3803">
    <cfRule type="expression" dxfId="652" priority="205">
      <formula>ISERROR(E3803)</formula>
    </cfRule>
  </conditionalFormatting>
  <conditionalFormatting sqref="E3842:F3842">
    <cfRule type="expression" dxfId="651" priority="195">
      <formula>ISERROR(E3842)</formula>
    </cfRule>
  </conditionalFormatting>
  <conditionalFormatting sqref="E3881:F3881">
    <cfRule type="expression" dxfId="650" priority="186">
      <formula>ISERROR(E3881)</formula>
    </cfRule>
  </conditionalFormatting>
  <conditionalFormatting sqref="E21:G21">
    <cfRule type="expression" dxfId="649" priority="1500">
      <formula>ISERROR(E21)</formula>
    </cfRule>
  </conditionalFormatting>
  <conditionalFormatting sqref="E60:G60">
    <cfRule type="expression" dxfId="648" priority="1115">
      <formula>ISERROR(E60)</formula>
    </cfRule>
  </conditionalFormatting>
  <conditionalFormatting sqref="E99:G99">
    <cfRule type="expression" dxfId="647" priority="1106">
      <formula>ISERROR(E99)</formula>
    </cfRule>
  </conditionalFormatting>
  <conditionalFormatting sqref="E138:G138">
    <cfRule type="expression" dxfId="646" priority="1097">
      <formula>ISERROR(E138)</formula>
    </cfRule>
  </conditionalFormatting>
  <conditionalFormatting sqref="E177:G177">
    <cfRule type="expression" dxfId="645" priority="1088">
      <formula>ISERROR(E177)</formula>
    </cfRule>
  </conditionalFormatting>
  <conditionalFormatting sqref="E216:G216">
    <cfRule type="expression" dxfId="644" priority="1079">
      <formula>ISERROR(E216)</formula>
    </cfRule>
  </conditionalFormatting>
  <conditionalFormatting sqref="E255:G255">
    <cfRule type="expression" dxfId="643" priority="1070">
      <formula>ISERROR(E255)</formula>
    </cfRule>
  </conditionalFormatting>
  <conditionalFormatting sqref="E294:G294">
    <cfRule type="expression" dxfId="642" priority="1061">
      <formula>ISERROR(E294)</formula>
    </cfRule>
  </conditionalFormatting>
  <conditionalFormatting sqref="E333:G333">
    <cfRule type="expression" dxfId="641" priority="1052">
      <formula>ISERROR(E333)</formula>
    </cfRule>
  </conditionalFormatting>
  <conditionalFormatting sqref="E372:G372">
    <cfRule type="expression" dxfId="640" priority="1043">
      <formula>ISERROR(E372)</formula>
    </cfRule>
  </conditionalFormatting>
  <conditionalFormatting sqref="E411:G411">
    <cfRule type="expression" dxfId="639" priority="1034">
      <formula>ISERROR(E411)</formula>
    </cfRule>
  </conditionalFormatting>
  <conditionalFormatting sqref="E450:G450">
    <cfRule type="expression" dxfId="638" priority="1025">
      <formula>ISERROR(E450)</formula>
    </cfRule>
  </conditionalFormatting>
  <conditionalFormatting sqref="E489:G489">
    <cfRule type="expression" dxfId="637" priority="1016">
      <formula>ISERROR(E489)</formula>
    </cfRule>
  </conditionalFormatting>
  <conditionalFormatting sqref="E528:G528">
    <cfRule type="expression" dxfId="636" priority="1007">
      <formula>ISERROR(E528)</formula>
    </cfRule>
  </conditionalFormatting>
  <conditionalFormatting sqref="E567:G567">
    <cfRule type="expression" dxfId="635" priority="998">
      <formula>ISERROR(E567)</formula>
    </cfRule>
  </conditionalFormatting>
  <conditionalFormatting sqref="E606:G606">
    <cfRule type="expression" dxfId="634" priority="989">
      <formula>ISERROR(E606)</formula>
    </cfRule>
  </conditionalFormatting>
  <conditionalFormatting sqref="E645:G645">
    <cfRule type="expression" dxfId="633" priority="980">
      <formula>ISERROR(E645)</formula>
    </cfRule>
  </conditionalFormatting>
  <conditionalFormatting sqref="E684:G684">
    <cfRule type="expression" dxfId="632" priority="971">
      <formula>ISERROR(E684)</formula>
    </cfRule>
  </conditionalFormatting>
  <conditionalFormatting sqref="E723:G723">
    <cfRule type="expression" dxfId="631" priority="962">
      <formula>ISERROR(E723)</formula>
    </cfRule>
  </conditionalFormatting>
  <conditionalFormatting sqref="E762:G762">
    <cfRule type="expression" dxfId="630" priority="953">
      <formula>ISERROR(E762)</formula>
    </cfRule>
  </conditionalFormatting>
  <conditionalFormatting sqref="E801:G801">
    <cfRule type="expression" dxfId="629" priority="934">
      <formula>ISERROR(E801)</formula>
    </cfRule>
  </conditionalFormatting>
  <conditionalFormatting sqref="E840:G840">
    <cfRule type="expression" dxfId="628" priority="925">
      <formula>ISERROR(E840)</formula>
    </cfRule>
  </conditionalFormatting>
  <conditionalFormatting sqref="E879:G879">
    <cfRule type="expression" dxfId="627" priority="916">
      <formula>ISERROR(E879)</formula>
    </cfRule>
  </conditionalFormatting>
  <conditionalFormatting sqref="E918:G918">
    <cfRule type="expression" dxfId="626" priority="907">
      <formula>ISERROR(E918)</formula>
    </cfRule>
  </conditionalFormatting>
  <conditionalFormatting sqref="E957:G957">
    <cfRule type="expression" dxfId="625" priority="898">
      <formula>ISERROR(E957)</formula>
    </cfRule>
  </conditionalFormatting>
  <conditionalFormatting sqref="E996:G996">
    <cfRule type="expression" dxfId="624" priority="889">
      <formula>ISERROR(E996)</formula>
    </cfRule>
  </conditionalFormatting>
  <conditionalFormatting sqref="E1035:G1035">
    <cfRule type="expression" dxfId="623" priority="880">
      <formula>ISERROR(E1035)</formula>
    </cfRule>
  </conditionalFormatting>
  <conditionalFormatting sqref="E1074:G1074">
    <cfRule type="expression" dxfId="622" priority="871">
      <formula>ISERROR(E1074)</formula>
    </cfRule>
  </conditionalFormatting>
  <conditionalFormatting sqref="E1113:G1113">
    <cfRule type="expression" dxfId="621" priority="862">
      <formula>ISERROR(E1113)</formula>
    </cfRule>
  </conditionalFormatting>
  <conditionalFormatting sqref="E1152:G1152">
    <cfRule type="expression" dxfId="620" priority="853">
      <formula>ISERROR(E1152)</formula>
    </cfRule>
  </conditionalFormatting>
  <conditionalFormatting sqref="E1191:G1191">
    <cfRule type="expression" dxfId="619" priority="844">
      <formula>ISERROR(E1191)</formula>
    </cfRule>
  </conditionalFormatting>
  <conditionalFormatting sqref="E1230:G1230">
    <cfRule type="expression" dxfId="618" priority="835">
      <formula>ISERROR(E1230)</formula>
    </cfRule>
  </conditionalFormatting>
  <conditionalFormatting sqref="E1269:G1269">
    <cfRule type="expression" dxfId="617" priority="826">
      <formula>ISERROR(E1269)</formula>
    </cfRule>
  </conditionalFormatting>
  <conditionalFormatting sqref="E1308:G1308">
    <cfRule type="expression" dxfId="616" priority="817">
      <formula>ISERROR(E1308)</formula>
    </cfRule>
  </conditionalFormatting>
  <conditionalFormatting sqref="E1347:G1347">
    <cfRule type="expression" dxfId="615" priority="808">
      <formula>ISERROR(E1347)</formula>
    </cfRule>
  </conditionalFormatting>
  <conditionalFormatting sqref="E1386:G1386">
    <cfRule type="expression" dxfId="614" priority="799">
      <formula>ISERROR(E1386)</formula>
    </cfRule>
  </conditionalFormatting>
  <conditionalFormatting sqref="E1425:G1425">
    <cfRule type="expression" dxfId="613" priority="790">
      <formula>ISERROR(E1425)</formula>
    </cfRule>
  </conditionalFormatting>
  <conditionalFormatting sqref="E1464:G1464">
    <cfRule type="expression" dxfId="612" priority="781">
      <formula>ISERROR(E1464)</formula>
    </cfRule>
  </conditionalFormatting>
  <conditionalFormatting sqref="E1503:G1503">
    <cfRule type="expression" dxfId="611" priority="772">
      <formula>ISERROR(E1503)</formula>
    </cfRule>
  </conditionalFormatting>
  <conditionalFormatting sqref="E1542:G1542">
    <cfRule type="expression" dxfId="610" priority="762">
      <formula>ISERROR(E1542)</formula>
    </cfRule>
  </conditionalFormatting>
  <conditionalFormatting sqref="E1581:G1581">
    <cfRule type="expression" dxfId="609" priority="752">
      <formula>ISERROR(E1581)</formula>
    </cfRule>
  </conditionalFormatting>
  <conditionalFormatting sqref="E1620:G1620">
    <cfRule type="expression" dxfId="608" priority="715">
      <formula>ISERROR(E1620)</formula>
    </cfRule>
  </conditionalFormatting>
  <conditionalFormatting sqref="E1659:G1659">
    <cfRule type="expression" dxfId="607" priority="706">
      <formula>ISERROR(E1659)</formula>
    </cfRule>
  </conditionalFormatting>
  <conditionalFormatting sqref="E1698:G1698">
    <cfRule type="expression" dxfId="606" priority="697">
      <formula>ISERROR(E1698)</formula>
    </cfRule>
  </conditionalFormatting>
  <conditionalFormatting sqref="E1737:G1737">
    <cfRule type="expression" dxfId="605" priority="688">
      <formula>ISERROR(E1737)</formula>
    </cfRule>
  </conditionalFormatting>
  <conditionalFormatting sqref="E1776:G1776">
    <cfRule type="expression" dxfId="604" priority="679">
      <formula>ISERROR(E1776)</formula>
    </cfRule>
  </conditionalFormatting>
  <conditionalFormatting sqref="E1815:G1815">
    <cfRule type="expression" dxfId="603" priority="670">
      <formula>ISERROR(E1815)</formula>
    </cfRule>
  </conditionalFormatting>
  <conditionalFormatting sqref="E1854:G1854">
    <cfRule type="expression" dxfId="602" priority="661">
      <formula>ISERROR(E1854)</formula>
    </cfRule>
  </conditionalFormatting>
  <conditionalFormatting sqref="E1893:G1893">
    <cfRule type="expression" dxfId="601" priority="652">
      <formula>ISERROR(E1893)</formula>
    </cfRule>
  </conditionalFormatting>
  <conditionalFormatting sqref="E1932:G1932">
    <cfRule type="expression" dxfId="600" priority="643">
      <formula>ISERROR(E1932)</formula>
    </cfRule>
  </conditionalFormatting>
  <conditionalFormatting sqref="E1971:G1971">
    <cfRule type="expression" dxfId="599" priority="634">
      <formula>ISERROR(E1971)</formula>
    </cfRule>
  </conditionalFormatting>
  <conditionalFormatting sqref="E2010:G2010">
    <cfRule type="expression" dxfId="598" priority="625">
      <formula>ISERROR(E2010)</formula>
    </cfRule>
  </conditionalFormatting>
  <conditionalFormatting sqref="E2049:G2049">
    <cfRule type="expression" dxfId="597" priority="616">
      <formula>ISERROR(E2049)</formula>
    </cfRule>
  </conditionalFormatting>
  <conditionalFormatting sqref="E2088:G2088">
    <cfRule type="expression" dxfId="596" priority="607">
      <formula>ISERROR(E2088)</formula>
    </cfRule>
  </conditionalFormatting>
  <conditionalFormatting sqref="E2127:G2127">
    <cfRule type="expression" dxfId="595" priority="598">
      <formula>ISERROR(E2127)</formula>
    </cfRule>
  </conditionalFormatting>
  <conditionalFormatting sqref="E2166:G2166">
    <cfRule type="expression" dxfId="594" priority="589">
      <formula>ISERROR(E2166)</formula>
    </cfRule>
  </conditionalFormatting>
  <conditionalFormatting sqref="E2205:G2205">
    <cfRule type="expression" dxfId="593" priority="580">
      <formula>ISERROR(E2205)</formula>
    </cfRule>
  </conditionalFormatting>
  <conditionalFormatting sqref="E2244:G2244">
    <cfRule type="expression" dxfId="592" priority="571">
      <formula>ISERROR(E2244)</formula>
    </cfRule>
  </conditionalFormatting>
  <conditionalFormatting sqref="E2283:G2283">
    <cfRule type="expression" dxfId="591" priority="561">
      <formula>ISERROR(E2283)</formula>
    </cfRule>
  </conditionalFormatting>
  <conditionalFormatting sqref="E2322:G2322">
    <cfRule type="expression" dxfId="590" priority="552">
      <formula>ISERROR(E2322)</formula>
    </cfRule>
  </conditionalFormatting>
  <conditionalFormatting sqref="E2361:G2361">
    <cfRule type="expression" dxfId="589" priority="543">
      <formula>ISERROR(E2361)</formula>
    </cfRule>
  </conditionalFormatting>
  <conditionalFormatting sqref="E2400:G2400">
    <cfRule type="expression" dxfId="588" priority="534">
      <formula>ISERROR(E2400)</formula>
    </cfRule>
  </conditionalFormatting>
  <conditionalFormatting sqref="E2439:G2439">
    <cfRule type="expression" dxfId="587" priority="525">
      <formula>ISERROR(E2439)</formula>
    </cfRule>
  </conditionalFormatting>
  <conditionalFormatting sqref="E2478:G2478">
    <cfRule type="expression" dxfId="586" priority="516">
      <formula>ISERROR(E2478)</formula>
    </cfRule>
  </conditionalFormatting>
  <conditionalFormatting sqref="E2517:G2517">
    <cfRule type="expression" dxfId="585" priority="507">
      <formula>ISERROR(E2517)</formula>
    </cfRule>
  </conditionalFormatting>
  <conditionalFormatting sqref="E2556:G2556">
    <cfRule type="expression" dxfId="584" priority="498">
      <formula>ISERROR(E2556)</formula>
    </cfRule>
  </conditionalFormatting>
  <conditionalFormatting sqref="E2595:G2595">
    <cfRule type="expression" dxfId="583" priority="489">
      <formula>ISERROR(E2595)</formula>
    </cfRule>
  </conditionalFormatting>
  <conditionalFormatting sqref="E2634:G2634">
    <cfRule type="expression" dxfId="582" priority="480">
      <formula>ISERROR(E2634)</formula>
    </cfRule>
  </conditionalFormatting>
  <conditionalFormatting sqref="E2673:G2673">
    <cfRule type="expression" dxfId="581" priority="471">
      <formula>ISERROR(E2673)</formula>
    </cfRule>
  </conditionalFormatting>
  <conditionalFormatting sqref="E2712:G2712">
    <cfRule type="expression" dxfId="580" priority="462">
      <formula>ISERROR(E2712)</formula>
    </cfRule>
  </conditionalFormatting>
  <conditionalFormatting sqref="E2751:G2751">
    <cfRule type="expression" dxfId="579" priority="453">
      <formula>ISERROR(E2751)</formula>
    </cfRule>
  </conditionalFormatting>
  <conditionalFormatting sqref="E2790:G2790">
    <cfRule type="expression" dxfId="578" priority="444">
      <formula>ISERROR(E2790)</formula>
    </cfRule>
  </conditionalFormatting>
  <conditionalFormatting sqref="E2829:G2829">
    <cfRule type="expression" dxfId="577" priority="435">
      <formula>ISERROR(E2829)</formula>
    </cfRule>
  </conditionalFormatting>
  <conditionalFormatting sqref="E2868:G2868">
    <cfRule type="expression" dxfId="576" priority="426">
      <formula>ISERROR(E2868)</formula>
    </cfRule>
  </conditionalFormatting>
  <conditionalFormatting sqref="E2907:G2907">
    <cfRule type="expression" dxfId="575" priority="417">
      <formula>ISERROR(E2907)</formula>
    </cfRule>
  </conditionalFormatting>
  <conditionalFormatting sqref="E2946:G2946">
    <cfRule type="expression" dxfId="574" priority="408">
      <formula>ISERROR(E2946)</formula>
    </cfRule>
  </conditionalFormatting>
  <conditionalFormatting sqref="E2985:G2985">
    <cfRule type="expression" dxfId="573" priority="399">
      <formula>ISERROR(E2985)</formula>
    </cfRule>
  </conditionalFormatting>
  <conditionalFormatting sqref="E3024:G3024">
    <cfRule type="expression" dxfId="572" priority="389">
      <formula>ISERROR(E3024)</formula>
    </cfRule>
  </conditionalFormatting>
  <conditionalFormatting sqref="E3063:G3063">
    <cfRule type="expression" dxfId="571" priority="379">
      <formula>ISERROR(E3063)</formula>
    </cfRule>
  </conditionalFormatting>
  <conditionalFormatting sqref="E3102:G3102">
    <cfRule type="expression" dxfId="570" priority="370">
      <formula>ISERROR(E3102)</formula>
    </cfRule>
  </conditionalFormatting>
  <conditionalFormatting sqref="E3141:G3141">
    <cfRule type="expression" dxfId="569" priority="361">
      <formula>ISERROR(E3141)</formula>
    </cfRule>
  </conditionalFormatting>
  <conditionalFormatting sqref="E3180:G3180">
    <cfRule type="expression" dxfId="568" priority="352">
      <formula>ISERROR(E3180)</formula>
    </cfRule>
  </conditionalFormatting>
  <conditionalFormatting sqref="E3219:G3219">
    <cfRule type="expression" dxfId="567" priority="343">
      <formula>ISERROR(E3219)</formula>
    </cfRule>
  </conditionalFormatting>
  <conditionalFormatting sqref="E3258:G3258">
    <cfRule type="expression" dxfId="566" priority="334">
      <formula>ISERROR(E3258)</formula>
    </cfRule>
  </conditionalFormatting>
  <conditionalFormatting sqref="E3297:G3297">
    <cfRule type="expression" dxfId="565" priority="325">
      <formula>ISERROR(E3297)</formula>
    </cfRule>
  </conditionalFormatting>
  <conditionalFormatting sqref="E3336:G3336">
    <cfRule type="expression" dxfId="564" priority="316">
      <formula>ISERROR(E3336)</formula>
    </cfRule>
  </conditionalFormatting>
  <conditionalFormatting sqref="E3375:G3375">
    <cfRule type="expression" dxfId="563" priority="307">
      <formula>ISERROR(E3375)</formula>
    </cfRule>
  </conditionalFormatting>
  <conditionalFormatting sqref="E3414:G3414">
    <cfRule type="expression" dxfId="562" priority="298">
      <formula>ISERROR(E3414)</formula>
    </cfRule>
  </conditionalFormatting>
  <conditionalFormatting sqref="E3453:G3453">
    <cfRule type="expression" dxfId="561" priority="289">
      <formula>ISERROR(E3453)</formula>
    </cfRule>
  </conditionalFormatting>
  <conditionalFormatting sqref="E3492:G3492">
    <cfRule type="expression" dxfId="560" priority="280">
      <formula>ISERROR(E3492)</formula>
    </cfRule>
  </conditionalFormatting>
  <conditionalFormatting sqref="E3531:G3531">
    <cfRule type="expression" dxfId="559" priority="271">
      <formula>ISERROR(E3531)</formula>
    </cfRule>
  </conditionalFormatting>
  <conditionalFormatting sqref="E3570:G3570">
    <cfRule type="expression" dxfId="558" priority="262">
      <formula>ISERROR(E3570)</formula>
    </cfRule>
  </conditionalFormatting>
  <conditionalFormatting sqref="E3609:G3609">
    <cfRule type="expression" dxfId="557" priority="253">
      <formula>ISERROR(E3609)</formula>
    </cfRule>
  </conditionalFormatting>
  <conditionalFormatting sqref="E3648:G3648">
    <cfRule type="expression" dxfId="556" priority="244">
      <formula>ISERROR(E3648)</formula>
    </cfRule>
  </conditionalFormatting>
  <conditionalFormatting sqref="E3687:G3687">
    <cfRule type="expression" dxfId="555" priority="235">
      <formula>ISERROR(E3687)</formula>
    </cfRule>
  </conditionalFormatting>
  <conditionalFormatting sqref="E3726:G3726">
    <cfRule type="expression" dxfId="554" priority="226">
      <formula>ISERROR(E3726)</formula>
    </cfRule>
  </conditionalFormatting>
  <conditionalFormatting sqref="E3765:G3765">
    <cfRule type="expression" dxfId="553" priority="217">
      <formula>ISERROR(E3765)</formula>
    </cfRule>
  </conditionalFormatting>
  <conditionalFormatting sqref="E3804:G3804">
    <cfRule type="expression" dxfId="552" priority="208">
      <formula>ISERROR(E3804)</formula>
    </cfRule>
  </conditionalFormatting>
  <conditionalFormatting sqref="E3843:G3843">
    <cfRule type="expression" dxfId="551" priority="198">
      <formula>ISERROR(E3843)</formula>
    </cfRule>
  </conditionalFormatting>
  <conditionalFormatting sqref="E3882:G3882">
    <cfRule type="expression" dxfId="550" priority="189">
      <formula>ISERROR(E3882)</formula>
    </cfRule>
  </conditionalFormatting>
  <conditionalFormatting sqref="F2898:F2905">
    <cfRule type="expression" dxfId="549" priority="26">
      <formula>ISERROR(F2898)</formula>
    </cfRule>
  </conditionalFormatting>
  <conditionalFormatting sqref="F9:J9 G10:J11 D12:J19 H20:J21 D22:J22 M22 K22:K31 D23:E24 G23:J24 L23:L24 D25:J30 G31 D32:K39">
    <cfRule type="expression" dxfId="548" priority="1949">
      <formula>ISERROR(D9)</formula>
    </cfRule>
  </conditionalFormatting>
  <conditionalFormatting sqref="F1530:J1530 G1531:J1532 H1541:J1542 D1543:J1543 M1543 K1543:K1552 D1544:E1545 G1544:J1545 L1544:L1545 D1546:J1551 G1552 D1553:K1560">
    <cfRule type="expression" dxfId="547" priority="766">
      <formula>ISERROR(D1530)</formula>
    </cfRule>
  </conditionalFormatting>
  <conditionalFormatting sqref="F1569:J1569 G1570:J1571 H1580:J1581 D1582:J1582 M1582 K1582:K1591 D1583:E1584 G1583:J1584 L1583:L1584 D1585:J1590 G1591 D1592:K1599">
    <cfRule type="expression" dxfId="546" priority="756">
      <formula>ISERROR(D1569)</formula>
    </cfRule>
  </conditionalFormatting>
  <conditionalFormatting sqref="F3012:J3012 G3013:J3014 H3023:J3024 D3025:J3025 M3025 K3025:K3034 D3026:E3027 G3026:J3027 L3026:L3027 D3028:J3033 G3034 D3035:K3042">
    <cfRule type="expression" dxfId="545" priority="393">
      <formula>ISERROR(D3012)</formula>
    </cfRule>
  </conditionalFormatting>
  <conditionalFormatting sqref="F3051:J3051 G3052:J3053 H3062:J3063 D3064:J3064 M3064 K3064:K3073 D3065:E3066 G3065:J3066 L3065:L3066 D3067:J3072 G3073 D3074:K3081">
    <cfRule type="expression" dxfId="544" priority="383">
      <formula>ISERROR(D3051)</formula>
    </cfRule>
  </conditionalFormatting>
  <conditionalFormatting sqref="K19">
    <cfRule type="cellIs" dxfId="543" priority="1947" operator="equal">
      <formula>0</formula>
    </cfRule>
  </conditionalFormatting>
  <conditionalFormatting sqref="K58">
    <cfRule type="cellIs" dxfId="542" priority="1116" operator="equal">
      <formula>0</formula>
    </cfRule>
  </conditionalFormatting>
  <conditionalFormatting sqref="K97">
    <cfRule type="cellIs" dxfId="541" priority="1107" operator="equal">
      <formula>0</formula>
    </cfRule>
  </conditionalFormatting>
  <conditionalFormatting sqref="K136">
    <cfRule type="cellIs" dxfId="540" priority="1098" operator="equal">
      <formula>0</formula>
    </cfRule>
  </conditionalFormatting>
  <conditionalFormatting sqref="K175">
    <cfRule type="cellIs" dxfId="539" priority="1089" operator="equal">
      <formula>0</formula>
    </cfRule>
  </conditionalFormatting>
  <conditionalFormatting sqref="K214">
    <cfRule type="cellIs" dxfId="538" priority="1080" operator="equal">
      <formula>0</formula>
    </cfRule>
  </conditionalFormatting>
  <conditionalFormatting sqref="K253">
    <cfRule type="cellIs" dxfId="537" priority="1071" operator="equal">
      <formula>0</formula>
    </cfRule>
  </conditionalFormatting>
  <conditionalFormatting sqref="K292">
    <cfRule type="cellIs" dxfId="536" priority="1062" operator="equal">
      <formula>0</formula>
    </cfRule>
  </conditionalFormatting>
  <conditionalFormatting sqref="K331">
    <cfRule type="cellIs" dxfId="535" priority="1053" operator="equal">
      <formula>0</formula>
    </cfRule>
  </conditionalFormatting>
  <conditionalFormatting sqref="K370">
    <cfRule type="cellIs" dxfId="534" priority="1044" operator="equal">
      <formula>0</formula>
    </cfRule>
  </conditionalFormatting>
  <conditionalFormatting sqref="K409">
    <cfRule type="cellIs" dxfId="533" priority="1035" operator="equal">
      <formula>0</formula>
    </cfRule>
  </conditionalFormatting>
  <conditionalFormatting sqref="K448">
    <cfRule type="cellIs" dxfId="532" priority="1026" operator="equal">
      <formula>0</formula>
    </cfRule>
  </conditionalFormatting>
  <conditionalFormatting sqref="K487">
    <cfRule type="cellIs" dxfId="531" priority="1017" operator="equal">
      <formula>0</formula>
    </cfRule>
  </conditionalFormatting>
  <conditionalFormatting sqref="K526">
    <cfRule type="cellIs" dxfId="530" priority="1008" operator="equal">
      <formula>0</formula>
    </cfRule>
  </conditionalFormatting>
  <conditionalFormatting sqref="K565">
    <cfRule type="cellIs" dxfId="529" priority="999" operator="equal">
      <formula>0</formula>
    </cfRule>
  </conditionalFormatting>
  <conditionalFormatting sqref="K604">
    <cfRule type="cellIs" dxfId="528" priority="990" operator="equal">
      <formula>0</formula>
    </cfRule>
  </conditionalFormatting>
  <conditionalFormatting sqref="K643">
    <cfRule type="cellIs" dxfId="527" priority="981" operator="equal">
      <formula>0</formula>
    </cfRule>
  </conditionalFormatting>
  <conditionalFormatting sqref="K682">
    <cfRule type="cellIs" dxfId="526" priority="972" operator="equal">
      <formula>0</formula>
    </cfRule>
  </conditionalFormatting>
  <conditionalFormatting sqref="K721">
    <cfRule type="cellIs" dxfId="525" priority="963" operator="equal">
      <formula>0</formula>
    </cfRule>
  </conditionalFormatting>
  <conditionalFormatting sqref="K760">
    <cfRule type="cellIs" dxfId="524" priority="954" operator="equal">
      <formula>0</formula>
    </cfRule>
  </conditionalFormatting>
  <conditionalFormatting sqref="K799">
    <cfRule type="cellIs" dxfId="523" priority="935" operator="equal">
      <formula>0</formula>
    </cfRule>
  </conditionalFormatting>
  <conditionalFormatting sqref="K838">
    <cfRule type="cellIs" dxfId="522" priority="926" operator="equal">
      <formula>0</formula>
    </cfRule>
  </conditionalFormatting>
  <conditionalFormatting sqref="K877">
    <cfRule type="cellIs" dxfId="521" priority="917" operator="equal">
      <formula>0</formula>
    </cfRule>
  </conditionalFormatting>
  <conditionalFormatting sqref="K916">
    <cfRule type="cellIs" dxfId="520" priority="908" operator="equal">
      <formula>0</formula>
    </cfRule>
  </conditionalFormatting>
  <conditionalFormatting sqref="K955">
    <cfRule type="cellIs" dxfId="519" priority="899" operator="equal">
      <formula>0</formula>
    </cfRule>
  </conditionalFormatting>
  <conditionalFormatting sqref="K994">
    <cfRule type="cellIs" dxfId="518" priority="890" operator="equal">
      <formula>0</formula>
    </cfRule>
  </conditionalFormatting>
  <conditionalFormatting sqref="K1033">
    <cfRule type="cellIs" dxfId="517" priority="881" operator="equal">
      <formula>0</formula>
    </cfRule>
  </conditionalFormatting>
  <conditionalFormatting sqref="K1072">
    <cfRule type="cellIs" dxfId="516" priority="872" operator="equal">
      <formula>0</formula>
    </cfRule>
  </conditionalFormatting>
  <conditionalFormatting sqref="K1111">
    <cfRule type="cellIs" dxfId="515" priority="863" operator="equal">
      <formula>0</formula>
    </cfRule>
  </conditionalFormatting>
  <conditionalFormatting sqref="K1150">
    <cfRule type="cellIs" dxfId="514" priority="854" operator="equal">
      <formula>0</formula>
    </cfRule>
  </conditionalFormatting>
  <conditionalFormatting sqref="K1189">
    <cfRule type="cellIs" dxfId="513" priority="845" operator="equal">
      <formula>0</formula>
    </cfRule>
  </conditionalFormatting>
  <conditionalFormatting sqref="K1228">
    <cfRule type="cellIs" dxfId="512" priority="836" operator="equal">
      <formula>0</formula>
    </cfRule>
  </conditionalFormatting>
  <conditionalFormatting sqref="K1267">
    <cfRule type="cellIs" dxfId="511" priority="827" operator="equal">
      <formula>0</formula>
    </cfRule>
  </conditionalFormatting>
  <conditionalFormatting sqref="K1306">
    <cfRule type="cellIs" dxfId="510" priority="818" operator="equal">
      <formula>0</formula>
    </cfRule>
  </conditionalFormatting>
  <conditionalFormatting sqref="K1345">
    <cfRule type="cellIs" dxfId="509" priority="809" operator="equal">
      <formula>0</formula>
    </cfRule>
  </conditionalFormatting>
  <conditionalFormatting sqref="K1384">
    <cfRule type="cellIs" dxfId="508" priority="800" operator="equal">
      <formula>0</formula>
    </cfRule>
  </conditionalFormatting>
  <conditionalFormatting sqref="K1423">
    <cfRule type="cellIs" dxfId="507" priority="791" operator="equal">
      <formula>0</formula>
    </cfRule>
  </conditionalFormatting>
  <conditionalFormatting sqref="K1462">
    <cfRule type="cellIs" dxfId="506" priority="782" operator="equal">
      <formula>0</formula>
    </cfRule>
  </conditionalFormatting>
  <conditionalFormatting sqref="K1501">
    <cfRule type="cellIs" dxfId="505" priority="773" operator="equal">
      <formula>0</formula>
    </cfRule>
  </conditionalFormatting>
  <conditionalFormatting sqref="K1540">
    <cfRule type="cellIs" dxfId="504" priority="764" operator="equal">
      <formula>0</formula>
    </cfRule>
  </conditionalFormatting>
  <conditionalFormatting sqref="K1579">
    <cfRule type="cellIs" dxfId="503" priority="754" operator="equal">
      <formula>0</formula>
    </cfRule>
  </conditionalFormatting>
  <conditionalFormatting sqref="K1618">
    <cfRule type="cellIs" dxfId="502" priority="716" operator="equal">
      <formula>0</formula>
    </cfRule>
  </conditionalFormatting>
  <conditionalFormatting sqref="K1657">
    <cfRule type="cellIs" dxfId="501" priority="707" operator="equal">
      <formula>0</formula>
    </cfRule>
  </conditionalFormatting>
  <conditionalFormatting sqref="K1696">
    <cfRule type="cellIs" dxfId="500" priority="698" operator="equal">
      <formula>0</formula>
    </cfRule>
  </conditionalFormatting>
  <conditionalFormatting sqref="K1735">
    <cfRule type="cellIs" dxfId="499" priority="689" operator="equal">
      <formula>0</formula>
    </cfRule>
  </conditionalFormatting>
  <conditionalFormatting sqref="K1774">
    <cfRule type="cellIs" dxfId="498" priority="680" operator="equal">
      <formula>0</formula>
    </cfRule>
  </conditionalFormatting>
  <conditionalFormatting sqref="K1813">
    <cfRule type="cellIs" dxfId="497" priority="671" operator="equal">
      <formula>0</formula>
    </cfRule>
  </conditionalFormatting>
  <conditionalFormatting sqref="K1852">
    <cfRule type="cellIs" dxfId="496" priority="662" operator="equal">
      <formula>0</formula>
    </cfRule>
  </conditionalFormatting>
  <conditionalFormatting sqref="K1891">
    <cfRule type="cellIs" dxfId="495" priority="653" operator="equal">
      <formula>0</formula>
    </cfRule>
  </conditionalFormatting>
  <conditionalFormatting sqref="K1930">
    <cfRule type="cellIs" dxfId="494" priority="644" operator="equal">
      <formula>0</formula>
    </cfRule>
  </conditionalFormatting>
  <conditionalFormatting sqref="K1969">
    <cfRule type="cellIs" dxfId="493" priority="635" operator="equal">
      <formula>0</formula>
    </cfRule>
  </conditionalFormatting>
  <conditionalFormatting sqref="K2008">
    <cfRule type="cellIs" dxfId="492" priority="626" operator="equal">
      <formula>0</formula>
    </cfRule>
  </conditionalFormatting>
  <conditionalFormatting sqref="K2047">
    <cfRule type="cellIs" dxfId="491" priority="617" operator="equal">
      <formula>0</formula>
    </cfRule>
  </conditionalFormatting>
  <conditionalFormatting sqref="K2086">
    <cfRule type="cellIs" dxfId="490" priority="608" operator="equal">
      <formula>0</formula>
    </cfRule>
  </conditionalFormatting>
  <conditionalFormatting sqref="K2125">
    <cfRule type="cellIs" dxfId="489" priority="599" operator="equal">
      <formula>0</formula>
    </cfRule>
  </conditionalFormatting>
  <conditionalFormatting sqref="K2164">
    <cfRule type="cellIs" dxfId="488" priority="590" operator="equal">
      <formula>0</formula>
    </cfRule>
  </conditionalFormatting>
  <conditionalFormatting sqref="K2203">
    <cfRule type="cellIs" dxfId="487" priority="581" operator="equal">
      <formula>0</formula>
    </cfRule>
  </conditionalFormatting>
  <conditionalFormatting sqref="K2242">
    <cfRule type="cellIs" dxfId="486" priority="572" operator="equal">
      <formula>0</formula>
    </cfRule>
  </conditionalFormatting>
  <conditionalFormatting sqref="K2281">
    <cfRule type="cellIs" dxfId="485" priority="562" operator="equal">
      <formula>0</formula>
    </cfRule>
  </conditionalFormatting>
  <conditionalFormatting sqref="K2320">
    <cfRule type="cellIs" dxfId="484" priority="553" operator="equal">
      <formula>0</formula>
    </cfRule>
  </conditionalFormatting>
  <conditionalFormatting sqref="K2359">
    <cfRule type="cellIs" dxfId="483" priority="544" operator="equal">
      <formula>0</formula>
    </cfRule>
  </conditionalFormatting>
  <conditionalFormatting sqref="K2398">
    <cfRule type="cellIs" dxfId="482" priority="535" operator="equal">
      <formula>0</formula>
    </cfRule>
  </conditionalFormatting>
  <conditionalFormatting sqref="K2437">
    <cfRule type="cellIs" dxfId="481" priority="526" operator="equal">
      <formula>0</formula>
    </cfRule>
  </conditionalFormatting>
  <conditionalFormatting sqref="K2476">
    <cfRule type="cellIs" dxfId="480" priority="517" operator="equal">
      <formula>0</formula>
    </cfRule>
  </conditionalFormatting>
  <conditionalFormatting sqref="K2515">
    <cfRule type="cellIs" dxfId="479" priority="508" operator="equal">
      <formula>0</formula>
    </cfRule>
  </conditionalFormatting>
  <conditionalFormatting sqref="K2554">
    <cfRule type="cellIs" dxfId="478" priority="499" operator="equal">
      <formula>0</formula>
    </cfRule>
  </conditionalFormatting>
  <conditionalFormatting sqref="K2593">
    <cfRule type="cellIs" dxfId="477" priority="490" operator="equal">
      <formula>0</formula>
    </cfRule>
  </conditionalFormatting>
  <conditionalFormatting sqref="K2632">
    <cfRule type="cellIs" dxfId="476" priority="481" operator="equal">
      <formula>0</formula>
    </cfRule>
  </conditionalFormatting>
  <conditionalFormatting sqref="K2671">
    <cfRule type="cellIs" dxfId="475" priority="472" operator="equal">
      <formula>0</formula>
    </cfRule>
  </conditionalFormatting>
  <conditionalFormatting sqref="K2710">
    <cfRule type="cellIs" dxfId="474" priority="463" operator="equal">
      <formula>0</formula>
    </cfRule>
  </conditionalFormatting>
  <conditionalFormatting sqref="K2749">
    <cfRule type="cellIs" dxfId="473" priority="454" operator="equal">
      <formula>0</formula>
    </cfRule>
  </conditionalFormatting>
  <conditionalFormatting sqref="K2788">
    <cfRule type="cellIs" dxfId="472" priority="445" operator="equal">
      <formula>0</formula>
    </cfRule>
  </conditionalFormatting>
  <conditionalFormatting sqref="K2827">
    <cfRule type="cellIs" dxfId="471" priority="436" operator="equal">
      <formula>0</formula>
    </cfRule>
  </conditionalFormatting>
  <conditionalFormatting sqref="K2866">
    <cfRule type="cellIs" dxfId="470" priority="427" operator="equal">
      <formula>0</formula>
    </cfRule>
  </conditionalFormatting>
  <conditionalFormatting sqref="K2905">
    <cfRule type="cellIs" dxfId="469" priority="418" operator="equal">
      <formula>0</formula>
    </cfRule>
  </conditionalFormatting>
  <conditionalFormatting sqref="K2944">
    <cfRule type="cellIs" dxfId="468" priority="409" operator="equal">
      <formula>0</formula>
    </cfRule>
  </conditionalFormatting>
  <conditionalFormatting sqref="K2983">
    <cfRule type="cellIs" dxfId="467" priority="400" operator="equal">
      <formula>0</formula>
    </cfRule>
  </conditionalFormatting>
  <conditionalFormatting sqref="K3022">
    <cfRule type="cellIs" dxfId="466" priority="391" operator="equal">
      <formula>0</formula>
    </cfRule>
  </conditionalFormatting>
  <conditionalFormatting sqref="K3061">
    <cfRule type="cellIs" dxfId="465" priority="381" operator="equal">
      <formula>0</formula>
    </cfRule>
  </conditionalFormatting>
  <conditionalFormatting sqref="K3100">
    <cfRule type="cellIs" dxfId="464" priority="371" operator="equal">
      <formula>0</formula>
    </cfRule>
  </conditionalFormatting>
  <conditionalFormatting sqref="K3139">
    <cfRule type="cellIs" dxfId="463" priority="362" operator="equal">
      <formula>0</formula>
    </cfRule>
  </conditionalFormatting>
  <conditionalFormatting sqref="K3178">
    <cfRule type="cellIs" dxfId="462" priority="353" operator="equal">
      <formula>0</formula>
    </cfRule>
  </conditionalFormatting>
  <conditionalFormatting sqref="K3217">
    <cfRule type="cellIs" dxfId="461" priority="344" operator="equal">
      <formula>0</formula>
    </cfRule>
  </conditionalFormatting>
  <conditionalFormatting sqref="K3256">
    <cfRule type="cellIs" dxfId="460" priority="335" operator="equal">
      <formula>0</formula>
    </cfRule>
  </conditionalFormatting>
  <conditionalFormatting sqref="K3295">
    <cfRule type="cellIs" dxfId="459" priority="326" operator="equal">
      <formula>0</formula>
    </cfRule>
  </conditionalFormatting>
  <conditionalFormatting sqref="K3334">
    <cfRule type="cellIs" dxfId="458" priority="317" operator="equal">
      <formula>0</formula>
    </cfRule>
  </conditionalFormatting>
  <conditionalFormatting sqref="K3373">
    <cfRule type="cellIs" dxfId="457" priority="308" operator="equal">
      <formula>0</formula>
    </cfRule>
  </conditionalFormatting>
  <conditionalFormatting sqref="K3412">
    <cfRule type="cellIs" dxfId="456" priority="299" operator="equal">
      <formula>0</formula>
    </cfRule>
  </conditionalFormatting>
  <conditionalFormatting sqref="K3451">
    <cfRule type="cellIs" dxfId="455" priority="290" operator="equal">
      <formula>0</formula>
    </cfRule>
  </conditionalFormatting>
  <conditionalFormatting sqref="K3490">
    <cfRule type="cellIs" dxfId="454" priority="281" operator="equal">
      <formula>0</formula>
    </cfRule>
  </conditionalFormatting>
  <conditionalFormatting sqref="K3529">
    <cfRule type="cellIs" dxfId="453" priority="272" operator="equal">
      <formula>0</formula>
    </cfRule>
  </conditionalFormatting>
  <conditionalFormatting sqref="K3568">
    <cfRule type="cellIs" dxfId="452" priority="263" operator="equal">
      <formula>0</formula>
    </cfRule>
  </conditionalFormatting>
  <conditionalFormatting sqref="K3607">
    <cfRule type="cellIs" dxfId="451" priority="254" operator="equal">
      <formula>0</formula>
    </cfRule>
  </conditionalFormatting>
  <conditionalFormatting sqref="K3646">
    <cfRule type="cellIs" dxfId="450" priority="245" operator="equal">
      <formula>0</formula>
    </cfRule>
  </conditionalFormatting>
  <conditionalFormatting sqref="K3685">
    <cfRule type="cellIs" dxfId="449" priority="236" operator="equal">
      <formula>0</formula>
    </cfRule>
  </conditionalFormatting>
  <conditionalFormatting sqref="K3724">
    <cfRule type="cellIs" dxfId="448" priority="227" operator="equal">
      <formula>0</formula>
    </cfRule>
  </conditionalFormatting>
  <conditionalFormatting sqref="K3763">
    <cfRule type="cellIs" dxfId="447" priority="218" operator="equal">
      <formula>0</formula>
    </cfRule>
  </conditionalFormatting>
  <conditionalFormatting sqref="K3802">
    <cfRule type="cellIs" dxfId="446" priority="209" operator="equal">
      <formula>0</formula>
    </cfRule>
  </conditionalFormatting>
  <conditionalFormatting sqref="K3841">
    <cfRule type="cellIs" dxfId="445" priority="199" operator="equal">
      <formula>0</formula>
    </cfRule>
  </conditionalFormatting>
  <conditionalFormatting sqref="K3880">
    <cfRule type="cellIs" dxfId="444" priority="190" operator="equal">
      <formula>0</formula>
    </cfRule>
  </conditionalFormatting>
  <conditionalFormatting sqref="L40:M57 K40:K58 F48:J48 G49:J50 D51:J58 H59:J60 D61:J61 M61 K61:K70 D62:E63 G62:J63 L62:L63 M63:M64 D64:J69 G70 D71:K78">
    <cfRule type="expression" dxfId="443" priority="1118">
      <formula>ISERROR(D40)</formula>
    </cfRule>
  </conditionalFormatting>
  <conditionalFormatting sqref="L79:M96 K79:K97 F87:J87 G88:J89 H98:J99 D100:J100 M100 K100:K109 D101:E102 G101:J102 L101:L102 M102:M103 D103:J108 G109 D110:K117">
    <cfRule type="expression" dxfId="442" priority="1109">
      <formula>ISERROR(D79)</formula>
    </cfRule>
  </conditionalFormatting>
  <conditionalFormatting sqref="L118:M135 K118:K136 F126:J126 G127:J128 H137:J138 D139:J139 M139 K139:K148 D140:E141 G140:J141 L140:L141 M141:M142 D142:J147 G148 D149:K156">
    <cfRule type="expression" dxfId="441" priority="1100">
      <formula>ISERROR(D118)</formula>
    </cfRule>
  </conditionalFormatting>
  <conditionalFormatting sqref="L157:M174 K157:K175 F165:J165 G166:J167 H176:J177 D178:J178 M178 K178:K187 D179:E180 G179:J180 L179:L180 M180:M181 D181:J186 G187 D188:K195">
    <cfRule type="expression" dxfId="440" priority="1091">
      <formula>ISERROR(D157)</formula>
    </cfRule>
  </conditionalFormatting>
  <conditionalFormatting sqref="L196:M213 K196:K214 F204:J204 G205:J206 H215:J216 D217:J217 M217 K217:K226 D218:E219 G218:J219 L218:L219 M219:M220 D220:J225 G226 D227:K234">
    <cfRule type="expression" dxfId="439" priority="1082">
      <formula>ISERROR(D196)</formula>
    </cfRule>
  </conditionalFormatting>
  <conditionalFormatting sqref="L235:M252 K235:K253 F243:J243 G244:J245 H254:J255 D256:J256 M256 K256:K265 D257:E258 G257:J258 L257:L258 M258:M259 D259:J264 G265 D266:K273">
    <cfRule type="expression" dxfId="438" priority="1073">
      <formula>ISERROR(D235)</formula>
    </cfRule>
  </conditionalFormatting>
  <conditionalFormatting sqref="L274:M291 K274:K292 F282:J282 G283:J284 H293:J294 D295:J295 M295 K295:K304 D296:E297 G296:J297 L296:L297 M297:M298 D298:J303 G304 D305:K312">
    <cfRule type="expression" dxfId="437" priority="1064">
      <formula>ISERROR(D274)</formula>
    </cfRule>
  </conditionalFormatting>
  <conditionalFormatting sqref="L313:M330 K313:K331 F321:J321 G322:J323 H332:J333 D334:J334 M334 K334:K343 D335:E336 G335:J336 L335:L336 M336:M337 D337:J342 G343 D344:K351">
    <cfRule type="expression" dxfId="436" priority="1055">
      <formula>ISERROR(D313)</formula>
    </cfRule>
  </conditionalFormatting>
  <conditionalFormatting sqref="L352:M369 K352:K370 F360:J360 G361:J362 H371:J372 D373:J373 M373 K373:K382 D374:E375 G374:J375 L374:L375 M375:M376 D376:J381 G382 D383:K390">
    <cfRule type="expression" dxfId="435" priority="1046">
      <formula>ISERROR(D352)</formula>
    </cfRule>
  </conditionalFormatting>
  <conditionalFormatting sqref="L391:M408 K391:K409 F399:J399 G400:J401 H410:J411 D412:J412 M412 K412:K421 D413:E414 G413:J414 L413:L414 M414:M415 D415:J420 G421 D422:K429">
    <cfRule type="expression" dxfId="434" priority="1037">
      <formula>ISERROR(D391)</formula>
    </cfRule>
  </conditionalFormatting>
  <conditionalFormatting sqref="L430:M447 K430:K448 F438:J438 G439:J440 H449:J450 D451:J451 M451 K451:K460 D452:E453 G452:J453 L452:L453 M453:M454 D454:J459 G460 D461:K468">
    <cfRule type="expression" dxfId="433" priority="1028">
      <formula>ISERROR(D430)</formula>
    </cfRule>
  </conditionalFormatting>
  <conditionalFormatting sqref="L469:M486 K469:K487 F477:J477 G478:J479 H488:J489 D490:J490 M490 K490:K499 D491:E492 G491:J492 L491:L492 M492:M493 D493:J498 G499 D500:K507">
    <cfRule type="expression" dxfId="432" priority="1019">
      <formula>ISERROR(D469)</formula>
    </cfRule>
  </conditionalFormatting>
  <conditionalFormatting sqref="L508:M525 K508:K526 F516:J516 G517:J518 H527:J528 D529:J529 M529 K529:K538 D530:E531 G530:J531 L530:L531 M531:M532 D532:J537 G538 D539:K546">
    <cfRule type="expression" dxfId="431" priority="1010">
      <formula>ISERROR(D508)</formula>
    </cfRule>
  </conditionalFormatting>
  <conditionalFormatting sqref="L547:M564 K547:K565 F555:J555 G556:J557 H566:J567 D568:J568 M568 K568:K577 D569:E570 G569:J570 L569:L570 M570:M571 D571:J576 G577 D578:K585">
    <cfRule type="expression" dxfId="430" priority="1001">
      <formula>ISERROR(D547)</formula>
    </cfRule>
  </conditionalFormatting>
  <conditionalFormatting sqref="L586:M603 K586:K604 F594:J594 G595:J596 H605:J606 D607:J607 M607 K607:K616 D608:E609 G608:J609 L608:L609 M609:M610 D610:J615 G616 D617:K624">
    <cfRule type="expression" dxfId="429" priority="992">
      <formula>ISERROR(D586)</formula>
    </cfRule>
  </conditionalFormatting>
  <conditionalFormatting sqref="L625:M642 K625:K643 F633:J633 G634:J635 H644:J645 D646:J646 M646 K646:K655 D647:E648 G647:J648 L647:L648 M648:M649 D649:J654 G655 D656:K663">
    <cfRule type="expression" dxfId="428" priority="983">
      <formula>ISERROR(D625)</formula>
    </cfRule>
  </conditionalFormatting>
  <conditionalFormatting sqref="L664:M681 K664:K682 F672:J672 G673:J674 H683:J684 D685:J685 M685 K685:K694 D686:E687 G686:J687 L686:L687 M687:M688 D688:J693 G694 D695:K702">
    <cfRule type="expression" dxfId="427" priority="974">
      <formula>ISERROR(D664)</formula>
    </cfRule>
  </conditionalFormatting>
  <conditionalFormatting sqref="L703:M720 K703:K721 F711:J711 G712:J713 H722:J723 D724:J724 M724 K724:K733 D725:E726 G725:J726 L725:L726 M726:M727 D727:J732 G733 D734:K741">
    <cfRule type="expression" dxfId="426" priority="965">
      <formula>ISERROR(D703)</formula>
    </cfRule>
  </conditionalFormatting>
  <conditionalFormatting sqref="L742:M759 K742:K760 F750:J750 G751:J752 H761:J762 D763:J763 M763 K763:K772 D764:E765 G764:J765 L764:L765 M765:M766 D766:J771 G772 D773:K780">
    <cfRule type="expression" dxfId="425" priority="956">
      <formula>ISERROR(D742)</formula>
    </cfRule>
  </conditionalFormatting>
  <conditionalFormatting sqref="L781:M798 K781:K799 F789:J789 G790:J791 H800:J801 D802:J802 M802 K802:K811 D803:E804 G803:J804 L803:L804 M804:M805 D805:J810 G811 D812:K819">
    <cfRule type="expression" dxfId="424" priority="937">
      <formula>ISERROR(D781)</formula>
    </cfRule>
  </conditionalFormatting>
  <conditionalFormatting sqref="L820:M837 K820:K838 F828:J828 G829:J830 H839:J840 D841:J841 M841 K841:K850 D842:E843 G842:J843 L842:L843 M843:M844 D844:J849 G850 D851:K858">
    <cfRule type="expression" dxfId="423" priority="928">
      <formula>ISERROR(D820)</formula>
    </cfRule>
  </conditionalFormatting>
  <conditionalFormatting sqref="L859:M876 K859:K877 F867:J867 G868:J869 H878:J879 D880:J880 M880 K880:K889 D881:E882 G881:J882 L881:L882 M882:M883 D883:J888 G889 D890:K897">
    <cfRule type="expression" dxfId="422" priority="919">
      <formula>ISERROR(D859)</formula>
    </cfRule>
  </conditionalFormatting>
  <conditionalFormatting sqref="L898:M915 K898:K916 F906:J906 G907:J908 H917:J918 D919:J919 M919 K919:K928 D920:E921 G920:J921 L920:L921 M921:M922 D922:J927 G928 D929:K936">
    <cfRule type="expression" dxfId="421" priority="910">
      <formula>ISERROR(D898)</formula>
    </cfRule>
  </conditionalFormatting>
  <conditionalFormatting sqref="L937:M954 K937:K955 F945:J945 G946:J947 H956:J957 D958:J958 M958 K958:K967 D959:E960 G959:J960 L959:L960 M960:M961 D961:J966 G967 D968:K975">
    <cfRule type="expression" dxfId="420" priority="901">
      <formula>ISERROR(D937)</formula>
    </cfRule>
  </conditionalFormatting>
  <conditionalFormatting sqref="L976:M993 K976:K994 F984:J984 G985:J986 H995:J996 D997:J997 M997 K997:K1006 D998:E999 G998:J999 L998:L999 M999:M1000 D1000:J1005 G1006 D1007:K1014">
    <cfRule type="expression" dxfId="419" priority="892">
      <formula>ISERROR(D976)</formula>
    </cfRule>
  </conditionalFormatting>
  <conditionalFormatting sqref="L1015:M1032 K1015:K1033 F1023:J1023 G1024:J1025 H1034:J1035 D1036:J1036 M1036 K1036:K1045 D1037:E1038 G1037:J1038 L1037:L1038 M1038:M1039 D1039:J1044 G1045 D1046:K1053">
    <cfRule type="expression" dxfId="418" priority="883">
      <formula>ISERROR(D1015)</formula>
    </cfRule>
  </conditionalFormatting>
  <conditionalFormatting sqref="L1054:M1071 K1054:K1072 F1062:J1062 G1063:J1064 H1073:J1074 D1075:J1075 M1075 K1075:K1084 D1076:E1077 G1076:J1077 L1076:L1077 M1077:M1078 D1078:J1083 G1084 D1085:K1092">
    <cfRule type="expression" dxfId="417" priority="874">
      <formula>ISERROR(D1054)</formula>
    </cfRule>
  </conditionalFormatting>
  <conditionalFormatting sqref="L1093:M1110 K1093:K1111 F1101:J1101 G1102:J1103 H1112:J1113 D1114:J1114 M1114 K1114:K1123 D1115:E1116 G1115:J1116 L1115:L1116 M1116:M1117 D1117:J1122 G1123 D1124:K1131">
    <cfRule type="expression" dxfId="416" priority="865">
      <formula>ISERROR(D1093)</formula>
    </cfRule>
  </conditionalFormatting>
  <conditionalFormatting sqref="L1132:M1149 K1132:K1150 F1140:J1140 G1141:J1142 H1151:J1152 D1153:J1153 M1153 K1153:K1162 D1154:E1155 G1154:J1155 L1154:L1155 M1155:M1156 D1156:J1161 G1162 D1163:K1170">
    <cfRule type="expression" dxfId="415" priority="856">
      <formula>ISERROR(D1132)</formula>
    </cfRule>
  </conditionalFormatting>
  <conditionalFormatting sqref="L1171:M1188 K1171:K1189 F1179:J1179 G1180:J1181 H1190:J1191 D1192:J1192 M1192 K1192:K1201 D1193:E1194 G1193:J1194 L1193:L1194 M1194:M1195 D1195:J1200 G1201 D1202:K1209">
    <cfRule type="expression" dxfId="414" priority="847">
      <formula>ISERROR(D1171)</formula>
    </cfRule>
  </conditionalFormatting>
  <conditionalFormatting sqref="L1210:M1227 K1210:K1228 F1218:J1218 G1219:J1220 H1229:J1230 D1231:J1231 M1231 K1231:K1240 D1232:E1233 G1232:J1233 L1232:L1233 M1233:M1234 D1234:J1239 G1240 D1241:K1248">
    <cfRule type="expression" dxfId="413" priority="838">
      <formula>ISERROR(D1210)</formula>
    </cfRule>
  </conditionalFormatting>
  <conditionalFormatting sqref="L1249:M1266 K1249:K1267 F1257:J1257 G1258:J1259 H1268:J1269 D1270:J1270 M1270 K1270:K1279 D1271:E1272 G1271:J1272 L1271:L1272 M1272:M1273 D1273:J1278 G1279 D1280:K1287">
    <cfRule type="expression" dxfId="412" priority="829">
      <formula>ISERROR(D1249)</formula>
    </cfRule>
  </conditionalFormatting>
  <conditionalFormatting sqref="L1288:M1305 K1288:K1306 F1296:J1296 G1297:J1298 H1307:J1308 D1309:J1309 M1309 K1309:K1318 D1310:E1311 G1310:J1311 L1310:L1311 M1311:M1312 D1312:J1317 G1318 D1319:K1326">
    <cfRule type="expression" dxfId="411" priority="820">
      <formula>ISERROR(D1288)</formula>
    </cfRule>
  </conditionalFormatting>
  <conditionalFormatting sqref="L1327:M1344 K1327:K1345 F1335:J1335 G1336:J1337 H1346:J1347 D1348:J1348 M1348 K1348:K1357 D1349:E1350 G1349:J1350 L1349:L1350 M1350:M1351 D1351:J1356 G1357 D1358:K1365">
    <cfRule type="expression" dxfId="410" priority="811">
      <formula>ISERROR(D1327)</formula>
    </cfRule>
  </conditionalFormatting>
  <conditionalFormatting sqref="L1366:M1383 K1366:K1384 F1374:J1374 G1375:J1376 H1385:J1386 D1387:J1387 M1387 K1387:K1396 D1388:E1389 G1388:J1389 L1388:L1389 M1389:M1390 D1390:J1395 G1396 D1397:K1404">
    <cfRule type="expression" dxfId="409" priority="802">
      <formula>ISERROR(D1366)</formula>
    </cfRule>
  </conditionalFormatting>
  <conditionalFormatting sqref="L1405:M1422 K1405:K1423 F1413:J1413 G1414:J1415 H1424:J1425 D1426:J1426 M1426 K1426:K1435 D1427:E1428 G1427:J1428 L1427:L1428 M1428:M1429 D1429:J1434 G1435 D1436:K1443">
    <cfRule type="expression" dxfId="408" priority="793">
      <formula>ISERROR(D1405)</formula>
    </cfRule>
  </conditionalFormatting>
  <conditionalFormatting sqref="L1444:M1461 K1444:K1462 F1452:J1452 G1453:J1454 H1463:J1464 D1465:J1465 M1465 K1465:K1474 D1466:E1467 G1466:J1467 L1466:L1467 M1467:M1468 D1468:J1473 G1474 D1475:K1482">
    <cfRule type="expression" dxfId="407" priority="784">
      <formula>ISERROR(D1444)</formula>
    </cfRule>
  </conditionalFormatting>
  <conditionalFormatting sqref="L1483:M1500 K1483:K1501 F1491:J1491 G1492:J1493 H1502:J1503 D1504:J1504 M1504 K1504:K1513 D1505:E1506 G1505:J1506 L1505:L1506 M1506:M1507 D1507:J1512 G1513 D1514:K1521">
    <cfRule type="expression" dxfId="406" priority="775">
      <formula>ISERROR(D1483)</formula>
    </cfRule>
  </conditionalFormatting>
  <conditionalFormatting sqref="L1600:M1617 K1600:K1618 F1608:J1608 G1609:J1610 H1619:J1620 D1621:J1621 M1621 K1621:K1630 D1622:E1623 G1622:J1623 L1622:L1623 M1623:M1624 D1624:J1629 G1630 D1631:K1638">
    <cfRule type="expression" dxfId="405" priority="718">
      <formula>ISERROR(D1600)</formula>
    </cfRule>
  </conditionalFormatting>
  <conditionalFormatting sqref="L1639:M1656 K1639:K1657 F1647:J1647 G1648:J1649 H1658:J1659 D1660:J1660 M1660 K1660:K1669 D1661:E1662 G1661:J1662 L1661:L1662 M1662:M1663 D1663:J1668 G1669 D1670:K1677">
    <cfRule type="expression" dxfId="404" priority="709">
      <formula>ISERROR(D1639)</formula>
    </cfRule>
  </conditionalFormatting>
  <conditionalFormatting sqref="L1678:M1695 K1678:K1696 F1686:J1686 G1687:J1688 H1697:J1698 D1699:J1699 M1699 K1699:K1708 D1700:E1701 G1700:J1701 L1700:L1701 M1701:M1702 D1702:J1707 G1708 D1709:K1716">
    <cfRule type="expression" dxfId="403" priority="700">
      <formula>ISERROR(D1678)</formula>
    </cfRule>
  </conditionalFormatting>
  <conditionalFormatting sqref="L1717:M1734 K1717:K1735 F1725:J1725 G1726:J1727 H1736:J1737 D1738:J1738 M1738 K1738:K1747 D1739:E1740 G1739:J1740 L1739:L1740 M1740:M1741 D1741:J1746 G1747 D1748:K1755">
    <cfRule type="expression" dxfId="402" priority="691">
      <formula>ISERROR(D1717)</formula>
    </cfRule>
  </conditionalFormatting>
  <conditionalFormatting sqref="L1756:M1773 K1756:K1774 F1764:J1764 G1765:J1766 H1775:J1776 D1777:J1777 M1777 K1777:K1786 D1778:E1779 G1778:J1779 L1778:L1779 M1779:M1780 D1780:J1785 G1786 D1787:K1794">
    <cfRule type="expression" dxfId="401" priority="682">
      <formula>ISERROR(D1756)</formula>
    </cfRule>
  </conditionalFormatting>
  <conditionalFormatting sqref="L1795:M1812 K1795:K1813 F1803:J1803 G1804:J1805 H1814:J1815 D1816:J1816 M1816 K1816:K1825 D1817:E1818 G1817:J1818 L1817:L1818 M1818:M1819 D1819:J1824 G1825 D1826:K1833">
    <cfRule type="expression" dxfId="400" priority="673">
      <formula>ISERROR(D1795)</formula>
    </cfRule>
  </conditionalFormatting>
  <conditionalFormatting sqref="L1834:M1851 K1834:K1852 F1842:J1842 G1843:J1844 H1853:J1854 D1855:J1855 M1855 K1855:K1864 D1856:E1857 G1856:J1857 L1856:L1857 M1857:M1858 D1858:J1863 G1864 D1865:K1872">
    <cfRule type="expression" dxfId="399" priority="664">
      <formula>ISERROR(D1834)</formula>
    </cfRule>
  </conditionalFormatting>
  <conditionalFormatting sqref="L1873:M1890 K1873:K1891 F1881:J1881 G1882:J1883 H1892:J1893 D1894:J1894 M1894 K1894:K1903 D1895:E1896 G1895:J1896 L1895:L1896 M1896:M1897 D1897:J1902 G1903 D1904:K1911">
    <cfRule type="expression" dxfId="398" priority="655">
      <formula>ISERROR(D1873)</formula>
    </cfRule>
  </conditionalFormatting>
  <conditionalFormatting sqref="L1912:M1929 K1912:K1930 F1920:J1920 G1921:J1922 H1931:J1932 D1933:J1933 M1933 K1933:K1942 D1934:E1935 G1934:J1935 L1934:L1935 M1935:M1936 D1936:J1941 G1942 D1943:K1950">
    <cfRule type="expression" dxfId="397" priority="646">
      <formula>ISERROR(D1912)</formula>
    </cfRule>
  </conditionalFormatting>
  <conditionalFormatting sqref="L1951:M1968 K1951:K1969 F1959:J1959 G1960:J1961 H1970:J1971 D1972:J1972 M1972 K1972:K1981 D1973:E1974 G1973:J1974 L1973:L1974 M1974:M1975 D1975:J1980 G1981 D1982:K1989">
    <cfRule type="expression" dxfId="396" priority="637">
      <formula>ISERROR(D1951)</formula>
    </cfRule>
  </conditionalFormatting>
  <conditionalFormatting sqref="L1990:M2007 K1990:K2008 F1998:J1998 G1999:J2000 H2009:J2010 D2011:J2011 M2011 K2011:K2020 D2012:E2013 G2012:J2013 L2012:L2013 M2013:M2014 D2014:J2019 G2020 D2021:K2028">
    <cfRule type="expression" dxfId="395" priority="628">
      <formula>ISERROR(D1990)</formula>
    </cfRule>
  </conditionalFormatting>
  <conditionalFormatting sqref="L2029:M2046 K2029:K2047 F2037:J2037 G2038:J2039 H2048:J2049 D2050:J2050 M2050 K2050:K2059 D2051:E2052 G2051:J2052 L2051:L2052 M2052:M2053 D2053:J2058 G2059 D2060:K2067">
    <cfRule type="expression" dxfId="394" priority="619">
      <formula>ISERROR(D2029)</formula>
    </cfRule>
  </conditionalFormatting>
  <conditionalFormatting sqref="L2068:M2085 K2068:K2086 F2076:J2076 G2077:J2078 H2087:J2088 D2089:J2089 M2089 K2089:K2098 D2090:E2091 G2090:J2091 L2090:L2091 M2091:M2092 D2092:J2097 G2098 D2099:K2106">
    <cfRule type="expression" dxfId="393" priority="610">
      <formula>ISERROR(D2068)</formula>
    </cfRule>
  </conditionalFormatting>
  <conditionalFormatting sqref="L2107:M2124 K2107:K2125 F2115:J2115 G2116:J2117 H2126:J2127 D2128:J2128 M2128 K2128:K2137 D2129:E2130 G2129:J2130 L2129:L2130 M2130:M2131 D2131:J2136 G2137 D2138:K2145">
    <cfRule type="expression" dxfId="392" priority="601">
      <formula>ISERROR(D2107)</formula>
    </cfRule>
  </conditionalFormatting>
  <conditionalFormatting sqref="L2146:M2163 K2146:K2164 F2154:J2154 G2155:J2156 H2165:J2166 D2167:J2167 M2167 K2167:K2176 D2168:E2169 G2168:J2169 L2168:L2169 M2169:M2170 D2170:J2175 G2176 D2177:K2184">
    <cfRule type="expression" dxfId="391" priority="592">
      <formula>ISERROR(D2146)</formula>
    </cfRule>
  </conditionalFormatting>
  <conditionalFormatting sqref="L2185:M2202 K2185:K2203 F2193:J2193 G2194:J2195 H2204:J2205 D2206:J2206 M2206 K2206:K2215 D2207:E2208 G2207:J2208 L2207:L2208 M2208:M2209 D2209:J2214 G2215 D2216:K2223">
    <cfRule type="expression" dxfId="390" priority="583">
      <formula>ISERROR(D2185)</formula>
    </cfRule>
  </conditionalFormatting>
  <conditionalFormatting sqref="L2224:M2241 K2224:K2242 F2232:J2232 G2233:J2234 H2243:J2244 D2245:J2245 M2245 K2245:K2254 D2246:E2247 G2246:J2247 L2246:L2247 M2247:M2248 D2248:J2253 G2254 D2255:K2262">
    <cfRule type="expression" dxfId="389" priority="574">
      <formula>ISERROR(D2224)</formula>
    </cfRule>
  </conditionalFormatting>
  <conditionalFormatting sqref="L2263:M2280 K2263:K2281 F2271:J2271 G2272:J2273 H2282:J2283 D2284:J2284 M2284 K2284:K2293 D2285:E2286 G2285:J2286 L2285:L2286 M2286:M2287 D2287:J2292 G2293 D2294:K2301">
    <cfRule type="expression" dxfId="388" priority="564">
      <formula>ISERROR(D2263)</formula>
    </cfRule>
  </conditionalFormatting>
  <conditionalFormatting sqref="L2302:M2319 K2302:K2320 F2310:J2310 G2311:J2312 H2321:J2322 D2323:J2323 M2323 K2323:K2332 D2324:E2325 G2324:J2325 L2324:L2325 M2325:M2326 D2326:J2331 G2332 D2333:K2340">
    <cfRule type="expression" dxfId="387" priority="555">
      <formula>ISERROR(D2302)</formula>
    </cfRule>
  </conditionalFormatting>
  <conditionalFormatting sqref="L2341:M2358 K2341:K2359 F2349:J2349 G2350:J2351 H2360:J2361 D2362:J2362 M2362 K2362:K2371 D2363:E2364 G2363:J2364 L2363:L2364 M2364:M2365 D2365:J2370 G2371 D2372:K2379">
    <cfRule type="expression" dxfId="386" priority="546">
      <formula>ISERROR(D2341)</formula>
    </cfRule>
  </conditionalFormatting>
  <conditionalFormatting sqref="L2380:M2397 K2380:K2398 F2388:J2388 G2389:J2390 H2399:J2400 D2401:J2401 M2401 K2401:K2410 D2402:E2403 G2402:J2403 L2402:L2403 M2403:M2404 D2404:J2409 G2410 D2411:K2418">
    <cfRule type="expression" dxfId="385" priority="537">
      <formula>ISERROR(D2380)</formula>
    </cfRule>
  </conditionalFormatting>
  <conditionalFormatting sqref="L2419:M2436 K2419:K2437 F2427:J2427 G2428:J2429 H2438:J2439 D2440:J2440 M2440 K2440:K2449 D2441:E2442 G2441:J2442 L2441:L2442 M2442:M2443 D2443:J2448 G2449 D2450:K2457">
    <cfRule type="expression" dxfId="384" priority="528">
      <formula>ISERROR(D2419)</formula>
    </cfRule>
  </conditionalFormatting>
  <conditionalFormatting sqref="L2458:M2475 K2458:K2476 F2466:J2466 G2467:J2468 H2477:J2478 D2479:J2479 M2479 K2479:K2488 D2480:E2481 G2480:J2481 L2480:L2481 M2481:M2482 D2482:J2487 G2488 D2489:K2496">
    <cfRule type="expression" dxfId="383" priority="519">
      <formula>ISERROR(D2458)</formula>
    </cfRule>
  </conditionalFormatting>
  <conditionalFormatting sqref="L2497:M2514 K2497:K2515 F2505:J2505 G2506:J2507 H2516:J2517 D2518:J2518 M2518 K2518:K2527 D2519:E2520 G2519:J2520 L2519:L2520 M2520:M2521 D2521:J2526 G2527 D2528:K2535">
    <cfRule type="expression" dxfId="382" priority="510">
      <formula>ISERROR(D2497)</formula>
    </cfRule>
  </conditionalFormatting>
  <conditionalFormatting sqref="L2536:M2553 K2536:K2554 F2544:J2544 G2545:J2546 H2555:J2556 D2557:J2557 M2557 K2557:K2566 D2558:E2559 G2558:J2559 L2558:L2559 M2559:M2560 D2560:J2565 G2566 D2567:K2574">
    <cfRule type="expression" dxfId="381" priority="501">
      <formula>ISERROR(D2536)</formula>
    </cfRule>
  </conditionalFormatting>
  <conditionalFormatting sqref="L2575:M2592 K2575:K2593 F2583:J2583 G2584:J2585 H2594:J2595 D2596:J2596 M2596 K2596:K2605 D2597:E2598 G2597:J2598 L2597:L2598 M2598:M2599 D2599:J2604 G2605 D2606:K2613">
    <cfRule type="expression" dxfId="380" priority="492">
      <formula>ISERROR(D2575)</formula>
    </cfRule>
  </conditionalFormatting>
  <conditionalFormatting sqref="L2614:M2631 K2614:K2632 F2622:J2622 G2623:J2624 H2633:J2634 D2635:J2635 M2635 K2635:K2644 D2636:E2637 G2636:J2637 L2636:L2637 M2637:M2638 D2638:J2643 G2644 D2645:K2652">
    <cfRule type="expression" dxfId="379" priority="483">
      <formula>ISERROR(D2614)</formula>
    </cfRule>
  </conditionalFormatting>
  <conditionalFormatting sqref="L2653:M2670 K2653:K2671 F2661:J2661 G2662:J2663 H2672:J2673 D2674:J2674 M2674 K2674:K2683 D2675:E2676 G2675:J2676 L2675:L2676 M2676:M2677 D2677:J2682 G2683 D2684:K2691">
    <cfRule type="expression" dxfId="378" priority="474">
      <formula>ISERROR(D2653)</formula>
    </cfRule>
  </conditionalFormatting>
  <conditionalFormatting sqref="L2692:M2709 K2692:K2710 F2700:J2700 G2701:J2702 H2711:J2712 D2713:J2713 M2713 K2713:K2722 D2714:E2715 G2714:J2715 L2714:L2715 M2715:M2716 D2716:J2721 G2722 D2723:K2730">
    <cfRule type="expression" dxfId="377" priority="465">
      <formula>ISERROR(D2692)</formula>
    </cfRule>
  </conditionalFormatting>
  <conditionalFormatting sqref="L2731:M2748 K2731:K2749 F2739:J2739 G2740:J2741 H2750:J2751 D2752:J2752 M2752 K2752:K2761 D2753:E2754 G2753:J2754 L2753:L2754 M2754:M2755 D2755:J2760 G2761 D2762:K2769">
    <cfRule type="expression" dxfId="376" priority="456">
      <formula>ISERROR(D2731)</formula>
    </cfRule>
  </conditionalFormatting>
  <conditionalFormatting sqref="L2770:M2787 K2770:K2788 F2778:J2778 G2779:J2780 H2789:J2790 D2791:J2791 M2791 K2791:K2800 D2792:E2793 G2792:J2793 L2792:L2793 M2793:M2794 D2794:J2799 G2800 D2801:K2808">
    <cfRule type="expression" dxfId="375" priority="447">
      <formula>ISERROR(D2770)</formula>
    </cfRule>
  </conditionalFormatting>
  <conditionalFormatting sqref="L2809:M2826 K2809:K2827 F2817:J2817 G2818:J2819 H2828:J2829 D2830:J2830 M2830 K2830:K2839 D2831:E2832 G2831:J2832 L2831:L2832 M2832:M2833 D2833:J2838 G2839 D2840:K2847">
    <cfRule type="expression" dxfId="374" priority="438">
      <formula>ISERROR(D2809)</formula>
    </cfRule>
  </conditionalFormatting>
  <conditionalFormatting sqref="L2848:M2865 K2848:K2866 F2856:J2856 G2857:J2858 H2867:J2868 D2869:J2869 M2869 K2869:K2878 D2870:E2871 G2870:J2871 L2870:L2871 M2871:M2872 D2872:J2877 G2878 D2879:K2886">
    <cfRule type="expression" dxfId="373" priority="429">
      <formula>ISERROR(D2848)</formula>
    </cfRule>
  </conditionalFormatting>
  <conditionalFormatting sqref="L2887:M2904 K2887:K2905 F2895:J2895 G2896:J2905 H2906:J2907 D2908:J2908 M2908 K2908:K2917 D2909:E2910 G2909:J2910 L2909:L2910 M2910:M2911 D2911:J2916 G2917 D2918:K2925">
    <cfRule type="expression" dxfId="372" priority="420">
      <formula>ISERROR(D2887)</formula>
    </cfRule>
  </conditionalFormatting>
  <conditionalFormatting sqref="L2926:M2943 K2926:K2944 F2934:J2934 G2935:J2936 H2945:J2946 D2947:J2947 M2947 K2947:K2956 D2948:E2949 G2948:J2949 L2948:L2949 M2949:M2950 D2950:J2955 G2956 D2957:K2964">
    <cfRule type="expression" dxfId="371" priority="411">
      <formula>ISERROR(D2926)</formula>
    </cfRule>
  </conditionalFormatting>
  <conditionalFormatting sqref="L2965:M2982 K2965:K2983 F2973:J2973 G2974:J2975 H2984:J2985 D2986:J2986 M2986 K2986:K2995 D2987:E2988 G2987:J2988 L2987:L2988 M2988:M2989 D2989:J2994 G2995 D2996:K3003">
    <cfRule type="expression" dxfId="370" priority="402">
      <formula>ISERROR(D2965)</formula>
    </cfRule>
  </conditionalFormatting>
  <conditionalFormatting sqref="L3082:M3099 K3082:K3100 F3090:J3090 G3091:J3092 H3101:J3102 D3103:J3103 M3103 K3103:K3112 D3104:E3105 G3104:J3105 L3104:L3105 M3105:M3106 D3106:J3111 G3112 D3113:K3120">
    <cfRule type="expression" dxfId="369" priority="373">
      <formula>ISERROR(D3082)</formula>
    </cfRule>
  </conditionalFormatting>
  <conditionalFormatting sqref="L3121:M3138 K3121:K3139 F3129:J3129 G3130:J3131 H3140:J3141 D3142:J3142 M3142 K3142:K3151 D3143:E3144 G3143:J3144 L3143:L3144 M3144:M3145 D3145:J3150 G3151 D3152:K3159">
    <cfRule type="expression" dxfId="368" priority="364">
      <formula>ISERROR(D3121)</formula>
    </cfRule>
  </conditionalFormatting>
  <conditionalFormatting sqref="L3160:M3177 K3160:K3178 F3168:J3168 G3169:J3170 H3179:J3180 D3181:J3181 M3181 K3181:K3190 D3182:E3183 G3182:J3183 L3182:L3183 M3183:M3184 D3184:J3189 G3190 D3191:K3198">
    <cfRule type="expression" dxfId="367" priority="355">
      <formula>ISERROR(D3160)</formula>
    </cfRule>
  </conditionalFormatting>
  <conditionalFormatting sqref="L3199:M3216 K3199:K3217 F3207:J3207 G3208:J3209 H3218:J3219 D3220:J3220 M3220 K3220:K3229 D3221:E3222 G3221:J3222 L3221:L3222 M3222:M3223 D3223:J3228 G3229 D3230:K3237">
    <cfRule type="expression" dxfId="366" priority="346">
      <formula>ISERROR(D3199)</formula>
    </cfRule>
  </conditionalFormatting>
  <conditionalFormatting sqref="L3238:M3255 K3238:K3256 F3246:J3246 G3247:J3248 H3257:J3258 D3259:J3259 M3259 K3259:K3268 D3260:E3261 G3260:J3261 L3260:L3261 M3261:M3262 D3262:J3267 G3268 D3269:K3276">
    <cfRule type="expression" dxfId="365" priority="337">
      <formula>ISERROR(D3238)</formula>
    </cfRule>
  </conditionalFormatting>
  <conditionalFormatting sqref="L3277:M3294 K3277:K3295 F3285:J3285 G3286:J3287 H3296:J3297 D3298:J3298 M3298 K3298:K3307 D3299:E3300 G3299:J3300 L3299:L3300 M3300:M3301 D3301:J3306 G3307 D3308:K3315">
    <cfRule type="expression" dxfId="364" priority="328">
      <formula>ISERROR(D3277)</formula>
    </cfRule>
  </conditionalFormatting>
  <conditionalFormatting sqref="L3316:M3333 K3316:K3334 F3324:J3324 G3325:J3326 H3335:J3336 D3337:J3337 M3337 K3337:K3346 D3338:E3339 G3338:J3339 L3338:L3339 M3339:M3340 D3340:J3345 G3346 D3347:K3354">
    <cfRule type="expression" dxfId="363" priority="319">
      <formula>ISERROR(D3316)</formula>
    </cfRule>
  </conditionalFormatting>
  <conditionalFormatting sqref="L3355:M3372 K3355:K3373 F3363:J3363 G3364:J3365 H3374:J3375 D3376:J3376 M3376 K3376:K3385 D3377:E3378 G3377:J3378 L3377:L3378 M3378:M3379 D3379:J3384 G3385 D3386:K3393">
    <cfRule type="expression" dxfId="362" priority="310">
      <formula>ISERROR(D3355)</formula>
    </cfRule>
  </conditionalFormatting>
  <conditionalFormatting sqref="L3394:M3411 K3394:K3412 F3402:J3402 G3403:J3404 H3413:J3414 D3415:J3415 M3415 K3415:K3424 D3416:E3417 G3416:J3417 L3416:L3417 M3417:M3418 D3418:J3423 G3424 D3425:K3432">
    <cfRule type="expression" dxfId="361" priority="301">
      <formula>ISERROR(D3394)</formula>
    </cfRule>
  </conditionalFormatting>
  <conditionalFormatting sqref="L3433:M3450 K3433:K3451 F3441:J3441 G3442:J3443 H3452:J3453 D3454:J3454 M3454 K3454:K3463 D3455:E3456 G3455:J3456 L3455:L3456 M3456:M3457 D3457:J3462 G3463 D3464:K3471">
    <cfRule type="expression" dxfId="360" priority="292">
      <formula>ISERROR(D3433)</formula>
    </cfRule>
  </conditionalFormatting>
  <conditionalFormatting sqref="L3472:M3489 K3472:K3490 F3480:J3480 G3481:J3482 H3491:J3492 D3493:J3493 M3493 K3493:K3502 D3494:E3495 G3494:J3495 L3494:L3495 M3495:M3496 D3496:J3501 G3502 D3503:K3510">
    <cfRule type="expression" dxfId="359" priority="283">
      <formula>ISERROR(D3472)</formula>
    </cfRule>
  </conditionalFormatting>
  <conditionalFormatting sqref="L3511:M3528 K3511:K3529 F3519:J3519 G3520:J3521 H3530:J3531 D3532:J3532 M3532 K3532:K3541 D3533:E3534 G3533:J3534 L3533:L3534 M3534:M3535 D3535:J3540 G3541 D3542:K3549">
    <cfRule type="expression" dxfId="358" priority="274">
      <formula>ISERROR(D3511)</formula>
    </cfRule>
  </conditionalFormatting>
  <conditionalFormatting sqref="L3550:M3567 K3550:K3568 F3558:J3558 G3559:J3560 H3569:J3570 D3571:J3571 M3571 K3571:K3580 D3572:E3573 G3572:J3573 L3572:L3573 M3573:M3574 D3574:J3579 G3580 D3581:K3588">
    <cfRule type="expression" dxfId="357" priority="265">
      <formula>ISERROR(D3550)</formula>
    </cfRule>
  </conditionalFormatting>
  <conditionalFormatting sqref="L3589:M3606 K3589:K3607 F3597:J3597 G3598:J3599 H3608:J3609 D3610:J3610 M3610 K3610:K3619 D3611:E3612 G3611:J3612 L3611:L3612 M3612:M3613 D3613:J3618 G3619 D3620:K3627">
    <cfRule type="expression" dxfId="356" priority="256">
      <formula>ISERROR(D3589)</formula>
    </cfRule>
  </conditionalFormatting>
  <conditionalFormatting sqref="L3628:M3645 K3628:K3646 F3636:J3636 G3637:J3638 H3647:J3648 D3649:J3649 M3649 K3649:K3658 D3650:E3651 G3650:J3651 L3650:L3651 M3651:M3652 D3652:J3657 G3658 D3659:K3666">
    <cfRule type="expression" dxfId="355" priority="247">
      <formula>ISERROR(D3628)</formula>
    </cfRule>
  </conditionalFormatting>
  <conditionalFormatting sqref="L3667:M3684 K3667:K3685 F3675:J3675 G3676:J3677 H3686:J3687 D3688:J3688 M3688 K3688:K3697 D3689:E3690 G3689:J3690 L3689:L3690 M3690:M3691 D3691:J3696 G3697 D3698:K3705">
    <cfRule type="expression" dxfId="354" priority="238">
      <formula>ISERROR(D3667)</formula>
    </cfRule>
  </conditionalFormatting>
  <conditionalFormatting sqref="L3706:M3723 K3706:K3724 F3714:J3714 G3715:J3716 H3725:J3726 D3727:J3727 M3727 K3727:K3736 D3728:E3729 G3728:J3729 L3728:L3729 M3729:M3730 D3730:J3735 G3736 D3737:K3744">
    <cfRule type="expression" dxfId="353" priority="229">
      <formula>ISERROR(D3706)</formula>
    </cfRule>
  </conditionalFormatting>
  <conditionalFormatting sqref="L3745:M3762 K3745:K3763 F3753:J3753 G3754:J3755 H3764:J3765 D3766:J3766 M3766 K3766:K3775 D3767:E3768 G3767:J3768 L3767:L3768 M3768:M3769 D3769:J3774 G3775 D3776:K3783">
    <cfRule type="expression" dxfId="352" priority="220">
      <formula>ISERROR(D3745)</formula>
    </cfRule>
  </conditionalFormatting>
  <conditionalFormatting sqref="L3784:M3801 K3784:K3802 F3792:J3792 G3793:J3794 H3803:J3804 D3805:J3805 M3805 K3805:K3814 D3806:E3807 G3806:J3807 L3806:L3807 M3807:M3808 D3808:J3813 G3814 D3815:K3822">
    <cfRule type="expression" dxfId="351" priority="211">
      <formula>ISERROR(D3784)</formula>
    </cfRule>
  </conditionalFormatting>
  <conditionalFormatting sqref="L3823:M3840 K3823:K3841 F3831:J3831 G3832:J3833 H3842:J3843 D3844:J3844 M3844 K3844:K3853 D3845:E3846 G3845:J3846 L3845:L3846 M3846:M3847 D3847:J3852 G3853 D3854:K3861">
    <cfRule type="expression" dxfId="350" priority="201">
      <formula>ISERROR(D3823)</formula>
    </cfRule>
  </conditionalFormatting>
  <conditionalFormatting sqref="L3862:M3879 K3862:K3880 F3870:J3870 G3871:J3872 H3881:J3882 D3883:J3883 M3883 K3883:K3892 D3884:E3885 G3884:J3885 L3884:L3885 M3885:M3886 D3886:J3891 G3892 D3893:K3900">
    <cfRule type="expression" dxfId="349" priority="192">
      <formula>ISERROR(D3862)</formula>
    </cfRule>
  </conditionalFormatting>
  <conditionalFormatting sqref="L33:N39">
    <cfRule type="expression" dxfId="348" priority="1950">
      <formula>ISERROR(L33)</formula>
    </cfRule>
  </conditionalFormatting>
  <conditionalFormatting sqref="L72:N78">
    <cfRule type="expression" dxfId="347" priority="1119">
      <formula>ISERROR(L72)</formula>
    </cfRule>
  </conditionalFormatting>
  <conditionalFormatting sqref="L111:N117">
    <cfRule type="expression" dxfId="346" priority="1110">
      <formula>ISERROR(L111)</formula>
    </cfRule>
  </conditionalFormatting>
  <conditionalFormatting sqref="L150:N156">
    <cfRule type="expression" dxfId="345" priority="1101">
      <formula>ISERROR(L150)</formula>
    </cfRule>
  </conditionalFormatting>
  <conditionalFormatting sqref="L189:N195">
    <cfRule type="expression" dxfId="344" priority="1092">
      <formula>ISERROR(L189)</formula>
    </cfRule>
  </conditionalFormatting>
  <conditionalFormatting sqref="L228:N234">
    <cfRule type="expression" dxfId="343" priority="1083">
      <formula>ISERROR(L228)</formula>
    </cfRule>
  </conditionalFormatting>
  <conditionalFormatting sqref="L267:N273">
    <cfRule type="expression" dxfId="342" priority="1074">
      <formula>ISERROR(L267)</formula>
    </cfRule>
  </conditionalFormatting>
  <conditionalFormatting sqref="L306:N312">
    <cfRule type="expression" dxfId="341" priority="1065">
      <formula>ISERROR(L306)</formula>
    </cfRule>
  </conditionalFormatting>
  <conditionalFormatting sqref="L345:N351">
    <cfRule type="expression" dxfId="340" priority="1056">
      <formula>ISERROR(L345)</formula>
    </cfRule>
  </conditionalFormatting>
  <conditionalFormatting sqref="L384:N390">
    <cfRule type="expression" dxfId="339" priority="1047">
      <formula>ISERROR(L384)</formula>
    </cfRule>
  </conditionalFormatting>
  <conditionalFormatting sqref="L423:N429">
    <cfRule type="expression" dxfId="338" priority="1038">
      <formula>ISERROR(L423)</formula>
    </cfRule>
  </conditionalFormatting>
  <conditionalFormatting sqref="L462:N468">
    <cfRule type="expression" dxfId="337" priority="1029">
      <formula>ISERROR(L462)</formula>
    </cfRule>
  </conditionalFormatting>
  <conditionalFormatting sqref="L501:N507">
    <cfRule type="expression" dxfId="336" priority="1020">
      <formula>ISERROR(L501)</formula>
    </cfRule>
  </conditionalFormatting>
  <conditionalFormatting sqref="L540:N546">
    <cfRule type="expression" dxfId="335" priority="1011">
      <formula>ISERROR(L540)</formula>
    </cfRule>
  </conditionalFormatting>
  <conditionalFormatting sqref="L579:N585">
    <cfRule type="expression" dxfId="334" priority="1002">
      <formula>ISERROR(L579)</formula>
    </cfRule>
  </conditionalFormatting>
  <conditionalFormatting sqref="L618:N624">
    <cfRule type="expression" dxfId="333" priority="993">
      <formula>ISERROR(L618)</formula>
    </cfRule>
  </conditionalFormatting>
  <conditionalFormatting sqref="L657:N663">
    <cfRule type="expression" dxfId="332" priority="984">
      <formula>ISERROR(L657)</formula>
    </cfRule>
  </conditionalFormatting>
  <conditionalFormatting sqref="L696:N702">
    <cfRule type="expression" dxfId="331" priority="975">
      <formula>ISERROR(L696)</formula>
    </cfRule>
  </conditionalFormatting>
  <conditionalFormatting sqref="L735:N741">
    <cfRule type="expression" dxfId="330" priority="966">
      <formula>ISERROR(L735)</formula>
    </cfRule>
  </conditionalFormatting>
  <conditionalFormatting sqref="L774:N780">
    <cfRule type="expression" dxfId="329" priority="957">
      <formula>ISERROR(L774)</formula>
    </cfRule>
  </conditionalFormatting>
  <conditionalFormatting sqref="L813:N819">
    <cfRule type="expression" dxfId="328" priority="938">
      <formula>ISERROR(L813)</formula>
    </cfRule>
  </conditionalFormatting>
  <conditionalFormatting sqref="L852:N858">
    <cfRule type="expression" dxfId="327" priority="929">
      <formula>ISERROR(L852)</formula>
    </cfRule>
  </conditionalFormatting>
  <conditionalFormatting sqref="L891:N897">
    <cfRule type="expression" dxfId="326" priority="920">
      <formula>ISERROR(L891)</formula>
    </cfRule>
  </conditionalFormatting>
  <conditionalFormatting sqref="L930:N936">
    <cfRule type="expression" dxfId="325" priority="911">
      <formula>ISERROR(L930)</formula>
    </cfRule>
  </conditionalFormatting>
  <conditionalFormatting sqref="L969:N975">
    <cfRule type="expression" dxfId="324" priority="902">
      <formula>ISERROR(L969)</formula>
    </cfRule>
  </conditionalFormatting>
  <conditionalFormatting sqref="L1008:N1014">
    <cfRule type="expression" dxfId="323" priority="893">
      <formula>ISERROR(L1008)</formula>
    </cfRule>
  </conditionalFormatting>
  <conditionalFormatting sqref="L1047:N1053">
    <cfRule type="expression" dxfId="322" priority="884">
      <formula>ISERROR(L1047)</formula>
    </cfRule>
  </conditionalFormatting>
  <conditionalFormatting sqref="L1086:N1092">
    <cfRule type="expression" dxfId="321" priority="875">
      <formula>ISERROR(L1086)</formula>
    </cfRule>
  </conditionalFormatting>
  <conditionalFormatting sqref="L1125:N1131">
    <cfRule type="expression" dxfId="320" priority="866">
      <formula>ISERROR(L1125)</formula>
    </cfRule>
  </conditionalFormatting>
  <conditionalFormatting sqref="L1164:N1170">
    <cfRule type="expression" dxfId="319" priority="857">
      <formula>ISERROR(L1164)</formula>
    </cfRule>
  </conditionalFormatting>
  <conditionalFormatting sqref="L1203:N1209">
    <cfRule type="expression" dxfId="318" priority="848">
      <formula>ISERROR(L1203)</formula>
    </cfRule>
  </conditionalFormatting>
  <conditionalFormatting sqref="L1242:N1248">
    <cfRule type="expression" dxfId="317" priority="839">
      <formula>ISERROR(L1242)</formula>
    </cfRule>
  </conditionalFormatting>
  <conditionalFormatting sqref="L1281:N1287">
    <cfRule type="expression" dxfId="316" priority="830">
      <formula>ISERROR(L1281)</formula>
    </cfRule>
  </conditionalFormatting>
  <conditionalFormatting sqref="L1320:N1326">
    <cfRule type="expression" dxfId="315" priority="821">
      <formula>ISERROR(L1320)</formula>
    </cfRule>
  </conditionalFormatting>
  <conditionalFormatting sqref="L1359:N1365">
    <cfRule type="expression" dxfId="314" priority="812">
      <formula>ISERROR(L1359)</formula>
    </cfRule>
  </conditionalFormatting>
  <conditionalFormatting sqref="L1398:N1404">
    <cfRule type="expression" dxfId="313" priority="803">
      <formula>ISERROR(L1398)</formula>
    </cfRule>
  </conditionalFormatting>
  <conditionalFormatting sqref="L1437:N1443">
    <cfRule type="expression" dxfId="312" priority="794">
      <formula>ISERROR(L1437)</formula>
    </cfRule>
  </conditionalFormatting>
  <conditionalFormatting sqref="L1476:N1482">
    <cfRule type="expression" dxfId="311" priority="785">
      <formula>ISERROR(L1476)</formula>
    </cfRule>
  </conditionalFormatting>
  <conditionalFormatting sqref="L1515:N1521">
    <cfRule type="expression" dxfId="310" priority="776">
      <formula>ISERROR(L1515)</formula>
    </cfRule>
  </conditionalFormatting>
  <conditionalFormatting sqref="L1554:N1560">
    <cfRule type="expression" dxfId="309" priority="767">
      <formula>ISERROR(L1554)</formula>
    </cfRule>
  </conditionalFormatting>
  <conditionalFormatting sqref="L1593:N1599">
    <cfRule type="expression" dxfId="308" priority="757">
      <formula>ISERROR(L1593)</formula>
    </cfRule>
  </conditionalFormatting>
  <conditionalFormatting sqref="L1632:N1638">
    <cfRule type="expression" dxfId="307" priority="719">
      <formula>ISERROR(L1632)</formula>
    </cfRule>
  </conditionalFormatting>
  <conditionalFormatting sqref="L1671:N1677">
    <cfRule type="expression" dxfId="306" priority="710">
      <formula>ISERROR(L1671)</formula>
    </cfRule>
  </conditionalFormatting>
  <conditionalFormatting sqref="L1710:N1716">
    <cfRule type="expression" dxfId="305" priority="701">
      <formula>ISERROR(L1710)</formula>
    </cfRule>
  </conditionalFormatting>
  <conditionalFormatting sqref="L1749:N1755">
    <cfRule type="expression" dxfId="304" priority="692">
      <formula>ISERROR(L1749)</formula>
    </cfRule>
  </conditionalFormatting>
  <conditionalFormatting sqref="L1788:N1794">
    <cfRule type="expression" dxfId="303" priority="683">
      <formula>ISERROR(L1788)</formula>
    </cfRule>
  </conditionalFormatting>
  <conditionalFormatting sqref="L1827:N1833">
    <cfRule type="expression" dxfId="302" priority="674">
      <formula>ISERROR(L1827)</formula>
    </cfRule>
  </conditionalFormatting>
  <conditionalFormatting sqref="L1866:N1872">
    <cfRule type="expression" dxfId="301" priority="665">
      <formula>ISERROR(L1866)</formula>
    </cfRule>
  </conditionalFormatting>
  <conditionalFormatting sqref="L1905:N1911">
    <cfRule type="expression" dxfId="300" priority="656">
      <formula>ISERROR(L1905)</formula>
    </cfRule>
  </conditionalFormatting>
  <conditionalFormatting sqref="L1944:N1950">
    <cfRule type="expression" dxfId="299" priority="647">
      <formula>ISERROR(L1944)</formula>
    </cfRule>
  </conditionalFormatting>
  <conditionalFormatting sqref="L1983:N1989">
    <cfRule type="expression" dxfId="298" priority="638">
      <formula>ISERROR(L1983)</formula>
    </cfRule>
  </conditionalFormatting>
  <conditionalFormatting sqref="L2022:N2028">
    <cfRule type="expression" dxfId="297" priority="629">
      <formula>ISERROR(L2022)</formula>
    </cfRule>
  </conditionalFormatting>
  <conditionalFormatting sqref="L2061:N2067">
    <cfRule type="expression" dxfId="296" priority="620">
      <formula>ISERROR(L2061)</formula>
    </cfRule>
  </conditionalFormatting>
  <conditionalFormatting sqref="L2100:N2106">
    <cfRule type="expression" dxfId="295" priority="611">
      <formula>ISERROR(L2100)</formula>
    </cfRule>
  </conditionalFormatting>
  <conditionalFormatting sqref="L2139:N2145">
    <cfRule type="expression" dxfId="294" priority="602">
      <formula>ISERROR(L2139)</formula>
    </cfRule>
  </conditionalFormatting>
  <conditionalFormatting sqref="L2178:N2184">
    <cfRule type="expression" dxfId="293" priority="593">
      <formula>ISERROR(L2178)</formula>
    </cfRule>
  </conditionalFormatting>
  <conditionalFormatting sqref="L2217:N2223">
    <cfRule type="expression" dxfId="292" priority="584">
      <formula>ISERROR(L2217)</formula>
    </cfRule>
  </conditionalFormatting>
  <conditionalFormatting sqref="L2256:N2262">
    <cfRule type="expression" dxfId="291" priority="575">
      <formula>ISERROR(L2256)</formula>
    </cfRule>
  </conditionalFormatting>
  <conditionalFormatting sqref="L2295:N2301">
    <cfRule type="expression" dxfId="290" priority="565">
      <formula>ISERROR(L2295)</formula>
    </cfRule>
  </conditionalFormatting>
  <conditionalFormatting sqref="L2334:N2340">
    <cfRule type="expression" dxfId="289" priority="556">
      <formula>ISERROR(L2334)</formula>
    </cfRule>
  </conditionalFormatting>
  <conditionalFormatting sqref="L2373:N2379">
    <cfRule type="expression" dxfId="288" priority="547">
      <formula>ISERROR(L2373)</formula>
    </cfRule>
  </conditionalFormatting>
  <conditionalFormatting sqref="L2412:N2418">
    <cfRule type="expression" dxfId="287" priority="538">
      <formula>ISERROR(L2412)</formula>
    </cfRule>
  </conditionalFormatting>
  <conditionalFormatting sqref="L2451:N2457">
    <cfRule type="expression" dxfId="286" priority="529">
      <formula>ISERROR(L2451)</formula>
    </cfRule>
  </conditionalFormatting>
  <conditionalFormatting sqref="L2490:N2496">
    <cfRule type="expression" dxfId="285" priority="520">
      <formula>ISERROR(L2490)</formula>
    </cfRule>
  </conditionalFormatting>
  <conditionalFormatting sqref="L2529:N2535">
    <cfRule type="expression" dxfId="284" priority="511">
      <formula>ISERROR(L2529)</formula>
    </cfRule>
  </conditionalFormatting>
  <conditionalFormatting sqref="L2568:N2574">
    <cfRule type="expression" dxfId="283" priority="502">
      <formula>ISERROR(L2568)</formula>
    </cfRule>
  </conditionalFormatting>
  <conditionalFormatting sqref="L2607:N2613">
    <cfRule type="expression" dxfId="282" priority="493">
      <formula>ISERROR(L2607)</formula>
    </cfRule>
  </conditionalFormatting>
  <conditionalFormatting sqref="L2646:N2652">
    <cfRule type="expression" dxfId="281" priority="484">
      <formula>ISERROR(L2646)</formula>
    </cfRule>
  </conditionalFormatting>
  <conditionalFormatting sqref="L2685:N2691">
    <cfRule type="expression" dxfId="280" priority="475">
      <formula>ISERROR(L2685)</formula>
    </cfRule>
  </conditionalFormatting>
  <conditionalFormatting sqref="L2724:N2730">
    <cfRule type="expression" dxfId="279" priority="466">
      <formula>ISERROR(L2724)</formula>
    </cfRule>
  </conditionalFormatting>
  <conditionalFormatting sqref="L2763:N2769">
    <cfRule type="expression" dxfId="278" priority="457">
      <formula>ISERROR(L2763)</formula>
    </cfRule>
  </conditionalFormatting>
  <conditionalFormatting sqref="L2802:N2808">
    <cfRule type="expression" dxfId="277" priority="448">
      <formula>ISERROR(L2802)</formula>
    </cfRule>
  </conditionalFormatting>
  <conditionalFormatting sqref="L2841:N2847">
    <cfRule type="expression" dxfId="276" priority="439">
      <formula>ISERROR(L2841)</formula>
    </cfRule>
  </conditionalFormatting>
  <conditionalFormatting sqref="L2880:N2886">
    <cfRule type="expression" dxfId="275" priority="430">
      <formula>ISERROR(L2880)</formula>
    </cfRule>
  </conditionalFormatting>
  <conditionalFormatting sqref="L2919:N2925">
    <cfRule type="expression" dxfId="274" priority="421">
      <formula>ISERROR(L2919)</formula>
    </cfRule>
  </conditionalFormatting>
  <conditionalFormatting sqref="L2958:N2964">
    <cfRule type="expression" dxfId="273" priority="412">
      <formula>ISERROR(L2958)</formula>
    </cfRule>
  </conditionalFormatting>
  <conditionalFormatting sqref="L2997:N3003">
    <cfRule type="expression" dxfId="272" priority="403">
      <formula>ISERROR(L2997)</formula>
    </cfRule>
  </conditionalFormatting>
  <conditionalFormatting sqref="L3036:N3042">
    <cfRule type="expression" dxfId="271" priority="394">
      <formula>ISERROR(L3036)</formula>
    </cfRule>
  </conditionalFormatting>
  <conditionalFormatting sqref="L3075:N3081">
    <cfRule type="expression" dxfId="270" priority="384">
      <formula>ISERROR(L3075)</formula>
    </cfRule>
  </conditionalFormatting>
  <conditionalFormatting sqref="L3114:N3120">
    <cfRule type="expression" dxfId="269" priority="374">
      <formula>ISERROR(L3114)</formula>
    </cfRule>
  </conditionalFormatting>
  <conditionalFormatting sqref="L3153:N3159">
    <cfRule type="expression" dxfId="268" priority="365">
      <formula>ISERROR(L3153)</formula>
    </cfRule>
  </conditionalFormatting>
  <conditionalFormatting sqref="L3192:N3198">
    <cfRule type="expression" dxfId="267" priority="356">
      <formula>ISERROR(L3192)</formula>
    </cfRule>
  </conditionalFormatting>
  <conditionalFormatting sqref="L3231:N3237">
    <cfRule type="expression" dxfId="266" priority="347">
      <formula>ISERROR(L3231)</formula>
    </cfRule>
  </conditionalFormatting>
  <conditionalFormatting sqref="L3270:N3276">
    <cfRule type="expression" dxfId="265" priority="338">
      <formula>ISERROR(L3270)</formula>
    </cfRule>
  </conditionalFormatting>
  <conditionalFormatting sqref="L3309:N3315">
    <cfRule type="expression" dxfId="264" priority="329">
      <formula>ISERROR(L3309)</formula>
    </cfRule>
  </conditionalFormatting>
  <conditionalFormatting sqref="L3348:N3354">
    <cfRule type="expression" dxfId="263" priority="320">
      <formula>ISERROR(L3348)</formula>
    </cfRule>
  </conditionalFormatting>
  <conditionalFormatting sqref="L3387:N3393">
    <cfRule type="expression" dxfId="262" priority="311">
      <formula>ISERROR(L3387)</formula>
    </cfRule>
  </conditionalFormatting>
  <conditionalFormatting sqref="L3426:N3432">
    <cfRule type="expression" dxfId="261" priority="302">
      <formula>ISERROR(L3426)</formula>
    </cfRule>
  </conditionalFormatting>
  <conditionalFormatting sqref="L3465:N3471">
    <cfRule type="expression" dxfId="260" priority="293">
      <formula>ISERROR(L3465)</formula>
    </cfRule>
  </conditionalFormatting>
  <conditionalFormatting sqref="L3504:N3510">
    <cfRule type="expression" dxfId="259" priority="284">
      <formula>ISERROR(L3504)</formula>
    </cfRule>
  </conditionalFormatting>
  <conditionalFormatting sqref="L3543:N3549">
    <cfRule type="expression" dxfId="258" priority="275">
      <formula>ISERROR(L3543)</formula>
    </cfRule>
  </conditionalFormatting>
  <conditionalFormatting sqref="L3582:N3588">
    <cfRule type="expression" dxfId="257" priority="266">
      <formula>ISERROR(L3582)</formula>
    </cfRule>
  </conditionalFormatting>
  <conditionalFormatting sqref="L3621:N3627">
    <cfRule type="expression" dxfId="256" priority="257">
      <formula>ISERROR(L3621)</formula>
    </cfRule>
  </conditionalFormatting>
  <conditionalFormatting sqref="L3660:N3666">
    <cfRule type="expression" dxfId="255" priority="248">
      <formula>ISERROR(L3660)</formula>
    </cfRule>
  </conditionalFormatting>
  <conditionalFormatting sqref="L3699:N3705">
    <cfRule type="expression" dxfId="254" priority="239">
      <formula>ISERROR(L3699)</formula>
    </cfRule>
  </conditionalFormatting>
  <conditionalFormatting sqref="L3738:N3744">
    <cfRule type="expression" dxfId="253" priority="230">
      <formula>ISERROR(L3738)</formula>
    </cfRule>
  </conditionalFormatting>
  <conditionalFormatting sqref="L3777:N3783">
    <cfRule type="expression" dxfId="252" priority="221">
      <formula>ISERROR(L3777)</formula>
    </cfRule>
  </conditionalFormatting>
  <conditionalFormatting sqref="L3816:N3822">
    <cfRule type="expression" dxfId="251" priority="212">
      <formula>ISERROR(L3816)</formula>
    </cfRule>
  </conditionalFormatting>
  <conditionalFormatting sqref="L3855:N3861">
    <cfRule type="expression" dxfId="250" priority="202">
      <formula>ISERROR(L3855)</formula>
    </cfRule>
  </conditionalFormatting>
  <conditionalFormatting sqref="L3894:N3900">
    <cfRule type="expression" dxfId="249" priority="193">
      <formula>ISERROR(L3894)</formula>
    </cfRule>
  </conditionalFormatting>
  <conditionalFormatting sqref="N1:N21">
    <cfRule type="expression" dxfId="248" priority="1948">
      <formula>ISERROR(N1)</formula>
    </cfRule>
  </conditionalFormatting>
  <conditionalFormatting sqref="N19 N21">
    <cfRule type="cellIs" dxfId="247" priority="1120" operator="equal">
      <formula>0</formula>
    </cfRule>
  </conditionalFormatting>
  <conditionalFormatting sqref="N40:N60">
    <cfRule type="expression" dxfId="246" priority="1117">
      <formula>ISERROR(N40)</formula>
    </cfRule>
  </conditionalFormatting>
  <conditionalFormatting sqref="N58 N60">
    <cfRule type="cellIs" dxfId="245" priority="1111" operator="equal">
      <formula>0</formula>
    </cfRule>
  </conditionalFormatting>
  <conditionalFormatting sqref="N79:N99">
    <cfRule type="expression" dxfId="244" priority="1108">
      <formula>ISERROR(N79)</formula>
    </cfRule>
  </conditionalFormatting>
  <conditionalFormatting sqref="N97 N99">
    <cfRule type="cellIs" dxfId="243" priority="1102" operator="equal">
      <formula>0</formula>
    </cfRule>
  </conditionalFormatting>
  <conditionalFormatting sqref="N118:N138">
    <cfRule type="expression" dxfId="242" priority="1099">
      <formula>ISERROR(N118)</formula>
    </cfRule>
  </conditionalFormatting>
  <conditionalFormatting sqref="N136 N138">
    <cfRule type="cellIs" dxfId="241" priority="1093" operator="equal">
      <formula>0</formula>
    </cfRule>
  </conditionalFormatting>
  <conditionalFormatting sqref="N157:N177">
    <cfRule type="expression" dxfId="240" priority="1090">
      <formula>ISERROR(N157)</formula>
    </cfRule>
  </conditionalFormatting>
  <conditionalFormatting sqref="N175 N177">
    <cfRule type="cellIs" dxfId="239" priority="1084" operator="equal">
      <formula>0</formula>
    </cfRule>
  </conditionalFormatting>
  <conditionalFormatting sqref="N196:N216">
    <cfRule type="expression" dxfId="238" priority="1081">
      <formula>ISERROR(N196)</formula>
    </cfRule>
  </conditionalFormatting>
  <conditionalFormatting sqref="N214 N216">
    <cfRule type="cellIs" dxfId="237" priority="1075" operator="equal">
      <formula>0</formula>
    </cfRule>
  </conditionalFormatting>
  <conditionalFormatting sqref="N235:N255">
    <cfRule type="expression" dxfId="236" priority="1072">
      <formula>ISERROR(N235)</formula>
    </cfRule>
  </conditionalFormatting>
  <conditionalFormatting sqref="N253 N255">
    <cfRule type="cellIs" dxfId="235" priority="1066" operator="equal">
      <formula>0</formula>
    </cfRule>
  </conditionalFormatting>
  <conditionalFormatting sqref="N274:N294">
    <cfRule type="expression" dxfId="234" priority="1063">
      <formula>ISERROR(N274)</formula>
    </cfRule>
  </conditionalFormatting>
  <conditionalFormatting sqref="N292 N294">
    <cfRule type="cellIs" dxfId="233" priority="1057" operator="equal">
      <formula>0</formula>
    </cfRule>
  </conditionalFormatting>
  <conditionalFormatting sqref="N313:N333">
    <cfRule type="expression" dxfId="232" priority="1054">
      <formula>ISERROR(N313)</formula>
    </cfRule>
  </conditionalFormatting>
  <conditionalFormatting sqref="N331 N333">
    <cfRule type="cellIs" dxfId="231" priority="1048" operator="equal">
      <formula>0</formula>
    </cfRule>
  </conditionalFormatting>
  <conditionalFormatting sqref="N352:N372">
    <cfRule type="expression" dxfId="230" priority="1045">
      <formula>ISERROR(N352)</formula>
    </cfRule>
  </conditionalFormatting>
  <conditionalFormatting sqref="N370 N372">
    <cfRule type="cellIs" dxfId="229" priority="1039" operator="equal">
      <formula>0</formula>
    </cfRule>
  </conditionalFormatting>
  <conditionalFormatting sqref="N391:N411">
    <cfRule type="expression" dxfId="228" priority="1036">
      <formula>ISERROR(N391)</formula>
    </cfRule>
  </conditionalFormatting>
  <conditionalFormatting sqref="N409 N411">
    <cfRule type="cellIs" dxfId="227" priority="1030" operator="equal">
      <formula>0</formula>
    </cfRule>
  </conditionalFormatting>
  <conditionalFormatting sqref="N430:N450">
    <cfRule type="expression" dxfId="226" priority="1027">
      <formula>ISERROR(N430)</formula>
    </cfRule>
  </conditionalFormatting>
  <conditionalFormatting sqref="N448 N450">
    <cfRule type="cellIs" dxfId="225" priority="1021" operator="equal">
      <formula>0</formula>
    </cfRule>
  </conditionalFormatting>
  <conditionalFormatting sqref="N469:N489">
    <cfRule type="expression" dxfId="224" priority="1018">
      <formula>ISERROR(N469)</formula>
    </cfRule>
  </conditionalFormatting>
  <conditionalFormatting sqref="N487 N489">
    <cfRule type="cellIs" dxfId="223" priority="1012" operator="equal">
      <formula>0</formula>
    </cfRule>
  </conditionalFormatting>
  <conditionalFormatting sqref="N508:N528">
    <cfRule type="expression" dxfId="222" priority="1009">
      <formula>ISERROR(N508)</formula>
    </cfRule>
  </conditionalFormatting>
  <conditionalFormatting sqref="N526 N528">
    <cfRule type="cellIs" dxfId="221" priority="1003" operator="equal">
      <formula>0</formula>
    </cfRule>
  </conditionalFormatting>
  <conditionalFormatting sqref="N547:N567">
    <cfRule type="expression" dxfId="220" priority="1000">
      <formula>ISERROR(N547)</formula>
    </cfRule>
  </conditionalFormatting>
  <conditionalFormatting sqref="N565 N567">
    <cfRule type="cellIs" dxfId="219" priority="994" operator="equal">
      <formula>0</formula>
    </cfRule>
  </conditionalFormatting>
  <conditionalFormatting sqref="N586:N606">
    <cfRule type="expression" dxfId="218" priority="991">
      <formula>ISERROR(N586)</formula>
    </cfRule>
  </conditionalFormatting>
  <conditionalFormatting sqref="N604 N606">
    <cfRule type="cellIs" dxfId="217" priority="985" operator="equal">
      <formula>0</formula>
    </cfRule>
  </conditionalFormatting>
  <conditionalFormatting sqref="N625:N645">
    <cfRule type="expression" dxfId="216" priority="982">
      <formula>ISERROR(N625)</formula>
    </cfRule>
  </conditionalFormatting>
  <conditionalFormatting sqref="N643 N645">
    <cfRule type="cellIs" dxfId="215" priority="976" operator="equal">
      <formula>0</formula>
    </cfRule>
  </conditionalFormatting>
  <conditionalFormatting sqref="N664:N684">
    <cfRule type="expression" dxfId="214" priority="973">
      <formula>ISERROR(N664)</formula>
    </cfRule>
  </conditionalFormatting>
  <conditionalFormatting sqref="N682 N684">
    <cfRule type="cellIs" dxfId="213" priority="967" operator="equal">
      <formula>0</formula>
    </cfRule>
  </conditionalFormatting>
  <conditionalFormatting sqref="N703:N723">
    <cfRule type="expression" dxfId="212" priority="964">
      <formula>ISERROR(N703)</formula>
    </cfRule>
  </conditionalFormatting>
  <conditionalFormatting sqref="N721 N723">
    <cfRule type="cellIs" dxfId="211" priority="958" operator="equal">
      <formula>0</formula>
    </cfRule>
  </conditionalFormatting>
  <conditionalFormatting sqref="N742:N762">
    <cfRule type="expression" dxfId="210" priority="955">
      <formula>ISERROR(N742)</formula>
    </cfRule>
  </conditionalFormatting>
  <conditionalFormatting sqref="N760 N762">
    <cfRule type="cellIs" dxfId="209" priority="949" operator="equal">
      <formula>0</formula>
    </cfRule>
  </conditionalFormatting>
  <conditionalFormatting sqref="N781:N801">
    <cfRule type="expression" dxfId="208" priority="936">
      <formula>ISERROR(N781)</formula>
    </cfRule>
  </conditionalFormatting>
  <conditionalFormatting sqref="N799 N801">
    <cfRule type="cellIs" dxfId="207" priority="930" operator="equal">
      <formula>0</formula>
    </cfRule>
  </conditionalFormatting>
  <conditionalFormatting sqref="N820:N840">
    <cfRule type="expression" dxfId="206" priority="927">
      <formula>ISERROR(N820)</formula>
    </cfRule>
  </conditionalFormatting>
  <conditionalFormatting sqref="N838 N840">
    <cfRule type="cellIs" dxfId="205" priority="921" operator="equal">
      <formula>0</formula>
    </cfRule>
  </conditionalFormatting>
  <conditionalFormatting sqref="N859:N879">
    <cfRule type="expression" dxfId="204" priority="918">
      <formula>ISERROR(N859)</formula>
    </cfRule>
  </conditionalFormatting>
  <conditionalFormatting sqref="N877 N879">
    <cfRule type="cellIs" dxfId="203" priority="912" operator="equal">
      <formula>0</formula>
    </cfRule>
  </conditionalFormatting>
  <conditionalFormatting sqref="N898:N918">
    <cfRule type="expression" dxfId="202" priority="909">
      <formula>ISERROR(N898)</formula>
    </cfRule>
  </conditionalFormatting>
  <conditionalFormatting sqref="N916 N918">
    <cfRule type="cellIs" dxfId="201" priority="903" operator="equal">
      <formula>0</formula>
    </cfRule>
  </conditionalFormatting>
  <conditionalFormatting sqref="N937:N957">
    <cfRule type="expression" dxfId="200" priority="900">
      <formula>ISERROR(N937)</formula>
    </cfRule>
  </conditionalFormatting>
  <conditionalFormatting sqref="N955 N957">
    <cfRule type="cellIs" dxfId="199" priority="894" operator="equal">
      <formula>0</formula>
    </cfRule>
  </conditionalFormatting>
  <conditionalFormatting sqref="N976:N996">
    <cfRule type="expression" dxfId="198" priority="891">
      <formula>ISERROR(N976)</formula>
    </cfRule>
  </conditionalFormatting>
  <conditionalFormatting sqref="N994 N996">
    <cfRule type="cellIs" dxfId="197" priority="885" operator="equal">
      <formula>0</formula>
    </cfRule>
  </conditionalFormatting>
  <conditionalFormatting sqref="N1015:N1035">
    <cfRule type="expression" dxfId="196" priority="882">
      <formula>ISERROR(N1015)</formula>
    </cfRule>
  </conditionalFormatting>
  <conditionalFormatting sqref="N1033 N1035">
    <cfRule type="cellIs" dxfId="195" priority="876" operator="equal">
      <formula>0</formula>
    </cfRule>
  </conditionalFormatting>
  <conditionalFormatting sqref="N1054:N1074">
    <cfRule type="expression" dxfId="194" priority="873">
      <formula>ISERROR(N1054)</formula>
    </cfRule>
  </conditionalFormatting>
  <conditionalFormatting sqref="N1072 N1074">
    <cfRule type="cellIs" dxfId="193" priority="867" operator="equal">
      <formula>0</formula>
    </cfRule>
  </conditionalFormatting>
  <conditionalFormatting sqref="N1093:N1113">
    <cfRule type="expression" dxfId="192" priority="864">
      <formula>ISERROR(N1093)</formula>
    </cfRule>
  </conditionalFormatting>
  <conditionalFormatting sqref="N1111 N1113">
    <cfRule type="cellIs" dxfId="191" priority="858" operator="equal">
      <formula>0</formula>
    </cfRule>
  </conditionalFormatting>
  <conditionalFormatting sqref="N1132:N1152">
    <cfRule type="expression" dxfId="190" priority="855">
      <formula>ISERROR(N1132)</formula>
    </cfRule>
  </conditionalFormatting>
  <conditionalFormatting sqref="N1150 N1152">
    <cfRule type="cellIs" dxfId="189" priority="849" operator="equal">
      <formula>0</formula>
    </cfRule>
  </conditionalFormatting>
  <conditionalFormatting sqref="N1171:N1191">
    <cfRule type="expression" dxfId="188" priority="846">
      <formula>ISERROR(N1171)</formula>
    </cfRule>
  </conditionalFormatting>
  <conditionalFormatting sqref="N1189 N1191">
    <cfRule type="cellIs" dxfId="187" priority="840" operator="equal">
      <formula>0</formula>
    </cfRule>
  </conditionalFormatting>
  <conditionalFormatting sqref="N1210:N1230">
    <cfRule type="expression" dxfId="186" priority="837">
      <formula>ISERROR(N1210)</formula>
    </cfRule>
  </conditionalFormatting>
  <conditionalFormatting sqref="N1228 N1230">
    <cfRule type="cellIs" dxfId="185" priority="831" operator="equal">
      <formula>0</formula>
    </cfRule>
  </conditionalFormatting>
  <conditionalFormatting sqref="N1249:N1269">
    <cfRule type="expression" dxfId="184" priority="828">
      <formula>ISERROR(N1249)</formula>
    </cfRule>
  </conditionalFormatting>
  <conditionalFormatting sqref="N1267 N1269">
    <cfRule type="cellIs" dxfId="183" priority="822" operator="equal">
      <formula>0</formula>
    </cfRule>
  </conditionalFormatting>
  <conditionalFormatting sqref="N1288:N1308">
    <cfRule type="expression" dxfId="182" priority="819">
      <formula>ISERROR(N1288)</formula>
    </cfRule>
  </conditionalFormatting>
  <conditionalFormatting sqref="N1306 N1308">
    <cfRule type="cellIs" dxfId="181" priority="813" operator="equal">
      <formula>0</formula>
    </cfRule>
  </conditionalFormatting>
  <conditionalFormatting sqref="N1327:N1347">
    <cfRule type="expression" dxfId="180" priority="810">
      <formula>ISERROR(N1327)</formula>
    </cfRule>
  </conditionalFormatting>
  <conditionalFormatting sqref="N1345 N1347">
    <cfRule type="cellIs" dxfId="179" priority="804" operator="equal">
      <formula>0</formula>
    </cfRule>
  </conditionalFormatting>
  <conditionalFormatting sqref="N1366:N1386">
    <cfRule type="expression" dxfId="178" priority="801">
      <formula>ISERROR(N1366)</formula>
    </cfRule>
  </conditionalFormatting>
  <conditionalFormatting sqref="N1384 N1386">
    <cfRule type="cellIs" dxfId="177" priority="795" operator="equal">
      <formula>0</formula>
    </cfRule>
  </conditionalFormatting>
  <conditionalFormatting sqref="N1405:N1425">
    <cfRule type="expression" dxfId="176" priority="792">
      <formula>ISERROR(N1405)</formula>
    </cfRule>
  </conditionalFormatting>
  <conditionalFormatting sqref="N1423 N1425">
    <cfRule type="cellIs" dxfId="175" priority="786" operator="equal">
      <formula>0</formula>
    </cfRule>
  </conditionalFormatting>
  <conditionalFormatting sqref="N1444:N1464">
    <cfRule type="expression" dxfId="174" priority="783">
      <formula>ISERROR(N1444)</formula>
    </cfRule>
  </conditionalFormatting>
  <conditionalFormatting sqref="N1462 N1464">
    <cfRule type="cellIs" dxfId="173" priority="777" operator="equal">
      <formula>0</formula>
    </cfRule>
  </conditionalFormatting>
  <conditionalFormatting sqref="N1483:N1503">
    <cfRule type="expression" dxfId="172" priority="774">
      <formula>ISERROR(N1483)</formula>
    </cfRule>
  </conditionalFormatting>
  <conditionalFormatting sqref="N1501 N1503">
    <cfRule type="cellIs" dxfId="171" priority="768" operator="equal">
      <formula>0</formula>
    </cfRule>
  </conditionalFormatting>
  <conditionalFormatting sqref="N1522:N1542">
    <cfRule type="expression" dxfId="170" priority="765">
      <formula>ISERROR(N1522)</formula>
    </cfRule>
  </conditionalFormatting>
  <conditionalFormatting sqref="N1540 N1542">
    <cfRule type="cellIs" dxfId="169" priority="758" operator="equal">
      <formula>0</formula>
    </cfRule>
  </conditionalFormatting>
  <conditionalFormatting sqref="N1561:N1581">
    <cfRule type="expression" dxfId="168" priority="755">
      <formula>ISERROR(N1561)</formula>
    </cfRule>
  </conditionalFormatting>
  <conditionalFormatting sqref="N1579 N1581">
    <cfRule type="cellIs" dxfId="167" priority="748" operator="equal">
      <formula>0</formula>
    </cfRule>
  </conditionalFormatting>
  <conditionalFormatting sqref="N1600:N1620">
    <cfRule type="expression" dxfId="166" priority="717">
      <formula>ISERROR(N1600)</formula>
    </cfRule>
  </conditionalFormatting>
  <conditionalFormatting sqref="N1618 N1620">
    <cfRule type="cellIs" dxfId="165" priority="711" operator="equal">
      <formula>0</formula>
    </cfRule>
  </conditionalFormatting>
  <conditionalFormatting sqref="N1639:N1659">
    <cfRule type="expression" dxfId="164" priority="708">
      <formula>ISERROR(N1639)</formula>
    </cfRule>
  </conditionalFormatting>
  <conditionalFormatting sqref="N1657 N1659">
    <cfRule type="cellIs" dxfId="163" priority="702" operator="equal">
      <formula>0</formula>
    </cfRule>
  </conditionalFormatting>
  <conditionalFormatting sqref="N1678:N1698">
    <cfRule type="expression" dxfId="162" priority="699">
      <formula>ISERROR(N1678)</formula>
    </cfRule>
  </conditionalFormatting>
  <conditionalFormatting sqref="N1696 N1698">
    <cfRule type="cellIs" dxfId="161" priority="693" operator="equal">
      <formula>0</formula>
    </cfRule>
  </conditionalFormatting>
  <conditionalFormatting sqref="N1717:N1737">
    <cfRule type="expression" dxfId="160" priority="690">
      <formula>ISERROR(N1717)</formula>
    </cfRule>
  </conditionalFormatting>
  <conditionalFormatting sqref="N1735 N1737">
    <cfRule type="cellIs" dxfId="159" priority="684" operator="equal">
      <formula>0</formula>
    </cfRule>
  </conditionalFormatting>
  <conditionalFormatting sqref="N1756:N1776">
    <cfRule type="expression" dxfId="158" priority="681">
      <formula>ISERROR(N1756)</formula>
    </cfRule>
  </conditionalFormatting>
  <conditionalFormatting sqref="N1774 N1776">
    <cfRule type="cellIs" dxfId="157" priority="675" operator="equal">
      <formula>0</formula>
    </cfRule>
  </conditionalFormatting>
  <conditionalFormatting sqref="N1795:N1815">
    <cfRule type="expression" dxfId="156" priority="672">
      <formula>ISERROR(N1795)</formula>
    </cfRule>
  </conditionalFormatting>
  <conditionalFormatting sqref="N1813 N1815">
    <cfRule type="cellIs" dxfId="155" priority="666" operator="equal">
      <formula>0</formula>
    </cfRule>
  </conditionalFormatting>
  <conditionalFormatting sqref="N1834:N1854">
    <cfRule type="expression" dxfId="154" priority="663">
      <formula>ISERROR(N1834)</formula>
    </cfRule>
  </conditionalFormatting>
  <conditionalFormatting sqref="N1852 N1854">
    <cfRule type="cellIs" dxfId="153" priority="657" operator="equal">
      <formula>0</formula>
    </cfRule>
  </conditionalFormatting>
  <conditionalFormatting sqref="N1873:N1893">
    <cfRule type="expression" dxfId="152" priority="654">
      <formula>ISERROR(N1873)</formula>
    </cfRule>
  </conditionalFormatting>
  <conditionalFormatting sqref="N1891 N1893">
    <cfRule type="cellIs" dxfId="151" priority="648" operator="equal">
      <formula>0</formula>
    </cfRule>
  </conditionalFormatting>
  <conditionalFormatting sqref="N1912:N1932">
    <cfRule type="expression" dxfId="150" priority="645">
      <formula>ISERROR(N1912)</formula>
    </cfRule>
  </conditionalFormatting>
  <conditionalFormatting sqref="N1930 N1932">
    <cfRule type="cellIs" dxfId="149" priority="639" operator="equal">
      <formula>0</formula>
    </cfRule>
  </conditionalFormatting>
  <conditionalFormatting sqref="N1951:N1971">
    <cfRule type="expression" dxfId="148" priority="636">
      <formula>ISERROR(N1951)</formula>
    </cfRule>
  </conditionalFormatting>
  <conditionalFormatting sqref="N1969 N1971">
    <cfRule type="cellIs" dxfId="147" priority="630" operator="equal">
      <formula>0</formula>
    </cfRule>
  </conditionalFormatting>
  <conditionalFormatting sqref="N1990:N2010">
    <cfRule type="expression" dxfId="146" priority="627">
      <formula>ISERROR(N1990)</formula>
    </cfRule>
  </conditionalFormatting>
  <conditionalFormatting sqref="N2008 N2010">
    <cfRule type="cellIs" dxfId="145" priority="621" operator="equal">
      <formula>0</formula>
    </cfRule>
  </conditionalFormatting>
  <conditionalFormatting sqref="N2029:N2049">
    <cfRule type="expression" dxfId="144" priority="618">
      <formula>ISERROR(N2029)</formula>
    </cfRule>
  </conditionalFormatting>
  <conditionalFormatting sqref="N2047 N2049">
    <cfRule type="cellIs" dxfId="143" priority="612" operator="equal">
      <formula>0</formula>
    </cfRule>
  </conditionalFormatting>
  <conditionalFormatting sqref="N2068:N2088">
    <cfRule type="expression" dxfId="142" priority="609">
      <formula>ISERROR(N2068)</formula>
    </cfRule>
  </conditionalFormatting>
  <conditionalFormatting sqref="N2086 N2088">
    <cfRule type="cellIs" dxfId="141" priority="603" operator="equal">
      <formula>0</formula>
    </cfRule>
  </conditionalFormatting>
  <conditionalFormatting sqref="N2107:N2127">
    <cfRule type="expression" dxfId="140" priority="600">
      <formula>ISERROR(N2107)</formula>
    </cfRule>
  </conditionalFormatting>
  <conditionalFormatting sqref="N2125 N2127">
    <cfRule type="cellIs" dxfId="139" priority="594" operator="equal">
      <formula>0</formula>
    </cfRule>
  </conditionalFormatting>
  <conditionalFormatting sqref="N2146:N2166">
    <cfRule type="expression" dxfId="138" priority="591">
      <formula>ISERROR(N2146)</formula>
    </cfRule>
  </conditionalFormatting>
  <conditionalFormatting sqref="N2164 N2166">
    <cfRule type="cellIs" dxfId="137" priority="585" operator="equal">
      <formula>0</formula>
    </cfRule>
  </conditionalFormatting>
  <conditionalFormatting sqref="N2185:N2205">
    <cfRule type="expression" dxfId="136" priority="582">
      <formula>ISERROR(N2185)</formula>
    </cfRule>
  </conditionalFormatting>
  <conditionalFormatting sqref="N2203 N2205">
    <cfRule type="cellIs" dxfId="135" priority="576" operator="equal">
      <formula>0</formula>
    </cfRule>
  </conditionalFormatting>
  <conditionalFormatting sqref="N2224:N2244">
    <cfRule type="expression" dxfId="134" priority="573">
      <formula>ISERROR(N2224)</formula>
    </cfRule>
  </conditionalFormatting>
  <conditionalFormatting sqref="N2242 N2244">
    <cfRule type="cellIs" dxfId="133" priority="567" operator="equal">
      <formula>0</formula>
    </cfRule>
  </conditionalFormatting>
  <conditionalFormatting sqref="N2263:N2283">
    <cfRule type="expression" dxfId="132" priority="563">
      <formula>ISERROR(N2263)</formula>
    </cfRule>
  </conditionalFormatting>
  <conditionalFormatting sqref="N2281 N2283">
    <cfRule type="cellIs" dxfId="131" priority="557" operator="equal">
      <formula>0</formula>
    </cfRule>
  </conditionalFormatting>
  <conditionalFormatting sqref="N2302:N2322">
    <cfRule type="expression" dxfId="130" priority="554">
      <formula>ISERROR(N2302)</formula>
    </cfRule>
  </conditionalFormatting>
  <conditionalFormatting sqref="N2320 N2322">
    <cfRule type="cellIs" dxfId="129" priority="548" operator="equal">
      <formula>0</formula>
    </cfRule>
  </conditionalFormatting>
  <conditionalFormatting sqref="N2341:N2361">
    <cfRule type="expression" dxfId="128" priority="545">
      <formula>ISERROR(N2341)</formula>
    </cfRule>
  </conditionalFormatting>
  <conditionalFormatting sqref="N2359 N2361">
    <cfRule type="cellIs" dxfId="127" priority="539" operator="equal">
      <formula>0</formula>
    </cfRule>
  </conditionalFormatting>
  <conditionalFormatting sqref="N2380:N2400">
    <cfRule type="expression" dxfId="126" priority="536">
      <formula>ISERROR(N2380)</formula>
    </cfRule>
  </conditionalFormatting>
  <conditionalFormatting sqref="N2398 N2400">
    <cfRule type="cellIs" dxfId="125" priority="530" operator="equal">
      <formula>0</formula>
    </cfRule>
  </conditionalFormatting>
  <conditionalFormatting sqref="N2419:N2439">
    <cfRule type="expression" dxfId="124" priority="527">
      <formula>ISERROR(N2419)</formula>
    </cfRule>
  </conditionalFormatting>
  <conditionalFormatting sqref="N2437 N2439">
    <cfRule type="cellIs" dxfId="123" priority="521" operator="equal">
      <formula>0</formula>
    </cfRule>
  </conditionalFormatting>
  <conditionalFormatting sqref="N2458:N2478">
    <cfRule type="expression" dxfId="122" priority="518">
      <formula>ISERROR(N2458)</formula>
    </cfRule>
  </conditionalFormatting>
  <conditionalFormatting sqref="N2476 N2478">
    <cfRule type="cellIs" dxfId="121" priority="512" operator="equal">
      <formula>0</formula>
    </cfRule>
  </conditionalFormatting>
  <conditionalFormatting sqref="N2497:N2517">
    <cfRule type="expression" dxfId="120" priority="509">
      <formula>ISERROR(N2497)</formula>
    </cfRule>
  </conditionalFormatting>
  <conditionalFormatting sqref="N2515 N2517">
    <cfRule type="cellIs" dxfId="119" priority="503" operator="equal">
      <formula>0</formula>
    </cfRule>
  </conditionalFormatting>
  <conditionalFormatting sqref="N2536:N2556">
    <cfRule type="expression" dxfId="118" priority="500">
      <formula>ISERROR(N2536)</formula>
    </cfRule>
  </conditionalFormatting>
  <conditionalFormatting sqref="N2554 N2556">
    <cfRule type="cellIs" dxfId="117" priority="494" operator="equal">
      <formula>0</formula>
    </cfRule>
  </conditionalFormatting>
  <conditionalFormatting sqref="N2575:N2595">
    <cfRule type="expression" dxfId="116" priority="491">
      <formula>ISERROR(N2575)</formula>
    </cfRule>
  </conditionalFormatting>
  <conditionalFormatting sqref="N2593 N2595">
    <cfRule type="cellIs" dxfId="115" priority="485" operator="equal">
      <formula>0</formula>
    </cfRule>
  </conditionalFormatting>
  <conditionalFormatting sqref="N2614:N2634">
    <cfRule type="expression" dxfId="114" priority="482">
      <formula>ISERROR(N2614)</formula>
    </cfRule>
  </conditionalFormatting>
  <conditionalFormatting sqref="N2632 N2634">
    <cfRule type="cellIs" dxfId="113" priority="476" operator="equal">
      <formula>0</formula>
    </cfRule>
  </conditionalFormatting>
  <conditionalFormatting sqref="N2653:N2673">
    <cfRule type="expression" dxfId="112" priority="473">
      <formula>ISERROR(N2653)</formula>
    </cfRule>
  </conditionalFormatting>
  <conditionalFormatting sqref="N2671 N2673">
    <cfRule type="cellIs" dxfId="111" priority="467" operator="equal">
      <formula>0</formula>
    </cfRule>
  </conditionalFormatting>
  <conditionalFormatting sqref="N2692:N2712">
    <cfRule type="expression" dxfId="110" priority="464">
      <formula>ISERROR(N2692)</formula>
    </cfRule>
  </conditionalFormatting>
  <conditionalFormatting sqref="N2710 N2712">
    <cfRule type="cellIs" dxfId="109" priority="458" operator="equal">
      <formula>0</formula>
    </cfRule>
  </conditionalFormatting>
  <conditionalFormatting sqref="N2731:N2751">
    <cfRule type="expression" dxfId="108" priority="455">
      <formula>ISERROR(N2731)</formula>
    </cfRule>
  </conditionalFormatting>
  <conditionalFormatting sqref="N2749 N2751">
    <cfRule type="cellIs" dxfId="107" priority="449" operator="equal">
      <formula>0</formula>
    </cfRule>
  </conditionalFormatting>
  <conditionalFormatting sqref="N2770:N2790">
    <cfRule type="expression" dxfId="106" priority="446">
      <formula>ISERROR(N2770)</formula>
    </cfRule>
  </conditionalFormatting>
  <conditionalFormatting sqref="N2788 N2790">
    <cfRule type="cellIs" dxfId="105" priority="440" operator="equal">
      <formula>0</formula>
    </cfRule>
  </conditionalFormatting>
  <conditionalFormatting sqref="N2809:N2829">
    <cfRule type="expression" dxfId="104" priority="437">
      <formula>ISERROR(N2809)</formula>
    </cfRule>
  </conditionalFormatting>
  <conditionalFormatting sqref="N2827 N2829">
    <cfRule type="cellIs" dxfId="103" priority="431" operator="equal">
      <formula>0</formula>
    </cfRule>
  </conditionalFormatting>
  <conditionalFormatting sqref="N2848:N2868">
    <cfRule type="expression" dxfId="102" priority="428">
      <formula>ISERROR(N2848)</formula>
    </cfRule>
  </conditionalFormatting>
  <conditionalFormatting sqref="N2866 N2868">
    <cfRule type="cellIs" dxfId="101" priority="422" operator="equal">
      <formula>0</formula>
    </cfRule>
  </conditionalFormatting>
  <conditionalFormatting sqref="N2887:N2907">
    <cfRule type="expression" dxfId="100" priority="419">
      <formula>ISERROR(N2887)</formula>
    </cfRule>
  </conditionalFormatting>
  <conditionalFormatting sqref="N2905 N2907">
    <cfRule type="cellIs" dxfId="99" priority="413" operator="equal">
      <formula>0</formula>
    </cfRule>
  </conditionalFormatting>
  <conditionalFormatting sqref="N2926:N2946">
    <cfRule type="expression" dxfId="98" priority="410">
      <formula>ISERROR(N2926)</formula>
    </cfRule>
  </conditionalFormatting>
  <conditionalFormatting sqref="N2944 N2946">
    <cfRule type="cellIs" dxfId="97" priority="404" operator="equal">
      <formula>0</formula>
    </cfRule>
  </conditionalFormatting>
  <conditionalFormatting sqref="N2965:N2985">
    <cfRule type="expression" dxfId="96" priority="401">
      <formula>ISERROR(N2965)</formula>
    </cfRule>
  </conditionalFormatting>
  <conditionalFormatting sqref="N2983 N2985">
    <cfRule type="cellIs" dxfId="95" priority="395" operator="equal">
      <formula>0</formula>
    </cfRule>
  </conditionalFormatting>
  <conditionalFormatting sqref="N3004:N3024">
    <cfRule type="expression" dxfId="94" priority="392">
      <formula>ISERROR(N3004)</formula>
    </cfRule>
  </conditionalFormatting>
  <conditionalFormatting sqref="N3022 N3024">
    <cfRule type="cellIs" dxfId="93" priority="385" operator="equal">
      <formula>0</formula>
    </cfRule>
  </conditionalFormatting>
  <conditionalFormatting sqref="N3043:N3063">
    <cfRule type="expression" dxfId="92" priority="382">
      <formula>ISERROR(N3043)</formula>
    </cfRule>
  </conditionalFormatting>
  <conditionalFormatting sqref="N3061 N3063">
    <cfRule type="cellIs" dxfId="91" priority="375" operator="equal">
      <formula>0</formula>
    </cfRule>
  </conditionalFormatting>
  <conditionalFormatting sqref="N3082:N3102">
    <cfRule type="expression" dxfId="90" priority="372">
      <formula>ISERROR(N3082)</formula>
    </cfRule>
  </conditionalFormatting>
  <conditionalFormatting sqref="N3100 N3102">
    <cfRule type="cellIs" dxfId="89" priority="366" operator="equal">
      <formula>0</formula>
    </cfRule>
  </conditionalFormatting>
  <conditionalFormatting sqref="N3121:N3141">
    <cfRule type="expression" dxfId="88" priority="363">
      <formula>ISERROR(N3121)</formula>
    </cfRule>
  </conditionalFormatting>
  <conditionalFormatting sqref="N3139 N3141">
    <cfRule type="cellIs" dxfId="87" priority="357" operator="equal">
      <formula>0</formula>
    </cfRule>
  </conditionalFormatting>
  <conditionalFormatting sqref="N3160:N3180">
    <cfRule type="expression" dxfId="86" priority="354">
      <formula>ISERROR(N3160)</formula>
    </cfRule>
  </conditionalFormatting>
  <conditionalFormatting sqref="N3178 N3180">
    <cfRule type="cellIs" dxfId="85" priority="348" operator="equal">
      <formula>0</formula>
    </cfRule>
  </conditionalFormatting>
  <conditionalFormatting sqref="N3199:N3219">
    <cfRule type="expression" dxfId="84" priority="345">
      <formula>ISERROR(N3199)</formula>
    </cfRule>
  </conditionalFormatting>
  <conditionalFormatting sqref="N3217 N3219">
    <cfRule type="cellIs" dxfId="83" priority="339" operator="equal">
      <formula>0</formula>
    </cfRule>
  </conditionalFormatting>
  <conditionalFormatting sqref="N3238:N3258">
    <cfRule type="expression" dxfId="82" priority="336">
      <formula>ISERROR(N3238)</formula>
    </cfRule>
  </conditionalFormatting>
  <conditionalFormatting sqref="N3256 N3258">
    <cfRule type="cellIs" dxfId="81" priority="330" operator="equal">
      <formula>0</formula>
    </cfRule>
  </conditionalFormatting>
  <conditionalFormatting sqref="N3277:N3297">
    <cfRule type="expression" dxfId="80" priority="327">
      <formula>ISERROR(N3277)</formula>
    </cfRule>
  </conditionalFormatting>
  <conditionalFormatting sqref="N3295 N3297">
    <cfRule type="cellIs" dxfId="79" priority="321" operator="equal">
      <formula>0</formula>
    </cfRule>
  </conditionalFormatting>
  <conditionalFormatting sqref="N3316:N3336">
    <cfRule type="expression" dxfId="78" priority="318">
      <formula>ISERROR(N3316)</formula>
    </cfRule>
  </conditionalFormatting>
  <conditionalFormatting sqref="N3334 N3336">
    <cfRule type="cellIs" dxfId="77" priority="312" operator="equal">
      <formula>0</formula>
    </cfRule>
  </conditionalFormatting>
  <conditionalFormatting sqref="N3355:N3375">
    <cfRule type="expression" dxfId="76" priority="309">
      <formula>ISERROR(N3355)</formula>
    </cfRule>
  </conditionalFormatting>
  <conditionalFormatting sqref="N3373 N3375">
    <cfRule type="cellIs" dxfId="75" priority="303" operator="equal">
      <formula>0</formula>
    </cfRule>
  </conditionalFormatting>
  <conditionalFormatting sqref="N3394:N3414">
    <cfRule type="expression" dxfId="74" priority="300">
      <formula>ISERROR(N3394)</formula>
    </cfRule>
  </conditionalFormatting>
  <conditionalFormatting sqref="N3412 N3414">
    <cfRule type="cellIs" dxfId="73" priority="294" operator="equal">
      <formula>0</formula>
    </cfRule>
  </conditionalFormatting>
  <conditionalFormatting sqref="N3433:N3453">
    <cfRule type="expression" dxfId="72" priority="291">
      <formula>ISERROR(N3433)</formula>
    </cfRule>
  </conditionalFormatting>
  <conditionalFormatting sqref="N3451 N3453">
    <cfRule type="cellIs" dxfId="71" priority="285" operator="equal">
      <formula>0</formula>
    </cfRule>
  </conditionalFormatting>
  <conditionalFormatting sqref="N3472:N3492">
    <cfRule type="expression" dxfId="70" priority="282">
      <formula>ISERROR(N3472)</formula>
    </cfRule>
  </conditionalFormatting>
  <conditionalFormatting sqref="N3490 N3492">
    <cfRule type="cellIs" dxfId="69" priority="276" operator="equal">
      <formula>0</formula>
    </cfRule>
  </conditionalFormatting>
  <conditionalFormatting sqref="N3511:N3531">
    <cfRule type="expression" dxfId="68" priority="273">
      <formula>ISERROR(N3511)</formula>
    </cfRule>
  </conditionalFormatting>
  <conditionalFormatting sqref="N3529 N3531">
    <cfRule type="cellIs" dxfId="67" priority="267" operator="equal">
      <formula>0</formula>
    </cfRule>
  </conditionalFormatting>
  <conditionalFormatting sqref="N3550:N3570">
    <cfRule type="expression" dxfId="66" priority="264">
      <formula>ISERROR(N3550)</formula>
    </cfRule>
  </conditionalFormatting>
  <conditionalFormatting sqref="N3568 N3570">
    <cfRule type="cellIs" dxfId="65" priority="258" operator="equal">
      <formula>0</formula>
    </cfRule>
  </conditionalFormatting>
  <conditionalFormatting sqref="N3589:N3609">
    <cfRule type="expression" dxfId="64" priority="255">
      <formula>ISERROR(N3589)</formula>
    </cfRule>
  </conditionalFormatting>
  <conditionalFormatting sqref="N3607 N3609">
    <cfRule type="cellIs" dxfId="63" priority="249" operator="equal">
      <formula>0</formula>
    </cfRule>
  </conditionalFormatting>
  <conditionalFormatting sqref="N3628:N3648">
    <cfRule type="expression" dxfId="62" priority="246">
      <formula>ISERROR(N3628)</formula>
    </cfRule>
  </conditionalFormatting>
  <conditionalFormatting sqref="N3646 N3648">
    <cfRule type="cellIs" dxfId="61" priority="240" operator="equal">
      <formula>0</formula>
    </cfRule>
  </conditionalFormatting>
  <conditionalFormatting sqref="N3667:N3687">
    <cfRule type="expression" dxfId="60" priority="237">
      <formula>ISERROR(N3667)</formula>
    </cfRule>
  </conditionalFormatting>
  <conditionalFormatting sqref="N3685 N3687">
    <cfRule type="cellIs" dxfId="59" priority="231" operator="equal">
      <formula>0</formula>
    </cfRule>
  </conditionalFormatting>
  <conditionalFormatting sqref="N3706:N3726">
    <cfRule type="expression" dxfId="58" priority="228">
      <formula>ISERROR(N3706)</formula>
    </cfRule>
  </conditionalFormatting>
  <conditionalFormatting sqref="N3724 N3726">
    <cfRule type="cellIs" dxfId="57" priority="222" operator="equal">
      <formula>0</formula>
    </cfRule>
  </conditionalFormatting>
  <conditionalFormatting sqref="N3745:N3765">
    <cfRule type="expression" dxfId="56" priority="219">
      <formula>ISERROR(N3745)</formula>
    </cfRule>
  </conditionalFormatting>
  <conditionalFormatting sqref="N3763 N3765">
    <cfRule type="cellIs" dxfId="55" priority="213" operator="equal">
      <formula>0</formula>
    </cfRule>
  </conditionalFormatting>
  <conditionalFormatting sqref="N3784:N3804">
    <cfRule type="expression" dxfId="54" priority="210">
      <formula>ISERROR(N3784)</formula>
    </cfRule>
  </conditionalFormatting>
  <conditionalFormatting sqref="N3802 N3804">
    <cfRule type="cellIs" dxfId="53" priority="204" operator="equal">
      <formula>0</formula>
    </cfRule>
  </conditionalFormatting>
  <conditionalFormatting sqref="N3823:N3843">
    <cfRule type="expression" dxfId="52" priority="200">
      <formula>ISERROR(N3823)</formula>
    </cfRule>
  </conditionalFormatting>
  <conditionalFormatting sqref="N3841 N3843">
    <cfRule type="cellIs" dxfId="51" priority="194" operator="equal">
      <formula>0</formula>
    </cfRule>
  </conditionalFormatting>
  <conditionalFormatting sqref="N3862:N3882">
    <cfRule type="expression" dxfId="50" priority="191">
      <formula>ISERROR(N3862)</formula>
    </cfRule>
  </conditionalFormatting>
  <conditionalFormatting sqref="N3880 N3882">
    <cfRule type="cellIs" dxfId="49" priority="185" operator="equal">
      <formula>0</formula>
    </cfRule>
  </conditionalFormatting>
  <conditionalFormatting sqref="V40:V60 W40:W61 U40:U70 V62:V63 W64 W66:W67 V79:V99 W79:W100 U79:U109 V101:V102 W103 W105:W106 V118:V138 W118:W139 U118:U148 V140:V141 W142 W144:W145 V157:V177 W157:W178 U157:U187 V179:V180 W181 W183:W184 V196:V216 W196:W217 U196:U226 V218:V219 W220 W222:W223 V235:V255 W235:W256 U235:U265 V257:V258 W259 W261:W262 V274:V294 W274:W295 U274:U304 V296:V297 W298 W300:W301 V313:V333 W313:W334 U313:U343 V335:V336 W337 W339:W340 V352:V372 W352:W373 U352:U382 V374:V375 W376 W378:W379 V391:V411 W391:W412 U391:U421 V413:V414 W415 W417:W418 V430:V450 W430:W451 U430:U460 V452:V453 W454 W456:W457 V469:V489 W469:W490 U469:U499 V491:V492 W493 W495:W496 V508:V528 W508:W529 U508:U538 V530:V531 W532 W534:W535 V547:V567 W547:W568 U547:U577 V569:V570 W571 W573:W574 V586:V606 W586:W607 U586:U616 V608:V609 W610 W612:W613 V625:V645 W625:W646 U625:U655 V647:V648 W649 W651:W652 V664:V684 W664:W685 U664:U694 V686:V687 W688 W690:W691 V703:V723 W703:W724 U703:U733 V725:V726 W727 W729:W730 V742:V762 W742:W763 U742:U772 V764:V765 W766 W768:W769 V782:V802 W782:W803 U782:U812 V804:V805 W806 W808:W809 V821:V841 W821:W842 U821:U851 V843:V844 W845 W847:W848 V860:V880 W860:W881 U860:U890 V882:V883 W884 W886:W887 V899:V919 W899:W920 U899:U929 V921:V922 W923 W925:W926 V938:V958 W938:W959 U938:U968 V960:V961 W962 W964:W965 V977:V997 W977:W998 U977:U1007 V999:V1000 W1001 W1003:W1004 V1016:V1036 W1016:W1037 U1016:U1046 V1038:V1039 W1040 W1042:W1043 V1055:V1075 W1055:W1076 U1055:U1085 V1077:V1078 W1079 W1081:W1082 V1094:V1114 W1094:W1115 U1094:U1124 V1116:V1117 W1118 W1120:W1121 V1133:V1153 W1133:W1154 U1133:U1163 V1155:V1156 W1157 W1159:W1160 V1172:V1192 W1172:W1193 U1172:U1202 V1194:V1195 W1196 W1198:W1199 V1211:V1231 W1211:W1232 U1211:U1241 V1233:V1234 W1235 W1237:W1238 V1250:V1270 W1250:W1271 U1250:U1280 V1272:V1273 W1274 W1276:W1277 V1289:V1309 W1289:W1310 U1289:U1319 V1311:V1312 W1313 W1315:W1316 V1328:V1348 W1328:W1349 U1328:U1358 V1350:V1351 W1352 W1354:W1355 V1367:V1387 W1367:W1388 U1367:U1397 V1389:V1390 W1391 W1393:W1394 V1406:V1426 W1406:W1427 U1406:U1436 V1428:V1429 W1430 W1432:W1433 V1445:V1465 W1445:W1466 U1445:U1475 V1467:V1468 W1469 W1471:W1472 V1484:V1504 W1484:W1505 U1484:U1514 V1506:V1507 W1508 W1510:W1511 V1523:V1543 W1523:W1544 U1523:U1553 V1545:V1546 W1547 W1549:W1550 V1562:V1582 W1562:W1583 U1562:U1592 V1584:V1585 W1586 W1588:W1589 V1602:V1622 W1602:W1623 U1602:U1632 V1624:V1625 W1626 W1628:W1629 V1641:V1661 W1641:W1662 U1641:U1671 V1663:V1664 W1665 W1667:W1668 V1680:V1700 W1680:W1701 U1680:U1710 V1702:V1703 W1704 W1706:W1707 V1719:V1739 W1719:W1740 U1719:U1749 V1741:V1742 W1743 W1745:W1746 V1758:V1778 W1758:W1779 U1758:U1788 V1780:V1781 W1782 W1784:W1785">
    <cfRule type="expression" dxfId="48" priority="1844">
      <formula>ISERROR(U40)</formula>
    </cfRule>
  </conditionalFormatting>
  <conditionalFormatting sqref="V58 W59:W60 V97 W98:W99 V136 W137:W138 V175 W176:W177 V214 W215:W216 V253 W254:W255 V292 W293:W294 V331 W332:W333 V370 W371:W372 V409 W410:W411 V448 W449:W450 V487 W488:W489 V526 W527:W528 V565 W566:W567 V604 W605:W606 V643 W644:W645 V682 W683:W684 V721 W722:W723 V760 W761:W762 V800 W801:W802 V839 W840:W841 V878 W879:W880 V917 W918:W919 V956 W957:W958 V995 W996:W997 V1034 W1035:W1036 V1073 W1074:W1075 V1112 W1113:W1114 V1151 W1152:W1153 V1190 W1191:W1192 V1229 W1230:W1231 V1268 W1269:W1270 V1307 W1308:W1309 V1346 W1347:W1348 V1385 W1386:W1387 V1424 W1425:W1426 V1463 W1464:W1465 V1502 W1503:W1504 V1541 W1542:W1543 V1580 W1581:W1582 V1620 W1621:W1622 V1659 W1660:W1661 V1698 W1699:W1700 V1737 W1738:W1739 V1776 W1777:W1778">
    <cfRule type="cellIs" dxfId="47" priority="1842" operator="equal">
      <formula>0</formula>
    </cfRule>
  </conditionalFormatting>
  <conditionalFormatting sqref="V72:X78 V111:X117 V150:X156 V189:X195 V228:X234 V267:X273 V306:X312 V345:X351 V384:X390 V423:X429 V462:X468 V501:X507 V540:X546 V579:X585 V618:X624 V657:X663 V696:X702 V735:X741 V774:X780 V814:X820 V853:X859 V892:X898 V931:X937 V970:X976 V1009:X1015 V1048:X1054 V1087:X1093 V1126:X1132 V1165:X1171 V1204:X1210 V1243:X1249 V1282:X1288 V1321:X1327 V1360:X1366 V1399:X1405 V1438:X1444 V1477:X1483 V1516:X1522 V1555:X1561 V1594:X1599 V1634:X1640 V1673:X1679 V1712:X1718 V1751:X1757 V1790:X1796">
    <cfRule type="expression" dxfId="46" priority="1845">
      <formula>ISERROR(V72)</formula>
    </cfRule>
  </conditionalFormatting>
  <conditionalFormatting sqref="X40:X60">
    <cfRule type="expression" dxfId="45" priority="1796">
      <formula>ISERROR(X40)</formula>
    </cfRule>
  </conditionalFormatting>
  <conditionalFormatting sqref="X79:X99">
    <cfRule type="expression" dxfId="44" priority="1792">
      <formula>ISERROR(X79)</formula>
    </cfRule>
  </conditionalFormatting>
  <conditionalFormatting sqref="X118:X138">
    <cfRule type="expression" dxfId="43" priority="1788">
      <formula>ISERROR(X118)</formula>
    </cfRule>
  </conditionalFormatting>
  <conditionalFormatting sqref="X157:X177">
    <cfRule type="expression" dxfId="42" priority="1784">
      <formula>ISERROR(X157)</formula>
    </cfRule>
  </conditionalFormatting>
  <conditionalFormatting sqref="X196:X216">
    <cfRule type="expression" dxfId="41" priority="1780">
      <formula>ISERROR(X196)</formula>
    </cfRule>
  </conditionalFormatting>
  <conditionalFormatting sqref="X235:X255">
    <cfRule type="expression" dxfId="40" priority="1776">
      <formula>ISERROR(X235)</formula>
    </cfRule>
  </conditionalFormatting>
  <conditionalFormatting sqref="X274:X294">
    <cfRule type="expression" dxfId="39" priority="1772">
      <formula>ISERROR(X274)</formula>
    </cfRule>
  </conditionalFormatting>
  <conditionalFormatting sqref="X313:X333">
    <cfRule type="expression" dxfId="38" priority="1768">
      <formula>ISERROR(X313)</formula>
    </cfRule>
  </conditionalFormatting>
  <conditionalFormatting sqref="X352:X372">
    <cfRule type="expression" dxfId="37" priority="1764">
      <formula>ISERROR(X352)</formula>
    </cfRule>
  </conditionalFormatting>
  <conditionalFormatting sqref="X391:X411">
    <cfRule type="expression" dxfId="36" priority="1760">
      <formula>ISERROR(X391)</formula>
    </cfRule>
  </conditionalFormatting>
  <conditionalFormatting sqref="X430:X450">
    <cfRule type="expression" dxfId="35" priority="1756">
      <formula>ISERROR(X430)</formula>
    </cfRule>
  </conditionalFormatting>
  <conditionalFormatting sqref="X469:X489">
    <cfRule type="expression" dxfId="34" priority="1752">
      <formula>ISERROR(X469)</formula>
    </cfRule>
  </conditionalFormatting>
  <conditionalFormatting sqref="X508:X528">
    <cfRule type="expression" dxfId="33" priority="1748">
      <formula>ISERROR(X508)</formula>
    </cfRule>
  </conditionalFormatting>
  <conditionalFormatting sqref="X547:X567">
    <cfRule type="expression" dxfId="32" priority="1742">
      <formula>ISERROR(X547)</formula>
    </cfRule>
  </conditionalFormatting>
  <conditionalFormatting sqref="X586:X606">
    <cfRule type="expression" dxfId="31" priority="1738">
      <formula>ISERROR(X586)</formula>
    </cfRule>
  </conditionalFormatting>
  <conditionalFormatting sqref="X625:X645">
    <cfRule type="expression" dxfId="30" priority="1734">
      <formula>ISERROR(X625)</formula>
    </cfRule>
  </conditionalFormatting>
  <conditionalFormatting sqref="X664:X684">
    <cfRule type="expression" dxfId="29" priority="1730">
      <formula>ISERROR(X664)</formula>
    </cfRule>
  </conditionalFormatting>
  <conditionalFormatting sqref="X703:X723">
    <cfRule type="expression" dxfId="28" priority="1726">
      <formula>ISERROR(X703)</formula>
    </cfRule>
  </conditionalFormatting>
  <conditionalFormatting sqref="X742:X762">
    <cfRule type="expression" dxfId="27" priority="1722">
      <formula>ISERROR(X742)</formula>
    </cfRule>
  </conditionalFormatting>
  <conditionalFormatting sqref="X782:X802">
    <cfRule type="expression" dxfId="26" priority="1714">
      <formula>ISERROR(X782)</formula>
    </cfRule>
  </conditionalFormatting>
  <conditionalFormatting sqref="X821:X841">
    <cfRule type="expression" dxfId="25" priority="1710">
      <formula>ISERROR(X821)</formula>
    </cfRule>
  </conditionalFormatting>
  <conditionalFormatting sqref="X860:X880">
    <cfRule type="expression" dxfId="24" priority="1706">
      <formula>ISERROR(X860)</formula>
    </cfRule>
  </conditionalFormatting>
  <conditionalFormatting sqref="X899:X919">
    <cfRule type="expression" dxfId="23" priority="1702">
      <formula>ISERROR(X899)</formula>
    </cfRule>
  </conditionalFormatting>
  <conditionalFormatting sqref="X938:X958">
    <cfRule type="expression" dxfId="22" priority="1700">
      <formula>ISERROR(X938)</formula>
    </cfRule>
  </conditionalFormatting>
  <conditionalFormatting sqref="X977:X997">
    <cfRule type="expression" dxfId="21" priority="1694">
      <formula>ISERROR(X977)</formula>
    </cfRule>
  </conditionalFormatting>
  <conditionalFormatting sqref="X1016:X1036">
    <cfRule type="expression" dxfId="20" priority="1692">
      <formula>ISERROR(X1016)</formula>
    </cfRule>
  </conditionalFormatting>
  <conditionalFormatting sqref="X1055:X1075">
    <cfRule type="expression" dxfId="19" priority="1686">
      <formula>ISERROR(X1055)</formula>
    </cfRule>
  </conditionalFormatting>
  <conditionalFormatting sqref="X1094:X1114">
    <cfRule type="expression" dxfId="18" priority="1684">
      <formula>ISERROR(X1094)</formula>
    </cfRule>
  </conditionalFormatting>
  <conditionalFormatting sqref="X1133:X1153">
    <cfRule type="expression" dxfId="17" priority="1678">
      <formula>ISERROR(X1133)</formula>
    </cfRule>
  </conditionalFormatting>
  <conditionalFormatting sqref="X1172:X1192">
    <cfRule type="expression" dxfId="16" priority="1676">
      <formula>ISERROR(X1172)</formula>
    </cfRule>
  </conditionalFormatting>
  <conditionalFormatting sqref="X1211:X1231">
    <cfRule type="expression" dxfId="15" priority="1670">
      <formula>ISERROR(X1211)</formula>
    </cfRule>
  </conditionalFormatting>
  <conditionalFormatting sqref="X1250:X1270">
    <cfRule type="expression" dxfId="14" priority="1668">
      <formula>ISERROR(X1250)</formula>
    </cfRule>
  </conditionalFormatting>
  <conditionalFormatting sqref="X1289:X1309">
    <cfRule type="expression" dxfId="13" priority="1662">
      <formula>ISERROR(X1289)</formula>
    </cfRule>
  </conditionalFormatting>
  <conditionalFormatting sqref="X1328:X1348">
    <cfRule type="expression" dxfId="12" priority="1658">
      <formula>ISERROR(X1328)</formula>
    </cfRule>
  </conditionalFormatting>
  <conditionalFormatting sqref="X1367:X1387">
    <cfRule type="expression" dxfId="11" priority="1654">
      <formula>ISERROR(X1367)</formula>
    </cfRule>
  </conditionalFormatting>
  <conditionalFormatting sqref="X1406:X1426">
    <cfRule type="expression" dxfId="10" priority="1650">
      <formula>ISERROR(X1406)</formula>
    </cfRule>
  </conditionalFormatting>
  <conditionalFormatting sqref="X1445:X1465">
    <cfRule type="expression" dxfId="9" priority="1646">
      <formula>ISERROR(X1445)</formula>
    </cfRule>
  </conditionalFormatting>
  <conditionalFormatting sqref="X1484:X1504">
    <cfRule type="expression" dxfId="8" priority="1843">
      <formula>ISERROR(X1484)</formula>
    </cfRule>
  </conditionalFormatting>
  <conditionalFormatting sqref="X1523:X1543">
    <cfRule type="expression" dxfId="7" priority="1642">
      <formula>ISERROR(X1523)</formula>
    </cfRule>
  </conditionalFormatting>
  <conditionalFormatting sqref="X1562:X1582">
    <cfRule type="expression" dxfId="6" priority="1638">
      <formula>ISERROR(X1562)</formula>
    </cfRule>
  </conditionalFormatting>
  <conditionalFormatting sqref="X1602:X1622">
    <cfRule type="expression" dxfId="5" priority="1622">
      <formula>ISERROR(X1602)</formula>
    </cfRule>
  </conditionalFormatting>
  <conditionalFormatting sqref="X1641:X1661">
    <cfRule type="expression" dxfId="4" priority="1618">
      <formula>ISERROR(X1641)</formula>
    </cfRule>
  </conditionalFormatting>
  <conditionalFormatting sqref="X1680:X1700">
    <cfRule type="expression" dxfId="3" priority="1614">
      <formula>ISERROR(X1680)</formula>
    </cfRule>
  </conditionalFormatting>
  <conditionalFormatting sqref="X1719:X1739">
    <cfRule type="expression" dxfId="2" priority="1610">
      <formula>ISERROR(X1719)</formula>
    </cfRule>
  </conditionalFormatting>
  <conditionalFormatting sqref="X1758:X1778">
    <cfRule type="expression" dxfId="1" priority="1606">
      <formula>ISERROR(X1758)</formula>
    </cfRule>
  </conditionalFormatting>
  <conditionalFormatting sqref="Y42:Y50">
    <cfRule type="expression" dxfId="0" priority="1848">
      <formula>ISERROR(Y42)</formula>
    </cfRule>
  </conditionalFormatting>
  <printOptions horizontalCentered="1" verticalCentered="1"/>
  <pageMargins left="0.5" right="0.5" top="0.6" bottom="0.6" header="0.3" footer="0.3"/>
  <pageSetup paperSize="9" pageOrder="overThenDown" orientation="portrait" horizontalDpi="1200" verticalDpi="1200"/>
  <headerFooter>
    <oddFooter>&amp;C&amp;"Kruti Dev 010,Regular"</oddFooter>
  </headerFooter>
  <drawing r:id="rId1"/>
  <extLst>
    <ext xmlns:mx="http://schemas.microsoft.com/office/mac/excel/2008/main" uri="{64002731-A6B0-56B0-2670-7721B7C09600}">
      <mx:PLV Mode="1"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from the developer's desk</vt:lpstr>
      <vt:lpstr>details</vt:lpstr>
      <vt:lpstr>statement of marks</vt:lpstr>
      <vt:lpstr>result subject-wise</vt:lpstr>
      <vt:lpstr>result aggregate</vt:lpstr>
      <vt:lpstr>full report</vt:lpstr>
      <vt:lpstr>BP17DL7</vt:lpstr>
      <vt:lpstr>IK</vt:lpstr>
      <vt:lpstr>'statement of marks'!Print_Titles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2025-02-25T13:00:34Z</cp:lastPrinted>
  <dcterms:created xsi:type="dcterms:W3CDTF">2006-09-16T00:00:00Z</dcterms:created>
  <dcterms:modified xsi:type="dcterms:W3CDTF">2025-02-26T05:10:07Z</dcterms:modified>
</cp:coreProperties>
</file>